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defaultThemeVersion="124226"/>
  <mc:AlternateContent xmlns:mc="http://schemas.openxmlformats.org/markup-compatibility/2006">
    <mc:Choice Requires="x15">
      <x15ac:absPath xmlns:x15ac="http://schemas.microsoft.com/office/spreadsheetml/2010/11/ac" url="J:\0. PRICING\Pricing Proposals\2021-2022\Documentation\Info request 30-04-21\"/>
    </mc:Choice>
  </mc:AlternateContent>
  <xr:revisionPtr revIDLastSave="0" documentId="13_ncr:1_{28EFEED8-9A36-462E-8A0A-6325B640C33F}" xr6:coauthVersionLast="45" xr6:coauthVersionMax="45" xr10:uidLastSave="{00000000-0000-0000-0000-000000000000}"/>
  <bookViews>
    <workbookView xWindow="-108" yWindow="-108" windowWidth="23256" windowHeight="13176" xr2:uid="{00000000-000D-0000-FFFF-FFFF00000000}"/>
  </bookViews>
  <sheets>
    <sheet name="Cover page" sheetId="53" r:id="rId1"/>
    <sheet name="Changes from t-1" sheetId="54" r:id="rId2"/>
    <sheet name="Formulae" sheetId="30" r:id="rId3"/>
    <sheet name="&gt;&gt;Primary inputs" sheetId="90" r:id="rId4"/>
    <sheet name="Model update" sheetId="31" r:id="rId5"/>
    <sheet name="&gt;&gt;ACS prices" sheetId="88" r:id="rId6"/>
    <sheet name="2021_ACS prices" sheetId="28" r:id="rId7"/>
    <sheet name="2021_ACS Labour rates" sheetId="96" r:id="rId8"/>
    <sheet name="&gt;&gt;SCS prices" sheetId="89" r:id="rId9"/>
    <sheet name="2021_DUOSRevCap" sheetId="37" r:id="rId10"/>
    <sheet name="2021_DUOSTarRebal" sheetId="38" r:id="rId11"/>
    <sheet name="Prop2021_DUOSTariffs" sheetId="32" r:id="rId12"/>
    <sheet name="2021_TUOSRevCap" sheetId="48" r:id="rId13"/>
    <sheet name="Prop2021_TUOSTariffs" sheetId="49" r:id="rId14"/>
    <sheet name="2021_JSRevCap" sheetId="44" r:id="rId15"/>
    <sheet name="Prop2021_JSTariffs" sheetId="40" r:id="rId16"/>
    <sheet name="Prop2020IndicativePriceComp" sheetId="52" r:id="rId17"/>
    <sheet name="&gt;&gt;2020-21 PP tables" sheetId="74" r:id="rId18"/>
    <sheet name="TBL Target revenue" sheetId="76" r:id="rId19"/>
    <sheet name="TBL Revenue cap cals" sheetId="77" r:id="rId20"/>
    <sheet name="TBL Unders&amp;Overs" sheetId="78" r:id="rId21"/>
    <sheet name="TBL Wt average" sheetId="79" r:id="rId22"/>
    <sheet name="TBL Side constraint" sheetId="80" r:id="rId23"/>
    <sheet name="TBL Forecasts" sheetId="81" r:id="rId24"/>
    <sheet name="TBL Rev Adj" sheetId="86" r:id="rId25"/>
    <sheet name="TBL Standalone avoidable" sheetId="94" r:id="rId26"/>
    <sheet name="TBL LRMC" sheetId="84" r:id="rId27"/>
    <sheet name="TBL ICC CAC" sheetId="82" r:id="rId28"/>
    <sheet name="TBL Consistency with TSS" sheetId="95" r:id="rId29"/>
    <sheet name="&gt;&gt;Other inputs" sheetId="61" r:id="rId30"/>
    <sheet name="S-factors" sheetId="87" r:id="rId31"/>
    <sheet name="TAM 20-21 DUOS Unders_Overs" sheetId="69" r:id="rId32"/>
    <sheet name="TAM 20-21 2020_DisTarRebalCont" sheetId="92" r:id="rId33"/>
    <sheet name="TAM 20-21 TUOS Unders_Overs" sheetId="71" r:id="rId34"/>
    <sheet name="TAM 20-21 JS unders_Overs" sheetId="72" r:id="rId35"/>
    <sheet name="2020-21 Public lights approved" sheetId="64" r:id="rId36"/>
    <sheet name="2020-21 ACS feebased approved" sheetId="62" r:id="rId37"/>
    <sheet name="2020-21 MSC approved" sheetId="65" r:id="rId38"/>
    <sheet name="2020-21 Security approved" sheetId="66" r:id="rId39"/>
    <sheet name="2020 Labour rates approved" sheetId="97" r:id="rId40"/>
    <sheet name="RINS Extracts" sheetId="67" r:id="rId41"/>
    <sheet name="2020-25 PTRM extract - Mar 2021" sheetId="68" r:id="rId42"/>
    <sheet name="2020-25 PTRM extract - Jun 2020" sheetId="70" r:id="rId43"/>
  </sheets>
  <definedNames>
    <definedName name="_xlnm._FilterDatabase" localSheetId="10" hidden="1">'2021_DUOSTarRebal'!$A$37:$H$71</definedName>
    <definedName name="_xlnm._FilterDatabase" localSheetId="16" hidden="1">Prop2020IndicativePriceComp!$B$5:$CM$7</definedName>
    <definedName name="_xlnm._FilterDatabase" localSheetId="11" hidden="1">Prop2021_DUOSTariffs!$A$5:$ES$39</definedName>
    <definedName name="_xlnm._FilterDatabase" localSheetId="15" hidden="1">Prop2021_JSTariffs!$A$5:$DO$39</definedName>
    <definedName name="_xlnm._FilterDatabase" localSheetId="13" hidden="1">Prop2021_TUOSTariffs!$A$5:$DO$39</definedName>
    <definedName name="_MatInverse_In" localSheetId="9" hidden="1">#REF!</definedName>
    <definedName name="_MatInverse_In" localSheetId="10" hidden="1">#REF!</definedName>
    <definedName name="_MatInverse_In" localSheetId="14" hidden="1">#REF!</definedName>
    <definedName name="_MatInverse_In" localSheetId="12" hidden="1">#REF!</definedName>
    <definedName name="_MatInverse_In" localSheetId="15" hidden="1">#REF!</definedName>
    <definedName name="_MatInverse_In" localSheetId="13" hidden="1">#REF!</definedName>
    <definedName name="_MatInverse_In" localSheetId="40" hidden="1">#REF!</definedName>
    <definedName name="_MatInverse_In" hidden="1">#REF!</definedName>
    <definedName name="_MatInverse_Out" localSheetId="9" hidden="1">#REF!</definedName>
    <definedName name="_MatInverse_Out" localSheetId="10" hidden="1">#REF!</definedName>
    <definedName name="_MatInverse_Out" localSheetId="14" hidden="1">#REF!</definedName>
    <definedName name="_MatInverse_Out" localSheetId="12" hidden="1">#REF!</definedName>
    <definedName name="_MatInverse_Out" localSheetId="15" hidden="1">#REF!</definedName>
    <definedName name="_MatInverse_Out" localSheetId="13" hidden="1">#REF!</definedName>
    <definedName name="_MatInverse_Out" localSheetId="40" hidden="1">#REF!</definedName>
    <definedName name="_MatInverse_Out" hidden="1">#REF!</definedName>
    <definedName name="_Order1" hidden="1">0</definedName>
    <definedName name="anscount" hidden="1">1</definedName>
    <definedName name="limcount" hidden="1">1</definedName>
    <definedName name="Non_site_specific_rates">#REF!</definedName>
    <definedName name="Non_site_specific_tariff_names">#REF!</definedName>
    <definedName name="_xlnm.Print_Area" localSheetId="9">'2021_DUOSRevCap'!$A$1:$E$62</definedName>
    <definedName name="_xlnm.Print_Area" localSheetId="10">'2021_DUOSTarRebal'!$A$1:$H$71</definedName>
    <definedName name="_xlnm.Print_Area" localSheetId="14">'2021_JSRevCap'!$A$1:$E$55</definedName>
    <definedName name="_xlnm.Print_Area" localSheetId="12">'2021_TUOSRevCap'!$A$1:$E$57</definedName>
    <definedName name="_xlnm.Print_Area" localSheetId="0">'Cover page'!$A$1:$U$120</definedName>
    <definedName name="sencount" hidden="1">1</definedName>
    <definedName name="Site_specific_NMIs">#REF!</definedName>
    <definedName name="Site_specific_rates">#REF!</definedName>
    <definedName name="wrn.allprint." hidden="1">{"profit",#N/A,FALSE,"P&amp;L";"cap",#N/A,FALSE,"Capital";"cash",#N/A,FALSE,"Cash Flow";"bs",#N/A,FALSE,"Bal Sheet"}</definedName>
    <definedName name="wrn.balsheet." hidden="1">{#N/A,#N/A,FALSE,"Bal Sheet"}</definedName>
    <definedName name="wrn.capital." hidden="1">{"cap",#N/A,FALSE,"Capital"}</definedName>
    <definedName name="wrn.cash." hidden="1">{"cash",#N/A,FALSE,"Cash Flow"}</definedName>
    <definedName name="wrn.pl." hidden="1">{"profit",#N/A,FALSE,"P&amp;L"}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81" l="1"/>
  <c r="DO12" i="40" l="1"/>
  <c r="DO11" i="40"/>
  <c r="DO10" i="40"/>
  <c r="DO9" i="40"/>
  <c r="DO8" i="40"/>
  <c r="DO12" i="49"/>
  <c r="DO11" i="49"/>
  <c r="DO10" i="49"/>
  <c r="DO9" i="49"/>
  <c r="DO8" i="49"/>
  <c r="DO12" i="32"/>
  <c r="DO11" i="32"/>
  <c r="DO10" i="32"/>
  <c r="DO9" i="32"/>
  <c r="DO8" i="32"/>
  <c r="CO42" i="40" l="1"/>
  <c r="CW42" i="40" s="1"/>
  <c r="CQ42" i="40" l="1"/>
  <c r="CR42" i="40"/>
  <c r="CS42" i="40"/>
  <c r="CP42" i="40"/>
  <c r="CT42" i="40"/>
  <c r="CU42" i="40"/>
  <c r="CV42" i="40"/>
  <c r="DQ42" i="40"/>
  <c r="DQ42" i="49"/>
  <c r="J131" i="31" l="1"/>
  <c r="C17" i="48"/>
  <c r="CM41" i="40" l="1"/>
  <c r="CL41" i="40"/>
  <c r="CK41" i="40"/>
  <c r="CJ41" i="40"/>
  <c r="CI41" i="40"/>
  <c r="CH41" i="40"/>
  <c r="CC41" i="49" l="1"/>
  <c r="BW41" i="49"/>
  <c r="BV41" i="49"/>
  <c r="BU41" i="49"/>
  <c r="BT41" i="49"/>
  <c r="E42" i="38" l="1"/>
  <c r="E41" i="38"/>
  <c r="E40" i="38"/>
  <c r="E39" i="38"/>
  <c r="E38" i="38"/>
  <c r="D42" i="38"/>
  <c r="D41" i="38"/>
  <c r="D40" i="38"/>
  <c r="D39" i="38"/>
  <c r="D38" i="38"/>
  <c r="C42" i="38"/>
  <c r="B42" i="38"/>
  <c r="C41" i="38"/>
  <c r="B41" i="38"/>
  <c r="C40" i="38"/>
  <c r="B40" i="38"/>
  <c r="C39" i="38"/>
  <c r="B39" i="38"/>
  <c r="C38" i="38"/>
  <c r="B38" i="38"/>
  <c r="A39" i="38" l="1"/>
  <c r="A38" i="38"/>
  <c r="A40" i="38"/>
  <c r="A41" i="38"/>
  <c r="A42" i="38"/>
  <c r="CK12" i="52"/>
  <c r="CJ12" i="52"/>
  <c r="CI12" i="52"/>
  <c r="CH12" i="52"/>
  <c r="CG12" i="52"/>
  <c r="CF12" i="52"/>
  <c r="CD12" i="52"/>
  <c r="CC12" i="52"/>
  <c r="CB12" i="52"/>
  <c r="CA12" i="52"/>
  <c r="BZ12" i="52"/>
  <c r="BY12" i="52"/>
  <c r="BV12" i="52"/>
  <c r="BU12" i="52"/>
  <c r="BT12" i="52"/>
  <c r="BQ12" i="52"/>
  <c r="BP12" i="52"/>
  <c r="BO12" i="52"/>
  <c r="BN12" i="52"/>
  <c r="BM12" i="52"/>
  <c r="BL12" i="52"/>
  <c r="CK11" i="52"/>
  <c r="CJ11" i="52"/>
  <c r="CI11" i="52"/>
  <c r="CH11" i="52"/>
  <c r="CG11" i="52"/>
  <c r="CF11" i="52"/>
  <c r="CE11" i="52"/>
  <c r="CD11" i="52"/>
  <c r="CC11" i="52"/>
  <c r="CB11" i="52"/>
  <c r="CA11" i="52"/>
  <c r="BZ11" i="52"/>
  <c r="BY11" i="52"/>
  <c r="BX11" i="52"/>
  <c r="BW11" i="52"/>
  <c r="BV11" i="52"/>
  <c r="BU11" i="52"/>
  <c r="BT11" i="52"/>
  <c r="BS11" i="52"/>
  <c r="BR11" i="52"/>
  <c r="BQ11" i="52"/>
  <c r="BP11" i="52"/>
  <c r="BO11" i="52"/>
  <c r="BN11" i="52"/>
  <c r="BM11" i="52"/>
  <c r="BL11" i="52"/>
  <c r="CK10" i="52"/>
  <c r="CJ10" i="52"/>
  <c r="CI10" i="52"/>
  <c r="CH10" i="52"/>
  <c r="CG10" i="52"/>
  <c r="CF10" i="52"/>
  <c r="CE10" i="52"/>
  <c r="CD10" i="52"/>
  <c r="CC10" i="52"/>
  <c r="CB10" i="52"/>
  <c r="CA10" i="52"/>
  <c r="BZ10" i="52"/>
  <c r="BY10" i="52"/>
  <c r="BX10" i="52"/>
  <c r="BW10" i="52"/>
  <c r="BV10" i="52"/>
  <c r="BU10" i="52"/>
  <c r="BT10" i="52"/>
  <c r="BS10" i="52"/>
  <c r="BR10" i="52"/>
  <c r="BQ10" i="52"/>
  <c r="BP10" i="52"/>
  <c r="BO10" i="52"/>
  <c r="BN10" i="52"/>
  <c r="BM10" i="52"/>
  <c r="BL10" i="52"/>
  <c r="CK9" i="52"/>
  <c r="CJ9" i="52"/>
  <c r="CI9" i="52"/>
  <c r="CH9" i="52"/>
  <c r="CG9" i="52"/>
  <c r="CF9" i="52"/>
  <c r="CE9" i="52"/>
  <c r="CD9" i="52"/>
  <c r="CC9" i="52"/>
  <c r="CB9" i="52"/>
  <c r="CA9" i="52"/>
  <c r="BZ9" i="52"/>
  <c r="BY9" i="52"/>
  <c r="BX9" i="52"/>
  <c r="BW9" i="52"/>
  <c r="BV9" i="52"/>
  <c r="BU9" i="52"/>
  <c r="BT9" i="52"/>
  <c r="BS9" i="52"/>
  <c r="BR9" i="52"/>
  <c r="BQ9" i="52"/>
  <c r="BP9" i="52"/>
  <c r="BO9" i="52"/>
  <c r="BN9" i="52"/>
  <c r="BM9" i="52"/>
  <c r="BL9" i="52"/>
  <c r="CK8" i="52"/>
  <c r="CJ8" i="52"/>
  <c r="CI8" i="52"/>
  <c r="CH8" i="52"/>
  <c r="CG8" i="52"/>
  <c r="CF8" i="52"/>
  <c r="CE8" i="52"/>
  <c r="CD8" i="52"/>
  <c r="CC8" i="52"/>
  <c r="CB8" i="52"/>
  <c r="CA8" i="52"/>
  <c r="BZ8" i="52"/>
  <c r="BY8" i="52"/>
  <c r="BX8" i="52"/>
  <c r="BW8" i="52"/>
  <c r="BV8" i="52"/>
  <c r="BU8" i="52"/>
  <c r="BT8" i="52"/>
  <c r="BS8" i="52"/>
  <c r="BR8" i="52"/>
  <c r="BQ8" i="52"/>
  <c r="BP8" i="52"/>
  <c r="BO8" i="52"/>
  <c r="BN8" i="52"/>
  <c r="BM8" i="52"/>
  <c r="BL8" i="52"/>
  <c r="M120" i="31"/>
  <c r="L120" i="31"/>
  <c r="K120" i="31"/>
  <c r="CL8" i="52" l="1" a="1"/>
  <c r="CL8" i="52" s="1"/>
  <c r="CM8" i="52" s="1"/>
  <c r="CL11" i="52" a="1"/>
  <c r="CL11" i="52" s="1"/>
  <c r="CM11" i="52" s="1"/>
  <c r="CL9" i="52" a="1"/>
  <c r="CL9" i="52" s="1"/>
  <c r="CM9" i="52" s="1"/>
  <c r="CL10" i="52" a="1"/>
  <c r="CL10" i="52" s="1"/>
  <c r="CM10" i="52" s="1"/>
  <c r="D45" i="37" l="1"/>
  <c r="L7" i="84" l="1"/>
  <c r="L8" i="84"/>
  <c r="L9" i="84"/>
  <c r="L10" i="84"/>
  <c r="L11" i="84"/>
  <c r="L12" i="84"/>
  <c r="L6" i="84"/>
  <c r="I14" i="84"/>
  <c r="K14" i="84" s="1"/>
  <c r="I15" i="84"/>
  <c r="K15" i="84" s="1"/>
  <c r="I16" i="84"/>
  <c r="K16" i="84" s="1"/>
  <c r="I17" i="84"/>
  <c r="K17" i="84" s="1"/>
  <c r="I18" i="84"/>
  <c r="K18" i="84" s="1"/>
  <c r="O18" i="84" s="1"/>
  <c r="I13" i="84"/>
  <c r="K13" i="84" s="1"/>
  <c r="C53" i="48" l="1"/>
  <c r="C58" i="37"/>
  <c r="E16" i="96" l="1"/>
  <c r="E15" i="96"/>
  <c r="E14" i="96"/>
  <c r="E13" i="96"/>
  <c r="E12" i="96"/>
  <c r="E11" i="96"/>
  <c r="E10" i="96"/>
  <c r="E9" i="96"/>
  <c r="E8" i="96"/>
  <c r="E7" i="96"/>
  <c r="E6" i="96"/>
  <c r="D16" i="96"/>
  <c r="D15" i="96"/>
  <c r="D14" i="96"/>
  <c r="D13" i="96"/>
  <c r="D12" i="96"/>
  <c r="D11" i="96"/>
  <c r="D10" i="96"/>
  <c r="D9" i="96"/>
  <c r="D8" i="96"/>
  <c r="D7" i="96"/>
  <c r="D6" i="96"/>
  <c r="B3" i="96" l="1"/>
  <c r="B1" i="96"/>
  <c r="I180" i="28" l="1"/>
  <c r="I179" i="28"/>
  <c r="I178" i="28"/>
  <c r="I177" i="28"/>
  <c r="I176" i="28"/>
  <c r="J120" i="31" l="1"/>
  <c r="CM36" i="52" l="1"/>
  <c r="CM30" i="52"/>
  <c r="CM21" i="52"/>
  <c r="CM13" i="52"/>
  <c r="G39" i="52" l="1"/>
  <c r="G38" i="52"/>
  <c r="G37" i="52"/>
  <c r="G35" i="52"/>
  <c r="G34" i="52"/>
  <c r="G33" i="52"/>
  <c r="G32" i="52"/>
  <c r="G31" i="52"/>
  <c r="G30" i="52"/>
  <c r="G29" i="52"/>
  <c r="G28" i="52"/>
  <c r="G27" i="52"/>
  <c r="G26" i="52"/>
  <c r="G25" i="52"/>
  <c r="G24" i="52"/>
  <c r="G23" i="52"/>
  <c r="G22" i="52"/>
  <c r="G20" i="52"/>
  <c r="G19" i="52"/>
  <c r="G18" i="52"/>
  <c r="G17" i="52"/>
  <c r="G16" i="52"/>
  <c r="G15" i="52"/>
  <c r="G14" i="52"/>
  <c r="G5" i="52"/>
  <c r="AJ52" i="52"/>
  <c r="BF52" i="52" l="1"/>
  <c r="BD52" i="52"/>
  <c r="BG52" i="52"/>
  <c r="AQ52" i="52"/>
  <c r="AR52" i="52"/>
  <c r="AS52" i="52"/>
  <c r="AU52" i="52"/>
  <c r="BC52" i="52"/>
  <c r="BE52" i="52"/>
  <c r="BH52" i="52"/>
  <c r="AK52" i="52"/>
  <c r="AW52" i="52"/>
  <c r="BI52" i="52"/>
  <c r="AV52" i="52"/>
  <c r="AL52" i="52"/>
  <c r="AX52" i="52"/>
  <c r="AY52" i="52"/>
  <c r="AN52" i="52"/>
  <c r="AZ52" i="52"/>
  <c r="AO52" i="52"/>
  <c r="BA52" i="52"/>
  <c r="AM52" i="52"/>
  <c r="AP52" i="52"/>
  <c r="BB52" i="52"/>
  <c r="AT52" i="52"/>
  <c r="B150" i="28"/>
  <c r="B151" i="28"/>
  <c r="B152" i="28"/>
  <c r="B153" i="28"/>
  <c r="B154" i="28"/>
  <c r="B149" i="28"/>
  <c r="A166" i="28"/>
  <c r="A167" i="28"/>
  <c r="A168" i="28"/>
  <c r="A169" i="28"/>
  <c r="D31" i="44" l="1"/>
  <c r="D6" i="81" l="1"/>
  <c r="BL39" i="52" l="1"/>
  <c r="BL38" i="52"/>
  <c r="CG39" i="52"/>
  <c r="CF39" i="52"/>
  <c r="BW39" i="52"/>
  <c r="BU39" i="52"/>
  <c r="F39" i="52"/>
  <c r="E39" i="52"/>
  <c r="D39" i="52"/>
  <c r="C39" i="52"/>
  <c r="B39" i="52"/>
  <c r="CG38" i="52"/>
  <c r="CF38" i="52"/>
  <c r="BT38" i="52"/>
  <c r="BS38" i="52"/>
  <c r="F38" i="52"/>
  <c r="E38" i="52"/>
  <c r="D38" i="52"/>
  <c r="C38" i="52"/>
  <c r="B38" i="52"/>
  <c r="BL37" i="52"/>
  <c r="CG37" i="52"/>
  <c r="CF37" i="52"/>
  <c r="CD37" i="52"/>
  <c r="BY37" i="52"/>
  <c r="BR37" i="52"/>
  <c r="BM37" i="52"/>
  <c r="F37" i="52"/>
  <c r="E37" i="52"/>
  <c r="D37" i="52"/>
  <c r="C37" i="52"/>
  <c r="B37" i="52"/>
  <c r="CG35" i="52"/>
  <c r="CF35" i="52"/>
  <c r="F35" i="52"/>
  <c r="E35" i="52"/>
  <c r="D35" i="52"/>
  <c r="C35" i="52"/>
  <c r="B35" i="52"/>
  <c r="CG34" i="52"/>
  <c r="CF34" i="52"/>
  <c r="CA34" i="52"/>
  <c r="F34" i="52"/>
  <c r="E34" i="52"/>
  <c r="D34" i="52"/>
  <c r="C34" i="52"/>
  <c r="B34" i="52"/>
  <c r="CG33" i="52"/>
  <c r="CF33" i="52"/>
  <c r="F33" i="52"/>
  <c r="E33" i="52"/>
  <c r="D33" i="52"/>
  <c r="C33" i="52"/>
  <c r="B33" i="52"/>
  <c r="BW32" i="52"/>
  <c r="F32" i="52"/>
  <c r="E32" i="52"/>
  <c r="D32" i="52"/>
  <c r="C32" i="52"/>
  <c r="B32" i="52"/>
  <c r="CG31" i="52"/>
  <c r="CF31" i="52"/>
  <c r="BV31" i="52"/>
  <c r="F31" i="52"/>
  <c r="E31" i="52"/>
  <c r="D31" i="52"/>
  <c r="C31" i="52"/>
  <c r="B31" i="52"/>
  <c r="F30" i="52"/>
  <c r="E30" i="52"/>
  <c r="D30" i="52"/>
  <c r="C30" i="52"/>
  <c r="B30" i="52"/>
  <c r="CJ29" i="52"/>
  <c r="CG29" i="52"/>
  <c r="CF29" i="52"/>
  <c r="BS29" i="52"/>
  <c r="F29" i="52"/>
  <c r="E29" i="52"/>
  <c r="D29" i="52"/>
  <c r="C29" i="52"/>
  <c r="B29" i="52"/>
  <c r="CG28" i="52"/>
  <c r="CF28" i="52"/>
  <c r="CB28" i="52"/>
  <c r="F28" i="52"/>
  <c r="E28" i="52"/>
  <c r="D28" i="52"/>
  <c r="C28" i="52"/>
  <c r="B28" i="52"/>
  <c r="CG27" i="52"/>
  <c r="CF27" i="52"/>
  <c r="CA27" i="52"/>
  <c r="F27" i="52"/>
  <c r="E27" i="52"/>
  <c r="D27" i="52"/>
  <c r="C27" i="52"/>
  <c r="B27" i="52"/>
  <c r="CG26" i="52"/>
  <c r="CF26" i="52"/>
  <c r="F26" i="52"/>
  <c r="E26" i="52"/>
  <c r="D26" i="52"/>
  <c r="C26" i="52"/>
  <c r="B26" i="52"/>
  <c r="BL25" i="52"/>
  <c r="CG25" i="52"/>
  <c r="CF25" i="52"/>
  <c r="CB25" i="52"/>
  <c r="CA25" i="52"/>
  <c r="BY25" i="52"/>
  <c r="F25" i="52"/>
  <c r="E25" i="52"/>
  <c r="D25" i="52"/>
  <c r="C25" i="52"/>
  <c r="B25" i="52"/>
  <c r="CG24" i="52"/>
  <c r="CF24" i="52"/>
  <c r="F24" i="52"/>
  <c r="E24" i="52"/>
  <c r="D24" i="52"/>
  <c r="C24" i="52"/>
  <c r="B24" i="52"/>
  <c r="BS23" i="52"/>
  <c r="F23" i="52"/>
  <c r="E23" i="52"/>
  <c r="D23" i="52"/>
  <c r="C23" i="52"/>
  <c r="B23" i="52"/>
  <c r="CK22" i="52"/>
  <c r="CG22" i="52"/>
  <c r="CF22" i="52"/>
  <c r="BX22" i="52"/>
  <c r="BV22" i="52"/>
  <c r="F22" i="52"/>
  <c r="E22" i="52"/>
  <c r="D22" i="52"/>
  <c r="C22" i="52"/>
  <c r="B22" i="52"/>
  <c r="CG20" i="52"/>
  <c r="CF20" i="52"/>
  <c r="CD20" i="52"/>
  <c r="CC20" i="52"/>
  <c r="BR20" i="52"/>
  <c r="BQ20" i="52"/>
  <c r="F20" i="52"/>
  <c r="E20" i="52"/>
  <c r="D20" i="52"/>
  <c r="C20" i="52"/>
  <c r="B20" i="52"/>
  <c r="CG19" i="52"/>
  <c r="CF19" i="52"/>
  <c r="CB19" i="52"/>
  <c r="BW19" i="52"/>
  <c r="BP19" i="52"/>
  <c r="F19" i="52"/>
  <c r="E19" i="52"/>
  <c r="D19" i="52"/>
  <c r="C19" i="52"/>
  <c r="B19" i="52"/>
  <c r="CK18" i="52"/>
  <c r="CG18" i="52"/>
  <c r="CF18" i="52"/>
  <c r="BT18" i="52"/>
  <c r="BR18" i="52"/>
  <c r="BQ18" i="52"/>
  <c r="BP18" i="52"/>
  <c r="F18" i="52"/>
  <c r="E18" i="52"/>
  <c r="D18" i="52"/>
  <c r="C18" i="52"/>
  <c r="B18" i="52"/>
  <c r="CK17" i="52"/>
  <c r="CG17" i="52"/>
  <c r="CF17" i="52"/>
  <c r="CB17" i="52"/>
  <c r="BY17" i="52"/>
  <c r="BP17" i="52"/>
  <c r="BM17" i="52"/>
  <c r="F17" i="52"/>
  <c r="E17" i="52"/>
  <c r="D17" i="52"/>
  <c r="C17" i="52"/>
  <c r="B17" i="52"/>
  <c r="CG16" i="52"/>
  <c r="CF16" i="52"/>
  <c r="BY16" i="52"/>
  <c r="F16" i="52"/>
  <c r="E16" i="52"/>
  <c r="D16" i="52"/>
  <c r="C16" i="52"/>
  <c r="B16" i="52"/>
  <c r="CG15" i="52"/>
  <c r="CF15" i="52"/>
  <c r="CD15" i="52"/>
  <c r="BW15" i="52"/>
  <c r="F15" i="52"/>
  <c r="E15" i="52"/>
  <c r="D15" i="52"/>
  <c r="C15" i="52"/>
  <c r="B15" i="52"/>
  <c r="CG14" i="52"/>
  <c r="CF14" i="52"/>
  <c r="BY14" i="52"/>
  <c r="F14" i="52"/>
  <c r="E14" i="52"/>
  <c r="D14" i="52"/>
  <c r="C14" i="52"/>
  <c r="B14" i="52"/>
  <c r="BP32" i="52" l="1"/>
  <c r="CB32" i="52"/>
  <c r="BN33" i="52"/>
  <c r="BZ33" i="52"/>
  <c r="BQ33" i="52"/>
  <c r="CC33" i="52"/>
  <c r="CA14" i="52"/>
  <c r="CJ39" i="52"/>
  <c r="BS15" i="52"/>
  <c r="CK39" i="52"/>
  <c r="CH16" i="52"/>
  <c r="BS35" i="52"/>
  <c r="CJ38" i="52"/>
  <c r="CE23" i="52"/>
  <c r="BU24" i="52"/>
  <c r="CK25" i="52"/>
  <c r="CK32" i="52"/>
  <c r="CK15" i="52"/>
  <c r="BX24" i="52"/>
  <c r="BV26" i="52"/>
  <c r="CJ26" i="52"/>
  <c r="BP28" i="52"/>
  <c r="BU16" i="52"/>
  <c r="BX27" i="52"/>
  <c r="CI28" i="52"/>
  <c r="BM34" i="52"/>
  <c r="BY34" i="52"/>
  <c r="BR15" i="52"/>
  <c r="CJ16" i="52"/>
  <c r="CB24" i="52"/>
  <c r="CJ15" i="52"/>
  <c r="CI25" i="52"/>
  <c r="CJ28" i="52"/>
  <c r="BT24" i="52"/>
  <c r="BX25" i="52"/>
  <c r="BO27" i="52"/>
  <c r="BO34" i="52"/>
  <c r="BM15" i="52"/>
  <c r="BY15" i="52"/>
  <c r="BR33" i="52"/>
  <c r="CD33" i="52"/>
  <c r="CI26" i="52"/>
  <c r="BZ39" i="52"/>
  <c r="BZ24" i="52"/>
  <c r="CH14" i="52"/>
  <c r="CI20" i="52"/>
  <c r="BM16" i="52"/>
  <c r="BS18" i="52"/>
  <c r="CJ27" i="52"/>
  <c r="BS28" i="52"/>
  <c r="BX17" i="52"/>
  <c r="BR16" i="52"/>
  <c r="CD16" i="52"/>
  <c r="BQ16" i="52"/>
  <c r="CC16" i="52"/>
  <c r="BT20" i="52"/>
  <c r="BW24" i="52"/>
  <c r="BQ27" i="52"/>
  <c r="CC27" i="52"/>
  <c r="BX28" i="52"/>
  <c r="BW28" i="52"/>
  <c r="CK28" i="52"/>
  <c r="BS31" i="52"/>
  <c r="BM32" i="52"/>
  <c r="BY32" i="52"/>
  <c r="CE33" i="52"/>
  <c r="BO37" i="52"/>
  <c r="CA37" i="52"/>
  <c r="CB15" i="52"/>
  <c r="BN17" i="52"/>
  <c r="BZ17" i="52"/>
  <c r="BO19" i="52"/>
  <c r="CA19" i="52"/>
  <c r="CH20" i="52"/>
  <c r="BM26" i="52"/>
  <c r="BT29" i="52"/>
  <c r="BP34" i="52"/>
  <c r="CB34" i="52"/>
  <c r="BW35" i="52"/>
  <c r="CJ35" i="52"/>
  <c r="BW38" i="52"/>
  <c r="BL20" i="52"/>
  <c r="CH25" i="52"/>
  <c r="BV29" i="52"/>
  <c r="CI29" i="52"/>
  <c r="BQ32" i="52"/>
  <c r="CC32" i="52"/>
  <c r="BM35" i="52"/>
  <c r="BY35" i="52"/>
  <c r="CK38" i="52"/>
  <c r="BX38" i="52"/>
  <c r="BN14" i="52"/>
  <c r="BZ14" i="52"/>
  <c r="CI16" i="52"/>
  <c r="BR19" i="52"/>
  <c r="CD19" i="52"/>
  <c r="BQ26" i="52"/>
  <c r="CC26" i="52"/>
  <c r="CH27" i="52"/>
  <c r="BX31" i="52"/>
  <c r="BX33" i="52"/>
  <c r="BN38" i="52"/>
  <c r="BZ38" i="52"/>
  <c r="BT15" i="52"/>
  <c r="CC24" i="52"/>
  <c r="BW27" i="52"/>
  <c r="BR28" i="52"/>
  <c r="CD28" i="52"/>
  <c r="BU37" i="52"/>
  <c r="BQ14" i="52"/>
  <c r="CC14" i="52"/>
  <c r="CH15" i="52"/>
  <c r="BT17" i="52"/>
  <c r="BO18" i="52"/>
  <c r="CA18" i="52"/>
  <c r="BU19" i="52"/>
  <c r="BT19" i="52"/>
  <c r="CH19" i="52"/>
  <c r="BP20" i="52"/>
  <c r="CB20" i="52"/>
  <c r="BO20" i="52"/>
  <c r="CA20" i="52"/>
  <c r="BU22" i="52"/>
  <c r="BR24" i="52"/>
  <c r="CD24" i="52"/>
  <c r="BN29" i="52"/>
  <c r="BZ29" i="52"/>
  <c r="CI37" i="52"/>
  <c r="BQ38" i="52"/>
  <c r="CC38" i="52"/>
  <c r="CI19" i="52"/>
  <c r="CH26" i="52"/>
  <c r="BU26" i="52"/>
  <c r="CI32" i="52"/>
  <c r="CD18" i="52"/>
  <c r="BX19" i="52"/>
  <c r="CH24" i="52"/>
  <c r="CB29" i="52"/>
  <c r="BN27" i="52"/>
  <c r="BW29" i="52"/>
  <c r="CK31" i="52"/>
  <c r="BN39" i="52"/>
  <c r="BU15" i="52"/>
  <c r="BZ16" i="52"/>
  <c r="BN18" i="52"/>
  <c r="BZ18" i="52"/>
  <c r="BM18" i="52"/>
  <c r="BY18" i="52"/>
  <c r="BQ19" i="52"/>
  <c r="BV20" i="52"/>
  <c r="BU20" i="52"/>
  <c r="BW26" i="52"/>
  <c r="BR32" i="52"/>
  <c r="CD32" i="52"/>
  <c r="BS34" i="52"/>
  <c r="BS37" i="52"/>
  <c r="BO39" i="52"/>
  <c r="BL24" i="52"/>
  <c r="BU14" i="52"/>
  <c r="BX15" i="52"/>
  <c r="BP16" i="52"/>
  <c r="CB16" i="52"/>
  <c r="BU17" i="52"/>
  <c r="BS19" i="52"/>
  <c r="CJ20" i="52"/>
  <c r="BV23" i="52"/>
  <c r="CA24" i="52"/>
  <c r="BU25" i="52"/>
  <c r="BT25" i="52"/>
  <c r="BR27" i="52"/>
  <c r="CD27" i="52"/>
  <c r="BT37" i="52"/>
  <c r="CH37" i="52"/>
  <c r="BQ39" i="52"/>
  <c r="CC39" i="52"/>
  <c r="CI14" i="52"/>
  <c r="BV17" i="52"/>
  <c r="CI17" i="52"/>
  <c r="BM20" i="52"/>
  <c r="BY20" i="52"/>
  <c r="BR22" i="52"/>
  <c r="CD22" i="52"/>
  <c r="BW23" i="52"/>
  <c r="CJ23" i="52"/>
  <c r="BV25" i="52"/>
  <c r="BN26" i="52"/>
  <c r="BZ26" i="52"/>
  <c r="BP31" i="52"/>
  <c r="CB31" i="52"/>
  <c r="BV32" i="52"/>
  <c r="BO33" i="52"/>
  <c r="CA33" i="52"/>
  <c r="BV34" i="52"/>
  <c r="CI34" i="52"/>
  <c r="CJ14" i="52"/>
  <c r="BO15" i="52"/>
  <c r="CA15" i="52"/>
  <c r="CJ17" i="52"/>
  <c r="BW17" i="52"/>
  <c r="BM23" i="52"/>
  <c r="BY23" i="52"/>
  <c r="BP26" i="52"/>
  <c r="CB26" i="52"/>
  <c r="BM28" i="52"/>
  <c r="BY28" i="52"/>
  <c r="BQ31" i="52"/>
  <c r="CC31" i="52"/>
  <c r="BX32" i="52"/>
  <c r="CK34" i="52"/>
  <c r="CK19" i="52"/>
  <c r="CI22" i="52"/>
  <c r="CI27" i="52"/>
  <c r="BV27" i="52"/>
  <c r="CH39" i="52"/>
  <c r="CH18" i="52"/>
  <c r="BO28" i="52"/>
  <c r="CA28" i="52"/>
  <c r="BN34" i="52"/>
  <c r="BN37" i="52"/>
  <c r="BZ37" i="52"/>
  <c r="BO14" i="52"/>
  <c r="BO17" i="52"/>
  <c r="BW18" i="52"/>
  <c r="CJ18" i="52"/>
  <c r="CK27" i="52"/>
  <c r="CH31" i="52"/>
  <c r="BR38" i="52"/>
  <c r="CD38" i="52"/>
  <c r="CK16" i="52"/>
  <c r="BN19" i="52"/>
  <c r="BZ19" i="52"/>
  <c r="BV24" i="52"/>
  <c r="BN15" i="52"/>
  <c r="BZ15" i="52"/>
  <c r="BP14" i="52"/>
  <c r="CB14" i="52"/>
  <c r="BT22" i="52"/>
  <c r="CH23" i="52"/>
  <c r="BU23" i="52"/>
  <c r="BR29" i="52"/>
  <c r="CD29" i="52"/>
  <c r="CI31" i="52"/>
  <c r="BP33" i="52"/>
  <c r="CB33" i="52"/>
  <c r="CH35" i="52"/>
  <c r="BU35" i="52"/>
  <c r="BP37" i="52"/>
  <c r="CB37" i="52"/>
  <c r="BT39" i="52"/>
  <c r="BS39" i="52"/>
  <c r="CH22" i="52"/>
  <c r="CI23" i="52"/>
  <c r="BZ25" i="52"/>
  <c r="BO26" i="52"/>
  <c r="CA26" i="52"/>
  <c r="BP27" i="52"/>
  <c r="CB27" i="52"/>
  <c r="BQ28" i="52"/>
  <c r="CC28" i="52"/>
  <c r="CJ31" i="52"/>
  <c r="BW31" i="52"/>
  <c r="BN32" i="52"/>
  <c r="BZ32" i="52"/>
  <c r="BT34" i="52"/>
  <c r="CI35" i="52"/>
  <c r="BV35" i="52"/>
  <c r="BS14" i="52"/>
  <c r="BR14" i="52"/>
  <c r="CD14" i="52"/>
  <c r="BQ15" i="52"/>
  <c r="CC15" i="52"/>
  <c r="BP15" i="52"/>
  <c r="BO16" i="52"/>
  <c r="CA16" i="52"/>
  <c r="BN16" i="52"/>
  <c r="CB18" i="52"/>
  <c r="CC19" i="52"/>
  <c r="BY24" i="52"/>
  <c r="BO32" i="52"/>
  <c r="CA32" i="52"/>
  <c r="CH34" i="52"/>
  <c r="BU34" i="52"/>
  <c r="BQ37" i="52"/>
  <c r="CC37" i="52"/>
  <c r="CA17" i="52"/>
  <c r="CC18" i="52"/>
  <c r="BS20" i="52"/>
  <c r="CJ22" i="52"/>
  <c r="BW22" i="52"/>
  <c r="CK23" i="52"/>
  <c r="BX23" i="52"/>
  <c r="CH29" i="52"/>
  <c r="BU29" i="52"/>
  <c r="BM31" i="52"/>
  <c r="BY31" i="52"/>
  <c r="BS33" i="52"/>
  <c r="CK35" i="52"/>
  <c r="BX35" i="52"/>
  <c r="CI39" i="52"/>
  <c r="BV39" i="52"/>
  <c r="BT14" i="52"/>
  <c r="BQ17" i="52"/>
  <c r="CC17" i="52"/>
  <c r="BM22" i="52"/>
  <c r="BY22" i="52"/>
  <c r="BN23" i="52"/>
  <c r="BZ23" i="52"/>
  <c r="BR25" i="52"/>
  <c r="CD25" i="52"/>
  <c r="CC25" i="52"/>
  <c r="BS26" i="52"/>
  <c r="BR26" i="52"/>
  <c r="CD26" i="52"/>
  <c r="BT27" i="52"/>
  <c r="BS27" i="52"/>
  <c r="BU28" i="52"/>
  <c r="BT28" i="52"/>
  <c r="CH28" i="52"/>
  <c r="BO31" i="52"/>
  <c r="CA31" i="52"/>
  <c r="BN31" i="52"/>
  <c r="BZ31" i="52"/>
  <c r="BU33" i="52"/>
  <c r="BT33" i="52"/>
  <c r="CH33" i="52"/>
  <c r="BX34" i="52"/>
  <c r="CJ34" i="52"/>
  <c r="BW34" i="52"/>
  <c r="BN35" i="52"/>
  <c r="BV38" i="52"/>
  <c r="CH38" i="52"/>
  <c r="BU38" i="52"/>
  <c r="CI38" i="52"/>
  <c r="BX39" i="52"/>
  <c r="BW14" i="52"/>
  <c r="BS16" i="52"/>
  <c r="BS17" i="52"/>
  <c r="BR17" i="52"/>
  <c r="CD17" i="52"/>
  <c r="BU18" i="52"/>
  <c r="BV19" i="52"/>
  <c r="BW20" i="52"/>
  <c r="BO22" i="52"/>
  <c r="CA22" i="52"/>
  <c r="BN22" i="52"/>
  <c r="BZ22" i="52"/>
  <c r="BP23" i="52"/>
  <c r="CB23" i="52"/>
  <c r="BO23" i="52"/>
  <c r="CA23" i="52"/>
  <c r="BS25" i="52"/>
  <c r="BT26" i="52"/>
  <c r="BU27" i="52"/>
  <c r="BV28" i="52"/>
  <c r="BM29" i="52"/>
  <c r="BY29" i="52"/>
  <c r="CK29" i="52"/>
  <c r="BX29" i="52"/>
  <c r="BT32" i="52"/>
  <c r="BS32" i="52"/>
  <c r="BW33" i="52"/>
  <c r="BV33" i="52"/>
  <c r="BP35" i="52"/>
  <c r="CB35" i="52"/>
  <c r="BO35" i="52"/>
  <c r="CA35" i="52"/>
  <c r="BV37" i="52"/>
  <c r="BM39" i="52"/>
  <c r="BY39" i="52"/>
  <c r="CA39" i="52"/>
  <c r="CK14" i="52"/>
  <c r="BX14" i="52"/>
  <c r="CI15" i="52"/>
  <c r="BT16" i="52"/>
  <c r="CI18" i="52"/>
  <c r="BV18" i="52"/>
  <c r="CJ19" i="52"/>
  <c r="CK20" i="52"/>
  <c r="BX20" i="52"/>
  <c r="BP22" i="52"/>
  <c r="CB22" i="52"/>
  <c r="BQ23" i="52"/>
  <c r="CC23" i="52"/>
  <c r="BS24" i="52"/>
  <c r="CE24" i="52"/>
  <c r="BR31" i="52"/>
  <c r="CD31" i="52"/>
  <c r="BU32" i="52"/>
  <c r="BQ35" i="52"/>
  <c r="CC35" i="52"/>
  <c r="CJ37" i="52"/>
  <c r="BW37" i="52"/>
  <c r="BM38" i="52"/>
  <c r="BY38" i="52"/>
  <c r="CH17" i="52"/>
  <c r="BQ22" i="52"/>
  <c r="CC22" i="52"/>
  <c r="BR23" i="52"/>
  <c r="CD23" i="52"/>
  <c r="BO29" i="52"/>
  <c r="CA29" i="52"/>
  <c r="BM33" i="52"/>
  <c r="BY33" i="52"/>
  <c r="BR35" i="52"/>
  <c r="CD35" i="52"/>
  <c r="CK37" i="52"/>
  <c r="BX37" i="52"/>
  <c r="BP39" i="52"/>
  <c r="CB39" i="52"/>
  <c r="BV16" i="52"/>
  <c r="BX18" i="52"/>
  <c r="BM19" i="52"/>
  <c r="BY19" i="52"/>
  <c r="BN20" i="52"/>
  <c r="BZ20" i="52"/>
  <c r="BS22" i="52"/>
  <c r="BT23" i="52"/>
  <c r="CJ25" i="52"/>
  <c r="BW25" i="52"/>
  <c r="CK26" i="52"/>
  <c r="BX26" i="52"/>
  <c r="BM27" i="52"/>
  <c r="BY27" i="52"/>
  <c r="BN28" i="52"/>
  <c r="BQ29" i="52"/>
  <c r="CC29" i="52"/>
  <c r="BP29" i="52"/>
  <c r="BU31" i="52"/>
  <c r="BT31" i="52"/>
  <c r="CJ32" i="52"/>
  <c r="BR34" i="52"/>
  <c r="CD34" i="52"/>
  <c r="BQ34" i="52"/>
  <c r="CC34" i="52"/>
  <c r="BT35" i="52"/>
  <c r="BP38" i="52"/>
  <c r="CB38" i="52"/>
  <c r="BO38" i="52"/>
  <c r="CA38" i="52"/>
  <c r="BR39" i="52"/>
  <c r="CD39" i="52"/>
  <c r="CE32" i="52"/>
  <c r="E69" i="38"/>
  <c r="D69" i="38"/>
  <c r="C69" i="38"/>
  <c r="B69" i="38"/>
  <c r="E68" i="38"/>
  <c r="D68" i="38"/>
  <c r="C68" i="38"/>
  <c r="B68" i="38"/>
  <c r="E67" i="38"/>
  <c r="D67" i="38"/>
  <c r="C67" i="38"/>
  <c r="B67" i="38"/>
  <c r="E65" i="38"/>
  <c r="D65" i="38"/>
  <c r="C65" i="38"/>
  <c r="B65" i="38"/>
  <c r="E64" i="38"/>
  <c r="D64" i="38"/>
  <c r="C64" i="38"/>
  <c r="B64" i="38"/>
  <c r="E63" i="38"/>
  <c r="D63" i="38"/>
  <c r="C63" i="38"/>
  <c r="B63" i="38"/>
  <c r="E62" i="38"/>
  <c r="D62" i="38"/>
  <c r="C62" i="38"/>
  <c r="B62" i="38"/>
  <c r="E61" i="38"/>
  <c r="D61" i="38"/>
  <c r="C61" i="38"/>
  <c r="B61" i="38"/>
  <c r="E59" i="38"/>
  <c r="D59" i="38"/>
  <c r="C59" i="38"/>
  <c r="B59" i="38"/>
  <c r="E58" i="38"/>
  <c r="D58" i="38"/>
  <c r="C58" i="38"/>
  <c r="B58" i="38"/>
  <c r="E57" i="38"/>
  <c r="D57" i="38"/>
  <c r="C57" i="38"/>
  <c r="B57" i="38"/>
  <c r="E56" i="38"/>
  <c r="D56" i="38"/>
  <c r="C56" i="38"/>
  <c r="B56" i="38"/>
  <c r="E55" i="38"/>
  <c r="D55" i="38"/>
  <c r="C55" i="38"/>
  <c r="B55" i="38"/>
  <c r="E54" i="38"/>
  <c r="D54" i="38"/>
  <c r="C54" i="38"/>
  <c r="B54" i="38"/>
  <c r="E53" i="38"/>
  <c r="D53" i="38"/>
  <c r="C53" i="38"/>
  <c r="B53" i="38"/>
  <c r="E52" i="38"/>
  <c r="D52" i="38"/>
  <c r="C52" i="38"/>
  <c r="B52" i="38"/>
  <c r="E50" i="38"/>
  <c r="D50" i="38"/>
  <c r="C50" i="38"/>
  <c r="B50" i="38"/>
  <c r="E49" i="38"/>
  <c r="D49" i="38"/>
  <c r="C49" i="38"/>
  <c r="B49" i="38"/>
  <c r="E48" i="38"/>
  <c r="D48" i="38"/>
  <c r="C48" i="38"/>
  <c r="B48" i="38"/>
  <c r="E47" i="38"/>
  <c r="D47" i="38"/>
  <c r="C47" i="38"/>
  <c r="B47" i="38"/>
  <c r="E46" i="38"/>
  <c r="D46" i="38"/>
  <c r="C46" i="38"/>
  <c r="B46" i="38"/>
  <c r="E45" i="38"/>
  <c r="D45" i="38"/>
  <c r="C45" i="38"/>
  <c r="B45" i="38"/>
  <c r="E44" i="38"/>
  <c r="D44" i="38"/>
  <c r="C44" i="38"/>
  <c r="B44" i="38"/>
  <c r="A68" i="38" l="1"/>
  <c r="A62" i="38"/>
  <c r="A64" i="38"/>
  <c r="A65" i="38"/>
  <c r="A69" i="38"/>
  <c r="A59" i="38"/>
  <c r="A61" i="38"/>
  <c r="A63" i="38"/>
  <c r="A67" i="38"/>
  <c r="ER20" i="32" l="1"/>
  <c r="ER37" i="32"/>
  <c r="ER38" i="32"/>
  <c r="ER39" i="32"/>
  <c r="G6" i="81" l="1"/>
  <c r="G7" i="81"/>
  <c r="D7" i="81"/>
  <c r="F9" i="81"/>
  <c r="D9" i="81" l="1"/>
  <c r="P6" i="81" s="1"/>
  <c r="G9" i="81"/>
  <c r="EP6" i="40" l="1"/>
  <c r="EO6" i="40"/>
  <c r="EN6" i="40"/>
  <c r="EM6" i="40"/>
  <c r="EL6" i="40"/>
  <c r="EK6" i="40"/>
  <c r="EJ6" i="40"/>
  <c r="EI6" i="40"/>
  <c r="EH6" i="40"/>
  <c r="EG6" i="40"/>
  <c r="EF6" i="40"/>
  <c r="EE6" i="40"/>
  <c r="ED6" i="40"/>
  <c r="EC6" i="40"/>
  <c r="EB6" i="40"/>
  <c r="EA6" i="40"/>
  <c r="DZ6" i="40"/>
  <c r="DY6" i="40"/>
  <c r="DX6" i="40"/>
  <c r="DW6" i="40"/>
  <c r="DV6" i="40"/>
  <c r="DU6" i="40"/>
  <c r="DT6" i="40"/>
  <c r="DS6" i="40"/>
  <c r="DR6" i="40"/>
  <c r="DQ6" i="40"/>
  <c r="EQ6" i="49" l="1"/>
  <c r="EP6" i="49"/>
  <c r="EO6" i="49"/>
  <c r="EN6" i="49"/>
  <c r="EM6" i="49"/>
  <c r="EL6" i="49"/>
  <c r="EK6" i="49"/>
  <c r="EJ6" i="49"/>
  <c r="EI6" i="49"/>
  <c r="EH6" i="49"/>
  <c r="EG6" i="49"/>
  <c r="EF6" i="49"/>
  <c r="EE6" i="49"/>
  <c r="ED6" i="49"/>
  <c r="EC6" i="49"/>
  <c r="EB6" i="49"/>
  <c r="EA6" i="49"/>
  <c r="DZ6" i="49"/>
  <c r="DY6" i="49"/>
  <c r="DX6" i="49"/>
  <c r="DW6" i="49"/>
  <c r="DV6" i="49"/>
  <c r="DU6" i="49"/>
  <c r="DT6" i="49"/>
  <c r="DS6" i="49"/>
  <c r="DR6" i="49"/>
  <c r="DQ6" i="49"/>
  <c r="EQ5" i="49"/>
  <c r="D58" i="78" l="1"/>
  <c r="C58" i="78"/>
  <c r="C39" i="44"/>
  <c r="B58" i="78" s="1"/>
  <c r="AJ1" i="32" l="1"/>
  <c r="AI1" i="32"/>
  <c r="AH1" i="32"/>
  <c r="AG1" i="32"/>
  <c r="AF1" i="32"/>
  <c r="AE1" i="32"/>
  <c r="AD1" i="32"/>
  <c r="AC1" i="32"/>
  <c r="AB1" i="32"/>
  <c r="AA1" i="32"/>
  <c r="Z1" i="32"/>
  <c r="Y1" i="32"/>
  <c r="X1" i="32"/>
  <c r="W1" i="32"/>
  <c r="V1" i="32"/>
  <c r="U1" i="32"/>
  <c r="T1" i="32"/>
  <c r="S1" i="32"/>
  <c r="R1" i="32"/>
  <c r="Q1" i="32"/>
  <c r="P1" i="32"/>
  <c r="O1" i="32"/>
  <c r="N1" i="32"/>
  <c r="M1" i="32"/>
  <c r="L1" i="32"/>
  <c r="K1" i="32"/>
  <c r="BL1" i="32"/>
  <c r="BK1" i="32"/>
  <c r="BJ1" i="32"/>
  <c r="BI1" i="32"/>
  <c r="BH1" i="32"/>
  <c r="BG1" i="32"/>
  <c r="BF1" i="32"/>
  <c r="BE1" i="32"/>
  <c r="BD1" i="32"/>
  <c r="BC1" i="32"/>
  <c r="BB1" i="32"/>
  <c r="BA1" i="32"/>
  <c r="AZ1" i="32"/>
  <c r="AY1" i="32"/>
  <c r="AX1" i="32"/>
  <c r="AW1" i="32"/>
  <c r="AV1" i="32"/>
  <c r="AU1" i="32"/>
  <c r="AT1" i="32"/>
  <c r="AS1" i="32"/>
  <c r="AR1" i="32"/>
  <c r="AQ1" i="32"/>
  <c r="AP1" i="32"/>
  <c r="AO1" i="32"/>
  <c r="AN1" i="32"/>
  <c r="AM1" i="32"/>
  <c r="C13" i="38" l="1"/>
  <c r="F24" i="31" l="1"/>
  <c r="C10" i="86" l="1"/>
  <c r="C9" i="86"/>
  <c r="C8" i="86"/>
  <c r="C7" i="86"/>
  <c r="D12" i="78" l="1"/>
  <c r="C13" i="78"/>
  <c r="E43" i="37" l="1"/>
  <c r="D31" i="92" l="1"/>
  <c r="A58" i="38" l="1"/>
  <c r="A57" i="38"/>
  <c r="A56" i="38"/>
  <c r="A53" i="38"/>
  <c r="A52" i="38"/>
  <c r="A54" i="38"/>
  <c r="A44" i="38"/>
  <c r="A45" i="38"/>
  <c r="A47" i="38"/>
  <c r="A50" i="38"/>
  <c r="A49" i="38"/>
  <c r="A55" i="38"/>
  <c r="A46" i="38"/>
  <c r="A48" i="38"/>
  <c r="M142" i="31" l="1"/>
  <c r="L142" i="31"/>
  <c r="K142" i="31"/>
  <c r="J142" i="31"/>
  <c r="G18" i="49" l="1"/>
  <c r="F18" i="49"/>
  <c r="E18" i="49"/>
  <c r="D18" i="49"/>
  <c r="B18" i="49"/>
  <c r="A18" i="49"/>
  <c r="G17" i="49"/>
  <c r="F17" i="49"/>
  <c r="E17" i="49"/>
  <c r="D17" i="49"/>
  <c r="B17" i="49"/>
  <c r="A17" i="49"/>
  <c r="G18" i="40"/>
  <c r="F18" i="40"/>
  <c r="E18" i="40"/>
  <c r="D18" i="40"/>
  <c r="B18" i="40"/>
  <c r="A18" i="40"/>
  <c r="G17" i="40"/>
  <c r="F17" i="40"/>
  <c r="E17" i="40"/>
  <c r="D17" i="40"/>
  <c r="B17" i="40"/>
  <c r="A17" i="40"/>
  <c r="DN18" i="32" l="1"/>
  <c r="DM18" i="32"/>
  <c r="DL18" i="32"/>
  <c r="DK18" i="32"/>
  <c r="DJ18" i="32"/>
  <c r="DI18" i="32"/>
  <c r="DG18" i="32"/>
  <c r="DF18" i="32"/>
  <c r="DE18" i="32"/>
  <c r="DD18" i="32"/>
  <c r="DC18" i="32"/>
  <c r="DB18" i="32"/>
  <c r="DA18" i="32"/>
  <c r="CZ18" i="32"/>
  <c r="CX18" i="32"/>
  <c r="DN17" i="32"/>
  <c r="DM17" i="32"/>
  <c r="DL17" i="32"/>
  <c r="DK17" i="32"/>
  <c r="DJ17" i="32"/>
  <c r="DI17" i="32"/>
  <c r="DG17" i="32"/>
  <c r="DF17" i="32"/>
  <c r="DE17" i="32"/>
  <c r="DD17" i="32"/>
  <c r="DC17" i="32"/>
  <c r="DB17" i="32"/>
  <c r="DA17" i="32"/>
  <c r="CZ17" i="32"/>
  <c r="CX17" i="32"/>
  <c r="CY18" i="32" l="1"/>
  <c r="CY17" i="32"/>
  <c r="A39" i="40" l="1"/>
  <c r="A38" i="40"/>
  <c r="A37" i="40"/>
  <c r="A29" i="40"/>
  <c r="A35" i="40"/>
  <c r="A34" i="40"/>
  <c r="A33" i="40"/>
  <c r="A32" i="40"/>
  <c r="A31" i="40"/>
  <c r="A28" i="40"/>
  <c r="A27" i="40"/>
  <c r="A26" i="40"/>
  <c r="A25" i="40"/>
  <c r="A24" i="40"/>
  <c r="A23" i="40"/>
  <c r="A22" i="40"/>
  <c r="A20" i="40"/>
  <c r="A19" i="40"/>
  <c r="A16" i="40"/>
  <c r="A15" i="40"/>
  <c r="A14" i="40"/>
  <c r="CM44" i="40" l="1"/>
  <c r="CL44" i="40"/>
  <c r="CK44" i="40"/>
  <c r="CJ44" i="40"/>
  <c r="CI44" i="40"/>
  <c r="CH44" i="40"/>
  <c r="CF44" i="40"/>
  <c r="CE44" i="40"/>
  <c r="CD44" i="40"/>
  <c r="CC44" i="40"/>
  <c r="CB44" i="40"/>
  <c r="CA44" i="40"/>
  <c r="BZ44" i="40"/>
  <c r="BY44" i="40"/>
  <c r="BX44" i="40"/>
  <c r="BW44" i="40"/>
  <c r="BV44" i="40"/>
  <c r="BU44" i="40"/>
  <c r="BT44" i="40"/>
  <c r="BS44" i="40"/>
  <c r="BR44" i="40"/>
  <c r="BQ44" i="40"/>
  <c r="BP44" i="40"/>
  <c r="BO44" i="40"/>
  <c r="AJ44" i="40"/>
  <c r="AI44" i="40"/>
  <c r="AH44" i="40"/>
  <c r="AG44" i="40"/>
  <c r="AF44" i="40"/>
  <c r="AE44" i="40"/>
  <c r="AC44" i="40"/>
  <c r="AB44" i="40"/>
  <c r="AA44" i="40"/>
  <c r="Z44" i="40"/>
  <c r="Y44" i="40"/>
  <c r="X44" i="40"/>
  <c r="W44" i="40"/>
  <c r="V44" i="40"/>
  <c r="U44" i="40"/>
  <c r="T44" i="40"/>
  <c r="S44" i="40"/>
  <c r="R44" i="40"/>
  <c r="Q44" i="40"/>
  <c r="P44" i="40"/>
  <c r="O44" i="40"/>
  <c r="N44" i="40"/>
  <c r="M44" i="40"/>
  <c r="L44" i="40"/>
  <c r="DH42" i="49"/>
  <c r="DN42" i="49"/>
  <c r="DM42" i="49"/>
  <c r="DL42" i="49"/>
  <c r="DK42" i="49"/>
  <c r="DJ42" i="49"/>
  <c r="DI42" i="49"/>
  <c r="DG42" i="49"/>
  <c r="DF42" i="49"/>
  <c r="DE42" i="49"/>
  <c r="DD42" i="49"/>
  <c r="DC42" i="49"/>
  <c r="DB42" i="49"/>
  <c r="DA42" i="49"/>
  <c r="CZ42" i="49"/>
  <c r="CY42" i="49"/>
  <c r="CX42" i="49"/>
  <c r="DN39" i="32"/>
  <c r="DM39" i="32"/>
  <c r="DL39" i="32"/>
  <c r="DK39" i="32"/>
  <c r="DJ39" i="32"/>
  <c r="DI39" i="32"/>
  <c r="DG39" i="32"/>
  <c r="DF39" i="32"/>
  <c r="DE39" i="32"/>
  <c r="DD39" i="32"/>
  <c r="DC39" i="32"/>
  <c r="DB39" i="32"/>
  <c r="DA39" i="32"/>
  <c r="CZ39" i="32"/>
  <c r="CY39" i="32"/>
  <c r="CX39" i="32"/>
  <c r="DN38" i="32"/>
  <c r="DM38" i="32"/>
  <c r="DL38" i="32"/>
  <c r="DK38" i="32"/>
  <c r="DJ38" i="32"/>
  <c r="DI38" i="32"/>
  <c r="DG38" i="32"/>
  <c r="DF38" i="32"/>
  <c r="DE38" i="32"/>
  <c r="DD38" i="32"/>
  <c r="DC38" i="32"/>
  <c r="DB38" i="32"/>
  <c r="DA38" i="32"/>
  <c r="CZ38" i="32"/>
  <c r="CY38" i="32"/>
  <c r="CX38" i="32"/>
  <c r="DN37" i="32"/>
  <c r="DM37" i="32"/>
  <c r="DL37" i="32"/>
  <c r="DK37" i="32"/>
  <c r="DJ37" i="32"/>
  <c r="DI37" i="32"/>
  <c r="DG37" i="32"/>
  <c r="DF37" i="32"/>
  <c r="DE37" i="32"/>
  <c r="DD37" i="32"/>
  <c r="DC37" i="32"/>
  <c r="DB37" i="32"/>
  <c r="DA37" i="32"/>
  <c r="CZ37" i="32"/>
  <c r="CY37" i="32"/>
  <c r="CX37" i="32"/>
  <c r="DN29" i="32"/>
  <c r="DM29" i="32"/>
  <c r="DL29" i="32"/>
  <c r="DK29" i="32"/>
  <c r="DJ29" i="32"/>
  <c r="DI29" i="32"/>
  <c r="DG29" i="32"/>
  <c r="DF29" i="32"/>
  <c r="DE29" i="32"/>
  <c r="DD29" i="32"/>
  <c r="DC29" i="32"/>
  <c r="DB29" i="32"/>
  <c r="DA29" i="32"/>
  <c r="CZ29" i="32"/>
  <c r="CY29" i="32"/>
  <c r="CX29" i="32"/>
  <c r="DN35" i="32"/>
  <c r="DM35" i="32"/>
  <c r="DL35" i="32"/>
  <c r="DK35" i="32"/>
  <c r="DJ35" i="32"/>
  <c r="DI35" i="32"/>
  <c r="DG35" i="32"/>
  <c r="DF35" i="32"/>
  <c r="DE35" i="32"/>
  <c r="DD35" i="32"/>
  <c r="DB35" i="32"/>
  <c r="DA35" i="32"/>
  <c r="CZ35" i="32"/>
  <c r="CY35" i="32"/>
  <c r="CX35" i="32"/>
  <c r="DN34" i="32"/>
  <c r="DM34" i="32"/>
  <c r="DL34" i="32"/>
  <c r="DK34" i="32"/>
  <c r="DJ34" i="32"/>
  <c r="DI34" i="32"/>
  <c r="DG34" i="32"/>
  <c r="DF34" i="32"/>
  <c r="DE34" i="32"/>
  <c r="DD34" i="32"/>
  <c r="DB34" i="32"/>
  <c r="DA34" i="32"/>
  <c r="CZ34" i="32"/>
  <c r="CY34" i="32"/>
  <c r="CX34" i="32"/>
  <c r="DH33" i="32"/>
  <c r="DK33" i="32"/>
  <c r="DJ33" i="32"/>
  <c r="DI33" i="32"/>
  <c r="DG33" i="32"/>
  <c r="DF33" i="32"/>
  <c r="DE33" i="32"/>
  <c r="DD33" i="32"/>
  <c r="DC33" i="32"/>
  <c r="DB33" i="32"/>
  <c r="DA33" i="32"/>
  <c r="CZ33" i="32"/>
  <c r="CY33" i="32"/>
  <c r="CX33" i="32"/>
  <c r="DH32" i="32"/>
  <c r="DN32" i="32"/>
  <c r="DM32" i="32"/>
  <c r="DL32" i="32"/>
  <c r="DG32" i="32"/>
  <c r="DF32" i="32"/>
  <c r="DE32" i="32"/>
  <c r="DD32" i="32"/>
  <c r="DC32" i="32"/>
  <c r="DB32" i="32"/>
  <c r="DA32" i="32"/>
  <c r="CZ32" i="32"/>
  <c r="CY32" i="32"/>
  <c r="CX32" i="32"/>
  <c r="DN31" i="32"/>
  <c r="DM31" i="32"/>
  <c r="DL31" i="32"/>
  <c r="DK31" i="32"/>
  <c r="DJ31" i="32"/>
  <c r="DI31" i="32"/>
  <c r="DG31" i="32"/>
  <c r="DF31" i="32"/>
  <c r="DE31" i="32"/>
  <c r="DD31" i="32"/>
  <c r="DC31" i="32"/>
  <c r="DB31" i="32"/>
  <c r="DA31" i="32"/>
  <c r="CZ31" i="32"/>
  <c r="CY31" i="32"/>
  <c r="CX31" i="32"/>
  <c r="DN28" i="32"/>
  <c r="DM28" i="32"/>
  <c r="DL28" i="32"/>
  <c r="DK28" i="32"/>
  <c r="DJ28" i="32"/>
  <c r="DI28" i="32"/>
  <c r="DG28" i="32"/>
  <c r="DF28" i="32"/>
  <c r="DE28" i="32"/>
  <c r="DD28" i="32"/>
  <c r="DB28" i="32"/>
  <c r="DA28" i="32"/>
  <c r="CZ28" i="32"/>
  <c r="CY28" i="32"/>
  <c r="CX28" i="32"/>
  <c r="DN27" i="32"/>
  <c r="DM27" i="32"/>
  <c r="DL27" i="32"/>
  <c r="DK27" i="32"/>
  <c r="DJ27" i="32"/>
  <c r="DI27" i="32"/>
  <c r="DG27" i="32"/>
  <c r="DF27" i="32"/>
  <c r="DE27" i="32"/>
  <c r="DD27" i="32"/>
  <c r="DB27" i="32"/>
  <c r="DA27" i="32"/>
  <c r="CZ27" i="32"/>
  <c r="CY27" i="32"/>
  <c r="CX27" i="32"/>
  <c r="DN26" i="32"/>
  <c r="DM26" i="32"/>
  <c r="DL26" i="32"/>
  <c r="DK26" i="32"/>
  <c r="DJ26" i="32"/>
  <c r="DI26" i="32"/>
  <c r="DG26" i="32"/>
  <c r="DF26" i="32"/>
  <c r="DE26" i="32"/>
  <c r="DD26" i="32"/>
  <c r="DC26" i="32"/>
  <c r="DA26" i="32"/>
  <c r="CZ26" i="32"/>
  <c r="CY26" i="32"/>
  <c r="CX26" i="32"/>
  <c r="DN25" i="32"/>
  <c r="DM25" i="32"/>
  <c r="DL25" i="32"/>
  <c r="DK25" i="32"/>
  <c r="DJ25" i="32"/>
  <c r="DI25" i="32"/>
  <c r="DG25" i="32"/>
  <c r="DF25" i="32"/>
  <c r="DE25" i="32"/>
  <c r="DD25" i="32"/>
  <c r="DC25" i="32"/>
  <c r="DB25" i="32"/>
  <c r="DA25" i="32"/>
  <c r="CZ25" i="32"/>
  <c r="CY25" i="32"/>
  <c r="CX25" i="32"/>
  <c r="DH24" i="32"/>
  <c r="DK24" i="32"/>
  <c r="DJ24" i="32"/>
  <c r="DI24" i="32"/>
  <c r="DG24" i="32"/>
  <c r="DF24" i="32"/>
  <c r="DE24" i="32"/>
  <c r="DD24" i="32"/>
  <c r="DC24" i="32"/>
  <c r="DB24" i="32"/>
  <c r="DA24" i="32"/>
  <c r="CZ24" i="32"/>
  <c r="CY24" i="32"/>
  <c r="CX24" i="32"/>
  <c r="DH23" i="32"/>
  <c r="DN23" i="32"/>
  <c r="DM23" i="32"/>
  <c r="DL23" i="32"/>
  <c r="DK23" i="32"/>
  <c r="DG23" i="32"/>
  <c r="DF23" i="32"/>
  <c r="DE23" i="32"/>
  <c r="DD23" i="32"/>
  <c r="DC23" i="32"/>
  <c r="DB23" i="32"/>
  <c r="DA23" i="32"/>
  <c r="CZ23" i="32"/>
  <c r="CY23" i="32"/>
  <c r="CX23" i="32"/>
  <c r="DN22" i="32"/>
  <c r="DM22" i="32"/>
  <c r="DL22" i="32"/>
  <c r="DK22" i="32"/>
  <c r="DJ22" i="32"/>
  <c r="DI22" i="32"/>
  <c r="DG22" i="32"/>
  <c r="DF22" i="32"/>
  <c r="DE22" i="32"/>
  <c r="DD22" i="32"/>
  <c r="DC22" i="32"/>
  <c r="DB22" i="32"/>
  <c r="DA22" i="32"/>
  <c r="CZ22" i="32"/>
  <c r="CY22" i="32"/>
  <c r="CX22" i="32"/>
  <c r="DN20" i="32"/>
  <c r="DM20" i="32"/>
  <c r="DL20" i="32"/>
  <c r="DK20" i="32"/>
  <c r="DJ20" i="32"/>
  <c r="DI20" i="32"/>
  <c r="DG20" i="32"/>
  <c r="DF20" i="32"/>
  <c r="DE20" i="32"/>
  <c r="DD20" i="32"/>
  <c r="DC20" i="32"/>
  <c r="DB20" i="32"/>
  <c r="DA20" i="32"/>
  <c r="CZ20" i="32"/>
  <c r="CY20" i="32"/>
  <c r="CX20" i="32"/>
  <c r="DN19" i="32"/>
  <c r="DM19" i="32"/>
  <c r="DL19" i="32"/>
  <c r="DK19" i="32"/>
  <c r="DJ19" i="32"/>
  <c r="DI19" i="32"/>
  <c r="DG19" i="32"/>
  <c r="DF19" i="32"/>
  <c r="DE19" i="32"/>
  <c r="DD19" i="32"/>
  <c r="DC19" i="32"/>
  <c r="DB19" i="32"/>
  <c r="DA19" i="32"/>
  <c r="CZ19" i="32"/>
  <c r="CY19" i="32"/>
  <c r="CX19" i="32"/>
  <c r="DN16" i="32"/>
  <c r="DM16" i="32"/>
  <c r="DL16" i="32"/>
  <c r="DK16" i="32"/>
  <c r="DJ16" i="32"/>
  <c r="DI16" i="32"/>
  <c r="DG16" i="32"/>
  <c r="DF16" i="32"/>
  <c r="DE16" i="32"/>
  <c r="DD16" i="32"/>
  <c r="DC16" i="32"/>
  <c r="DB16" i="32"/>
  <c r="CY16" i="32"/>
  <c r="CX16" i="32"/>
  <c r="DN15" i="32"/>
  <c r="DM15" i="32"/>
  <c r="DL15" i="32"/>
  <c r="DK15" i="32"/>
  <c r="DJ15" i="32"/>
  <c r="DI15" i="32"/>
  <c r="DG15" i="32"/>
  <c r="DF15" i="32"/>
  <c r="DE15" i="32"/>
  <c r="DD15" i="32"/>
  <c r="DC15" i="32"/>
  <c r="DB15" i="32"/>
  <c r="DA15" i="32"/>
  <c r="CZ15" i="32"/>
  <c r="CX15" i="32"/>
  <c r="DN14" i="32"/>
  <c r="DM14" i="32"/>
  <c r="DL14" i="32"/>
  <c r="DK14" i="32"/>
  <c r="DJ14" i="32"/>
  <c r="DI14" i="32"/>
  <c r="DG14" i="32"/>
  <c r="DF14" i="32"/>
  <c r="DE14" i="32"/>
  <c r="DD14" i="32"/>
  <c r="DC14" i="32"/>
  <c r="DB14" i="32"/>
  <c r="DA14" i="32"/>
  <c r="CZ14" i="32"/>
  <c r="CX14" i="32"/>
  <c r="E8" i="81" l="1"/>
  <c r="DI18" i="49"/>
  <c r="DI17" i="49"/>
  <c r="DC17" i="40"/>
  <c r="DC18" i="40"/>
  <c r="DJ18" i="49"/>
  <c r="DJ17" i="49"/>
  <c r="DD17" i="40"/>
  <c r="DD18" i="40"/>
  <c r="CX18" i="49"/>
  <c r="CX17" i="49"/>
  <c r="DK18" i="49"/>
  <c r="DK17" i="49"/>
  <c r="DE17" i="40"/>
  <c r="DE18" i="40"/>
  <c r="CY17" i="49"/>
  <c r="CY18" i="49"/>
  <c r="DL17" i="49"/>
  <c r="DL18" i="49"/>
  <c r="DF18" i="40"/>
  <c r="DF17" i="40"/>
  <c r="CZ17" i="49"/>
  <c r="CZ18" i="49"/>
  <c r="DM18" i="49"/>
  <c r="DM17" i="49"/>
  <c r="DG18" i="40"/>
  <c r="DG17" i="40"/>
  <c r="DA18" i="49"/>
  <c r="DA17" i="49"/>
  <c r="DN18" i="49"/>
  <c r="DN17" i="49"/>
  <c r="DI18" i="40"/>
  <c r="DI17" i="40"/>
  <c r="DB17" i="49"/>
  <c r="DB18" i="49"/>
  <c r="DJ18" i="40"/>
  <c r="DJ17" i="40"/>
  <c r="DC17" i="49"/>
  <c r="DC18" i="49"/>
  <c r="CX18" i="40"/>
  <c r="CX17" i="40"/>
  <c r="DK17" i="40"/>
  <c r="DK18" i="40"/>
  <c r="DD17" i="49"/>
  <c r="DD18" i="49"/>
  <c r="CY17" i="40"/>
  <c r="CY18" i="40"/>
  <c r="DL17" i="40"/>
  <c r="DL18" i="40"/>
  <c r="DE18" i="49"/>
  <c r="DE17" i="49"/>
  <c r="CZ17" i="40"/>
  <c r="CZ18" i="40"/>
  <c r="DM18" i="40"/>
  <c r="DM17" i="40"/>
  <c r="DF18" i="49"/>
  <c r="DF17" i="49"/>
  <c r="DA17" i="40"/>
  <c r="DA18" i="40"/>
  <c r="DN17" i="40"/>
  <c r="DN18" i="40"/>
  <c r="DG18" i="49"/>
  <c r="DG17" i="49"/>
  <c r="DB17" i="40"/>
  <c r="DB18" i="40"/>
  <c r="CX29" i="49"/>
  <c r="CX31" i="49"/>
  <c r="CX33" i="49"/>
  <c r="CX37" i="49"/>
  <c r="CX35" i="49"/>
  <c r="CX28" i="49"/>
  <c r="CX22" i="49"/>
  <c r="CX32" i="49"/>
  <c r="CX14" i="49"/>
  <c r="CX23" i="49"/>
  <c r="CX20" i="49"/>
  <c r="CX26" i="49"/>
  <c r="CX15" i="49"/>
  <c r="CX39" i="49"/>
  <c r="CX19" i="49"/>
  <c r="CX34" i="49"/>
  <c r="CX27" i="49"/>
  <c r="CX24" i="49"/>
  <c r="CX16" i="49"/>
  <c r="CX25" i="49"/>
  <c r="CX38" i="49"/>
  <c r="CY33" i="49"/>
  <c r="CY39" i="49"/>
  <c r="CY26" i="49"/>
  <c r="CY32" i="49"/>
  <c r="CY19" i="49"/>
  <c r="CY38" i="49"/>
  <c r="CY34" i="49"/>
  <c r="CY27" i="49"/>
  <c r="CY25" i="49"/>
  <c r="CY24" i="49"/>
  <c r="CY16" i="49"/>
  <c r="CY29" i="49"/>
  <c r="CY31" i="49"/>
  <c r="CY23" i="49"/>
  <c r="CY22" i="49"/>
  <c r="CY37" i="49"/>
  <c r="CY20" i="49"/>
  <c r="CY35" i="49"/>
  <c r="CY28" i="49"/>
  <c r="CZ33" i="49"/>
  <c r="CZ39" i="49"/>
  <c r="CZ26" i="49"/>
  <c r="CZ15" i="49"/>
  <c r="CZ38" i="49"/>
  <c r="CZ34" i="49"/>
  <c r="CZ27" i="49"/>
  <c r="CZ25" i="49"/>
  <c r="CZ24" i="49"/>
  <c r="CZ23" i="49"/>
  <c r="CZ20" i="49"/>
  <c r="CZ29" i="49"/>
  <c r="CZ31" i="49"/>
  <c r="CZ19" i="49"/>
  <c r="CZ22" i="49"/>
  <c r="CZ14" i="49"/>
  <c r="CZ37" i="49"/>
  <c r="CZ32" i="49"/>
  <c r="CZ35" i="49"/>
  <c r="CZ28" i="49"/>
  <c r="DA39" i="49"/>
  <c r="DA26" i="49"/>
  <c r="DA37" i="49"/>
  <c r="DA35" i="49"/>
  <c r="DA28" i="49"/>
  <c r="DA22" i="49"/>
  <c r="DA38" i="49"/>
  <c r="DA34" i="49"/>
  <c r="DA27" i="49"/>
  <c r="DA25" i="49"/>
  <c r="DA24" i="49"/>
  <c r="DA23" i="49"/>
  <c r="DA20" i="49"/>
  <c r="DA29" i="49"/>
  <c r="DA31" i="49"/>
  <c r="DA33" i="49"/>
  <c r="DA19" i="49"/>
  <c r="DA14" i="49"/>
  <c r="DA32" i="49"/>
  <c r="DA15" i="49"/>
  <c r="DB37" i="49"/>
  <c r="DB35" i="49"/>
  <c r="DB28" i="49"/>
  <c r="DB22" i="49"/>
  <c r="DB32" i="49"/>
  <c r="DB19" i="49"/>
  <c r="DB14" i="49"/>
  <c r="DB38" i="49"/>
  <c r="DB34" i="49"/>
  <c r="DB27" i="49"/>
  <c r="DB23" i="49"/>
  <c r="DB29" i="49"/>
  <c r="DB31" i="49"/>
  <c r="DB16" i="49"/>
  <c r="DB39" i="49"/>
  <c r="DB24" i="49"/>
  <c r="DB20" i="49"/>
  <c r="DB25" i="49"/>
  <c r="DB15" i="49"/>
  <c r="DB33" i="49"/>
  <c r="DI26" i="49"/>
  <c r="DI37" i="49"/>
  <c r="DI22" i="49"/>
  <c r="DI35" i="49"/>
  <c r="DI28" i="49"/>
  <c r="DI19" i="49"/>
  <c r="DI14" i="49"/>
  <c r="DI38" i="49"/>
  <c r="DI25" i="49"/>
  <c r="DI34" i="49"/>
  <c r="DI27" i="49"/>
  <c r="DI29" i="49"/>
  <c r="DI31" i="49"/>
  <c r="DI16" i="49"/>
  <c r="DI39" i="49"/>
  <c r="DI24" i="49"/>
  <c r="DI20" i="49"/>
  <c r="DI15" i="49"/>
  <c r="DI33" i="49"/>
  <c r="DC37" i="49"/>
  <c r="DC32" i="49"/>
  <c r="DC38" i="49"/>
  <c r="DC25" i="49"/>
  <c r="DC24" i="49"/>
  <c r="DC29" i="49"/>
  <c r="DC31" i="49"/>
  <c r="DC33" i="49"/>
  <c r="DC26" i="49"/>
  <c r="DC15" i="49"/>
  <c r="DC19" i="49"/>
  <c r="DC39" i="49"/>
  <c r="DC23" i="49"/>
  <c r="DC22" i="49"/>
  <c r="DC14" i="49"/>
  <c r="DC20" i="49"/>
  <c r="DC16" i="49"/>
  <c r="DJ37" i="49"/>
  <c r="DJ35" i="49"/>
  <c r="DJ28" i="49"/>
  <c r="DJ38" i="49"/>
  <c r="DJ25" i="49"/>
  <c r="DJ24" i="49"/>
  <c r="DJ34" i="49"/>
  <c r="DJ27" i="49"/>
  <c r="DJ29" i="49"/>
  <c r="DJ31" i="49"/>
  <c r="DJ33" i="49"/>
  <c r="DJ26" i="49"/>
  <c r="DJ15" i="49"/>
  <c r="DJ19" i="49"/>
  <c r="DJ14" i="49"/>
  <c r="DJ22" i="49"/>
  <c r="DJ39" i="49"/>
  <c r="DJ20" i="49"/>
  <c r="DJ16" i="49"/>
  <c r="DD35" i="49"/>
  <c r="DD32" i="49"/>
  <c r="DD28" i="49"/>
  <c r="DD34" i="49"/>
  <c r="DD27" i="49"/>
  <c r="DD23" i="49"/>
  <c r="DD20" i="49"/>
  <c r="DD29" i="49"/>
  <c r="DD31" i="49"/>
  <c r="DD33" i="49"/>
  <c r="DD39" i="49"/>
  <c r="DD37" i="49"/>
  <c r="DD22" i="49"/>
  <c r="DD14" i="49"/>
  <c r="DD24" i="49"/>
  <c r="DD16" i="49"/>
  <c r="DD25" i="49"/>
  <c r="DD15" i="49"/>
  <c r="DD38" i="49"/>
  <c r="DD26" i="49"/>
  <c r="DD19" i="49"/>
  <c r="DK35" i="49"/>
  <c r="DK28" i="49"/>
  <c r="DK34" i="49"/>
  <c r="DK27" i="49"/>
  <c r="DK20" i="49"/>
  <c r="DK29" i="49"/>
  <c r="DK31" i="49"/>
  <c r="DK23" i="49"/>
  <c r="DK33" i="49"/>
  <c r="DK39" i="49"/>
  <c r="DK37" i="49"/>
  <c r="DK22" i="49"/>
  <c r="DK15" i="49"/>
  <c r="DK25" i="49"/>
  <c r="DK19" i="49"/>
  <c r="DK38" i="49"/>
  <c r="DK14" i="49"/>
  <c r="DK26" i="49"/>
  <c r="DK16" i="49"/>
  <c r="DK24" i="49"/>
  <c r="DE14" i="49"/>
  <c r="DE29" i="49"/>
  <c r="DE31" i="49"/>
  <c r="DE16" i="49"/>
  <c r="DE33" i="49"/>
  <c r="DE39" i="49"/>
  <c r="DE26" i="49"/>
  <c r="DE15" i="49"/>
  <c r="DE35" i="49"/>
  <c r="DE32" i="49"/>
  <c r="DE28" i="49"/>
  <c r="DE19" i="49"/>
  <c r="DE23" i="49"/>
  <c r="DE22" i="49"/>
  <c r="DE24" i="49"/>
  <c r="DE34" i="49"/>
  <c r="DE27" i="49"/>
  <c r="DE37" i="49"/>
  <c r="DE20" i="49"/>
  <c r="DE25" i="49"/>
  <c r="DE38" i="49"/>
  <c r="DL32" i="49"/>
  <c r="DL14" i="49"/>
  <c r="DL29" i="49"/>
  <c r="DL31" i="49"/>
  <c r="DL16" i="49"/>
  <c r="DL39" i="49"/>
  <c r="DL26" i="49"/>
  <c r="DL15" i="49"/>
  <c r="DL35" i="49"/>
  <c r="DL28" i="49"/>
  <c r="DL19" i="49"/>
  <c r="DL34" i="49"/>
  <c r="DL27" i="49"/>
  <c r="DL37" i="49"/>
  <c r="DL25" i="49"/>
  <c r="DL38" i="49"/>
  <c r="DL22" i="49"/>
  <c r="DL23" i="49"/>
  <c r="DL20" i="49"/>
  <c r="DM32" i="49"/>
  <c r="DM38" i="49"/>
  <c r="DM25" i="49"/>
  <c r="DM23" i="49"/>
  <c r="DM39" i="49"/>
  <c r="DM26" i="49"/>
  <c r="DM15" i="49"/>
  <c r="DM37" i="49"/>
  <c r="DM22" i="49"/>
  <c r="DM34" i="49"/>
  <c r="DM27" i="49"/>
  <c r="DM19" i="49"/>
  <c r="DM35" i="49"/>
  <c r="DM28" i="49"/>
  <c r="DM14" i="49"/>
  <c r="DM20" i="49"/>
  <c r="DM16" i="49"/>
  <c r="DM29" i="49"/>
  <c r="DM31" i="49"/>
  <c r="DF38" i="49"/>
  <c r="DF25" i="49"/>
  <c r="DF24" i="49"/>
  <c r="DF34" i="49"/>
  <c r="DF27" i="49"/>
  <c r="DF23" i="49"/>
  <c r="DF20" i="49"/>
  <c r="DF33" i="49"/>
  <c r="DF39" i="49"/>
  <c r="DF26" i="49"/>
  <c r="DF37" i="49"/>
  <c r="DF22" i="49"/>
  <c r="DF35" i="49"/>
  <c r="DF32" i="49"/>
  <c r="DF28" i="49"/>
  <c r="DF19" i="49"/>
  <c r="DF29" i="49"/>
  <c r="DF31" i="49"/>
  <c r="DF14" i="49"/>
  <c r="DF16" i="49"/>
  <c r="DF15" i="49"/>
  <c r="DN32" i="49"/>
  <c r="DN38" i="49"/>
  <c r="DN25" i="49"/>
  <c r="DN34" i="49"/>
  <c r="DN27" i="49"/>
  <c r="DN20" i="49"/>
  <c r="DN39" i="49"/>
  <c r="DN26" i="49"/>
  <c r="DN37" i="49"/>
  <c r="DN22" i="49"/>
  <c r="DN35" i="49"/>
  <c r="DN28" i="49"/>
  <c r="DN19" i="49"/>
  <c r="DN15" i="49"/>
  <c r="DN14" i="49"/>
  <c r="DN16" i="49"/>
  <c r="DN29" i="49"/>
  <c r="DN31" i="49"/>
  <c r="DN23" i="49"/>
  <c r="DG38" i="49"/>
  <c r="DG25" i="49"/>
  <c r="DG34" i="49"/>
  <c r="DG27" i="49"/>
  <c r="DG23" i="49"/>
  <c r="DG29" i="49"/>
  <c r="DG31" i="49"/>
  <c r="DG16" i="49"/>
  <c r="DG39" i="49"/>
  <c r="DG26" i="49"/>
  <c r="DG37" i="49"/>
  <c r="DG22" i="49"/>
  <c r="DG35" i="49"/>
  <c r="DG32" i="49"/>
  <c r="DG28" i="49"/>
  <c r="DG19" i="49"/>
  <c r="DG14" i="49"/>
  <c r="DG24" i="49"/>
  <c r="DG20" i="49"/>
  <c r="DG15" i="49"/>
  <c r="DG33" i="49"/>
  <c r="DH33" i="49"/>
  <c r="DH32" i="49"/>
  <c r="DH23" i="49"/>
  <c r="DH24" i="49"/>
  <c r="DG38" i="40"/>
  <c r="DG29" i="40"/>
  <c r="DG39" i="40"/>
  <c r="DG37" i="40"/>
  <c r="DG32" i="40"/>
  <c r="DG28" i="40"/>
  <c r="DG26" i="40"/>
  <c r="DG24" i="40"/>
  <c r="DG22" i="40"/>
  <c r="DG34" i="40"/>
  <c r="DG19" i="40"/>
  <c r="DG15" i="40"/>
  <c r="DG35" i="40"/>
  <c r="DG31" i="40"/>
  <c r="DG27" i="40"/>
  <c r="DG25" i="40"/>
  <c r="DG23" i="40"/>
  <c r="DG20" i="40"/>
  <c r="DG16" i="40"/>
  <c r="DG14" i="40"/>
  <c r="DG33" i="40"/>
  <c r="DB39" i="40"/>
  <c r="DB37" i="40"/>
  <c r="DB38" i="40"/>
  <c r="DB29" i="40"/>
  <c r="DB31" i="40"/>
  <c r="DB27" i="40"/>
  <c r="DB25" i="40"/>
  <c r="DB23" i="40"/>
  <c r="DB20" i="40"/>
  <c r="DB16" i="40"/>
  <c r="DB14" i="40"/>
  <c r="DB35" i="40"/>
  <c r="DB33" i="40"/>
  <c r="DB34" i="40"/>
  <c r="DB32" i="40"/>
  <c r="DB28" i="40"/>
  <c r="DB26" i="40"/>
  <c r="DB24" i="40"/>
  <c r="DB22" i="40"/>
  <c r="DB19" i="40"/>
  <c r="DB15" i="40"/>
  <c r="DI39" i="40"/>
  <c r="DI37" i="40"/>
  <c r="DI38" i="40"/>
  <c r="DI29" i="40"/>
  <c r="DI35" i="40"/>
  <c r="DI34" i="40"/>
  <c r="DI31" i="40"/>
  <c r="DI27" i="40"/>
  <c r="DI25" i="40"/>
  <c r="DI23" i="40"/>
  <c r="DI20" i="40"/>
  <c r="DI16" i="40"/>
  <c r="DI14" i="40"/>
  <c r="DI33" i="40"/>
  <c r="DI32" i="40"/>
  <c r="DI28" i="40"/>
  <c r="DI26" i="40"/>
  <c r="DI24" i="40"/>
  <c r="DI22" i="40"/>
  <c r="DI19" i="40"/>
  <c r="DI15" i="40"/>
  <c r="DC39" i="40"/>
  <c r="DC37" i="40"/>
  <c r="DC35" i="40"/>
  <c r="DC38" i="40"/>
  <c r="DC29" i="40"/>
  <c r="DC34" i="40"/>
  <c r="DC31" i="40"/>
  <c r="DC27" i="40"/>
  <c r="DC25" i="40"/>
  <c r="DC23" i="40"/>
  <c r="DC20" i="40"/>
  <c r="DC16" i="40"/>
  <c r="DC14" i="40"/>
  <c r="DC33" i="40"/>
  <c r="DC32" i="40"/>
  <c r="DC28" i="40"/>
  <c r="DC26" i="40"/>
  <c r="DC24" i="40"/>
  <c r="DC22" i="40"/>
  <c r="DC19" i="40"/>
  <c r="DC15" i="40"/>
  <c r="DJ39" i="40"/>
  <c r="DJ37" i="40"/>
  <c r="DJ35" i="40"/>
  <c r="DJ38" i="40"/>
  <c r="DJ29" i="40"/>
  <c r="DJ34" i="40"/>
  <c r="DJ31" i="40"/>
  <c r="DJ27" i="40"/>
  <c r="DJ25" i="40"/>
  <c r="DJ23" i="40"/>
  <c r="DJ20" i="40"/>
  <c r="DJ16" i="40"/>
  <c r="DJ14" i="40"/>
  <c r="DJ33" i="40"/>
  <c r="DJ32" i="40"/>
  <c r="DJ28" i="40"/>
  <c r="DJ26" i="40"/>
  <c r="DJ24" i="40"/>
  <c r="DJ22" i="40"/>
  <c r="DJ19" i="40"/>
  <c r="DJ15" i="40"/>
  <c r="DF38" i="40"/>
  <c r="DF29" i="40"/>
  <c r="DF39" i="40"/>
  <c r="DF37" i="40"/>
  <c r="DF35" i="40"/>
  <c r="DF33" i="40"/>
  <c r="DF32" i="40"/>
  <c r="DF28" i="40"/>
  <c r="DF26" i="40"/>
  <c r="DF24" i="40"/>
  <c r="DF22" i="40"/>
  <c r="DF34" i="40"/>
  <c r="DF19" i="40"/>
  <c r="DF15" i="40"/>
  <c r="DF31" i="40"/>
  <c r="DF27" i="40"/>
  <c r="DF25" i="40"/>
  <c r="DF23" i="40"/>
  <c r="DF20" i="40"/>
  <c r="DF16" i="40"/>
  <c r="DF14" i="40"/>
  <c r="DN38" i="40"/>
  <c r="DN29" i="40"/>
  <c r="DN39" i="40"/>
  <c r="DN37" i="40"/>
  <c r="DN35" i="40"/>
  <c r="DN33" i="40"/>
  <c r="DN32" i="40"/>
  <c r="DN28" i="40"/>
  <c r="DN26" i="40"/>
  <c r="DN24" i="40"/>
  <c r="DN22" i="40"/>
  <c r="DN19" i="40"/>
  <c r="DN15" i="40"/>
  <c r="DN31" i="40"/>
  <c r="DN27" i="40"/>
  <c r="DN25" i="40"/>
  <c r="DN23" i="40"/>
  <c r="DN20" i="40"/>
  <c r="DN34" i="40"/>
  <c r="DN16" i="40"/>
  <c r="DN14" i="40"/>
  <c r="CX38" i="40"/>
  <c r="CX29" i="40"/>
  <c r="CX39" i="40"/>
  <c r="CX37" i="40"/>
  <c r="CX35" i="40"/>
  <c r="CX33" i="40"/>
  <c r="CX19" i="40"/>
  <c r="CX15" i="40"/>
  <c r="CX31" i="40"/>
  <c r="CX27" i="40"/>
  <c r="CX25" i="40"/>
  <c r="CX23" i="40"/>
  <c r="CX20" i="40"/>
  <c r="CX16" i="40"/>
  <c r="CX14" i="40"/>
  <c r="CX34" i="40"/>
  <c r="CX32" i="40"/>
  <c r="CX28" i="40"/>
  <c r="CX26" i="40"/>
  <c r="CX24" i="40"/>
  <c r="CX22" i="40"/>
  <c r="CY29" i="40"/>
  <c r="CY39" i="40"/>
  <c r="CY37" i="40"/>
  <c r="CY38" i="40"/>
  <c r="CY31" i="40"/>
  <c r="CY27" i="40"/>
  <c r="CY25" i="40"/>
  <c r="CY23" i="40"/>
  <c r="CY20" i="40"/>
  <c r="CY16" i="40"/>
  <c r="CY14" i="40"/>
  <c r="CY35" i="40"/>
  <c r="CY34" i="40"/>
  <c r="CY33" i="40"/>
  <c r="CY32" i="40"/>
  <c r="CY28" i="40"/>
  <c r="CY26" i="40"/>
  <c r="CY24" i="40"/>
  <c r="CY22" i="40"/>
  <c r="CY19" i="40"/>
  <c r="CY15" i="40"/>
  <c r="CZ29" i="40"/>
  <c r="CZ34" i="40"/>
  <c r="CZ39" i="40"/>
  <c r="CZ37" i="40"/>
  <c r="CZ38" i="40"/>
  <c r="CZ31" i="40"/>
  <c r="CZ27" i="40"/>
  <c r="CZ25" i="40"/>
  <c r="CZ23" i="40"/>
  <c r="CZ20" i="40"/>
  <c r="CZ16" i="40"/>
  <c r="CZ14" i="40"/>
  <c r="CZ35" i="40"/>
  <c r="CZ33" i="40"/>
  <c r="CZ32" i="40"/>
  <c r="CZ28" i="40"/>
  <c r="CZ26" i="40"/>
  <c r="CZ24" i="40"/>
  <c r="CZ22" i="40"/>
  <c r="CZ19" i="40"/>
  <c r="CZ15" i="40"/>
  <c r="DA39" i="40"/>
  <c r="DA37" i="40"/>
  <c r="DA35" i="40"/>
  <c r="DA38" i="40"/>
  <c r="DA29" i="40"/>
  <c r="DA34" i="40"/>
  <c r="DA31" i="40"/>
  <c r="DA27" i="40"/>
  <c r="DA25" i="40"/>
  <c r="DA23" i="40"/>
  <c r="DA20" i="40"/>
  <c r="DA16" i="40"/>
  <c r="DA14" i="40"/>
  <c r="DA33" i="40"/>
  <c r="DA32" i="40"/>
  <c r="DA28" i="40"/>
  <c r="DA26" i="40"/>
  <c r="DA24" i="40"/>
  <c r="DA22" i="40"/>
  <c r="DA19" i="40"/>
  <c r="DA15" i="40"/>
  <c r="DD37" i="40"/>
  <c r="DD35" i="40"/>
  <c r="DD38" i="40"/>
  <c r="DD29" i="40"/>
  <c r="DD34" i="40"/>
  <c r="DD39" i="40"/>
  <c r="DD16" i="40"/>
  <c r="DD14" i="40"/>
  <c r="DD33" i="40"/>
  <c r="DD32" i="40"/>
  <c r="DD28" i="40"/>
  <c r="DD26" i="40"/>
  <c r="DD24" i="40"/>
  <c r="DD22" i="40"/>
  <c r="DD19" i="40"/>
  <c r="DD15" i="40"/>
  <c r="DD31" i="40"/>
  <c r="DD27" i="40"/>
  <c r="DD25" i="40"/>
  <c r="DD23" i="40"/>
  <c r="DD20" i="40"/>
  <c r="DK37" i="40"/>
  <c r="DK35" i="40"/>
  <c r="DK38" i="40"/>
  <c r="DK29" i="40"/>
  <c r="DK34" i="40"/>
  <c r="DK39" i="40"/>
  <c r="DK16" i="40"/>
  <c r="DK14" i="40"/>
  <c r="DK33" i="40"/>
  <c r="DK32" i="40"/>
  <c r="DK28" i="40"/>
  <c r="DK26" i="40"/>
  <c r="DK24" i="40"/>
  <c r="DK22" i="40"/>
  <c r="DK19" i="40"/>
  <c r="DK15" i="40"/>
  <c r="DK31" i="40"/>
  <c r="DK27" i="40"/>
  <c r="DK25" i="40"/>
  <c r="DK23" i="40"/>
  <c r="DK20" i="40"/>
  <c r="DE37" i="40"/>
  <c r="DE35" i="40"/>
  <c r="DE38" i="40"/>
  <c r="DE29" i="40"/>
  <c r="DE39" i="40"/>
  <c r="DE33" i="40"/>
  <c r="DE32" i="40"/>
  <c r="DE28" i="40"/>
  <c r="DE26" i="40"/>
  <c r="DE24" i="40"/>
  <c r="DE22" i="40"/>
  <c r="DE34" i="40"/>
  <c r="DE19" i="40"/>
  <c r="DE15" i="40"/>
  <c r="DE31" i="40"/>
  <c r="DE27" i="40"/>
  <c r="DE25" i="40"/>
  <c r="DE23" i="40"/>
  <c r="DE20" i="40"/>
  <c r="DE16" i="40"/>
  <c r="DE14" i="40"/>
  <c r="DL37" i="40"/>
  <c r="DL35" i="40"/>
  <c r="DL38" i="40"/>
  <c r="DL29" i="40"/>
  <c r="DL39" i="40"/>
  <c r="DL33" i="40"/>
  <c r="DL32" i="40"/>
  <c r="DL28" i="40"/>
  <c r="DL26" i="40"/>
  <c r="DL24" i="40"/>
  <c r="DL22" i="40"/>
  <c r="DL19" i="40"/>
  <c r="DL15" i="40"/>
  <c r="DL31" i="40"/>
  <c r="DL27" i="40"/>
  <c r="DL25" i="40"/>
  <c r="DL23" i="40"/>
  <c r="DL20" i="40"/>
  <c r="DL34" i="40"/>
  <c r="DL16" i="40"/>
  <c r="DL14" i="40"/>
  <c r="DM35" i="40"/>
  <c r="DM38" i="40"/>
  <c r="DM29" i="40"/>
  <c r="DM39" i="40"/>
  <c r="DM37" i="40"/>
  <c r="DM33" i="40"/>
  <c r="DM32" i="40"/>
  <c r="DM28" i="40"/>
  <c r="DM26" i="40"/>
  <c r="DM24" i="40"/>
  <c r="DM22" i="40"/>
  <c r="DM19" i="40"/>
  <c r="DM15" i="40"/>
  <c r="DM31" i="40"/>
  <c r="DM27" i="40"/>
  <c r="DM25" i="40"/>
  <c r="DM23" i="40"/>
  <c r="DM20" i="40"/>
  <c r="DM34" i="40"/>
  <c r="DM16" i="40"/>
  <c r="DM14" i="40"/>
  <c r="A39" i="49"/>
  <c r="A38" i="49"/>
  <c r="A37" i="49"/>
  <c r="A20" i="49"/>
  <c r="A19" i="49"/>
  <c r="A16" i="49"/>
  <c r="A15" i="49"/>
  <c r="A14" i="49"/>
  <c r="A23" i="49"/>
  <c r="A22" i="49"/>
  <c r="DD41" i="32" l="1"/>
  <c r="DG41" i="32"/>
  <c r="E7" i="81"/>
  <c r="DF41" i="32"/>
  <c r="DE41" i="32"/>
  <c r="EJ48" i="32" l="1"/>
  <c r="EP48" i="32"/>
  <c r="EO48" i="32"/>
  <c r="EN48" i="32"/>
  <c r="EM48" i="32"/>
  <c r="EL48" i="32"/>
  <c r="EK48" i="32"/>
  <c r="EI48" i="32"/>
  <c r="EH48" i="32"/>
  <c r="EG48" i="32"/>
  <c r="EF48" i="32"/>
  <c r="EE48" i="32"/>
  <c r="ED48" i="32"/>
  <c r="EC48" i="32"/>
  <c r="EB48" i="32"/>
  <c r="EA48" i="32"/>
  <c r="DZ48" i="32"/>
  <c r="CO42" i="32"/>
  <c r="CU42" i="32" l="1"/>
  <c r="EE18" i="32"/>
  <c r="EE17" i="32"/>
  <c r="EF17" i="32"/>
  <c r="EF18" i="32"/>
  <c r="EG18" i="32"/>
  <c r="EG17" i="32"/>
  <c r="EH17" i="32"/>
  <c r="EH18" i="32"/>
  <c r="EI17" i="32"/>
  <c r="EI18" i="32"/>
  <c r="EK17" i="32"/>
  <c r="EK18" i="32"/>
  <c r="EL18" i="32"/>
  <c r="EL17" i="32"/>
  <c r="DZ18" i="32"/>
  <c r="DZ17" i="32"/>
  <c r="EM18" i="32"/>
  <c r="EM17" i="32"/>
  <c r="EA17" i="32"/>
  <c r="EA18" i="32"/>
  <c r="EN18" i="32"/>
  <c r="EN17" i="32"/>
  <c r="EB18" i="32"/>
  <c r="EB17" i="32"/>
  <c r="EO17" i="32"/>
  <c r="EO18" i="32"/>
  <c r="EC18" i="32"/>
  <c r="EC17" i="32"/>
  <c r="EP18" i="32"/>
  <c r="EP17" i="32"/>
  <c r="ED17" i="32"/>
  <c r="ED18" i="32"/>
  <c r="EE33" i="32"/>
  <c r="EE39" i="32"/>
  <c r="EE37" i="32"/>
  <c r="EE32" i="32"/>
  <c r="EE38" i="32"/>
  <c r="EE29" i="32"/>
  <c r="EE31" i="32"/>
  <c r="EE15" i="32"/>
  <c r="EE26" i="32"/>
  <c r="EE22" i="32"/>
  <c r="EE19" i="32"/>
  <c r="EE14" i="32"/>
  <c r="EE25" i="32"/>
  <c r="EE24" i="32"/>
  <c r="EE23" i="32"/>
  <c r="EE20" i="32"/>
  <c r="EE16" i="32"/>
  <c r="EL33" i="32"/>
  <c r="EL39" i="32"/>
  <c r="EL37" i="32"/>
  <c r="EL35" i="32"/>
  <c r="EL38" i="32"/>
  <c r="EL34" i="32"/>
  <c r="EL29" i="32"/>
  <c r="EL31" i="32"/>
  <c r="EL15" i="32"/>
  <c r="EL26" i="32"/>
  <c r="EL22" i="32"/>
  <c r="EL19" i="32"/>
  <c r="EL28" i="32"/>
  <c r="EL14" i="32"/>
  <c r="EL25" i="32"/>
  <c r="EL24" i="32"/>
  <c r="EL20" i="32"/>
  <c r="EL27" i="32"/>
  <c r="EL16" i="32"/>
  <c r="EF39" i="32"/>
  <c r="EF37" i="32"/>
  <c r="EF35" i="32"/>
  <c r="EF32" i="32"/>
  <c r="EF38" i="32"/>
  <c r="EF34" i="32"/>
  <c r="EF29" i="32"/>
  <c r="EF31" i="32"/>
  <c r="EF15" i="32"/>
  <c r="EF26" i="32"/>
  <c r="EF22" i="32"/>
  <c r="EF19" i="32"/>
  <c r="EF28" i="32"/>
  <c r="EF33" i="32"/>
  <c r="EF14" i="32"/>
  <c r="EF25" i="32"/>
  <c r="EF24" i="32"/>
  <c r="EF23" i="32"/>
  <c r="EF20" i="32"/>
  <c r="EF27" i="32"/>
  <c r="EF16" i="32"/>
  <c r="EM39" i="32"/>
  <c r="EM37" i="32"/>
  <c r="EM35" i="32"/>
  <c r="EM38" i="32"/>
  <c r="EM34" i="32"/>
  <c r="EM29" i="32"/>
  <c r="EM31" i="32"/>
  <c r="EM15" i="32"/>
  <c r="EM26" i="32"/>
  <c r="EM22" i="32"/>
  <c r="EM19" i="32"/>
  <c r="EM33" i="32"/>
  <c r="EM28" i="32"/>
  <c r="EM14" i="32"/>
  <c r="EM25" i="32"/>
  <c r="EM24" i="32"/>
  <c r="EM20" i="32"/>
  <c r="EM27" i="32"/>
  <c r="EM16" i="32"/>
  <c r="EM23" i="32"/>
  <c r="EG37" i="32"/>
  <c r="EG35" i="32"/>
  <c r="EG32" i="32"/>
  <c r="EG38" i="32"/>
  <c r="EG34" i="32"/>
  <c r="EG29" i="32"/>
  <c r="EG31" i="32"/>
  <c r="EG33" i="32"/>
  <c r="EG26" i="32"/>
  <c r="EG22" i="32"/>
  <c r="EG39" i="32"/>
  <c r="EG19" i="32"/>
  <c r="EG28" i="32"/>
  <c r="EG14" i="32"/>
  <c r="EG25" i="32"/>
  <c r="EG24" i="32"/>
  <c r="EG23" i="32"/>
  <c r="EG20" i="32"/>
  <c r="EG27" i="32"/>
  <c r="EG16" i="32"/>
  <c r="EG15" i="32"/>
  <c r="EN37" i="32"/>
  <c r="EN35" i="32"/>
  <c r="EN32" i="32"/>
  <c r="EN38" i="32"/>
  <c r="EN34" i="32"/>
  <c r="EN29" i="32"/>
  <c r="EN31" i="32"/>
  <c r="EN39" i="32"/>
  <c r="EN26" i="32"/>
  <c r="EN22" i="32"/>
  <c r="EN19" i="32"/>
  <c r="EN28" i="32"/>
  <c r="EN14" i="32"/>
  <c r="EN25" i="32"/>
  <c r="EN20" i="32"/>
  <c r="EN27" i="32"/>
  <c r="EN16" i="32"/>
  <c r="EN23" i="32"/>
  <c r="EN15" i="32"/>
  <c r="EO37" i="32"/>
  <c r="EO35" i="32"/>
  <c r="EO32" i="32"/>
  <c r="EO38" i="32"/>
  <c r="EO34" i="32"/>
  <c r="EO29" i="32"/>
  <c r="EO31" i="32"/>
  <c r="EO39" i="32"/>
  <c r="EO19" i="32"/>
  <c r="EO28" i="32"/>
  <c r="EO14" i="32"/>
  <c r="EO25" i="32"/>
  <c r="EO20" i="32"/>
  <c r="EO27" i="32"/>
  <c r="EO16" i="32"/>
  <c r="EO23" i="32"/>
  <c r="EO15" i="32"/>
  <c r="EO26" i="32"/>
  <c r="EO22" i="32"/>
  <c r="EH35" i="32"/>
  <c r="EH32" i="32"/>
  <c r="EH38" i="32"/>
  <c r="EH34" i="32"/>
  <c r="EH29" i="32"/>
  <c r="EH31" i="32"/>
  <c r="EH33" i="32"/>
  <c r="EH39" i="32"/>
  <c r="EH28" i="32"/>
  <c r="EH14" i="32"/>
  <c r="EH25" i="32"/>
  <c r="EH24" i="32"/>
  <c r="EH23" i="32"/>
  <c r="EH20" i="32"/>
  <c r="EH27" i="32"/>
  <c r="EH16" i="32"/>
  <c r="EH37" i="32"/>
  <c r="EH15" i="32"/>
  <c r="EH26" i="32"/>
  <c r="EH22" i="32"/>
  <c r="EH19" i="32"/>
  <c r="EP35" i="32"/>
  <c r="EP32" i="32"/>
  <c r="EP38" i="32"/>
  <c r="EP34" i="32"/>
  <c r="EP29" i="32"/>
  <c r="EP31" i="32"/>
  <c r="EP39" i="32"/>
  <c r="EP28" i="32"/>
  <c r="EP14" i="32"/>
  <c r="EP25" i="32"/>
  <c r="EP20" i="32"/>
  <c r="EP37" i="32"/>
  <c r="EP27" i="32"/>
  <c r="EP16" i="32"/>
  <c r="EP23" i="32"/>
  <c r="EP15" i="32"/>
  <c r="EP26" i="32"/>
  <c r="EP22" i="32"/>
  <c r="EP19" i="32"/>
  <c r="EI38" i="32"/>
  <c r="EI34" i="32"/>
  <c r="EI29" i="32"/>
  <c r="EI31" i="32"/>
  <c r="EI33" i="32"/>
  <c r="EI39" i="32"/>
  <c r="EI37" i="32"/>
  <c r="EI14" i="32"/>
  <c r="EI25" i="32"/>
  <c r="EI24" i="32"/>
  <c r="EI23" i="32"/>
  <c r="EI20" i="32"/>
  <c r="EI27" i="32"/>
  <c r="EI16" i="32"/>
  <c r="EI32" i="32"/>
  <c r="EI15" i="32"/>
  <c r="EI26" i="32"/>
  <c r="EI22" i="32"/>
  <c r="EI19" i="32"/>
  <c r="EI35" i="32"/>
  <c r="EI28" i="32"/>
  <c r="EJ32" i="32"/>
  <c r="EJ33" i="32"/>
  <c r="EJ24" i="32"/>
  <c r="EJ23" i="32"/>
  <c r="CV42" i="32"/>
  <c r="CO42" i="49"/>
  <c r="CO39" i="32"/>
  <c r="CO25" i="32"/>
  <c r="CO24" i="32"/>
  <c r="CO37" i="32"/>
  <c r="CO38" i="32"/>
  <c r="CO20" i="32"/>
  <c r="DZ38" i="32"/>
  <c r="DZ34" i="32"/>
  <c r="DZ29" i="32"/>
  <c r="DZ31" i="32"/>
  <c r="DZ33" i="32"/>
  <c r="DZ39" i="32"/>
  <c r="DZ37" i="32"/>
  <c r="DZ35" i="32"/>
  <c r="DZ32" i="32"/>
  <c r="DZ25" i="32"/>
  <c r="DZ24" i="32"/>
  <c r="DZ16" i="32"/>
  <c r="DZ27" i="32"/>
  <c r="DZ23" i="32"/>
  <c r="DZ20" i="32"/>
  <c r="DZ15" i="32"/>
  <c r="DZ26" i="32"/>
  <c r="DZ22" i="32"/>
  <c r="DZ28" i="32"/>
  <c r="DZ19" i="32"/>
  <c r="DZ14" i="32"/>
  <c r="EA38" i="32"/>
  <c r="EA34" i="32"/>
  <c r="EA29" i="32"/>
  <c r="EA31" i="32"/>
  <c r="EA33" i="32"/>
  <c r="EA39" i="32"/>
  <c r="EA37" i="32"/>
  <c r="EA35" i="32"/>
  <c r="EA32" i="32"/>
  <c r="EA27" i="32"/>
  <c r="EA23" i="32"/>
  <c r="EA20" i="32"/>
  <c r="EA26" i="32"/>
  <c r="EA22" i="32"/>
  <c r="EA28" i="32"/>
  <c r="EA19" i="32"/>
  <c r="EA25" i="32"/>
  <c r="EA24" i="32"/>
  <c r="EA16" i="32"/>
  <c r="EB29" i="32"/>
  <c r="EB31" i="32"/>
  <c r="EB33" i="32"/>
  <c r="EB39" i="32"/>
  <c r="EB37" i="32"/>
  <c r="EB35" i="32"/>
  <c r="EB32" i="32"/>
  <c r="EB34" i="32"/>
  <c r="EB38" i="32"/>
  <c r="EB26" i="32"/>
  <c r="EB15" i="32"/>
  <c r="EB22" i="32"/>
  <c r="EB28" i="32"/>
  <c r="EB19" i="32"/>
  <c r="EB14" i="32"/>
  <c r="EB25" i="32"/>
  <c r="EB24" i="32"/>
  <c r="EB27" i="32"/>
  <c r="EB23" i="32"/>
  <c r="EB20" i="32"/>
  <c r="EC29" i="32"/>
  <c r="EC31" i="32"/>
  <c r="EC33" i="32"/>
  <c r="EC39" i="32"/>
  <c r="EC37" i="32"/>
  <c r="EC35" i="32"/>
  <c r="EC32" i="32"/>
  <c r="EC38" i="32"/>
  <c r="EC34" i="32"/>
  <c r="EC26" i="32"/>
  <c r="EC15" i="32"/>
  <c r="EC22" i="32"/>
  <c r="EC28" i="32"/>
  <c r="EC19" i="32"/>
  <c r="EC14" i="32"/>
  <c r="EC25" i="32"/>
  <c r="EC24" i="32"/>
  <c r="EC27" i="32"/>
  <c r="EC23" i="32"/>
  <c r="EC20" i="32"/>
  <c r="ED33" i="32"/>
  <c r="ED39" i="32"/>
  <c r="ED37" i="32"/>
  <c r="ED35" i="32"/>
  <c r="ED32" i="32"/>
  <c r="ED38" i="32"/>
  <c r="ED34" i="32"/>
  <c r="ED15" i="32"/>
  <c r="ED22" i="32"/>
  <c r="ED28" i="32"/>
  <c r="ED19" i="32"/>
  <c r="ED14" i="32"/>
  <c r="ED25" i="32"/>
  <c r="ED24" i="32"/>
  <c r="ED29" i="32"/>
  <c r="ED31" i="32"/>
  <c r="ED27" i="32"/>
  <c r="ED23" i="32"/>
  <c r="ED20" i="32"/>
  <c r="ED16" i="32"/>
  <c r="EK33" i="32"/>
  <c r="EK39" i="32"/>
  <c r="EK37" i="32"/>
  <c r="EK35" i="32"/>
  <c r="EK38" i="32"/>
  <c r="EK34" i="32"/>
  <c r="EK15" i="32"/>
  <c r="EK26" i="32"/>
  <c r="EK22" i="32"/>
  <c r="EK19" i="32"/>
  <c r="EK28" i="32"/>
  <c r="EK14" i="32"/>
  <c r="EK29" i="32"/>
  <c r="EK31" i="32"/>
  <c r="EK25" i="32"/>
  <c r="EK24" i="32"/>
  <c r="EK20" i="32"/>
  <c r="EK27" i="32"/>
  <c r="EK16" i="32"/>
  <c r="DQ48" i="32"/>
  <c r="CS42" i="32"/>
  <c r="CT42" i="32"/>
  <c r="CW42" i="32"/>
  <c r="CQ42" i="32"/>
  <c r="CP42" i="32"/>
  <c r="CR42" i="32"/>
  <c r="DV42" i="49" l="1"/>
  <c r="DU42" i="49"/>
  <c r="DT42" i="49"/>
  <c r="DS42" i="49"/>
  <c r="DR42" i="49"/>
  <c r="DY42" i="49"/>
  <c r="DX42" i="49"/>
  <c r="DW42" i="49"/>
  <c r="DY42" i="40"/>
  <c r="DX42" i="40"/>
  <c r="DW42" i="40"/>
  <c r="DV42" i="40"/>
  <c r="DU42" i="40"/>
  <c r="DT42" i="40"/>
  <c r="DS42" i="40"/>
  <c r="DR42" i="40"/>
  <c r="EB39" i="40"/>
  <c r="EB38" i="40"/>
  <c r="EB37" i="40"/>
  <c r="EB35" i="40"/>
  <c r="EB34" i="40"/>
  <c r="EB33" i="40"/>
  <c r="EB32" i="40"/>
  <c r="EB26" i="40"/>
  <c r="EB19" i="40"/>
  <c r="EB25" i="40"/>
  <c r="EB18" i="40"/>
  <c r="EB31" i="40"/>
  <c r="EB24" i="40"/>
  <c r="EB17" i="40"/>
  <c r="EB23" i="40"/>
  <c r="EB16" i="40"/>
  <c r="EB28" i="40"/>
  <c r="EB22" i="40"/>
  <c r="EB15" i="40"/>
  <c r="EB27" i="40"/>
  <c r="EB20" i="40"/>
  <c r="EB14" i="40"/>
  <c r="EB29" i="40"/>
  <c r="EL39" i="40"/>
  <c r="EL38" i="40"/>
  <c r="EL37" i="40"/>
  <c r="EL35" i="40"/>
  <c r="EL34" i="40"/>
  <c r="EL33" i="40"/>
  <c r="EL32" i="40"/>
  <c r="EL31" i="40"/>
  <c r="EL29" i="40"/>
  <c r="EL28" i="40"/>
  <c r="EL27" i="40"/>
  <c r="EL26" i="40"/>
  <c r="EL25" i="40"/>
  <c r="EL24" i="40"/>
  <c r="EL23" i="40"/>
  <c r="EL22" i="40"/>
  <c r="EL20" i="40"/>
  <c r="EL19" i="40"/>
  <c r="EL18" i="40"/>
  <c r="EL17" i="40"/>
  <c r="EL16" i="40"/>
  <c r="EL15" i="40"/>
  <c r="EL14" i="40"/>
  <c r="EJ23" i="49"/>
  <c r="EJ32" i="49"/>
  <c r="EJ33" i="49"/>
  <c r="EJ24" i="49"/>
  <c r="EN32" i="49"/>
  <c r="EN39" i="49"/>
  <c r="EN38" i="49"/>
  <c r="EN37" i="49"/>
  <c r="EN34" i="49"/>
  <c r="EN35" i="49"/>
  <c r="EN14" i="49"/>
  <c r="EN26" i="49"/>
  <c r="EN25" i="49"/>
  <c r="EN15" i="49"/>
  <c r="EN27" i="49"/>
  <c r="EN22" i="49"/>
  <c r="EN20" i="49"/>
  <c r="EN17" i="49"/>
  <c r="EN31" i="49"/>
  <c r="EN23" i="49"/>
  <c r="EN16" i="49"/>
  <c r="EN29" i="49"/>
  <c r="EN28" i="49"/>
  <c r="EN19" i="49"/>
  <c r="EN18" i="49"/>
  <c r="EH14" i="49"/>
  <c r="EH26" i="49"/>
  <c r="EH25" i="49"/>
  <c r="EH15" i="49"/>
  <c r="EH27" i="49"/>
  <c r="EH23" i="49"/>
  <c r="EH22" i="49"/>
  <c r="EH20" i="49"/>
  <c r="EH32" i="49"/>
  <c r="EH31" i="49"/>
  <c r="EH29" i="49"/>
  <c r="EH28" i="49"/>
  <c r="EH19" i="49"/>
  <c r="EH18" i="49"/>
  <c r="EH17" i="49"/>
  <c r="EH16" i="49"/>
  <c r="EH33" i="49"/>
  <c r="EH39" i="49"/>
  <c r="EH38" i="49"/>
  <c r="EH24" i="49"/>
  <c r="EH37" i="49"/>
  <c r="EH34" i="49"/>
  <c r="EH35" i="49"/>
  <c r="EN39" i="40"/>
  <c r="EN38" i="40"/>
  <c r="EN37" i="40"/>
  <c r="EN35" i="40"/>
  <c r="EN34" i="40"/>
  <c r="EN33" i="40"/>
  <c r="EN32" i="40"/>
  <c r="EN31" i="40"/>
  <c r="EN23" i="40"/>
  <c r="EN22" i="40"/>
  <c r="EN28" i="40"/>
  <c r="EN27" i="40"/>
  <c r="EN20" i="40"/>
  <c r="EN26" i="40"/>
  <c r="EN19" i="40"/>
  <c r="EN29" i="40"/>
  <c r="EN25" i="40"/>
  <c r="EN18" i="40"/>
  <c r="EN24" i="40"/>
  <c r="EN17" i="40"/>
  <c r="EN16" i="40"/>
  <c r="EN14" i="40"/>
  <c r="EN15" i="40"/>
  <c r="EH39" i="40"/>
  <c r="EH38" i="40"/>
  <c r="EH37" i="40"/>
  <c r="EH35" i="40"/>
  <c r="EH34" i="40"/>
  <c r="EH33" i="40"/>
  <c r="EH32" i="40"/>
  <c r="EH31" i="40"/>
  <c r="EH24" i="40"/>
  <c r="EH17" i="40"/>
  <c r="EH23" i="40"/>
  <c r="EH22" i="40"/>
  <c r="EH28" i="40"/>
  <c r="EH27" i="40"/>
  <c r="EH20" i="40"/>
  <c r="EH14" i="40"/>
  <c r="EH26" i="40"/>
  <c r="EH19" i="40"/>
  <c r="EH29" i="40"/>
  <c r="EH25" i="40"/>
  <c r="EH18" i="40"/>
  <c r="EH15" i="40"/>
  <c r="EH16" i="40"/>
  <c r="ED38" i="49"/>
  <c r="ED34" i="49"/>
  <c r="ED24" i="49"/>
  <c r="ED37" i="49"/>
  <c r="ED35" i="49"/>
  <c r="ED14" i="49"/>
  <c r="ED27" i="49"/>
  <c r="ED25" i="49"/>
  <c r="ED15" i="49"/>
  <c r="ED28" i="49"/>
  <c r="ED23" i="49"/>
  <c r="ED22" i="49"/>
  <c r="ED20" i="49"/>
  <c r="ED32" i="49"/>
  <c r="ED31" i="49"/>
  <c r="ED29" i="49"/>
  <c r="ED19" i="49"/>
  <c r="ED18" i="49"/>
  <c r="ED17" i="49"/>
  <c r="ED16" i="49"/>
  <c r="ED33" i="49"/>
  <c r="ED39" i="49"/>
  <c r="EA33" i="49"/>
  <c r="EA39" i="49"/>
  <c r="EA38" i="49"/>
  <c r="EA34" i="49"/>
  <c r="EA24" i="49"/>
  <c r="EA37" i="49"/>
  <c r="EA35" i="49"/>
  <c r="EA26" i="49"/>
  <c r="EA27" i="49"/>
  <c r="EA25" i="49"/>
  <c r="EA16" i="49"/>
  <c r="EA28" i="49"/>
  <c r="EA23" i="49"/>
  <c r="EA22" i="49"/>
  <c r="EA20" i="49"/>
  <c r="EA32" i="49"/>
  <c r="EA17" i="49"/>
  <c r="EA31" i="49"/>
  <c r="EA19" i="49"/>
  <c r="EA18" i="49"/>
  <c r="EA29" i="49"/>
  <c r="EK26" i="49"/>
  <c r="EK25" i="49"/>
  <c r="EK15" i="49"/>
  <c r="EK27" i="49"/>
  <c r="EK22" i="49"/>
  <c r="EK20" i="49"/>
  <c r="EK31" i="49"/>
  <c r="EK29" i="49"/>
  <c r="EK28" i="49"/>
  <c r="EK19" i="49"/>
  <c r="EK18" i="49"/>
  <c r="EK17" i="49"/>
  <c r="EK16" i="49"/>
  <c r="EK33" i="49"/>
  <c r="EK39" i="49"/>
  <c r="EK24" i="49"/>
  <c r="EK38" i="49"/>
  <c r="EK37" i="49"/>
  <c r="EK34" i="49"/>
  <c r="EK35" i="49"/>
  <c r="EK14" i="49"/>
  <c r="ED39" i="40"/>
  <c r="ED38" i="40"/>
  <c r="ED37" i="40"/>
  <c r="ED35" i="40"/>
  <c r="ED34" i="40"/>
  <c r="ED33" i="40"/>
  <c r="ED32" i="40"/>
  <c r="ED31" i="40"/>
  <c r="ED29" i="40"/>
  <c r="ED28" i="40"/>
  <c r="ED27" i="40"/>
  <c r="ED26" i="40"/>
  <c r="ED25" i="40"/>
  <c r="ED24" i="40"/>
  <c r="ED23" i="40"/>
  <c r="ED22" i="40"/>
  <c r="ED20" i="40"/>
  <c r="ED19" i="40"/>
  <c r="ED18" i="40"/>
  <c r="ED17" i="40"/>
  <c r="ED16" i="40"/>
  <c r="ED15" i="40"/>
  <c r="ED14" i="40"/>
  <c r="EA39" i="40"/>
  <c r="EA38" i="40"/>
  <c r="EA37" i="40"/>
  <c r="EA35" i="40"/>
  <c r="EA34" i="40"/>
  <c r="EA33" i="40"/>
  <c r="EA32" i="40"/>
  <c r="EA31" i="40"/>
  <c r="EA29" i="40"/>
  <c r="EA26" i="40"/>
  <c r="EA19" i="40"/>
  <c r="EA25" i="40"/>
  <c r="EA18" i="40"/>
  <c r="EA24" i="40"/>
  <c r="EA17" i="40"/>
  <c r="EA23" i="40"/>
  <c r="EA28" i="40"/>
  <c r="EA22" i="40"/>
  <c r="EA27" i="40"/>
  <c r="EA16" i="40"/>
  <c r="EA14" i="40"/>
  <c r="EA20" i="40"/>
  <c r="EA15" i="40"/>
  <c r="EK39" i="40"/>
  <c r="EK38" i="40"/>
  <c r="EK37" i="40"/>
  <c r="EK35" i="40"/>
  <c r="EK34" i="40"/>
  <c r="EK33" i="40"/>
  <c r="EK32" i="40"/>
  <c r="EK31" i="40"/>
  <c r="EK29" i="40"/>
  <c r="EK28" i="40"/>
  <c r="EK27" i="40"/>
  <c r="EK26" i="40"/>
  <c r="EK25" i="40"/>
  <c r="EK24" i="40"/>
  <c r="EK23" i="40"/>
  <c r="EK22" i="40"/>
  <c r="EK20" i="40"/>
  <c r="EK19" i="40"/>
  <c r="EK18" i="40"/>
  <c r="EK17" i="40"/>
  <c r="EK16" i="40"/>
  <c r="EK15" i="40"/>
  <c r="EK14" i="40"/>
  <c r="EP39" i="49"/>
  <c r="EP38" i="49"/>
  <c r="EP37" i="49"/>
  <c r="EP34" i="49"/>
  <c r="EP35" i="49"/>
  <c r="EP14" i="49"/>
  <c r="EP26" i="49"/>
  <c r="EP25" i="49"/>
  <c r="EP15" i="49"/>
  <c r="EP27" i="49"/>
  <c r="EP22" i="49"/>
  <c r="EP20" i="49"/>
  <c r="EP31" i="49"/>
  <c r="EP29" i="49"/>
  <c r="EP28" i="49"/>
  <c r="EP23" i="49"/>
  <c r="EP19" i="49"/>
  <c r="EP18" i="49"/>
  <c r="EP17" i="49"/>
  <c r="EP16" i="49"/>
  <c r="EP32" i="49"/>
  <c r="EM31" i="49"/>
  <c r="EM29" i="49"/>
  <c r="EM28" i="49"/>
  <c r="EM23" i="49"/>
  <c r="EM19" i="49"/>
  <c r="EM18" i="49"/>
  <c r="EM17" i="49"/>
  <c r="EM16" i="49"/>
  <c r="EM33" i="49"/>
  <c r="EM39" i="49"/>
  <c r="EM24" i="49"/>
  <c r="EM38" i="49"/>
  <c r="EM37" i="49"/>
  <c r="EM34" i="49"/>
  <c r="EM35" i="49"/>
  <c r="EM14" i="49"/>
  <c r="EM26" i="49"/>
  <c r="EM25" i="49"/>
  <c r="EM15" i="49"/>
  <c r="EM20" i="49"/>
  <c r="EM27" i="49"/>
  <c r="EM22" i="49"/>
  <c r="EI14" i="49"/>
  <c r="EI26" i="49"/>
  <c r="EI25" i="49"/>
  <c r="EI15" i="49"/>
  <c r="EI27" i="49"/>
  <c r="EI23" i="49"/>
  <c r="EI22" i="49"/>
  <c r="EI20" i="49"/>
  <c r="EI32" i="49"/>
  <c r="EI31" i="49"/>
  <c r="EI29" i="49"/>
  <c r="EI28" i="49"/>
  <c r="EI19" i="49"/>
  <c r="EI18" i="49"/>
  <c r="EI17" i="49"/>
  <c r="EI16" i="49"/>
  <c r="EI33" i="49"/>
  <c r="EI39" i="49"/>
  <c r="EI38" i="49"/>
  <c r="EI24" i="49"/>
  <c r="EI37" i="49"/>
  <c r="EI34" i="49"/>
  <c r="EI35" i="49"/>
  <c r="EB33" i="49"/>
  <c r="EB39" i="49"/>
  <c r="EB38" i="49"/>
  <c r="EB34" i="49"/>
  <c r="EB24" i="49"/>
  <c r="EB37" i="49"/>
  <c r="EB35" i="49"/>
  <c r="EB26" i="49"/>
  <c r="EB14" i="49"/>
  <c r="EB27" i="49"/>
  <c r="EB25" i="49"/>
  <c r="EB15" i="49"/>
  <c r="EB28" i="49"/>
  <c r="EB23" i="49"/>
  <c r="EB22" i="49"/>
  <c r="EB20" i="49"/>
  <c r="EB32" i="49"/>
  <c r="EB31" i="49"/>
  <c r="EB29" i="49"/>
  <c r="EB19" i="49"/>
  <c r="EB18" i="49"/>
  <c r="EB17" i="49"/>
  <c r="EP39" i="40"/>
  <c r="EP38" i="40"/>
  <c r="EP37" i="40"/>
  <c r="EP35" i="40"/>
  <c r="EP34" i="40"/>
  <c r="EP33" i="40"/>
  <c r="EP32" i="40"/>
  <c r="EP31" i="40"/>
  <c r="EP29" i="40"/>
  <c r="EP28" i="40"/>
  <c r="EP22" i="40"/>
  <c r="EP27" i="40"/>
  <c r="EP20" i="40"/>
  <c r="EP26" i="40"/>
  <c r="EP19" i="40"/>
  <c r="EP25" i="40"/>
  <c r="EP18" i="40"/>
  <c r="EP24" i="40"/>
  <c r="EP17" i="40"/>
  <c r="EP23" i="40"/>
  <c r="EP16" i="40"/>
  <c r="EP14" i="40"/>
  <c r="EP15" i="40"/>
  <c r="EM39" i="40"/>
  <c r="EM38" i="40"/>
  <c r="EM37" i="40"/>
  <c r="EM35" i="40"/>
  <c r="EM34" i="40"/>
  <c r="EM33" i="40"/>
  <c r="EM32" i="40"/>
  <c r="EM31" i="40"/>
  <c r="EM29" i="40"/>
  <c r="EM28" i="40"/>
  <c r="EM27" i="40"/>
  <c r="EM26" i="40"/>
  <c r="EM25" i="40"/>
  <c r="EM24" i="40"/>
  <c r="EM23" i="40"/>
  <c r="EM22" i="40"/>
  <c r="EM20" i="40"/>
  <c r="EM19" i="40"/>
  <c r="EM18" i="40"/>
  <c r="EM17" i="40"/>
  <c r="EM16" i="40"/>
  <c r="EM15" i="40"/>
  <c r="EM14" i="40"/>
  <c r="EI39" i="40"/>
  <c r="EI38" i="40"/>
  <c r="EI37" i="40"/>
  <c r="EI35" i="40"/>
  <c r="EI34" i="40"/>
  <c r="EI33" i="40"/>
  <c r="EI32" i="40"/>
  <c r="EI31" i="40"/>
  <c r="EI29" i="40"/>
  <c r="EI28" i="40"/>
  <c r="EI23" i="40"/>
  <c r="EI16" i="40"/>
  <c r="EI22" i="40"/>
  <c r="EI27" i="40"/>
  <c r="EI20" i="40"/>
  <c r="EI14" i="40"/>
  <c r="EI26" i="40"/>
  <c r="EI19" i="40"/>
  <c r="EI25" i="40"/>
  <c r="EI18" i="40"/>
  <c r="EI24" i="40"/>
  <c r="EI17" i="40"/>
  <c r="EI15" i="40"/>
  <c r="EC39" i="49"/>
  <c r="EC38" i="49"/>
  <c r="EC34" i="49"/>
  <c r="EC24" i="49"/>
  <c r="EC37" i="49"/>
  <c r="EC35" i="49"/>
  <c r="EC26" i="49"/>
  <c r="EC14" i="49"/>
  <c r="EC27" i="49"/>
  <c r="EC25" i="49"/>
  <c r="EC15" i="49"/>
  <c r="EC28" i="49"/>
  <c r="EC23" i="49"/>
  <c r="EC22" i="49"/>
  <c r="EC20" i="49"/>
  <c r="EC32" i="49"/>
  <c r="EC31" i="49"/>
  <c r="EC29" i="49"/>
  <c r="EC19" i="49"/>
  <c r="EC18" i="49"/>
  <c r="EC17" i="49"/>
  <c r="EC33" i="49"/>
  <c r="DZ32" i="49"/>
  <c r="DZ31" i="49"/>
  <c r="DZ29" i="49"/>
  <c r="DZ19" i="49"/>
  <c r="DZ18" i="49"/>
  <c r="DZ17" i="49"/>
  <c r="DZ33" i="49"/>
  <c r="DZ39" i="49"/>
  <c r="DZ38" i="49"/>
  <c r="DZ34" i="49"/>
  <c r="DZ24" i="49"/>
  <c r="DZ37" i="49"/>
  <c r="DZ35" i="49"/>
  <c r="DZ14" i="49"/>
  <c r="DZ26" i="49"/>
  <c r="DZ15" i="49"/>
  <c r="DZ27" i="49"/>
  <c r="DZ25" i="49"/>
  <c r="DZ16" i="49"/>
  <c r="DZ23" i="49"/>
  <c r="DZ22" i="49"/>
  <c r="DZ28" i="49"/>
  <c r="DZ20" i="49"/>
  <c r="EF35" i="49"/>
  <c r="EF14" i="49"/>
  <c r="EF26" i="49"/>
  <c r="EF25" i="49"/>
  <c r="EF15" i="49"/>
  <c r="EF27" i="49"/>
  <c r="EF23" i="49"/>
  <c r="EF22" i="49"/>
  <c r="EF20" i="49"/>
  <c r="EF32" i="49"/>
  <c r="EF31" i="49"/>
  <c r="EF29" i="49"/>
  <c r="EF28" i="49"/>
  <c r="EF19" i="49"/>
  <c r="EF18" i="49"/>
  <c r="EF17" i="49"/>
  <c r="EF16" i="49"/>
  <c r="EF33" i="49"/>
  <c r="EF39" i="49"/>
  <c r="EF38" i="49"/>
  <c r="EF24" i="49"/>
  <c r="EF34" i="49"/>
  <c r="EF37" i="49"/>
  <c r="EC39" i="40"/>
  <c r="EC38" i="40"/>
  <c r="EC37" i="40"/>
  <c r="EC35" i="40"/>
  <c r="EC34" i="40"/>
  <c r="EC33" i="40"/>
  <c r="EC32" i="40"/>
  <c r="EC31" i="40"/>
  <c r="EC29" i="40"/>
  <c r="EC28" i="40"/>
  <c r="EC25" i="40"/>
  <c r="EC18" i="40"/>
  <c r="EC24" i="40"/>
  <c r="EC17" i="40"/>
  <c r="EC23" i="40"/>
  <c r="EC16" i="40"/>
  <c r="EC22" i="40"/>
  <c r="EC27" i="40"/>
  <c r="EC20" i="40"/>
  <c r="EC19" i="40"/>
  <c r="EC15" i="40"/>
  <c r="EC26" i="40"/>
  <c r="EC14" i="40"/>
  <c r="DZ39" i="40"/>
  <c r="DZ38" i="40"/>
  <c r="DZ37" i="40"/>
  <c r="DZ35" i="40"/>
  <c r="DZ34" i="40"/>
  <c r="DZ33" i="40"/>
  <c r="DZ32" i="40"/>
  <c r="DZ31" i="40"/>
  <c r="DZ29" i="40"/>
  <c r="DZ28" i="40"/>
  <c r="DZ27" i="40"/>
  <c r="DZ26" i="40"/>
  <c r="DZ25" i="40"/>
  <c r="DZ24" i="40"/>
  <c r="DZ23" i="40"/>
  <c r="DZ22" i="40"/>
  <c r="DZ20" i="40"/>
  <c r="DZ19" i="40"/>
  <c r="DZ18" i="40"/>
  <c r="DZ17" i="40"/>
  <c r="DZ16" i="40"/>
  <c r="DZ15" i="40"/>
  <c r="DZ14" i="40"/>
  <c r="EF39" i="40"/>
  <c r="EF38" i="40"/>
  <c r="EF37" i="40"/>
  <c r="EF35" i="40"/>
  <c r="EF34" i="40"/>
  <c r="EF33" i="40"/>
  <c r="EF32" i="40"/>
  <c r="EF31" i="40"/>
  <c r="EF29" i="40"/>
  <c r="EF28" i="40"/>
  <c r="EF27" i="40"/>
  <c r="EF26" i="40"/>
  <c r="EF25" i="40"/>
  <c r="EF24" i="40"/>
  <c r="EF23" i="40"/>
  <c r="EF22" i="40"/>
  <c r="EF20" i="40"/>
  <c r="EF19" i="40"/>
  <c r="EF18" i="40"/>
  <c r="EF17" i="40"/>
  <c r="EF16" i="40"/>
  <c r="EF15" i="40"/>
  <c r="EF14" i="40"/>
  <c r="EL27" i="49"/>
  <c r="EL22" i="49"/>
  <c r="EL20" i="49"/>
  <c r="EL31" i="49"/>
  <c r="EL29" i="49"/>
  <c r="EL28" i="49"/>
  <c r="EL19" i="49"/>
  <c r="EL18" i="49"/>
  <c r="EL17" i="49"/>
  <c r="EL16" i="49"/>
  <c r="EL33" i="49"/>
  <c r="EL39" i="49"/>
  <c r="EL24" i="49"/>
  <c r="EL38" i="49"/>
  <c r="EL37" i="49"/>
  <c r="EL34" i="49"/>
  <c r="EL35" i="49"/>
  <c r="EL14" i="49"/>
  <c r="EL26" i="49"/>
  <c r="EL25" i="49"/>
  <c r="EL15" i="49"/>
  <c r="EO32" i="49"/>
  <c r="EO39" i="49"/>
  <c r="EO38" i="49"/>
  <c r="EO37" i="49"/>
  <c r="EO34" i="49"/>
  <c r="EO35" i="49"/>
  <c r="EO14" i="49"/>
  <c r="EO26" i="49"/>
  <c r="EO25" i="49"/>
  <c r="EO15" i="49"/>
  <c r="EO27" i="49"/>
  <c r="EO22" i="49"/>
  <c r="EO20" i="49"/>
  <c r="EO31" i="49"/>
  <c r="EO29" i="49"/>
  <c r="EO28" i="49"/>
  <c r="EO23" i="49"/>
  <c r="EO19" i="49"/>
  <c r="EO18" i="49"/>
  <c r="EO17" i="49"/>
  <c r="EO16" i="49"/>
  <c r="EG14" i="49"/>
  <c r="EG26" i="49"/>
  <c r="EG25" i="49"/>
  <c r="EG15" i="49"/>
  <c r="EG27" i="49"/>
  <c r="EG23" i="49"/>
  <c r="EG22" i="49"/>
  <c r="EG20" i="49"/>
  <c r="EG32" i="49"/>
  <c r="EG31" i="49"/>
  <c r="EG29" i="49"/>
  <c r="EG28" i="49"/>
  <c r="EG19" i="49"/>
  <c r="EG18" i="49"/>
  <c r="EG17" i="49"/>
  <c r="EG16" i="49"/>
  <c r="EG33" i="49"/>
  <c r="EG39" i="49"/>
  <c r="EG38" i="49"/>
  <c r="EG24" i="49"/>
  <c r="EG37" i="49"/>
  <c r="EG34" i="49"/>
  <c r="EG35" i="49"/>
  <c r="EE37" i="49"/>
  <c r="EE14" i="49"/>
  <c r="EE26" i="49"/>
  <c r="EE25" i="49"/>
  <c r="EE15" i="49"/>
  <c r="EE23" i="49"/>
  <c r="EE22" i="49"/>
  <c r="EE20" i="49"/>
  <c r="EE32" i="49"/>
  <c r="EE31" i="49"/>
  <c r="EE29" i="49"/>
  <c r="EE19" i="49"/>
  <c r="EE18" i="49"/>
  <c r="EE17" i="49"/>
  <c r="EE16" i="49"/>
  <c r="EE33" i="49"/>
  <c r="EE39" i="49"/>
  <c r="EE24" i="49"/>
  <c r="EE38" i="49"/>
  <c r="EO39" i="40"/>
  <c r="EO38" i="40"/>
  <c r="EO37" i="40"/>
  <c r="EO35" i="40"/>
  <c r="EO34" i="40"/>
  <c r="EO33" i="40"/>
  <c r="EO32" i="40"/>
  <c r="EO31" i="40"/>
  <c r="EO22" i="40"/>
  <c r="EO15" i="40"/>
  <c r="EO28" i="40"/>
  <c r="EO27" i="40"/>
  <c r="EO20" i="40"/>
  <c r="EO26" i="40"/>
  <c r="EO19" i="40"/>
  <c r="EO29" i="40"/>
  <c r="EO25" i="40"/>
  <c r="EO18" i="40"/>
  <c r="EO24" i="40"/>
  <c r="EO17" i="40"/>
  <c r="EO16" i="40"/>
  <c r="EO14" i="40"/>
  <c r="EO23" i="40"/>
  <c r="EG39" i="40"/>
  <c r="EG38" i="40"/>
  <c r="EG37" i="40"/>
  <c r="EG35" i="40"/>
  <c r="EG34" i="40"/>
  <c r="EG33" i="40"/>
  <c r="EG32" i="40"/>
  <c r="EG31" i="40"/>
  <c r="EG29" i="40"/>
  <c r="EG24" i="40"/>
  <c r="EG17" i="40"/>
  <c r="EG23" i="40"/>
  <c r="EG16" i="40"/>
  <c r="EG22" i="40"/>
  <c r="EG15" i="40"/>
  <c r="EG28" i="40"/>
  <c r="EG27" i="40"/>
  <c r="EG20" i="40"/>
  <c r="EG26" i="40"/>
  <c r="EG19" i="40"/>
  <c r="EG18" i="40"/>
  <c r="EG25" i="40"/>
  <c r="EG14" i="40"/>
  <c r="EE25" i="40"/>
  <c r="EE18" i="40"/>
  <c r="EE39" i="40"/>
  <c r="EE32" i="40"/>
  <c r="EE24" i="40"/>
  <c r="EE17" i="40"/>
  <c r="EE38" i="40"/>
  <c r="EE31" i="40"/>
  <c r="EE23" i="40"/>
  <c r="EE16" i="40"/>
  <c r="EE37" i="40"/>
  <c r="EE22" i="40"/>
  <c r="EE15" i="40"/>
  <c r="EE35" i="40"/>
  <c r="EE28" i="40"/>
  <c r="EE27" i="40"/>
  <c r="EE20" i="40"/>
  <c r="EE14" i="40"/>
  <c r="EE34" i="40"/>
  <c r="EE29" i="40"/>
  <c r="EE26" i="40"/>
  <c r="EE19" i="40"/>
  <c r="EE33" i="40"/>
  <c r="CT17" i="32"/>
  <c r="CT18" i="32"/>
  <c r="CU17" i="32"/>
  <c r="CU18" i="32"/>
  <c r="CW18" i="32"/>
  <c r="CW17" i="32"/>
  <c r="CS17" i="32"/>
  <c r="CS18" i="32"/>
  <c r="CR17" i="32"/>
  <c r="CR18" i="32"/>
  <c r="CQ17" i="32"/>
  <c r="CQ18" i="32"/>
  <c r="CP17" i="32"/>
  <c r="CP18" i="32"/>
  <c r="CV17" i="32"/>
  <c r="CV18" i="32"/>
  <c r="DY48" i="32"/>
  <c r="CW42" i="49"/>
  <c r="CW14" i="32"/>
  <c r="CW25" i="32"/>
  <c r="CW24" i="32"/>
  <c r="CW16" i="32"/>
  <c r="CW38" i="32"/>
  <c r="CW34" i="32"/>
  <c r="CW27" i="32"/>
  <c r="CW23" i="32"/>
  <c r="CW20" i="32"/>
  <c r="CW29" i="32"/>
  <c r="CW31" i="32"/>
  <c r="CW33" i="32"/>
  <c r="CW15" i="32"/>
  <c r="CW39" i="32"/>
  <c r="CW26" i="32"/>
  <c r="CW22" i="32"/>
  <c r="CW37" i="32"/>
  <c r="CW35" i="32"/>
  <c r="CW28" i="32"/>
  <c r="CW19" i="32"/>
  <c r="CW32" i="32"/>
  <c r="DV48" i="32"/>
  <c r="CT42" i="49"/>
  <c r="CT22" i="32"/>
  <c r="CT37" i="32"/>
  <c r="CT35" i="32"/>
  <c r="CT28" i="32"/>
  <c r="CT19" i="32"/>
  <c r="CT32" i="32"/>
  <c r="CT14" i="32"/>
  <c r="CT16" i="32"/>
  <c r="CT38" i="32"/>
  <c r="CT34" i="32"/>
  <c r="CT27" i="32"/>
  <c r="CT23" i="32"/>
  <c r="CT20" i="32"/>
  <c r="CT29" i="32"/>
  <c r="CT31" i="32"/>
  <c r="CT33" i="32"/>
  <c r="CT15" i="32"/>
  <c r="CT39" i="32"/>
  <c r="CT26" i="32"/>
  <c r="DW48" i="32"/>
  <c r="CU42" i="49"/>
  <c r="CU37" i="32"/>
  <c r="CU35" i="32"/>
  <c r="CU28" i="32"/>
  <c r="CU19" i="32"/>
  <c r="CU32" i="32"/>
  <c r="CU14" i="32"/>
  <c r="CU25" i="32"/>
  <c r="CU24" i="32"/>
  <c r="CU16" i="32"/>
  <c r="CU38" i="32"/>
  <c r="CU34" i="32"/>
  <c r="CU27" i="32"/>
  <c r="CU23" i="32"/>
  <c r="CU20" i="32"/>
  <c r="CU29" i="32"/>
  <c r="CU31" i="32"/>
  <c r="CU33" i="32"/>
  <c r="CU15" i="32"/>
  <c r="CU39" i="32"/>
  <c r="CU26" i="32"/>
  <c r="CU22" i="32"/>
  <c r="DU48" i="32"/>
  <c r="CS42" i="49"/>
  <c r="CS39" i="32"/>
  <c r="CS26" i="32"/>
  <c r="CS22" i="32"/>
  <c r="CS37" i="32"/>
  <c r="CS35" i="32"/>
  <c r="CS28" i="32"/>
  <c r="CS19" i="32"/>
  <c r="CS32" i="32"/>
  <c r="CS14" i="32"/>
  <c r="CS16" i="32"/>
  <c r="CS38" i="32"/>
  <c r="CS34" i="32"/>
  <c r="CS27" i="32"/>
  <c r="CS23" i="32"/>
  <c r="CS20" i="32"/>
  <c r="CS29" i="32"/>
  <c r="CS31" i="32"/>
  <c r="CS33" i="32"/>
  <c r="CS15" i="32"/>
  <c r="DQ39" i="32"/>
  <c r="DQ37" i="32"/>
  <c r="DQ38" i="32"/>
  <c r="DQ25" i="32"/>
  <c r="DQ24" i="32"/>
  <c r="DQ20" i="32"/>
  <c r="DR48" i="32"/>
  <c r="CP42" i="49"/>
  <c r="CP29" i="32"/>
  <c r="CP31" i="32"/>
  <c r="CP33" i="32"/>
  <c r="CP15" i="32"/>
  <c r="CP39" i="32"/>
  <c r="CP26" i="32"/>
  <c r="CP22" i="32"/>
  <c r="CP37" i="32"/>
  <c r="CP35" i="32"/>
  <c r="CP28" i="32"/>
  <c r="CP19" i="32"/>
  <c r="CP32" i="32"/>
  <c r="CP14" i="32"/>
  <c r="CP16" i="32"/>
  <c r="CP38" i="32"/>
  <c r="CP34" i="32"/>
  <c r="CP27" i="32"/>
  <c r="CP23" i="32"/>
  <c r="CP20" i="32"/>
  <c r="DT48" i="32"/>
  <c r="CR42" i="49"/>
  <c r="CR33" i="32"/>
  <c r="CR15" i="32"/>
  <c r="CR39" i="32"/>
  <c r="CR26" i="32"/>
  <c r="CR22" i="32"/>
  <c r="CR37" i="32"/>
  <c r="CR35" i="32"/>
  <c r="CR28" i="32"/>
  <c r="CR19" i="32"/>
  <c r="CR32" i="32"/>
  <c r="CR14" i="32"/>
  <c r="CR16" i="32"/>
  <c r="CR38" i="32"/>
  <c r="CR34" i="32"/>
  <c r="CR27" i="32"/>
  <c r="CR23" i="32"/>
  <c r="CR20" i="32"/>
  <c r="CR29" i="32"/>
  <c r="CR31" i="32"/>
  <c r="CO39" i="49"/>
  <c r="CO37" i="49"/>
  <c r="CO25" i="49"/>
  <c r="CO24" i="49"/>
  <c r="CO38" i="49"/>
  <c r="CO20" i="49"/>
  <c r="CO39" i="40"/>
  <c r="CO37" i="40"/>
  <c r="CO38" i="40"/>
  <c r="CO20" i="40"/>
  <c r="DX48" i="32"/>
  <c r="CV42" i="49"/>
  <c r="CV32" i="32"/>
  <c r="CV14" i="32"/>
  <c r="CV25" i="32"/>
  <c r="CV24" i="32"/>
  <c r="CV16" i="32"/>
  <c r="CV38" i="32"/>
  <c r="CV34" i="32"/>
  <c r="CV27" i="32"/>
  <c r="CV23" i="32"/>
  <c r="CV20" i="32"/>
  <c r="CV29" i="32"/>
  <c r="CV31" i="32"/>
  <c r="CV33" i="32"/>
  <c r="CV15" i="32"/>
  <c r="CV39" i="32"/>
  <c r="CV26" i="32"/>
  <c r="CV22" i="32"/>
  <c r="CV37" i="32"/>
  <c r="CV35" i="32"/>
  <c r="CV28" i="32"/>
  <c r="CV19" i="32"/>
  <c r="DS48" i="32"/>
  <c r="CQ42" i="49"/>
  <c r="CQ33" i="32"/>
  <c r="CQ15" i="32"/>
  <c r="CQ39" i="32"/>
  <c r="CQ26" i="32"/>
  <c r="CQ22" i="32"/>
  <c r="CQ37" i="32"/>
  <c r="CQ35" i="32"/>
  <c r="CQ28" i="32"/>
  <c r="CQ19" i="32"/>
  <c r="CQ32" i="32"/>
  <c r="CQ14" i="32"/>
  <c r="CQ16" i="32"/>
  <c r="CQ38" i="32"/>
  <c r="CQ34" i="32"/>
  <c r="CQ27" i="32"/>
  <c r="CQ23" i="32"/>
  <c r="CQ20" i="32"/>
  <c r="CQ29" i="32"/>
  <c r="CQ31" i="32"/>
  <c r="AD51" i="40"/>
  <c r="K51" i="40"/>
  <c r="K52" i="40" l="1"/>
  <c r="EI41" i="32"/>
  <c r="EF41" i="32"/>
  <c r="EH41" i="32"/>
  <c r="EG41" i="32"/>
  <c r="DQ39" i="49"/>
  <c r="DQ38" i="49"/>
  <c r="DQ37" i="49"/>
  <c r="DQ25" i="49"/>
  <c r="DQ24" i="49"/>
  <c r="DQ20" i="49"/>
  <c r="DQ20" i="40"/>
  <c r="DQ38" i="40"/>
  <c r="DQ37" i="40"/>
  <c r="DQ39" i="40"/>
  <c r="CV18" i="49"/>
  <c r="CV17" i="49"/>
  <c r="CU18" i="40"/>
  <c r="CU17" i="40"/>
  <c r="CV18" i="40"/>
  <c r="CV17" i="40"/>
  <c r="CR18" i="49"/>
  <c r="CR17" i="49"/>
  <c r="DW17" i="32"/>
  <c r="DW18" i="32"/>
  <c r="CT17" i="49"/>
  <c r="CT18" i="49"/>
  <c r="DX17" i="32"/>
  <c r="DX18" i="32"/>
  <c r="CR18" i="40"/>
  <c r="CR17" i="40"/>
  <c r="CT18" i="40"/>
  <c r="CT17" i="40"/>
  <c r="DT17" i="32"/>
  <c r="DT18" i="32"/>
  <c r="CP17" i="49"/>
  <c r="CP18" i="49"/>
  <c r="CS18" i="49"/>
  <c r="CS17" i="49"/>
  <c r="DV17" i="32"/>
  <c r="DV18" i="32"/>
  <c r="CQ17" i="49"/>
  <c r="CQ18" i="49"/>
  <c r="CP17" i="40"/>
  <c r="CP18" i="40"/>
  <c r="CS17" i="40"/>
  <c r="CS18" i="40"/>
  <c r="CQ17" i="40"/>
  <c r="CQ18" i="40"/>
  <c r="DR18" i="32"/>
  <c r="DR17" i="32"/>
  <c r="DU17" i="32"/>
  <c r="DU18" i="32"/>
  <c r="CW18" i="49"/>
  <c r="CW17" i="49"/>
  <c r="DS17" i="32"/>
  <c r="DS18" i="32"/>
  <c r="CW18" i="40"/>
  <c r="CW17" i="40"/>
  <c r="DY17" i="32"/>
  <c r="DY18" i="32"/>
  <c r="CU17" i="49"/>
  <c r="CU18" i="49"/>
  <c r="BL17" i="52"/>
  <c r="BL18" i="52"/>
  <c r="CG51" i="40"/>
  <c r="CU38" i="49"/>
  <c r="CU34" i="49"/>
  <c r="CU27" i="49"/>
  <c r="CU25" i="49"/>
  <c r="CU24" i="49"/>
  <c r="CU23" i="49"/>
  <c r="CU20" i="49"/>
  <c r="CU33" i="49"/>
  <c r="CU39" i="49"/>
  <c r="CU26" i="49"/>
  <c r="CU37" i="49"/>
  <c r="CU35" i="49"/>
  <c r="CU28" i="49"/>
  <c r="CU22" i="49"/>
  <c r="CU32" i="49"/>
  <c r="CU19" i="49"/>
  <c r="CU14" i="49"/>
  <c r="CU15" i="49"/>
  <c r="CU29" i="49"/>
  <c r="CU31" i="49"/>
  <c r="CU16" i="49"/>
  <c r="CV38" i="49"/>
  <c r="CV34" i="49"/>
  <c r="CV27" i="49"/>
  <c r="CV25" i="49"/>
  <c r="CV23" i="49"/>
  <c r="CV29" i="49"/>
  <c r="CV31" i="49"/>
  <c r="CV39" i="49"/>
  <c r="CV26" i="49"/>
  <c r="CV15" i="49"/>
  <c r="CV37" i="49"/>
  <c r="CV35" i="49"/>
  <c r="CV28" i="49"/>
  <c r="CV22" i="49"/>
  <c r="CV32" i="49"/>
  <c r="CV19" i="49"/>
  <c r="CV33" i="49"/>
  <c r="CV14" i="49"/>
  <c r="CV24" i="49"/>
  <c r="CV16" i="49"/>
  <c r="CV20" i="49"/>
  <c r="CU38" i="40"/>
  <c r="CU29" i="40"/>
  <c r="CU39" i="40"/>
  <c r="CU37" i="40"/>
  <c r="CU35" i="40"/>
  <c r="CU33" i="40"/>
  <c r="CU32" i="40"/>
  <c r="CU28" i="40"/>
  <c r="CU26" i="40"/>
  <c r="CU24" i="40"/>
  <c r="CU22" i="40"/>
  <c r="CU19" i="40"/>
  <c r="CU15" i="40"/>
  <c r="CU31" i="40"/>
  <c r="CU27" i="40"/>
  <c r="CU25" i="40"/>
  <c r="CU23" i="40"/>
  <c r="CU20" i="40"/>
  <c r="CU16" i="40"/>
  <c r="CU14" i="40"/>
  <c r="CU34" i="40"/>
  <c r="CV38" i="40"/>
  <c r="CV29" i="40"/>
  <c r="CV39" i="40"/>
  <c r="CV37" i="40"/>
  <c r="CV32" i="40"/>
  <c r="CV28" i="40"/>
  <c r="CV26" i="40"/>
  <c r="CV24" i="40"/>
  <c r="CV22" i="40"/>
  <c r="CV19" i="40"/>
  <c r="CV15" i="40"/>
  <c r="CV35" i="40"/>
  <c r="CV31" i="40"/>
  <c r="CV27" i="40"/>
  <c r="CV25" i="40"/>
  <c r="CV23" i="40"/>
  <c r="CV20" i="40"/>
  <c r="CV33" i="40"/>
  <c r="CV16" i="40"/>
  <c r="CV14" i="40"/>
  <c r="CV34" i="40"/>
  <c r="CR32" i="49"/>
  <c r="CR14" i="49"/>
  <c r="CR23" i="49"/>
  <c r="CR20" i="49"/>
  <c r="CR29" i="49"/>
  <c r="CR31" i="49"/>
  <c r="CR33" i="49"/>
  <c r="CR39" i="49"/>
  <c r="CR26" i="49"/>
  <c r="CR15" i="49"/>
  <c r="CR37" i="49"/>
  <c r="CR35" i="49"/>
  <c r="CR28" i="49"/>
  <c r="CR22" i="49"/>
  <c r="CR38" i="49"/>
  <c r="CR19" i="49"/>
  <c r="CR34" i="49"/>
  <c r="CR27" i="49"/>
  <c r="CR16" i="49"/>
  <c r="DW32" i="32"/>
  <c r="DW38" i="32"/>
  <c r="DW34" i="32"/>
  <c r="DW29" i="32"/>
  <c r="DW31" i="32"/>
  <c r="DW33" i="32"/>
  <c r="DW39" i="32"/>
  <c r="DW35" i="32"/>
  <c r="DW14" i="32"/>
  <c r="DW25" i="32"/>
  <c r="DW24" i="32"/>
  <c r="DW16" i="32"/>
  <c r="DW27" i="32"/>
  <c r="DW23" i="32"/>
  <c r="DW20" i="32"/>
  <c r="DW37" i="32"/>
  <c r="DW15" i="32"/>
  <c r="DW26" i="32"/>
  <c r="DW22" i="32"/>
  <c r="DW28" i="32"/>
  <c r="DW19" i="32"/>
  <c r="CT38" i="49"/>
  <c r="CT34" i="49"/>
  <c r="CT27" i="49"/>
  <c r="CT16" i="49"/>
  <c r="CT33" i="49"/>
  <c r="CT39" i="49"/>
  <c r="CT26" i="49"/>
  <c r="CT37" i="49"/>
  <c r="CT35" i="49"/>
  <c r="CT28" i="49"/>
  <c r="CT22" i="49"/>
  <c r="CT15" i="49"/>
  <c r="CT29" i="49"/>
  <c r="CT31" i="49"/>
  <c r="CT19" i="49"/>
  <c r="CT23" i="49"/>
  <c r="CT14" i="49"/>
  <c r="CT32" i="49"/>
  <c r="CT20" i="49"/>
  <c r="DX38" i="32"/>
  <c r="DX34" i="32"/>
  <c r="DX29" i="32"/>
  <c r="DX31" i="32"/>
  <c r="DX33" i="32"/>
  <c r="DX39" i="32"/>
  <c r="DX37" i="32"/>
  <c r="DX35" i="32"/>
  <c r="DX14" i="32"/>
  <c r="DX25" i="32"/>
  <c r="DX24" i="32"/>
  <c r="DX16" i="32"/>
  <c r="DX27" i="32"/>
  <c r="DX23" i="32"/>
  <c r="DX20" i="32"/>
  <c r="DX32" i="32"/>
  <c r="DX15" i="32"/>
  <c r="DX26" i="32"/>
  <c r="DX22" i="32"/>
  <c r="DX28" i="32"/>
  <c r="DX19" i="32"/>
  <c r="CR37" i="40"/>
  <c r="CR35" i="40"/>
  <c r="CR38" i="40"/>
  <c r="CR29" i="40"/>
  <c r="CR34" i="40"/>
  <c r="CR39" i="40"/>
  <c r="CR16" i="40"/>
  <c r="CR14" i="40"/>
  <c r="CR32" i="40"/>
  <c r="CR28" i="40"/>
  <c r="CR26" i="40"/>
  <c r="CR24" i="40"/>
  <c r="CR22" i="40"/>
  <c r="CR19" i="40"/>
  <c r="CR15" i="40"/>
  <c r="CR33" i="40"/>
  <c r="CR31" i="40"/>
  <c r="CR27" i="40"/>
  <c r="CR25" i="40"/>
  <c r="CR23" i="40"/>
  <c r="CR20" i="40"/>
  <c r="CT35" i="40"/>
  <c r="CT38" i="40"/>
  <c r="CT29" i="40"/>
  <c r="CT39" i="40"/>
  <c r="CT37" i="40"/>
  <c r="CT34" i="40"/>
  <c r="CT32" i="40"/>
  <c r="CT28" i="40"/>
  <c r="CT26" i="40"/>
  <c r="CT24" i="40"/>
  <c r="CT22" i="40"/>
  <c r="CT19" i="40"/>
  <c r="CT15" i="40"/>
  <c r="CT33" i="40"/>
  <c r="CT31" i="40"/>
  <c r="CT27" i="40"/>
  <c r="CT25" i="40"/>
  <c r="CT23" i="40"/>
  <c r="CT20" i="40"/>
  <c r="CT16" i="40"/>
  <c r="CT14" i="40"/>
  <c r="DT39" i="32"/>
  <c r="DT37" i="32"/>
  <c r="DT35" i="32"/>
  <c r="DT32" i="32"/>
  <c r="DT38" i="32"/>
  <c r="DT34" i="32"/>
  <c r="DT29" i="32"/>
  <c r="DT31" i="32"/>
  <c r="DT26" i="32"/>
  <c r="DT22" i="32"/>
  <c r="DT28" i="32"/>
  <c r="DT19" i="32"/>
  <c r="DT14" i="32"/>
  <c r="DT33" i="32"/>
  <c r="DT16" i="32"/>
  <c r="DT27" i="32"/>
  <c r="DT23" i="32"/>
  <c r="DT20" i="32"/>
  <c r="DT15" i="32"/>
  <c r="CP37" i="49"/>
  <c r="CP35" i="49"/>
  <c r="CP28" i="49"/>
  <c r="CP22" i="49"/>
  <c r="CP32" i="49"/>
  <c r="CP19" i="49"/>
  <c r="CP38" i="49"/>
  <c r="CP34" i="49"/>
  <c r="CP27" i="49"/>
  <c r="CP23" i="49"/>
  <c r="CP29" i="49"/>
  <c r="CP31" i="49"/>
  <c r="CP39" i="49"/>
  <c r="CP26" i="49"/>
  <c r="CP15" i="49"/>
  <c r="CP16" i="49"/>
  <c r="CP33" i="49"/>
  <c r="CP20" i="49"/>
  <c r="CP14" i="49"/>
  <c r="CS29" i="49"/>
  <c r="CS31" i="49"/>
  <c r="CS33" i="49"/>
  <c r="CS39" i="49"/>
  <c r="CS26" i="49"/>
  <c r="CS15" i="49"/>
  <c r="CS32" i="49"/>
  <c r="CS19" i="49"/>
  <c r="CS38" i="49"/>
  <c r="CS20" i="49"/>
  <c r="CS34" i="49"/>
  <c r="CS27" i="49"/>
  <c r="CS23" i="49"/>
  <c r="CS22" i="49"/>
  <c r="CS37" i="49"/>
  <c r="CS14" i="49"/>
  <c r="CS16" i="49"/>
  <c r="CS35" i="49"/>
  <c r="CS28" i="49"/>
  <c r="DV37" i="32"/>
  <c r="DV35" i="32"/>
  <c r="DV32" i="32"/>
  <c r="DV38" i="32"/>
  <c r="DV34" i="32"/>
  <c r="DV29" i="32"/>
  <c r="DV31" i="32"/>
  <c r="DV33" i="32"/>
  <c r="DV39" i="32"/>
  <c r="DV28" i="32"/>
  <c r="DV19" i="32"/>
  <c r="DV14" i="32"/>
  <c r="DV16" i="32"/>
  <c r="DV27" i="32"/>
  <c r="DV23" i="32"/>
  <c r="DV20" i="32"/>
  <c r="DV15" i="32"/>
  <c r="DV26" i="32"/>
  <c r="DV22" i="32"/>
  <c r="CQ37" i="49"/>
  <c r="CQ35" i="49"/>
  <c r="CQ28" i="49"/>
  <c r="CQ32" i="49"/>
  <c r="CQ38" i="49"/>
  <c r="CQ34" i="49"/>
  <c r="CQ27" i="49"/>
  <c r="CQ16" i="49"/>
  <c r="CQ29" i="49"/>
  <c r="CQ31" i="49"/>
  <c r="CQ33" i="49"/>
  <c r="CQ20" i="49"/>
  <c r="CQ26" i="49"/>
  <c r="CQ15" i="49"/>
  <c r="CQ39" i="49"/>
  <c r="CQ19" i="49"/>
  <c r="CQ23" i="49"/>
  <c r="CQ22" i="49"/>
  <c r="CQ14" i="49"/>
  <c r="CP39" i="40"/>
  <c r="CP37" i="40"/>
  <c r="CP38" i="40"/>
  <c r="CP29" i="40"/>
  <c r="CP33" i="40"/>
  <c r="CP31" i="40"/>
  <c r="CP27" i="40"/>
  <c r="CP25" i="40"/>
  <c r="CP23" i="40"/>
  <c r="CP20" i="40"/>
  <c r="CP34" i="40"/>
  <c r="CP16" i="40"/>
  <c r="CP14" i="40"/>
  <c r="CP32" i="40"/>
  <c r="CP28" i="40"/>
  <c r="CP26" i="40"/>
  <c r="CP24" i="40"/>
  <c r="CP22" i="40"/>
  <c r="CP35" i="40"/>
  <c r="CP19" i="40"/>
  <c r="CP15" i="40"/>
  <c r="CS37" i="40"/>
  <c r="CS35" i="40"/>
  <c r="CS38" i="40"/>
  <c r="CS29" i="40"/>
  <c r="CS39" i="40"/>
  <c r="CS34" i="40"/>
  <c r="CS32" i="40"/>
  <c r="CS28" i="40"/>
  <c r="CS26" i="40"/>
  <c r="CS24" i="40"/>
  <c r="CS22" i="40"/>
  <c r="CS19" i="40"/>
  <c r="CS15" i="40"/>
  <c r="CS33" i="40"/>
  <c r="CS31" i="40"/>
  <c r="CS27" i="40"/>
  <c r="CS25" i="40"/>
  <c r="CS23" i="40"/>
  <c r="CS20" i="40"/>
  <c r="CS16" i="40"/>
  <c r="CS14" i="40"/>
  <c r="CQ39" i="40"/>
  <c r="CQ37" i="40"/>
  <c r="CQ35" i="40"/>
  <c r="CQ38" i="40"/>
  <c r="CQ29" i="40"/>
  <c r="CQ34" i="40"/>
  <c r="CQ33" i="40"/>
  <c r="CQ31" i="40"/>
  <c r="CQ27" i="40"/>
  <c r="CQ25" i="40"/>
  <c r="CQ23" i="40"/>
  <c r="CQ20" i="40"/>
  <c r="CQ16" i="40"/>
  <c r="CQ14" i="40"/>
  <c r="CQ32" i="40"/>
  <c r="CQ28" i="40"/>
  <c r="CQ26" i="40"/>
  <c r="CQ24" i="40"/>
  <c r="CQ22" i="40"/>
  <c r="CQ19" i="40"/>
  <c r="CQ15" i="40"/>
  <c r="DR33" i="32"/>
  <c r="DR39" i="32"/>
  <c r="DR37" i="32"/>
  <c r="DR35" i="32"/>
  <c r="DR32" i="32"/>
  <c r="DR38" i="32"/>
  <c r="DR34" i="32"/>
  <c r="DR15" i="32"/>
  <c r="DR26" i="32"/>
  <c r="DR22" i="32"/>
  <c r="DR28" i="32"/>
  <c r="DR19" i="32"/>
  <c r="DR14" i="32"/>
  <c r="DR16" i="32"/>
  <c r="DR27" i="32"/>
  <c r="DR23" i="32"/>
  <c r="DR20" i="32"/>
  <c r="DR29" i="32"/>
  <c r="DR31" i="32"/>
  <c r="DU37" i="32"/>
  <c r="DU35" i="32"/>
  <c r="DU32" i="32"/>
  <c r="DU38" i="32"/>
  <c r="DU34" i="32"/>
  <c r="DU29" i="32"/>
  <c r="DU31" i="32"/>
  <c r="DU33" i="32"/>
  <c r="DU22" i="32"/>
  <c r="DU28" i="32"/>
  <c r="DU19" i="32"/>
  <c r="DU39" i="32"/>
  <c r="DU14" i="32"/>
  <c r="DU16" i="32"/>
  <c r="DU27" i="32"/>
  <c r="DU23" i="32"/>
  <c r="DU20" i="32"/>
  <c r="DU15" i="32"/>
  <c r="DU26" i="32"/>
  <c r="CW29" i="49"/>
  <c r="CW31" i="49"/>
  <c r="CW37" i="49"/>
  <c r="CW35" i="49"/>
  <c r="CW28" i="49"/>
  <c r="CW32" i="49"/>
  <c r="CW14" i="49"/>
  <c r="CW38" i="49"/>
  <c r="CW34" i="49"/>
  <c r="CW27" i="49"/>
  <c r="CW25" i="49"/>
  <c r="CW24" i="49"/>
  <c r="CW16" i="49"/>
  <c r="CW33" i="49"/>
  <c r="CW26" i="49"/>
  <c r="CW15" i="49"/>
  <c r="CW39" i="49"/>
  <c r="CW19" i="49"/>
  <c r="CW23" i="49"/>
  <c r="CW22" i="49"/>
  <c r="CW20" i="49"/>
  <c r="DS33" i="32"/>
  <c r="DS39" i="32"/>
  <c r="DS37" i="32"/>
  <c r="DS35" i="32"/>
  <c r="DS32" i="32"/>
  <c r="DS38" i="32"/>
  <c r="DS34" i="32"/>
  <c r="DS29" i="32"/>
  <c r="DS15" i="32"/>
  <c r="DS26" i="32"/>
  <c r="DS22" i="32"/>
  <c r="DS28" i="32"/>
  <c r="DS19" i="32"/>
  <c r="DS14" i="32"/>
  <c r="DS16" i="32"/>
  <c r="DS27" i="32"/>
  <c r="DS23" i="32"/>
  <c r="DS20" i="32"/>
  <c r="DS31" i="32"/>
  <c r="CW38" i="40"/>
  <c r="CW29" i="40"/>
  <c r="CW39" i="40"/>
  <c r="CW37" i="40"/>
  <c r="CW35" i="40"/>
  <c r="CW33" i="40"/>
  <c r="CW32" i="40"/>
  <c r="CW28" i="40"/>
  <c r="CW26" i="40"/>
  <c r="CW24" i="40"/>
  <c r="CW22" i="40"/>
  <c r="CW19" i="40"/>
  <c r="CW15" i="40"/>
  <c r="CW31" i="40"/>
  <c r="CW27" i="40"/>
  <c r="CW25" i="40"/>
  <c r="CW23" i="40"/>
  <c r="CW20" i="40"/>
  <c r="CW16" i="40"/>
  <c r="CW14" i="40"/>
  <c r="CW34" i="40"/>
  <c r="DY38" i="32"/>
  <c r="DY34" i="32"/>
  <c r="DY29" i="32"/>
  <c r="DY31" i="32"/>
  <c r="DY33" i="32"/>
  <c r="DY39" i="32"/>
  <c r="DY37" i="32"/>
  <c r="DY35" i="32"/>
  <c r="DY32" i="32"/>
  <c r="DY25" i="32"/>
  <c r="DY24" i="32"/>
  <c r="DY16" i="32"/>
  <c r="DY27" i="32"/>
  <c r="DY23" i="32"/>
  <c r="DY20" i="32"/>
  <c r="DY15" i="32"/>
  <c r="DY26" i="32"/>
  <c r="DY22" i="32"/>
  <c r="DY28" i="32"/>
  <c r="DY19" i="32"/>
  <c r="DY14" i="32"/>
  <c r="J57" i="31"/>
  <c r="C10" i="38" s="1"/>
  <c r="I57" i="31"/>
  <c r="CW41" i="32" l="1"/>
  <c r="DS37" i="49"/>
  <c r="DS35" i="49"/>
  <c r="DS14" i="49"/>
  <c r="DS26" i="49"/>
  <c r="DS15" i="49"/>
  <c r="DS27" i="49"/>
  <c r="DS16" i="49"/>
  <c r="DS28" i="49"/>
  <c r="DS23" i="49"/>
  <c r="DS22" i="49"/>
  <c r="DS20" i="49"/>
  <c r="DS32" i="49"/>
  <c r="DS31" i="49"/>
  <c r="DS29" i="49"/>
  <c r="DS19" i="49"/>
  <c r="DS18" i="49"/>
  <c r="DS17" i="49"/>
  <c r="DS33" i="49"/>
  <c r="DS39" i="49"/>
  <c r="DS38" i="49"/>
  <c r="DS34" i="49"/>
  <c r="DS33" i="40"/>
  <c r="DS28" i="40"/>
  <c r="DS22" i="40"/>
  <c r="DS15" i="40"/>
  <c r="DS39" i="40"/>
  <c r="DS32" i="40"/>
  <c r="DS29" i="40"/>
  <c r="DS27" i="40"/>
  <c r="DS20" i="40"/>
  <c r="DS38" i="40"/>
  <c r="DS26" i="40"/>
  <c r="DS19" i="40"/>
  <c r="DS37" i="40"/>
  <c r="DS31" i="40"/>
  <c r="DS25" i="40"/>
  <c r="DS18" i="40"/>
  <c r="DS35" i="40"/>
  <c r="DS24" i="40"/>
  <c r="DS17" i="40"/>
  <c r="DS34" i="40"/>
  <c r="DS14" i="40"/>
  <c r="DS23" i="40"/>
  <c r="DS16" i="40"/>
  <c r="DR39" i="40"/>
  <c r="DR38" i="40"/>
  <c r="DR37" i="40"/>
  <c r="DR35" i="40"/>
  <c r="DR34" i="40"/>
  <c r="DR33" i="40"/>
  <c r="DR32" i="40"/>
  <c r="DR31" i="40"/>
  <c r="DR29" i="40"/>
  <c r="DR28" i="40"/>
  <c r="DR27" i="40"/>
  <c r="DR26" i="40"/>
  <c r="DR25" i="40"/>
  <c r="DR24" i="40"/>
  <c r="DR23" i="40"/>
  <c r="DR22" i="40"/>
  <c r="DR20" i="40"/>
  <c r="DR19" i="40"/>
  <c r="DR18" i="40"/>
  <c r="DR17" i="40"/>
  <c r="DR16" i="40"/>
  <c r="DR15" i="40"/>
  <c r="DR14" i="40"/>
  <c r="DY28" i="49"/>
  <c r="DY23" i="49"/>
  <c r="DY22" i="49"/>
  <c r="DY20" i="49"/>
  <c r="DY32" i="49"/>
  <c r="DY31" i="49"/>
  <c r="DY29" i="49"/>
  <c r="DY19" i="49"/>
  <c r="DY18" i="49"/>
  <c r="DY17" i="49"/>
  <c r="DY33" i="49"/>
  <c r="DY39" i="49"/>
  <c r="DY38" i="49"/>
  <c r="DY34" i="49"/>
  <c r="DY24" i="49"/>
  <c r="DY37" i="49"/>
  <c r="DY35" i="49"/>
  <c r="DY14" i="49"/>
  <c r="DY26" i="49"/>
  <c r="DY15" i="49"/>
  <c r="DY25" i="49"/>
  <c r="DY16" i="49"/>
  <c r="DY27" i="49"/>
  <c r="DT14" i="49"/>
  <c r="DT26" i="49"/>
  <c r="DT15" i="49"/>
  <c r="DT27" i="49"/>
  <c r="DT16" i="49"/>
  <c r="DT28" i="49"/>
  <c r="DT23" i="49"/>
  <c r="DT22" i="49"/>
  <c r="DT20" i="49"/>
  <c r="DT32" i="49"/>
  <c r="DT31" i="49"/>
  <c r="DT29" i="49"/>
  <c r="DT19" i="49"/>
  <c r="DT18" i="49"/>
  <c r="DT17" i="49"/>
  <c r="DT33" i="49"/>
  <c r="DT39" i="49"/>
  <c r="DT38" i="49"/>
  <c r="DT34" i="49"/>
  <c r="DT37" i="49"/>
  <c r="DT35" i="49"/>
  <c r="DY39" i="40"/>
  <c r="DY38" i="40"/>
  <c r="DY37" i="40"/>
  <c r="DY35" i="40"/>
  <c r="DY34" i="40"/>
  <c r="DY33" i="40"/>
  <c r="DY32" i="40"/>
  <c r="DY31" i="40"/>
  <c r="DY29" i="40"/>
  <c r="DY28" i="40"/>
  <c r="DY27" i="40"/>
  <c r="DY26" i="40"/>
  <c r="DY25" i="40"/>
  <c r="DY24" i="40"/>
  <c r="DY23" i="40"/>
  <c r="DY22" i="40"/>
  <c r="DY20" i="40"/>
  <c r="DY19" i="40"/>
  <c r="DY18" i="40"/>
  <c r="DY17" i="40"/>
  <c r="DY16" i="40"/>
  <c r="DY15" i="40"/>
  <c r="DY14" i="40"/>
  <c r="DR38" i="49"/>
  <c r="DR34" i="49"/>
  <c r="DR37" i="49"/>
  <c r="DR35" i="49"/>
  <c r="DR14" i="49"/>
  <c r="DR26" i="49"/>
  <c r="DR15" i="49"/>
  <c r="DR27" i="49"/>
  <c r="DR16" i="49"/>
  <c r="DR28" i="49"/>
  <c r="DR23" i="49"/>
  <c r="DR22" i="49"/>
  <c r="DR20" i="49"/>
  <c r="DR32" i="49"/>
  <c r="DR31" i="49"/>
  <c r="DR29" i="49"/>
  <c r="DR19" i="49"/>
  <c r="DR18" i="49"/>
  <c r="DR17" i="49"/>
  <c r="DR33" i="49"/>
  <c r="DR39" i="49"/>
  <c r="DT39" i="40"/>
  <c r="DT38" i="40"/>
  <c r="DT37" i="40"/>
  <c r="DT35" i="40"/>
  <c r="DT34" i="40"/>
  <c r="DT33" i="40"/>
  <c r="DT32" i="40"/>
  <c r="DT31" i="40"/>
  <c r="DT29" i="40"/>
  <c r="DT28" i="40"/>
  <c r="DT27" i="40"/>
  <c r="DT26" i="40"/>
  <c r="DT25" i="40"/>
  <c r="DT24" i="40"/>
  <c r="DT23" i="40"/>
  <c r="DT22" i="40"/>
  <c r="DT20" i="40"/>
  <c r="DT19" i="40"/>
  <c r="DT18" i="40"/>
  <c r="DT17" i="40"/>
  <c r="DT16" i="40"/>
  <c r="DT15" i="40"/>
  <c r="DT14" i="40"/>
  <c r="DX27" i="49"/>
  <c r="DX25" i="49"/>
  <c r="DX16" i="49"/>
  <c r="DX28" i="49"/>
  <c r="DX23" i="49"/>
  <c r="DX22" i="49"/>
  <c r="DX20" i="49"/>
  <c r="DX32" i="49"/>
  <c r="DX31" i="49"/>
  <c r="DX29" i="49"/>
  <c r="DX19" i="49"/>
  <c r="DX18" i="49"/>
  <c r="DX17" i="49"/>
  <c r="DX33" i="49"/>
  <c r="DX39" i="49"/>
  <c r="DX38" i="49"/>
  <c r="DX34" i="49"/>
  <c r="DX24" i="49"/>
  <c r="DX37" i="49"/>
  <c r="DX35" i="49"/>
  <c r="DX14" i="49"/>
  <c r="DX15" i="49"/>
  <c r="DX26" i="49"/>
  <c r="DX39" i="40"/>
  <c r="DX38" i="40"/>
  <c r="DX37" i="40"/>
  <c r="DX35" i="40"/>
  <c r="DX34" i="40"/>
  <c r="DX33" i="40"/>
  <c r="DX32" i="40"/>
  <c r="DX31" i="40"/>
  <c r="DX29" i="40"/>
  <c r="DX28" i="40"/>
  <c r="DX27" i="40"/>
  <c r="DX26" i="40"/>
  <c r="DX25" i="40"/>
  <c r="DX24" i="40"/>
  <c r="DX23" i="40"/>
  <c r="DX22" i="40"/>
  <c r="DX20" i="40"/>
  <c r="DX19" i="40"/>
  <c r="DX18" i="40"/>
  <c r="DX17" i="40"/>
  <c r="DX16" i="40"/>
  <c r="DX15" i="40"/>
  <c r="DX14" i="40"/>
  <c r="DW26" i="49"/>
  <c r="DW15" i="49"/>
  <c r="DW27" i="49"/>
  <c r="DW25" i="49"/>
  <c r="DW16" i="49"/>
  <c r="DW28" i="49"/>
  <c r="DW23" i="49"/>
  <c r="DW22" i="49"/>
  <c r="DW20" i="49"/>
  <c r="DW32" i="49"/>
  <c r="DW31" i="49"/>
  <c r="DW29" i="49"/>
  <c r="DW19" i="49"/>
  <c r="DW18" i="49"/>
  <c r="DW17" i="49"/>
  <c r="DW33" i="49"/>
  <c r="DW39" i="49"/>
  <c r="DW38" i="49"/>
  <c r="DW34" i="49"/>
  <c r="DW24" i="49"/>
  <c r="DW37" i="49"/>
  <c r="DW35" i="49"/>
  <c r="DW14" i="49"/>
  <c r="DU14" i="49"/>
  <c r="DU26" i="49"/>
  <c r="DU15" i="49"/>
  <c r="DU27" i="49"/>
  <c r="DU16" i="49"/>
  <c r="DU28" i="49"/>
  <c r="DU23" i="49"/>
  <c r="DU22" i="49"/>
  <c r="DU20" i="49"/>
  <c r="DU32" i="49"/>
  <c r="DU31" i="49"/>
  <c r="DU29" i="49"/>
  <c r="DU19" i="49"/>
  <c r="DU18" i="49"/>
  <c r="DU17" i="49"/>
  <c r="DU33" i="49"/>
  <c r="DU39" i="49"/>
  <c r="DU38" i="49"/>
  <c r="DU34" i="49"/>
  <c r="DU37" i="49"/>
  <c r="DU35" i="49"/>
  <c r="DV14" i="49"/>
  <c r="DV26" i="49"/>
  <c r="DV15" i="49"/>
  <c r="DV27" i="49"/>
  <c r="DV16" i="49"/>
  <c r="DV28" i="49"/>
  <c r="DV23" i="49"/>
  <c r="DV22" i="49"/>
  <c r="DV20" i="49"/>
  <c r="DV32" i="49"/>
  <c r="DV31" i="49"/>
  <c r="DV29" i="49"/>
  <c r="DV19" i="49"/>
  <c r="DV18" i="49"/>
  <c r="DV17" i="49"/>
  <c r="DV33" i="49"/>
  <c r="DV39" i="49"/>
  <c r="DV38" i="49"/>
  <c r="DV34" i="49"/>
  <c r="DV37" i="49"/>
  <c r="DV35" i="49"/>
  <c r="DW39" i="40"/>
  <c r="DW38" i="40"/>
  <c r="DW37" i="40"/>
  <c r="DW35" i="40"/>
  <c r="DW34" i="40"/>
  <c r="DW33" i="40"/>
  <c r="DW32" i="40"/>
  <c r="DW31" i="40"/>
  <c r="DW29" i="40"/>
  <c r="DW27" i="40"/>
  <c r="DW20" i="40"/>
  <c r="DW26" i="40"/>
  <c r="DW19" i="40"/>
  <c r="DW25" i="40"/>
  <c r="DW18" i="40"/>
  <c r="DW24" i="40"/>
  <c r="DW17" i="40"/>
  <c r="DW23" i="40"/>
  <c r="DW16" i="40"/>
  <c r="DW28" i="40"/>
  <c r="DW22" i="40"/>
  <c r="DW15" i="40"/>
  <c r="DW14" i="40"/>
  <c r="DU39" i="40"/>
  <c r="DU38" i="40"/>
  <c r="DU37" i="40"/>
  <c r="DU35" i="40"/>
  <c r="DU34" i="40"/>
  <c r="DU33" i="40"/>
  <c r="DU32" i="40"/>
  <c r="DU31" i="40"/>
  <c r="DU29" i="40"/>
  <c r="DU28" i="40"/>
  <c r="DU22" i="40"/>
  <c r="DU27" i="40"/>
  <c r="DU20" i="40"/>
  <c r="DU26" i="40"/>
  <c r="DU19" i="40"/>
  <c r="DU25" i="40"/>
  <c r="DU18" i="40"/>
  <c r="DU24" i="40"/>
  <c r="DU17" i="40"/>
  <c r="DU23" i="40"/>
  <c r="DU16" i="40"/>
  <c r="DU14" i="40"/>
  <c r="DU15" i="40"/>
  <c r="DV39" i="40"/>
  <c r="DV38" i="40"/>
  <c r="DV37" i="40"/>
  <c r="DV35" i="40"/>
  <c r="DV34" i="40"/>
  <c r="DV33" i="40"/>
  <c r="DV32" i="40"/>
  <c r="DV29" i="40"/>
  <c r="DV27" i="40"/>
  <c r="DV20" i="40"/>
  <c r="DV14" i="40"/>
  <c r="DV26" i="40"/>
  <c r="DV19" i="40"/>
  <c r="DV31" i="40"/>
  <c r="DV25" i="40"/>
  <c r="DV18" i="40"/>
  <c r="DV24" i="40"/>
  <c r="DV23" i="40"/>
  <c r="DV16" i="40"/>
  <c r="DV22" i="40"/>
  <c r="DV15" i="40"/>
  <c r="DV28" i="40"/>
  <c r="DV17" i="40"/>
  <c r="L52" i="40"/>
  <c r="BN52" i="40"/>
  <c r="I56" i="31"/>
  <c r="DY41" i="32" l="1"/>
  <c r="DW41" i="32"/>
  <c r="DX41" i="32"/>
  <c r="DZ41" i="32"/>
  <c r="CU41" i="32"/>
  <c r="CV41" i="32"/>
  <c r="CX41" i="32"/>
  <c r="CE17" i="52"/>
  <c r="CL17" i="52" s="1" a="1"/>
  <c r="CL17" i="52" s="1"/>
  <c r="CM17" i="52" s="1"/>
  <c r="CE18" i="52"/>
  <c r="CL18" i="52" s="1" a="1"/>
  <c r="CL18" i="52" s="1"/>
  <c r="CM18" i="52" s="1"/>
  <c r="J56" i="31"/>
  <c r="G6" i="86" s="1"/>
  <c r="BO52" i="40"/>
  <c r="M52" i="40"/>
  <c r="D4" i="86"/>
  <c r="C7" i="80"/>
  <c r="EQ10" i="32" l="1"/>
  <c r="H40" i="38" s="1"/>
  <c r="EQ12" i="32"/>
  <c r="H42" i="38" s="1"/>
  <c r="B8" i="81"/>
  <c r="EQ8" i="32"/>
  <c r="EQ11" i="32"/>
  <c r="H41" i="38" s="1"/>
  <c r="EQ9" i="32"/>
  <c r="N52" i="40"/>
  <c r="BP52" i="40"/>
  <c r="B11" i="38"/>
  <c r="B13" i="38"/>
  <c r="B12" i="38"/>
  <c r="B10" i="38"/>
  <c r="C5" i="80"/>
  <c r="D15" i="78"/>
  <c r="C15" i="78"/>
  <c r="B15" i="78"/>
  <c r="B35" i="78"/>
  <c r="F42" i="38" l="1"/>
  <c r="I42" i="38" s="1"/>
  <c r="H39" i="38"/>
  <c r="C22" i="38" s="1"/>
  <c r="H38" i="38"/>
  <c r="C21" i="38" s="1"/>
  <c r="O52" i="40"/>
  <c r="BQ52" i="40"/>
  <c r="B62" i="78"/>
  <c r="F38" i="38" l="1"/>
  <c r="P52" i="40"/>
  <c r="BR52" i="40"/>
  <c r="E6" i="86"/>
  <c r="C9" i="81"/>
  <c r="Q6" i="81" s="1"/>
  <c r="Q2" i="81" s="1"/>
  <c r="I38" i="38" l="1"/>
  <c r="D21" i="38"/>
  <c r="Q52" i="40"/>
  <c r="BS52" i="40"/>
  <c r="R52" i="40" l="1"/>
  <c r="BT52" i="40"/>
  <c r="B41" i="78"/>
  <c r="B19" i="78"/>
  <c r="S52" i="40" l="1"/>
  <c r="BU52" i="40"/>
  <c r="T52" i="40" l="1"/>
  <c r="BV52" i="40"/>
  <c r="C21" i="44"/>
  <c r="U52" i="40" l="1"/>
  <c r="BW52" i="40"/>
  <c r="C48" i="44"/>
  <c r="B61" i="78" s="1"/>
  <c r="I147" i="31"/>
  <c r="J147" i="31" s="1"/>
  <c r="C22" i="44" s="1"/>
  <c r="I146" i="31"/>
  <c r="D36" i="44" s="1"/>
  <c r="C56" i="78" s="1"/>
  <c r="V52" i="40" l="1"/>
  <c r="BX52" i="40"/>
  <c r="D37" i="44"/>
  <c r="C57" i="78" s="1"/>
  <c r="C55" i="78" s="1"/>
  <c r="W52" i="40" l="1"/>
  <c r="BY52" i="40"/>
  <c r="C37" i="44"/>
  <c r="B57" i="78" s="1"/>
  <c r="D138" i="31"/>
  <c r="E138" i="31"/>
  <c r="G138" i="31"/>
  <c r="C36" i="44" s="1"/>
  <c r="F139" i="31"/>
  <c r="F138" i="31"/>
  <c r="C35" i="44" l="1"/>
  <c r="C33" i="44" s="1"/>
  <c r="C31" i="44" s="1"/>
  <c r="X52" i="40"/>
  <c r="BZ52" i="40"/>
  <c r="B56" i="78"/>
  <c r="B55" i="78" s="1"/>
  <c r="C120" i="31"/>
  <c r="D120" i="31"/>
  <c r="C107" i="31"/>
  <c r="D107" i="31"/>
  <c r="E40" i="48"/>
  <c r="D35" i="78" s="1"/>
  <c r="D32" i="48"/>
  <c r="I118" i="31"/>
  <c r="I117" i="31"/>
  <c r="I116" i="31"/>
  <c r="D36" i="48" s="1"/>
  <c r="D40" i="48"/>
  <c r="C35" i="78" s="1"/>
  <c r="I131" i="31"/>
  <c r="I120" i="31" s="1"/>
  <c r="C32" i="78" l="1"/>
  <c r="Y52" i="40"/>
  <c r="CA52" i="40"/>
  <c r="D39" i="48"/>
  <c r="C37" i="78" s="1"/>
  <c r="D38" i="48"/>
  <c r="I121" i="31"/>
  <c r="D35" i="48" l="1"/>
  <c r="D42" i="48" s="1"/>
  <c r="C36" i="78"/>
  <c r="J121" i="31"/>
  <c r="Z52" i="40"/>
  <c r="CB52" i="40"/>
  <c r="C34" i="78"/>
  <c r="E38" i="48"/>
  <c r="D36" i="78" s="1"/>
  <c r="C22" i="48"/>
  <c r="C23" i="48"/>
  <c r="E39" i="48"/>
  <c r="D37" i="78" s="1"/>
  <c r="C21" i="48"/>
  <c r="E36" i="48"/>
  <c r="E35" i="48" l="1"/>
  <c r="C33" i="78"/>
  <c r="C38" i="78" s="1"/>
  <c r="D34" i="78"/>
  <c r="D33" i="78" s="1"/>
  <c r="AA52" i="40"/>
  <c r="AB52" i="40" s="1"/>
  <c r="CC52" i="40"/>
  <c r="C50" i="48"/>
  <c r="B40" i="78" s="1"/>
  <c r="CE52" i="40" l="1"/>
  <c r="AC52" i="40"/>
  <c r="CD52" i="40"/>
  <c r="D121" i="31"/>
  <c r="C121" i="31"/>
  <c r="C50" i="31"/>
  <c r="D50" i="31"/>
  <c r="C95" i="31"/>
  <c r="C94" i="31"/>
  <c r="C93" i="31"/>
  <c r="D95" i="31"/>
  <c r="D94" i="31"/>
  <c r="D93" i="31"/>
  <c r="E95" i="31"/>
  <c r="E94" i="31"/>
  <c r="E93" i="31"/>
  <c r="F95" i="31"/>
  <c r="F94" i="31"/>
  <c r="F93" i="31"/>
  <c r="G95" i="31"/>
  <c r="C39" i="48" s="1"/>
  <c r="B37" i="78" s="1"/>
  <c r="G94" i="31"/>
  <c r="C38" i="48" s="1"/>
  <c r="G93" i="31"/>
  <c r="C36" i="48" s="1"/>
  <c r="C106" i="31"/>
  <c r="C108" i="31" s="1"/>
  <c r="D106" i="31"/>
  <c r="D108" i="31" s="1"/>
  <c r="E106" i="31"/>
  <c r="F106" i="31"/>
  <c r="G106" i="31"/>
  <c r="C32" i="48" s="1"/>
  <c r="B32" i="78" s="1"/>
  <c r="B36" i="78" l="1"/>
  <c r="CF52" i="40"/>
  <c r="AD52" i="40"/>
  <c r="I39" i="31"/>
  <c r="CG52" i="40" l="1"/>
  <c r="AE52" i="40"/>
  <c r="I58" i="31"/>
  <c r="C6" i="86" s="1"/>
  <c r="D42" i="37" l="1"/>
  <c r="CH52" i="40"/>
  <c r="AF52" i="40"/>
  <c r="C12" i="78"/>
  <c r="AG52" i="40" l="1"/>
  <c r="CI52" i="40"/>
  <c r="C81" i="31"/>
  <c r="E86" i="31" s="1"/>
  <c r="AH52" i="40" l="1"/>
  <c r="CJ52" i="40"/>
  <c r="D56" i="31"/>
  <c r="E56" i="31" s="1"/>
  <c r="F56" i="31" s="1"/>
  <c r="G56" i="31" s="1"/>
  <c r="CK52" i="40" l="1"/>
  <c r="AI52" i="40"/>
  <c r="J46" i="31"/>
  <c r="I46" i="31"/>
  <c r="J51" i="31"/>
  <c r="E49" i="44" s="1"/>
  <c r="I51" i="31"/>
  <c r="CL52" i="40" l="1"/>
  <c r="AJ52" i="40"/>
  <c r="CM52" i="40" s="1"/>
  <c r="D5" i="86"/>
  <c r="C9" i="38"/>
  <c r="J39" i="31"/>
  <c r="C10" i="78"/>
  <c r="C10" i="80" l="1"/>
  <c r="C6" i="80"/>
  <c r="J58" i="31"/>
  <c r="E42" i="37" s="1"/>
  <c r="D46" i="31"/>
  <c r="F19" i="31"/>
  <c r="D39" i="31" s="1"/>
  <c r="E46" i="31"/>
  <c r="F20" i="31"/>
  <c r="E39" i="31" l="1"/>
  <c r="D58" i="31"/>
  <c r="D40" i="31" s="1"/>
  <c r="D77" i="31" s="1"/>
  <c r="E58" i="31" l="1"/>
  <c r="E40" i="31"/>
  <c r="G81" i="31" l="1"/>
  <c r="F81" i="31"/>
  <c r="E81" i="31"/>
  <c r="D81" i="31"/>
  <c r="E57" i="37" l="1"/>
  <c r="E56" i="37"/>
  <c r="J50" i="31"/>
  <c r="E55" i="37" s="1"/>
  <c r="D18" i="78" l="1"/>
  <c r="E48" i="44"/>
  <c r="D39" i="37"/>
  <c r="C8" i="78" s="1"/>
  <c r="C55" i="37"/>
  <c r="B18" i="78" s="1"/>
  <c r="F142" i="31"/>
  <c r="E142" i="31"/>
  <c r="D142" i="31"/>
  <c r="C142" i="31"/>
  <c r="G142" i="31"/>
  <c r="C45" i="37"/>
  <c r="B13" i="78" s="1"/>
  <c r="C17" i="37"/>
  <c r="C10" i="77" s="1"/>
  <c r="C18" i="37"/>
  <c r="C12" i="77" s="1"/>
  <c r="C39" i="37" l="1"/>
  <c r="B8" i="78" s="1"/>
  <c r="D130" i="67" l="1"/>
  <c r="H18" i="67"/>
  <c r="H38" i="67" s="1"/>
  <c r="H44" i="67" s="1"/>
  <c r="G18" i="67"/>
  <c r="G38" i="67" s="1"/>
  <c r="G44" i="67" s="1"/>
  <c r="F18" i="67"/>
  <c r="F38" i="67" s="1"/>
  <c r="F44" i="67" s="1"/>
  <c r="E18" i="67"/>
  <c r="E38" i="67" s="1"/>
  <c r="E44" i="67" s="1"/>
  <c r="D18" i="67"/>
  <c r="D38" i="67" s="1"/>
  <c r="D44" i="67" s="1"/>
  <c r="C18" i="67"/>
  <c r="C38" i="67" l="1"/>
  <c r="C44" i="67" s="1"/>
  <c r="C25" i="37"/>
  <c r="C7" i="77" s="1"/>
  <c r="C96" i="31" l="1"/>
  <c r="E131" i="31" s="1"/>
  <c r="D96" i="31"/>
  <c r="F131" i="31" s="1"/>
  <c r="E96" i="31"/>
  <c r="F96" i="31"/>
  <c r="G96" i="31"/>
  <c r="I96" i="31"/>
  <c r="J96" i="31"/>
  <c r="K96" i="31"/>
  <c r="L96" i="31"/>
  <c r="M96" i="31"/>
  <c r="I51" i="28"/>
  <c r="I27" i="28"/>
  <c r="I16" i="28"/>
  <c r="H1" i="62"/>
  <c r="I144" i="28" l="1"/>
  <c r="I15" i="28"/>
  <c r="I17" i="28"/>
  <c r="I28" i="28"/>
  <c r="I29" i="28"/>
  <c r="I39" i="28"/>
  <c r="I40" i="28"/>
  <c r="I41" i="28"/>
  <c r="I63" i="28"/>
  <c r="I75" i="28"/>
  <c r="I87" i="28"/>
  <c r="I99" i="28"/>
  <c r="I109" i="28"/>
  <c r="I121" i="28"/>
  <c r="I133" i="28"/>
  <c r="I145" i="28"/>
  <c r="I52" i="28"/>
  <c r="I64" i="28"/>
  <c r="I76" i="28"/>
  <c r="I88" i="28"/>
  <c r="I100" i="28"/>
  <c r="I110" i="28"/>
  <c r="I122" i="28"/>
  <c r="I134" i="28"/>
  <c r="I53" i="28"/>
  <c r="I65" i="28"/>
  <c r="I77" i="28"/>
  <c r="I89" i="28"/>
  <c r="I101" i="28"/>
  <c r="I111" i="28"/>
  <c r="I123" i="28"/>
  <c r="I135" i="28"/>
  <c r="I18" i="28"/>
  <c r="I30" i="28"/>
  <c r="I42" i="28"/>
  <c r="I54" i="28"/>
  <c r="I66" i="28"/>
  <c r="I78" i="28"/>
  <c r="I90" i="28"/>
  <c r="I102" i="28"/>
  <c r="I112" i="28"/>
  <c r="I124" i="28"/>
  <c r="I136" i="28"/>
  <c r="I19" i="28"/>
  <c r="I31" i="28"/>
  <c r="I43" i="28"/>
  <c r="I55" i="28"/>
  <c r="I67" i="28"/>
  <c r="I79" i="28"/>
  <c r="I91" i="28"/>
  <c r="I103" i="28"/>
  <c r="I113" i="28"/>
  <c r="I125" i="28"/>
  <c r="I137" i="28"/>
  <c r="I7" i="28"/>
  <c r="I8" i="28"/>
  <c r="I20" i="28"/>
  <c r="I32" i="28"/>
  <c r="I44" i="28"/>
  <c r="I56" i="28"/>
  <c r="I68" i="28"/>
  <c r="I80" i="28"/>
  <c r="I92" i="28"/>
  <c r="I104" i="28"/>
  <c r="I114" i="28"/>
  <c r="I126" i="28"/>
  <c r="I138" i="28"/>
  <c r="I9" i="28"/>
  <c r="I21" i="28"/>
  <c r="I33" i="28"/>
  <c r="I45" i="28"/>
  <c r="I57" i="28"/>
  <c r="I69" i="28"/>
  <c r="I81" i="28"/>
  <c r="I93" i="28"/>
  <c r="I115" i="28"/>
  <c r="I127" i="28"/>
  <c r="I139" i="28"/>
  <c r="I10" i="28"/>
  <c r="I22" i="28"/>
  <c r="I34" i="28"/>
  <c r="I46" i="28"/>
  <c r="I58" i="28"/>
  <c r="I70" i="28"/>
  <c r="I82" i="28"/>
  <c r="I94" i="28"/>
  <c r="I116" i="28"/>
  <c r="I128" i="28"/>
  <c r="I140" i="28"/>
  <c r="I23" i="28"/>
  <c r="I35" i="28"/>
  <c r="I47" i="28"/>
  <c r="I59" i="28"/>
  <c r="I71" i="28"/>
  <c r="I83" i="28"/>
  <c r="I95" i="28"/>
  <c r="I105" i="28"/>
  <c r="I117" i="28"/>
  <c r="I129" i="28"/>
  <c r="I141" i="28"/>
  <c r="I6" i="28"/>
  <c r="I12" i="28"/>
  <c r="I24" i="28"/>
  <c r="I36" i="28"/>
  <c r="I48" i="28"/>
  <c r="I60" i="28"/>
  <c r="I72" i="28"/>
  <c r="I84" i="28"/>
  <c r="I96" i="28"/>
  <c r="I106" i="28"/>
  <c r="I118" i="28"/>
  <c r="I130" i="28"/>
  <c r="I142" i="28"/>
  <c r="I11" i="28"/>
  <c r="I13" i="28"/>
  <c r="I25" i="28"/>
  <c r="I37" i="28"/>
  <c r="I49" i="28"/>
  <c r="I61" i="28"/>
  <c r="I73" i="28"/>
  <c r="I85" i="28"/>
  <c r="I97" i="28"/>
  <c r="I107" i="28"/>
  <c r="I119" i="28"/>
  <c r="I131" i="28"/>
  <c r="I143" i="28"/>
  <c r="I14" i="28"/>
  <c r="I26" i="28"/>
  <c r="I38" i="28"/>
  <c r="I50" i="28"/>
  <c r="I62" i="28"/>
  <c r="I74" i="28"/>
  <c r="I86" i="28"/>
  <c r="I98" i="28"/>
  <c r="I108" i="28"/>
  <c r="I120" i="28"/>
  <c r="I132" i="28"/>
  <c r="F120" i="31"/>
  <c r="F107" i="31"/>
  <c r="F108" i="31" s="1"/>
  <c r="E120" i="31"/>
  <c r="E121" i="31" s="1"/>
  <c r="E107" i="31"/>
  <c r="E108" i="31" s="1"/>
  <c r="C177" i="28"/>
  <c r="B177" i="28" s="1"/>
  <c r="C178" i="28"/>
  <c r="B178" i="28" s="1"/>
  <c r="C179" i="28"/>
  <c r="B179" i="28" s="1"/>
  <c r="C180" i="28"/>
  <c r="B180" i="28" s="1"/>
  <c r="C176" i="28"/>
  <c r="B176" i="28" s="1"/>
  <c r="B159" i="28"/>
  <c r="I159" i="28" s="1"/>
  <c r="B160" i="28"/>
  <c r="I160" i="28" s="1"/>
  <c r="B161" i="28"/>
  <c r="I161" i="28" s="1"/>
  <c r="B162" i="28"/>
  <c r="B163" i="28"/>
  <c r="B164" i="28"/>
  <c r="B165" i="28"/>
  <c r="B166" i="28"/>
  <c r="B167" i="28"/>
  <c r="B168" i="28"/>
  <c r="B169" i="28"/>
  <c r="B170" i="28"/>
  <c r="B171" i="28"/>
  <c r="B158" i="28"/>
  <c r="I158" i="28" s="1"/>
  <c r="A15" i="64"/>
  <c r="A14" i="64"/>
  <c r="A12" i="64"/>
  <c r="A11" i="64"/>
  <c r="A9" i="64"/>
  <c r="A8" i="64"/>
  <c r="A20" i="65"/>
  <c r="A19" i="65"/>
  <c r="A14" i="65"/>
  <c r="A13" i="65"/>
  <c r="A8" i="65"/>
  <c r="A7" i="65"/>
  <c r="J174" i="28"/>
  <c r="J147" i="28"/>
  <c r="J156" i="28"/>
  <c r="I162" i="28" l="1"/>
  <c r="I171" i="28"/>
  <c r="C158" i="28"/>
  <c r="A158" i="28" s="1"/>
  <c r="I165" i="28"/>
  <c r="I151" i="28"/>
  <c r="I153" i="28"/>
  <c r="I154" i="28"/>
  <c r="I149" i="28"/>
  <c r="I152" i="28"/>
  <c r="I150" i="28"/>
  <c r="I164" i="28"/>
  <c r="I170" i="28"/>
  <c r="I163" i="28"/>
  <c r="C159" i="28"/>
  <c r="A159" i="28" s="1"/>
  <c r="C160" i="28"/>
  <c r="A160" i="28" s="1"/>
  <c r="C171" i="28"/>
  <c r="A171" i="28" s="1"/>
  <c r="G131" i="31"/>
  <c r="C37" i="48" s="1"/>
  <c r="C165" i="28"/>
  <c r="A165" i="28" s="1"/>
  <c r="C163" i="28"/>
  <c r="A163" i="28" s="1"/>
  <c r="C164" i="28"/>
  <c r="A164" i="28" s="1"/>
  <c r="C170" i="28"/>
  <c r="A170" i="28" s="1"/>
  <c r="C162" i="28"/>
  <c r="A162" i="28" s="1"/>
  <c r="C161" i="28"/>
  <c r="A161" i="28" s="1"/>
  <c r="G120" i="31" l="1"/>
  <c r="G121" i="31" s="1"/>
  <c r="G107" i="31"/>
  <c r="G108" i="31" s="1"/>
  <c r="J4" i="28"/>
  <c r="B34" i="78" l="1"/>
  <c r="B33" i="78" s="1"/>
  <c r="B38" i="78" s="1"/>
  <c r="C35" i="48"/>
  <c r="C42" i="48" s="1"/>
  <c r="D35" i="44"/>
  <c r="D33" i="44" s="1"/>
  <c r="D41" i="44" l="1"/>
  <c r="D53" i="44" s="1"/>
  <c r="C64" i="78" s="1"/>
  <c r="C54" i="78"/>
  <c r="C59" i="78" s="1"/>
  <c r="D55" i="48"/>
  <c r="C43" i="78" s="1"/>
  <c r="E51" i="48" l="1"/>
  <c r="C52" i="44"/>
  <c r="B63" i="78" s="1"/>
  <c r="C54" i="48"/>
  <c r="B42" i="78" s="1"/>
  <c r="C59" i="37"/>
  <c r="B20" i="78" s="1"/>
  <c r="AB7" i="52" l="1"/>
  <c r="BC7" i="52" s="1"/>
  <c r="AH7" i="52"/>
  <c r="BI7" i="52" s="1"/>
  <c r="AG7" i="52"/>
  <c r="BH7" i="52" s="1"/>
  <c r="AF7" i="52"/>
  <c r="BG7" i="52" s="1"/>
  <c r="AE7" i="52"/>
  <c r="BF7" i="52" s="1"/>
  <c r="AD7" i="52"/>
  <c r="BE7" i="52" s="1"/>
  <c r="AC7" i="52"/>
  <c r="BD7" i="52" s="1"/>
  <c r="AA7" i="52"/>
  <c r="BB7" i="52" s="1"/>
  <c r="Z7" i="52"/>
  <c r="BA7" i="52" s="1"/>
  <c r="Y7" i="52"/>
  <c r="AZ7" i="52" s="1"/>
  <c r="X7" i="52"/>
  <c r="AY7" i="52" s="1"/>
  <c r="W7" i="52"/>
  <c r="AX7" i="52" s="1"/>
  <c r="V7" i="52"/>
  <c r="AW7" i="52" s="1"/>
  <c r="U7" i="52"/>
  <c r="AV7" i="52" s="1"/>
  <c r="T7" i="52"/>
  <c r="AU7" i="52" s="1"/>
  <c r="S7" i="52"/>
  <c r="AT7" i="52" s="1"/>
  <c r="R7" i="52"/>
  <c r="AS7" i="52" s="1"/>
  <c r="Q7" i="52"/>
  <c r="AR7" i="52" s="1"/>
  <c r="P7" i="52"/>
  <c r="AQ7" i="52" s="1"/>
  <c r="O7" i="52"/>
  <c r="AP7" i="52" s="1"/>
  <c r="C5" i="52"/>
  <c r="B5" i="52"/>
  <c r="D5" i="52"/>
  <c r="E5" i="52"/>
  <c r="F5" i="52"/>
  <c r="AH5" i="52" l="1"/>
  <c r="BI5" i="52" s="1"/>
  <c r="AB5" i="52"/>
  <c r="BC5" i="52" s="1"/>
  <c r="AG5" i="52"/>
  <c r="BH5" i="52" s="1"/>
  <c r="AF5" i="52"/>
  <c r="BG5" i="52" s="1"/>
  <c r="AE5" i="52"/>
  <c r="BF5" i="52" s="1"/>
  <c r="AD5" i="52"/>
  <c r="BE5" i="52" s="1"/>
  <c r="AC5" i="52"/>
  <c r="BD5" i="52" s="1"/>
  <c r="AA5" i="52"/>
  <c r="BB5" i="52" s="1"/>
  <c r="CD5" i="52" s="1"/>
  <c r="Z5" i="52"/>
  <c r="BA5" i="52" s="1"/>
  <c r="CC5" i="52" s="1"/>
  <c r="Y5" i="52"/>
  <c r="AZ5" i="52" s="1"/>
  <c r="CB5" i="52" s="1"/>
  <c r="X5" i="52"/>
  <c r="AY5" i="52" s="1"/>
  <c r="CA5" i="52" s="1"/>
  <c r="W5" i="52"/>
  <c r="AX5" i="52" s="1"/>
  <c r="V5" i="52"/>
  <c r="AW5" i="52" s="1"/>
  <c r="U5" i="52"/>
  <c r="AV5" i="52" s="1"/>
  <c r="T5" i="52"/>
  <c r="AU5" i="52" s="1"/>
  <c r="S5" i="52"/>
  <c r="AT5" i="52" s="1"/>
  <c r="R5" i="52"/>
  <c r="AS5" i="52" s="1"/>
  <c r="P5" i="52"/>
  <c r="AQ5" i="52" s="1"/>
  <c r="Q5" i="52"/>
  <c r="AR5" i="52" s="1"/>
  <c r="O5" i="52"/>
  <c r="AP5" i="52" s="1"/>
  <c r="N7" i="52"/>
  <c r="AO7" i="52" s="1"/>
  <c r="M7" i="52"/>
  <c r="AN7" i="52" s="1"/>
  <c r="L7" i="52"/>
  <c r="AM7" i="52" s="1"/>
  <c r="K7" i="52"/>
  <c r="AL7" i="52" s="1"/>
  <c r="J7" i="52"/>
  <c r="AK7" i="52" s="1"/>
  <c r="I7" i="52"/>
  <c r="AJ7" i="52" s="1"/>
  <c r="N5" i="52"/>
  <c r="AO5" i="52" s="1"/>
  <c r="M5" i="52"/>
  <c r="AN5" i="52" s="1"/>
  <c r="L5" i="52"/>
  <c r="AM5" i="52" s="1"/>
  <c r="K5" i="52"/>
  <c r="AL5" i="52" s="1"/>
  <c r="J5" i="52"/>
  <c r="AK5" i="52" s="1"/>
  <c r="I5" i="52"/>
  <c r="AJ5" i="52" s="1"/>
  <c r="CG5" i="52" l="1"/>
  <c r="BO5" i="52"/>
  <c r="BM14" i="52"/>
  <c r="CI5" i="52"/>
  <c r="CF5" i="52"/>
  <c r="CH5" i="52"/>
  <c r="BQ5" i="52"/>
  <c r="BW5" i="52"/>
  <c r="CJ5" i="52"/>
  <c r="BN5" i="52"/>
  <c r="BV5" i="52"/>
  <c r="BX5" i="52"/>
  <c r="CE5" i="52"/>
  <c r="BP5" i="52"/>
  <c r="BY5" i="52"/>
  <c r="CK5" i="52"/>
  <c r="BZ5" i="52"/>
  <c r="BR5" i="52"/>
  <c r="BS12" i="52" l="1"/>
  <c r="BX12" i="52"/>
  <c r="CE12" i="52"/>
  <c r="BR12" i="52"/>
  <c r="BW12" i="52"/>
  <c r="CL12" i="52" l="1" a="1"/>
  <c r="CL12" i="52" s="1"/>
  <c r="CM12" i="52" s="1"/>
  <c r="I35" i="31" l="1"/>
  <c r="G39" i="40" l="1"/>
  <c r="F39" i="40"/>
  <c r="E39" i="40"/>
  <c r="D39" i="40"/>
  <c r="B39" i="40"/>
  <c r="G38" i="40"/>
  <c r="F38" i="40"/>
  <c r="E38" i="40"/>
  <c r="D38" i="40"/>
  <c r="B38" i="40"/>
  <c r="G37" i="40"/>
  <c r="F37" i="40"/>
  <c r="E37" i="40"/>
  <c r="D37" i="40"/>
  <c r="B37" i="40"/>
  <c r="G29" i="40"/>
  <c r="F29" i="40"/>
  <c r="E29" i="40"/>
  <c r="D29" i="40"/>
  <c r="B29"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0" i="40"/>
  <c r="F20" i="40"/>
  <c r="E20" i="40"/>
  <c r="D20" i="40"/>
  <c r="B20" i="40"/>
  <c r="G19" i="40"/>
  <c r="F19" i="40"/>
  <c r="E19" i="40"/>
  <c r="D19" i="40"/>
  <c r="B19" i="40"/>
  <c r="G16" i="40"/>
  <c r="F16" i="40"/>
  <c r="E16" i="40"/>
  <c r="D16" i="40"/>
  <c r="B16" i="40"/>
  <c r="G15" i="40"/>
  <c r="F15" i="40"/>
  <c r="E15" i="40"/>
  <c r="D15" i="40"/>
  <c r="B15" i="40"/>
  <c r="G14" i="40"/>
  <c r="F14" i="40"/>
  <c r="E14" i="40"/>
  <c r="D14" i="40"/>
  <c r="B14" i="40"/>
  <c r="DF41" i="40" l="1"/>
  <c r="CY41" i="40"/>
  <c r="DN41" i="40"/>
  <c r="EG41" i="40"/>
  <c r="CU41" i="40"/>
  <c r="DK41" i="40"/>
  <c r="DS41" i="40"/>
  <c r="CS41" i="40"/>
  <c r="CW41" i="40"/>
  <c r="EB41" i="40"/>
  <c r="EE41" i="40"/>
  <c r="DE41" i="40"/>
  <c r="DG41" i="40"/>
  <c r="EN41" i="40"/>
  <c r="DR41" i="40"/>
  <c r="DV41" i="40"/>
  <c r="DM41" i="40"/>
  <c r="CZ41" i="40"/>
  <c r="EP41" i="40"/>
  <c r="EH41" i="40"/>
  <c r="DI41" i="40"/>
  <c r="DL41" i="40"/>
  <c r="CQ41" i="40"/>
  <c r="DW41" i="40"/>
  <c r="CT41" i="40"/>
  <c r="DC41" i="40"/>
  <c r="EI41" i="40"/>
  <c r="CX41" i="40"/>
  <c r="EC41" i="40"/>
  <c r="DT41" i="40"/>
  <c r="DX41" i="40"/>
  <c r="DJ41" i="40"/>
  <c r="EO41" i="40"/>
  <c r="EF41" i="40"/>
  <c r="DY41" i="40"/>
  <c r="EA41" i="40"/>
  <c r="ED41" i="40"/>
  <c r="CR41" i="40"/>
  <c r="EK41" i="40"/>
  <c r="DA41" i="40"/>
  <c r="EM41" i="40"/>
  <c r="CP41" i="40"/>
  <c r="DD41" i="40"/>
  <c r="DZ41" i="40"/>
  <c r="CV41" i="40"/>
  <c r="DB41" i="40"/>
  <c r="DU41" i="40"/>
  <c r="EL41" i="40"/>
  <c r="EQ11" i="40"/>
  <c r="EQ10" i="40"/>
  <c r="EQ9" i="40"/>
  <c r="EQ12" i="40"/>
  <c r="EQ8" i="40" l="1"/>
  <c r="CF7" i="49" l="1"/>
  <c r="CF6" i="49"/>
  <c r="F41" i="38" l="1"/>
  <c r="I41" i="38" s="1"/>
  <c r="F40" i="38"/>
  <c r="I40" i="38" s="1"/>
  <c r="F39" i="38" l="1"/>
  <c r="I39" i="38" l="1"/>
  <c r="D22" i="38"/>
  <c r="E77" i="31"/>
  <c r="C44" i="37" s="1"/>
  <c r="B12" i="78" s="1"/>
  <c r="DO7" i="49" l="1"/>
  <c r="DH7" i="49"/>
  <c r="DN7" i="49"/>
  <c r="DM7" i="49"/>
  <c r="DL7" i="49"/>
  <c r="DK7" i="49"/>
  <c r="DJ7" i="49"/>
  <c r="DI7" i="49"/>
  <c r="DG7" i="49"/>
  <c r="DF7" i="49"/>
  <c r="DE7" i="49"/>
  <c r="DD7" i="49"/>
  <c r="DC7" i="49"/>
  <c r="DB7" i="49"/>
  <c r="DA7" i="49"/>
  <c r="CZ7" i="49"/>
  <c r="CY7" i="49"/>
  <c r="CX7" i="49"/>
  <c r="CW7" i="49"/>
  <c r="CV7" i="49"/>
  <c r="CU7" i="49"/>
  <c r="CT7" i="49"/>
  <c r="CS7" i="49"/>
  <c r="CR7" i="49"/>
  <c r="CQ7" i="49"/>
  <c r="CP7" i="49"/>
  <c r="CO7" i="49"/>
  <c r="DO6" i="49"/>
  <c r="DH6" i="49"/>
  <c r="DN6" i="49"/>
  <c r="DM6" i="49"/>
  <c r="DL6" i="49"/>
  <c r="DK6" i="49"/>
  <c r="DJ6" i="49"/>
  <c r="DI6" i="49"/>
  <c r="DG6" i="49"/>
  <c r="DF6" i="49"/>
  <c r="DE6" i="49"/>
  <c r="DD6" i="49"/>
  <c r="DC6" i="49"/>
  <c r="DB6" i="49"/>
  <c r="DA6" i="49"/>
  <c r="CZ6" i="49"/>
  <c r="CY6" i="49"/>
  <c r="CX6" i="49"/>
  <c r="CW6" i="49"/>
  <c r="CV6" i="49"/>
  <c r="CU6" i="49"/>
  <c r="CT6" i="49"/>
  <c r="CS6" i="49"/>
  <c r="CR6" i="49"/>
  <c r="CQ6" i="49"/>
  <c r="CP6" i="49"/>
  <c r="CO6" i="49"/>
  <c r="DO5" i="49"/>
  <c r="EQ7" i="32"/>
  <c r="EQ7" i="49" s="1"/>
  <c r="DH7" i="40"/>
  <c r="DN7" i="40"/>
  <c r="DM7" i="40"/>
  <c r="DL7" i="40"/>
  <c r="DK7" i="40"/>
  <c r="DJ7" i="40"/>
  <c r="DI7" i="40"/>
  <c r="DG7" i="40"/>
  <c r="DF7" i="40"/>
  <c r="DE7" i="40"/>
  <c r="DD7" i="40"/>
  <c r="DC7" i="40"/>
  <c r="DB7" i="40"/>
  <c r="DA7" i="40"/>
  <c r="CZ7" i="40"/>
  <c r="CY7" i="40"/>
  <c r="CX7" i="40"/>
  <c r="CW7" i="40"/>
  <c r="CV7" i="40"/>
  <c r="CU7" i="40"/>
  <c r="CT7" i="40"/>
  <c r="CS7" i="40"/>
  <c r="CR7" i="40"/>
  <c r="CQ7" i="40"/>
  <c r="CP7" i="40"/>
  <c r="CO7" i="40"/>
  <c r="DH6" i="40"/>
  <c r="DN6" i="40"/>
  <c r="DM6" i="40"/>
  <c r="DL6" i="40"/>
  <c r="DK6" i="40"/>
  <c r="DJ6" i="40"/>
  <c r="DI6" i="40"/>
  <c r="DG6" i="40"/>
  <c r="DF6" i="40"/>
  <c r="DE6" i="40"/>
  <c r="DD6" i="40"/>
  <c r="DC6" i="40"/>
  <c r="DB6" i="40"/>
  <c r="DA6" i="40"/>
  <c r="CZ6" i="40"/>
  <c r="CY6" i="40"/>
  <c r="CX6" i="40"/>
  <c r="CW6" i="40"/>
  <c r="CV6" i="40"/>
  <c r="CU6" i="40"/>
  <c r="CT6" i="40"/>
  <c r="CS6" i="40"/>
  <c r="CR6" i="40"/>
  <c r="CQ6" i="40"/>
  <c r="CP6" i="40"/>
  <c r="CO6" i="40"/>
  <c r="CG7" i="40"/>
  <c r="CM7" i="40"/>
  <c r="CL7" i="40"/>
  <c r="CK7" i="40"/>
  <c r="CJ7" i="40"/>
  <c r="CI7" i="40"/>
  <c r="CH7" i="40"/>
  <c r="CF7" i="40"/>
  <c r="CE7" i="40"/>
  <c r="CD7" i="40"/>
  <c r="CC7" i="40"/>
  <c r="CB7" i="40"/>
  <c r="CA7" i="40"/>
  <c r="BZ7" i="40"/>
  <c r="BY7" i="40"/>
  <c r="BX7" i="40"/>
  <c r="BW7" i="40"/>
  <c r="BV7" i="40"/>
  <c r="BU7" i="40"/>
  <c r="BT7" i="40"/>
  <c r="BS7" i="40"/>
  <c r="BR7" i="40"/>
  <c r="BQ7" i="40"/>
  <c r="BP7" i="40"/>
  <c r="BO7" i="40"/>
  <c r="CG6" i="40"/>
  <c r="CM6" i="40"/>
  <c r="CL6" i="40"/>
  <c r="CK6" i="40"/>
  <c r="CJ6" i="40"/>
  <c r="CI6" i="40"/>
  <c r="CH6" i="40"/>
  <c r="CF6" i="40"/>
  <c r="CE6" i="40"/>
  <c r="CD6" i="40"/>
  <c r="CC6" i="40"/>
  <c r="CB6" i="40"/>
  <c r="CA6" i="40"/>
  <c r="BZ6" i="40"/>
  <c r="BY6" i="40"/>
  <c r="BX6" i="40"/>
  <c r="BW6" i="40"/>
  <c r="BV6" i="40"/>
  <c r="BU6" i="40"/>
  <c r="BT6" i="40"/>
  <c r="BS6" i="40"/>
  <c r="BR6" i="40"/>
  <c r="BQ6" i="40"/>
  <c r="BP6" i="40"/>
  <c r="BO6" i="40"/>
  <c r="BN7" i="40"/>
  <c r="BN6" i="40"/>
  <c r="AD7" i="40"/>
  <c r="AJ7" i="40"/>
  <c r="AI7" i="40"/>
  <c r="AH7" i="40"/>
  <c r="AG7" i="40"/>
  <c r="AF7" i="40"/>
  <c r="AE7" i="40"/>
  <c r="AC7" i="40"/>
  <c r="AB7" i="40"/>
  <c r="AA7" i="40"/>
  <c r="Z7" i="40"/>
  <c r="Y7" i="40"/>
  <c r="X7" i="40"/>
  <c r="W7" i="40"/>
  <c r="V7" i="40"/>
  <c r="U7" i="40"/>
  <c r="T7" i="40"/>
  <c r="S7" i="40"/>
  <c r="R7" i="40"/>
  <c r="Q7" i="40"/>
  <c r="P7" i="40"/>
  <c r="O7" i="40"/>
  <c r="N7" i="40"/>
  <c r="M7" i="40"/>
  <c r="L7" i="40"/>
  <c r="K7" i="40"/>
  <c r="AD6" i="40"/>
  <c r="AJ6" i="40"/>
  <c r="AI6" i="40"/>
  <c r="AH6" i="40"/>
  <c r="AG6" i="40"/>
  <c r="AF6" i="40"/>
  <c r="AE6" i="40"/>
  <c r="AC6" i="40"/>
  <c r="AB6" i="40"/>
  <c r="AA6" i="40"/>
  <c r="Z6" i="40"/>
  <c r="Y6" i="40"/>
  <c r="X6" i="40"/>
  <c r="W6" i="40"/>
  <c r="V6" i="40"/>
  <c r="U6" i="40"/>
  <c r="T6" i="40"/>
  <c r="S6" i="40"/>
  <c r="R6" i="40"/>
  <c r="Q6" i="40"/>
  <c r="P6" i="40"/>
  <c r="O6" i="40"/>
  <c r="N6" i="40"/>
  <c r="M6" i="40"/>
  <c r="L6" i="40"/>
  <c r="K6" i="40"/>
  <c r="AD5" i="40"/>
  <c r="AJ5" i="40"/>
  <c r="AI5" i="40"/>
  <c r="AH5" i="40"/>
  <c r="AG5" i="40"/>
  <c r="AF5" i="40"/>
  <c r="AE5" i="40"/>
  <c r="AC5" i="40"/>
  <c r="AB5" i="40"/>
  <c r="AA5" i="40"/>
  <c r="Z5" i="40"/>
  <c r="Y5" i="40"/>
  <c r="X5" i="40"/>
  <c r="W5" i="40"/>
  <c r="V5" i="40"/>
  <c r="U5" i="40"/>
  <c r="T5" i="40"/>
  <c r="S5" i="40"/>
  <c r="R5" i="40"/>
  <c r="Q5" i="40"/>
  <c r="P5" i="40"/>
  <c r="O5" i="40"/>
  <c r="N5" i="40"/>
  <c r="M5" i="40"/>
  <c r="L5" i="40"/>
  <c r="K5" i="40"/>
  <c r="H5" i="40" l="1"/>
  <c r="G5" i="40"/>
  <c r="F5" i="40"/>
  <c r="E5" i="40"/>
  <c r="D5" i="40"/>
  <c r="C5" i="40"/>
  <c r="B5" i="40"/>
  <c r="J5" i="82" l="1"/>
  <c r="AD44" i="40"/>
  <c r="K44" i="40"/>
  <c r="O5" i="82" l="1"/>
  <c r="D5" i="82" l="1"/>
  <c r="CG7" i="49" l="1"/>
  <c r="CM7" i="49"/>
  <c r="CL7" i="49"/>
  <c r="CK7" i="49"/>
  <c r="CJ7" i="49"/>
  <c r="CI7" i="49"/>
  <c r="CH7" i="49"/>
  <c r="CE7" i="49"/>
  <c r="CD7" i="49"/>
  <c r="CC7" i="49"/>
  <c r="CB7" i="49"/>
  <c r="CA7" i="49"/>
  <c r="BZ7" i="49"/>
  <c r="BY7" i="49"/>
  <c r="BX7" i="49"/>
  <c r="BW7" i="49"/>
  <c r="BV7" i="49"/>
  <c r="BU7" i="49"/>
  <c r="BT7" i="49"/>
  <c r="CG6" i="49"/>
  <c r="CM6" i="49"/>
  <c r="CL6" i="49"/>
  <c r="CK6" i="49"/>
  <c r="CJ6" i="49"/>
  <c r="CI6" i="49"/>
  <c r="CH6" i="49"/>
  <c r="CE6" i="49"/>
  <c r="CD6" i="49"/>
  <c r="CC6" i="49"/>
  <c r="CB6" i="49"/>
  <c r="CA6" i="49"/>
  <c r="BZ6" i="49"/>
  <c r="BY6" i="49"/>
  <c r="BX6" i="49"/>
  <c r="BW6" i="49"/>
  <c r="BV6" i="49"/>
  <c r="BU6" i="49"/>
  <c r="BT6" i="49"/>
  <c r="BS7" i="49"/>
  <c r="BR7" i="49"/>
  <c r="BQ7" i="49"/>
  <c r="BP7" i="49"/>
  <c r="BO7" i="49"/>
  <c r="BN7" i="49"/>
  <c r="BS6" i="49"/>
  <c r="BR6" i="49"/>
  <c r="BQ6" i="49"/>
  <c r="BP6" i="49"/>
  <c r="BO6" i="49"/>
  <c r="BN6" i="49"/>
  <c r="G39" i="49"/>
  <c r="G38" i="49"/>
  <c r="G37" i="49"/>
  <c r="G29" i="49"/>
  <c r="G35" i="49"/>
  <c r="G34" i="49"/>
  <c r="G33" i="49"/>
  <c r="G32" i="49"/>
  <c r="G31" i="49"/>
  <c r="G28" i="49"/>
  <c r="G27" i="49"/>
  <c r="G26" i="49"/>
  <c r="G25" i="49"/>
  <c r="G24" i="49"/>
  <c r="G23" i="49"/>
  <c r="G22" i="49"/>
  <c r="G20" i="49"/>
  <c r="G19" i="49"/>
  <c r="G16" i="49"/>
  <c r="G15" i="49"/>
  <c r="G14" i="49"/>
  <c r="F39" i="49"/>
  <c r="F38" i="49"/>
  <c r="F37" i="49"/>
  <c r="F29" i="49"/>
  <c r="F35" i="49"/>
  <c r="F34" i="49"/>
  <c r="F33" i="49"/>
  <c r="F32" i="49"/>
  <c r="F31" i="49"/>
  <c r="F28" i="49"/>
  <c r="F27" i="49"/>
  <c r="F26" i="49"/>
  <c r="F25" i="49"/>
  <c r="F24" i="49"/>
  <c r="F23" i="49"/>
  <c r="F22" i="49"/>
  <c r="F20" i="49"/>
  <c r="F19" i="49"/>
  <c r="F16" i="49"/>
  <c r="F15" i="49"/>
  <c r="F14" i="49"/>
  <c r="I5" i="49"/>
  <c r="G5" i="49"/>
  <c r="F5" i="49"/>
  <c r="E5" i="49"/>
  <c r="D5" i="49"/>
  <c r="C5" i="49"/>
  <c r="B5" i="49"/>
  <c r="A29" i="49"/>
  <c r="A35" i="49"/>
  <c r="A34" i="49"/>
  <c r="A33" i="49"/>
  <c r="A32" i="49"/>
  <c r="A31" i="49"/>
  <c r="A28" i="49"/>
  <c r="A27" i="49"/>
  <c r="A26" i="49"/>
  <c r="A25" i="49"/>
  <c r="E39" i="49"/>
  <c r="D39" i="49"/>
  <c r="E38" i="49"/>
  <c r="D38" i="49"/>
  <c r="E37" i="49"/>
  <c r="D37" i="49"/>
  <c r="E29" i="49"/>
  <c r="D29" i="49"/>
  <c r="E35" i="49"/>
  <c r="D35" i="49"/>
  <c r="E34" i="49"/>
  <c r="D34" i="49"/>
  <c r="E33" i="49"/>
  <c r="D33" i="49"/>
  <c r="E32" i="49"/>
  <c r="D32" i="49"/>
  <c r="E31" i="49"/>
  <c r="D31" i="49"/>
  <c r="E28" i="49"/>
  <c r="D28" i="49"/>
  <c r="E27" i="49"/>
  <c r="D27" i="49"/>
  <c r="E26" i="49"/>
  <c r="D26" i="49"/>
  <c r="E25" i="49"/>
  <c r="D25" i="49"/>
  <c r="E24" i="49"/>
  <c r="D24" i="49"/>
  <c r="E23" i="49"/>
  <c r="D23" i="49"/>
  <c r="E22" i="49"/>
  <c r="D22" i="49"/>
  <c r="E20" i="49"/>
  <c r="D20" i="49"/>
  <c r="E19" i="49"/>
  <c r="D19" i="49"/>
  <c r="E16" i="49"/>
  <c r="D16" i="49"/>
  <c r="E15" i="49"/>
  <c r="D15" i="49"/>
  <c r="E14" i="49"/>
  <c r="D14" i="49"/>
  <c r="B39" i="49"/>
  <c r="B38" i="49"/>
  <c r="B37" i="49"/>
  <c r="B29" i="49"/>
  <c r="B35" i="49"/>
  <c r="B34" i="49"/>
  <c r="B33" i="49"/>
  <c r="B32" i="49"/>
  <c r="B31" i="49"/>
  <c r="B28" i="49"/>
  <c r="B27" i="49"/>
  <c r="B26" i="49"/>
  <c r="B25" i="49"/>
  <c r="B24" i="49"/>
  <c r="B23" i="49"/>
  <c r="B22" i="49"/>
  <c r="B20" i="49"/>
  <c r="B19" i="49"/>
  <c r="B16" i="49"/>
  <c r="B15" i="49"/>
  <c r="AD7" i="49"/>
  <c r="BF7" i="49" s="1"/>
  <c r="AJ7" i="49"/>
  <c r="BL7" i="49" s="1"/>
  <c r="AI7" i="49"/>
  <c r="BK7" i="49" s="1"/>
  <c r="AH7" i="49"/>
  <c r="BJ7" i="49" s="1"/>
  <c r="AG7" i="49"/>
  <c r="BI7" i="49" s="1"/>
  <c r="AF7" i="49"/>
  <c r="BH7" i="49" s="1"/>
  <c r="AE7" i="49"/>
  <c r="BG7" i="49" s="1"/>
  <c r="AC7" i="49"/>
  <c r="BE7" i="49" s="1"/>
  <c r="AB7" i="49"/>
  <c r="BD7" i="49" s="1"/>
  <c r="AA7" i="49"/>
  <c r="BC7" i="49" s="1"/>
  <c r="Z7" i="49"/>
  <c r="BB7" i="49" s="1"/>
  <c r="Y7" i="49"/>
  <c r="BA7" i="49" s="1"/>
  <c r="X7" i="49"/>
  <c r="AZ7" i="49" s="1"/>
  <c r="W7" i="49"/>
  <c r="AY7" i="49" s="1"/>
  <c r="V7" i="49"/>
  <c r="AX7" i="49" s="1"/>
  <c r="U7" i="49"/>
  <c r="AW7" i="49" s="1"/>
  <c r="T7" i="49"/>
  <c r="AV7" i="49" s="1"/>
  <c r="S7" i="49"/>
  <c r="AU7" i="49" s="1"/>
  <c r="R7" i="49"/>
  <c r="AT7" i="49" s="1"/>
  <c r="Q7" i="49"/>
  <c r="AS7" i="49" s="1"/>
  <c r="AD6" i="49"/>
  <c r="AJ6" i="49"/>
  <c r="BL6" i="49" s="1"/>
  <c r="AI6" i="49"/>
  <c r="BK6" i="49" s="1"/>
  <c r="AH6" i="49"/>
  <c r="BJ6" i="49" s="1"/>
  <c r="AG6" i="49"/>
  <c r="BI6" i="49" s="1"/>
  <c r="AF6" i="49"/>
  <c r="BH6" i="49" s="1"/>
  <c r="AE6" i="49"/>
  <c r="BG6" i="49" s="1"/>
  <c r="AC6" i="49"/>
  <c r="BE6" i="49" s="1"/>
  <c r="AB6" i="49"/>
  <c r="BD6" i="49" s="1"/>
  <c r="AA6" i="49"/>
  <c r="BC6" i="49" s="1"/>
  <c r="Z6" i="49"/>
  <c r="BB6" i="49" s="1"/>
  <c r="Y6" i="49"/>
  <c r="BA6" i="49" s="1"/>
  <c r="X6" i="49"/>
  <c r="AZ6" i="49" s="1"/>
  <c r="W6" i="49"/>
  <c r="AY6" i="49" s="1"/>
  <c r="V6" i="49"/>
  <c r="AX6" i="49" s="1"/>
  <c r="U6" i="49"/>
  <c r="AW6" i="49" s="1"/>
  <c r="T6" i="49"/>
  <c r="AV6" i="49" s="1"/>
  <c r="S6" i="49"/>
  <c r="AU6" i="49" s="1"/>
  <c r="R6" i="49"/>
  <c r="AT6" i="49" s="1"/>
  <c r="Q6" i="49"/>
  <c r="AS6" i="49" s="1"/>
  <c r="AD5" i="49"/>
  <c r="BF5" i="49" s="1"/>
  <c r="AJ5" i="49"/>
  <c r="BL5" i="49" s="1"/>
  <c r="AI5" i="49"/>
  <c r="BK5" i="49" s="1"/>
  <c r="AH5" i="49"/>
  <c r="BJ5" i="49" s="1"/>
  <c r="AG5" i="49"/>
  <c r="BI5" i="49" s="1"/>
  <c r="AF5" i="49"/>
  <c r="BH5" i="49" s="1"/>
  <c r="AE5" i="49"/>
  <c r="BG5" i="49" s="1"/>
  <c r="AC5" i="49"/>
  <c r="BE5" i="49" s="1"/>
  <c r="AB5" i="49"/>
  <c r="BD5" i="49" s="1"/>
  <c r="AA5" i="49"/>
  <c r="BC5" i="49" s="1"/>
  <c r="Z5" i="49"/>
  <c r="BB5" i="49" s="1"/>
  <c r="Y5" i="49"/>
  <c r="BA5" i="49" s="1"/>
  <c r="X5" i="49"/>
  <c r="AZ5" i="49" s="1"/>
  <c r="W5" i="49"/>
  <c r="AY5" i="49" s="1"/>
  <c r="V5" i="49"/>
  <c r="AX5" i="49" s="1"/>
  <c r="U5" i="49"/>
  <c r="AW5" i="49" s="1"/>
  <c r="T5" i="49"/>
  <c r="AV5" i="49" s="1"/>
  <c r="S5" i="49"/>
  <c r="AU5" i="49" s="1"/>
  <c r="R5" i="49"/>
  <c r="AT5" i="49" s="1"/>
  <c r="Q5" i="49"/>
  <c r="AS5" i="49" s="1"/>
  <c r="P7" i="49"/>
  <c r="AR7" i="49" s="1"/>
  <c r="O7" i="49"/>
  <c r="AQ7" i="49" s="1"/>
  <c r="N7" i="49"/>
  <c r="AP7" i="49" s="1"/>
  <c r="M7" i="49"/>
  <c r="AO7" i="49" s="1"/>
  <c r="L7" i="49"/>
  <c r="AN7" i="49" s="1"/>
  <c r="K7" i="49"/>
  <c r="AM7" i="49" s="1"/>
  <c r="P6" i="49"/>
  <c r="AR6" i="49" s="1"/>
  <c r="O6" i="49"/>
  <c r="AQ6" i="49" s="1"/>
  <c r="N6" i="49"/>
  <c r="AP6" i="49" s="1"/>
  <c r="M6" i="49"/>
  <c r="AO6" i="49" s="1"/>
  <c r="L6" i="49"/>
  <c r="AN6" i="49" s="1"/>
  <c r="K6" i="49"/>
  <c r="P5" i="49"/>
  <c r="AR5" i="49" s="1"/>
  <c r="O5" i="49"/>
  <c r="AQ5" i="49" s="1"/>
  <c r="N5" i="49"/>
  <c r="AP5" i="49" s="1"/>
  <c r="M5" i="49"/>
  <c r="AO5" i="49" s="1"/>
  <c r="L5" i="49"/>
  <c r="AN5" i="49" s="1"/>
  <c r="K5" i="49"/>
  <c r="AM5" i="49" s="1"/>
  <c r="AM6" i="49" l="1"/>
  <c r="BF6" i="49"/>
  <c r="EJ7" i="32" l="1"/>
  <c r="EP7" i="32"/>
  <c r="EO7" i="32"/>
  <c r="EN7" i="32"/>
  <c r="EM7" i="32"/>
  <c r="EL7" i="32"/>
  <c r="EK7" i="32"/>
  <c r="EI7" i="32"/>
  <c r="EH7" i="32"/>
  <c r="EG7" i="32"/>
  <c r="EF7" i="32"/>
  <c r="EE7" i="32"/>
  <c r="ED7" i="32"/>
  <c r="EC7" i="32"/>
  <c r="EB7" i="32"/>
  <c r="EA7" i="32"/>
  <c r="DZ7" i="32"/>
  <c r="DY7" i="32"/>
  <c r="DX7" i="32"/>
  <c r="DW7" i="32"/>
  <c r="DV7" i="32"/>
  <c r="DU7" i="32"/>
  <c r="DT7" i="32"/>
  <c r="DS7" i="32"/>
  <c r="DR7" i="32"/>
  <c r="DQ7" i="32"/>
  <c r="DH5" i="32"/>
  <c r="DN5" i="32"/>
  <c r="DM5" i="32"/>
  <c r="DL5" i="32"/>
  <c r="DK5" i="32"/>
  <c r="DJ5" i="32"/>
  <c r="DI5" i="32"/>
  <c r="DG5" i="32"/>
  <c r="DF5" i="32"/>
  <c r="DE5" i="32"/>
  <c r="DD5" i="32"/>
  <c r="DC5" i="32"/>
  <c r="DB5" i="32"/>
  <c r="DA5" i="32"/>
  <c r="CZ5" i="32"/>
  <c r="CY5" i="32"/>
  <c r="CX5" i="32"/>
  <c r="CW5" i="32"/>
  <c r="CV5" i="32"/>
  <c r="CU5" i="32"/>
  <c r="CT5" i="32"/>
  <c r="CS5" i="32"/>
  <c r="CR5" i="32"/>
  <c r="CQ5" i="32"/>
  <c r="CP5" i="32"/>
  <c r="CO5" i="32"/>
  <c r="CG5" i="32"/>
  <c r="CM5" i="32"/>
  <c r="CL5" i="32"/>
  <c r="CK5" i="32"/>
  <c r="CJ5" i="32"/>
  <c r="CI5" i="32"/>
  <c r="CH5" i="32"/>
  <c r="CF5" i="32"/>
  <c r="CE5" i="32"/>
  <c r="CD5" i="32"/>
  <c r="CC5" i="32"/>
  <c r="CB5" i="32"/>
  <c r="CA5" i="32"/>
  <c r="BZ5" i="32"/>
  <c r="BY5" i="32"/>
  <c r="BX5" i="32"/>
  <c r="BW5" i="32"/>
  <c r="BV5" i="32"/>
  <c r="BU5" i="32"/>
  <c r="BT5" i="32"/>
  <c r="BS5" i="32"/>
  <c r="BR5" i="32"/>
  <c r="BQ5" i="32"/>
  <c r="BP5" i="32"/>
  <c r="BO5" i="32"/>
  <c r="BN5" i="32"/>
  <c r="BF7" i="32"/>
  <c r="BF7" i="40" s="1"/>
  <c r="BL7" i="32"/>
  <c r="BL7" i="40" s="1"/>
  <c r="BK7" i="32"/>
  <c r="BK7" i="40" s="1"/>
  <c r="BJ7" i="32"/>
  <c r="BJ7" i="40" s="1"/>
  <c r="BI7" i="32"/>
  <c r="BI7" i="40" s="1"/>
  <c r="BH7" i="32"/>
  <c r="BH7" i="40" s="1"/>
  <c r="BG7" i="32"/>
  <c r="BG7" i="40" s="1"/>
  <c r="BE7" i="32"/>
  <c r="BE7" i="40" s="1"/>
  <c r="BD7" i="32"/>
  <c r="BD7" i="40" s="1"/>
  <c r="BC7" i="32"/>
  <c r="BC7" i="40" s="1"/>
  <c r="BB7" i="32"/>
  <c r="BB7" i="40" s="1"/>
  <c r="BA7" i="32"/>
  <c r="BA7" i="40" s="1"/>
  <c r="AZ7" i="32"/>
  <c r="AZ7" i="40" s="1"/>
  <c r="AY7" i="32"/>
  <c r="AY7" i="40" s="1"/>
  <c r="AX7" i="32"/>
  <c r="AX7" i="40" s="1"/>
  <c r="AW7" i="32"/>
  <c r="AW7" i="40" s="1"/>
  <c r="AV7" i="32"/>
  <c r="AV7" i="40" s="1"/>
  <c r="AU7" i="32"/>
  <c r="AU7" i="40" s="1"/>
  <c r="AT7" i="32"/>
  <c r="AT7" i="40" s="1"/>
  <c r="AS7" i="32"/>
  <c r="AS7" i="40" s="1"/>
  <c r="AR7" i="32"/>
  <c r="AR7" i="40" s="1"/>
  <c r="AQ7" i="32"/>
  <c r="AQ7" i="40" s="1"/>
  <c r="AP7" i="32"/>
  <c r="AP7" i="40" s="1"/>
  <c r="AO7" i="32"/>
  <c r="AO7" i="40" s="1"/>
  <c r="AN7" i="32"/>
  <c r="AN7" i="40" s="1"/>
  <c r="BF6" i="32"/>
  <c r="BF6" i="40" s="1"/>
  <c r="BL6" i="32"/>
  <c r="BL6" i="40" s="1"/>
  <c r="BK6" i="32"/>
  <c r="BK6" i="40" s="1"/>
  <c r="BJ6" i="32"/>
  <c r="BJ6" i="40" s="1"/>
  <c r="BI6" i="32"/>
  <c r="BI6" i="40" s="1"/>
  <c r="BH6" i="32"/>
  <c r="BH6" i="40" s="1"/>
  <c r="BG6" i="32"/>
  <c r="BG6" i="40" s="1"/>
  <c r="BE6" i="32"/>
  <c r="BE6" i="40" s="1"/>
  <c r="BD6" i="32"/>
  <c r="BD6" i="40" s="1"/>
  <c r="BC6" i="32"/>
  <c r="BC6" i="40" s="1"/>
  <c r="BB6" i="32"/>
  <c r="BB6" i="40" s="1"/>
  <c r="BA6" i="32"/>
  <c r="BA6" i="40" s="1"/>
  <c r="AZ6" i="32"/>
  <c r="AZ6" i="40" s="1"/>
  <c r="AY6" i="32"/>
  <c r="AY6" i="40" s="1"/>
  <c r="AX6" i="32"/>
  <c r="AX6" i="40" s="1"/>
  <c r="AW6" i="32"/>
  <c r="AW6" i="40" s="1"/>
  <c r="AV6" i="32"/>
  <c r="AV6" i="40" s="1"/>
  <c r="AU6" i="32"/>
  <c r="AU6" i="40" s="1"/>
  <c r="AT6" i="32"/>
  <c r="AT6" i="40" s="1"/>
  <c r="AS6" i="32"/>
  <c r="AS6" i="40" s="1"/>
  <c r="AR6" i="32"/>
  <c r="AR6" i="40" s="1"/>
  <c r="AQ6" i="32"/>
  <c r="AQ6" i="40" s="1"/>
  <c r="AP6" i="32"/>
  <c r="AP6" i="40" s="1"/>
  <c r="AO6" i="32"/>
  <c r="AO6" i="40" s="1"/>
  <c r="AN6" i="32"/>
  <c r="AN6" i="40" s="1"/>
  <c r="BF5" i="32"/>
  <c r="BF5" i="40" s="1"/>
  <c r="BL5" i="32"/>
  <c r="BL5" i="40" s="1"/>
  <c r="BK5" i="32"/>
  <c r="BK5" i="40" s="1"/>
  <c r="BJ5" i="32"/>
  <c r="BJ5" i="40" s="1"/>
  <c r="BI5" i="32"/>
  <c r="BI5" i="40" s="1"/>
  <c r="BH5" i="32"/>
  <c r="BH5" i="40" s="1"/>
  <c r="BG5" i="32"/>
  <c r="BG5" i="40" s="1"/>
  <c r="BE5" i="32"/>
  <c r="BE5" i="40" s="1"/>
  <c r="BD5" i="32"/>
  <c r="BD5" i="40" s="1"/>
  <c r="BC5" i="32"/>
  <c r="BC5" i="40" s="1"/>
  <c r="BB5" i="32"/>
  <c r="BB5" i="40" s="1"/>
  <c r="BA5" i="32"/>
  <c r="BA5" i="40" s="1"/>
  <c r="AZ5" i="32"/>
  <c r="AZ5" i="40" s="1"/>
  <c r="AY5" i="32"/>
  <c r="AY5" i="40" s="1"/>
  <c r="AX5" i="32"/>
  <c r="AX5" i="40" s="1"/>
  <c r="AW5" i="32"/>
  <c r="AW5" i="40" s="1"/>
  <c r="AV5" i="32"/>
  <c r="AV5" i="40" s="1"/>
  <c r="AU5" i="32"/>
  <c r="AU5" i="40" s="1"/>
  <c r="AT5" i="32"/>
  <c r="AT5" i="40" s="1"/>
  <c r="AS5" i="32"/>
  <c r="AS5" i="40" s="1"/>
  <c r="AR5" i="32"/>
  <c r="AR5" i="40" s="1"/>
  <c r="AQ5" i="32"/>
  <c r="AQ5" i="40" s="1"/>
  <c r="AP5" i="32"/>
  <c r="AP5" i="40" s="1"/>
  <c r="AO5" i="32"/>
  <c r="AO5" i="40" s="1"/>
  <c r="AN5" i="32"/>
  <c r="AN5" i="40" s="1"/>
  <c r="AM7" i="32"/>
  <c r="AM7" i="40" s="1"/>
  <c r="AM6" i="32"/>
  <c r="AM6" i="40" s="1"/>
  <c r="AM5" i="32"/>
  <c r="AM5" i="40" s="1"/>
  <c r="EN7" i="40" l="1"/>
  <c r="EN7" i="49"/>
  <c r="EB7" i="40"/>
  <c r="EB7" i="49"/>
  <c r="EP7" i="40"/>
  <c r="EP7" i="49"/>
  <c r="ED7" i="40"/>
  <c r="ED7" i="49"/>
  <c r="EC7" i="40"/>
  <c r="EC7" i="49"/>
  <c r="EJ7" i="40"/>
  <c r="EJ7" i="49"/>
  <c r="DS7" i="40"/>
  <c r="DS7" i="49"/>
  <c r="EE7" i="40"/>
  <c r="EE7" i="49"/>
  <c r="DT7" i="40"/>
  <c r="DT7" i="49"/>
  <c r="EF7" i="40"/>
  <c r="EF7" i="49"/>
  <c r="DR7" i="40"/>
  <c r="DR7" i="49"/>
  <c r="DU7" i="40"/>
  <c r="DU7" i="49"/>
  <c r="EG7" i="40"/>
  <c r="EG7" i="49"/>
  <c r="EM7" i="40"/>
  <c r="EM7" i="49"/>
  <c r="EO7" i="40"/>
  <c r="EO7" i="49"/>
  <c r="DQ7" i="40"/>
  <c r="DQ7" i="49"/>
  <c r="DV7" i="40"/>
  <c r="DV7" i="49"/>
  <c r="EH7" i="40"/>
  <c r="EH7" i="49"/>
  <c r="DX7" i="40"/>
  <c r="DX7" i="49"/>
  <c r="EL7" i="40"/>
  <c r="EL7" i="49"/>
  <c r="EA7" i="40"/>
  <c r="EA7" i="49"/>
  <c r="DW7" i="40"/>
  <c r="DW7" i="49"/>
  <c r="EI7" i="40"/>
  <c r="EI7" i="49"/>
  <c r="EK7" i="40"/>
  <c r="EK7" i="49"/>
  <c r="DY7" i="40"/>
  <c r="DY7" i="49"/>
  <c r="DZ7" i="40"/>
  <c r="DZ7" i="49"/>
  <c r="ER18" i="32"/>
  <c r="ER17" i="32"/>
  <c r="ES18" i="32"/>
  <c r="ES17" i="32"/>
  <c r="BQ24" i="52"/>
  <c r="BO24" i="52"/>
  <c r="BP24" i="52"/>
  <c r="BN24" i="52"/>
  <c r="BM24" i="52"/>
  <c r="CK24" i="52"/>
  <c r="CJ24" i="52"/>
  <c r="CI24" i="52"/>
  <c r="BZ35" i="52"/>
  <c r="BL35" i="52"/>
  <c r="ES35" i="32"/>
  <c r="ER35" i="32"/>
  <c r="EE35" i="32"/>
  <c r="CE35" i="52"/>
  <c r="ES20" i="32"/>
  <c r="BL26" i="52"/>
  <c r="BY26" i="52"/>
  <c r="CE26" i="52"/>
  <c r="ES26" i="32"/>
  <c r="ED26" i="32"/>
  <c r="ED41" i="32" s="1"/>
  <c r="BL34" i="52"/>
  <c r="CE34" i="52"/>
  <c r="BZ34" i="52"/>
  <c r="ER34" i="32"/>
  <c r="ES34" i="32"/>
  <c r="EE34" i="32"/>
  <c r="ER19" i="32"/>
  <c r="ES19" i="32"/>
  <c r="BL19" i="52"/>
  <c r="EC16" i="32"/>
  <c r="EC41" i="32" s="1"/>
  <c r="EB16" i="32"/>
  <c r="EB41" i="32" s="1"/>
  <c r="ER16" i="32"/>
  <c r="ES16" i="32"/>
  <c r="BL16" i="52"/>
  <c r="CG32" i="52"/>
  <c r="EL32" i="32"/>
  <c r="CF32" i="52"/>
  <c r="CH32" i="52"/>
  <c r="BL32" i="52"/>
  <c r="ER32" i="32"/>
  <c r="CJ41" i="32"/>
  <c r="CJ33" i="52"/>
  <c r="EP33" i="32"/>
  <c r="CI33" i="52"/>
  <c r="EO33" i="32"/>
  <c r="ER33" i="32"/>
  <c r="CK33" i="52"/>
  <c r="BL33" i="52"/>
  <c r="ER15" i="32"/>
  <c r="BL15" i="52"/>
  <c r="EA15" i="32"/>
  <c r="ES15" i="32"/>
  <c r="BL31" i="52"/>
  <c r="ER31" i="32"/>
  <c r="CE31" i="52"/>
  <c r="ES31" i="32"/>
  <c r="EA14" i="32"/>
  <c r="BL14" i="52"/>
  <c r="CG41" i="32"/>
  <c r="EE27" i="32"/>
  <c r="BL27" i="52"/>
  <c r="CE27" i="52"/>
  <c r="ES27" i="32"/>
  <c r="BZ27" i="52"/>
  <c r="ER27" i="32"/>
  <c r="EE28" i="32"/>
  <c r="ER28" i="32"/>
  <c r="BL28" i="52"/>
  <c r="ES28" i="32"/>
  <c r="CE28" i="52"/>
  <c r="BZ28" i="52"/>
  <c r="CE39" i="52"/>
  <c r="CL39" i="52" s="1" a="1"/>
  <c r="CL39" i="52" s="1"/>
  <c r="CM39" i="52" s="1"/>
  <c r="ES39" i="32"/>
  <c r="BN25" i="52"/>
  <c r="DV25" i="32"/>
  <c r="DS25" i="32"/>
  <c r="DU25" i="32"/>
  <c r="BQ25" i="52"/>
  <c r="CE25" i="52"/>
  <c r="BP25" i="52"/>
  <c r="BO25" i="52"/>
  <c r="BM25" i="52"/>
  <c r="ES25" i="32"/>
  <c r="DT25" i="32"/>
  <c r="CE38" i="52"/>
  <c r="CL38" i="52" s="1" a="1"/>
  <c r="CL38" i="52" s="1"/>
  <c r="CM38" i="52" s="1"/>
  <c r="ES38" i="32"/>
  <c r="CE37" i="52"/>
  <c r="CL37" i="52" s="1" a="1"/>
  <c r="CL37" i="52" s="1"/>
  <c r="CM37" i="52" s="1"/>
  <c r="ES37" i="32"/>
  <c r="CH41" i="32"/>
  <c r="CI41" i="32"/>
  <c r="BL23" i="52"/>
  <c r="CF23" i="52"/>
  <c r="CG23" i="52"/>
  <c r="ER23" i="32"/>
  <c r="CE29" i="52"/>
  <c r="BL29" i="52"/>
  <c r="ER29" i="32"/>
  <c r="ES29" i="32"/>
  <c r="CE22" i="52"/>
  <c r="ER22" i="32"/>
  <c r="BL22" i="52"/>
  <c r="ES22" i="32"/>
  <c r="BS5" i="40"/>
  <c r="BS5" i="49"/>
  <c r="CF5" i="40"/>
  <c r="CF5" i="49"/>
  <c r="BV5" i="40"/>
  <c r="BV5" i="49"/>
  <c r="EC5" i="32"/>
  <c r="DA5" i="40"/>
  <c r="DA5" i="49"/>
  <c r="BW5" i="40"/>
  <c r="BW5" i="49"/>
  <c r="DR5" i="32"/>
  <c r="CP5" i="40"/>
  <c r="CP5" i="49"/>
  <c r="ED5" i="32"/>
  <c r="DB5" i="40"/>
  <c r="DB5" i="49"/>
  <c r="EK5" i="32"/>
  <c r="DI5" i="40"/>
  <c r="DI5" i="49"/>
  <c r="BX5" i="40"/>
  <c r="BX5" i="49"/>
  <c r="DS5" i="32"/>
  <c r="CQ5" i="49"/>
  <c r="CQ5" i="40"/>
  <c r="EE5" i="32"/>
  <c r="DC5" i="49"/>
  <c r="DC5" i="40"/>
  <c r="EL5" i="32"/>
  <c r="DJ5" i="49"/>
  <c r="DJ5" i="40"/>
  <c r="EM5" i="32"/>
  <c r="DK5" i="49"/>
  <c r="DK5" i="40"/>
  <c r="BN5" i="40"/>
  <c r="BN5" i="49"/>
  <c r="BZ5" i="40"/>
  <c r="BZ5" i="49"/>
  <c r="DU5" i="32"/>
  <c r="CS5" i="49"/>
  <c r="CS5" i="40"/>
  <c r="EG5" i="32"/>
  <c r="DE5" i="49"/>
  <c r="DE5" i="40"/>
  <c r="BP5" i="40"/>
  <c r="BP5" i="49"/>
  <c r="CI5" i="40"/>
  <c r="CI5" i="49"/>
  <c r="EH5" i="32"/>
  <c r="DF5" i="49"/>
  <c r="DF5" i="40"/>
  <c r="BO5" i="40"/>
  <c r="BO5" i="49"/>
  <c r="CH5" i="40"/>
  <c r="CH5" i="49"/>
  <c r="CC5" i="40"/>
  <c r="CC5" i="49"/>
  <c r="EI5" i="32"/>
  <c r="DG5" i="49"/>
  <c r="DG5" i="40"/>
  <c r="DT5" i="32"/>
  <c r="CR5" i="49"/>
  <c r="CR5" i="40"/>
  <c r="CA5" i="40"/>
  <c r="CA5" i="49"/>
  <c r="DV5" i="32"/>
  <c r="CT5" i="49"/>
  <c r="CT5" i="40"/>
  <c r="CB5" i="40"/>
  <c r="CB5" i="49"/>
  <c r="DW5" i="32"/>
  <c r="CU5" i="49"/>
  <c r="CU5" i="40"/>
  <c r="BQ5" i="40"/>
  <c r="BQ5" i="49"/>
  <c r="CJ5" i="40"/>
  <c r="CJ5" i="49"/>
  <c r="DX5" i="32"/>
  <c r="CV5" i="49"/>
  <c r="CV5" i="40"/>
  <c r="EJ5" i="32"/>
  <c r="DH5" i="40"/>
  <c r="DH5" i="49"/>
  <c r="BR5" i="40"/>
  <c r="BR5" i="49"/>
  <c r="CD5" i="40"/>
  <c r="CD5" i="49"/>
  <c r="DY5" i="32"/>
  <c r="CW5" i="40"/>
  <c r="CW5" i="49"/>
  <c r="BY5" i="40"/>
  <c r="BY5" i="49"/>
  <c r="BT5" i="40"/>
  <c r="BT5" i="49"/>
  <c r="CE5" i="40"/>
  <c r="CE5" i="49"/>
  <c r="EA5" i="32"/>
  <c r="CY5" i="40"/>
  <c r="CY5" i="49"/>
  <c r="EF5" i="32"/>
  <c r="DD5" i="49"/>
  <c r="DD5" i="40"/>
  <c r="DZ5" i="32"/>
  <c r="CX5" i="40"/>
  <c r="CX5" i="49"/>
  <c r="BU5" i="40"/>
  <c r="BU5" i="49"/>
  <c r="CG5" i="40"/>
  <c r="CG5" i="49"/>
  <c r="EB5" i="32"/>
  <c r="CZ5" i="40"/>
  <c r="CZ5" i="49"/>
  <c r="DQ5" i="32"/>
  <c r="CO5" i="40"/>
  <c r="CO5" i="49"/>
  <c r="EN5" i="32"/>
  <c r="DL5" i="40"/>
  <c r="DL5" i="49"/>
  <c r="EO5" i="32"/>
  <c r="DM5" i="40"/>
  <c r="DM5" i="49"/>
  <c r="EP5" i="32"/>
  <c r="DN5" i="40"/>
  <c r="DN5" i="49"/>
  <c r="CK5" i="40"/>
  <c r="CK5" i="49"/>
  <c r="CL5" i="40"/>
  <c r="CL5" i="49"/>
  <c r="CM5" i="40"/>
  <c r="CM5" i="49"/>
  <c r="EE41" i="32" l="1"/>
  <c r="EA41" i="32"/>
  <c r="ER14" i="32"/>
  <c r="BN41" i="32"/>
  <c r="DU24" i="32"/>
  <c r="DU41" i="32" s="1"/>
  <c r="BR41" i="32"/>
  <c r="CM41" i="32"/>
  <c r="ER26" i="32"/>
  <c r="DS24" i="32"/>
  <c r="DS41" i="32" s="1"/>
  <c r="BP41" i="32"/>
  <c r="CK41" i="32"/>
  <c r="CL41" i="32"/>
  <c r="DV24" i="32"/>
  <c r="DV41" i="32" s="1"/>
  <c r="BS41" i="32"/>
  <c r="DT24" i="32"/>
  <c r="DT41" i="32" s="1"/>
  <c r="BQ41" i="32"/>
  <c r="BO41" i="32"/>
  <c r="ES14" i="32"/>
  <c r="CE14" i="52"/>
  <c r="CE19" i="52"/>
  <c r="CL19" i="52" s="1" a="1"/>
  <c r="CL19" i="52" s="1"/>
  <c r="CM19" i="52" s="1"/>
  <c r="CE20" i="52"/>
  <c r="CL20" i="52" s="1" a="1"/>
  <c r="CL20" i="52" s="1"/>
  <c r="CM20" i="52" s="1"/>
  <c r="BX16" i="52"/>
  <c r="BV15" i="52"/>
  <c r="CE16" i="52"/>
  <c r="BV14" i="52"/>
  <c r="CE15" i="52"/>
  <c r="BW16" i="52"/>
  <c r="CL29" i="52" a="1"/>
  <c r="CL29" i="52" s="1"/>
  <c r="CM29" i="52" s="1"/>
  <c r="CL27" i="52" a="1"/>
  <c r="CL27" i="52" s="1"/>
  <c r="CM27" i="52" s="1"/>
  <c r="CL23" i="52" a="1"/>
  <c r="CL23" i="52" s="1"/>
  <c r="CM23" i="52" s="1"/>
  <c r="CL33" i="52" a="1"/>
  <c r="CL33" i="52" s="1"/>
  <c r="CM33" i="52" s="1"/>
  <c r="CL28" i="52" a="1"/>
  <c r="CL28" i="52" s="1"/>
  <c r="CM28" i="52" s="1"/>
  <c r="CL22" i="52" a="1"/>
  <c r="CL22" i="52" s="1"/>
  <c r="CM22" i="52" s="1"/>
  <c r="CL26" i="52" a="1"/>
  <c r="CL26" i="52" s="1"/>
  <c r="CM26" i="52" s="1"/>
  <c r="CL31" i="52" a="1"/>
  <c r="CL31" i="52" s="1"/>
  <c r="CM31" i="52" s="1"/>
  <c r="CL24" i="52" a="1"/>
  <c r="CL24" i="52" s="1"/>
  <c r="CM24" i="52" s="1"/>
  <c r="CL34" i="52" a="1"/>
  <c r="CL34" i="52" s="1"/>
  <c r="CM34" i="52" s="1"/>
  <c r="CL25" i="52" a="1"/>
  <c r="CL25" i="52" s="1"/>
  <c r="CM25" i="52" s="1"/>
  <c r="CL32" i="52" a="1"/>
  <c r="CL32" i="52" s="1"/>
  <c r="CM32" i="52" s="1"/>
  <c r="CL35" i="52" a="1"/>
  <c r="CL35" i="52" s="1"/>
  <c r="CM35" i="52" s="1"/>
  <c r="DX5" i="40"/>
  <c r="DX5" i="49"/>
  <c r="EG5" i="40"/>
  <c r="EG5" i="49"/>
  <c r="EF5" i="40"/>
  <c r="EF5" i="49"/>
  <c r="EE5" i="40"/>
  <c r="EE5" i="49"/>
  <c r="EA5" i="40"/>
  <c r="EA5" i="49"/>
  <c r="EH5" i="40"/>
  <c r="EH5" i="49"/>
  <c r="DR5" i="40"/>
  <c r="DR5" i="49"/>
  <c r="EO5" i="40"/>
  <c r="EO5" i="49"/>
  <c r="DS5" i="40"/>
  <c r="DS5" i="49"/>
  <c r="EC5" i="40"/>
  <c r="EC5" i="49"/>
  <c r="DQ5" i="40"/>
  <c r="DQ5" i="49"/>
  <c r="EL5" i="40"/>
  <c r="EL5" i="49"/>
  <c r="DY5" i="40"/>
  <c r="DY5" i="49"/>
  <c r="DT5" i="40"/>
  <c r="DT5" i="49"/>
  <c r="DW5" i="40"/>
  <c r="DW5" i="49"/>
  <c r="EI5" i="40"/>
  <c r="EI5" i="49"/>
  <c r="DU5" i="40"/>
  <c r="DU5" i="49"/>
  <c r="ED5" i="40"/>
  <c r="ED5" i="49"/>
  <c r="EB5" i="40"/>
  <c r="EB5" i="49"/>
  <c r="EJ5" i="40"/>
  <c r="EJ5" i="49"/>
  <c r="EN5" i="40"/>
  <c r="EN5" i="49"/>
  <c r="EM5" i="40"/>
  <c r="EM5" i="49"/>
  <c r="DZ5" i="40"/>
  <c r="DZ5" i="49"/>
  <c r="DV5" i="40"/>
  <c r="DV5" i="49"/>
  <c r="EK5" i="40"/>
  <c r="EK5" i="49"/>
  <c r="EP5" i="40"/>
  <c r="EP5" i="49"/>
  <c r="ES23" i="32"/>
  <c r="ES32" i="32"/>
  <c r="ES24" i="32"/>
  <c r="ER25" i="32"/>
  <c r="ES33" i="32"/>
  <c r="ER24" i="32"/>
  <c r="EJ17" i="40"/>
  <c r="EJ17" i="32"/>
  <c r="DH17" i="32"/>
  <c r="EJ18" i="40"/>
  <c r="DH18" i="32"/>
  <c r="EJ18" i="32"/>
  <c r="CO17" i="32"/>
  <c r="DQ17" i="32"/>
  <c r="CO18" i="32"/>
  <c r="DQ18" i="32"/>
  <c r="CQ24" i="32"/>
  <c r="CT25" i="32"/>
  <c r="CO19" i="32"/>
  <c r="DH35" i="32"/>
  <c r="CP24" i="32"/>
  <c r="CP25" i="32"/>
  <c r="CO23" i="32"/>
  <c r="CO28" i="32"/>
  <c r="DH37" i="32"/>
  <c r="DM24" i="32"/>
  <c r="CT24" i="32"/>
  <c r="DH20" i="32"/>
  <c r="DH29" i="32"/>
  <c r="CO14" i="32"/>
  <c r="CO32" i="32"/>
  <c r="DH19" i="32"/>
  <c r="DN24" i="32"/>
  <c r="CO31" i="32"/>
  <c r="DH39" i="32"/>
  <c r="DH16" i="32"/>
  <c r="DC34" i="32"/>
  <c r="DC28" i="32"/>
  <c r="DH28" i="32"/>
  <c r="CO34" i="32"/>
  <c r="CZ16" i="32"/>
  <c r="CZ41" i="32" s="1"/>
  <c r="DC35" i="32"/>
  <c r="DL24" i="32"/>
  <c r="DH14" i="32"/>
  <c r="DI32" i="32"/>
  <c r="DB26" i="32"/>
  <c r="DB41" i="32" s="1"/>
  <c r="CO26" i="32"/>
  <c r="CL41" i="49"/>
  <c r="EJ29" i="40"/>
  <c r="EJ29" i="32"/>
  <c r="CJ41" i="49"/>
  <c r="CA41" i="49"/>
  <c r="DQ29" i="32"/>
  <c r="CO29" i="32"/>
  <c r="DH38" i="32"/>
  <c r="DQ28" i="32"/>
  <c r="DH31" i="32"/>
  <c r="EJ32" i="40"/>
  <c r="EK32" i="32"/>
  <c r="EN24" i="32"/>
  <c r="EJ24" i="40"/>
  <c r="DQ31" i="32"/>
  <c r="DL33" i="32"/>
  <c r="DH34" i="32"/>
  <c r="EJ20" i="40"/>
  <c r="EJ20" i="32"/>
  <c r="EO24" i="32"/>
  <c r="EO41" i="32" s="1"/>
  <c r="DQ22" i="32"/>
  <c r="CY15" i="32"/>
  <c r="DM33" i="32"/>
  <c r="DJ32" i="32"/>
  <c r="EJ23" i="40"/>
  <c r="EK23" i="32"/>
  <c r="DR25" i="32"/>
  <c r="DQ23" i="32"/>
  <c r="DJ23" i="32"/>
  <c r="EJ15" i="40"/>
  <c r="EJ15" i="32"/>
  <c r="EJ33" i="40"/>
  <c r="EN33" i="32"/>
  <c r="CO16" i="32"/>
  <c r="EJ26" i="32"/>
  <c r="EJ26" i="40"/>
  <c r="DQ35" i="32"/>
  <c r="DI23" i="32"/>
  <c r="CQ25" i="32"/>
  <c r="DQ27" i="32"/>
  <c r="CY14" i="32"/>
  <c r="DA16" i="32"/>
  <c r="DA41" i="32" s="1"/>
  <c r="DH26" i="32"/>
  <c r="EJ35" i="32"/>
  <c r="EJ35" i="40"/>
  <c r="EJ39" i="40"/>
  <c r="EJ39" i="32"/>
  <c r="DC27" i="32"/>
  <c r="EJ14" i="32"/>
  <c r="DH15" i="32"/>
  <c r="EJ16" i="40"/>
  <c r="EJ16" i="32"/>
  <c r="EJ19" i="32"/>
  <c r="EJ19" i="40"/>
  <c r="CO35" i="32"/>
  <c r="CS24" i="32"/>
  <c r="CO22" i="32"/>
  <c r="EL23" i="32"/>
  <c r="EL41" i="32" s="1"/>
  <c r="EJ25" i="32"/>
  <c r="EJ25" i="40"/>
  <c r="EJ27" i="40"/>
  <c r="EJ27" i="32"/>
  <c r="CO15" i="32"/>
  <c r="DQ19" i="32"/>
  <c r="DQ26" i="32"/>
  <c r="DR24" i="32"/>
  <c r="DH27" i="32"/>
  <c r="DQ15" i="32"/>
  <c r="DQ15" i="49"/>
  <c r="EM32" i="32"/>
  <c r="EM41" i="32" s="1"/>
  <c r="DQ16" i="49"/>
  <c r="DQ16" i="32"/>
  <c r="EJ22" i="32"/>
  <c r="EJ22" i="40"/>
  <c r="DH22" i="32"/>
  <c r="EJ37" i="32"/>
  <c r="EJ37" i="40"/>
  <c r="CR25" i="32"/>
  <c r="CO27" i="32"/>
  <c r="DQ14" i="32"/>
  <c r="CO33" i="32"/>
  <c r="DQ32" i="32"/>
  <c r="EP24" i="32"/>
  <c r="EP41" i="32" s="1"/>
  <c r="CR24" i="32"/>
  <c r="CS25" i="32"/>
  <c r="EJ28" i="32"/>
  <c r="EJ28" i="40"/>
  <c r="DN33" i="32"/>
  <c r="EJ34" i="40"/>
  <c r="EJ34" i="32"/>
  <c r="EJ38" i="40"/>
  <c r="EJ38" i="32"/>
  <c r="DH25" i="32"/>
  <c r="EJ31" i="32"/>
  <c r="EJ31" i="40"/>
  <c r="DQ33" i="32"/>
  <c r="DK32" i="32"/>
  <c r="DK41" i="32" s="1"/>
  <c r="DQ34" i="32"/>
  <c r="DQ22" i="49"/>
  <c r="BQ41" i="49"/>
  <c r="DR41" i="32" l="1"/>
  <c r="EN41" i="32"/>
  <c r="CY41" i="32"/>
  <c r="DJ41" i="32"/>
  <c r="DM41" i="32"/>
  <c r="EK41" i="32"/>
  <c r="DL41" i="32"/>
  <c r="CT41" i="32"/>
  <c r="BO41" i="49"/>
  <c r="CG41" i="40"/>
  <c r="CB41" i="49"/>
  <c r="DI41" i="32"/>
  <c r="CK41" i="49"/>
  <c r="CR41" i="32"/>
  <c r="DN41" i="32"/>
  <c r="BR41" i="49"/>
  <c r="DH41" i="32"/>
  <c r="CP41" i="32"/>
  <c r="EL23" i="49"/>
  <c r="EJ41" i="32"/>
  <c r="CO41" i="32"/>
  <c r="DC41" i="32"/>
  <c r="CO26" i="49"/>
  <c r="DQ26" i="49"/>
  <c r="DQ41" i="32"/>
  <c r="CM41" i="49"/>
  <c r="DQ14" i="49"/>
  <c r="CQ41" i="32"/>
  <c r="B6" i="81"/>
  <c r="B9" i="81" s="1"/>
  <c r="ES41" i="32"/>
  <c r="BN41" i="40"/>
  <c r="CS41" i="32"/>
  <c r="BP41" i="49"/>
  <c r="BS41" i="49"/>
  <c r="EK23" i="49"/>
  <c r="E6" i="81"/>
  <c r="E9" i="81" s="1"/>
  <c r="ER41" i="32"/>
  <c r="DR24" i="49"/>
  <c r="EJ14" i="40"/>
  <c r="EJ41" i="40" s="1"/>
  <c r="EN24" i="49"/>
  <c r="DV24" i="49"/>
  <c r="EP24" i="49"/>
  <c r="DT24" i="49"/>
  <c r="DQ14" i="40"/>
  <c r="EO24" i="49"/>
  <c r="DS24" i="49"/>
  <c r="DU24" i="49"/>
  <c r="EE27" i="49"/>
  <c r="ED26" i="49"/>
  <c r="EM32" i="49"/>
  <c r="CL14" i="52" a="1"/>
  <c r="CL14" i="52" s="1"/>
  <c r="CM14" i="52" s="1"/>
  <c r="CL16" i="52" a="1"/>
  <c r="CL16" i="52" s="1"/>
  <c r="CM16" i="52" s="1"/>
  <c r="CL15" i="52" a="1"/>
  <c r="CL15" i="52" s="1"/>
  <c r="CM15" i="52" s="1"/>
  <c r="CR25" i="49"/>
  <c r="DT25" i="49"/>
  <c r="CQ25" i="49"/>
  <c r="DS25" i="49"/>
  <c r="CO33" i="49"/>
  <c r="DQ33" i="49"/>
  <c r="CO31" i="49"/>
  <c r="DQ31" i="49"/>
  <c r="CP25" i="49"/>
  <c r="DR25" i="49"/>
  <c r="CO28" i="49"/>
  <c r="DQ28" i="49"/>
  <c r="CO32" i="49"/>
  <c r="DQ32" i="49"/>
  <c r="CO23" i="49"/>
  <c r="DQ23" i="49"/>
  <c r="EQ23" i="49" s="1"/>
  <c r="CO33" i="40"/>
  <c r="DQ33" i="40"/>
  <c r="CO26" i="40"/>
  <c r="DQ26" i="40"/>
  <c r="CO19" i="49"/>
  <c r="DQ19" i="49"/>
  <c r="DH39" i="49"/>
  <c r="DO39" i="49" s="1"/>
  <c r="EJ39" i="49"/>
  <c r="EQ39" i="49" s="1"/>
  <c r="DH19" i="49"/>
  <c r="EJ19" i="49"/>
  <c r="DH34" i="49"/>
  <c r="EJ34" i="49"/>
  <c r="DH22" i="49"/>
  <c r="EJ22" i="49"/>
  <c r="EQ22" i="49" s="1"/>
  <c r="DC34" i="49"/>
  <c r="EE34" i="49"/>
  <c r="DI32" i="49"/>
  <c r="EK32" i="49"/>
  <c r="CO34" i="49"/>
  <c r="DQ34" i="49"/>
  <c r="CS25" i="49"/>
  <c r="DU25" i="49"/>
  <c r="CO29" i="49"/>
  <c r="DQ29" i="49"/>
  <c r="CO27" i="49"/>
  <c r="DQ27" i="49"/>
  <c r="CO35" i="49"/>
  <c r="DQ35" i="49"/>
  <c r="CO32" i="40"/>
  <c r="DQ32" i="40"/>
  <c r="DJ32" i="49"/>
  <c r="EL32" i="49"/>
  <c r="DH35" i="49"/>
  <c r="EJ35" i="49"/>
  <c r="DH25" i="49"/>
  <c r="EJ25" i="49"/>
  <c r="DH26" i="49"/>
  <c r="EJ26" i="49"/>
  <c r="CO27" i="40"/>
  <c r="DQ27" i="40"/>
  <c r="DC35" i="49"/>
  <c r="EE35" i="49"/>
  <c r="CO22" i="40"/>
  <c r="DQ22" i="40"/>
  <c r="CO31" i="40"/>
  <c r="DQ31" i="40"/>
  <c r="CO28" i="40"/>
  <c r="DQ28" i="40"/>
  <c r="DH17" i="49"/>
  <c r="EJ17" i="49"/>
  <c r="CO18" i="40"/>
  <c r="DQ18" i="40"/>
  <c r="CO17" i="49"/>
  <c r="DQ17" i="49"/>
  <c r="CT25" i="49"/>
  <c r="DV25" i="49"/>
  <c r="CO34" i="40"/>
  <c r="DQ34" i="40"/>
  <c r="DH31" i="49"/>
  <c r="EJ31" i="49"/>
  <c r="DH29" i="49"/>
  <c r="EJ29" i="49"/>
  <c r="DH28" i="49"/>
  <c r="EJ28" i="49"/>
  <c r="DN33" i="49"/>
  <c r="EP33" i="49"/>
  <c r="CO35" i="40"/>
  <c r="DQ35" i="40"/>
  <c r="CO23" i="40"/>
  <c r="DQ23" i="40"/>
  <c r="DH18" i="49"/>
  <c r="EJ18" i="49"/>
  <c r="CO18" i="49"/>
  <c r="DQ18" i="49"/>
  <c r="CO17" i="40"/>
  <c r="DQ17" i="40"/>
  <c r="CO16" i="40"/>
  <c r="DQ16" i="40"/>
  <c r="CO15" i="40"/>
  <c r="DQ15" i="40"/>
  <c r="CO24" i="40"/>
  <c r="DQ24" i="40"/>
  <c r="CO19" i="40"/>
  <c r="DQ19" i="40"/>
  <c r="DH20" i="49"/>
  <c r="DO20" i="49" s="1"/>
  <c r="EJ20" i="49"/>
  <c r="EQ20" i="49" s="1"/>
  <c r="DH38" i="49"/>
  <c r="DO38" i="49" s="1"/>
  <c r="EJ38" i="49"/>
  <c r="EQ38" i="49" s="1"/>
  <c r="DH37" i="49"/>
  <c r="DO37" i="49" s="1"/>
  <c r="EJ37" i="49"/>
  <c r="EQ37" i="49" s="1"/>
  <c r="DH27" i="49"/>
  <c r="EJ27" i="49"/>
  <c r="CO25" i="40"/>
  <c r="DQ25" i="40"/>
  <c r="DC28" i="49"/>
  <c r="EE28" i="49"/>
  <c r="CO29" i="40"/>
  <c r="DQ29" i="40"/>
  <c r="DL33" i="49"/>
  <c r="EN33" i="49"/>
  <c r="DM33" i="49"/>
  <c r="EO33" i="49"/>
  <c r="DH27" i="40"/>
  <c r="DH39" i="40"/>
  <c r="DO39" i="40" s="1"/>
  <c r="DH37" i="40"/>
  <c r="DO37" i="40" s="1"/>
  <c r="DH25" i="40"/>
  <c r="DH35" i="40"/>
  <c r="DH26" i="40"/>
  <c r="DH19" i="40"/>
  <c r="DH22" i="40"/>
  <c r="DH23" i="40"/>
  <c r="DH16" i="40"/>
  <c r="DH33" i="40"/>
  <c r="DH20" i="40"/>
  <c r="DO20" i="40" s="1"/>
  <c r="DH29" i="40"/>
  <c r="DH31" i="40"/>
  <c r="DH38" i="40"/>
  <c r="DO38" i="40" s="1"/>
  <c r="DH15" i="40"/>
  <c r="DH18" i="40"/>
  <c r="DH32" i="40"/>
  <c r="DH34" i="40"/>
  <c r="DH17" i="40"/>
  <c r="DH28" i="40"/>
  <c r="DH24" i="40"/>
  <c r="DO17" i="32"/>
  <c r="F47" i="38" s="1"/>
  <c r="DO18" i="32"/>
  <c r="F48" i="38" s="1"/>
  <c r="EQ18" i="32"/>
  <c r="H48" i="38" s="1"/>
  <c r="EQ17" i="32"/>
  <c r="H47" i="38" s="1"/>
  <c r="DC27" i="49"/>
  <c r="DB26" i="49"/>
  <c r="DK32" i="49"/>
  <c r="DL24" i="49"/>
  <c r="DJ23" i="49"/>
  <c r="CG44" i="40"/>
  <c r="DH14" i="40"/>
  <c r="DM24" i="49"/>
  <c r="CO14" i="40"/>
  <c r="BN44" i="40"/>
  <c r="DN24" i="49"/>
  <c r="DI23" i="49"/>
  <c r="CS24" i="49"/>
  <c r="CQ24" i="49"/>
  <c r="CP24" i="49"/>
  <c r="CT24" i="49"/>
  <c r="CO22" i="49"/>
  <c r="CR24" i="49"/>
  <c r="EQ28" i="32"/>
  <c r="H58" i="38" s="1"/>
  <c r="EQ24" i="32"/>
  <c r="H54" i="38" s="1"/>
  <c r="EQ29" i="32"/>
  <c r="H59" i="38" s="1"/>
  <c r="DO29" i="32"/>
  <c r="F59" i="38" s="1"/>
  <c r="DO38" i="32"/>
  <c r="F68" i="38" s="1"/>
  <c r="DO20" i="32"/>
  <c r="F50" i="38" s="1"/>
  <c r="DO39" i="32"/>
  <c r="F69" i="38" s="1"/>
  <c r="EQ19" i="32"/>
  <c r="H49" i="38" s="1"/>
  <c r="EQ35" i="32"/>
  <c r="H65" i="38" s="1"/>
  <c r="DO32" i="32"/>
  <c r="F62" i="38" s="1"/>
  <c r="DO24" i="32"/>
  <c r="F54" i="38" s="1"/>
  <c r="DO37" i="32"/>
  <c r="F67" i="38" s="1"/>
  <c r="DO23" i="32"/>
  <c r="F53" i="38" s="1"/>
  <c r="DO19" i="32"/>
  <c r="F49" i="38" s="1"/>
  <c r="DO26" i="32"/>
  <c r="F56" i="38" s="1"/>
  <c r="DO31" i="32"/>
  <c r="F61" i="38" s="1"/>
  <c r="DO34" i="32"/>
  <c r="F64" i="38" s="1"/>
  <c r="DO22" i="32"/>
  <c r="F52" i="38" s="1"/>
  <c r="DO33" i="32"/>
  <c r="F63" i="38" s="1"/>
  <c r="DO35" i="32"/>
  <c r="F65" i="38" s="1"/>
  <c r="DO25" i="32"/>
  <c r="F55" i="38" s="1"/>
  <c r="DO28" i="32"/>
  <c r="F58" i="38" s="1"/>
  <c r="DO27" i="32"/>
  <c r="F57" i="38" s="1"/>
  <c r="A24" i="49"/>
  <c r="DH41" i="40" l="1"/>
  <c r="EQ24" i="49"/>
  <c r="J6" i="82"/>
  <c r="DQ41" i="40"/>
  <c r="CO41" i="40"/>
  <c r="DO19" i="49"/>
  <c r="R6" i="81"/>
  <c r="S2" i="81" s="1"/>
  <c r="DO22" i="49"/>
  <c r="DO33" i="40"/>
  <c r="EQ26" i="49"/>
  <c r="DO29" i="49"/>
  <c r="DO25" i="49"/>
  <c r="DO28" i="40"/>
  <c r="DO31" i="40"/>
  <c r="DO16" i="40"/>
  <c r="DO33" i="49"/>
  <c r="DO22" i="40"/>
  <c r="DO19" i="40"/>
  <c r="DO26" i="49"/>
  <c r="DO26" i="40"/>
  <c r="DO31" i="49"/>
  <c r="DO34" i="49"/>
  <c r="DO27" i="40"/>
  <c r="DO15" i="40"/>
  <c r="I65" i="38"/>
  <c r="I59" i="38"/>
  <c r="DO35" i="40"/>
  <c r="DO28" i="49"/>
  <c r="DO17" i="40"/>
  <c r="DO35" i="49"/>
  <c r="EQ17" i="49"/>
  <c r="DO18" i="49"/>
  <c r="DO17" i="49"/>
  <c r="DO24" i="40"/>
  <c r="I49" i="38"/>
  <c r="DO32" i="49"/>
  <c r="DO18" i="40"/>
  <c r="EQ18" i="49"/>
  <c r="EQ34" i="49"/>
  <c r="EQ35" i="49"/>
  <c r="EQ19" i="49"/>
  <c r="EQ28" i="49"/>
  <c r="EQ31" i="49"/>
  <c r="EQ27" i="49"/>
  <c r="EQ29" i="49"/>
  <c r="EQ32" i="49"/>
  <c r="EQ25" i="49"/>
  <c r="EQ33" i="49"/>
  <c r="DO27" i="49"/>
  <c r="EQ16" i="40"/>
  <c r="EQ19" i="40"/>
  <c r="EQ15" i="40"/>
  <c r="DO25" i="40"/>
  <c r="DO32" i="40"/>
  <c r="DO23" i="40"/>
  <c r="EQ23" i="40" s="1"/>
  <c r="EQ24" i="40"/>
  <c r="EQ27" i="40"/>
  <c r="DO29" i="40"/>
  <c r="EQ29" i="40" s="1"/>
  <c r="EQ20" i="40"/>
  <c r="EQ26" i="40"/>
  <c r="EQ18" i="40"/>
  <c r="EQ33" i="40"/>
  <c r="EQ35" i="40"/>
  <c r="EQ28" i="40"/>
  <c r="EQ32" i="40"/>
  <c r="EQ25" i="40"/>
  <c r="DO34" i="40"/>
  <c r="EQ34" i="40" s="1"/>
  <c r="EQ38" i="40"/>
  <c r="EQ37" i="40"/>
  <c r="EQ17" i="40"/>
  <c r="EQ31" i="40"/>
  <c r="EQ22" i="40"/>
  <c r="EQ39" i="40"/>
  <c r="DO14" i="40"/>
  <c r="DO23" i="49"/>
  <c r="DO24" i="49"/>
  <c r="DO41" i="40" l="1"/>
  <c r="C11" i="44" s="1"/>
  <c r="R2" i="81"/>
  <c r="R3" i="81"/>
  <c r="O6" i="82"/>
  <c r="EQ14" i="40"/>
  <c r="EQ41" i="40" s="1"/>
  <c r="E31" i="44" l="1"/>
  <c r="D6" i="82"/>
  <c r="F23" i="31"/>
  <c r="F22" i="31"/>
  <c r="F21" i="31"/>
  <c r="F39" i="31" s="1"/>
  <c r="G39" i="31" l="1"/>
  <c r="F40" i="31"/>
  <c r="F77" i="31" s="1"/>
  <c r="F58" i="31"/>
  <c r="E50" i="44"/>
  <c r="E52" i="48"/>
  <c r="I50" i="31"/>
  <c r="D48" i="44" s="1"/>
  <c r="C61" i="78" s="1"/>
  <c r="D55" i="37" l="1"/>
  <c r="D50" i="48"/>
  <c r="G40" i="31"/>
  <c r="G77" i="31" s="1"/>
  <c r="G58" i="31"/>
  <c r="B11" i="78" s="1"/>
  <c r="F25" i="31"/>
  <c r="F26" i="31" s="1"/>
  <c r="F27" i="31" s="1"/>
  <c r="D61" i="78"/>
  <c r="E50" i="48"/>
  <c r="D40" i="78" s="1"/>
  <c r="I148" i="31"/>
  <c r="M153" i="31"/>
  <c r="L153" i="31"/>
  <c r="K153" i="31"/>
  <c r="J153" i="31"/>
  <c r="I153" i="31"/>
  <c r="M148" i="31"/>
  <c r="L148" i="31"/>
  <c r="K148" i="31"/>
  <c r="J148" i="31"/>
  <c r="M128" i="31"/>
  <c r="L128" i="31"/>
  <c r="K128" i="31"/>
  <c r="J128" i="31"/>
  <c r="I128" i="31"/>
  <c r="L121" i="31"/>
  <c r="K121" i="31"/>
  <c r="M121" i="31"/>
  <c r="M102" i="31"/>
  <c r="L102" i="31"/>
  <c r="K102" i="31"/>
  <c r="J102" i="31"/>
  <c r="I102" i="31"/>
  <c r="G35" i="31"/>
  <c r="F35" i="31"/>
  <c r="E35" i="31"/>
  <c r="D35" i="31"/>
  <c r="C35" i="31"/>
  <c r="B35" i="31"/>
  <c r="M35" i="31"/>
  <c r="L35" i="31"/>
  <c r="K35" i="31"/>
  <c r="J35" i="31"/>
  <c r="C42" i="37" l="1"/>
  <c r="B10" i="78" s="1"/>
  <c r="B9" i="78"/>
  <c r="B16" i="78" s="1"/>
  <c r="D56" i="48"/>
  <c r="C44" i="78" s="1"/>
  <c r="C40" i="78"/>
  <c r="D54" i="44"/>
  <c r="C65" i="78" s="1"/>
  <c r="C18" i="78"/>
  <c r="F116" i="31"/>
  <c r="F121" i="31" s="1"/>
  <c r="BN4" i="40" l="1"/>
  <c r="B3" i="52" l="1"/>
  <c r="BU5" i="52" l="1"/>
  <c r="BT5" i="52"/>
  <c r="BS5" i="52"/>
  <c r="BM5" i="52"/>
  <c r="BL5" i="52"/>
  <c r="A153" i="31" l="1"/>
  <c r="G153" i="31"/>
  <c r="F153" i="31"/>
  <c r="E153" i="31"/>
  <c r="D153" i="31"/>
  <c r="C153" i="31"/>
  <c r="G148" i="31"/>
  <c r="F148" i="31"/>
  <c r="E148" i="31"/>
  <c r="G156" i="31" s="1"/>
  <c r="D148" i="31"/>
  <c r="F156" i="31" s="1"/>
  <c r="C148" i="31"/>
  <c r="A128" i="31" l="1"/>
  <c r="G128" i="31"/>
  <c r="F128" i="31"/>
  <c r="E128" i="31"/>
  <c r="D128" i="31"/>
  <c r="C128" i="31"/>
  <c r="G102" i="31"/>
  <c r="F102" i="31"/>
  <c r="E102" i="31"/>
  <c r="C102" i="31"/>
  <c r="D102" i="31"/>
  <c r="B14" i="49" l="1"/>
  <c r="DU41" i="49" l="1"/>
  <c r="EF41" i="49"/>
  <c r="EE41" i="49"/>
  <c r="DS41" i="49"/>
  <c r="DL41" i="49"/>
  <c r="EN41" i="49"/>
  <c r="CX41" i="49"/>
  <c r="CV41" i="49"/>
  <c r="CR41" i="49"/>
  <c r="EI41" i="49"/>
  <c r="DY41" i="49"/>
  <c r="DX41" i="49"/>
  <c r="CF41" i="49"/>
  <c r="EL41" i="49"/>
  <c r="CO14" i="49"/>
  <c r="DW41" i="49" l="1"/>
  <c r="DV41" i="49"/>
  <c r="CU41" i="49"/>
  <c r="DI41" i="49"/>
  <c r="DN41" i="49"/>
  <c r="ED41" i="49"/>
  <c r="BN41" i="49"/>
  <c r="CH41" i="49"/>
  <c r="DQ41" i="49"/>
  <c r="CI41" i="49"/>
  <c r="EK41" i="49"/>
  <c r="DT41" i="49"/>
  <c r="DJ41" i="49"/>
  <c r="EO41" i="49"/>
  <c r="DD41" i="49"/>
  <c r="DR41" i="49"/>
  <c r="EM41" i="49"/>
  <c r="EG41" i="49"/>
  <c r="DZ41" i="49"/>
  <c r="CP41" i="49"/>
  <c r="DF41" i="49"/>
  <c r="DM41" i="49"/>
  <c r="CS41" i="49"/>
  <c r="DK41" i="49"/>
  <c r="DB41" i="49"/>
  <c r="EH41" i="49"/>
  <c r="CT41" i="49"/>
  <c r="CW41" i="49"/>
  <c r="CD41" i="49"/>
  <c r="DG41" i="49"/>
  <c r="EP41" i="49"/>
  <c r="CQ41" i="49"/>
  <c r="CE41" i="49"/>
  <c r="DE41" i="49"/>
  <c r="DC41" i="49"/>
  <c r="EA14" i="49"/>
  <c r="EJ14" i="49"/>
  <c r="EQ10" i="49"/>
  <c r="EQ11" i="49"/>
  <c r="EQ9" i="49"/>
  <c r="EQ12" i="49"/>
  <c r="EQ8" i="49"/>
  <c r="CY14" i="49"/>
  <c r="DH14" i="49"/>
  <c r="EA15" i="49"/>
  <c r="EJ15" i="49"/>
  <c r="CO15" i="49"/>
  <c r="BZ41" i="49"/>
  <c r="CO16" i="49"/>
  <c r="BY41" i="49"/>
  <c r="EJ16" i="49"/>
  <c r="EQ20" i="32"/>
  <c r="H50" i="38" s="1"/>
  <c r="I50" i="38" s="1"/>
  <c r="CO41" i="49" l="1"/>
  <c r="EQ14" i="49"/>
  <c r="EJ41" i="49"/>
  <c r="EA41" i="49"/>
  <c r="CG41" i="49"/>
  <c r="BX41" i="49"/>
  <c r="EQ15" i="49"/>
  <c r="EC16" i="49"/>
  <c r="EC41" i="49" s="1"/>
  <c r="EB16" i="49"/>
  <c r="EB41" i="49" s="1"/>
  <c r="CY15" i="49"/>
  <c r="CY41" i="49" s="1"/>
  <c r="DH16" i="49"/>
  <c r="DA16" i="49"/>
  <c r="DA41" i="49" s="1"/>
  <c r="CZ16" i="49"/>
  <c r="CZ41" i="49" s="1"/>
  <c r="DH15" i="49"/>
  <c r="EQ25" i="32"/>
  <c r="H55" i="38" s="1"/>
  <c r="I55" i="38" s="1"/>
  <c r="F17" i="31"/>
  <c r="DH41" i="49" l="1"/>
  <c r="EQ16" i="49"/>
  <c r="DO16" i="49"/>
  <c r="EQ27" i="32"/>
  <c r="H57" i="38" s="1"/>
  <c r="B7" i="31"/>
  <c r="B3" i="28"/>
  <c r="C2" i="37"/>
  <c r="C6" i="37"/>
  <c r="C10" i="37" s="1"/>
  <c r="BL4" i="52"/>
  <c r="DO15" i="49"/>
  <c r="DO14" i="49"/>
  <c r="A31" i="31"/>
  <c r="K4" i="49"/>
  <c r="B3" i="49"/>
  <c r="CO4" i="49"/>
  <c r="BN4" i="49"/>
  <c r="D19" i="38"/>
  <c r="C19" i="38"/>
  <c r="F36" i="38"/>
  <c r="K4" i="40"/>
  <c r="B3" i="40"/>
  <c r="CO4" i="40"/>
  <c r="B9" i="38"/>
  <c r="B8" i="38"/>
  <c r="B3" i="38"/>
  <c r="F32" i="38"/>
  <c r="E32" i="38"/>
  <c r="D32" i="38"/>
  <c r="C32" i="38"/>
  <c r="F31" i="38"/>
  <c r="E31" i="38"/>
  <c r="D31" i="38"/>
  <c r="C31" i="38"/>
  <c r="F30" i="38"/>
  <c r="E30" i="38"/>
  <c r="D30" i="38"/>
  <c r="C30" i="38"/>
  <c r="F29" i="38"/>
  <c r="E29" i="38"/>
  <c r="D29" i="38"/>
  <c r="C29" i="38"/>
  <c r="F28" i="38"/>
  <c r="E28" i="38"/>
  <c r="D28" i="38"/>
  <c r="C28" i="38"/>
  <c r="F27" i="38"/>
  <c r="E27" i="38"/>
  <c r="D27" i="38"/>
  <c r="C27" i="38"/>
  <c r="F26" i="38"/>
  <c r="E26" i="38"/>
  <c r="D26" i="38"/>
  <c r="C26" i="38"/>
  <c r="CO4" i="32"/>
  <c r="BN4" i="32"/>
  <c r="K4" i="32"/>
  <c r="B3" i="32"/>
  <c r="B1" i="52"/>
  <c r="C2" i="44"/>
  <c r="C2" i="48"/>
  <c r="B1" i="28"/>
  <c r="B2" i="44"/>
  <c r="B2" i="48"/>
  <c r="B1" i="49"/>
  <c r="B1" i="40"/>
  <c r="B1" i="38"/>
  <c r="B2" i="37"/>
  <c r="B1" i="32"/>
  <c r="E30" i="48" l="1"/>
  <c r="E49" i="48" s="1"/>
  <c r="E29" i="44"/>
  <c r="E47" i="44" s="1"/>
  <c r="I48" i="38"/>
  <c r="B31" i="31"/>
  <c r="I4" i="52"/>
  <c r="EQ33" i="32"/>
  <c r="H63" i="38" s="1"/>
  <c r="I63" i="38" s="1"/>
  <c r="E37" i="44"/>
  <c r="D57" i="78" s="1"/>
  <c r="C15" i="37"/>
  <c r="C29" i="37"/>
  <c r="C22" i="37"/>
  <c r="C6" i="48"/>
  <c r="EQ32" i="32"/>
  <c r="H62" i="38" s="1"/>
  <c r="I62" i="38" s="1"/>
  <c r="EQ39" i="32"/>
  <c r="EQ38" i="32"/>
  <c r="H68" i="38" s="1"/>
  <c r="I68" i="38" s="1"/>
  <c r="EQ23" i="32"/>
  <c r="H53" i="38" s="1"/>
  <c r="EQ22" i="32"/>
  <c r="H52" i="38" s="1"/>
  <c r="EQ31" i="32"/>
  <c r="H61" i="38" s="1"/>
  <c r="I61" i="38" s="1"/>
  <c r="E37" i="37"/>
  <c r="C6" i="44"/>
  <c r="E54" i="37"/>
  <c r="B8" i="31"/>
  <c r="G10" i="96" l="1"/>
  <c r="F11" i="96"/>
  <c r="F12" i="96"/>
  <c r="G13" i="96"/>
  <c r="F14" i="96"/>
  <c r="F15" i="96"/>
  <c r="F16" i="96"/>
  <c r="F6" i="96"/>
  <c r="G11" i="96"/>
  <c r="F13" i="96"/>
  <c r="G14" i="96"/>
  <c r="G15" i="96"/>
  <c r="G16" i="96"/>
  <c r="G6" i="96"/>
  <c r="F7" i="96"/>
  <c r="G7" i="96"/>
  <c r="F8" i="96"/>
  <c r="G8" i="96"/>
  <c r="G9" i="96"/>
  <c r="F10" i="96"/>
  <c r="G12" i="96"/>
  <c r="F9" i="96"/>
  <c r="D54" i="37"/>
  <c r="D30" i="48"/>
  <c r="D49" i="48" s="1"/>
  <c r="D29" i="44"/>
  <c r="D47" i="44" s="1"/>
  <c r="I58" i="38"/>
  <c r="H69" i="38"/>
  <c r="I69" i="38" s="1"/>
  <c r="D37" i="37"/>
  <c r="DQ4" i="49"/>
  <c r="AM4" i="32"/>
  <c r="AM4" i="49"/>
  <c r="AM4" i="40"/>
  <c r="DQ4" i="40"/>
  <c r="O10" i="84"/>
  <c r="Q10" i="84" s="1"/>
  <c r="O14" i="84"/>
  <c r="Q14" i="84" s="1"/>
  <c r="O9" i="84"/>
  <c r="Q9" i="84" s="1"/>
  <c r="O16" i="84"/>
  <c r="Q16" i="84" s="1"/>
  <c r="O11" i="84"/>
  <c r="Q11" i="84" s="1"/>
  <c r="O12" i="84"/>
  <c r="Q12" i="84" s="1"/>
  <c r="O17" i="84"/>
  <c r="Q17" i="84" s="1"/>
  <c r="O7" i="84"/>
  <c r="Q7" i="84" s="1"/>
  <c r="Q18" i="84"/>
  <c r="O13" i="84"/>
  <c r="Q13" i="84" s="1"/>
  <c r="O8" i="84"/>
  <c r="Q8" i="84" s="1"/>
  <c r="O6" i="84"/>
  <c r="O15" i="84"/>
  <c r="Q15" i="84" s="1"/>
  <c r="C24" i="37"/>
  <c r="C6" i="77" s="1"/>
  <c r="J180" i="28"/>
  <c r="J160" i="28"/>
  <c r="J142" i="28"/>
  <c r="J130" i="28"/>
  <c r="J118" i="28"/>
  <c r="J106" i="28"/>
  <c r="J96" i="28"/>
  <c r="J84" i="28"/>
  <c r="J72" i="28"/>
  <c r="J60" i="28"/>
  <c r="J48" i="28"/>
  <c r="J36" i="28"/>
  <c r="J24" i="28"/>
  <c r="J12" i="28"/>
  <c r="J29" i="28"/>
  <c r="J100" i="28"/>
  <c r="J63" i="28"/>
  <c r="J26" i="28"/>
  <c r="J37" i="28"/>
  <c r="J179" i="28"/>
  <c r="J159" i="28"/>
  <c r="J141" i="28"/>
  <c r="J129" i="28"/>
  <c r="J117" i="28"/>
  <c r="J105" i="28"/>
  <c r="J95" i="28"/>
  <c r="J83" i="28"/>
  <c r="J71" i="28"/>
  <c r="J59" i="28"/>
  <c r="J47" i="28"/>
  <c r="J35" i="28"/>
  <c r="J23" i="28"/>
  <c r="J11" i="28"/>
  <c r="J17" i="28"/>
  <c r="J110" i="28"/>
  <c r="J27" i="28"/>
  <c r="J74" i="28"/>
  <c r="J178" i="28"/>
  <c r="J158" i="28"/>
  <c r="J140" i="28"/>
  <c r="J128" i="28"/>
  <c r="J116" i="28"/>
  <c r="J94" i="28"/>
  <c r="J82" i="28"/>
  <c r="J70" i="28"/>
  <c r="J58" i="28"/>
  <c r="J46" i="28"/>
  <c r="J34" i="28"/>
  <c r="J22" i="28"/>
  <c r="J10" i="28"/>
  <c r="J41" i="28"/>
  <c r="J76" i="28"/>
  <c r="J87" i="28"/>
  <c r="J49" i="28"/>
  <c r="J177" i="28"/>
  <c r="J154" i="28"/>
  <c r="J139" i="28"/>
  <c r="J127" i="28"/>
  <c r="J115" i="28"/>
  <c r="J93" i="28"/>
  <c r="J81" i="28"/>
  <c r="J69" i="28"/>
  <c r="J57" i="28"/>
  <c r="J45" i="28"/>
  <c r="J33" i="28"/>
  <c r="J21" i="28"/>
  <c r="J9" i="28"/>
  <c r="J149" i="28"/>
  <c r="J40" i="28"/>
  <c r="J120" i="28"/>
  <c r="J176" i="28"/>
  <c r="J153" i="28"/>
  <c r="J138" i="28"/>
  <c r="J126" i="28"/>
  <c r="J114" i="28"/>
  <c r="J104" i="28"/>
  <c r="J92" i="28"/>
  <c r="J80" i="28"/>
  <c r="J68" i="28"/>
  <c r="J56" i="28"/>
  <c r="J44" i="28"/>
  <c r="J32" i="28"/>
  <c r="J20" i="28"/>
  <c r="J8" i="28"/>
  <c r="J122" i="28"/>
  <c r="J28" i="28"/>
  <c r="J98" i="28"/>
  <c r="J171" i="28"/>
  <c r="J152" i="28"/>
  <c r="J137" i="28"/>
  <c r="J125" i="28"/>
  <c r="J113" i="28"/>
  <c r="J103" i="28"/>
  <c r="J91" i="28"/>
  <c r="J79" i="28"/>
  <c r="J67" i="28"/>
  <c r="J55" i="28"/>
  <c r="J43" i="28"/>
  <c r="J31" i="28"/>
  <c r="J19" i="28"/>
  <c r="J7" i="28"/>
  <c r="J134" i="28"/>
  <c r="J16" i="28"/>
  <c r="J86" i="28"/>
  <c r="J170" i="28"/>
  <c r="J151" i="28"/>
  <c r="J136" i="28"/>
  <c r="J124" i="28"/>
  <c r="J112" i="28"/>
  <c r="J102" i="28"/>
  <c r="J90" i="28"/>
  <c r="J78" i="28"/>
  <c r="J66" i="28"/>
  <c r="J54" i="28"/>
  <c r="J42" i="28"/>
  <c r="J30" i="28"/>
  <c r="J18" i="28"/>
  <c r="J6" i="28"/>
  <c r="J65" i="28"/>
  <c r="J88" i="28"/>
  <c r="J75" i="28"/>
  <c r="J50" i="28"/>
  <c r="J165" i="28"/>
  <c r="J150" i="28"/>
  <c r="J135" i="28"/>
  <c r="J123" i="28"/>
  <c r="J111" i="28"/>
  <c r="J101" i="28"/>
  <c r="J89" i="28"/>
  <c r="J77" i="28"/>
  <c r="J53" i="28"/>
  <c r="J52" i="28"/>
  <c r="J99" i="28"/>
  <c r="J13" i="28"/>
  <c r="J164" i="28"/>
  <c r="J64" i="28"/>
  <c r="J39" i="28"/>
  <c r="J38" i="28"/>
  <c r="J163" i="28"/>
  <c r="J145" i="28"/>
  <c r="J133" i="28"/>
  <c r="J121" i="28"/>
  <c r="J109" i="28"/>
  <c r="J51" i="28"/>
  <c r="J15" i="28"/>
  <c r="J14" i="28"/>
  <c r="J25" i="28"/>
  <c r="J162" i="28"/>
  <c r="J144" i="28"/>
  <c r="J132" i="28"/>
  <c r="J108" i="28"/>
  <c r="J62" i="28"/>
  <c r="J161" i="28"/>
  <c r="J143" i="28"/>
  <c r="J131" i="28"/>
  <c r="J119" i="28"/>
  <c r="J107" i="28"/>
  <c r="J97" i="28"/>
  <c r="J85" i="28"/>
  <c r="J73" i="28"/>
  <c r="J61" i="28"/>
  <c r="I57" i="38"/>
  <c r="I52" i="38"/>
  <c r="I53" i="38"/>
  <c r="C8" i="38"/>
  <c r="AJ4" i="52"/>
  <c r="I147" i="28"/>
  <c r="I156" i="28"/>
  <c r="I174" i="28"/>
  <c r="I4" i="28"/>
  <c r="EQ34" i="32"/>
  <c r="H64" i="38" s="1"/>
  <c r="I64" i="38" s="1"/>
  <c r="C24" i="48"/>
  <c r="C7" i="37"/>
  <c r="H36" i="38"/>
  <c r="B9" i="31"/>
  <c r="C7" i="48"/>
  <c r="C7" i="44"/>
  <c r="A30" i="31"/>
  <c r="B30" i="31" s="1"/>
  <c r="C4" i="86" s="1"/>
  <c r="DQ4" i="32"/>
  <c r="Q6" i="84" l="1"/>
  <c r="I54" i="38"/>
  <c r="C16" i="48"/>
  <c r="B10" i="31"/>
  <c r="A142" i="31"/>
  <c r="E45" i="37"/>
  <c r="D13" i="78" s="1"/>
  <c r="D54" i="78"/>
  <c r="A102" i="31"/>
  <c r="C8" i="37"/>
  <c r="A29" i="31"/>
  <c r="B29" i="31" s="1"/>
  <c r="C29" i="44"/>
  <c r="C47" i="44" s="1"/>
  <c r="C30" i="48"/>
  <c r="C49" i="48" s="1"/>
  <c r="C8" i="48"/>
  <c r="C37" i="37"/>
  <c r="C54" i="37" s="1"/>
  <c r="C8" i="44"/>
  <c r="C41" i="37" l="1"/>
  <c r="EQ37" i="32" l="1"/>
  <c r="H67" i="38" s="1"/>
  <c r="I67" i="38" s="1"/>
  <c r="B54" i="78" l="1"/>
  <c r="B59" i="78" s="1"/>
  <c r="C47" i="37"/>
  <c r="C60" i="37" s="1"/>
  <c r="C55" i="48"/>
  <c r="B43" i="78" s="1"/>
  <c r="E36" i="44"/>
  <c r="C23" i="44"/>
  <c r="E35" i="44" l="1"/>
  <c r="E33" i="44" s="1"/>
  <c r="E41" i="44" s="1"/>
  <c r="D56" i="78"/>
  <c r="D55" i="78" s="1"/>
  <c r="D59" i="78" s="1"/>
  <c r="C61" i="37"/>
  <c r="B22" i="78" s="1"/>
  <c r="B21" i="78"/>
  <c r="C16" i="44"/>
  <c r="C41" i="44"/>
  <c r="C53" i="44" s="1"/>
  <c r="C56" i="48"/>
  <c r="B44" i="78" s="1"/>
  <c r="B45" i="78" s="1"/>
  <c r="E53" i="44" l="1"/>
  <c r="C17" i="44"/>
  <c r="C18" i="44" s="1"/>
  <c r="C62" i="37"/>
  <c r="D58" i="37" s="1"/>
  <c r="C19" i="78" s="1"/>
  <c r="C54" i="44"/>
  <c r="B65" i="78" s="1"/>
  <c r="B64" i="78"/>
  <c r="B23" i="78"/>
  <c r="C57" i="48"/>
  <c r="D53" i="48" s="1"/>
  <c r="C55" i="44"/>
  <c r="D51" i="44" s="1"/>
  <c r="C12" i="44" l="1"/>
  <c r="B7" i="76"/>
  <c r="D59" i="37"/>
  <c r="C20" i="78" s="1"/>
  <c r="B66" i="78"/>
  <c r="D52" i="44"/>
  <c r="C62" i="78"/>
  <c r="D54" i="48"/>
  <c r="C41" i="78"/>
  <c r="D9" i="86" l="1"/>
  <c r="C13" i="44"/>
  <c r="D57" i="48"/>
  <c r="E53" i="48" s="1"/>
  <c r="C42" i="78"/>
  <c r="C45" i="78" s="1"/>
  <c r="D55" i="44"/>
  <c r="E51" i="44" s="1"/>
  <c r="D62" i="78" s="1"/>
  <c r="C63" i="78"/>
  <c r="C66" i="78" s="1"/>
  <c r="G9" i="86" l="1"/>
  <c r="E9" i="86" s="1"/>
  <c r="E52" i="44"/>
  <c r="D63" i="78" s="1"/>
  <c r="E54" i="48"/>
  <c r="D42" i="78" s="1"/>
  <c r="D41" i="78"/>
  <c r="E54" i="44"/>
  <c r="D65" i="78" s="1"/>
  <c r="D64" i="78"/>
  <c r="D66" i="78" l="1"/>
  <c r="E55" i="44"/>
  <c r="K5" i="82" l="1"/>
  <c r="P6" i="82"/>
  <c r="P5" i="82" l="1"/>
  <c r="E5" i="82" s="1"/>
  <c r="EQ41" i="49"/>
  <c r="EQ15" i="32"/>
  <c r="H45" i="38" s="1"/>
  <c r="EQ14" i="32" l="1"/>
  <c r="EQ26" i="32"/>
  <c r="H56" i="38" s="1"/>
  <c r="H44" i="38" l="1"/>
  <c r="I56" i="38"/>
  <c r="I47" i="38"/>
  <c r="EQ16" i="32" l="1"/>
  <c r="DO41" i="49" l="1"/>
  <c r="K6" i="82"/>
  <c r="E6" i="82" s="1"/>
  <c r="B6" i="79"/>
  <c r="N6" i="82"/>
  <c r="Q6" i="82" s="1"/>
  <c r="H46" i="38"/>
  <c r="C23" i="38"/>
  <c r="B7" i="79" s="1"/>
  <c r="DO16" i="32" l="1"/>
  <c r="F46" i="38" s="1"/>
  <c r="I46" i="38" s="1"/>
  <c r="DO14" i="32" l="1"/>
  <c r="DO15" i="32"/>
  <c r="F45" i="38" s="1"/>
  <c r="I45" i="38" s="1"/>
  <c r="F44" i="38" l="1"/>
  <c r="D23" i="38" s="1"/>
  <c r="C7" i="79" s="1"/>
  <c r="I44" i="38" l="1"/>
  <c r="E23" i="38"/>
  <c r="G7" i="80" s="1"/>
  <c r="D7" i="79" l="1"/>
  <c r="C5" i="94"/>
  <c r="N5" i="82" l="1"/>
  <c r="Q5" i="82" s="1"/>
  <c r="EQ41" i="32"/>
  <c r="H71" i="38"/>
  <c r="C11" i="38" l="1"/>
  <c r="C8" i="80" s="1"/>
  <c r="H72" i="38"/>
  <c r="B5" i="79"/>
  <c r="I5" i="82" l="1"/>
  <c r="B8" i="79"/>
  <c r="C33" i="38"/>
  <c r="C34" i="38"/>
  <c r="I6" i="82" l="1"/>
  <c r="DO41" i="32"/>
  <c r="L5" i="82"/>
  <c r="F5" i="82" s="1"/>
  <c r="C5" i="82"/>
  <c r="F72" i="38" l="1"/>
  <c r="F71" i="38"/>
  <c r="C5" i="79"/>
  <c r="D5" i="79" s="1"/>
  <c r="E21" i="38"/>
  <c r="G5" i="80" s="1"/>
  <c r="C7" i="94"/>
  <c r="L6" i="82"/>
  <c r="F6" i="82" s="1"/>
  <c r="C6" i="82"/>
  <c r="C11" i="37"/>
  <c r="C6" i="79" l="1"/>
  <c r="D6" i="79" s="1"/>
  <c r="C6" i="94"/>
  <c r="C14" i="77"/>
  <c r="E22" i="38"/>
  <c r="G6" i="80" s="1"/>
  <c r="D34" i="38"/>
  <c r="D33" i="38"/>
  <c r="C9" i="94" l="1"/>
  <c r="C8" i="79"/>
  <c r="D8" i="79" l="1"/>
  <c r="C11" i="48"/>
  <c r="E32" i="48" l="1"/>
  <c r="D32" i="78" l="1"/>
  <c r="D38" i="78" s="1"/>
  <c r="E42" i="48"/>
  <c r="E55" i="48" s="1"/>
  <c r="D43" i="78" s="1"/>
  <c r="C18" i="48"/>
  <c r="D10" i="86" s="1"/>
  <c r="G10" i="86" l="1"/>
  <c r="E10" i="86" s="1"/>
  <c r="C12" i="48"/>
  <c r="B6" i="76"/>
  <c r="E56" i="48"/>
  <c r="E57" i="48" s="1"/>
  <c r="C13" i="48" l="1"/>
  <c r="D44" i="78"/>
  <c r="D45" i="78" s="1"/>
  <c r="I40" i="31"/>
  <c r="I77" i="31" s="1"/>
  <c r="D10" i="78" l="1"/>
  <c r="C23" i="37"/>
  <c r="C5" i="77" l="1"/>
  <c r="D41" i="37"/>
  <c r="C11" i="78"/>
  <c r="C9" i="78" s="1"/>
  <c r="C16" i="78" s="1"/>
  <c r="D47" i="37" l="1"/>
  <c r="D60" i="37" s="1"/>
  <c r="D61" i="37" s="1"/>
  <c r="B6" i="95"/>
  <c r="C26" i="37"/>
  <c r="C27" i="37" s="1"/>
  <c r="J40" i="31"/>
  <c r="C21" i="78" l="1"/>
  <c r="C8" i="77"/>
  <c r="D6" i="86"/>
  <c r="C16" i="37"/>
  <c r="C9" i="77"/>
  <c r="D62" i="37"/>
  <c r="E58" i="37" s="1"/>
  <c r="C22" i="78"/>
  <c r="C23" i="78" s="1"/>
  <c r="C30" i="37" l="1"/>
  <c r="J86" i="31" s="1"/>
  <c r="D19" i="78"/>
  <c r="E59" i="37"/>
  <c r="D20" i="78" s="1"/>
  <c r="E41" i="37"/>
  <c r="D11" i="78"/>
  <c r="D9" i="78" s="1"/>
  <c r="C12" i="38" l="1"/>
  <c r="C31" i="37" l="1"/>
  <c r="C15" i="38"/>
  <c r="D7" i="86" l="1"/>
  <c r="C19" i="37"/>
  <c r="C9" i="80"/>
  <c r="F21" i="38"/>
  <c r="F22" i="38"/>
  <c r="F23" i="38"/>
  <c r="C11" i="80" l="1"/>
  <c r="H5" i="80" s="1"/>
  <c r="C11" i="77"/>
  <c r="C20" i="37"/>
  <c r="H7" i="80" l="1"/>
  <c r="H6" i="80"/>
  <c r="D8" i="86"/>
  <c r="C12" i="37"/>
  <c r="E39" i="37" s="1"/>
  <c r="C13" i="77"/>
  <c r="B5" i="76"/>
  <c r="E47" i="37" l="1"/>
  <c r="E60" i="37" s="1"/>
  <c r="C6" i="95"/>
  <c r="D6" i="95" s="1"/>
  <c r="D8" i="78"/>
  <c r="C15" i="77"/>
  <c r="C10" i="94"/>
  <c r="C11" i="94" s="1"/>
  <c r="B8" i="76"/>
  <c r="G8" i="86"/>
  <c r="E8" i="86" s="1"/>
  <c r="C13" i="37"/>
  <c r="D16" i="78" l="1"/>
  <c r="C36" i="95"/>
  <c r="C11" i="95"/>
  <c r="C35" i="95"/>
  <c r="C23" i="95"/>
  <c r="C33" i="95"/>
  <c r="C39" i="95"/>
  <c r="C40" i="95"/>
  <c r="C31" i="95"/>
  <c r="C14" i="95"/>
  <c r="C37" i="95"/>
  <c r="C12" i="95"/>
  <c r="C42" i="95"/>
  <c r="C19" i="95"/>
  <c r="C30" i="95"/>
  <c r="F6" i="95"/>
  <c r="C21" i="95"/>
  <c r="C25" i="95"/>
  <c r="C9" i="95"/>
  <c r="C22" i="95"/>
  <c r="C41" i="95"/>
  <c r="C38" i="95"/>
  <c r="C24" i="95"/>
  <c r="C10" i="95"/>
  <c r="C13" i="95"/>
  <c r="C32" i="95"/>
  <c r="C26" i="95"/>
  <c r="C20" i="95"/>
  <c r="C34" i="95"/>
  <c r="C18" i="95"/>
  <c r="D21" i="78"/>
  <c r="E61" i="37"/>
  <c r="D22" i="78" s="1"/>
  <c r="D23" i="78" s="1"/>
  <c r="F48" i="95"/>
  <c r="E62" i="37" l="1"/>
  <c r="F31" i="95"/>
  <c r="F40" i="95"/>
  <c r="F30" i="95" l="1"/>
  <c r="F39" i="95"/>
  <c r="F35" i="95"/>
  <c r="F32" i="95"/>
  <c r="F36" i="95"/>
  <c r="F37" i="95" l="1"/>
  <c r="F38" i="95" s="1"/>
  <c r="F41" i="95"/>
  <c r="F42" i="95" s="1"/>
  <c r="F33" i="95"/>
  <c r="F34" i="95" s="1"/>
  <c r="F23" i="95" l="1"/>
  <c r="F14" i="95"/>
  <c r="F25" i="95"/>
  <c r="F26" i="95"/>
  <c r="F10" i="95"/>
  <c r="F24" i="95"/>
  <c r="F9" i="95"/>
  <c r="F20" i="95"/>
  <c r="F11" i="95"/>
  <c r="F22" i="95"/>
  <c r="F18" i="95"/>
  <c r="F21" i="95"/>
  <c r="F12" i="95" l="1"/>
  <c r="F19" i="95" l="1"/>
  <c r="F13" i="9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tc={C1EE6292-5A63-4906-869D-A5C7850281A4}</author>
    <author>tc={7E25AB0D-A244-4FAB-8D53-221BE6736CDE}</author>
  </authors>
  <commentList>
    <comment ref="F18" authorId="0" shapeId="0" xr:uid="{C1EE6292-5A63-4906-869D-A5C7850281A4}">
      <text>
        <t>[Threaded comment]
Your version of Excel allows you to read this threaded comment; however, any edits to it will get removed if the file is opened in a newer version of Excel. Learn more: https://go.microsoft.com/fwlink/?linkid=870924
Comment:
    Override formula to reflect CPI applied in control mechanism for 2015-16 as per draft AER decision and what was included in 2015-16 PP</t>
      </text>
    </comment>
    <comment ref="C81" authorId="1" shapeId="0" xr:uid="{7E25AB0D-A244-4FAB-8D53-221BE6736CDE}">
      <text>
        <t>[Threaded comment]
Your version of Excel allows you to read this threaded comment; however, any edits to it will get removed if the file is opened in a newer version of Excel. Learn more: https://go.microsoft.com/fwlink/?linkid=870924
Comment:
    adjustment to reverse out revenue related to default of go energy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7" authorId="0" shapeId="0" xr:uid="{00000000-0006-0000-0600-000001000000}">
      <text>
        <r>
          <rPr>
            <b/>
            <sz val="9"/>
            <color indexed="81"/>
            <rFont val="Tahoma"/>
            <family val="2"/>
          </rPr>
          <t>AER:</t>
        </r>
        <r>
          <rPr>
            <sz val="9"/>
            <color indexed="81"/>
            <rFont val="Tahoma"/>
            <family val="2"/>
          </rPr>
          <t xml:space="preserve">
Input Tariff Class Name consistent with Tariff Class Names in the Rebalancing control summary above.</t>
        </r>
      </text>
    </comment>
    <comment ref="C37" authorId="0" shapeId="0" xr:uid="{00000000-0006-0000-0600-000002000000}">
      <text>
        <r>
          <rPr>
            <b/>
            <sz val="9"/>
            <color indexed="81"/>
            <rFont val="Tahoma"/>
            <family val="2"/>
          </rPr>
          <t>AER:</t>
        </r>
        <r>
          <rPr>
            <sz val="9"/>
            <color indexed="81"/>
            <rFont val="Tahoma"/>
            <family val="2"/>
          </rPr>
          <t xml:space="preserve">
Input Tariff Class Name consistent with Tariff Class Names in the Rebalancing control summary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933F941D-AC5E-4703-B1E4-96BD221E45CC}">
      <text>
        <r>
          <rPr>
            <b/>
            <sz val="9"/>
            <color indexed="81"/>
            <rFont val="Tahoma"/>
            <family val="2"/>
          </rPr>
          <t xml:space="preserve">AER: </t>
        </r>
        <r>
          <rPr>
            <sz val="9"/>
            <color indexed="81"/>
            <rFont val="Tahoma"/>
            <family val="2"/>
          </rPr>
          <t xml:space="preserve">Green indicates hard-coded from revised proposal
Orange indicates AER substitution of labour rate or calculation to replace hard-coded value
</t>
        </r>
      </text>
    </comment>
    <comment ref="M6" authorId="0" shapeId="0" xr:uid="{18DE0E55-0506-4D4C-9561-54DE53DB363B}">
      <text>
        <r>
          <rPr>
            <b/>
            <sz val="9"/>
            <color indexed="81"/>
            <rFont val="Tahoma"/>
            <family val="2"/>
          </rPr>
          <t xml:space="preserve">AER: </t>
        </r>
        <r>
          <rPr>
            <sz val="9"/>
            <color indexed="81"/>
            <rFont val="Tahoma"/>
            <family val="2"/>
          </rPr>
          <t xml:space="preserve">Green indicates hard-coded from revised proposal
Orange indicates AER substitution of labour rate or calculation to replace hard-coded value
</t>
        </r>
      </text>
    </comment>
    <comment ref="E34" authorId="0" shapeId="0" xr:uid="{A9F3E3C1-DC2F-48C7-AA30-00F541969451}">
      <text>
        <r>
          <rPr>
            <b/>
            <sz val="9"/>
            <color indexed="81"/>
            <rFont val="Tahoma"/>
            <family val="2"/>
          </rPr>
          <t xml:space="preserve">AER: </t>
        </r>
        <r>
          <rPr>
            <sz val="9"/>
            <color indexed="81"/>
            <rFont val="Tahoma"/>
            <family val="2"/>
          </rPr>
          <t xml:space="preserve">Green indicates hard-coded from revised proposal
Orange indicates AER substitution of labour rate or calculation to replace hard-coded value
</t>
        </r>
      </text>
    </comment>
    <comment ref="M34" authorId="0" shapeId="0" xr:uid="{E99E446F-0FA7-4A3D-95A9-BC60E871B5E6}">
      <text>
        <r>
          <rPr>
            <b/>
            <sz val="9"/>
            <color indexed="81"/>
            <rFont val="Tahoma"/>
            <family val="2"/>
          </rPr>
          <t xml:space="preserve">AER: </t>
        </r>
        <r>
          <rPr>
            <sz val="9"/>
            <color indexed="81"/>
            <rFont val="Tahoma"/>
            <family val="2"/>
          </rPr>
          <t xml:space="preserve">Green indicates hard-coded from revised proposal
Orange indicates AER substitution of labour rate or calculation to replace hard-coded value
</t>
        </r>
      </text>
    </comment>
  </commentList>
</comments>
</file>

<file path=xl/sharedStrings.xml><?xml version="1.0" encoding="utf-8"?>
<sst xmlns="http://schemas.openxmlformats.org/spreadsheetml/2006/main" count="5120" uniqueCount="1408">
  <si>
    <t>t = 1,2,…,5</t>
  </si>
  <si>
    <t>where;</t>
  </si>
  <si>
    <t>is the price of component 'j' of tariff 'i' in year t.</t>
  </si>
  <si>
    <t>is the forecast quantity of component 'j' of tariff 'i' in year t.</t>
  </si>
  <si>
    <t>where each tariff class has "n" tariffs, with each up to "m" components, and where:</t>
  </si>
  <si>
    <t>is the price charged for component ‘j’ of tariff 'i' in year t–1.</t>
  </si>
  <si>
    <t>(actual)</t>
  </si>
  <si>
    <t>Year t</t>
  </si>
  <si>
    <t>(forecast)</t>
  </si>
  <si>
    <t>(B) Less TAR for regulatory year =</t>
  </si>
  <si>
    <t>(A minus B) Under/over recovery of revenue for regulatory year</t>
  </si>
  <si>
    <t>Opening balance</t>
  </si>
  <si>
    <t>n/a</t>
  </si>
  <si>
    <t>Under/over recovery of revenue for regulatory year</t>
  </si>
  <si>
    <t>Closing balance</t>
  </si>
  <si>
    <t>Notes:</t>
  </si>
  <si>
    <t>(A) Revenue from designated pricing proposal charges (DPPC)</t>
  </si>
  <si>
    <t>(B) Less DPPC related payments for regulatory year =</t>
  </si>
  <si>
    <t>DPPC unders and overs account</t>
  </si>
  <si>
    <t>(A) Revenue from jurisdictional schemes</t>
  </si>
  <si>
    <t>(B) Less jurisdictional scheme payments for regulatory year =</t>
  </si>
  <si>
    <t>Jurisdictional scheme amount unders and overs account</t>
  </si>
  <si>
    <t xml:space="preserve">Tariff Approval Template for </t>
  </si>
  <si>
    <t>t</t>
  </si>
  <si>
    <t>t-1</t>
  </si>
  <si>
    <t>t-2</t>
  </si>
  <si>
    <t>Please fill in yellow highlighted cells where appropriate</t>
  </si>
  <si>
    <t>CPI</t>
  </si>
  <si>
    <t>Table 1- Compliance with AER Final Determination Total Annual Revenue</t>
  </si>
  <si>
    <t>B factor for year t</t>
  </si>
  <si>
    <t>CPI for period t</t>
  </si>
  <si>
    <t>X factor for period t</t>
  </si>
  <si>
    <t>DUoS revenue under/over recovery approved</t>
  </si>
  <si>
    <t>Table 3 -  Adjusted Annual Revenue for year t (AARt)</t>
  </si>
  <si>
    <t>Table 2 - Total Annual Revenue for year t (TARt)</t>
  </si>
  <si>
    <t>Revenue from DUoS charges for year t</t>
  </si>
  <si>
    <t>Total Annual Revenue for year t</t>
  </si>
  <si>
    <t>Adjusted Annual Smoothed Revenue for year t</t>
  </si>
  <si>
    <t>Total</t>
  </si>
  <si>
    <t>Proposed tariff</t>
  </si>
  <si>
    <t>Existing tariff</t>
  </si>
  <si>
    <t>PropRev
Total</t>
  </si>
  <si>
    <t>ExistRev
Total</t>
  </si>
  <si>
    <t>CPI 2014</t>
  </si>
  <si>
    <t>CPI 2015</t>
  </si>
  <si>
    <t>CPI 2016</t>
  </si>
  <si>
    <t>CPI 2017</t>
  </si>
  <si>
    <t>CPI 2018</t>
  </si>
  <si>
    <t>CPI 2019</t>
  </si>
  <si>
    <t>Distribution tariff rebalancing control</t>
  </si>
  <si>
    <t>Rebalancing control summary</t>
  </si>
  <si>
    <t>Tariff Class (Input Class Name)</t>
  </si>
  <si>
    <t>Existing ($)</t>
  </si>
  <si>
    <t>Proposed ($)</t>
  </si>
  <si>
    <t>Movement</t>
  </si>
  <si>
    <t>Check Total</t>
  </si>
  <si>
    <t>New Tariff Test</t>
  </si>
  <si>
    <t>Destination tariff class</t>
  </si>
  <si>
    <t>Source tariff class</t>
  </si>
  <si>
    <t xml:space="preserve">(A) Revenue from DUoS Charges </t>
  </si>
  <si>
    <t>Year t-2</t>
  </si>
  <si>
    <t>Year (t)</t>
  </si>
  <si>
    <t>Calendar year</t>
  </si>
  <si>
    <t>Closing balance of DUoS overs/ (unders) account</t>
  </si>
  <si>
    <t>Avoided TUoS payments</t>
  </si>
  <si>
    <t xml:space="preserve"> DUoS</t>
  </si>
  <si>
    <t>Table 3 - Transmission charges for year t</t>
  </si>
  <si>
    <t>Table 2 - Total DPPC related payments for year t</t>
  </si>
  <si>
    <t>Transmission charges for year t</t>
  </si>
  <si>
    <t>DPPC revenue under/over recovery approved</t>
  </si>
  <si>
    <t xml:space="preserve"> Designated pricing proposal charges (DPPC)</t>
  </si>
  <si>
    <t xml:space="preserve">(B) Less TAR for regulatory year = </t>
  </si>
  <si>
    <t>(B) Less Total DPPC related payments =</t>
  </si>
  <si>
    <t>Table 4 - DPPC Recovery Arrangements</t>
  </si>
  <si>
    <t>Table 5 - DPPC Unders and Overs Account</t>
  </si>
  <si>
    <t>+Transmission charges  =</t>
  </si>
  <si>
    <t>Total DPPC related payments for year t</t>
  </si>
  <si>
    <t>(A) Revenue from designated pricing proposal charges</t>
  </si>
  <si>
    <t>Revenue from designated pricing proposal charges for year t</t>
  </si>
  <si>
    <t>Table 1- Compliance with DPPC Revenue Formula</t>
  </si>
  <si>
    <t xml:space="preserve"> Jurisdictional Scheme Amounts (JSA)</t>
  </si>
  <si>
    <t>Table 1- Compliance with JSA Revenue Formula</t>
  </si>
  <si>
    <t>Total JSA related payments for year t</t>
  </si>
  <si>
    <t>JSA revenue under/over recovery approved</t>
  </si>
  <si>
    <t>Table 2 - Total JSA related payments for year t</t>
  </si>
  <si>
    <t>Table 3 - PFIT &amp; TFIT charges for year t</t>
  </si>
  <si>
    <t>Table 4 - JSA Recovery Arrangements</t>
  </si>
  <si>
    <t>(A) Revenue from JSA proposal charges</t>
  </si>
  <si>
    <t>(B) Less Total JSA related payments =</t>
  </si>
  <si>
    <t>Table 5 - JSA Unders and Overs Account</t>
  </si>
  <si>
    <t>PropTar
$/Cust/year</t>
  </si>
  <si>
    <t>(t-1)</t>
  </si>
  <si>
    <t>(t-2)</t>
  </si>
  <si>
    <t>Closing balance of DPPC overs/ (unders) account</t>
  </si>
  <si>
    <t>Closing balance of JSA overs/ (unders) account</t>
  </si>
  <si>
    <t>(t)</t>
  </si>
  <si>
    <t>Table 4- B factor for year t</t>
  </si>
  <si>
    <t>S factor Scheme</t>
  </si>
  <si>
    <t>Table 14.3 Example calculation of jurisdictional scheme amounts unders and overs account ($'000, nominal)</t>
  </si>
  <si>
    <t>Revenue Cap Formulae</t>
  </si>
  <si>
    <t>is the total annual revenue in year t.</t>
  </si>
  <si>
    <t xml:space="preserve">[1] </t>
  </si>
  <si>
    <t>If the ABS does not, or ceases to, publish the index, then CPI will mean an index which the AER considers is the best available alternative index.</t>
  </si>
  <si>
    <t xml:space="preserve">1.    </t>
  </si>
  <si>
    <t>Side Constraints</t>
  </si>
  <si>
    <t>Interest on under/over recovery for 2 regulatory years</t>
  </si>
  <si>
    <t>CPI Index Dec 2014</t>
  </si>
  <si>
    <t>CPI Index Dec 2015</t>
  </si>
  <si>
    <t>CPI Index Dec 2016</t>
  </si>
  <si>
    <t>CPI Index Dec 2018</t>
  </si>
  <si>
    <t>CPI Index Dec 2019</t>
  </si>
  <si>
    <t>Energex</t>
  </si>
  <si>
    <t>N/A</t>
  </si>
  <si>
    <t>Demand Large</t>
  </si>
  <si>
    <t>Demand Small</t>
  </si>
  <si>
    <t>Business</t>
  </si>
  <si>
    <t>Business - 2 Part ToU</t>
  </si>
  <si>
    <t>Residential Flat</t>
  </si>
  <si>
    <t>Residential - ToU</t>
  </si>
  <si>
    <t>Residential Demand</t>
  </si>
  <si>
    <t>Controlled Load 1 (Super Economy)</t>
  </si>
  <si>
    <t>Controlled Load 2 (Economy)</t>
  </si>
  <si>
    <t>Unmetered</t>
  </si>
  <si>
    <t>I factor for year t (DMIS carryover amount)</t>
  </si>
  <si>
    <t>C factor for year t (Solar FiT 2014/15 + Other Passthroughs)</t>
  </si>
  <si>
    <t>Table 5 - DUoS Recovery Arrangements</t>
  </si>
  <si>
    <t>Capital Contribution Under Recoveries</t>
  </si>
  <si>
    <t>Table 6 - DUoS Unders and Overs Account</t>
  </si>
  <si>
    <t>Financial year commencing</t>
  </si>
  <si>
    <r>
      <t>·</t>
    </r>
    <r>
      <rPr>
        <sz val="7"/>
        <color theme="1"/>
        <rFont val="Times New Roman"/>
        <family val="1"/>
      </rPr>
      <t xml:space="preserve">        </t>
    </r>
    <r>
      <rPr>
        <sz val="11"/>
        <color theme="1"/>
        <rFont val="Arial"/>
        <family val="2"/>
      </rPr>
      <t>any under or over recovery of actual revenue collected through DUoS charges in regulatory year t–2 as calculated using the method in appendix A.</t>
    </r>
  </si>
  <si>
    <t>ICC</t>
  </si>
  <si>
    <t>CAC</t>
  </si>
  <si>
    <t>SAC</t>
  </si>
  <si>
    <t>SBS</t>
  </si>
  <si>
    <t>AEMC</t>
  </si>
  <si>
    <t>AEMC Levy</t>
  </si>
  <si>
    <t>SBS &amp; AEMC Levy</t>
  </si>
  <si>
    <t>SBS &amp; AEMC charges</t>
  </si>
  <si>
    <t>Financial Year Commencing</t>
  </si>
  <si>
    <t xml:space="preserve">+ JSA revenue under/over recovery </t>
  </si>
  <si>
    <t>JSA charges  =</t>
  </si>
  <si>
    <t>+SBS amount</t>
  </si>
  <si>
    <t>+AEMC amount</t>
  </si>
  <si>
    <t>DPPC charges paid to TNSP</t>
  </si>
  <si>
    <t>Inter-distributor payments</t>
  </si>
  <si>
    <t>DPPC charges to be paid to TNSP</t>
  </si>
  <si>
    <t xml:space="preserve">+ Transmission revenue under/over recovery </t>
  </si>
  <si>
    <t>+DPP charges to be paid to TNSP</t>
  </si>
  <si>
    <t xml:space="preserve">+Avoided TUoS payments </t>
  </si>
  <si>
    <t>Where:</t>
  </si>
  <si>
    <t>is the cap on the price of service i in year t</t>
  </si>
  <si>
    <t>is the cap on the price of service i in year t-1</t>
  </si>
  <si>
    <t>Quoted Services Formula</t>
  </si>
  <si>
    <t>Labour</t>
  </si>
  <si>
    <t>Contractor Services</t>
  </si>
  <si>
    <t>reflect all costs associated with the use of external labour including overheads and any direct costs incurred. The contracted services charge applies the rates under existing contractual arrangements. Direct costs incurred are passed on to the customer.</t>
  </si>
  <si>
    <t>Materials</t>
  </si>
  <si>
    <t>reflect the cost of materials directly incurred in the provision of the service, material storage and logistics on costs and overheads.</t>
  </si>
  <si>
    <t>Public Lighting, Fee based ancillary network services and Metering Services formula</t>
  </si>
  <si>
    <t>2016-17</t>
  </si>
  <si>
    <t>CPI 2015-16</t>
  </si>
  <si>
    <t>CPI 2016-17</t>
  </si>
  <si>
    <t>CPI 2017-18</t>
  </si>
  <si>
    <t>CPI 2018-19</t>
  </si>
  <si>
    <t>CPI 2019-20</t>
  </si>
  <si>
    <t>CPI Index Dec 2013</t>
  </si>
  <si>
    <t>CPI 2013</t>
  </si>
  <si>
    <t>CPI 2014-15</t>
  </si>
  <si>
    <t>CPI Index Dec 2012</t>
  </si>
  <si>
    <t>2015-16</t>
  </si>
  <si>
    <t>2017-18</t>
  </si>
  <si>
    <t>2018-19</t>
  </si>
  <si>
    <t>2019-20</t>
  </si>
  <si>
    <t>2014-15</t>
  </si>
  <si>
    <t xml:space="preserve">Financial Year </t>
  </si>
  <si>
    <t>Tariff Class</t>
  </si>
  <si>
    <t>Xt</t>
  </si>
  <si>
    <t>WACC</t>
  </si>
  <si>
    <t>Year (t-1)</t>
  </si>
  <si>
    <t>Materiality threshold</t>
  </si>
  <si>
    <t>Explanation required?</t>
  </si>
  <si>
    <t>Year (t-2)</t>
  </si>
  <si>
    <t>Annual Revenue for year t-1</t>
  </si>
  <si>
    <t>Metering X-factor (capital)</t>
  </si>
  <si>
    <t>Metering X-factor (non-capital)</t>
  </si>
  <si>
    <t>Permutation</t>
  </si>
  <si>
    <t>Capital</t>
  </si>
  <si>
    <t>X-factor applied</t>
  </si>
  <si>
    <t>Retailer requests a re-energisation for the customer's premises following a main switch seal (no visual required)</t>
  </si>
  <si>
    <t>Category</t>
  </si>
  <si>
    <t>Service description</t>
  </si>
  <si>
    <t>BUSINESS HOURS - NO CT</t>
  </si>
  <si>
    <t>AFTER HOURS - NO CT</t>
  </si>
  <si>
    <t>ANYTIME - NO CT</t>
  </si>
  <si>
    <t>BUSINESS HOURS - CT</t>
  </si>
  <si>
    <t>AFTER HOURS - CT</t>
  </si>
  <si>
    <t>ANYTIME - CT</t>
  </si>
  <si>
    <t>BUSINESS HOURS</t>
  </si>
  <si>
    <t>AFTER HOURS</t>
  </si>
  <si>
    <t>ANYTIME</t>
  </si>
  <si>
    <t>No Dismantling - BUSINESS HOURS</t>
  </si>
  <si>
    <t>No Dismantling - AFTER HOURS</t>
  </si>
  <si>
    <t>BUSINESS HOURS - SINGLE PHASE</t>
  </si>
  <si>
    <t>NON PAYMENT - NO CT</t>
  </si>
  <si>
    <t>NON PAYMENT - CT</t>
  </si>
  <si>
    <t>NON PAYMENT</t>
  </si>
  <si>
    <t>Fee Based</t>
  </si>
  <si>
    <t>Transitional (Cap cons unders/overs)</t>
  </si>
  <si>
    <t>Primary</t>
  </si>
  <si>
    <t>Non Capital</t>
  </si>
  <si>
    <t>Load Control</t>
  </si>
  <si>
    <t>Solar PV</t>
  </si>
  <si>
    <t>PropTar
$/Day</t>
  </si>
  <si>
    <t>MSC Non-capital</t>
  </si>
  <si>
    <t>MSC Capital</t>
  </si>
  <si>
    <t>Ergon Energy</t>
  </si>
  <si>
    <t>Metering Services Charges</t>
  </si>
  <si>
    <t>Streetlighting Services charges</t>
  </si>
  <si>
    <t>EG11</t>
  </si>
  <si>
    <t>Demand ToU LV</t>
  </si>
  <si>
    <t>Business Demand</t>
  </si>
  <si>
    <t>B factor for year t (under/over recoveries)</t>
  </si>
  <si>
    <t>Site Specific</t>
  </si>
  <si>
    <t>Actual DPPC related payments in t-2</t>
  </si>
  <si>
    <t>Explanation provided</t>
  </si>
  <si>
    <t>Rocklea</t>
  </si>
  <si>
    <t>Total JS Amount related payments for year t</t>
  </si>
  <si>
    <t>Revenue from Jurisdictional Scheme Amounts charges for year t</t>
  </si>
  <si>
    <t>Solar Bonus Scheme payments</t>
  </si>
  <si>
    <t>CPI Index Dec 2017</t>
  </si>
  <si>
    <t>Jurisdictional Scheme amounts to be recovered in t</t>
  </si>
  <si>
    <r>
      <t xml:space="preserve">Actual DPPC revenue under/over recovery in </t>
    </r>
    <r>
      <rPr>
        <b/>
        <sz val="10"/>
        <color theme="1"/>
        <rFont val="Arial"/>
        <family val="2"/>
      </rPr>
      <t>t-2</t>
    </r>
  </si>
  <si>
    <r>
      <t xml:space="preserve">Jurisdictional Scheme revenue under/over recovery in </t>
    </r>
    <r>
      <rPr>
        <b/>
        <sz val="10"/>
        <color theme="1"/>
        <rFont val="Arial"/>
        <family val="2"/>
      </rPr>
      <t>t-2</t>
    </r>
  </si>
  <si>
    <t>Total
$</t>
  </si>
  <si>
    <t>2020-21</t>
  </si>
  <si>
    <t>CPI Index Dec 2020</t>
  </si>
  <si>
    <t>CPI Index Dec 2021</t>
  </si>
  <si>
    <t>CPI Index Dec 2022</t>
  </si>
  <si>
    <t>CPI Index Dec 2023</t>
  </si>
  <si>
    <t>CPI 2020-21</t>
  </si>
  <si>
    <t>CPI 2021-22</t>
  </si>
  <si>
    <t>CPI 2022-23</t>
  </si>
  <si>
    <t>CPI 2023-24</t>
  </si>
  <si>
    <t>CPI 2024-25</t>
  </si>
  <si>
    <t>CPI 2020</t>
  </si>
  <si>
    <t>CPI 2021</t>
  </si>
  <si>
    <t>CPI 2022</t>
  </si>
  <si>
    <t>CPI 2023</t>
  </si>
  <si>
    <t>-</t>
  </si>
  <si>
    <t>South East</t>
  </si>
  <si>
    <t>DUOS</t>
  </si>
  <si>
    <t>Fixed Charge</t>
  </si>
  <si>
    <t>Cust #</t>
  </si>
  <si>
    <t>No.</t>
  </si>
  <si>
    <t>Capacity Charge</t>
  </si>
  <si>
    <t>Demand Charge kVA</t>
  </si>
  <si>
    <t>Volume Off Peak Charge</t>
  </si>
  <si>
    <t>kWh/annum</t>
  </si>
  <si>
    <t>Volume Peak Charge</t>
  </si>
  <si>
    <t>Rate</t>
  </si>
  <si>
    <t>$/customer/day</t>
  </si>
  <si>
    <t>$/kVA/month</t>
  </si>
  <si>
    <t>$/kWh</t>
  </si>
  <si>
    <t>$</t>
  </si>
  <si>
    <t>SE</t>
  </si>
  <si>
    <t>DLF</t>
  </si>
  <si>
    <t>Volume Charge</t>
  </si>
  <si>
    <t xml:space="preserve">
$/kW/Mth</t>
  </si>
  <si>
    <t>CAV Charge</t>
  </si>
  <si>
    <t>NCCAV Charge</t>
  </si>
  <si>
    <t>Peak Demand Charge kVA</t>
  </si>
  <si>
    <t>Excess Demand Charge</t>
  </si>
  <si>
    <t>SACL</t>
  </si>
  <si>
    <t>SACS Bus</t>
  </si>
  <si>
    <t>Volume Evening Charge</t>
  </si>
  <si>
    <t>Volume Overnight Charge</t>
  </si>
  <si>
    <t>Volume Day Charge</t>
  </si>
  <si>
    <t>Band1 Charge</t>
  </si>
  <si>
    <t>Band2 Charge</t>
  </si>
  <si>
    <t>Band3 Charge</t>
  </si>
  <si>
    <t>Band4 Charge</t>
  </si>
  <si>
    <t>Band5 Charge</t>
  </si>
  <si>
    <t>Peak Demand Charge kW</t>
  </si>
  <si>
    <t>Demand Charge kW</t>
  </si>
  <si>
    <t>SACS Res</t>
  </si>
  <si>
    <t>Volume Shoulder Charge</t>
  </si>
  <si>
    <t>SACS CL</t>
  </si>
  <si>
    <t>Connection Unit Charge</t>
  </si>
  <si>
    <t>kW</t>
  </si>
  <si>
    <t>Off Peak Demand Charge kW</t>
  </si>
  <si>
    <t>$/kW</t>
  </si>
  <si>
    <t>2021-22</t>
  </si>
  <si>
    <t>2022-23</t>
  </si>
  <si>
    <t>2023-24</t>
  </si>
  <si>
    <t>2024-25</t>
  </si>
  <si>
    <t>2015-20 regulatory control period</t>
  </si>
  <si>
    <t>2020-25 regulatory control period</t>
  </si>
  <si>
    <t>Tariff class</t>
  </si>
  <si>
    <t>EGX_1</t>
  </si>
  <si>
    <t>EGX_2</t>
  </si>
  <si>
    <t>EGX_3</t>
  </si>
  <si>
    <t>EGX_4</t>
  </si>
  <si>
    <t>EGX_5</t>
  </si>
  <si>
    <t>EGX_6</t>
  </si>
  <si>
    <t>EGX_7</t>
  </si>
  <si>
    <t>EGX_8</t>
  </si>
  <si>
    <t>EGX_11</t>
  </si>
  <si>
    <t>EGX_13</t>
  </si>
  <si>
    <t>EGX_14</t>
  </si>
  <si>
    <t>EGX_15</t>
  </si>
  <si>
    <t>EGX_16</t>
  </si>
  <si>
    <t>EGX_17</t>
  </si>
  <si>
    <t>EGX_18</t>
  </si>
  <si>
    <t>EGX_19</t>
  </si>
  <si>
    <t>EGX_20</t>
  </si>
  <si>
    <t>EGX_21</t>
  </si>
  <si>
    <t>EGX_25</t>
  </si>
  <si>
    <t>EGX_27</t>
  </si>
  <si>
    <t>EGX_28</t>
  </si>
  <si>
    <t>EGX_29</t>
  </si>
  <si>
    <t>EGX_30</t>
  </si>
  <si>
    <t>EGX_31</t>
  </si>
  <si>
    <t>EGX_32</t>
  </si>
  <si>
    <t>EGX_33</t>
  </si>
  <si>
    <t>EGX_34</t>
  </si>
  <si>
    <t>EGX_35</t>
  </si>
  <si>
    <t>EGX_36</t>
  </si>
  <si>
    <t>EGX_37</t>
  </si>
  <si>
    <t>EGX_38</t>
  </si>
  <si>
    <t>EGX_39</t>
  </si>
  <si>
    <t>EGX_40</t>
  </si>
  <si>
    <t>EGX_41</t>
  </si>
  <si>
    <t>EGX_42</t>
  </si>
  <si>
    <t>EGX_43</t>
  </si>
  <si>
    <t>EGX_44</t>
  </si>
  <si>
    <t>EGX_45</t>
  </si>
  <si>
    <t>EGX_46</t>
  </si>
  <si>
    <t>EGX_47</t>
  </si>
  <si>
    <t>EGX_48</t>
  </si>
  <si>
    <t>EGX_49</t>
  </si>
  <si>
    <t>EGX_50</t>
  </si>
  <si>
    <t>EGX_51</t>
  </si>
  <si>
    <t>EGX_52</t>
  </si>
  <si>
    <t>EGX_53</t>
  </si>
  <si>
    <t>EGX_54</t>
  </si>
  <si>
    <t>EGX_55</t>
  </si>
  <si>
    <t>EGX_56</t>
  </si>
  <si>
    <t>EGX_57</t>
  </si>
  <si>
    <t>EGX_58</t>
  </si>
  <si>
    <t>EGX_59</t>
  </si>
  <si>
    <t>EGX_60</t>
  </si>
  <si>
    <t>EGX_61</t>
  </si>
  <si>
    <t>EGX_62</t>
  </si>
  <si>
    <t>EGX_63</t>
  </si>
  <si>
    <t>EGX_64</t>
  </si>
  <si>
    <t>EGX_65</t>
  </si>
  <si>
    <t>EGX_66</t>
  </si>
  <si>
    <t>EGX_67</t>
  </si>
  <si>
    <t>EGX_68</t>
  </si>
  <si>
    <t>EGX_69</t>
  </si>
  <si>
    <t>EGX_70</t>
  </si>
  <si>
    <t>NEW1</t>
  </si>
  <si>
    <t>NEW2</t>
  </si>
  <si>
    <t>NEW3</t>
  </si>
  <si>
    <t>NEW4</t>
  </si>
  <si>
    <t>EGX_71</t>
  </si>
  <si>
    <t>EGX_72</t>
  </si>
  <si>
    <t>EGX_73</t>
  </si>
  <si>
    <t>EGX_74</t>
  </si>
  <si>
    <t>EGX_75</t>
  </si>
  <si>
    <t>EGX_76</t>
  </si>
  <si>
    <t>EGX_77</t>
  </si>
  <si>
    <t>EGX_78</t>
  </si>
  <si>
    <t>EGX_79</t>
  </si>
  <si>
    <t>EGX_80</t>
  </si>
  <si>
    <t>EGX_81</t>
  </si>
  <si>
    <t>EGX_82</t>
  </si>
  <si>
    <t>EGX_83</t>
  </si>
  <si>
    <t>EGX_84</t>
  </si>
  <si>
    <t>EGX_85</t>
  </si>
  <si>
    <t>EGX_86</t>
  </si>
  <si>
    <t>EGX_87</t>
  </si>
  <si>
    <t>EGX_88</t>
  </si>
  <si>
    <t>EGX_89</t>
  </si>
  <si>
    <t>EGX_90</t>
  </si>
  <si>
    <t>EGX_91</t>
  </si>
  <si>
    <t>EGX_92</t>
  </si>
  <si>
    <t>EGX_93</t>
  </si>
  <si>
    <t>EGX_94</t>
  </si>
  <si>
    <t>EGX_95</t>
  </si>
  <si>
    <t>EGX_96</t>
  </si>
  <si>
    <t>EGX_97</t>
  </si>
  <si>
    <t>EGX_98</t>
  </si>
  <si>
    <t>EGX_99</t>
  </si>
  <si>
    <t>EGX_100</t>
  </si>
  <si>
    <t>EGX_101</t>
  </si>
  <si>
    <t>EGX_102</t>
  </si>
  <si>
    <t>EGX_103</t>
  </si>
  <si>
    <t>EGX_104</t>
  </si>
  <si>
    <t>EGX_105a</t>
  </si>
  <si>
    <t>EGX_106a</t>
  </si>
  <si>
    <t>EGX_105</t>
  </si>
  <si>
    <t>EGX_106</t>
  </si>
  <si>
    <t>EGX_107</t>
  </si>
  <si>
    <t>EGX_108</t>
  </si>
  <si>
    <t>EGX_109</t>
  </si>
  <si>
    <t>EGX_110</t>
  </si>
  <si>
    <t>EGX_111</t>
  </si>
  <si>
    <t>EGX_112</t>
  </si>
  <si>
    <t>EGX_113</t>
  </si>
  <si>
    <t>EGX_114</t>
  </si>
  <si>
    <t>EGX_115</t>
  </si>
  <si>
    <t>EGX_116</t>
  </si>
  <si>
    <t>EGX_117</t>
  </si>
  <si>
    <t>EGX_118</t>
  </si>
  <si>
    <t>EGX_119</t>
  </si>
  <si>
    <t>EGX_120</t>
  </si>
  <si>
    <t>EGX_121</t>
  </si>
  <si>
    <t>EGX_122</t>
  </si>
  <si>
    <t>EGX_123</t>
  </si>
  <si>
    <t>EGX_124</t>
  </si>
  <si>
    <t>EGX_125</t>
  </si>
  <si>
    <t>EGX_126</t>
  </si>
  <si>
    <t>EGX_127</t>
  </si>
  <si>
    <t>EGX_128</t>
  </si>
  <si>
    <t>EGX_129</t>
  </si>
  <si>
    <t>EGX_130</t>
  </si>
  <si>
    <t>EGX_131</t>
  </si>
  <si>
    <t>EGX_132</t>
  </si>
  <si>
    <t>EGX_133</t>
  </si>
  <si>
    <t>EGX_134</t>
  </si>
  <si>
    <t>EGX_135</t>
  </si>
  <si>
    <t>EGX_136</t>
  </si>
  <si>
    <t>EGX_137</t>
  </si>
  <si>
    <t>EGX_138</t>
  </si>
  <si>
    <t>EGX_139</t>
  </si>
  <si>
    <t>EGX_140</t>
  </si>
  <si>
    <t>EGX_141</t>
  </si>
  <si>
    <t>EGX_142</t>
  </si>
  <si>
    <t>EGX_143</t>
  </si>
  <si>
    <t>Connection application and management services</t>
  </si>
  <si>
    <t>Network Ancillary services</t>
  </si>
  <si>
    <t>Auxiliary metering services</t>
  </si>
  <si>
    <t>Service grouping</t>
  </si>
  <si>
    <t>De-energisation</t>
  </si>
  <si>
    <t>Re-energisation</t>
  </si>
  <si>
    <t>Temporary disconnections and reconnections (which may involve a line drop)</t>
  </si>
  <si>
    <t>Temporary connection</t>
  </si>
  <si>
    <t>Supply Abolishment</t>
  </si>
  <si>
    <t>Supply enhancement</t>
  </si>
  <si>
    <t>Point of attachment relocation</t>
  </si>
  <si>
    <t>Re-arrange connection assets at customer's request</t>
  </si>
  <si>
    <t>Faults/Emergency response</t>
  </si>
  <si>
    <t xml:space="preserve">Removal of a meter (Type 5 &amp; 6)
</t>
  </si>
  <si>
    <t>Meter test</t>
  </si>
  <si>
    <t>Meter inspection and investigation on request</t>
  </si>
  <si>
    <t>Meter reconfiguration</t>
  </si>
  <si>
    <t>Load control time switch</t>
  </si>
  <si>
    <t>Metering alteration</t>
  </si>
  <si>
    <t>Meter reading</t>
  </si>
  <si>
    <t>Type 6 non standard metering data services</t>
  </si>
  <si>
    <t>Reseal</t>
  </si>
  <si>
    <t>Call out fee</t>
  </si>
  <si>
    <t>Retailer requested de-energisation of the customer's premises where the de-energisation can be performed at the premises ie by a method other than main switch seal (eg pole, pillar, transformer or meter isolation link)</t>
  </si>
  <si>
    <t>Retailer requested de-energisation (MSS)</t>
  </si>
  <si>
    <t>Retailer requests a re-energisation of the customer's premises where the customer has not paid their electricity account. No visual required</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</si>
  <si>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</si>
  <si>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</si>
  <si>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Temporary de-energisation and re-energisation of supply to allow customer or contractor to work close - the supply will be disconnected</t>
  </si>
  <si>
    <t>Temporary de-energisation and re-energisation of supply to allow customer or contractor to work close - the service may be physically dismantled or disconnected (e.g. overhead service dropped). This services includes switching if required.</t>
  </si>
  <si>
    <t>Customer requested temporary connection (short term) and the recovery of the temporary builders supply. Excludes work on metering equipment.</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</si>
  <si>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</si>
  <si>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</si>
  <si>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Request to de-energise an unmetered supply point.</t>
  </si>
  <si>
    <t>Service upgrade. For example, an upgrade from single phase to multi phase and/or increase capacity. Excludes work on metering equipment (if required). Overhead</t>
  </si>
  <si>
    <t>Service upgrade. For example, an upgrade from single phase to multi phase and/or increase capacity. Excludes work on metering equipment (if required). Underground</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</si>
  <si>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</si>
  <si>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</si>
  <si>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Attending loss of Supply - customer fault</t>
  </si>
  <si>
    <t>Removal of Meter</t>
  </si>
  <si>
    <t>Customer requested Meter Accuracy Testing of type 5-6 meter (physically test meter)</t>
  </si>
  <si>
    <t>Inspection required to check reported or suspected fault and no fault in meter is found. (no physical meter test)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</si>
  <si>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</si>
  <si>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</si>
  <si>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make a change from one tariff to another tariff (Controlled Load)</t>
  </si>
  <si>
    <t>A request to make a change from one tariff to another tariff</t>
  </si>
  <si>
    <t>Change load control equipment (inc. time switch and relay install, modify and removal)</t>
  </si>
  <si>
    <t>Meter alteration – meter is being relocated or meter wiring altered and requires DNSP to visit site to verify the integrity of the metering equipment</t>
  </si>
  <si>
    <t>Customer requests a check read, transfer read or validation of an estimated read on the meter, may be due to reported error in the meter reading. This is only used to check the accuracy of the meter reading</t>
  </si>
  <si>
    <t>Site remains active and reading undertaken upon customer move in. Retail requested</t>
  </si>
  <si>
    <t>Special meter reading including final read. Retailer or customer requested</t>
  </si>
  <si>
    <t>Provision of load profile data where available – Retailer requested</t>
  </si>
  <si>
    <t>Reseal and inspection of meter after customer initated work</t>
  </si>
  <si>
    <t xml:space="preserve"> Crews attend site at the customers request and is unable to perform job due to customers fault/fault of a third party.  TECHNICAL. Wasted travel time and wasted time at customer's premises.</t>
  </si>
  <si>
    <t xml:space="preserve"> Crews attend site at the customers request and is unable to perform job due to customers fault/fault of a third party.  NON TECHNICAL. Wasted travel time.</t>
  </si>
  <si>
    <t xml:space="preserve">BUSINESS HOURS </t>
  </si>
  <si>
    <t>Dismantling - SINGLE PHASE - BUSINESS HOURS</t>
  </si>
  <si>
    <t>Dismantling - MULTIPHASE - BUSINESS HOURS</t>
  </si>
  <si>
    <t>Dismantling - SINGLE PHASE - BUSINESS HOURS - Traffic Control</t>
  </si>
  <si>
    <t>Dismantling - MULTIPHASE - BUSINESS HOURS - Traffic Control</t>
  </si>
  <si>
    <t>Dismantling - SINGLE PHASE - AFTER HOURS</t>
  </si>
  <si>
    <t>Dismantling - MULTIPHASE - AFTER HOURS</t>
  </si>
  <si>
    <t>Dismantling - SINGLE PHASE - AFTER HOURS - Traffic Control</t>
  </si>
  <si>
    <t>Dismantling - MULTIPHASE - AFTER HOURS - Traffic Control</t>
  </si>
  <si>
    <t>SERVICE ONLY - BUSINESS HOURS - CT (Complex)</t>
  </si>
  <si>
    <t>SERVICE ONLY - BUSINESS HOURS - CT (Complex) - Traffic control</t>
  </si>
  <si>
    <t>SERVICE ONLY - BUSINESS HOURS - NO CT (Simple)</t>
  </si>
  <si>
    <t>SERVICE ONLY - BUSINESS HOURS - NO CT (Simple) - Traffic control</t>
  </si>
  <si>
    <t>SERVICE ONLY - AFTER HOURS - CT (Complex)</t>
  </si>
  <si>
    <t>SERVICE ONLY - AFTER HOURS - CT (Complex) - Traffic control</t>
  </si>
  <si>
    <t>SERVICE ONLY- AFTER HOURS - NO CT (Simple)</t>
  </si>
  <si>
    <t>SERVICE ONLY- AFTER HOURS - NO CT (Simple) - Traffic control</t>
  </si>
  <si>
    <t>SERVICE ONLY - ANYTIME - CT (Complex)</t>
  </si>
  <si>
    <t>SERVICE ONLY - ANYTIME - CT (Complex) - Traffic control</t>
  </si>
  <si>
    <t>SERVICE ONLY - ANYTIME - NO CT (Simple)</t>
  </si>
  <si>
    <t>SERVICE ONLY - ANYTIME - NO CT (Simple) - Traffic control</t>
  </si>
  <si>
    <t xml:space="preserve">METER ONLY (Per NMI) - BUSINESS HOURS - CT </t>
  </si>
  <si>
    <t xml:space="preserve">METER ONLY (Per NMI) - BUSINESS HOURS - NO CT </t>
  </si>
  <si>
    <t xml:space="preserve">METER ONLY (Per NMI) - AFTER HOURS- CT </t>
  </si>
  <si>
    <t>METER ONLY (Per NMI) - AFTER HOURS - NO CT</t>
  </si>
  <si>
    <t xml:space="preserve">METER ONLY (Per NMI) - ANYTIME - CT </t>
  </si>
  <si>
    <t xml:space="preserve">METER ONLY (Per NMI) - ANYTIME - NO CT </t>
  </si>
  <si>
    <t>BUSINESS HOURS - TRAFFIC CONTROL</t>
  </si>
  <si>
    <t>AFTER HOURS - TRAFFIC CONTROL</t>
  </si>
  <si>
    <t xml:space="preserve">BUSINESS HOURS - SINGLE TO MULTI PHASE </t>
  </si>
  <si>
    <t>BUSINESS HOURS - SINGLE TO MULTI PHASE - Traffic control</t>
  </si>
  <si>
    <t xml:space="preserve">BUSINESS HOURS - MULTIPHASE INCREASE CAPACITY </t>
  </si>
  <si>
    <t>BUSINESS HOURS - MULTIPHASE INCREASE CAPACITY - Traffic control</t>
  </si>
  <si>
    <t xml:space="preserve">AFTER HOURS - SINGLE TO MULTI PHASE </t>
  </si>
  <si>
    <t>AFTER HOURS - SINGLE TO MULTI PHASE - Traffic control</t>
  </si>
  <si>
    <t>AFTER HOURS - MULTIPHASE INCREASE CAPACITY</t>
  </si>
  <si>
    <t>AFTER HOURS - MULTIPHASE INCREASE CAPACITY - Traffic control</t>
  </si>
  <si>
    <t>BUSINESS HOURS - SINGLE PHASE - Traffic Control</t>
  </si>
  <si>
    <t xml:space="preserve">AFTER HOURS - SINGLE PHASE  </t>
  </si>
  <si>
    <t>AFTER HOURS - SINGLE PHASE  - Traffic Control</t>
  </si>
  <si>
    <t>BUSINESS HOURS - MULTI PHASE</t>
  </si>
  <si>
    <t>BUSINESS HOURS - MULTI PHASE - Traffic Control</t>
  </si>
  <si>
    <t xml:space="preserve">AFTER HOURS - MULTIPHASE  </t>
  </si>
  <si>
    <t>AFTER HOURS - MULTIPHASE - Traffic Control</t>
  </si>
  <si>
    <t>AFTER HOURS - SINGLE PHASE - Traffic control</t>
  </si>
  <si>
    <t>BUSINESS HOURS - 1 crew</t>
  </si>
  <si>
    <t>BUSINESS HOURS - 2 crews</t>
  </si>
  <si>
    <t>AFTER HOURS - 1 crew</t>
  </si>
  <si>
    <t>AFTER HOURS - 2 crews</t>
  </si>
  <si>
    <t xml:space="preserve">Rates </t>
  </si>
  <si>
    <t>NPL1</t>
  </si>
  <si>
    <t>NPL2</t>
  </si>
  <si>
    <t>NPL3</t>
  </si>
  <si>
    <t>NPL4</t>
  </si>
  <si>
    <t>Permutation 1</t>
  </si>
  <si>
    <t>Permutation 2</t>
  </si>
  <si>
    <t>Conventional</t>
  </si>
  <si>
    <t>LED</t>
  </si>
  <si>
    <t>Nil</t>
  </si>
  <si>
    <t>11kV Bus</t>
  </si>
  <si>
    <t>11kV Line</t>
  </si>
  <si>
    <t>EG - 11kV</t>
  </si>
  <si>
    <t>LV Demand Time-of-Use</t>
  </si>
  <si>
    <t>Large Business Primary Load Control</t>
  </si>
  <si>
    <t>Large Business Secondary Load Control</t>
  </si>
  <si>
    <t>Small Business ToU Energy</t>
  </si>
  <si>
    <t>Small Business Transitional Demand</t>
  </si>
  <si>
    <t>Small Business Demand</t>
  </si>
  <si>
    <t>Small Business Primary Load Control</t>
  </si>
  <si>
    <t>Residential ToU Energy</t>
  </si>
  <si>
    <t>Residential Transitional Demand</t>
  </si>
  <si>
    <t>is the sum of annual adjustments factors for year t and includes the true-up for any under or over recovery of actual revenue collected through DUoS charges calculated using the method in Attachment 13 of the AER's Final Decision</t>
  </si>
  <si>
    <t>is the sum of approved cost pass through amounts (positive or negative) with respect to regulatory year t, as determined by the AER. It will aslo include any end-of-period adjustmnets in regulatory year t.</t>
  </si>
  <si>
    <t>is the annual percentage change in the ABS CPI All Groups, Weighted Average of Eight Capital Cities[1] from the December quarter in year t–2 to the December quarter in year t–1, calculated using the following method:
The ABS CPI All Groups, Weighted Average of Eight Capital Cities for the December quarter in regulatory year t–1 divided by The ABS CPI All Groups, Weighted Average of Eight Capital Cities for the December quarter in regulatory year t–2 minus one.
For example, for the 2020–21 year, t–2 is December quarter 2018 and t–1 is December quarter 2019.</t>
  </si>
  <si>
    <t>is the X factor for each year of the 2020–25 regulatory control period as determined in the PTRM, and annually revised for the return on debt update in accordance with the formula specified in the rate of return attachment 3—rate of return—calculated for the relevant year.</t>
  </si>
  <si>
    <t>is the annual smoothed revenue requirement in the PTRM for year t.</t>
  </si>
  <si>
    <t>Example calculation of DUoS unders and overs account ($'000, nominal)</t>
  </si>
  <si>
    <t>Example calculation of designated pricing proposal charges unders and overs account ($'000, nominal)</t>
  </si>
  <si>
    <r>
      <t>Is the annual percentage change in the ABS CPI All Groups, Weighted Average of Eight Capital Cities</t>
    </r>
    <r>
      <rPr>
        <vertAlign val="superscript"/>
        <sz val="10"/>
        <color theme="1"/>
        <rFont val="Arial"/>
        <family val="2"/>
      </rPr>
      <t xml:space="preserve">[1] </t>
    </r>
    <r>
      <rPr>
        <sz val="10"/>
        <color theme="1"/>
        <rFont val="Arial"/>
        <family val="2"/>
      </rPr>
      <t xml:space="preserve">from the December quarter in year t–2 to the December quarter in year t–1, calculated using the following method:
The ABS CPI All Groups, Weighted Average of Eight Capital Cities for the December quarter in regulatory year t–1 divided by The ABS CPI All Groups, Weighted Average of Eight Capital Cities for the December quarter in regulatory year t–2 minus one.
</t>
    </r>
  </si>
  <si>
    <t>Please note that separate X factors exist for 
* Annual Public Lighting charges 
* Annual Metering Charge (non-capital component) 
* Annual Metering Charge (capital component)</t>
  </si>
  <si>
    <t>consists of all labour costs directly incurred in the provision of the service which may include labour on-costs, fleet on-costs and overheads. From 2021–22, base labour is escalated annually by (1+∆CPIt)(1–Xt)</t>
  </si>
  <si>
    <t>Security Lighting Charges</t>
  </si>
  <si>
    <t xml:space="preserve">Permutation </t>
  </si>
  <si>
    <t>PropTar
$/light/day</t>
  </si>
  <si>
    <t xml:space="preserve">Small LED </t>
  </si>
  <si>
    <t xml:space="preserve">Medium LED </t>
  </si>
  <si>
    <t xml:space="preserve">Small conventional </t>
  </si>
  <si>
    <t xml:space="preserve">Medium conventional </t>
  </si>
  <si>
    <t xml:space="preserve">Large conventional </t>
  </si>
  <si>
    <t>Securitylighting</t>
  </si>
  <si>
    <t>Security lighting X-factor</t>
  </si>
  <si>
    <t>Tariff Class/Tariff description</t>
  </si>
  <si>
    <t>Customer class</t>
  </si>
  <si>
    <t>Number of days in a year</t>
  </si>
  <si>
    <t>Year</t>
  </si>
  <si>
    <t>Days in year</t>
  </si>
  <si>
    <t>$/Day/$M- CAV</t>
  </si>
  <si>
    <t>$/Day/$M-NCAV</t>
  </si>
  <si>
    <t xml:space="preserve"> Location
</t>
  </si>
  <si>
    <t>General Charge</t>
  </si>
  <si>
    <t>Common</t>
  </si>
  <si>
    <t xml:space="preserve">$/kW/Mth </t>
  </si>
  <si>
    <t>SACS Unm</t>
  </si>
  <si>
    <t>kVA</t>
  </si>
  <si>
    <t>$/year</t>
  </si>
  <si>
    <t>8100</t>
  </si>
  <si>
    <t>8300</t>
  </si>
  <si>
    <t>7200</t>
  </si>
  <si>
    <t>5800</t>
  </si>
  <si>
    <t>5900</t>
  </si>
  <si>
    <t>8500</t>
  </si>
  <si>
    <t>8800</t>
  </si>
  <si>
    <t>6800</t>
  </si>
  <si>
    <t>6000</t>
  </si>
  <si>
    <t>7100</t>
  </si>
  <si>
    <t>3800</t>
  </si>
  <si>
    <t>3600</t>
  </si>
  <si>
    <t>8400</t>
  </si>
  <si>
    <t>8900</t>
  </si>
  <si>
    <t>6900</t>
  </si>
  <si>
    <t>3900</t>
  </si>
  <si>
    <t>3700</t>
  </si>
  <si>
    <t>5700</t>
  </si>
  <si>
    <t>9000</t>
  </si>
  <si>
    <t>9100</t>
  </si>
  <si>
    <t>9600</t>
  </si>
  <si>
    <t>Wide Inclining Fixed</t>
  </si>
  <si>
    <t>Region</t>
  </si>
  <si>
    <t>Value</t>
  </si>
  <si>
    <t>$/day</t>
  </si>
  <si>
    <t xml:space="preserve">Total </t>
  </si>
  <si>
    <t>11L</t>
  </si>
  <si>
    <t>11B</t>
  </si>
  <si>
    <t>Alternative Control Services</t>
  </si>
  <si>
    <t>Standard Control Services</t>
  </si>
  <si>
    <t>Revenue</t>
  </si>
  <si>
    <t>t-3</t>
  </si>
  <si>
    <t>t-4</t>
  </si>
  <si>
    <t>Tariff name</t>
  </si>
  <si>
    <t>Charge</t>
  </si>
  <si>
    <t>Transmission zone</t>
  </si>
  <si>
    <t/>
  </si>
  <si>
    <t>Other</t>
  </si>
  <si>
    <t>Quantity</t>
  </si>
  <si>
    <t>TUOS</t>
  </si>
  <si>
    <t>JS</t>
  </si>
  <si>
    <t>S factor for period t</t>
  </si>
  <si>
    <t>Version</t>
  </si>
  <si>
    <t>Changes to the Tariff Approval Model</t>
  </si>
  <si>
    <t>Changes to SCS tariffs</t>
  </si>
  <si>
    <t>Energex WACC Nominal</t>
  </si>
  <si>
    <t>Energex WACC Real</t>
  </si>
  <si>
    <t>Year  t-1</t>
  </si>
  <si>
    <t>(estimate)</t>
  </si>
  <si>
    <t>(A minus B plus C) Under/over recovery of revenue for regulatory year</t>
  </si>
  <si>
    <t>Nominal WACC (per cent)</t>
  </si>
  <si>
    <t>Real WACC (per cent) in Year t</t>
  </si>
  <si>
    <t>CPI (per cent) in Year t</t>
  </si>
  <si>
    <t>Interest on opening balance</t>
  </si>
  <si>
    <t>Year t-1</t>
  </si>
  <si>
    <t>(C) Revenue deliberately under-recovered in year</t>
  </si>
  <si>
    <t>Cross boundary expenditure</t>
  </si>
  <si>
    <t>+Cross boundary expenditure</t>
  </si>
  <si>
    <t xml:space="preserve">Actual </t>
  </si>
  <si>
    <t>Actual</t>
  </si>
  <si>
    <t>Estimate</t>
  </si>
  <si>
    <t xml:space="preserve">SAC Large Residential Basic </t>
  </si>
  <si>
    <t xml:space="preserve">SAC Large Business Basic </t>
  </si>
  <si>
    <t>Please note that the following changes ocurrring in 2021-22</t>
  </si>
  <si>
    <t>Inclusion on 1 July 2021 of new network tariffs to align with the Energex 2020-25 TSS, namely:</t>
  </si>
  <si>
    <t>DNV1MBU</t>
  </si>
  <si>
    <t>DNV1MAU</t>
  </si>
  <si>
    <t>DNV2MBU</t>
  </si>
  <si>
    <t>DNV2MAU</t>
  </si>
  <si>
    <t>DN$1MBU</t>
  </si>
  <si>
    <t>DN$2MBU</t>
  </si>
  <si>
    <t>DNMS1MBU</t>
  </si>
  <si>
    <t>DNMS1MAU</t>
  </si>
  <si>
    <t>DNS$1MBU</t>
  </si>
  <si>
    <t>RN$1MBU</t>
  </si>
  <si>
    <t>RN$2MBU</t>
  </si>
  <si>
    <t>RN$1MAU</t>
  </si>
  <si>
    <t>RN$2MAU</t>
  </si>
  <si>
    <t>RN$1MTU</t>
  </si>
  <si>
    <t>RN$2MTU</t>
  </si>
  <si>
    <t>RNS1MBU</t>
  </si>
  <si>
    <t>RNS1MAU</t>
  </si>
  <si>
    <t>RNS1MTU</t>
  </si>
  <si>
    <t>RNS$1MBU</t>
  </si>
  <si>
    <t>RNV1MBU</t>
  </si>
  <si>
    <t>RNV2MBU</t>
  </si>
  <si>
    <t>RNV1MAU</t>
  </si>
  <si>
    <t>RNV2MAU</t>
  </si>
  <si>
    <t>RNV1MTU</t>
  </si>
  <si>
    <t>RNV2MTU</t>
  </si>
  <si>
    <t>RN$V1MBU</t>
  </si>
  <si>
    <t>RN$V1MAU</t>
  </si>
  <si>
    <t>RN$V1MTU</t>
  </si>
  <si>
    <t>RN$V2MBU</t>
  </si>
  <si>
    <t>RN$V2MAU</t>
  </si>
  <si>
    <t>RN$V2MTU</t>
  </si>
  <si>
    <t>TDNNDBU</t>
  </si>
  <si>
    <t>TDNNDAU</t>
  </si>
  <si>
    <t>TDNSPBU</t>
  </si>
  <si>
    <t>TDNMPBU</t>
  </si>
  <si>
    <t>TDNSPTCBU</t>
  </si>
  <si>
    <t>TDNMPTCBU</t>
  </si>
  <si>
    <t>TDNSPAU</t>
  </si>
  <si>
    <t>TDNMPAU</t>
  </si>
  <si>
    <t>TDNSPTCAU</t>
  </si>
  <si>
    <t>TDNMPTCAU</t>
  </si>
  <si>
    <t>NCT1MBU</t>
  </si>
  <si>
    <t>NCT1MAU</t>
  </si>
  <si>
    <t>NCT2MBU</t>
  </si>
  <si>
    <t>NCT2MAU</t>
  </si>
  <si>
    <t>SA2BU</t>
  </si>
  <si>
    <t>SA2TCBU</t>
  </si>
  <si>
    <t>SA1BU</t>
  </si>
  <si>
    <t>SA1TCBU</t>
  </si>
  <si>
    <t>SA2AU</t>
  </si>
  <si>
    <t>SA2TCAU</t>
  </si>
  <si>
    <t>SA1AU</t>
  </si>
  <si>
    <t>SA1TCAU</t>
  </si>
  <si>
    <t>SA2TU</t>
  </si>
  <si>
    <t>SA2TCTU</t>
  </si>
  <si>
    <t>SA1TU</t>
  </si>
  <si>
    <t>SA1TCTU</t>
  </si>
  <si>
    <t>SA4BU</t>
  </si>
  <si>
    <t>SA3BU</t>
  </si>
  <si>
    <t>SA4AU</t>
  </si>
  <si>
    <t>SA3AU</t>
  </si>
  <si>
    <t>SA4TU</t>
  </si>
  <si>
    <t>SA3TU</t>
  </si>
  <si>
    <t>DNUMSBU</t>
  </si>
  <si>
    <t>DNUMSAU</t>
  </si>
  <si>
    <t>DNUMSTCBU</t>
  </si>
  <si>
    <t>DNUMSTCAU</t>
  </si>
  <si>
    <t>SEOMPBU</t>
  </si>
  <si>
    <t>SEOMPTCBU</t>
  </si>
  <si>
    <t>SEOCAPBU</t>
  </si>
  <si>
    <t>SEOCAPTCBU</t>
  </si>
  <si>
    <t>SEOMPAU</t>
  </si>
  <si>
    <t>SEOMPTCAU</t>
  </si>
  <si>
    <t>SEOCAPAU</t>
  </si>
  <si>
    <t>SEOCAPTCAU</t>
  </si>
  <si>
    <t>SEUMPBU</t>
  </si>
  <si>
    <t>SEUMPTCBU</t>
  </si>
  <si>
    <t>SEUCAPBU</t>
  </si>
  <si>
    <t>SEUCAPTCBU</t>
  </si>
  <si>
    <t>SEUMPAU</t>
  </si>
  <si>
    <t>SEUMPTCAU</t>
  </si>
  <si>
    <t>SEUCAPAU</t>
  </si>
  <si>
    <t>SEUCAPTCAU</t>
  </si>
  <si>
    <t>POASPBU</t>
  </si>
  <si>
    <t>POASPTCBU</t>
  </si>
  <si>
    <t>POASPAU</t>
  </si>
  <si>
    <t>POASPTCAU</t>
  </si>
  <si>
    <t>POAMPBU</t>
  </si>
  <si>
    <t>POAMPTCBU</t>
  </si>
  <si>
    <t>POAMPAU</t>
  </si>
  <si>
    <t>POAMPTCAU</t>
  </si>
  <si>
    <t>OH2UGSPBU</t>
  </si>
  <si>
    <t>OH2UGSPTBU</t>
  </si>
  <si>
    <t>OH2UGSPAU</t>
  </si>
  <si>
    <t>OH2UGSPTAU</t>
  </si>
  <si>
    <t>OH2UGMPBU</t>
  </si>
  <si>
    <t>OH2UGMPTBU</t>
  </si>
  <si>
    <t>OH2UGMPAU</t>
  </si>
  <si>
    <t>OH2UGMPTAU</t>
  </si>
  <si>
    <t>LOSBU</t>
  </si>
  <si>
    <t>LOSAU</t>
  </si>
  <si>
    <t>RM1MBU</t>
  </si>
  <si>
    <t>RM2MBU</t>
  </si>
  <si>
    <t>RM1MAU</t>
  </si>
  <si>
    <t>RM2MAU</t>
  </si>
  <si>
    <t>MIMT1MBU</t>
  </si>
  <si>
    <t>MIMT2MBU</t>
  </si>
  <si>
    <t>MIMT1MAU</t>
  </si>
  <si>
    <t>MIMT2MAU</t>
  </si>
  <si>
    <t>MINS1MBU</t>
  </si>
  <si>
    <t>MINS1MAU</t>
  </si>
  <si>
    <t>MINS2MBU</t>
  </si>
  <si>
    <t>MINS2MAU</t>
  </si>
  <si>
    <t>MINSSUBU</t>
  </si>
  <si>
    <t>MINSSUAU</t>
  </si>
  <si>
    <t>MINSMUBU</t>
  </si>
  <si>
    <t>MINSMUAU</t>
  </si>
  <si>
    <t>MRCLT1MBU</t>
  </si>
  <si>
    <t>MRCLT1MAU</t>
  </si>
  <si>
    <t>MRCLT2MBU</t>
  </si>
  <si>
    <t>MRCLT2MAU</t>
  </si>
  <si>
    <t>MRCT1MBU</t>
  </si>
  <si>
    <t>MRCT1MAU</t>
  </si>
  <si>
    <t>MRCT2MBU</t>
  </si>
  <si>
    <t>MRCT2MAU</t>
  </si>
  <si>
    <t>MRCL1MBU</t>
  </si>
  <si>
    <t>MRCL2MBU</t>
  </si>
  <si>
    <t>MM1MBU</t>
  </si>
  <si>
    <t>MM1MAU</t>
  </si>
  <si>
    <t>MM2MBU</t>
  </si>
  <si>
    <t>MM2MAU</t>
  </si>
  <si>
    <t>SRCRBU</t>
  </si>
  <si>
    <t>RNRRBU</t>
  </si>
  <si>
    <t>SRTRBU</t>
  </si>
  <si>
    <t>LPDBU</t>
  </si>
  <si>
    <t>AAMRBU</t>
  </si>
  <si>
    <t>USV1MBU</t>
  </si>
  <si>
    <t>USV2MBU</t>
  </si>
  <si>
    <t>USV1MAU</t>
  </si>
  <si>
    <t>USV2MAU</t>
  </si>
  <si>
    <t>USVNTBU</t>
  </si>
  <si>
    <t>USVNTAU</t>
  </si>
  <si>
    <t>Updated Service ref</t>
  </si>
  <si>
    <t xml:space="preserve">Tariff class </t>
  </si>
  <si>
    <t>Services</t>
  </si>
  <si>
    <t>Permutations</t>
  </si>
  <si>
    <t>Traffic control</t>
  </si>
  <si>
    <t>Base (2020-21)</t>
  </si>
  <si>
    <t>No</t>
  </si>
  <si>
    <t>Yes</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</si>
  <si>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tiravle time)</t>
  </si>
  <si>
    <t>AER Final Determination Approved Prices</t>
  </si>
  <si>
    <t>Product Codes</t>
  </si>
  <si>
    <t xml:space="preserve">
$/Cust/year</t>
  </si>
  <si>
    <t>Source: EGX Attachment 1 - Network Tariff Tables 2020-21 Final.xlsx</t>
  </si>
  <si>
    <t>Product Code</t>
  </si>
  <si>
    <t>$/day/light</t>
  </si>
  <si>
    <t>NPL1 (Energex Owned &amp; Operated)</t>
  </si>
  <si>
    <t>Major</t>
  </si>
  <si>
    <t>Minor</t>
  </si>
  <si>
    <t>NPL2 (Gifted &amp; Energex Operated)</t>
  </si>
  <si>
    <t>This worksheet contains the 2020-21 ACS fee-based services and  rates approved by the AER in the 2020-21 pricing proposal</t>
  </si>
  <si>
    <t>This worksheet contains the 2020-21 public lighting services and rates approved by the AER as part of the 2020-21 pricing proposal</t>
  </si>
  <si>
    <t>ACSMNCC</t>
  </si>
  <si>
    <t>Non-capital</t>
  </si>
  <si>
    <t>ACSMCC</t>
  </si>
  <si>
    <t>This worksheet contains the 2020-21 Type 6 metering services and rates approved by the AER as part of the 2020-21 pricing proposal</t>
  </si>
  <si>
    <t>Daily maintenance, operation and replacement charge/ unit</t>
  </si>
  <si>
    <t>This worksheet contains the 2020-21 security lighting services and rates approved by the AER as part of the 2020-21 pricing proposal</t>
  </si>
  <si>
    <t>Product codes</t>
  </si>
  <si>
    <t>Tariff references</t>
  </si>
  <si>
    <t>C Factor - Pass through Amounts</t>
  </si>
  <si>
    <t>I factor - DMIA Carryover adjustment</t>
  </si>
  <si>
    <t>2011_12</t>
  </si>
  <si>
    <t>Description</t>
  </si>
  <si>
    <t>Audited statutory accounts</t>
  </si>
  <si>
    <t>Adjustments</t>
  </si>
  <si>
    <t>Regulated distribution business</t>
  </si>
  <si>
    <t>Standard control services</t>
  </si>
  <si>
    <t>Alternative control services</t>
  </si>
  <si>
    <t>Negotiated services</t>
  </si>
  <si>
    <t>$ nominal</t>
  </si>
  <si>
    <t>Dr/(Cr)</t>
  </si>
  <si>
    <t>Distribution revenue</t>
  </si>
  <si>
    <t>Gross proceeds from sale of assets</t>
  </si>
  <si>
    <t>Capital contributions</t>
  </si>
  <si>
    <t>Interest income</t>
  </si>
  <si>
    <t>Other revenue (analysed as appropriate):</t>
  </si>
  <si>
    <t>Street lighting</t>
  </si>
  <si>
    <t>Quoted services revenue</t>
  </si>
  <si>
    <t>Fee based services revenue</t>
  </si>
  <si>
    <t>Sales of goods</t>
  </si>
  <si>
    <t>Government grant revenue</t>
  </si>
  <si>
    <t>Other revenue</t>
  </si>
  <si>
    <t>Total revenue</t>
  </si>
  <si>
    <t>Net TUOS expense</t>
  </si>
  <si>
    <r>
      <t>O&amp;M costs</t>
    </r>
    <r>
      <rPr>
        <i/>
        <sz val="10"/>
        <color indexed="9"/>
        <rFont val="Arial"/>
        <family val="2"/>
      </rPr>
      <t xml:space="preserve"> </t>
    </r>
  </si>
  <si>
    <t>-Network operations</t>
  </si>
  <si>
    <t>-Network maintenance</t>
  </si>
  <si>
    <t xml:space="preserve">  - Inspection</t>
  </si>
  <si>
    <t xml:space="preserve">  - Planned maintenance</t>
  </si>
  <si>
    <t xml:space="preserve">  - Corrective repair</t>
  </si>
  <si>
    <t xml:space="preserve">  - Vegetation</t>
  </si>
  <si>
    <t xml:space="preserve">  - Emergency response/storms</t>
  </si>
  <si>
    <t xml:space="preserve">-Other costs </t>
  </si>
  <si>
    <t xml:space="preserve">  - Meter reading</t>
  </si>
  <si>
    <t xml:space="preserve">  - Customer services (inc call centre)</t>
  </si>
  <si>
    <t xml:space="preserve">  - DSM initiatives</t>
  </si>
  <si>
    <t xml:space="preserve">  - Levies</t>
  </si>
  <si>
    <t xml:space="preserve">  - Other operating costs (inc self insurance)</t>
  </si>
  <si>
    <t>Depreciation &amp; Amortisation</t>
  </si>
  <si>
    <t>Book value of assets disposed</t>
  </si>
  <si>
    <t>Earnings before interest and tax (EBIT)</t>
  </si>
  <si>
    <t>Interest expense</t>
  </si>
  <si>
    <t>Taxation</t>
  </si>
  <si>
    <t>Net Profit after tax</t>
  </si>
  <si>
    <t>RIN 2012_13</t>
  </si>
  <si>
    <t xml:space="preserve"> Distribution business</t>
  </si>
  <si>
    <t>Unregulated services</t>
  </si>
  <si>
    <t>Street Lighting</t>
  </si>
  <si>
    <t>Fee based service</t>
  </si>
  <si>
    <t>Quoted service</t>
  </si>
  <si>
    <t>$'000 nominal</t>
  </si>
  <si>
    <t>TUOS revenue</t>
  </si>
  <si>
    <t>Cross boundary revenue</t>
  </si>
  <si>
    <t>Profit from sale of fixed assets</t>
  </si>
  <si>
    <t xml:space="preserve">Other revenue </t>
  </si>
  <si>
    <t>TUOS costs</t>
  </si>
  <si>
    <t>Cross boundary charges</t>
  </si>
  <si>
    <t>Network maintenance</t>
  </si>
  <si>
    <t>Operating Expenses</t>
  </si>
  <si>
    <t xml:space="preserve">Depreciation </t>
  </si>
  <si>
    <t>Finance Charges</t>
  </si>
  <si>
    <t>Loss from sale of fixed assets</t>
  </si>
  <si>
    <t>Impairment Losses (nature of the impairment loss)</t>
  </si>
  <si>
    <t xml:space="preserve">Other </t>
  </si>
  <si>
    <t>Profit before Tax (PBT)</t>
  </si>
  <si>
    <t>Income Tax Expenses /(Benefit)</t>
  </si>
  <si>
    <t>Profit after tax</t>
  </si>
  <si>
    <t>RIN 2013_14</t>
  </si>
  <si>
    <t>RIN 2014_15</t>
  </si>
  <si>
    <t>Statutory Account code or reference to account code</t>
  </si>
  <si>
    <r>
      <t xml:space="preserve">Avoided Cost Payment
</t>
    </r>
    <r>
      <rPr>
        <sz val="10"/>
        <color indexed="9"/>
        <rFont val="Arial"/>
        <family val="2"/>
      </rPr>
      <t>($'000 nominal)</t>
    </r>
  </si>
  <si>
    <t>Avoided TUOS</t>
  </si>
  <si>
    <t>0.0</t>
  </si>
  <si>
    <t>AP RIN 2015_16</t>
  </si>
  <si>
    <t>8.1.1 - INCOME STATEMENT</t>
  </si>
  <si>
    <t>Audited Statutory Accounts</t>
  </si>
  <si>
    <t>Distribution business</t>
  </si>
  <si>
    <t>Negotiated Services</t>
  </si>
  <si>
    <t>Public Lighting</t>
  </si>
  <si>
    <t>Connection services</t>
  </si>
  <si>
    <t>Metering services</t>
  </si>
  <si>
    <t>Ancillary network services</t>
  </si>
  <si>
    <t>$0's, nominal</t>
  </si>
  <si>
    <t>8.1.1.1 - REVENUE</t>
  </si>
  <si>
    <t>Contributions</t>
  </si>
  <si>
    <t>Jurisdictional scheme amounts</t>
  </si>
  <si>
    <t>Pass through revenue (F-factor)</t>
  </si>
  <si>
    <t xml:space="preserve">Other Revenue </t>
  </si>
  <si>
    <t>8.1.1.2 - EXPENDITURE</t>
  </si>
  <si>
    <t>TUOS expenditure</t>
  </si>
  <si>
    <t>Avoided TUOS expenditure</t>
  </si>
  <si>
    <t>Finance charges</t>
  </si>
  <si>
    <t>Impairment losses</t>
  </si>
  <si>
    <t>Maintenance expenditure</t>
  </si>
  <si>
    <t>Operating expenditure excluding maintenance expenditure</t>
  </si>
  <si>
    <t>8.1.1.3 - PROFIT</t>
  </si>
  <si>
    <t>Profit before tax (PBT)</t>
  </si>
  <si>
    <t>Income tax expenses (/ benefit)</t>
  </si>
  <si>
    <t>AR RIN 2016_17</t>
  </si>
  <si>
    <t>REGULATORY REPORTING STATEMENT</t>
  </si>
  <si>
    <t>Annual Reporting RIN Response 2016-17</t>
  </si>
  <si>
    <t>8.1 - INCOME</t>
  </si>
  <si>
    <t>AR RIN 2017_18</t>
  </si>
  <si>
    <t>Annual Reporting RIN Response 2017-18</t>
  </si>
  <si>
    <t>AR RIN 2018_19</t>
  </si>
  <si>
    <t>ANNUAL REPORTING STATEMENT</t>
  </si>
  <si>
    <t>Annual Reporting RIN Response 2018-19</t>
  </si>
  <si>
    <t>Total expenditure</t>
  </si>
  <si>
    <t>AR RIN 2019_20</t>
  </si>
  <si>
    <t>Annual Reporting RIN Response 2019-20</t>
  </si>
  <si>
    <t xml:space="preserve"> -   </t>
  </si>
  <si>
    <t>TAR</t>
  </si>
  <si>
    <t>Actual DUoS Revenue  Recovered</t>
  </si>
  <si>
    <t>ARt</t>
  </si>
  <si>
    <t xml:space="preserve">+ Cost pass through amount (Ct) </t>
  </si>
  <si>
    <t>+ Incentive scheme amounts (It)</t>
  </si>
  <si>
    <r>
      <t xml:space="preserve">ARt (excl STPIS </t>
    </r>
    <r>
      <rPr>
        <sz val="9"/>
        <rFont val="Arial"/>
        <family val="2"/>
      </rPr>
      <t>t-1</t>
    </r>
    <r>
      <rPr>
        <sz val="10"/>
        <rFont val="Arial"/>
        <family val="2"/>
      </rPr>
      <t>)</t>
    </r>
  </si>
  <si>
    <r>
      <t xml:space="preserve">ARt (incl STPIS </t>
    </r>
    <r>
      <rPr>
        <sz val="9"/>
        <rFont val="Arial"/>
        <family val="2"/>
      </rPr>
      <t>t-1</t>
    </r>
    <r>
      <rPr>
        <sz val="10"/>
        <rFont val="Arial"/>
        <family val="2"/>
      </rPr>
      <t>)</t>
    </r>
  </si>
  <si>
    <t>Source</t>
  </si>
  <si>
    <t>Energex's 2020-25 PTRM</t>
  </si>
  <si>
    <t>Final decision checks</t>
  </si>
  <si>
    <t>2025-26</t>
  </si>
  <si>
    <t>2026-27</t>
  </si>
  <si>
    <t>2027-28</t>
  </si>
  <si>
    <t>2028-29</t>
  </si>
  <si>
    <t>2029-30</t>
  </si>
  <si>
    <t>Nominal Vanilla WACC</t>
  </si>
  <si>
    <t>Varying</t>
  </si>
  <si>
    <t>Real Vanilla WACC</t>
  </si>
  <si>
    <t xml:space="preserve">Post-tax Nominal WACC </t>
  </si>
  <si>
    <t xml:space="preserve">Post-tax Real WACC </t>
  </si>
  <si>
    <t xml:space="preserve">Pre-tax Nominal WACC </t>
  </si>
  <si>
    <t xml:space="preserve">Pre-tax Real WACC </t>
  </si>
  <si>
    <t>Nominal Tax Allowance</t>
  </si>
  <si>
    <t>Real Tax Allowance</t>
  </si>
  <si>
    <t>X Factors</t>
  </si>
  <si>
    <t>P_0</t>
  </si>
  <si>
    <t>X_02</t>
  </si>
  <si>
    <t>X_03</t>
  </si>
  <si>
    <t>X_04</t>
  </si>
  <si>
    <t>X_05</t>
  </si>
  <si>
    <t>X_06</t>
  </si>
  <si>
    <t>X_07</t>
  </si>
  <si>
    <t>X_08</t>
  </si>
  <si>
    <t>X_09</t>
  </si>
  <si>
    <t>X_10</t>
  </si>
  <si>
    <t>positive P0, X imply real decrease in price/ revenue constraint</t>
  </si>
  <si>
    <t>NPV difference (smoothed vs unsmoothed)</t>
  </si>
  <si>
    <t xml:space="preserve">% applied to revenue cap in year t excl of STPIS </t>
  </si>
  <si>
    <t>% applied to revenue cap in year t-1 incl of STPIS</t>
  </si>
  <si>
    <t>Applicable STPIS $ for year t</t>
  </si>
  <si>
    <t>Tariff Approval - Energex</t>
  </si>
  <si>
    <t>DUoS REVENUE CAP FORMULA COMPLIANT</t>
  </si>
  <si>
    <t>Not required in year t</t>
  </si>
  <si>
    <t>+ Adjusted annual smoothed revenue (incl. STPIS)</t>
  </si>
  <si>
    <t>+It</t>
  </si>
  <si>
    <t>+Ct</t>
  </si>
  <si>
    <t>+Bt =</t>
  </si>
  <si>
    <t>+Capital Contribution Under Recoveries</t>
  </si>
  <si>
    <t>+DUoS under/over recoveries</t>
  </si>
  <si>
    <t>The DNSP is expected to achieve a closing balance as close to zero as practicable in its DUoS unders and overs account in each forecast year in its annual pricing proposals in the 2016–20 regulatory control period.</t>
  </si>
  <si>
    <t>$m, nominal</t>
  </si>
  <si>
    <t>%</t>
  </si>
  <si>
    <t>Year 1 SCS smoothed revenue</t>
  </si>
  <si>
    <t>Year 1 nominal vanilla WACC</t>
  </si>
  <si>
    <t>Building Block Components ($m, Nominal)</t>
  </si>
  <si>
    <t>Return on Capital</t>
  </si>
  <si>
    <t>$m, real 30 June 2020</t>
  </si>
  <si>
    <t>Expected inflation</t>
  </si>
  <si>
    <t>Return of Capital (regulatory depreciation)</t>
  </si>
  <si>
    <t>Operating Expenditure</t>
  </si>
  <si>
    <t>Revenue Adjustments</t>
  </si>
  <si>
    <t>Year 1 real vanilla WACC</t>
  </si>
  <si>
    <t>Net Tax Allowance</t>
  </si>
  <si>
    <t>Annual Revenue Requirement (unsmoothed)</t>
  </si>
  <si>
    <t>Expected Revenue (smoothed)</t>
  </si>
  <si>
    <t>Energex's Annual RINs</t>
  </si>
  <si>
    <t>DPPC Revenue to be Recovered in year t</t>
  </si>
  <si>
    <t>Releases from t-2</t>
  </si>
  <si>
    <t>Unders/overs from t-2</t>
  </si>
  <si>
    <t>DPPC REVENUE FORMULA COMPLIANT</t>
  </si>
  <si>
    <t>Source: EGX Attachment 4 - Confidential Tariff Approval Model 2020-21 Final v2.1.xlsx, Tab "2020_DistRevCapForm"</t>
  </si>
  <si>
    <t>Source: EGX Attachment 4 - Confidential Tariff Approval Model 2020-21 Final v2.1.xlsx, Tab "2020_TransRevCapForm"</t>
  </si>
  <si>
    <t>+Rocklea</t>
  </si>
  <si>
    <t>Inputs used for the calculation of the DUoS  unders/overs amounts in "2021_DUOSRevCap"</t>
  </si>
  <si>
    <t>Inputs used for the calculation of the DPPC  unders/overs amounts in "2021_TUOSRevCap" worksheet</t>
  </si>
  <si>
    <t>Inputs used for the calculation of the Jurisdictional Scheme  unders/overs amounts in "2021_JSRevCap" worksheet</t>
  </si>
  <si>
    <t xml:space="preserve">Actual Jurisdictional Scheme </t>
  </si>
  <si>
    <t>JSA REVENUE FORMULA COMPLIANT</t>
  </si>
  <si>
    <t>Revenue component</t>
  </si>
  <si>
    <t>Distribution use of system (DUOS)</t>
  </si>
  <si>
    <t>Transmission use of system (TUOS)</t>
  </si>
  <si>
    <t xml:space="preserve">Jurisdictional schemes </t>
  </si>
  <si>
    <t>Total Network use of system (NUOS)</t>
  </si>
  <si>
    <t xml:space="preserve">Component </t>
  </si>
  <si>
    <t xml:space="preserve">Formula </t>
  </si>
  <si>
    <t>2021-22 Value</t>
  </si>
  <si>
    <t>Adjusted annual smoothed revenue requirement (t-1)</t>
  </si>
  <si>
    <t>X-factor</t>
  </si>
  <si>
    <t>S-Factor</t>
  </si>
  <si>
    <t>Adjusted annual smoothed revenue requirement (t)</t>
  </si>
  <si>
    <t>DMIS and DIMIA adjustments</t>
  </si>
  <si>
    <t>Annual adjustment factors</t>
  </si>
  <si>
    <t>Cost pass through amounts</t>
  </si>
  <si>
    <t>Total Allowable Revenue</t>
  </si>
  <si>
    <t>Proposed revenue</t>
  </si>
  <si>
    <t>Compliance with revenue cap</t>
  </si>
  <si>
    <t>TAR&gt;= Proposed revenue</t>
  </si>
  <si>
    <t>Unders/overs account component</t>
  </si>
  <si>
    <t>(A) Revenue from DUOS charges</t>
  </si>
  <si>
    <t>+ Adjusted annual smoothed revenues (AARt)</t>
  </si>
  <si>
    <t>DUOS unders and overs account</t>
  </si>
  <si>
    <t xml:space="preserve">Opening balance </t>
  </si>
  <si>
    <t>Interest on under/over recovery for regulatory year</t>
  </si>
  <si>
    <t>+ DPPC to be paid to Transmission Network Service Provider</t>
  </si>
  <si>
    <t>+ Avoided TUoS/DPPC payments</t>
  </si>
  <si>
    <t>+ Inter-distributor payments</t>
  </si>
  <si>
    <t>Unders/overs account element</t>
  </si>
  <si>
    <t>2020-21 Weighted average revenue</t>
  </si>
  <si>
    <t>2021-22 Weighted average revenue</t>
  </si>
  <si>
    <t>% Change</t>
  </si>
  <si>
    <r>
      <t xml:space="preserve">Note: </t>
    </r>
    <r>
      <rPr>
        <sz val="8"/>
        <color theme="1"/>
        <rFont val="Arial"/>
        <family val="2"/>
      </rPr>
      <t>All amounts are GST exclusive</t>
    </r>
  </si>
  <si>
    <t>TABLE:  DUOS compliance with side constraint formula</t>
  </si>
  <si>
    <t>Calculated % change between 2020-21 and 2021-22</t>
  </si>
  <si>
    <t>Permissible % change</t>
  </si>
  <si>
    <t>Side constraint limit</t>
  </si>
  <si>
    <r>
      <rPr>
        <b/>
        <sz val="9"/>
        <color theme="1"/>
        <rFont val="Arial"/>
        <family val="2"/>
      </rPr>
      <t>Note:</t>
    </r>
    <r>
      <rPr>
        <sz val="9"/>
        <color theme="1"/>
        <rFont val="Arial"/>
        <family val="2"/>
      </rPr>
      <t xml:space="preserve"> If X&gt;0, then X will be set equal to zero for the purposes of the side constraint formula.</t>
    </r>
  </si>
  <si>
    <t>2021-22 Forecast</t>
  </si>
  <si>
    <t>2019-20 Actual</t>
  </si>
  <si>
    <t>Number of customers</t>
  </si>
  <si>
    <t>Impact</t>
  </si>
  <si>
    <t>DUOS annual impact (%)</t>
  </si>
  <si>
    <t>Jurisdictional schemes annual impact (%)</t>
  </si>
  <si>
    <t>DPPC annual impact (%)</t>
  </si>
  <si>
    <t>NUOS annual impact (%)</t>
  </si>
  <si>
    <t>Average Impact</t>
  </si>
  <si>
    <t>Pricing zone</t>
  </si>
  <si>
    <t>Tariff group</t>
  </si>
  <si>
    <t>NTC</t>
  </si>
  <si>
    <t>LRMC Voltage Level</t>
  </si>
  <si>
    <t>Demand in peak period (within PZ and tariff group)</t>
  </si>
  <si>
    <t>Volume in peak period (within PZ and tariff group)</t>
  </si>
  <si>
    <t>100% LRMC charge</t>
  </si>
  <si>
    <t>Percentage of LRMC applied</t>
  </si>
  <si>
    <t xml:space="preserve">2021-22 Charge </t>
  </si>
  <si>
    <t xml:space="preserve">2022-23 Charge </t>
  </si>
  <si>
    <t xml:space="preserve">2023-24 Charge </t>
  </si>
  <si>
    <t xml:space="preserve">2024-25 Charge </t>
  </si>
  <si>
    <t>Voltage</t>
  </si>
  <si>
    <t>$/kVA</t>
  </si>
  <si>
    <t>$/kW, kVA, kWh</t>
  </si>
  <si>
    <t>Demand kVA</t>
  </si>
  <si>
    <t>HV ToU Demand</t>
  </si>
  <si>
    <t>Peak Demand kVA</t>
  </si>
  <si>
    <t>Actual Demand Peak kVA</t>
  </si>
  <si>
    <t>Low Voltage</t>
  </si>
  <si>
    <t>Actual Demand kVA</t>
  </si>
  <si>
    <t>Peak Demand  kW</t>
  </si>
  <si>
    <t>Volume Evening kWh</t>
  </si>
  <si>
    <t>Annual charge in TAR</t>
  </si>
  <si>
    <t>Target level of revenue relative to change in TAR</t>
  </si>
  <si>
    <t>2021-22 target revenue</t>
  </si>
  <si>
    <t xml:space="preserve">1% higher </t>
  </si>
  <si>
    <t xml:space="preserve">WIFT </t>
  </si>
  <si>
    <t>1% higher</t>
  </si>
  <si>
    <t xml:space="preserve">same </t>
  </si>
  <si>
    <t>1% lower</t>
  </si>
  <si>
    <t>Target change in rates relative to change in TAR</t>
  </si>
  <si>
    <t>2020-21 rate</t>
  </si>
  <si>
    <t>2021-22 proposed rate</t>
  </si>
  <si>
    <t>Change in rate</t>
  </si>
  <si>
    <t>Residential ToU - Fixed charge</t>
  </si>
  <si>
    <t>2.5% higher</t>
  </si>
  <si>
    <t>Residential ToU - Peak volume charge</t>
  </si>
  <si>
    <t>Residential ToU - Off -peak volume charge</t>
  </si>
  <si>
    <t>Business ToU - Fixed charge</t>
  </si>
  <si>
    <t>Business ToU - Peak volume charge</t>
  </si>
  <si>
    <t>Business ToU - Off-peak volume charge</t>
  </si>
  <si>
    <t>Business Demand - Fixed charge</t>
  </si>
  <si>
    <t>Business Demand - Demand charge</t>
  </si>
  <si>
    <t>Business Demand - Volume charge</t>
  </si>
  <si>
    <t>SAC Large</t>
  </si>
  <si>
    <t>LV Demand TOU</t>
  </si>
  <si>
    <t>Unit</t>
  </si>
  <si>
    <t>2020-21 
values</t>
  </si>
  <si>
    <t>2021-22 values</t>
  </si>
  <si>
    <t>Reason for change</t>
  </si>
  <si>
    <t xml:space="preserve">CPI </t>
  </si>
  <si>
    <t>X Factor</t>
  </si>
  <si>
    <t xml:space="preserve"> X-factor updated in PTRM </t>
  </si>
  <si>
    <t>STPIS</t>
  </si>
  <si>
    <t>$m</t>
  </si>
  <si>
    <t>&lt;&lt; Calculation for table</t>
  </si>
  <si>
    <t>DUOS under/over recovery</t>
  </si>
  <si>
    <t xml:space="preserve">DUOS </t>
  </si>
  <si>
    <t>Jurisdictional schemes</t>
  </si>
  <si>
    <t>DPPC (TUOS)</t>
  </si>
  <si>
    <t>Note:</t>
  </si>
  <si>
    <t>Above figures represented to 2 decimals places for presentation purposes.</t>
  </si>
  <si>
    <t>Actual DPPC revenue</t>
  </si>
  <si>
    <t>+ Rocklea</t>
  </si>
  <si>
    <t>STPIS data reporting</t>
  </si>
  <si>
    <t>S-Factor calculation</t>
  </si>
  <si>
    <t>LAST Regulatory Control Period 2010-15</t>
  </si>
  <si>
    <t>CURRENT Regulatory Control Period 2015-20</t>
  </si>
  <si>
    <t>Year t-2 (actual)</t>
  </si>
  <si>
    <t>2010-11</t>
  </si>
  <si>
    <t>2011-12</t>
  </si>
  <si>
    <t>2012-13</t>
  </si>
  <si>
    <t>2013-14</t>
  </si>
  <si>
    <t>S-factors</t>
  </si>
  <si>
    <t>NEXT</t>
  </si>
  <si>
    <t>Regulatory tariff year</t>
  </si>
  <si>
    <t xml:space="preserve">Year t </t>
  </si>
  <si>
    <t>Parameter</t>
  </si>
  <si>
    <t>Unplanned SAIDI - CBD</t>
  </si>
  <si>
    <t>Unplanned SAIDI - urban</t>
  </si>
  <si>
    <t>Unplanned SAIDI - short rural</t>
  </si>
  <si>
    <t>Unplanned SAIDI - long rural</t>
  </si>
  <si>
    <t>Unplanned SAIFI - CBD</t>
  </si>
  <si>
    <t>Unplanned SAIFI - urban</t>
  </si>
  <si>
    <t>Unplanned SAIFI - short rural</t>
  </si>
  <si>
    <t>Unplanned SAIFI - long rural</t>
  </si>
  <si>
    <t>Telephone answering parameter</t>
  </si>
  <si>
    <t>equation (5B)</t>
  </si>
  <si>
    <t>sum of the raw s-factors for the relaibility of supply parameters</t>
  </si>
  <si>
    <t>equation (5A)</t>
  </si>
  <si>
    <t>sum of the s-factors for the customer service parameters</t>
  </si>
  <si>
    <t>equation (4B)</t>
  </si>
  <si>
    <t>sum of the s-factors for all parameters</t>
  </si>
  <si>
    <t>equation (4A)</t>
  </si>
  <si>
    <t>S-bank mechanism</t>
  </si>
  <si>
    <t>S-factor after banking</t>
  </si>
  <si>
    <t>equation (3)</t>
  </si>
  <si>
    <t xml:space="preserve">Final s-factor
</t>
  </si>
  <si>
    <t>S-factor applied to revenues or prices</t>
  </si>
  <si>
    <t>equation (2)</t>
  </si>
  <si>
    <t>S-Bank</t>
  </si>
  <si>
    <t xml:space="preserve">Proposed S-Bank </t>
  </si>
  <si>
    <t>Min (X,0))</t>
  </si>
  <si>
    <t>The worksheet in this section demonstrates that the ACS services and rates in the Pricing Proposal comply with the 2020-25 TSS and formulae</t>
  </si>
  <si>
    <t>The following worsheets include:</t>
  </si>
  <si>
    <t>* The unders/overs tables for DUOS, TUOS and JS comply with the AER's Control Mechanism Determination for 2020-25 regulatory control period</t>
  </si>
  <si>
    <t>* Demonstration that the weighted average revenue from each tariff class complies with the side-constraint requirements</t>
  </si>
  <si>
    <t>* Demonstration that the revenue to be recovered complies with the revenue cap formula</t>
  </si>
  <si>
    <t>* Comparison between the proposed and indicative prices</t>
  </si>
  <si>
    <t>Source: EGX Attachment 4 - Confidential Tariff Approval Model 2020-21 Final v2.1.xlsx, Tab "2020_JSRevCont"</t>
  </si>
  <si>
    <t>Source: AER's model "FINAL Energex STPIS compliance 2019-20 - 16 Dec 2020.xlsx", tab "S-factor"</t>
  </si>
  <si>
    <t>Exceptions</t>
  </si>
  <si>
    <t>ToUE Band 1 Charge</t>
  </si>
  <si>
    <t>ToUE Band 2 Charge</t>
  </si>
  <si>
    <t>ToUE Band 3 Charge</t>
  </si>
  <si>
    <t>ToUE Band 4 Charge</t>
  </si>
  <si>
    <t>ToUE Band 5 Charge</t>
  </si>
  <si>
    <t>Large Business Energy</t>
  </si>
  <si>
    <t>Large Residential Energy</t>
  </si>
  <si>
    <t>new_20/21</t>
  </si>
  <si>
    <t>new_21/22</t>
  </si>
  <si>
    <t>2</t>
  </si>
  <si>
    <t>3.</t>
  </si>
  <si>
    <t>t=1</t>
  </si>
  <si>
    <t>4.</t>
  </si>
  <si>
    <t>t=2</t>
  </si>
  <si>
    <t>5.</t>
  </si>
  <si>
    <t>t=3,4,5</t>
  </si>
  <si>
    <t>i=1,..,n and j=1,..,m and t=1,2,...,5</t>
  </si>
  <si>
    <t>is the adjusted annual smoothed revenue requirement for year t</t>
  </si>
  <si>
    <t xml:space="preserve">is the sum of the STPIS (from year t=3 onwards), demand management incentive scheme, and any other related incentive schemes as they relate to year t-2 applied in year t. </t>
  </si>
  <si>
    <t>is the s-factor applicable to regulatory year t. This s-factor reflects performance in year t-2 against STPIS targets set in this decision. This factor will only apply in years t=1 and 2, with new STPIS guidelines providing for a change in the application from year t=3 onwards.</t>
  </si>
  <si>
    <t>For  t=1,2</t>
  </si>
  <si>
    <t xml:space="preserve">For t=3,4,5 </t>
  </si>
  <si>
    <t>is the price of component ‘j’ of tariff 'i' for year t.</t>
  </si>
  <si>
    <t>is the annual percentage change in the ABS CPI All Groups, Weighted Average of Eight Capital Cities[1] from the December quarter in year t–2 to the December quarter in year t–1, calculated using the following method:
The ABS CPI All Groups, Weighted Average of Eight Capital Cities for the December quarter in regulatory year t–1 divided by the ABS CPI All Groups, Weighted Average of Eight Capital Cities for the December quarter in regulatory year t–2 minus one.
For example, for the 2020–21 year, t–2 is December quarter 2018 and t–1 is December quarter 2019</t>
  </si>
  <si>
    <t>is the X factor for each year of the 2020–25 regulatory control period as determined in the PTRM, and annually revised for the return on debt update in accordance with the formula specified in attachment 3—rate of return—calculated for the relevant year. If X&gt;0, then X will be set equal to zero for the purposes of the side constraint formula.</t>
  </si>
  <si>
    <t xml:space="preserve">is the s‑factor applicable to regulatory year t. This s-factor reflects performance in year t-2 against STPIS targets set in this decision.  This factor will only apply in years t-1 and 2, with new STPIS guidelines providing for a change in the application from year t=3 onwards.  </t>
  </si>
  <si>
    <t>is the annual percentage change in the sum of the STPIS (from year t=3 onwards), demand management incentive scheme, and any other related incentive schemes as they relate to year t-2, applied in year t. This percentage can be calculated by dividing the incremental revenues (the difference between the I-factor used in the total annual revenue formula for t and t-1) by the expected revenues for regulatory year t-1 (based on prices in year t-1 multiplied by teh forecast quantities for year t).</t>
  </si>
  <si>
    <t>is the annual percentage change from the sum of annual adjustment factors for year t and includes true-up for any under or over recovery of actual revenue collected through DUoS charges calculated using the method in Figure 13.1. This percentage can be calculated by dividing the incremenal revenues (the difference between teh B-factor used in the total annual revenue formula for t and t-1) by the expected revenues for regulatory year t-1 (based on the prices in year t-1 multiplied by the forecast quantities for year t).</t>
  </si>
  <si>
    <t>is the annual percentage change from the sum of approved cost pass through amounts (positive or negative) with respect to regulatory year t, as determined by the AER. It will also include any end-of-period ajdustments in regulatory year t. This percentage can be calculated by dividing the incremental revenues (the difference between teh C-factor used in the total annual revenue formula for t and t-1) by the expected revenues for regulatory year t-1 (based on the prices in year t-1 multiplied by the forecast quantities for year t).</t>
  </si>
  <si>
    <t>Source: Attachment 13, Control Mechanisms, June 2020</t>
  </si>
  <si>
    <t>Figure 13.1, Attachment 13 - Control mechanisms, June 2020</t>
  </si>
  <si>
    <t>Figure 13.2, Attachment 13 - Control mechanisms, June 2020</t>
  </si>
  <si>
    <t>(a) Includes incentive schemes as set out in the AER's determination with the exception of those schemes that are calculated and applied through the AER's regulatory determination (eg. CESS and EBSS).</t>
  </si>
  <si>
    <t>(b) Bt parameter calculations in the DUoS unders and overs account exclude the true-up for DUoS revenue under/over recovery for regulatory year and are therefore expected to be 0.</t>
  </si>
  <si>
    <t>(c) Approved DUoS revenue under/over recovery for regulatory year t</t>
  </si>
  <si>
    <t>(d) Opening balance is the previous year's closing balance</t>
  </si>
  <si>
    <t>(e) The business is expected to achieve a closing balance as close to zero as practicable in its DUoS unders and overs account in each forecast year in its annual pricing proposals in the 2020–25 regulatory control period.</t>
  </si>
  <si>
    <t>(a) Approved DPPC revenue under/over recovery for regulatory year t</t>
  </si>
  <si>
    <t>(b) Opening balance is the previous year's closing balance</t>
  </si>
  <si>
    <t>(c) The business is expected to achieve a closing balance as close to zero as practicable in its DPPC unders and overs account in each forecast year in its annual pricing proposals in the regulatory control period.</t>
  </si>
  <si>
    <t>(a) Approved jurisdictional scheme amount revenue under/over recovery for regulatory year t.</t>
  </si>
  <si>
    <t xml:space="preserve">(c) In addition to complying with clause 6.18.7A(b) of the NER, the business is expected </t>
  </si>
  <si>
    <t>i=1,….,n and t=,2,….5</t>
  </si>
  <si>
    <t>Figure 13.3  (Attachment 13, Control Mechanisms, June 2020)</t>
  </si>
  <si>
    <r>
      <t>Is the annual percentage change in the ABS CPI All Groups, Weighted Average of Eight Capital Cities</t>
    </r>
    <r>
      <rPr>
        <vertAlign val="superscript"/>
        <sz val="10"/>
        <color theme="1"/>
        <rFont val="Arial"/>
        <family val="2"/>
      </rPr>
      <t xml:space="preserve">[1] </t>
    </r>
    <r>
      <rPr>
        <sz val="10"/>
        <color theme="1"/>
        <rFont val="Arial"/>
        <family val="2"/>
      </rPr>
      <t xml:space="preserve">from the December quarter in year t–2 to the December quarter in year t–1, calculated using the following method:
The ABS CPI All Groups, Weighted Average of Eight Capital Cities for the December quarter in regulatory year t–1 divided by The ABS CPI All Groups, Weighted Average of Eight Capital Cities for the December quarter in regulatory year t–2 minus one.
</t>
    </r>
  </si>
  <si>
    <t>is the cap on the price of service of service I in year t-1</t>
  </si>
  <si>
    <t>is the X factor for service i in year t. The value of this factor is as specified in Attachment 15 - Alternative Control Services</t>
  </si>
  <si>
    <t>is the price of service 1 in year t. For the first year of the regulatory control period, the cap on the price of service will be as per the schedule of approved charges set out in Attachment 15 - Alternative Control Services.</t>
  </si>
  <si>
    <t>is the sum of any adjustments for service I in year t. Likely to include, but not limited to adjustments for any approved cost pass through amounts (postive or negative) with respect to regulatory year t, as determined by the AER.</t>
  </si>
  <si>
    <t>Figure 13.4 (Attachment 13, Control Mechanisms, June 2020)</t>
  </si>
  <si>
    <t xml:space="preserve">is the X factor for service i in year t. The value </t>
  </si>
  <si>
    <t>2020-21 DISTRIBUTION TARIFF REBALANCING CONTROL</t>
  </si>
  <si>
    <t>X 2020-21</t>
  </si>
  <si>
    <t>Bt 2020-21</t>
  </si>
  <si>
    <t>Is the annual percentage change from the sum of:
* any under or over recoveries relating to capital contributions from 2013–14 and 2014–15
* any under or over recovery of actual revenue collected through DUoS charges in regulatory year t–2 as calculated using the method in appendix A.</t>
  </si>
  <si>
    <t>Pt-1*(Qt 2020-21)</t>
  </si>
  <si>
    <t>Pt*(Qt 2020-21)</t>
  </si>
  <si>
    <t>Inputs used for the calculation of the ACS prices in "2021_ACS prices" worksheet</t>
  </si>
  <si>
    <t>X factors</t>
  </si>
  <si>
    <t>Fee-based services</t>
  </si>
  <si>
    <t>+ Adjusted annual smoothed revenue (AARt)</t>
  </si>
  <si>
    <t>+ Annual Adjustments (Bt)</t>
  </si>
  <si>
    <t>Adjutments (At)</t>
  </si>
  <si>
    <t>Source documents for some of the inputs used in the Model Update tab</t>
  </si>
  <si>
    <t>+DPPC to be paid to Transmission Network Service Provider</t>
  </si>
  <si>
    <t>Adjustment as per information published by the ABS – CPI All Groups, Average of Eight Capital Cities from the December 2019 quarter to the December 2020 quarter.</t>
  </si>
  <si>
    <t>DUOS over recovery to be returned to customers in 2021-22</t>
  </si>
  <si>
    <t>DUoS revenue under/over recovery</t>
  </si>
  <si>
    <t>Forecast revenue required for 2021-22</t>
  </si>
  <si>
    <t>Avoidable cost</t>
  </si>
  <si>
    <t>Stand Alone cost</t>
  </si>
  <si>
    <t xml:space="preserve">2021-22 Forecast DUOS revenue </t>
  </si>
  <si>
    <t>Revenue Pt*Qt</t>
  </si>
  <si>
    <t>Revenue Pt-1*Qt</t>
  </si>
  <si>
    <t>DUOS annual impact ($)</t>
  </si>
  <si>
    <t>Jurisdictional schemes annual impact ($)</t>
  </si>
  <si>
    <t>DPPC annual impact ($)</t>
  </si>
  <si>
    <t>NUOS annual impact ($)</t>
  </si>
  <si>
    <t>2020-21 Pricing proposal</t>
  </si>
  <si>
    <t>Energy volume (GWh)</t>
  </si>
  <si>
    <t xml:space="preserve"> 3.4.1.4 - Energy grouping  - customer type or class</t>
  </si>
  <si>
    <t>Residential customers energy deliveries</t>
  </si>
  <si>
    <t>GWh</t>
  </si>
  <si>
    <t>Non residential customers not on demand tariffs energy deliveries</t>
  </si>
  <si>
    <t>Other Customer Class Energy Deliveries</t>
  </si>
  <si>
    <t>Residential customer numbers</t>
  </si>
  <si>
    <t>Non residential customers not on demand tariff customer numbers</t>
  </si>
  <si>
    <t>Low voltage demand tariff customer numbers</t>
  </si>
  <si>
    <t>High voltage demand tariff customer numbers</t>
  </si>
  <si>
    <t>Unmetered Customer Numbers</t>
  </si>
  <si>
    <t>Other Customer Numbers</t>
  </si>
  <si>
    <t>Total customer numbers</t>
  </si>
  <si>
    <t xml:space="preserve"> 3.4.2.1 - Distribution customer numbers by customer type or class</t>
  </si>
  <si>
    <t>2019/20 RIN DATA</t>
  </si>
  <si>
    <t>Non-residential low voltage demand tariff customers energy deliveries</t>
  </si>
  <si>
    <t>Non-residential high voltage demand tariff customers energy deliveries</t>
  </si>
  <si>
    <t>1. 2020-21  Forecast represents forecast volumes and customer numbers used for 2020-21 Pricing Proposal</t>
  </si>
  <si>
    <t>3. Customer numbers in the table exclude unmetered customer numbers as these are not used for price setting</t>
  </si>
  <si>
    <t xml:space="preserve">2. 2019-20 Actual numbers represent numbers reported in 2019-20 EB RIN </t>
  </si>
  <si>
    <t xml:space="preserve">Total energy </t>
  </si>
  <si>
    <t>2020-21
TAR</t>
  </si>
  <si>
    <t>2021-22
TAR</t>
  </si>
  <si>
    <t>CI Overriding Ceiling</t>
  </si>
  <si>
    <t>Targeted Change</t>
  </si>
  <si>
    <t>2020-21 adjusted revenue</t>
  </si>
  <si>
    <t>Change in revenue</t>
  </si>
  <si>
    <t>same</t>
  </si>
  <si>
    <t>SAC Small</t>
  </si>
  <si>
    <t xml:space="preserve">Residential Flat </t>
  </si>
  <si>
    <t>Small Business Flat</t>
  </si>
  <si>
    <t>SAC Small - Grandfathered</t>
  </si>
  <si>
    <t>Residential ToU - Shoulder volume charge</t>
  </si>
  <si>
    <t>Average:</t>
  </si>
  <si>
    <t>Target proportion relative to Demand charge</t>
  </si>
  <si>
    <t>Permissible portion</t>
  </si>
  <si>
    <t>Demand TOU - Demand charge</t>
  </si>
  <si>
    <t>Demand TOU - Excess demand charge</t>
  </si>
  <si>
    <t>Not exceed 30% of the applicable LRMC</t>
  </si>
  <si>
    <t>Excess demand charge proportion of demand charge</t>
  </si>
  <si>
    <t>+ SBS amount</t>
  </si>
  <si>
    <t>+ AEMC amount</t>
  </si>
  <si>
    <t>Units</t>
  </si>
  <si>
    <t xml:space="preserve">2021-22 Forecast </t>
  </si>
  <si>
    <t xml:space="preserve">2022-23 Forecast </t>
  </si>
  <si>
    <t xml:space="preserve">2023-24 Forecast </t>
  </si>
  <si>
    <t xml:space="preserve">2024-25 Forecast </t>
  </si>
  <si>
    <t>Total energy delivered</t>
  </si>
  <si>
    <t>2017-18 
Actual</t>
  </si>
  <si>
    <t>2018-19  Actual</t>
  </si>
  <si>
    <t>2019-20  
Actual</t>
  </si>
  <si>
    <t>2020-21 
Pricing Proposal Forecast</t>
  </si>
  <si>
    <t>C factor for year t (Passthrough amounts)</t>
  </si>
  <si>
    <t>CACDUOS4000Demand Charge kVARate</t>
  </si>
  <si>
    <t>CACDUOS4500Demand Charge kVARate</t>
  </si>
  <si>
    <t>CACDUOS3000Demand Charge kVARate</t>
  </si>
  <si>
    <t>CACDUOS7400Peak Demand Charge kVARate</t>
  </si>
  <si>
    <t>SACDUOS7200Peak Demand Charge kVARate</t>
  </si>
  <si>
    <t>SACDUOS8100Demand Charge kVARate</t>
  </si>
  <si>
    <t>SACDUOS8300Demand Charge kVARate</t>
  </si>
  <si>
    <t>SACDUOS3600Peak Demand Charge kWRate</t>
  </si>
  <si>
    <t>SACDUOS3800Peak Demand Charge kWRate</t>
  </si>
  <si>
    <t>SACDUOS6800Volume Evening ChargeRate</t>
  </si>
  <si>
    <t>SACDUOS3700Peak Demand Charge kWRate</t>
  </si>
  <si>
    <t>SACDUOS3900Peak Demand Charge kWRate</t>
  </si>
  <si>
    <t>SACDUOS6900Volume Evening ChargeRate</t>
  </si>
  <si>
    <t>Check</t>
  </si>
  <si>
    <t xml:space="preserve">+ Incentive scheme amounts (It) </t>
  </si>
  <si>
    <t xml:space="preserve">+ Annual adjustments (Bt) </t>
  </si>
  <si>
    <t>Unrounded</t>
  </si>
  <si>
    <t>Energex Labour Category</t>
  </si>
  <si>
    <t>AER Labour Category</t>
  </si>
  <si>
    <t>Admin Employee</t>
  </si>
  <si>
    <t>2021-22 Ordinary rate 
($/hour)</t>
  </si>
  <si>
    <t>2021-22 Overtime rate
($/hour)</t>
  </si>
  <si>
    <t>Maximum hourly rates including on-costs and overheads</t>
  </si>
  <si>
    <t>Admin</t>
  </si>
  <si>
    <t>Project manager</t>
  </si>
  <si>
    <t>Field worker</t>
  </si>
  <si>
    <t>Technical specialist</t>
  </si>
  <si>
    <t>Engineer</t>
  </si>
  <si>
    <t>Engineer/field worker</t>
  </si>
  <si>
    <t>Senior Engineer</t>
  </si>
  <si>
    <t>Technical specialist/Field worker</t>
  </si>
  <si>
    <t>Technical specialist/Field worker/ Admin</t>
  </si>
  <si>
    <t>2020-21 Approved rate 
Ordinary Time ($/hour)</t>
  </si>
  <si>
    <t>2020-21 Approved rate 
Overtime ($/hour)</t>
  </si>
  <si>
    <t>Professional Managerial</t>
  </si>
  <si>
    <t>Power worker</t>
  </si>
  <si>
    <t>Technical services person</t>
  </si>
  <si>
    <t>Electrical systems designer</t>
  </si>
  <si>
    <t>Supervisor</t>
  </si>
  <si>
    <t>Para-professional</t>
  </si>
  <si>
    <t>Apprentice</t>
  </si>
  <si>
    <t>System operator</t>
  </si>
  <si>
    <t>Tech/Power worker</t>
  </si>
  <si>
    <t>Tech/Power worker/Admin</t>
  </si>
  <si>
    <t>Date: 02 June 2020</t>
  </si>
  <si>
    <t>Extracts from Energex's RINS</t>
  </si>
  <si>
    <t>Extract from PTRM from AER dated 17/03/2021</t>
  </si>
  <si>
    <t>Source: AER's website</t>
  </si>
  <si>
    <t>Source: AER</t>
  </si>
  <si>
    <t>Ordinary time</t>
  </si>
  <si>
    <t>Overtime</t>
  </si>
  <si>
    <t>Labour (incl on-cost and overheads)</t>
  </si>
  <si>
    <t>Power Worker</t>
  </si>
  <si>
    <t>Technical Service Person</t>
  </si>
  <si>
    <t>Electrical System Designer</t>
  </si>
  <si>
    <t>Para-Professional</t>
  </si>
  <si>
    <t>System Operator</t>
  </si>
  <si>
    <t>Tech/PW</t>
  </si>
  <si>
    <t>Tech/PW/Admin</t>
  </si>
  <si>
    <t>Labour (incl on-cost)</t>
  </si>
  <si>
    <t>AER approved labour rates for ACS fee-based and quoted services submitted to the AER as part of the Energex 2020-25 revised TSS</t>
  </si>
  <si>
    <t>https://www.aer.gov.au/system/files/AER%20-%20Final%20Decision%20-%20Energex%20Distribution%20Determination%202020-25%20-%20Fee-based%20and%20quoted%20services%20model%20-%20ACS%20-%20June%202020.xlsx</t>
  </si>
  <si>
    <t>Public lighting X-factor</t>
  </si>
  <si>
    <t>Public lighting</t>
  </si>
  <si>
    <t>Public lighting Services Charges</t>
  </si>
  <si>
    <t>TABLE 6:  DUOS Total Allowable Revenue for 2021-22</t>
  </si>
  <si>
    <t>TABLE 7: DUOS Unders and overs account ($)</t>
  </si>
  <si>
    <t>TABLE 10: DPPC Unders and overs account ($)</t>
  </si>
  <si>
    <t>TABLE 11: Jurisdictional scheme amounts Unders and overs account ($)</t>
  </si>
  <si>
    <t>TABLE 8:  Expected weighted average DUOS revenue by tariff class</t>
  </si>
  <si>
    <t>TABLE 9:  Calculation of side constraint limit</t>
  </si>
  <si>
    <t>TABLE 12: Energy and customer number forecasts</t>
  </si>
  <si>
    <t>Table 18: Summary of revenue adjustments</t>
  </si>
  <si>
    <t xml:space="preserve">TABLE 20: 2021-22 Transition towards LRMC </t>
  </si>
  <si>
    <t>Table 22: Average customer impacts for the ICC and CAC tariff classes</t>
  </si>
  <si>
    <t>TABLE 23: Consistency with the TSS annual price constraints</t>
  </si>
  <si>
    <t>The tables inluded in this section are used in the Energex 2021-22 Pricing Proposal</t>
  </si>
  <si>
    <t>TABLE 5: Forecast NUOS revenue requirement for 2021-22 ($)</t>
  </si>
  <si>
    <t>Special meter reading excluding final read. Retailer or customer requested</t>
  </si>
  <si>
    <t xml:space="preserve">TABLE 19: Comparison of 2021-22 Expected DUOS revenue vs Avoidable and Standalone costs </t>
  </si>
  <si>
    <t>Annual LRMC
2020-21
TSS</t>
  </si>
  <si>
    <t>Annual LRMC
2021-22</t>
  </si>
  <si>
    <t>High Voltage Bus</t>
  </si>
  <si>
    <t>High Voltage Line</t>
  </si>
  <si>
    <t>Note: 
Impacts based on forecast quantities t applied to rates t-1 and t.</t>
  </si>
  <si>
    <t>Site specific</t>
  </si>
  <si>
    <t xml:space="preserve">Site specific </t>
  </si>
  <si>
    <t>HIDDEN</t>
  </si>
  <si>
    <t>+Transmission revenue under/over recovery</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</si>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</sst>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4">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000%"/>
    <numFmt numFmtId="166" formatCode="&quot;$&quot;#,##0;[Red]&quot;$&quot;#,##0"/>
    <numFmt numFmtId="167" formatCode="&quot;$&quot;#,##0.00;[Red]&quot;$&quot;#,##0.00"/>
    <numFmt numFmtId="168" formatCode="_-* #,##0_-;\-* #,##0_-;_-* &quot;-&quot;??_-;_-@_-"/>
    <numFmt numFmtId="169" formatCode="0.000"/>
    <numFmt numFmtId="170" formatCode="#,##0.000"/>
    <numFmt numFmtId="171" formatCode="#,##0.000000000000000"/>
    <numFmt numFmtId="172" formatCode="_(* #,##0.00_);_(* \(#,##0.00\);_(* &quot;-&quot;??_);_(@_)"/>
    <numFmt numFmtId="173" formatCode="_-* #,##0.000_-;\-* #,##0.000_-;_-* &quot;-&quot;??_-;_-@_-"/>
    <numFmt numFmtId="174" formatCode="_-* #,##0.0000_-;\-* #,##0.0000_-;_-* &quot;-&quot;??_-;_-@_-"/>
    <numFmt numFmtId="175" formatCode="0.0%"/>
    <numFmt numFmtId="176" formatCode="&quot;$&quot;#,##0"/>
    <numFmt numFmtId="177" formatCode="_(&quot;$&quot;* #,##0.00_);_(&quot;$&quot;* \(#,##0.00\);_(&quot;$&quot;* &quot;-&quot;??_);_(@_)"/>
    <numFmt numFmtId="178" formatCode="[$-C09]dd\-mmm\-yy;@"/>
    <numFmt numFmtId="179" formatCode="_-[$€-2]* #,##0.00_-;\-[$€-2]* #,##0.00_-;_-[$€-2]* &quot;-&quot;??_-"/>
    <numFmt numFmtId="180" formatCode="[$-F800]dddd\,\ mmmm\ dd\,\ yyyy"/>
    <numFmt numFmtId="181" formatCode="_(* #,##0_);_(* \(#,##0\);_(* &quot;-&quot;_);_(@_)"/>
    <numFmt numFmtId="182" formatCode="&quot;$&quot;#,##0_);[Red]\(&quot;$&quot;#,##0\)"/>
    <numFmt numFmtId="183" formatCode="_-* #,##0_-;[Red]\(* #,##0\)_-;_-* &quot;-&quot;_-;_-@_-"/>
    <numFmt numFmtId="184" formatCode="_(&quot;$&quot;* #,##0_);_(&quot;$&quot;* \(#,##0\);_(&quot;$&quot;* &quot;-&quot;_);_(@_)"/>
    <numFmt numFmtId="185" formatCode="d\-mmm\-yyyy"/>
    <numFmt numFmtId="186" formatCode="_(* #,##0.0_%_);_(* \(#,##0.0_%\);_(* &quot; - &quot;_%_);_(@_)"/>
    <numFmt numFmtId="187" formatCode="_(* #,##0.0%_);_(* \(#,##0.0%\);_(* &quot; - &quot;\%_);_(@_)"/>
    <numFmt numFmtId="188" formatCode="_(* #,##0_);_(* \(#,##0\);_(* &quot; - &quot;_);_(@_)"/>
    <numFmt numFmtId="189" formatCode="_(* #,##0.0_);_(* \(#,##0.0\);_(* &quot; - &quot;_);_(@_)"/>
    <numFmt numFmtId="190" formatCode="_(* #,##0.00_);_(* \(#,##0.00\);_(* &quot; - &quot;_);_(@_)"/>
    <numFmt numFmtId="191" formatCode="_(* #,##0.000_);_(* \(#,##0.000\);_(* &quot; - &quot;_);_(@_)"/>
    <numFmt numFmtId="192" formatCode="#,##0;\(#,##0\);&quot;-&quot;"/>
    <numFmt numFmtId="193" formatCode="0;\-0;0;* @"/>
    <numFmt numFmtId="194" formatCode="_(* #,##0_);_(* \(#,##0\);_(* &quot;-&quot;?_);_(@_)"/>
    <numFmt numFmtId="195" formatCode="#,###;\(#,###\)"/>
    <numFmt numFmtId="196" formatCode="0.00_ ;[Red]\(0\)"/>
    <numFmt numFmtId="197" formatCode="0.00_)"/>
    <numFmt numFmtId="198" formatCode="_-* ###0_-;\-* ###0_-;_-* &quot;-&quot;_-;_-@_-"/>
    <numFmt numFmtId="199" formatCode="0.00;[Red]0.00"/>
    <numFmt numFmtId="200" formatCode="0_ ;[Red]\(0\)"/>
    <numFmt numFmtId="201" formatCode="#,##0_);\(#,##0\);\-;@"/>
    <numFmt numFmtId="202" formatCode="_(* #,##0.000_);_(* \(#,##0.000\);_(* &quot;-&quot;??_);_(@_)"/>
    <numFmt numFmtId="203" formatCode="_-&quot;$&quot;* #,##0_-;\-&quot;$&quot;* #,##0_-;_-&quot;$&quot;* &quot;-&quot;??_-;_-@_-"/>
    <numFmt numFmtId="204" formatCode="_-* #,##0.00_-;[Red]\(#,##0.00\)_-;_-* &quot;-&quot;??_-;_-@_-"/>
    <numFmt numFmtId="205" formatCode="0_);[Red]\(0\)"/>
    <numFmt numFmtId="206" formatCode="#,##0.0_);\(#,##0.0\)"/>
    <numFmt numFmtId="207" formatCode="#,##0_ ;[Red]\(#,##0\)\ "/>
    <numFmt numFmtId="208" formatCode="#,##0.00;\(#,##0.00\)"/>
    <numFmt numFmtId="209" formatCode="_)d\-mmm\-yy_)"/>
    <numFmt numFmtId="210" formatCode="_(#,##0.0_);\(#,##0.0\);_(&quot;-&quot;_)"/>
    <numFmt numFmtId="211" formatCode="_(###0_);\(###0\);_(###0_)"/>
    <numFmt numFmtId="212" formatCode="#,##0.0000_);[Red]\(#,##0.0000\)"/>
    <numFmt numFmtId="213" formatCode="0.00000%"/>
    <numFmt numFmtId="214" formatCode="0.000%"/>
    <numFmt numFmtId="215" formatCode="0.00000000000000%"/>
    <numFmt numFmtId="216" formatCode="_([$€-2]* #,##0.00_);_([$€-2]* \(#,##0.00\);_([$€-2]* &quot;-&quot;??_)"/>
    <numFmt numFmtId="217" formatCode="mm/dd/yy"/>
    <numFmt numFmtId="218" formatCode="_(* #,##0.0_);_(* \(#,##0.0\);_(* &quot;-&quot;?_);_(@_)"/>
    <numFmt numFmtId="219" formatCode="#,##0.000_ ;[Red]\-#,##0.000\ "/>
    <numFmt numFmtId="220" formatCode="#,##0_ ;\-#,##0\ "/>
    <numFmt numFmtId="221" formatCode="#,##0;[Red]\(#,##0.0\)"/>
    <numFmt numFmtId="222" formatCode="_-* #,##0.0_-;\-* #,##0.0_-;_-* &quot;-&quot;??_-;_-@_-"/>
    <numFmt numFmtId="223" formatCode="#,##0.0"/>
    <numFmt numFmtId="224" formatCode="0.0000"/>
    <numFmt numFmtId="225" formatCode="0.00000"/>
    <numFmt numFmtId="226" formatCode="0.0000%"/>
    <numFmt numFmtId="227" formatCode="#,##0_ ;[Red]\-#,##0\ "/>
    <numFmt numFmtId="228" formatCode="&quot;$&quot;#,##0.000;[Red]\-&quot;$&quot;#,##0.000"/>
    <numFmt numFmtId="229" formatCode="#,##0.00000_ ;[Red]\-#,##0.00000\ "/>
    <numFmt numFmtId="230" formatCode="&quot;$&quot;#,##0.00000;[Red]\-&quot;$&quot;#,##0.00000"/>
    <numFmt numFmtId="231" formatCode="&quot;$&quot;#,##0.000"/>
    <numFmt numFmtId="232" formatCode="_-* #,##0.00000_-;\-* #,##0.00000_-;_-* &quot;-&quot;??_-;_-@_-"/>
    <numFmt numFmtId="233" formatCode="&quot;$&quot;#,##0.00"/>
    <numFmt numFmtId="234" formatCode="_-&quot;$&quot;* #,##0.00000_-;\-&quot;$&quot;* #,##0.00000_-;_-&quot;$&quot;* &quot;-&quot;??_-;_-@_-"/>
    <numFmt numFmtId="235" formatCode="#,##0.00000_ ;\-#,##0.00000\ "/>
    <numFmt numFmtId="236" formatCode="#,##0.0;\(#,##0.0\)"/>
    <numFmt numFmtId="237" formatCode="&quot;$&quot;#,##0.00_);[Red]\(&quot;$&quot;#,##0.00\)"/>
    <numFmt numFmtId="238" formatCode="0.0000000%"/>
    <numFmt numFmtId="239" formatCode="&quot;$&quot;#,##0;\(&quot;$&quot;#,##0\)"/>
    <numFmt numFmtId="240" formatCode="&quot;$&quot;#,##0.00;\(&quot;$&quot;#,##0.00\)"/>
    <numFmt numFmtId="241" formatCode="_-* #,##0.0000000_-;\-* #,##0.0000000_-;_-* &quot;-&quot;??_-;_-@_-"/>
    <numFmt numFmtId="242" formatCode="#,##0.00000"/>
    <numFmt numFmtId="243" formatCode="_-* #,##0_-;[Red]\(#,##0\)_-;_-* &quot;-&quot;??_-;_-@_-"/>
    <numFmt numFmtId="244" formatCode="_(* #,##0.00000_);_(* \(#,##0.00000\);_(* &quot;-&quot;??_);_(@_)"/>
    <numFmt numFmtId="245" formatCode="0.0000000000"/>
    <numFmt numFmtId="246" formatCode="0.00000000000"/>
    <numFmt numFmtId="247" formatCode="0.000000000000"/>
    <numFmt numFmtId="248" formatCode="0.0000000000000"/>
    <numFmt numFmtId="249" formatCode="0.000000000"/>
    <numFmt numFmtId="250" formatCode="_-&quot;$&quot;* #,##0.00000000_-;\-&quot;$&quot;* #,##0.00000000_-;_-&quot;$&quot;* &quot;-&quot;??_-;_-@_-"/>
    <numFmt numFmtId="251" formatCode="#,##0.00_ ;[Red]\-#,##0.00\ "/>
  </numFmts>
  <fonts count="26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2"/>
      <color rgb="FF076A92"/>
      <name val="Arial"/>
      <family val="2"/>
    </font>
    <font>
      <sz val="11"/>
      <color theme="1"/>
      <name val="Arial"/>
      <family val="2"/>
    </font>
    <font>
      <sz val="11"/>
      <name val="Arial"/>
      <family val="2"/>
    </font>
    <font>
      <sz val="8"/>
      <color theme="1"/>
      <name val="Arial"/>
      <family val="2"/>
    </font>
    <font>
      <b/>
      <sz val="8"/>
      <color rgb="FFFFFFFF"/>
      <name val="Arial"/>
      <family val="2"/>
    </font>
    <font>
      <b/>
      <sz val="8"/>
      <color theme="1"/>
      <name val="Arial"/>
      <family val="2"/>
    </font>
    <font>
      <i/>
      <sz val="8"/>
      <color theme="1"/>
      <name val="Arial"/>
      <family val="2"/>
    </font>
    <font>
      <b/>
      <i/>
      <sz val="8"/>
      <color theme="1"/>
      <name val="Arial"/>
      <family val="2"/>
    </font>
    <font>
      <sz val="10"/>
      <name val="Verdana"/>
      <family val="2"/>
    </font>
    <font>
      <sz val="10"/>
      <name val="Arial"/>
      <family val="2"/>
    </font>
    <font>
      <sz val="11"/>
      <color theme="1"/>
      <name val="Calibri"/>
      <family val="2"/>
      <scheme val="minor"/>
    </font>
    <font>
      <sz val="11"/>
      <color indexed="8"/>
      <name val="Calibri"/>
      <family val="2"/>
    </font>
    <font>
      <b/>
      <sz val="9"/>
      <color indexed="81"/>
      <name val="Tahoma"/>
      <family val="2"/>
    </font>
    <font>
      <sz val="9"/>
      <color indexed="81"/>
      <name val="Tahoma"/>
      <family val="2"/>
    </font>
    <font>
      <i/>
      <sz val="11"/>
      <color indexed="12"/>
      <name val="Arial"/>
      <family val="2"/>
    </font>
    <font>
      <b/>
      <sz val="11"/>
      <name val="Arial"/>
      <family val="2"/>
    </font>
    <font>
      <sz val="11"/>
      <color indexed="10"/>
      <name val="Arial"/>
      <family val="2"/>
    </font>
    <font>
      <b/>
      <sz val="11"/>
      <color indexed="10"/>
      <name val="Arial"/>
      <family val="2"/>
    </font>
    <font>
      <b/>
      <sz val="11"/>
      <color indexed="17"/>
      <name val="Arial"/>
      <family val="2"/>
    </font>
    <font>
      <b/>
      <sz val="11"/>
      <color indexed="8"/>
      <name val="Arial"/>
      <family val="2"/>
    </font>
    <font>
      <b/>
      <i/>
      <sz val="11"/>
      <color indexed="12"/>
      <name val="Arial"/>
      <family val="2"/>
    </font>
    <font>
      <sz val="11"/>
      <color rgb="FFFF0000"/>
      <name val="Arial"/>
      <family val="2"/>
    </font>
    <font>
      <b/>
      <sz val="11"/>
      <color theme="1"/>
      <name val="Arial"/>
      <family val="2"/>
    </font>
    <font>
      <b/>
      <sz val="10"/>
      <name val="Arial"/>
      <family val="2"/>
    </font>
    <font>
      <sz val="8"/>
      <name val="Arial"/>
      <family val="2"/>
    </font>
    <font>
      <sz val="10"/>
      <color indexed="12"/>
      <name val="Arial"/>
      <family val="2"/>
    </font>
    <font>
      <sz val="10"/>
      <color rgb="FF0000FF"/>
      <name val="Arial"/>
      <family val="2"/>
    </font>
    <font>
      <i/>
      <sz val="11"/>
      <name val="Arial"/>
      <family val="2"/>
    </font>
    <font>
      <b/>
      <sz val="12"/>
      <color theme="1"/>
      <name val="Arial"/>
      <family val="2"/>
    </font>
    <font>
      <b/>
      <i/>
      <sz val="14"/>
      <name val="Arial"/>
      <family val="2"/>
    </font>
    <font>
      <b/>
      <u/>
      <sz val="11"/>
      <name val="Arial"/>
      <family val="2"/>
    </font>
    <font>
      <b/>
      <sz val="10"/>
      <color indexed="10"/>
      <name val="Arial"/>
      <family val="2"/>
    </font>
    <font>
      <b/>
      <u/>
      <sz val="10"/>
      <name val="Arial"/>
      <family val="2"/>
    </font>
    <font>
      <sz val="10"/>
      <color rgb="FFFF0000"/>
      <name val="Arial"/>
      <family val="2"/>
    </font>
    <font>
      <b/>
      <sz val="10"/>
      <color rgb="FFFF0000"/>
      <name val="Arial"/>
      <family val="2"/>
    </font>
    <font>
      <sz val="10"/>
      <color indexed="10"/>
      <name val="Arial"/>
      <family val="2"/>
    </font>
    <font>
      <sz val="11"/>
      <color rgb="FF0000FF"/>
      <name val="Arial"/>
      <family val="2"/>
    </font>
    <font>
      <b/>
      <sz val="10"/>
      <color theme="1"/>
      <name val="Arial"/>
      <family val="2"/>
    </font>
    <font>
      <b/>
      <u/>
      <sz val="11"/>
      <name val="Verdana"/>
      <family val="2"/>
    </font>
    <font>
      <b/>
      <sz val="10"/>
      <name val="Verdana"/>
      <family val="2"/>
    </font>
    <font>
      <b/>
      <sz val="11"/>
      <color theme="1"/>
      <name val="Calibri"/>
      <family val="2"/>
      <scheme val="minor"/>
    </font>
    <font>
      <sz val="11"/>
      <color rgb="FFFF0000"/>
      <name val="Calibri"/>
      <family val="2"/>
      <scheme val="minor"/>
    </font>
    <font>
      <b/>
      <sz val="10"/>
      <color rgb="FF076A9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12"/>
      <name val="Arial"/>
      <family val="2"/>
    </font>
    <font>
      <b/>
      <i/>
      <sz val="10"/>
      <name val="Arial"/>
      <family val="2"/>
    </font>
    <font>
      <sz val="10"/>
      <name val="Helv"/>
      <family val="2"/>
    </font>
    <font>
      <sz val="10"/>
      <name val="Geneva"/>
      <family val="2"/>
    </font>
    <font>
      <sz val="10"/>
      <color theme="1"/>
      <name val="Calibri"/>
      <family val="2"/>
    </font>
    <font>
      <sz val="11"/>
      <color indexed="9"/>
      <name val="Calibri"/>
      <family val="2"/>
    </font>
    <font>
      <sz val="10"/>
      <color theme="0"/>
      <name val="Arial"/>
      <family val="2"/>
    </font>
    <font>
      <sz val="10"/>
      <color theme="0"/>
      <name val="Calibri"/>
      <family val="2"/>
    </font>
    <font>
      <sz val="9"/>
      <name val="Arial"/>
      <family val="2"/>
    </font>
    <font>
      <sz val="9"/>
      <name val="Times New Roman"/>
      <family val="1"/>
    </font>
    <font>
      <sz val="11"/>
      <color indexed="36"/>
      <name val="Calibri"/>
      <family val="2"/>
      <scheme val="minor"/>
    </font>
    <font>
      <sz val="11"/>
      <color indexed="20"/>
      <name val="Calibri"/>
      <family val="2"/>
    </font>
    <font>
      <sz val="10"/>
      <color rgb="FF9C0006"/>
      <name val="Calibri"/>
      <family val="2"/>
    </font>
    <font>
      <sz val="12"/>
      <name val="Tms Rmn"/>
    </font>
    <font>
      <b/>
      <sz val="11"/>
      <color indexed="52"/>
      <name val="Calibri"/>
      <family val="2"/>
    </font>
    <font>
      <b/>
      <sz val="11"/>
      <color indexed="10"/>
      <name val="Calibri"/>
      <family val="2"/>
    </font>
    <font>
      <b/>
      <sz val="10"/>
      <color rgb="FFFA7D00"/>
      <name val="Calibri"/>
      <family val="2"/>
    </font>
    <font>
      <b/>
      <sz val="10"/>
      <color theme="0"/>
      <name val="Calibri"/>
      <family val="2"/>
    </font>
    <font>
      <b/>
      <sz val="11"/>
      <color indexed="9"/>
      <name val="Calibri"/>
      <family val="2"/>
    </font>
    <font>
      <b/>
      <sz val="10"/>
      <color indexed="13"/>
      <name val="Arial"/>
      <family val="2"/>
    </font>
    <font>
      <sz val="10"/>
      <color indexed="8"/>
      <name val="Arial"/>
      <family val="2"/>
    </font>
    <font>
      <sz val="11"/>
      <color theme="1"/>
      <name val="Calibri"/>
      <family val="2"/>
    </font>
    <font>
      <sz val="11"/>
      <color indexed="8"/>
      <name val="Arial"/>
      <family val="2"/>
    </font>
    <font>
      <sz val="10"/>
      <name val="MS Sans Serif"/>
      <family val="2"/>
    </font>
    <font>
      <i/>
      <sz val="10"/>
      <color indexed="13"/>
      <name val="Arial"/>
      <family val="2"/>
    </font>
    <font>
      <i/>
      <sz val="11"/>
      <color indexed="23"/>
      <name val="Calibri"/>
      <family val="2"/>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sz val="11"/>
      <color indexed="17"/>
      <name val="Calibri"/>
      <family val="2"/>
    </font>
    <font>
      <sz val="10"/>
      <color rgb="FF006100"/>
      <name val="Calibri"/>
      <family val="2"/>
    </font>
    <font>
      <b/>
      <sz val="14"/>
      <color indexed="12"/>
      <name val="Arial"/>
      <family val="2"/>
    </font>
    <font>
      <b/>
      <sz val="15"/>
      <color indexed="56"/>
      <name val="Calibri"/>
      <family val="2"/>
    </font>
    <font>
      <b/>
      <sz val="15"/>
      <color indexed="62"/>
      <name val="Calibri"/>
      <family val="2"/>
    </font>
    <font>
      <b/>
      <sz val="15"/>
      <color theme="3"/>
      <name val="Calibri"/>
      <family val="2"/>
    </font>
    <font>
      <b/>
      <sz val="13"/>
      <color indexed="56"/>
      <name val="Calibri"/>
      <family val="2"/>
    </font>
    <font>
      <b/>
      <sz val="13"/>
      <color indexed="62"/>
      <name val="Calibri"/>
      <family val="2"/>
    </font>
    <font>
      <b/>
      <sz val="12"/>
      <color indexed="18"/>
      <name val="Arial"/>
      <family val="2"/>
    </font>
    <font>
      <b/>
      <sz val="11"/>
      <color indexed="56"/>
      <name val="Calibri"/>
      <family val="2"/>
    </font>
    <font>
      <b/>
      <sz val="11"/>
      <color indexed="62"/>
      <name val="Calibri"/>
      <family val="2"/>
    </font>
    <font>
      <u/>
      <sz val="10"/>
      <color theme="10"/>
      <name val="Arial"/>
      <family val="2"/>
    </font>
    <font>
      <u/>
      <sz val="11"/>
      <color indexed="12"/>
      <name val="Calibri"/>
      <family val="2"/>
    </font>
    <font>
      <u/>
      <sz val="8.8000000000000007"/>
      <color theme="10"/>
      <name val="Calibri"/>
      <family val="2"/>
    </font>
    <font>
      <u/>
      <sz val="10"/>
      <color indexed="12"/>
      <name val="Arial"/>
      <family val="2"/>
    </font>
    <font>
      <u/>
      <sz val="11"/>
      <color theme="10"/>
      <name val="Calibri"/>
      <family val="2"/>
      <scheme val="minor"/>
    </font>
    <font>
      <u/>
      <sz val="11"/>
      <color theme="10"/>
      <name val="Calibri"/>
      <family val="2"/>
    </font>
    <font>
      <sz val="8"/>
      <color indexed="12"/>
      <name val="Arial"/>
      <family val="2"/>
    </font>
    <font>
      <sz val="11"/>
      <color indexed="62"/>
      <name val="Calibri"/>
      <family val="2"/>
    </font>
    <font>
      <sz val="10"/>
      <color rgb="FF3F3F76"/>
      <name val="Calibri"/>
      <family val="2"/>
    </font>
    <font>
      <b/>
      <sz val="9"/>
      <color indexed="16"/>
      <name val="Arial"/>
      <family val="2"/>
    </font>
    <font>
      <sz val="11"/>
      <color indexed="52"/>
      <name val="Calibri"/>
      <family val="2"/>
    </font>
    <font>
      <sz val="11"/>
      <color indexed="10"/>
      <name val="Calibri"/>
      <family val="2"/>
    </font>
    <font>
      <b/>
      <sz val="18"/>
      <name val="Arial"/>
      <family val="2"/>
    </font>
    <font>
      <sz val="10"/>
      <color rgb="FF9C6500"/>
      <name val="Calibri"/>
      <family val="2"/>
    </font>
    <font>
      <sz val="11"/>
      <color indexed="60"/>
      <name val="Calibri"/>
      <family val="2"/>
    </font>
    <font>
      <sz val="11"/>
      <color indexed="19"/>
      <name val="Calibri"/>
      <family val="2"/>
    </font>
    <font>
      <sz val="7"/>
      <name val="Small Fonts"/>
      <family val="2"/>
    </font>
    <font>
      <b/>
      <i/>
      <sz val="16"/>
      <name val="Helv"/>
    </font>
    <font>
      <sz val="10"/>
      <color theme="1"/>
      <name val="Calibri"/>
      <family val="2"/>
      <scheme val="minor"/>
    </font>
    <font>
      <sz val="10"/>
      <name val="Times"/>
      <family val="1"/>
    </font>
    <font>
      <sz val="10"/>
      <name val="Times"/>
      <family val="1"/>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b/>
      <sz val="11"/>
      <color indexed="8"/>
      <name val="Garamond"/>
      <family val="1"/>
    </font>
    <font>
      <b/>
      <sz val="16"/>
      <color indexed="9"/>
      <name val="Arial"/>
      <family val="2"/>
    </font>
    <font>
      <b/>
      <sz val="12"/>
      <color indexed="12"/>
      <name val="Arial"/>
      <family val="2"/>
    </font>
    <font>
      <b/>
      <sz val="16"/>
      <color indexed="12"/>
      <name val="Arial"/>
      <family val="2"/>
    </font>
    <font>
      <b/>
      <sz val="12"/>
      <color theme="0"/>
      <name val="Calibri"/>
      <family val="2"/>
      <scheme val="minor"/>
    </font>
    <font>
      <b/>
      <sz val="18"/>
      <color indexed="62"/>
      <name val="Cambria"/>
      <family val="2"/>
    </font>
    <font>
      <b/>
      <sz val="18"/>
      <color indexed="56"/>
      <name val="Cambria"/>
      <family val="2"/>
    </font>
    <font>
      <b/>
      <sz val="10"/>
      <color indexed="9"/>
      <name val="Arial"/>
      <family val="2"/>
    </font>
    <font>
      <b/>
      <sz val="11"/>
      <color indexed="8"/>
      <name val="Calibri"/>
      <family val="2"/>
    </font>
    <font>
      <sz val="10"/>
      <color rgb="FFFF0000"/>
      <name val="Calibri"/>
      <family val="2"/>
    </font>
    <font>
      <sz val="11"/>
      <name val="돋움"/>
      <family val="3"/>
      <charset val="129"/>
    </font>
    <font>
      <sz val="11"/>
      <color theme="1"/>
      <name val="Symbol"/>
      <family val="1"/>
      <charset val="2"/>
    </font>
    <font>
      <sz val="7"/>
      <color theme="1"/>
      <name val="Times New Roman"/>
      <family val="1"/>
    </font>
    <font>
      <vertAlign val="superscript"/>
      <sz val="10"/>
      <color theme="1"/>
      <name val="Arial"/>
      <family val="2"/>
    </font>
    <font>
      <b/>
      <i/>
      <sz val="10"/>
      <color indexed="12"/>
      <name val="Arial"/>
      <family val="2"/>
    </font>
    <font>
      <i/>
      <sz val="10"/>
      <color indexed="12"/>
      <name val="Arial"/>
      <family val="2"/>
    </font>
    <font>
      <b/>
      <sz val="10"/>
      <color indexed="17"/>
      <name val="Arial"/>
      <family val="2"/>
    </font>
    <font>
      <b/>
      <sz val="10"/>
      <color indexed="8"/>
      <name val="Arial"/>
      <family val="2"/>
    </font>
    <font>
      <sz val="10"/>
      <name val="Arial"/>
      <family val="2"/>
    </font>
    <font>
      <b/>
      <u/>
      <sz val="10"/>
      <color rgb="FF0000FF"/>
      <name val="Arial"/>
      <family val="2"/>
    </font>
    <font>
      <b/>
      <sz val="11"/>
      <color rgb="FF0000FF"/>
      <name val="Arial"/>
      <family val="2"/>
    </font>
    <font>
      <sz val="9"/>
      <name val="AGaramond"/>
    </font>
    <font>
      <sz val="10"/>
      <name val="Helvetica"/>
      <family val="2"/>
    </font>
    <font>
      <sz val="10"/>
      <color indexed="12"/>
      <name val="Helvetica"/>
      <family val="2"/>
    </font>
    <font>
      <sz val="10"/>
      <color indexed="24"/>
      <name val="Arial"/>
      <family val="2"/>
    </font>
    <font>
      <sz val="9"/>
      <name val="GillSans"/>
      <family val="2"/>
    </font>
    <font>
      <sz val="9"/>
      <name val="GillSans Light"/>
      <family val="2"/>
    </font>
    <font>
      <b/>
      <sz val="8.5"/>
      <name val="Univers 65"/>
      <family val="2"/>
    </font>
    <font>
      <u/>
      <sz val="10"/>
      <color indexed="12"/>
      <name val="MS Sans Serif"/>
      <family val="2"/>
    </font>
    <font>
      <b/>
      <sz val="10"/>
      <color indexed="56"/>
      <name val="Wingdings"/>
      <charset val="2"/>
    </font>
    <font>
      <b/>
      <u/>
      <sz val="8"/>
      <color indexed="56"/>
      <name val="Arial"/>
      <family val="2"/>
    </font>
    <font>
      <sz val="12"/>
      <color indexed="14"/>
      <name val="Arial"/>
      <family val="2"/>
    </font>
    <font>
      <sz val="8.5"/>
      <name val="Univers 55"/>
      <family val="2"/>
    </font>
    <font>
      <b/>
      <sz val="8"/>
      <name val="Arial"/>
      <family val="2"/>
    </font>
    <font>
      <sz val="10"/>
      <color indexed="18"/>
      <name val="Times New Roman"/>
      <family val="1"/>
    </font>
    <font>
      <b/>
      <sz val="14"/>
      <name val="Arial"/>
      <family val="2"/>
    </font>
    <font>
      <sz val="9"/>
      <color indexed="21"/>
      <name val="Helvetica-Black"/>
      <family val="2"/>
    </font>
    <font>
      <b/>
      <sz val="9"/>
      <name val="Palatino"/>
      <family val="1"/>
    </font>
    <font>
      <sz val="7"/>
      <name val="Palatino"/>
      <family val="1"/>
    </font>
    <font>
      <sz val="12"/>
      <name val="Palatino"/>
      <family val="1"/>
    </font>
    <font>
      <sz val="11"/>
      <name val="Helvetica-Black"/>
      <family val="2"/>
    </font>
    <font>
      <sz val="12"/>
      <color indexed="12"/>
      <name val="Arial MT"/>
    </font>
    <font>
      <b/>
      <u/>
      <sz val="9.5"/>
      <color indexed="56"/>
      <name val="Arial"/>
      <family val="2"/>
    </font>
    <font>
      <u/>
      <sz val="8"/>
      <color indexed="56"/>
      <name val="Arial"/>
      <family val="2"/>
    </font>
    <font>
      <sz val="10"/>
      <name val="Helv"/>
      <charset val="204"/>
    </font>
    <font>
      <sz val="14"/>
      <name val="System"/>
      <family val="2"/>
    </font>
    <font>
      <b/>
      <sz val="9"/>
      <name val="Arial"/>
      <family val="2"/>
    </font>
    <font>
      <b/>
      <sz val="9"/>
      <color indexed="9"/>
      <name val="Arial"/>
      <family val="2"/>
    </font>
    <font>
      <sz val="8"/>
      <name val="Palatino"/>
      <family val="1"/>
    </font>
    <font>
      <sz val="10"/>
      <color rgb="FF000000"/>
      <name val="Arial"/>
      <family val="2"/>
    </font>
    <font>
      <sz val="9"/>
      <color indexed="21"/>
      <name val="Helvetica-Black"/>
    </font>
    <font>
      <sz val="11"/>
      <name val="Helvetica-Black"/>
    </font>
    <font>
      <sz val="10"/>
      <color theme="3" tint="-0.249977111117893"/>
      <name val="Arial"/>
      <family val="2"/>
    </font>
    <font>
      <b/>
      <sz val="10"/>
      <color theme="3" tint="-0.249977111117893"/>
      <name val="Arial"/>
      <family val="2"/>
    </font>
    <font>
      <b/>
      <sz val="10"/>
      <color theme="3" tint="-0.499984740745262"/>
      <name val="Arial"/>
      <family val="2"/>
    </font>
    <font>
      <b/>
      <i/>
      <sz val="12"/>
      <color theme="1"/>
      <name val="Arial"/>
      <family val="2"/>
    </font>
    <font>
      <b/>
      <sz val="16"/>
      <color theme="0"/>
      <name val="Arial"/>
      <family val="2"/>
    </font>
    <font>
      <b/>
      <sz val="10"/>
      <color theme="0"/>
      <name val="Arial"/>
      <family val="2"/>
    </font>
    <font>
      <b/>
      <sz val="9"/>
      <color theme="0"/>
      <name val="Arial"/>
      <family val="2"/>
    </font>
    <font>
      <b/>
      <sz val="10"/>
      <color rgb="FF000000"/>
      <name val="Arial"/>
      <family val="2"/>
    </font>
    <font>
      <sz val="9"/>
      <color theme="1"/>
      <name val="Arial"/>
      <family val="2"/>
    </font>
    <font>
      <b/>
      <sz val="9"/>
      <color theme="1"/>
      <name val="Arial"/>
      <family val="2"/>
    </font>
    <font>
      <sz val="10"/>
      <color theme="2" tint="-0.499984740745262"/>
      <name val="Arial"/>
      <family val="2"/>
    </font>
    <font>
      <sz val="10"/>
      <color theme="0" tint="-4.9989318521683403E-2"/>
      <name val="Arial"/>
      <family val="2"/>
    </font>
    <font>
      <sz val="10"/>
      <color theme="0" tint="-0.34998626667073579"/>
      <name val="Arial"/>
      <family val="2"/>
    </font>
    <font>
      <b/>
      <sz val="30"/>
      <color rgb="FFFF0000"/>
      <name val="Calibri"/>
      <family val="2"/>
      <scheme val="minor"/>
    </font>
    <font>
      <i/>
      <sz val="10"/>
      <color indexed="9"/>
      <name val="Arial"/>
      <family val="2"/>
    </font>
    <font>
      <sz val="10"/>
      <color indexed="9"/>
      <name val="Arial"/>
      <family val="2"/>
    </font>
    <font>
      <sz val="10"/>
      <color indexed="51"/>
      <name val="Arial"/>
      <family val="2"/>
    </font>
    <font>
      <b/>
      <sz val="10"/>
      <color rgb="FFFFFFFF"/>
      <name val="Arial"/>
      <family val="2"/>
    </font>
    <font>
      <i/>
      <sz val="10"/>
      <color rgb="FFFFFFFF"/>
      <name val="Arial"/>
      <family val="2"/>
    </font>
    <font>
      <sz val="10"/>
      <color rgb="FFFFFFFF"/>
      <name val="Arial"/>
      <family val="2"/>
    </font>
    <font>
      <b/>
      <sz val="12"/>
      <color theme="0"/>
      <name val="Arial"/>
      <family val="2"/>
    </font>
    <font>
      <b/>
      <sz val="24"/>
      <color rgb="FFFF0000"/>
      <name val="Calibri"/>
      <family val="2"/>
      <scheme val="minor"/>
    </font>
    <font>
      <b/>
      <u/>
      <sz val="14"/>
      <color theme="10"/>
      <name val="Calibri"/>
      <family val="2"/>
      <scheme val="minor"/>
    </font>
    <font>
      <b/>
      <u/>
      <sz val="12"/>
      <color theme="10"/>
      <name val="Calibri"/>
      <family val="2"/>
      <scheme val="minor"/>
    </font>
    <font>
      <b/>
      <sz val="16"/>
      <color rgb="FFFFFFFF"/>
      <name val="Arial"/>
      <family val="2"/>
    </font>
    <font>
      <b/>
      <sz val="12"/>
      <color rgb="FFFFFFFF"/>
      <name val="Arial"/>
      <family val="2"/>
    </font>
    <font>
      <b/>
      <sz val="11"/>
      <color rgb="FF000000"/>
      <name val="Arial"/>
      <family val="2"/>
    </font>
    <font>
      <b/>
      <sz val="12"/>
      <color rgb="FF000000"/>
      <name val="Arial"/>
      <family val="2"/>
    </font>
    <font>
      <b/>
      <sz val="14"/>
      <color rgb="FF000000"/>
      <name val="Calibri"/>
      <family val="2"/>
      <scheme val="minor"/>
    </font>
    <font>
      <sz val="11"/>
      <color rgb="FF000000"/>
      <name val="Calibri"/>
      <family val="2"/>
      <scheme val="minor"/>
    </font>
    <font>
      <i/>
      <sz val="10"/>
      <name val="Arial"/>
      <family val="2"/>
    </font>
    <font>
      <i/>
      <sz val="11"/>
      <color theme="1"/>
      <name val="Calibri"/>
      <family val="2"/>
      <scheme val="minor"/>
    </font>
    <font>
      <b/>
      <sz val="10"/>
      <color rgb="FF0000FF"/>
      <name val="Arial"/>
      <family val="2"/>
    </font>
    <font>
      <b/>
      <sz val="9"/>
      <color rgb="FFFFFFFF"/>
      <name val="Arial"/>
      <family val="2"/>
    </font>
    <font>
      <b/>
      <sz val="9"/>
      <color rgb="FF000000"/>
      <name val="Arial"/>
      <family val="2"/>
    </font>
    <font>
      <i/>
      <sz val="9"/>
      <color rgb="FF000000"/>
      <name val="Arial"/>
      <family val="2"/>
    </font>
    <font>
      <sz val="9"/>
      <color rgb="FF000000"/>
      <name val="Arial"/>
      <family val="2"/>
    </font>
    <font>
      <i/>
      <sz val="9"/>
      <name val="Arial"/>
      <family val="2"/>
    </font>
    <font>
      <b/>
      <u/>
      <sz val="9"/>
      <color rgb="FF000000"/>
      <name val="Arial"/>
      <family val="2"/>
    </font>
    <font>
      <sz val="9"/>
      <color theme="0" tint="-0.34998626667073579"/>
      <name val="Arial"/>
      <family val="2"/>
    </font>
    <font>
      <sz val="11"/>
      <color theme="0" tint="-0.34998626667073579"/>
      <name val="Arial"/>
      <family val="2"/>
    </font>
    <font>
      <sz val="14"/>
      <color rgb="FFC00000"/>
      <name val="Arial"/>
      <family val="2"/>
    </font>
    <font>
      <sz val="8"/>
      <color rgb="FFFF0000"/>
      <name val="Arial"/>
      <family val="2"/>
    </font>
    <font>
      <b/>
      <sz val="14"/>
      <color theme="9" tint="-0.249977111117893"/>
      <name val="Arial"/>
      <family val="2"/>
    </font>
    <font>
      <sz val="8"/>
      <color rgb="FF002060"/>
      <name val="Arial"/>
      <family val="2"/>
    </font>
    <font>
      <b/>
      <sz val="8"/>
      <color theme="0"/>
      <name val="Arial"/>
      <family val="2"/>
    </font>
    <font>
      <sz val="8"/>
      <color theme="0" tint="-0.499984740745262"/>
      <name val="Arial"/>
      <family val="2"/>
    </font>
    <font>
      <b/>
      <sz val="8"/>
      <color theme="0" tint="-0.499984740745262"/>
      <name val="Arial"/>
      <family val="2"/>
    </font>
    <font>
      <b/>
      <sz val="8"/>
      <color indexed="23"/>
      <name val="Arial"/>
      <family val="2"/>
    </font>
    <font>
      <sz val="10"/>
      <color rgb="FFC00000"/>
      <name val="Arial"/>
      <family val="2"/>
    </font>
    <font>
      <b/>
      <sz val="11"/>
      <color rgb="FFFF0066"/>
      <name val="Arial"/>
      <family val="2"/>
    </font>
    <font>
      <sz val="8"/>
      <color rgb="FF0000FF"/>
      <name val="Arial"/>
      <family val="2"/>
    </font>
    <font>
      <b/>
      <sz val="10"/>
      <color theme="9" tint="-0.249977111117893"/>
      <name val="Arial"/>
      <family val="2"/>
    </font>
    <font>
      <sz val="8"/>
      <color rgb="FFC00000"/>
      <name val="Arial"/>
      <family val="2"/>
    </font>
    <font>
      <sz val="10"/>
      <color theme="9" tint="-0.499984740745262"/>
      <name val="Arial"/>
      <family val="2"/>
    </font>
    <font>
      <b/>
      <sz val="11"/>
      <color theme="9" tint="-0.499984740745262"/>
      <name val="Arial"/>
      <family val="2"/>
    </font>
    <font>
      <sz val="10"/>
      <color theme="8" tint="-0.499984740745262"/>
      <name val="Arial"/>
      <family val="2"/>
    </font>
    <font>
      <sz val="10"/>
      <color theme="6" tint="-0.499984740745262"/>
      <name val="Arial"/>
      <family val="2"/>
    </font>
    <font>
      <i/>
      <sz val="10"/>
      <color theme="1"/>
      <name val="Arial"/>
      <family val="2"/>
    </font>
    <font>
      <b/>
      <sz val="11"/>
      <color rgb="FFFF0000"/>
      <name val="Arial"/>
      <family val="2"/>
    </font>
    <font>
      <sz val="11"/>
      <color rgb="FF000000"/>
      <name val="Calibri"/>
      <family val="2"/>
    </font>
    <font>
      <b/>
      <sz val="9"/>
      <color theme="1"/>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sz val="9"/>
      <color rgb="FFFF0000"/>
      <name val="Arial"/>
      <family val="2"/>
    </font>
    <font>
      <b/>
      <sz val="9"/>
      <color rgb="FFFF0000"/>
      <name val="Arial"/>
      <family val="2"/>
    </font>
    <font>
      <b/>
      <i/>
      <sz val="9"/>
      <color theme="1"/>
      <name val="Arial"/>
      <family val="2"/>
    </font>
    <font>
      <i/>
      <sz val="9"/>
      <color theme="1"/>
      <name val="Arial"/>
      <family val="2"/>
    </font>
    <font>
      <b/>
      <sz val="9"/>
      <color theme="0"/>
      <name val="Calibri"/>
      <family val="2"/>
      <scheme val="minor"/>
    </font>
    <font>
      <sz val="9"/>
      <color theme="0"/>
      <name val="Arial"/>
      <family val="2"/>
    </font>
    <font>
      <b/>
      <sz val="14"/>
      <color theme="0"/>
      <name val="Arial"/>
      <family val="2"/>
    </font>
  </fonts>
  <fills count="14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26"/>
        <bgColor indexed="64"/>
      </patternFill>
    </fill>
    <fill>
      <patternFill patternType="solid">
        <fgColor rgb="FFFFFFCC"/>
        <bgColor indexed="64"/>
      </patternFill>
    </fill>
    <fill>
      <patternFill patternType="solid">
        <fgColor indexed="41"/>
        <bgColor indexed="64"/>
      </patternFill>
    </fill>
    <fill>
      <patternFill patternType="solid">
        <fgColor rgb="FFCCFFFF"/>
        <bgColor indexed="64"/>
      </patternFill>
    </fill>
    <fill>
      <patternFill patternType="solid">
        <fgColor indexed="27"/>
        <bgColor indexed="64"/>
      </patternFill>
    </fill>
    <fill>
      <patternFill patternType="solid">
        <fgColor indexed="27"/>
      </patternFill>
    </fill>
    <fill>
      <patternFill patternType="solid">
        <fgColor rgb="FFFFFF99"/>
        <bgColor indexed="64"/>
      </patternFill>
    </fill>
    <fill>
      <patternFill patternType="solid">
        <fgColor indexed="2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47"/>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61"/>
      </patternFill>
    </fill>
    <fill>
      <patternFill patternType="solid">
        <fgColor indexed="9"/>
      </patternFill>
    </fill>
    <fill>
      <patternFill patternType="solid">
        <fgColor indexed="22"/>
      </patternFill>
    </fill>
    <fill>
      <patternFill patternType="solid">
        <fgColor indexed="55"/>
      </patternFill>
    </fill>
    <fill>
      <patternFill patternType="solid">
        <fgColor indexed="18"/>
        <bgColor indexed="64"/>
      </patternFill>
    </fill>
    <fill>
      <patternFill patternType="solid">
        <fgColor indexed="37"/>
        <bgColor indexed="9"/>
      </patternFill>
    </fill>
    <fill>
      <patternFill patternType="solid">
        <fgColor indexed="8"/>
        <bgColor indexed="64"/>
      </patternFill>
    </fill>
    <fill>
      <patternFill patternType="solid">
        <fgColor indexed="44"/>
        <bgColor indexed="64"/>
      </patternFill>
    </fill>
    <fill>
      <patternFill patternType="gray0625">
        <bgColor indexed="44"/>
      </patternFill>
    </fill>
    <fill>
      <patternFill patternType="mediumGray">
        <fgColor indexed="22"/>
      </patternFill>
    </fill>
    <fill>
      <patternFill patternType="solid">
        <fgColor indexed="40"/>
        <bgColor indexed="64"/>
      </patternFill>
    </fill>
    <fill>
      <patternFill patternType="solid">
        <fgColor theme="4" tint="-0.499984740745262"/>
        <bgColor indexed="64"/>
      </patternFill>
    </fill>
    <fill>
      <patternFill patternType="solid">
        <fgColor indexed="51"/>
        <bgColor indexed="64"/>
      </patternFill>
    </fill>
    <fill>
      <patternFill patternType="solid">
        <fgColor theme="0" tint="-0.499984740745262"/>
        <bgColor indexed="64"/>
      </patternFill>
    </fill>
    <fill>
      <patternFill patternType="solid">
        <fgColor theme="1"/>
        <bgColor indexed="64"/>
      </patternFill>
    </fill>
    <fill>
      <patternFill patternType="solid">
        <fgColor rgb="FFFFFFFF"/>
        <bgColor indexed="64"/>
      </patternFill>
    </fill>
    <fill>
      <patternFill patternType="solid">
        <fgColor rgb="FF92D050"/>
        <bgColor indexed="64"/>
      </patternFill>
    </fill>
    <fill>
      <patternFill patternType="solid">
        <fgColor theme="0" tint="-0.34998626667073579"/>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indexed="38"/>
      </patternFill>
    </fill>
    <fill>
      <patternFill patternType="solid">
        <fgColor rgb="FFFFC000"/>
        <bgColor indexed="64"/>
      </patternFill>
    </fill>
    <fill>
      <patternFill patternType="solid">
        <fgColor theme="0" tint="-0.14999847407452621"/>
        <bgColor indexed="64"/>
      </patternFill>
    </fill>
    <fill>
      <patternFill patternType="solid">
        <fgColor rgb="FF00FFFF"/>
        <bgColor indexed="64"/>
      </patternFill>
    </fill>
    <fill>
      <patternFill patternType="solid">
        <fgColor rgb="FF3A828E"/>
        <bgColor indexed="64"/>
      </patternFill>
    </fill>
    <fill>
      <patternFill patternType="solid">
        <fgColor theme="0" tint="-4.9989318521683403E-2"/>
        <bgColor indexed="64"/>
      </patternFill>
    </fill>
    <fill>
      <patternFill patternType="solid">
        <fgColor rgb="FF00B1C3"/>
        <bgColor indexed="64"/>
      </patternFill>
    </fill>
    <fill>
      <patternFill patternType="solid">
        <fgColor rgb="FF233C64"/>
        <bgColor indexed="64"/>
      </patternFill>
    </fill>
    <fill>
      <patternFill patternType="solid">
        <fgColor rgb="FFCEE0E3"/>
        <bgColor indexed="64"/>
      </patternFill>
    </fill>
    <fill>
      <patternFill patternType="solid">
        <fgColor rgb="FFC00000"/>
        <bgColor indexed="64"/>
      </patternFill>
    </fill>
    <fill>
      <patternFill patternType="solid">
        <fgColor rgb="FF333399"/>
        <bgColor rgb="FF000000"/>
      </patternFill>
    </fill>
    <fill>
      <patternFill patternType="solid">
        <fgColor rgb="FFFFFFCC"/>
        <bgColor rgb="FF000000"/>
      </patternFill>
    </fill>
    <fill>
      <patternFill patternType="solid">
        <fgColor rgb="FFFFFF00"/>
        <bgColor rgb="FF000000"/>
      </patternFill>
    </fill>
    <fill>
      <patternFill patternType="solid">
        <fgColor rgb="FFC0C0C0"/>
        <bgColor rgb="FF000000"/>
      </patternFill>
    </fill>
    <fill>
      <patternFill patternType="solid">
        <fgColor theme="9" tint="0.39997558519241921"/>
        <bgColor rgb="FF000000"/>
      </patternFill>
    </fill>
    <fill>
      <patternFill patternType="solid">
        <fgColor rgb="FF000000"/>
        <bgColor rgb="FF000000"/>
      </patternFill>
    </fill>
    <fill>
      <patternFill patternType="solid">
        <fgColor rgb="FFD9D9D9"/>
        <bgColor rgb="FF000000"/>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00FF00"/>
        <bgColor indexed="64"/>
      </patternFill>
    </fill>
    <fill>
      <patternFill patternType="solid">
        <fgColor rgb="FFCCFF99"/>
        <bgColor indexed="64"/>
      </patternFill>
    </fill>
    <fill>
      <patternFill patternType="solid">
        <fgColor rgb="FFCCFFCC"/>
        <bgColor indexed="64"/>
      </patternFill>
    </fill>
    <fill>
      <patternFill patternType="solid">
        <fgColor rgb="FF000000"/>
        <bgColor rgb="FFFFFFFF"/>
      </patternFill>
    </fill>
    <fill>
      <patternFill patternType="solid">
        <fgColor rgb="FF7F7F7F"/>
        <bgColor rgb="FFFFFFFF"/>
      </patternFill>
    </fill>
    <fill>
      <patternFill patternType="solid">
        <fgColor rgb="FF95B3D7"/>
        <bgColor rgb="FFFFFFFF"/>
      </patternFill>
    </fill>
    <fill>
      <patternFill patternType="solid">
        <fgColor rgb="FFB8CCE4"/>
        <bgColor rgb="FFFFFFFF"/>
      </patternFill>
    </fill>
    <fill>
      <patternFill patternType="solid">
        <fgColor rgb="FF808080"/>
        <bgColor rgb="FF000000"/>
      </patternFill>
    </fill>
    <fill>
      <patternFill patternType="solid">
        <fgColor rgb="FF00FF00"/>
        <bgColor rgb="FF000000"/>
      </patternFill>
    </fill>
    <fill>
      <patternFill patternType="solid">
        <fgColor rgb="FFBFBFBF"/>
        <bgColor rgb="FF000000"/>
      </patternFill>
    </fill>
    <fill>
      <patternFill patternType="solid">
        <fgColor rgb="FFD8D8D8"/>
        <bgColor rgb="FFFFFFFF"/>
      </patternFill>
    </fill>
    <fill>
      <patternFill patternType="solid">
        <fgColor rgb="FF99FF99"/>
        <bgColor rgb="FF000000"/>
      </patternFill>
    </fill>
    <fill>
      <patternFill patternType="solid">
        <fgColor theme="0" tint="-0.24994659260841701"/>
        <bgColor indexed="64"/>
      </patternFill>
    </fill>
    <fill>
      <patternFill patternType="solid">
        <fgColor rgb="FF023864"/>
        <bgColor rgb="FF000000"/>
      </patternFill>
    </fill>
    <fill>
      <patternFill patternType="solid">
        <fgColor rgb="FF023864"/>
        <bgColor indexed="64"/>
      </patternFill>
    </fill>
    <fill>
      <patternFill patternType="solid">
        <fgColor rgb="FFF2F2F2"/>
        <bgColor rgb="FF000000"/>
      </patternFill>
    </fill>
    <fill>
      <patternFill patternType="solid">
        <fgColor rgb="FFFFFFFF"/>
        <bgColor rgb="FF000000"/>
      </patternFill>
    </fill>
    <fill>
      <patternFill patternType="solid">
        <fgColor rgb="FFF2F2F2"/>
        <bgColor indexed="64"/>
      </patternFill>
    </fill>
    <fill>
      <patternFill patternType="solid">
        <fgColor rgb="FF0070C0"/>
        <bgColor indexed="64"/>
      </patternFill>
    </fill>
    <fill>
      <patternFill patternType="solid">
        <fgColor rgb="FF00B0F0"/>
        <bgColor indexed="64"/>
      </patternFill>
    </fill>
    <fill>
      <patternFill patternType="solid">
        <fgColor rgb="FF7030A0"/>
        <bgColor indexed="64"/>
      </patternFill>
    </fill>
    <fill>
      <patternFill patternType="solid">
        <fgColor theme="7" tint="0.79998168889431442"/>
        <bgColor indexed="64"/>
      </patternFill>
    </fill>
    <fill>
      <patternFill patternType="solid">
        <fgColor rgb="FFBFBFBF"/>
        <bgColor rgb="FFFFFFFF"/>
      </patternFill>
    </fill>
    <fill>
      <patternFill patternType="solid">
        <fgColor rgb="FFFFFFCC"/>
        <bgColor rgb="FFFFFFFF"/>
      </patternFill>
    </fill>
    <fill>
      <patternFill patternType="solid">
        <fgColor theme="8" tint="-0.499984740745262"/>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rgb="FFFFCC00"/>
        <bgColor indexed="64"/>
      </patternFill>
    </fill>
  </fills>
  <borders count="228">
    <border>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style="thin">
        <color indexed="64"/>
      </bottom>
      <diagonal/>
    </border>
    <border>
      <left/>
      <right/>
      <top/>
      <bottom style="hair">
        <color indexed="2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13"/>
      </left>
      <right/>
      <top style="medium">
        <color indexed="13"/>
      </top>
      <bottom style="medium">
        <color indexed="13"/>
      </bottom>
      <diagonal/>
    </border>
    <border>
      <left/>
      <right/>
      <top/>
      <bottom style="thick">
        <color indexed="62"/>
      </bottom>
      <diagonal/>
    </border>
    <border>
      <left/>
      <right/>
      <top/>
      <bottom style="thick">
        <color indexed="56"/>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medium">
        <color indexed="64"/>
      </bottom>
      <diagonal/>
    </border>
    <border>
      <left/>
      <right/>
      <top style="thin">
        <color indexed="62"/>
      </top>
      <bottom style="double">
        <color indexed="62"/>
      </bottom>
      <diagonal/>
    </border>
    <border>
      <left/>
      <right/>
      <top style="thin">
        <color indexed="56"/>
      </top>
      <bottom style="double">
        <color indexed="56"/>
      </bottom>
      <diagonal/>
    </border>
    <border>
      <left/>
      <right style="thin">
        <color indexed="64"/>
      </right>
      <top style="medium">
        <color indexed="64"/>
      </top>
      <bottom style="thick">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bottom style="thick">
        <color indexed="38"/>
      </bottom>
      <diagonal/>
    </border>
    <border>
      <left/>
      <right/>
      <top/>
      <bottom style="medium">
        <color indexed="38"/>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style="thin">
        <color indexed="64"/>
      </left>
      <right style="thin">
        <color indexed="64"/>
      </right>
      <top style="thin">
        <color indexed="64"/>
      </top>
      <bottom style="thin">
        <color theme="0" tint="-0.34998626667073579"/>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style="thin">
        <color rgb="FFBFBFBF"/>
      </bottom>
      <diagonal/>
    </border>
    <border>
      <left/>
      <right/>
      <top style="medium">
        <color rgb="FF000000"/>
      </top>
      <bottom style="thin">
        <color rgb="FFBFBFBF"/>
      </bottom>
      <diagonal/>
    </border>
    <border>
      <left/>
      <right style="thin">
        <color rgb="FFBFBFBF"/>
      </right>
      <top style="medium">
        <color rgb="FF000000"/>
      </top>
      <bottom style="thin">
        <color rgb="FFBFBFBF"/>
      </bottom>
      <diagonal/>
    </border>
    <border>
      <left/>
      <right style="medium">
        <color rgb="FF000000"/>
      </right>
      <top/>
      <bottom style="medium">
        <color rgb="FF000000"/>
      </bottom>
      <diagonal/>
    </border>
    <border>
      <left style="medium">
        <color rgb="FF000000"/>
      </left>
      <right/>
      <top style="thin">
        <color rgb="FFBFBFBF"/>
      </top>
      <bottom style="medium">
        <color rgb="FF000000"/>
      </bottom>
      <diagonal/>
    </border>
    <border>
      <left/>
      <right/>
      <top style="thin">
        <color rgb="FFBFBFBF"/>
      </top>
      <bottom style="medium">
        <color rgb="FF000000"/>
      </bottom>
      <diagonal/>
    </border>
    <border>
      <left/>
      <right style="thin">
        <color rgb="FFBFBFBF"/>
      </right>
      <top style="thin">
        <color rgb="FFBFBFBF"/>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medium">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medium">
        <color rgb="FF000000"/>
      </right>
      <top style="thin">
        <color rgb="FFA5A5A5"/>
      </top>
      <bottom style="thin">
        <color rgb="FFA5A5A5"/>
      </bottom>
      <diagonal/>
    </border>
    <border>
      <left style="medium">
        <color rgb="FF000000"/>
      </left>
      <right style="thin">
        <color rgb="FFA5A5A5"/>
      </right>
      <top style="thin">
        <color rgb="FFA5A5A5"/>
      </top>
      <bottom/>
      <diagonal/>
    </border>
    <border>
      <left style="thin">
        <color rgb="FFA5A5A5"/>
      </left>
      <right style="thin">
        <color rgb="FFA5A5A5"/>
      </right>
      <top style="thin">
        <color rgb="FFA5A5A5"/>
      </top>
      <bottom/>
      <diagonal/>
    </border>
    <border>
      <left style="thin">
        <color rgb="FFA5A5A5"/>
      </left>
      <right style="medium">
        <color rgb="FF000000"/>
      </right>
      <top style="thin">
        <color rgb="FFA5A5A5"/>
      </top>
      <bottom/>
      <diagonal/>
    </border>
    <border>
      <left style="medium">
        <color rgb="FF000000"/>
      </left>
      <right style="thin">
        <color rgb="FFA5A5A5"/>
      </right>
      <top style="medium">
        <color rgb="FF000000"/>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A5A5A5"/>
      </right>
      <top/>
      <bottom style="thin">
        <color rgb="FFA5A5A5"/>
      </bottom>
      <diagonal/>
    </border>
    <border>
      <left style="thin">
        <color rgb="FFA5A5A5"/>
      </left>
      <right style="medium">
        <color rgb="FF000000"/>
      </right>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medium">
        <color rgb="FF000000"/>
      </right>
      <top style="thin">
        <color rgb="FFA5A5A5"/>
      </top>
      <bottom style="medium">
        <color rgb="FF000000"/>
      </bottom>
      <diagonal/>
    </border>
    <border>
      <left style="medium">
        <color rgb="FF000000"/>
      </left>
      <right style="thin">
        <color rgb="FFA6A6A6"/>
      </right>
      <top style="thin">
        <color rgb="FFA6A6A6"/>
      </top>
      <bottom style="thin">
        <color rgb="FFA6A6A6"/>
      </bottom>
      <diagonal/>
    </border>
    <border>
      <left style="thin">
        <color indexed="23"/>
      </left>
      <right/>
      <top style="thin">
        <color indexed="23"/>
      </top>
      <bottom/>
      <diagonal/>
    </border>
    <border>
      <left/>
      <right/>
      <top style="thin">
        <color indexed="23"/>
      </top>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rgb="FFFFFFFF"/>
      </left>
      <right/>
      <top/>
      <bottom/>
      <diagonal/>
    </border>
    <border>
      <left/>
      <right style="medium">
        <color rgb="FFFFFFFF"/>
      </right>
      <top/>
      <bottom/>
      <diagonal/>
    </border>
    <border>
      <left/>
      <right/>
      <top style="thin">
        <color rgb="FF233C64"/>
      </top>
      <bottom style="thin">
        <color rgb="FF233C64"/>
      </bottom>
      <diagonal/>
    </border>
    <border>
      <left/>
      <right/>
      <top style="medium">
        <color rgb="FF233C64"/>
      </top>
      <bottom style="medium">
        <color rgb="FF233C64"/>
      </bottom>
      <diagonal/>
    </border>
    <border>
      <left/>
      <right/>
      <top/>
      <bottom style="medium">
        <color rgb="FF233C64"/>
      </bottom>
      <diagonal/>
    </border>
    <border>
      <left/>
      <right/>
      <top style="thin">
        <color rgb="FF002060"/>
      </top>
      <bottom style="thin">
        <color rgb="FF002060"/>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2"/>
      </left>
      <right style="thin">
        <color theme="2"/>
      </right>
      <top style="thin">
        <color theme="2"/>
      </top>
      <bottom style="thin">
        <color theme="2"/>
      </bottom>
      <diagonal/>
    </border>
    <border>
      <left style="thin">
        <color indexed="64"/>
      </left>
      <right style="thin">
        <color indexed="64"/>
      </right>
      <top style="thin">
        <color indexed="64"/>
      </top>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right/>
      <top style="thin">
        <color rgb="FF233C64"/>
      </top>
      <bottom/>
      <diagonal/>
    </border>
  </borders>
  <cellStyleXfs count="56958">
    <xf numFmtId="0" fontId="0" fillId="0" borderId="0"/>
    <xf numFmtId="0" fontId="23" fillId="0" borderId="0"/>
    <xf numFmtId="0" fontId="24" fillId="0" borderId="0"/>
    <xf numFmtId="9" fontId="23" fillId="0" borderId="0" applyFont="0" applyFill="0" applyBorder="0" applyAlignment="0" applyProtection="0"/>
    <xf numFmtId="0" fontId="25" fillId="0" borderId="0"/>
    <xf numFmtId="43" fontId="14" fillId="0" borderId="0" applyFont="0" applyFill="0" applyBorder="0" applyAlignment="0" applyProtection="0"/>
    <xf numFmtId="9" fontId="14" fillId="0" borderId="0" applyFont="0" applyFill="0" applyBorder="0" applyAlignment="0" applyProtection="0"/>
    <xf numFmtId="0" fontId="24" fillId="0" borderId="0"/>
    <xf numFmtId="3" fontId="24" fillId="9" borderId="0" applyNumberFormat="0" applyFont="0" applyBorder="0" applyAlignment="0">
      <alignment horizontal="right"/>
      <protection locked="0"/>
    </xf>
    <xf numFmtId="0" fontId="24" fillId="0" borderId="0"/>
    <xf numFmtId="0" fontId="24" fillId="0" borderId="0"/>
    <xf numFmtId="0" fontId="24" fillId="0" borderId="0"/>
    <xf numFmtId="0" fontId="24" fillId="0" borderId="0"/>
    <xf numFmtId="0" fontId="24" fillId="0" borderId="0"/>
    <xf numFmtId="0" fontId="26" fillId="12" borderId="0" applyNumberFormat="0" applyBorder="0" applyAlignment="0" applyProtection="0"/>
    <xf numFmtId="172" fontId="23" fillId="0" borderId="0" applyFont="0" applyFill="0" applyBorder="0" applyAlignment="0" applyProtection="0"/>
    <xf numFmtId="0" fontId="23" fillId="0" borderId="0"/>
    <xf numFmtId="0" fontId="24" fillId="0" borderId="0"/>
    <xf numFmtId="0" fontId="72" fillId="0" borderId="0" applyNumberFormat="0" applyFont="0" applyFill="0" applyBorder="0" applyAlignment="0" applyProtection="0"/>
    <xf numFmtId="172" fontId="24" fillId="0" borderId="0" applyFont="0" applyFill="0" applyBorder="0" applyAlignment="0" applyProtection="0"/>
    <xf numFmtId="9" fontId="24" fillId="0" borderId="0" applyFont="0" applyFill="0" applyBorder="0" applyAlignment="0" applyProtection="0"/>
    <xf numFmtId="177" fontId="24" fillId="0" borderId="0" applyFont="0" applyFill="0" applyBorder="0" applyAlignment="0" applyProtection="0"/>
    <xf numFmtId="179" fontId="24" fillId="0" borderId="0"/>
    <xf numFmtId="179" fontId="24" fillId="0" borderId="0"/>
    <xf numFmtId="179" fontId="24" fillId="0" borderId="0"/>
    <xf numFmtId="179" fontId="75" fillId="0" borderId="0"/>
    <xf numFmtId="179" fontId="75" fillId="0" borderId="0"/>
    <xf numFmtId="0" fontId="75" fillId="0" borderId="0"/>
    <xf numFmtId="0" fontId="75" fillId="0" borderId="0"/>
    <xf numFmtId="179" fontId="75" fillId="0" borderId="0"/>
    <xf numFmtId="179" fontId="75" fillId="0" borderId="0"/>
    <xf numFmtId="178" fontId="75" fillId="0" borderId="0"/>
    <xf numFmtId="0" fontId="75" fillId="0" borderId="0"/>
    <xf numFmtId="178" fontId="75" fillId="0" borderId="0"/>
    <xf numFmtId="0" fontId="75" fillId="0" borderId="0"/>
    <xf numFmtId="178" fontId="75" fillId="0" borderId="0"/>
    <xf numFmtId="179" fontId="75" fillId="0" borderId="0"/>
    <xf numFmtId="0" fontId="24" fillId="0" borderId="0"/>
    <xf numFmtId="178" fontId="24" fillId="0" borderId="0"/>
    <xf numFmtId="179" fontId="75" fillId="0" borderId="0"/>
    <xf numFmtId="179" fontId="76" fillId="0" borderId="0"/>
    <xf numFmtId="179" fontId="76" fillId="0" borderId="0"/>
    <xf numFmtId="179" fontId="75" fillId="0" borderId="0"/>
    <xf numFmtId="0" fontId="76" fillId="0" borderId="0"/>
    <xf numFmtId="179" fontId="76" fillId="0" borderId="0"/>
    <xf numFmtId="179" fontId="76" fillId="0" borderId="0"/>
    <xf numFmtId="0" fontId="76" fillId="0" borderId="0"/>
    <xf numFmtId="178" fontId="76" fillId="0" borderId="0"/>
    <xf numFmtId="180" fontId="76" fillId="0" borderId="0"/>
    <xf numFmtId="178" fontId="76" fillId="0" borderId="0"/>
    <xf numFmtId="180" fontId="76" fillId="0" borderId="0"/>
    <xf numFmtId="178" fontId="76" fillId="0" borderId="0"/>
    <xf numFmtId="179" fontId="75" fillId="0" borderId="0"/>
    <xf numFmtId="179" fontId="75" fillId="0" borderId="0"/>
    <xf numFmtId="0" fontId="76" fillId="0" borderId="0"/>
    <xf numFmtId="178" fontId="76" fillId="0" borderId="0"/>
    <xf numFmtId="0" fontId="76" fillId="0" borderId="0"/>
    <xf numFmtId="178" fontId="76" fillId="0" borderId="0"/>
    <xf numFmtId="179" fontId="76" fillId="0" borderId="0"/>
    <xf numFmtId="179" fontId="75" fillId="0" borderId="0"/>
    <xf numFmtId="179" fontId="75" fillId="0" borderId="0"/>
    <xf numFmtId="0" fontId="24" fillId="0" borderId="0"/>
    <xf numFmtId="0" fontId="24" fillId="0" borderId="0"/>
    <xf numFmtId="178" fontId="24" fillId="0" borderId="0"/>
    <xf numFmtId="178" fontId="24" fillId="0" borderId="0"/>
    <xf numFmtId="179" fontId="76" fillId="0" borderId="0"/>
    <xf numFmtId="179" fontId="75" fillId="0" borderId="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79" fontId="26" fillId="49" borderId="0" applyNumberFormat="0" applyBorder="0" applyAlignment="0" applyProtection="0"/>
    <xf numFmtId="179" fontId="26" fillId="49" borderId="0" applyNumberFormat="0" applyBorder="0" applyAlignment="0" applyProtection="0"/>
    <xf numFmtId="178" fontId="26" fillId="49" borderId="0" applyNumberFormat="0" applyBorder="0" applyAlignment="0" applyProtection="0"/>
    <xf numFmtId="0" fontId="26"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80" fontId="26"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26" fillId="50"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180" fontId="26"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78" fontId="26" fillId="5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26" fillId="50"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0" fontId="26" fillId="50" borderId="0" applyNumberFormat="0" applyBorder="0" applyAlignment="0" applyProtection="0"/>
    <xf numFmtId="0" fontId="26" fillId="49" borderId="0" applyNumberFormat="0" applyBorder="0" applyAlignment="0" applyProtection="0"/>
    <xf numFmtId="178" fontId="26"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80" fontId="26"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179" fontId="13" fillId="24" borderId="0" applyNumberFormat="0" applyBorder="0" applyAlignment="0" applyProtection="0"/>
    <xf numFmtId="0" fontId="26" fillId="49" borderId="0" applyNumberFormat="0" applyBorder="0" applyAlignment="0" applyProtection="0"/>
    <xf numFmtId="178" fontId="26" fillId="50" borderId="0" applyNumberFormat="0" applyBorder="0" applyAlignment="0" applyProtection="0"/>
    <xf numFmtId="180" fontId="26" fillId="49"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178"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79" fontId="26" fillId="51" borderId="0" applyNumberFormat="0" applyBorder="0" applyAlignment="0" applyProtection="0"/>
    <xf numFmtId="179" fontId="26" fillId="51" borderId="0" applyNumberFormat="0" applyBorder="0" applyAlignment="0" applyProtection="0"/>
    <xf numFmtId="178" fontId="26" fillId="51" borderId="0" applyNumberFormat="0" applyBorder="0" applyAlignment="0" applyProtection="0"/>
    <xf numFmtId="0" fontId="26" fillId="5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0" fontId="26" fillId="5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180" fontId="26" fillId="5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78" fontId="26" fillId="5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26" fillId="52"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0" fontId="26" fillId="52" borderId="0" applyNumberFormat="0" applyBorder="0" applyAlignment="0" applyProtection="0"/>
    <xf numFmtId="0" fontId="26" fillId="51" borderId="0" applyNumberFormat="0" applyBorder="0" applyAlignment="0" applyProtection="0"/>
    <xf numFmtId="178" fontId="26" fillId="5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0" fontId="26" fillId="5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179" fontId="13" fillId="28" borderId="0" applyNumberFormat="0" applyBorder="0" applyAlignment="0" applyProtection="0"/>
    <xf numFmtId="0" fontId="26" fillId="51" borderId="0" applyNumberFormat="0" applyBorder="0" applyAlignment="0" applyProtection="0"/>
    <xf numFmtId="178" fontId="26" fillId="52" borderId="0" applyNumberFormat="0" applyBorder="0" applyAlignment="0" applyProtection="0"/>
    <xf numFmtId="180" fontId="26" fillId="51"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178"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79" fontId="26" fillId="53" borderId="0" applyNumberFormat="0" applyBorder="0" applyAlignment="0" applyProtection="0"/>
    <xf numFmtId="179" fontId="26" fillId="53" borderId="0" applyNumberFormat="0" applyBorder="0" applyAlignment="0" applyProtection="0"/>
    <xf numFmtId="178" fontId="26" fillId="53" borderId="0" applyNumberFormat="0" applyBorder="0" applyAlignment="0" applyProtection="0"/>
    <xf numFmtId="0" fontId="26" fillId="5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0" fontId="26" fillId="5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26" fillId="54"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180" fontId="26" fillId="5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78" fontId="26" fillId="5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53"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0" fontId="26" fillId="54" borderId="0" applyNumberFormat="0" applyBorder="0" applyAlignment="0" applyProtection="0"/>
    <xf numFmtId="0" fontId="26" fillId="53" borderId="0" applyNumberFormat="0" applyBorder="0" applyAlignment="0" applyProtection="0"/>
    <xf numFmtId="178" fontId="13" fillId="53" borderId="0" applyNumberFormat="0" applyBorder="0" applyAlignment="0" applyProtection="0"/>
    <xf numFmtId="178" fontId="13" fillId="53" borderId="0" applyNumberFormat="0" applyBorder="0" applyAlignment="0" applyProtection="0"/>
    <xf numFmtId="178" fontId="13" fillId="53" borderId="0" applyNumberFormat="0" applyBorder="0" applyAlignment="0" applyProtection="0"/>
    <xf numFmtId="178" fontId="13" fillId="53" borderId="0" applyNumberFormat="0" applyBorder="0" applyAlignment="0" applyProtection="0"/>
    <xf numFmtId="178"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80" fontId="26" fillId="5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78" fontId="26" fillId="53"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179" fontId="13" fillId="32" borderId="0" applyNumberFormat="0" applyBorder="0" applyAlignment="0" applyProtection="0"/>
    <xf numFmtId="0" fontId="26" fillId="53"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26" fillId="54" borderId="0" applyNumberFormat="0" applyBorder="0" applyAlignment="0" applyProtection="0"/>
    <xf numFmtId="180" fontId="26" fillId="53"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178" fontId="13" fillId="32"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179" fontId="26" fillId="55" borderId="0" applyNumberFormat="0" applyBorder="0" applyAlignment="0" applyProtection="0"/>
    <xf numFmtId="178" fontId="26" fillId="55" borderId="0" applyNumberFormat="0" applyBorder="0" applyAlignment="0" applyProtection="0"/>
    <xf numFmtId="0" fontId="26" fillId="55" borderId="0" applyNumberFormat="0" applyBorder="0" applyAlignment="0" applyProtection="0"/>
    <xf numFmtId="0" fontId="77"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80" fontId="26" fillId="5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26" fillId="56"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180" fontId="26" fillId="55" borderId="0" applyNumberFormat="0" applyBorder="0" applyAlignment="0" applyProtection="0"/>
    <xf numFmtId="178" fontId="26" fillId="56" borderId="0" applyNumberFormat="0" applyBorder="0" applyAlignment="0" applyProtection="0"/>
    <xf numFmtId="0"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0" fontId="26" fillId="5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26" fillId="5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78" fontId="26" fillId="5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77"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80" fontId="26" fillId="5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77"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179" fontId="13" fillId="36" borderId="0" applyNumberFormat="0" applyBorder="0" applyAlignment="0" applyProtection="0"/>
    <xf numFmtId="0" fontId="26" fillId="55" borderId="0" applyNumberFormat="0" applyBorder="0" applyAlignment="0" applyProtection="0"/>
    <xf numFmtId="178" fontId="26" fillId="56" borderId="0" applyNumberFormat="0" applyBorder="0" applyAlignment="0" applyProtection="0"/>
    <xf numFmtId="180" fontId="26" fillId="55"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178" fontId="13" fillId="36"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179" fontId="26" fillId="1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180" fontId="26" fillId="1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26" fillId="12" borderId="0" applyNumberFormat="0" applyBorder="0" applyAlignment="0" applyProtection="0"/>
    <xf numFmtId="180" fontId="26" fillId="1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178" fontId="26" fillId="1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178" fontId="26" fillId="1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26" fillId="1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80" fontId="26" fillId="12"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9" fontId="13" fillId="40" borderId="0" applyNumberFormat="0" applyBorder="0" applyAlignment="0" applyProtection="0"/>
    <xf numFmtId="178" fontId="26" fillId="12"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80" fontId="26" fillId="12"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178"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179" fontId="26" fillId="56" borderId="0" applyNumberFormat="0" applyBorder="0" applyAlignment="0" applyProtection="0"/>
    <xf numFmtId="179" fontId="26" fillId="56" borderId="0" applyNumberFormat="0" applyBorder="0" applyAlignment="0" applyProtection="0"/>
    <xf numFmtId="178" fontId="26" fillId="56" borderId="0" applyNumberFormat="0" applyBorder="0" applyAlignment="0" applyProtection="0"/>
    <xf numFmtId="0" fontId="26" fillId="5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180" fontId="26" fillId="5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26" fillId="54" borderId="0" applyNumberFormat="0" applyBorder="0" applyAlignment="0" applyProtection="0"/>
    <xf numFmtId="0" fontId="26" fillId="56" borderId="0" applyNumberFormat="0" applyBorder="0" applyAlignment="0" applyProtection="0"/>
    <xf numFmtId="0" fontId="26" fillId="54" borderId="0" applyNumberFormat="0" applyBorder="0" applyAlignment="0" applyProtection="0"/>
    <xf numFmtId="180" fontId="26" fillId="5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178" fontId="26" fillId="5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26" fillId="5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0" fontId="26" fillId="54" borderId="0" applyNumberFormat="0" applyBorder="0" applyAlignment="0" applyProtection="0"/>
    <xf numFmtId="0" fontId="26" fillId="56" borderId="0" applyNumberFormat="0" applyBorder="0" applyAlignment="0" applyProtection="0"/>
    <xf numFmtId="178" fontId="26" fillId="5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180" fontId="26" fillId="5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179" fontId="13" fillId="44" borderId="0" applyNumberFormat="0" applyBorder="0" applyAlignment="0" applyProtection="0"/>
    <xf numFmtId="0" fontId="26" fillId="56" borderId="0" applyNumberFormat="0" applyBorder="0" applyAlignment="0" applyProtection="0"/>
    <xf numFmtId="178" fontId="26" fillId="54" borderId="0" applyNumberFormat="0" applyBorder="0" applyAlignment="0" applyProtection="0"/>
    <xf numFmtId="180" fontId="26" fillId="56"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178" fontId="13" fillId="4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79" fontId="26" fillId="50" borderId="0" applyNumberFormat="0" applyBorder="0" applyAlignment="0" applyProtection="0"/>
    <xf numFmtId="179" fontId="26" fillId="50" borderId="0" applyNumberFormat="0" applyBorder="0" applyAlignment="0" applyProtection="0"/>
    <xf numFmtId="178" fontId="26" fillId="50" borderId="0" applyNumberFormat="0" applyBorder="0" applyAlignment="0" applyProtection="0"/>
    <xf numFmtId="0" fontId="26" fillId="50"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80" fontId="26" fillId="50"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26" fillId="12" borderId="0" applyNumberFormat="0" applyBorder="0" applyAlignment="0" applyProtection="0"/>
    <xf numFmtId="0" fontId="26" fillId="50" borderId="0" applyNumberFormat="0" applyBorder="0" applyAlignment="0" applyProtection="0"/>
    <xf numFmtId="0" fontId="26" fillId="12" borderId="0" applyNumberFormat="0" applyBorder="0" applyAlignment="0" applyProtection="0"/>
    <xf numFmtId="180" fontId="26" fillId="50"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78" fontId="26" fillId="12"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26" fillId="12"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0" fontId="26" fillId="12" borderId="0" applyNumberFormat="0" applyBorder="0" applyAlignment="0" applyProtection="0"/>
    <xf numFmtId="0" fontId="26" fillId="50" borderId="0" applyNumberFormat="0" applyBorder="0" applyAlignment="0" applyProtection="0"/>
    <xf numFmtId="178" fontId="26" fillId="50"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80" fontId="26" fillId="50"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179" fontId="13" fillId="25" borderId="0" applyNumberFormat="0" applyBorder="0" applyAlignment="0" applyProtection="0"/>
    <xf numFmtId="0" fontId="26" fillId="50" borderId="0" applyNumberFormat="0" applyBorder="0" applyAlignment="0" applyProtection="0"/>
    <xf numFmtId="178" fontId="26" fillId="12" borderId="0" applyNumberFormat="0" applyBorder="0" applyAlignment="0" applyProtection="0"/>
    <xf numFmtId="180" fontId="26" fillId="50"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178"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79" fontId="26" fillId="52" borderId="0" applyNumberFormat="0" applyBorder="0" applyAlignment="0" applyProtection="0"/>
    <xf numFmtId="0" fontId="26" fillId="52"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80" fontId="26" fillId="52"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26" fillId="52" borderId="0" applyNumberFormat="0" applyBorder="0" applyAlignment="0" applyProtection="0"/>
    <xf numFmtId="180" fontId="26" fillId="52"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78" fontId="26" fillId="52"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78" fontId="26" fillId="52"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26" fillId="52"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80" fontId="26" fillId="52"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9" fontId="13" fillId="29" borderId="0" applyNumberFormat="0" applyBorder="0" applyAlignment="0" applyProtection="0"/>
    <xf numFmtId="178" fontId="26" fillId="52"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80" fontId="26" fillId="52"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178" fontId="13" fillId="2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79" fontId="26" fillId="57" borderId="0" applyNumberFormat="0" applyBorder="0" applyAlignment="0" applyProtection="0"/>
    <xf numFmtId="179" fontId="26" fillId="57" borderId="0" applyNumberFormat="0" applyBorder="0" applyAlignment="0" applyProtection="0"/>
    <xf numFmtId="178" fontId="26" fillId="57" borderId="0" applyNumberFormat="0" applyBorder="0" applyAlignment="0" applyProtection="0"/>
    <xf numFmtId="0" fontId="26" fillId="57"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80" fontId="26" fillId="57"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180" fontId="26" fillId="57"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78" fontId="26"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26" fillId="58"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0" fontId="26" fillId="58" borderId="0" applyNumberFormat="0" applyBorder="0" applyAlignment="0" applyProtection="0"/>
    <xf numFmtId="0" fontId="26" fillId="57" borderId="0" applyNumberFormat="0" applyBorder="0" applyAlignment="0" applyProtection="0"/>
    <xf numFmtId="178" fontId="26" fillId="57"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80" fontId="26" fillId="57"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179" fontId="13" fillId="33" borderId="0" applyNumberFormat="0" applyBorder="0" applyAlignment="0" applyProtection="0"/>
    <xf numFmtId="0" fontId="26" fillId="57" borderId="0" applyNumberFormat="0" applyBorder="0" applyAlignment="0" applyProtection="0"/>
    <xf numFmtId="178" fontId="26" fillId="58" borderId="0" applyNumberFormat="0" applyBorder="0" applyAlignment="0" applyProtection="0"/>
    <xf numFmtId="180" fontId="26" fillId="57"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178" fontId="13" fillId="33" borderId="0" applyNumberFormat="0" applyBorder="0" applyAlignment="0" applyProtection="0"/>
    <xf numFmtId="0" fontId="77" fillId="37" borderId="0" applyNumberFormat="0" applyBorder="0" applyAlignment="0" applyProtection="0"/>
    <xf numFmtId="0" fontId="77" fillId="37" borderId="0" applyNumberFormat="0" applyBorder="0" applyAlignment="0" applyProtection="0"/>
    <xf numFmtId="179" fontId="26" fillId="55" borderId="0" applyNumberFormat="0" applyBorder="0" applyAlignment="0" applyProtection="0"/>
    <xf numFmtId="178" fontId="26" fillId="55" borderId="0" applyNumberFormat="0" applyBorder="0" applyAlignment="0" applyProtection="0"/>
    <xf numFmtId="0" fontId="26" fillId="55" borderId="0" applyNumberFormat="0" applyBorder="0" applyAlignment="0" applyProtection="0"/>
    <xf numFmtId="0" fontId="77"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80" fontId="26" fillId="5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1" borderId="0" applyNumberFormat="0" applyBorder="0" applyAlignment="0" applyProtection="0"/>
    <xf numFmtId="180" fontId="26" fillId="55" borderId="0" applyNumberFormat="0" applyBorder="0" applyAlignment="0" applyProtection="0"/>
    <xf numFmtId="178" fontId="26" fillId="51" borderId="0" applyNumberFormat="0" applyBorder="0" applyAlignment="0" applyProtection="0"/>
    <xf numFmtId="0"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0" fontId="26" fillId="5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26" fillId="5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78" fontId="26" fillId="5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77"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80" fontId="26" fillId="5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77"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179" fontId="13" fillId="37" borderId="0" applyNumberFormat="0" applyBorder="0" applyAlignment="0" applyProtection="0"/>
    <xf numFmtId="0" fontId="26" fillId="55" borderId="0" applyNumberFormat="0" applyBorder="0" applyAlignment="0" applyProtection="0"/>
    <xf numFmtId="178" fontId="26" fillId="51" borderId="0" applyNumberFormat="0" applyBorder="0" applyAlignment="0" applyProtection="0"/>
    <xf numFmtId="180" fontId="26" fillId="55"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178" fontId="13" fillId="37"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179" fontId="26" fillId="50" borderId="0" applyNumberFormat="0" applyBorder="0" applyAlignment="0" applyProtection="0"/>
    <xf numFmtId="178" fontId="26" fillId="50" borderId="0" applyNumberFormat="0" applyBorder="0" applyAlignment="0" applyProtection="0"/>
    <xf numFmtId="0" fontId="26" fillId="50" borderId="0" applyNumberFormat="0" applyBorder="0" applyAlignment="0" applyProtection="0"/>
    <xf numFmtId="0" fontId="77"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180" fontId="26" fillId="5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26" fillId="12" borderId="0" applyNumberFormat="0" applyBorder="0" applyAlignment="0" applyProtection="0"/>
    <xf numFmtId="0" fontId="26" fillId="50" borderId="0" applyNumberFormat="0" applyBorder="0" applyAlignment="0" applyProtection="0"/>
    <xf numFmtId="0" fontId="26" fillId="12" borderId="0" applyNumberFormat="0" applyBorder="0" applyAlignment="0" applyProtection="0"/>
    <xf numFmtId="180" fontId="26" fillId="50" borderId="0" applyNumberFormat="0" applyBorder="0" applyAlignment="0" applyProtection="0"/>
    <xf numFmtId="178" fontId="26" fillId="12" borderId="0" applyNumberFormat="0" applyBorder="0" applyAlignment="0" applyProtection="0"/>
    <xf numFmtId="0"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0" fontId="26" fillId="12"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26" fillId="5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178" fontId="26" fillId="5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77"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180" fontId="26" fillId="5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77"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179" fontId="13" fillId="41" borderId="0" applyNumberFormat="0" applyBorder="0" applyAlignment="0" applyProtection="0"/>
    <xf numFmtId="0" fontId="26" fillId="50" borderId="0" applyNumberFormat="0" applyBorder="0" applyAlignment="0" applyProtection="0"/>
    <xf numFmtId="178" fontId="26" fillId="12" borderId="0" applyNumberFormat="0" applyBorder="0" applyAlignment="0" applyProtection="0"/>
    <xf numFmtId="180" fontId="26" fillId="50"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178"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179" fontId="26" fillId="59" borderId="0" applyNumberFormat="0" applyBorder="0" applyAlignment="0" applyProtection="0"/>
    <xf numFmtId="179" fontId="26" fillId="59" borderId="0" applyNumberFormat="0" applyBorder="0" applyAlignment="0" applyProtection="0"/>
    <xf numFmtId="178" fontId="26" fillId="59" borderId="0" applyNumberFormat="0" applyBorder="0" applyAlignment="0" applyProtection="0"/>
    <xf numFmtId="0" fontId="26" fillId="5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180" fontId="26" fillId="5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26" fillId="54" borderId="0" applyNumberFormat="0" applyBorder="0" applyAlignment="0" applyProtection="0"/>
    <xf numFmtId="0" fontId="26" fillId="59" borderId="0" applyNumberFormat="0" applyBorder="0" applyAlignment="0" applyProtection="0"/>
    <xf numFmtId="0" fontId="26" fillId="54" borderId="0" applyNumberFormat="0" applyBorder="0" applyAlignment="0" applyProtection="0"/>
    <xf numFmtId="180" fontId="26" fillId="5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178" fontId="26" fillId="5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26" fillId="54"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0" fontId="26" fillId="54" borderId="0" applyNumberFormat="0" applyBorder="0" applyAlignment="0" applyProtection="0"/>
    <xf numFmtId="0" fontId="26" fillId="59" borderId="0" applyNumberFormat="0" applyBorder="0" applyAlignment="0" applyProtection="0"/>
    <xf numFmtId="178" fontId="26" fillId="5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180" fontId="26" fillId="5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179" fontId="13" fillId="45" borderId="0" applyNumberFormat="0" applyBorder="0" applyAlignment="0" applyProtection="0"/>
    <xf numFmtId="0" fontId="26" fillId="59" borderId="0" applyNumberFormat="0" applyBorder="0" applyAlignment="0" applyProtection="0"/>
    <xf numFmtId="178" fontId="26" fillId="54" borderId="0" applyNumberFormat="0" applyBorder="0" applyAlignment="0" applyProtection="0"/>
    <xf numFmtId="180" fontId="26" fillId="59"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178" fontId="13" fillId="45" borderId="0" applyNumberFormat="0" applyBorder="0" applyAlignment="0" applyProtection="0"/>
    <xf numFmtId="0" fontId="71" fillId="26" borderId="0" applyNumberFormat="0" applyBorder="0" applyAlignment="0" applyProtection="0"/>
    <xf numFmtId="179" fontId="78" fillId="60" borderId="0" applyNumberFormat="0" applyBorder="0" applyAlignment="0" applyProtection="0"/>
    <xf numFmtId="179" fontId="78" fillId="60" borderId="0" applyNumberFormat="0" applyBorder="0" applyAlignment="0" applyProtection="0"/>
    <xf numFmtId="178" fontId="78" fillId="60" borderId="0" applyNumberFormat="0" applyBorder="0" applyAlignment="0" applyProtection="0"/>
    <xf numFmtId="0" fontId="78" fillId="60" borderId="0" applyNumberFormat="0" applyBorder="0" applyAlignment="0" applyProtection="0"/>
    <xf numFmtId="0" fontId="71" fillId="26" borderId="0" applyNumberFormat="0" applyBorder="0" applyAlignment="0" applyProtection="0"/>
    <xf numFmtId="180" fontId="78" fillId="60" borderId="0" applyNumberFormat="0" applyBorder="0" applyAlignment="0" applyProtection="0"/>
    <xf numFmtId="0" fontId="78" fillId="12" borderId="0" applyNumberFormat="0" applyBorder="0" applyAlignment="0" applyProtection="0"/>
    <xf numFmtId="0" fontId="78" fillId="60" borderId="0" applyNumberFormat="0" applyBorder="0" applyAlignment="0" applyProtection="0"/>
    <xf numFmtId="0" fontId="78" fillId="12" borderId="0" applyNumberFormat="0" applyBorder="0" applyAlignment="0" applyProtection="0"/>
    <xf numFmtId="180" fontId="78" fillId="60" borderId="0" applyNumberFormat="0" applyBorder="0" applyAlignment="0" applyProtection="0"/>
    <xf numFmtId="178"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60" borderId="0" applyNumberFormat="0" applyBorder="0" applyAlignment="0" applyProtection="0"/>
    <xf numFmtId="178" fontId="78" fillId="60" borderId="0" applyNumberFormat="0" applyBorder="0" applyAlignment="0" applyProtection="0"/>
    <xf numFmtId="179" fontId="71" fillId="26" borderId="0" applyNumberFormat="0" applyBorder="0" applyAlignment="0" applyProtection="0"/>
    <xf numFmtId="180" fontId="78" fillId="60" borderId="0" applyNumberFormat="0" applyBorder="0" applyAlignment="0" applyProtection="0"/>
    <xf numFmtId="178" fontId="71" fillId="26" borderId="0" applyNumberFormat="0" applyBorder="0" applyAlignment="0" applyProtection="0"/>
    <xf numFmtId="0" fontId="78" fillId="60" borderId="0" applyNumberFormat="0" applyBorder="0" applyAlignment="0" applyProtection="0"/>
    <xf numFmtId="178" fontId="78" fillId="12" borderId="0" applyNumberFormat="0" applyBorder="0" applyAlignment="0" applyProtection="0"/>
    <xf numFmtId="180" fontId="78" fillId="60" borderId="0" applyNumberFormat="0" applyBorder="0" applyAlignment="0" applyProtection="0"/>
    <xf numFmtId="178" fontId="71" fillId="26" borderId="0" applyNumberFormat="0" applyBorder="0" applyAlignment="0" applyProtection="0"/>
    <xf numFmtId="0" fontId="71" fillId="30" borderId="0" applyNumberFormat="0" applyBorder="0" applyAlignment="0" applyProtection="0"/>
    <xf numFmtId="179" fontId="78" fillId="52" borderId="0" applyNumberFormat="0" applyBorder="0" applyAlignment="0" applyProtection="0"/>
    <xf numFmtId="179" fontId="78" fillId="52" borderId="0" applyNumberFormat="0" applyBorder="0" applyAlignment="0" applyProtection="0"/>
    <xf numFmtId="178" fontId="78" fillId="52" borderId="0" applyNumberFormat="0" applyBorder="0" applyAlignment="0" applyProtection="0"/>
    <xf numFmtId="0" fontId="78" fillId="52" borderId="0" applyNumberFormat="0" applyBorder="0" applyAlignment="0" applyProtection="0"/>
    <xf numFmtId="0" fontId="71" fillId="30" borderId="0" applyNumberFormat="0" applyBorder="0" applyAlignment="0" applyProtection="0"/>
    <xf numFmtId="180" fontId="78" fillId="52" borderId="0" applyNumberFormat="0" applyBorder="0" applyAlignment="0" applyProtection="0"/>
    <xf numFmtId="0" fontId="78" fillId="61" borderId="0" applyNumberFormat="0" applyBorder="0" applyAlignment="0" applyProtection="0"/>
    <xf numFmtId="0" fontId="78" fillId="52" borderId="0" applyNumberFormat="0" applyBorder="0" applyAlignment="0" applyProtection="0"/>
    <xf numFmtId="0" fontId="78" fillId="61" borderId="0" applyNumberFormat="0" applyBorder="0" applyAlignment="0" applyProtection="0"/>
    <xf numFmtId="180" fontId="78" fillId="52" borderId="0" applyNumberFormat="0" applyBorder="0" applyAlignment="0" applyProtection="0"/>
    <xf numFmtId="178"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52" borderId="0" applyNumberFormat="0" applyBorder="0" applyAlignment="0" applyProtection="0"/>
    <xf numFmtId="178" fontId="78" fillId="52" borderId="0" applyNumberFormat="0" applyBorder="0" applyAlignment="0" applyProtection="0"/>
    <xf numFmtId="179" fontId="71" fillId="30" borderId="0" applyNumberFormat="0" applyBorder="0" applyAlignment="0" applyProtection="0"/>
    <xf numFmtId="180" fontId="78" fillId="52" borderId="0" applyNumberFormat="0" applyBorder="0" applyAlignment="0" applyProtection="0"/>
    <xf numFmtId="178" fontId="71" fillId="30" borderId="0" applyNumberFormat="0" applyBorder="0" applyAlignment="0" applyProtection="0"/>
    <xf numFmtId="0" fontId="78" fillId="52" borderId="0" applyNumberFormat="0" applyBorder="0" applyAlignment="0" applyProtection="0"/>
    <xf numFmtId="178" fontId="78" fillId="61" borderId="0" applyNumberFormat="0" applyBorder="0" applyAlignment="0" applyProtection="0"/>
    <xf numFmtId="180" fontId="78" fillId="52" borderId="0" applyNumberFormat="0" applyBorder="0" applyAlignment="0" applyProtection="0"/>
    <xf numFmtId="178" fontId="71" fillId="30" borderId="0" applyNumberFormat="0" applyBorder="0" applyAlignment="0" applyProtection="0"/>
    <xf numFmtId="0" fontId="71" fillId="34" borderId="0" applyNumberFormat="0" applyBorder="0" applyAlignment="0" applyProtection="0"/>
    <xf numFmtId="179" fontId="78" fillId="57" borderId="0" applyNumberFormat="0" applyBorder="0" applyAlignment="0" applyProtection="0"/>
    <xf numFmtId="179" fontId="78" fillId="57" borderId="0" applyNumberFormat="0" applyBorder="0" applyAlignment="0" applyProtection="0"/>
    <xf numFmtId="178" fontId="78" fillId="57" borderId="0" applyNumberFormat="0" applyBorder="0" applyAlignment="0" applyProtection="0"/>
    <xf numFmtId="0" fontId="78" fillId="57" borderId="0" applyNumberFormat="0" applyBorder="0" applyAlignment="0" applyProtection="0"/>
    <xf numFmtId="0" fontId="71" fillId="34" borderId="0" applyNumberFormat="0" applyBorder="0" applyAlignment="0" applyProtection="0"/>
    <xf numFmtId="180" fontId="78" fillId="57" borderId="0" applyNumberFormat="0" applyBorder="0" applyAlignment="0" applyProtection="0"/>
    <xf numFmtId="0" fontId="78" fillId="59" borderId="0" applyNumberFormat="0" applyBorder="0" applyAlignment="0" applyProtection="0"/>
    <xf numFmtId="0" fontId="78" fillId="57" borderId="0" applyNumberFormat="0" applyBorder="0" applyAlignment="0" applyProtection="0"/>
    <xf numFmtId="0" fontId="78" fillId="59" borderId="0" applyNumberFormat="0" applyBorder="0" applyAlignment="0" applyProtection="0"/>
    <xf numFmtId="180" fontId="78" fillId="57" borderId="0" applyNumberFormat="0" applyBorder="0" applyAlignment="0" applyProtection="0"/>
    <xf numFmtId="178"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7" borderId="0" applyNumberFormat="0" applyBorder="0" applyAlignment="0" applyProtection="0"/>
    <xf numFmtId="178" fontId="78" fillId="57" borderId="0" applyNumberFormat="0" applyBorder="0" applyAlignment="0" applyProtection="0"/>
    <xf numFmtId="179" fontId="71" fillId="34" borderId="0" applyNumberFormat="0" applyBorder="0" applyAlignment="0" applyProtection="0"/>
    <xf numFmtId="180" fontId="78" fillId="57" borderId="0" applyNumberFormat="0" applyBorder="0" applyAlignment="0" applyProtection="0"/>
    <xf numFmtId="178" fontId="71" fillId="34" borderId="0" applyNumberFormat="0" applyBorder="0" applyAlignment="0" applyProtection="0"/>
    <xf numFmtId="0" fontId="78" fillId="57" borderId="0" applyNumberFormat="0" applyBorder="0" applyAlignment="0" applyProtection="0"/>
    <xf numFmtId="178" fontId="78" fillId="59" borderId="0" applyNumberFormat="0" applyBorder="0" applyAlignment="0" applyProtection="0"/>
    <xf numFmtId="180" fontId="78" fillId="57" borderId="0" applyNumberFormat="0" applyBorder="0" applyAlignment="0" applyProtection="0"/>
    <xf numFmtId="178" fontId="71" fillId="34" borderId="0" applyNumberFormat="0" applyBorder="0" applyAlignment="0" applyProtection="0"/>
    <xf numFmtId="0" fontId="71" fillId="62" borderId="0" applyNumberFormat="0" applyBorder="0" applyAlignment="0" applyProtection="0"/>
    <xf numFmtId="179" fontId="78" fillId="62" borderId="0" applyNumberFormat="0" applyBorder="0" applyAlignment="0" applyProtection="0"/>
    <xf numFmtId="179" fontId="78" fillId="62" borderId="0" applyNumberFormat="0" applyBorder="0" applyAlignment="0" applyProtection="0"/>
    <xf numFmtId="178" fontId="78" fillId="62" borderId="0" applyNumberFormat="0" applyBorder="0" applyAlignment="0" applyProtection="0"/>
    <xf numFmtId="0" fontId="78" fillId="62" borderId="0" applyNumberFormat="0" applyBorder="0" applyAlignment="0" applyProtection="0"/>
    <xf numFmtId="0" fontId="71" fillId="38" borderId="0" applyNumberFormat="0" applyBorder="0" applyAlignment="0" applyProtection="0"/>
    <xf numFmtId="180" fontId="78" fillId="62" borderId="0" applyNumberFormat="0" applyBorder="0" applyAlignment="0" applyProtection="0"/>
    <xf numFmtId="0" fontId="78" fillId="51" borderId="0" applyNumberFormat="0" applyBorder="0" applyAlignment="0" applyProtection="0"/>
    <xf numFmtId="0" fontId="78" fillId="62" borderId="0" applyNumberFormat="0" applyBorder="0" applyAlignment="0" applyProtection="0"/>
    <xf numFmtId="0" fontId="78" fillId="51" borderId="0" applyNumberFormat="0" applyBorder="0" applyAlignment="0" applyProtection="0"/>
    <xf numFmtId="180" fontId="78" fillId="62" borderId="0" applyNumberFormat="0" applyBorder="0" applyAlignment="0" applyProtection="0"/>
    <xf numFmtId="178" fontId="71" fillId="62" borderId="0" applyNumberFormat="0" applyBorder="0" applyAlignment="0" applyProtection="0"/>
    <xf numFmtId="0" fontId="71" fillId="62" borderId="0" applyNumberFormat="0" applyBorder="0" applyAlignment="0" applyProtection="0"/>
    <xf numFmtId="0" fontId="78" fillId="51" borderId="0" applyNumberFormat="0" applyBorder="0" applyAlignment="0" applyProtection="0"/>
    <xf numFmtId="0" fontId="78" fillId="62" borderId="0" applyNumberFormat="0" applyBorder="0" applyAlignment="0" applyProtection="0"/>
    <xf numFmtId="178" fontId="78" fillId="51" borderId="0" applyNumberFormat="0" applyBorder="0" applyAlignment="0" applyProtection="0"/>
    <xf numFmtId="179" fontId="71" fillId="38" borderId="0" applyNumberFormat="0" applyBorder="0" applyAlignment="0" applyProtection="0"/>
    <xf numFmtId="179" fontId="71" fillId="38" borderId="0" applyNumberFormat="0" applyBorder="0" applyAlignment="0" applyProtection="0"/>
    <xf numFmtId="180" fontId="78" fillId="62" borderId="0" applyNumberFormat="0" applyBorder="0" applyAlignment="0" applyProtection="0"/>
    <xf numFmtId="178" fontId="78" fillId="62" borderId="0" applyNumberFormat="0" applyBorder="0" applyAlignment="0" applyProtection="0"/>
    <xf numFmtId="0" fontId="78" fillId="62" borderId="0" applyNumberFormat="0" applyBorder="0" applyAlignment="0" applyProtection="0"/>
    <xf numFmtId="178" fontId="71" fillId="38" borderId="0" applyNumberFormat="0" applyBorder="0" applyAlignment="0" applyProtection="0"/>
    <xf numFmtId="178" fontId="78" fillId="51" borderId="0" applyNumberFormat="0" applyBorder="0" applyAlignment="0" applyProtection="0"/>
    <xf numFmtId="180" fontId="78" fillId="62" borderId="0" applyNumberFormat="0" applyBorder="0" applyAlignment="0" applyProtection="0"/>
    <xf numFmtId="178" fontId="71" fillId="38" borderId="0" applyNumberFormat="0" applyBorder="0" applyAlignment="0" applyProtection="0"/>
    <xf numFmtId="0" fontId="71" fillId="42" borderId="0" applyNumberFormat="0" applyBorder="0" applyAlignment="0" applyProtection="0"/>
    <xf numFmtId="179" fontId="78" fillId="63" borderId="0" applyNumberFormat="0" applyBorder="0" applyAlignment="0" applyProtection="0"/>
    <xf numFmtId="179" fontId="78" fillId="63" borderId="0" applyNumberFormat="0" applyBorder="0" applyAlignment="0" applyProtection="0"/>
    <xf numFmtId="178" fontId="78" fillId="63" borderId="0" applyNumberFormat="0" applyBorder="0" applyAlignment="0" applyProtection="0"/>
    <xf numFmtId="0" fontId="78" fillId="63" borderId="0" applyNumberFormat="0" applyBorder="0" applyAlignment="0" applyProtection="0"/>
    <xf numFmtId="0" fontId="71" fillId="42" borderId="0" applyNumberFormat="0" applyBorder="0" applyAlignment="0" applyProtection="0"/>
    <xf numFmtId="180" fontId="78" fillId="63" borderId="0" applyNumberFormat="0" applyBorder="0" applyAlignment="0" applyProtection="0"/>
    <xf numFmtId="0" fontId="78" fillId="12" borderId="0" applyNumberFormat="0" applyBorder="0" applyAlignment="0" applyProtection="0"/>
    <xf numFmtId="0" fontId="78" fillId="63" borderId="0" applyNumberFormat="0" applyBorder="0" applyAlignment="0" applyProtection="0"/>
    <xf numFmtId="0" fontId="78" fillId="12" borderId="0" applyNumberFormat="0" applyBorder="0" applyAlignment="0" applyProtection="0"/>
    <xf numFmtId="180" fontId="78" fillId="63" borderId="0" applyNumberFormat="0" applyBorder="0" applyAlignment="0" applyProtection="0"/>
    <xf numFmtId="178" fontId="78" fillId="12" borderId="0" applyNumberFormat="0" applyBorder="0" applyAlignment="0" applyProtection="0"/>
    <xf numFmtId="0" fontId="78" fillId="12" borderId="0" applyNumberFormat="0" applyBorder="0" applyAlignment="0" applyProtection="0"/>
    <xf numFmtId="0" fontId="78" fillId="12" borderId="0" applyNumberFormat="0" applyBorder="0" applyAlignment="0" applyProtection="0"/>
    <xf numFmtId="0" fontId="78" fillId="63" borderId="0" applyNumberFormat="0" applyBorder="0" applyAlignment="0" applyProtection="0"/>
    <xf numFmtId="178" fontId="78" fillId="63" borderId="0" applyNumberFormat="0" applyBorder="0" applyAlignment="0" applyProtection="0"/>
    <xf numFmtId="179" fontId="71" fillId="42" borderId="0" applyNumberFormat="0" applyBorder="0" applyAlignment="0" applyProtection="0"/>
    <xf numFmtId="180" fontId="78" fillId="63" borderId="0" applyNumberFormat="0" applyBorder="0" applyAlignment="0" applyProtection="0"/>
    <xf numFmtId="178" fontId="71" fillId="42" borderId="0" applyNumberFormat="0" applyBorder="0" applyAlignment="0" applyProtection="0"/>
    <xf numFmtId="0" fontId="78" fillId="63" borderId="0" applyNumberFormat="0" applyBorder="0" applyAlignment="0" applyProtection="0"/>
    <xf numFmtId="178" fontId="78" fillId="12" borderId="0" applyNumberFormat="0" applyBorder="0" applyAlignment="0" applyProtection="0"/>
    <xf numFmtId="180" fontId="78" fillId="63" borderId="0" applyNumberFormat="0" applyBorder="0" applyAlignment="0" applyProtection="0"/>
    <xf numFmtId="178" fontId="71" fillId="42" borderId="0" applyNumberFormat="0" applyBorder="0" applyAlignment="0" applyProtection="0"/>
    <xf numFmtId="0" fontId="71" fillId="46" borderId="0" applyNumberFormat="0" applyBorder="0" applyAlignment="0" applyProtection="0"/>
    <xf numFmtId="179" fontId="78" fillId="64" borderId="0" applyNumberFormat="0" applyBorder="0" applyAlignment="0" applyProtection="0"/>
    <xf numFmtId="179" fontId="78" fillId="64" borderId="0" applyNumberFormat="0" applyBorder="0" applyAlignment="0" applyProtection="0"/>
    <xf numFmtId="178" fontId="78" fillId="64" borderId="0" applyNumberFormat="0" applyBorder="0" applyAlignment="0" applyProtection="0"/>
    <xf numFmtId="0" fontId="78" fillId="64" borderId="0" applyNumberFormat="0" applyBorder="0" applyAlignment="0" applyProtection="0"/>
    <xf numFmtId="0" fontId="71" fillId="46" borderId="0" applyNumberFormat="0" applyBorder="0" applyAlignment="0" applyProtection="0"/>
    <xf numFmtId="180" fontId="78" fillId="64" borderId="0" applyNumberFormat="0" applyBorder="0" applyAlignment="0" applyProtection="0"/>
    <xf numFmtId="0" fontId="78" fillId="52" borderId="0" applyNumberFormat="0" applyBorder="0" applyAlignment="0" applyProtection="0"/>
    <xf numFmtId="0" fontId="78" fillId="64" borderId="0" applyNumberFormat="0" applyBorder="0" applyAlignment="0" applyProtection="0"/>
    <xf numFmtId="0" fontId="78" fillId="52" borderId="0" applyNumberFormat="0" applyBorder="0" applyAlignment="0" applyProtection="0"/>
    <xf numFmtId="180" fontId="78" fillId="64" borderId="0" applyNumberFormat="0" applyBorder="0" applyAlignment="0" applyProtection="0"/>
    <xf numFmtId="178" fontId="78" fillId="52" borderId="0" applyNumberFormat="0" applyBorder="0" applyAlignment="0" applyProtection="0"/>
    <xf numFmtId="0" fontId="78" fillId="52" borderId="0" applyNumberFormat="0" applyBorder="0" applyAlignment="0" applyProtection="0"/>
    <xf numFmtId="0" fontId="78" fillId="52" borderId="0" applyNumberFormat="0" applyBorder="0" applyAlignment="0" applyProtection="0"/>
    <xf numFmtId="0" fontId="78" fillId="64" borderId="0" applyNumberFormat="0" applyBorder="0" applyAlignment="0" applyProtection="0"/>
    <xf numFmtId="178" fontId="78" fillId="64" borderId="0" applyNumberFormat="0" applyBorder="0" applyAlignment="0" applyProtection="0"/>
    <xf numFmtId="179" fontId="71" fillId="46" borderId="0" applyNumberFormat="0" applyBorder="0" applyAlignment="0" applyProtection="0"/>
    <xf numFmtId="180" fontId="78" fillId="64" borderId="0" applyNumberFormat="0" applyBorder="0" applyAlignment="0" applyProtection="0"/>
    <xf numFmtId="178" fontId="71" fillId="46" borderId="0" applyNumberFormat="0" applyBorder="0" applyAlignment="0" applyProtection="0"/>
    <xf numFmtId="0" fontId="78" fillId="64" borderId="0" applyNumberFormat="0" applyBorder="0" applyAlignment="0" applyProtection="0"/>
    <xf numFmtId="178" fontId="78" fillId="52" borderId="0" applyNumberFormat="0" applyBorder="0" applyAlignment="0" applyProtection="0"/>
    <xf numFmtId="180" fontId="78" fillId="64" borderId="0" applyNumberFormat="0" applyBorder="0" applyAlignment="0" applyProtection="0"/>
    <xf numFmtId="178" fontId="71" fillId="46" borderId="0" applyNumberFormat="0" applyBorder="0" applyAlignment="0" applyProtection="0"/>
    <xf numFmtId="0" fontId="71" fillId="65" borderId="0" applyNumberFormat="0" applyBorder="0" applyAlignment="0" applyProtection="0"/>
    <xf numFmtId="179" fontId="78" fillId="66" borderId="0" applyNumberFormat="0" applyBorder="0" applyAlignment="0" applyProtection="0"/>
    <xf numFmtId="179" fontId="78" fillId="66" borderId="0" applyNumberFormat="0" applyBorder="0" applyAlignment="0" applyProtection="0"/>
    <xf numFmtId="178" fontId="78" fillId="66" borderId="0" applyNumberFormat="0" applyBorder="0" applyAlignment="0" applyProtection="0"/>
    <xf numFmtId="0" fontId="78" fillId="66" borderId="0" applyNumberFormat="0" applyBorder="0" applyAlignment="0" applyProtection="0"/>
    <xf numFmtId="0" fontId="71" fillId="23" borderId="0" applyNumberFormat="0" applyBorder="0" applyAlignment="0" applyProtection="0"/>
    <xf numFmtId="180" fontId="78" fillId="66"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5" borderId="0" applyNumberFormat="0" applyBorder="0" applyAlignment="0" applyProtection="0"/>
    <xf numFmtId="180" fontId="78" fillId="66" borderId="0" applyNumberFormat="0" applyBorder="0" applyAlignment="0" applyProtection="0"/>
    <xf numFmtId="178" fontId="78" fillId="65" borderId="0" applyNumberFormat="0" applyBorder="0" applyAlignment="0" applyProtection="0"/>
    <xf numFmtId="0" fontId="78" fillId="65" borderId="0" applyNumberFormat="0" applyBorder="0" applyAlignment="0" applyProtection="0"/>
    <xf numFmtId="0" fontId="79" fillId="23"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178" fontId="78" fillId="66" borderId="0" applyNumberFormat="0" applyBorder="0" applyAlignment="0" applyProtection="0"/>
    <xf numFmtId="179" fontId="71" fillId="23" borderId="0" applyNumberFormat="0" applyBorder="0" applyAlignment="0" applyProtection="0"/>
    <xf numFmtId="180" fontId="78" fillId="66" borderId="0" applyNumberFormat="0" applyBorder="0" applyAlignment="0" applyProtection="0"/>
    <xf numFmtId="178" fontId="71" fillId="23" borderId="0" applyNumberFormat="0" applyBorder="0" applyAlignment="0" applyProtection="0"/>
    <xf numFmtId="0" fontId="78" fillId="66" borderId="0" applyNumberFormat="0" applyBorder="0" applyAlignment="0" applyProtection="0"/>
    <xf numFmtId="178" fontId="78" fillId="65" borderId="0" applyNumberFormat="0" applyBorder="0" applyAlignment="0" applyProtection="0"/>
    <xf numFmtId="0" fontId="80" fillId="23" borderId="0" applyNumberFormat="0" applyBorder="0" applyAlignment="0" applyProtection="0"/>
    <xf numFmtId="180" fontId="78" fillId="66" borderId="0" applyNumberFormat="0" applyBorder="0" applyAlignment="0" applyProtection="0"/>
    <xf numFmtId="178" fontId="71" fillId="23" borderId="0" applyNumberFormat="0" applyBorder="0" applyAlignment="0" applyProtection="0"/>
    <xf numFmtId="0" fontId="71" fillId="27" borderId="0" applyNumberFormat="0" applyBorder="0" applyAlignment="0" applyProtection="0"/>
    <xf numFmtId="179" fontId="78" fillId="67" borderId="0" applyNumberFormat="0" applyBorder="0" applyAlignment="0" applyProtection="0"/>
    <xf numFmtId="179" fontId="78" fillId="67" borderId="0" applyNumberFormat="0" applyBorder="0" applyAlignment="0" applyProtection="0"/>
    <xf numFmtId="178" fontId="78" fillId="67" borderId="0" applyNumberFormat="0" applyBorder="0" applyAlignment="0" applyProtection="0"/>
    <xf numFmtId="0" fontId="78" fillId="67" borderId="0" applyNumberFormat="0" applyBorder="0" applyAlignment="0" applyProtection="0"/>
    <xf numFmtId="0" fontId="71" fillId="27" borderId="0" applyNumberFormat="0" applyBorder="0" applyAlignment="0" applyProtection="0"/>
    <xf numFmtId="180" fontId="78" fillId="67" borderId="0" applyNumberFormat="0" applyBorder="0" applyAlignment="0" applyProtection="0"/>
    <xf numFmtId="0" fontId="78" fillId="61" borderId="0" applyNumberFormat="0" applyBorder="0" applyAlignment="0" applyProtection="0"/>
    <xf numFmtId="0" fontId="78" fillId="67" borderId="0" applyNumberFormat="0" applyBorder="0" applyAlignment="0" applyProtection="0"/>
    <xf numFmtId="0" fontId="78" fillId="61" borderId="0" applyNumberFormat="0" applyBorder="0" applyAlignment="0" applyProtection="0"/>
    <xf numFmtId="180" fontId="78" fillId="67" borderId="0" applyNumberFormat="0" applyBorder="0" applyAlignment="0" applyProtection="0"/>
    <xf numFmtId="178"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7" borderId="0" applyNumberFormat="0" applyBorder="0" applyAlignment="0" applyProtection="0"/>
    <xf numFmtId="178" fontId="78" fillId="67" borderId="0" applyNumberFormat="0" applyBorder="0" applyAlignment="0" applyProtection="0"/>
    <xf numFmtId="179" fontId="71" fillId="27" borderId="0" applyNumberFormat="0" applyBorder="0" applyAlignment="0" applyProtection="0"/>
    <xf numFmtId="180" fontId="78" fillId="67" borderId="0" applyNumberFormat="0" applyBorder="0" applyAlignment="0" applyProtection="0"/>
    <xf numFmtId="178" fontId="71" fillId="27" borderId="0" applyNumberFormat="0" applyBorder="0" applyAlignment="0" applyProtection="0"/>
    <xf numFmtId="0" fontId="78" fillId="67" borderId="0" applyNumberFormat="0" applyBorder="0" applyAlignment="0" applyProtection="0"/>
    <xf numFmtId="178" fontId="78" fillId="61" borderId="0" applyNumberFormat="0" applyBorder="0" applyAlignment="0" applyProtection="0"/>
    <xf numFmtId="0" fontId="80" fillId="27" borderId="0" applyNumberFormat="0" applyBorder="0" applyAlignment="0" applyProtection="0"/>
    <xf numFmtId="180" fontId="78" fillId="67" borderId="0" applyNumberFormat="0" applyBorder="0" applyAlignment="0" applyProtection="0"/>
    <xf numFmtId="178" fontId="71" fillId="27" borderId="0" applyNumberFormat="0" applyBorder="0" applyAlignment="0" applyProtection="0"/>
    <xf numFmtId="0" fontId="71" fillId="31" borderId="0" applyNumberFormat="0" applyBorder="0" applyAlignment="0" applyProtection="0"/>
    <xf numFmtId="179" fontId="78" fillId="68" borderId="0" applyNumberFormat="0" applyBorder="0" applyAlignment="0" applyProtection="0"/>
    <xf numFmtId="179" fontId="78" fillId="68" borderId="0" applyNumberFormat="0" applyBorder="0" applyAlignment="0" applyProtection="0"/>
    <xf numFmtId="178" fontId="78" fillId="68" borderId="0" applyNumberFormat="0" applyBorder="0" applyAlignment="0" applyProtection="0"/>
    <xf numFmtId="0" fontId="78" fillId="68" borderId="0" applyNumberFormat="0" applyBorder="0" applyAlignment="0" applyProtection="0"/>
    <xf numFmtId="0" fontId="71" fillId="31" borderId="0" applyNumberFormat="0" applyBorder="0" applyAlignment="0" applyProtection="0"/>
    <xf numFmtId="180" fontId="78" fillId="68" borderId="0" applyNumberFormat="0" applyBorder="0" applyAlignment="0" applyProtection="0"/>
    <xf numFmtId="0" fontId="78" fillId="59" borderId="0" applyNumberFormat="0" applyBorder="0" applyAlignment="0" applyProtection="0"/>
    <xf numFmtId="0" fontId="78" fillId="68" borderId="0" applyNumberFormat="0" applyBorder="0" applyAlignment="0" applyProtection="0"/>
    <xf numFmtId="0" fontId="78" fillId="59" borderId="0" applyNumberFormat="0" applyBorder="0" applyAlignment="0" applyProtection="0"/>
    <xf numFmtId="180" fontId="78" fillId="68" borderId="0" applyNumberFormat="0" applyBorder="0" applyAlignment="0" applyProtection="0"/>
    <xf numFmtId="178"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68" borderId="0" applyNumberFormat="0" applyBorder="0" applyAlignment="0" applyProtection="0"/>
    <xf numFmtId="178" fontId="78" fillId="68" borderId="0" applyNumberFormat="0" applyBorder="0" applyAlignment="0" applyProtection="0"/>
    <xf numFmtId="179" fontId="71" fillId="31" borderId="0" applyNumberFormat="0" applyBorder="0" applyAlignment="0" applyProtection="0"/>
    <xf numFmtId="180" fontId="78" fillId="68" borderId="0" applyNumberFormat="0" applyBorder="0" applyAlignment="0" applyProtection="0"/>
    <xf numFmtId="178" fontId="71" fillId="31" borderId="0" applyNumberFormat="0" applyBorder="0" applyAlignment="0" applyProtection="0"/>
    <xf numFmtId="0" fontId="78" fillId="68" borderId="0" applyNumberFormat="0" applyBorder="0" applyAlignment="0" applyProtection="0"/>
    <xf numFmtId="178" fontId="78" fillId="59" borderId="0" applyNumberFormat="0" applyBorder="0" applyAlignment="0" applyProtection="0"/>
    <xf numFmtId="180" fontId="78" fillId="68" borderId="0" applyNumberFormat="0" applyBorder="0" applyAlignment="0" applyProtection="0"/>
    <xf numFmtId="178" fontId="71" fillId="31" borderId="0" applyNumberFormat="0" applyBorder="0" applyAlignment="0" applyProtection="0"/>
    <xf numFmtId="0" fontId="71" fillId="35" borderId="0" applyNumberFormat="0" applyBorder="0" applyAlignment="0" applyProtection="0"/>
    <xf numFmtId="179" fontId="78" fillId="62" borderId="0" applyNumberFormat="0" applyBorder="0" applyAlignment="0" applyProtection="0"/>
    <xf numFmtId="179" fontId="78" fillId="62" borderId="0" applyNumberFormat="0" applyBorder="0" applyAlignment="0" applyProtection="0"/>
    <xf numFmtId="178" fontId="78" fillId="62" borderId="0" applyNumberFormat="0" applyBorder="0" applyAlignment="0" applyProtection="0"/>
    <xf numFmtId="0" fontId="78" fillId="62" borderId="0" applyNumberFormat="0" applyBorder="0" applyAlignment="0" applyProtection="0"/>
    <xf numFmtId="0" fontId="71" fillId="35" borderId="0" applyNumberFormat="0" applyBorder="0" applyAlignment="0" applyProtection="0"/>
    <xf numFmtId="180" fontId="78" fillId="62" borderId="0" applyNumberFormat="0" applyBorder="0" applyAlignment="0" applyProtection="0"/>
    <xf numFmtId="0" fontId="78" fillId="69" borderId="0" applyNumberFormat="0" applyBorder="0" applyAlignment="0" applyProtection="0"/>
    <xf numFmtId="0" fontId="78" fillId="62" borderId="0" applyNumberFormat="0" applyBorder="0" applyAlignment="0" applyProtection="0"/>
    <xf numFmtId="0" fontId="78" fillId="69" borderId="0" applyNumberFormat="0" applyBorder="0" applyAlignment="0" applyProtection="0"/>
    <xf numFmtId="180" fontId="78" fillId="62" borderId="0" applyNumberFormat="0" applyBorder="0" applyAlignment="0" applyProtection="0"/>
    <xf numFmtId="178" fontId="78" fillId="69" borderId="0" applyNumberFormat="0" applyBorder="0" applyAlignment="0" applyProtection="0"/>
    <xf numFmtId="0" fontId="78" fillId="69" borderId="0" applyNumberFormat="0" applyBorder="0" applyAlignment="0" applyProtection="0"/>
    <xf numFmtId="0" fontId="78" fillId="69" borderId="0" applyNumberFormat="0" applyBorder="0" applyAlignment="0" applyProtection="0"/>
    <xf numFmtId="0" fontId="78" fillId="62" borderId="0" applyNumberFormat="0" applyBorder="0" applyAlignment="0" applyProtection="0"/>
    <xf numFmtId="178" fontId="78" fillId="62" borderId="0" applyNumberFormat="0" applyBorder="0" applyAlignment="0" applyProtection="0"/>
    <xf numFmtId="179" fontId="71" fillId="35" borderId="0" applyNumberFormat="0" applyBorder="0" applyAlignment="0" applyProtection="0"/>
    <xf numFmtId="180" fontId="78" fillId="62" borderId="0" applyNumberFormat="0" applyBorder="0" applyAlignment="0" applyProtection="0"/>
    <xf numFmtId="178" fontId="71" fillId="35" borderId="0" applyNumberFormat="0" applyBorder="0" applyAlignment="0" applyProtection="0"/>
    <xf numFmtId="0" fontId="78" fillId="62" borderId="0" applyNumberFormat="0" applyBorder="0" applyAlignment="0" applyProtection="0"/>
    <xf numFmtId="178" fontId="78" fillId="69" borderId="0" applyNumberFormat="0" applyBorder="0" applyAlignment="0" applyProtection="0"/>
    <xf numFmtId="180" fontId="78" fillId="62" borderId="0" applyNumberFormat="0" applyBorder="0" applyAlignment="0" applyProtection="0"/>
    <xf numFmtId="178" fontId="71" fillId="35" borderId="0" applyNumberFormat="0" applyBorder="0" applyAlignment="0" applyProtection="0"/>
    <xf numFmtId="0" fontId="71" fillId="39" borderId="0" applyNumberFormat="0" applyBorder="0" applyAlignment="0" applyProtection="0"/>
    <xf numFmtId="179" fontId="78" fillId="63" borderId="0" applyNumberFormat="0" applyBorder="0" applyAlignment="0" applyProtection="0"/>
    <xf numFmtId="0" fontId="78" fillId="63" borderId="0" applyNumberFormat="0" applyBorder="0" applyAlignment="0" applyProtection="0"/>
    <xf numFmtId="0" fontId="71" fillId="39" borderId="0" applyNumberFormat="0" applyBorder="0" applyAlignment="0" applyProtection="0"/>
    <xf numFmtId="180" fontId="78" fillId="63" borderId="0" applyNumberFormat="0" applyBorder="0" applyAlignment="0" applyProtection="0"/>
    <xf numFmtId="0" fontId="78" fillId="63" borderId="0" applyNumberFormat="0" applyBorder="0" applyAlignment="0" applyProtection="0"/>
    <xf numFmtId="180" fontId="78" fillId="63" borderId="0" applyNumberFormat="0" applyBorder="0" applyAlignment="0" applyProtection="0"/>
    <xf numFmtId="178" fontId="78" fillId="63" borderId="0" applyNumberFormat="0" applyBorder="0" applyAlignment="0" applyProtection="0"/>
    <xf numFmtId="179" fontId="71" fillId="39" borderId="0" applyNumberFormat="0" applyBorder="0" applyAlignment="0" applyProtection="0"/>
    <xf numFmtId="179" fontId="71" fillId="39" borderId="0" applyNumberFormat="0" applyBorder="0" applyAlignment="0" applyProtection="0"/>
    <xf numFmtId="0" fontId="78" fillId="63" borderId="0" applyNumberFormat="0" applyBorder="0" applyAlignment="0" applyProtection="0"/>
    <xf numFmtId="178" fontId="78" fillId="63" borderId="0" applyNumberFormat="0" applyBorder="0" applyAlignment="0" applyProtection="0"/>
    <xf numFmtId="178" fontId="78" fillId="63" borderId="0" applyNumberFormat="0" applyBorder="0" applyAlignment="0" applyProtection="0"/>
    <xf numFmtId="180" fontId="78" fillId="63" borderId="0" applyNumberFormat="0" applyBorder="0" applyAlignment="0" applyProtection="0"/>
    <xf numFmtId="178" fontId="71" fillId="39" borderId="0" applyNumberFormat="0" applyBorder="0" applyAlignment="0" applyProtection="0"/>
    <xf numFmtId="180" fontId="78" fillId="63" borderId="0" applyNumberFormat="0" applyBorder="0" applyAlignment="0" applyProtection="0"/>
    <xf numFmtId="178" fontId="71" fillId="39" borderId="0" applyNumberFormat="0" applyBorder="0" applyAlignment="0" applyProtection="0"/>
    <xf numFmtId="0" fontId="71" fillId="43" borderId="0" applyNumberFormat="0" applyBorder="0" applyAlignment="0" applyProtection="0"/>
    <xf numFmtId="179" fontId="78" fillId="61" borderId="0" applyNumberFormat="0" applyBorder="0" applyAlignment="0" applyProtection="0"/>
    <xf numFmtId="179" fontId="78" fillId="61" borderId="0" applyNumberFormat="0" applyBorder="0" applyAlignment="0" applyProtection="0"/>
    <xf numFmtId="178" fontId="78" fillId="61" borderId="0" applyNumberFormat="0" applyBorder="0" applyAlignment="0" applyProtection="0"/>
    <xf numFmtId="0" fontId="78" fillId="61" borderId="0" applyNumberFormat="0" applyBorder="0" applyAlignment="0" applyProtection="0"/>
    <xf numFmtId="0" fontId="71" fillId="43" borderId="0" applyNumberFormat="0" applyBorder="0" applyAlignment="0" applyProtection="0"/>
    <xf numFmtId="180" fontId="78" fillId="61" borderId="0" applyNumberFormat="0" applyBorder="0" applyAlignment="0" applyProtection="0"/>
    <xf numFmtId="0" fontId="78" fillId="67" borderId="0" applyNumberFormat="0" applyBorder="0" applyAlignment="0" applyProtection="0"/>
    <xf numFmtId="0" fontId="78" fillId="61" borderId="0" applyNumberFormat="0" applyBorder="0" applyAlignment="0" applyProtection="0"/>
    <xf numFmtId="0" fontId="78" fillId="67" borderId="0" applyNumberFormat="0" applyBorder="0" applyAlignment="0" applyProtection="0"/>
    <xf numFmtId="180" fontId="78" fillId="61" borderId="0" applyNumberFormat="0" applyBorder="0" applyAlignment="0" applyProtection="0"/>
    <xf numFmtId="178"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1" borderId="0" applyNumberFormat="0" applyBorder="0" applyAlignment="0" applyProtection="0"/>
    <xf numFmtId="178" fontId="78" fillId="61" borderId="0" applyNumberFormat="0" applyBorder="0" applyAlignment="0" applyProtection="0"/>
    <xf numFmtId="179" fontId="71" fillId="43" borderId="0" applyNumberFormat="0" applyBorder="0" applyAlignment="0" applyProtection="0"/>
    <xf numFmtId="180" fontId="78" fillId="61" borderId="0" applyNumberFormat="0" applyBorder="0" applyAlignment="0" applyProtection="0"/>
    <xf numFmtId="178" fontId="71" fillId="43" borderId="0" applyNumberFormat="0" applyBorder="0" applyAlignment="0" applyProtection="0"/>
    <xf numFmtId="0" fontId="78" fillId="61" borderId="0" applyNumberFormat="0" applyBorder="0" applyAlignment="0" applyProtection="0"/>
    <xf numFmtId="178" fontId="78" fillId="67" borderId="0" applyNumberFormat="0" applyBorder="0" applyAlignment="0" applyProtection="0"/>
    <xf numFmtId="180" fontId="78" fillId="61" borderId="0" applyNumberFormat="0" applyBorder="0" applyAlignment="0" applyProtection="0"/>
    <xf numFmtId="178" fontId="71" fillId="43" borderId="0" applyNumberFormat="0" applyBorder="0" applyAlignment="0" applyProtection="0"/>
    <xf numFmtId="172" fontId="81" fillId="0" borderId="63">
      <alignment vertical="center" wrapText="1"/>
    </xf>
    <xf numFmtId="179" fontId="82" fillId="0" borderId="0"/>
    <xf numFmtId="179" fontId="82" fillId="0" borderId="0"/>
    <xf numFmtId="178" fontId="82" fillId="0" borderId="0"/>
    <xf numFmtId="0" fontId="82" fillId="0" borderId="0"/>
    <xf numFmtId="0" fontId="83" fillId="70" borderId="0" applyNumberFormat="0" applyBorder="0" applyAlignment="0" applyProtection="0"/>
    <xf numFmtId="179" fontId="84" fillId="51" borderId="0" applyNumberFormat="0" applyBorder="0" applyAlignment="0" applyProtection="0"/>
    <xf numFmtId="179" fontId="84" fillId="51" borderId="0" applyNumberFormat="0" applyBorder="0" applyAlignment="0" applyProtection="0"/>
    <xf numFmtId="178" fontId="84" fillId="51" borderId="0" applyNumberFormat="0" applyBorder="0" applyAlignment="0" applyProtection="0"/>
    <xf numFmtId="0" fontId="84" fillId="51" borderId="0" applyNumberFormat="0" applyBorder="0" applyAlignment="0" applyProtection="0"/>
    <xf numFmtId="0" fontId="63" fillId="17" borderId="0" applyNumberFormat="0" applyBorder="0" applyAlignment="0" applyProtection="0"/>
    <xf numFmtId="180" fontId="84" fillId="51" borderId="0" applyNumberFormat="0" applyBorder="0" applyAlignment="0" applyProtection="0"/>
    <xf numFmtId="0" fontId="84" fillId="55" borderId="0" applyNumberFormat="0" applyBorder="0" applyAlignment="0" applyProtection="0"/>
    <xf numFmtId="0" fontId="84" fillId="51" borderId="0" applyNumberFormat="0" applyBorder="0" applyAlignment="0" applyProtection="0"/>
    <xf numFmtId="0" fontId="84" fillId="55" borderId="0" applyNumberFormat="0" applyBorder="0" applyAlignment="0" applyProtection="0"/>
    <xf numFmtId="180" fontId="84" fillId="51" borderId="0" applyNumberFormat="0" applyBorder="0" applyAlignment="0" applyProtection="0"/>
    <xf numFmtId="178" fontId="63" fillId="17" borderId="0" applyNumberFormat="0" applyBorder="0" applyAlignment="0" applyProtection="0"/>
    <xf numFmtId="0" fontId="85" fillId="17" borderId="0" applyNumberFormat="0" applyBorder="0" applyAlignment="0" applyProtection="0"/>
    <xf numFmtId="0" fontId="63" fillId="17" borderId="0" applyNumberFormat="0" applyBorder="0" applyAlignment="0" applyProtection="0"/>
    <xf numFmtId="0" fontId="84" fillId="55" borderId="0" applyNumberFormat="0" applyBorder="0" applyAlignment="0" applyProtection="0"/>
    <xf numFmtId="0" fontId="84" fillId="51" borderId="0" applyNumberFormat="0" applyBorder="0" applyAlignment="0" applyProtection="0"/>
    <xf numFmtId="178" fontId="84" fillId="55" borderId="0" applyNumberFormat="0" applyBorder="0" applyAlignment="0" applyProtection="0"/>
    <xf numFmtId="179" fontId="63" fillId="17" borderId="0" applyNumberFormat="0" applyBorder="0" applyAlignment="0" applyProtection="0"/>
    <xf numFmtId="179" fontId="63" fillId="17" borderId="0" applyNumberFormat="0" applyBorder="0" applyAlignment="0" applyProtection="0"/>
    <xf numFmtId="180" fontId="84" fillId="51" borderId="0" applyNumberFormat="0" applyBorder="0" applyAlignment="0" applyProtection="0"/>
    <xf numFmtId="178" fontId="84" fillId="51" borderId="0" applyNumberFormat="0" applyBorder="0" applyAlignment="0" applyProtection="0"/>
    <xf numFmtId="0" fontId="84" fillId="51" borderId="0" applyNumberFormat="0" applyBorder="0" applyAlignment="0" applyProtection="0"/>
    <xf numFmtId="178" fontId="63" fillId="17" borderId="0" applyNumberFormat="0" applyBorder="0" applyAlignment="0" applyProtection="0"/>
    <xf numFmtId="178" fontId="84" fillId="55" borderId="0" applyNumberFormat="0" applyBorder="0" applyAlignment="0" applyProtection="0"/>
    <xf numFmtId="0" fontId="85" fillId="17" borderId="0" applyNumberFormat="0" applyBorder="0" applyAlignment="0" applyProtection="0"/>
    <xf numFmtId="180" fontId="84" fillId="51" borderId="0" applyNumberFormat="0" applyBorder="0" applyAlignment="0" applyProtection="0"/>
    <xf numFmtId="178" fontId="63" fillId="17" borderId="0" applyNumberFormat="0" applyBorder="0" applyAlignment="0" applyProtection="0"/>
    <xf numFmtId="181" fontId="24" fillId="14" borderId="0" applyNumberFormat="0" applyFont="0" applyBorder="0" applyAlignment="0">
      <alignment horizontal="right"/>
    </xf>
    <xf numFmtId="179" fontId="86" fillId="0" borderId="0" applyNumberFormat="0" applyFill="0" applyBorder="0" applyAlignment="0" applyProtection="0"/>
    <xf numFmtId="10" fontId="24" fillId="2" borderId="9">
      <alignment horizontal="right"/>
    </xf>
    <xf numFmtId="6"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6" fontId="24" fillId="2" borderId="9">
      <alignment horizontal="right"/>
    </xf>
    <xf numFmtId="6" fontId="24" fillId="2" borderId="9">
      <alignment horizontal="right"/>
    </xf>
    <xf numFmtId="182" fontId="24" fillId="2" borderId="9">
      <alignment horizontal="right"/>
    </xf>
    <xf numFmtId="6" fontId="24" fillId="2" borderId="9">
      <alignment horizontal="right"/>
    </xf>
    <xf numFmtId="6" fontId="24" fillId="2" borderId="9">
      <alignment horizontal="right"/>
    </xf>
    <xf numFmtId="182" fontId="24" fillId="2" borderId="9">
      <alignment horizontal="right"/>
    </xf>
    <xf numFmtId="182" fontId="24" fillId="2" borderId="9">
      <alignment horizontal="right"/>
    </xf>
    <xf numFmtId="6" fontId="24" fillId="2" borderId="9">
      <alignment horizontal="right"/>
    </xf>
    <xf numFmtId="6" fontId="24" fillId="2" borderId="9">
      <alignment horizontal="right"/>
    </xf>
    <xf numFmtId="6" fontId="24" fillId="2" borderId="9">
      <alignment horizontal="right"/>
    </xf>
    <xf numFmtId="182" fontId="24" fillId="2" borderId="9">
      <alignment horizontal="right"/>
    </xf>
    <xf numFmtId="182"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182"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6" fontId="24" fillId="2" borderId="9">
      <alignment horizontal="right"/>
    </xf>
    <xf numFmtId="6" fontId="24" fillId="2" borderId="9">
      <alignment horizontal="right"/>
    </xf>
    <xf numFmtId="6" fontId="24" fillId="2" borderId="9">
      <alignment horizontal="right"/>
    </xf>
    <xf numFmtId="182" fontId="24" fillId="2" borderId="9">
      <alignment horizontal="right"/>
    </xf>
    <xf numFmtId="182"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6" fontId="24" fillId="2" borderId="9">
      <alignment horizontal="right"/>
    </xf>
    <xf numFmtId="6" fontId="24" fillId="2" borderId="9">
      <alignment horizontal="right"/>
    </xf>
    <xf numFmtId="6" fontId="24" fillId="2" borderId="9">
      <alignment horizontal="right"/>
    </xf>
    <xf numFmtId="182" fontId="24" fillId="2" borderId="9">
      <alignment horizontal="right"/>
    </xf>
    <xf numFmtId="6" fontId="24" fillId="2" borderId="9">
      <alignment horizontal="right"/>
    </xf>
    <xf numFmtId="6" fontId="24" fillId="2" borderId="9">
      <alignment horizontal="right"/>
    </xf>
    <xf numFmtId="182" fontId="24" fillId="2" borderId="9">
      <alignment horizontal="right"/>
    </xf>
    <xf numFmtId="182" fontId="24" fillId="2" borderId="9">
      <alignment horizontal="right"/>
    </xf>
    <xf numFmtId="6" fontId="24" fillId="2" borderId="9">
      <alignment horizontal="right"/>
    </xf>
    <xf numFmtId="6" fontId="24" fillId="2" borderId="9">
      <alignment horizontal="right"/>
    </xf>
    <xf numFmtId="6" fontId="24" fillId="2" borderId="9">
      <alignment horizontal="right"/>
    </xf>
    <xf numFmtId="182" fontId="24" fillId="2" borderId="9">
      <alignment horizontal="right"/>
    </xf>
    <xf numFmtId="6" fontId="24" fillId="2" borderId="9">
      <alignment horizontal="right"/>
    </xf>
    <xf numFmtId="6"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6" fontId="24" fillId="2" borderId="9">
      <alignment horizontal="right"/>
    </xf>
    <xf numFmtId="182" fontId="24" fillId="2" borderId="9">
      <alignment horizontal="right"/>
    </xf>
    <xf numFmtId="182" fontId="24" fillId="2" borderId="9">
      <alignment horizontal="right"/>
    </xf>
    <xf numFmtId="6" fontId="24" fillId="2" borderId="9">
      <alignment horizontal="right"/>
    </xf>
    <xf numFmtId="6"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6"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6" fontId="24" fillId="2" borderId="9">
      <alignment horizontal="right"/>
    </xf>
    <xf numFmtId="6" fontId="24" fillId="2" borderId="9">
      <alignment horizontal="right"/>
    </xf>
    <xf numFmtId="182"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178" fontId="67" fillId="20" borderId="56" applyNumberFormat="0" applyAlignment="0" applyProtection="0"/>
    <xf numFmtId="0" fontId="67" fillId="71" borderId="56" applyNumberFormat="0" applyAlignment="0" applyProtection="0"/>
    <xf numFmtId="179"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179"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179" fontId="87" fillId="72" borderId="64" applyNumberFormat="0" applyAlignment="0" applyProtection="0"/>
    <xf numFmtId="179" fontId="87" fillId="72" borderId="64" applyNumberFormat="0" applyAlignment="0" applyProtection="0"/>
    <xf numFmtId="179" fontId="87" fillId="72" borderId="64" applyNumberFormat="0" applyAlignment="0" applyProtection="0"/>
    <xf numFmtId="179"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67" fillId="20" borderId="56"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67" fillId="20" borderId="56" applyNumberFormat="0" applyAlignment="0" applyProtection="0"/>
    <xf numFmtId="180" fontId="87" fillId="72" borderId="64" applyNumberFormat="0" applyAlignment="0" applyProtection="0"/>
    <xf numFmtId="180" fontId="87" fillId="72" borderId="64" applyNumberFormat="0" applyAlignment="0" applyProtection="0"/>
    <xf numFmtId="180" fontId="87" fillId="72" borderId="64" applyNumberFormat="0" applyAlignment="0" applyProtection="0"/>
    <xf numFmtId="180" fontId="87" fillId="72" borderId="64" applyNumberFormat="0" applyAlignment="0" applyProtection="0"/>
    <xf numFmtId="0" fontId="88" fillId="71"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7" fillId="72" borderId="64" applyNumberFormat="0" applyAlignment="0" applyProtection="0"/>
    <xf numFmtId="0" fontId="87" fillId="72" borderId="64" applyNumberFormat="0" applyAlignment="0" applyProtection="0"/>
    <xf numFmtId="0" fontId="88" fillId="71"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180" fontId="87" fillId="72" borderId="64" applyNumberFormat="0" applyAlignment="0" applyProtection="0"/>
    <xf numFmtId="180" fontId="87" fillId="72" borderId="64" applyNumberFormat="0" applyAlignment="0" applyProtection="0"/>
    <xf numFmtId="180" fontId="87" fillId="72" borderId="64" applyNumberFormat="0" applyAlignment="0" applyProtection="0"/>
    <xf numFmtId="180" fontId="87" fillId="72" borderId="64" applyNumberFormat="0" applyAlignment="0" applyProtection="0"/>
    <xf numFmtId="178" fontId="67" fillId="20" borderId="56"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9" fontId="67" fillId="20" borderId="56"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179" fontId="67" fillId="20" borderId="56" applyNumberFormat="0" applyAlignment="0" applyProtection="0"/>
    <xf numFmtId="180" fontId="87" fillId="72" borderId="64" applyNumberFormat="0" applyAlignment="0" applyProtection="0"/>
    <xf numFmtId="180" fontId="87" fillId="72" borderId="64" applyNumberFormat="0" applyAlignment="0" applyProtection="0"/>
    <xf numFmtId="180" fontId="87" fillId="72" borderId="64" applyNumberFormat="0" applyAlignment="0" applyProtection="0"/>
    <xf numFmtId="180" fontId="87" fillId="72"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0"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8" fillId="71"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8" fillId="71"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8" fillId="71"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178" fontId="67" fillId="20" borderId="56" applyNumberFormat="0" applyAlignment="0" applyProtection="0"/>
    <xf numFmtId="178" fontId="87" fillId="72" borderId="64" applyNumberFormat="0" applyAlignment="0" applyProtection="0"/>
    <xf numFmtId="178" fontId="87" fillId="72" borderId="64" applyNumberFormat="0" applyAlignment="0" applyProtection="0"/>
    <xf numFmtId="178" fontId="87" fillId="72" borderId="64" applyNumberFormat="0" applyAlignment="0" applyProtection="0"/>
    <xf numFmtId="0" fontId="89" fillId="20" borderId="56" applyNumberFormat="0" applyAlignment="0" applyProtection="0"/>
    <xf numFmtId="180" fontId="87" fillId="72" borderId="64" applyNumberFormat="0" applyAlignment="0" applyProtection="0"/>
    <xf numFmtId="180" fontId="87" fillId="72" borderId="64" applyNumberFormat="0" applyAlignment="0" applyProtection="0"/>
    <xf numFmtId="180" fontId="87" fillId="72" borderId="64" applyNumberFormat="0" applyAlignment="0" applyProtection="0"/>
    <xf numFmtId="180" fontId="87" fillId="72" borderId="64" applyNumberFormat="0" applyAlignment="0" applyProtection="0"/>
    <xf numFmtId="0" fontId="90" fillId="21" borderId="59" applyNumberFormat="0" applyAlignment="0" applyProtection="0"/>
    <xf numFmtId="179" fontId="91" fillId="73" borderId="65" applyNumberFormat="0" applyAlignment="0" applyProtection="0"/>
    <xf numFmtId="179" fontId="91" fillId="73" borderId="65" applyNumberFormat="0" applyAlignment="0" applyProtection="0"/>
    <xf numFmtId="178" fontId="91" fillId="73" borderId="65" applyNumberFormat="0" applyAlignment="0" applyProtection="0"/>
    <xf numFmtId="0" fontId="91" fillId="73" borderId="65" applyNumberFormat="0" applyAlignment="0" applyProtection="0"/>
    <xf numFmtId="0" fontId="69" fillId="21" borderId="59" applyNumberFormat="0" applyAlignment="0" applyProtection="0"/>
    <xf numFmtId="180" fontId="91" fillId="73" borderId="65" applyNumberFormat="0" applyAlignment="0" applyProtection="0"/>
    <xf numFmtId="0" fontId="91" fillId="73" borderId="65" applyNumberFormat="0" applyAlignment="0" applyProtection="0"/>
    <xf numFmtId="180" fontId="91" fillId="73" borderId="65" applyNumberFormat="0" applyAlignment="0" applyProtection="0"/>
    <xf numFmtId="178" fontId="69" fillId="21" borderId="59" applyNumberFormat="0" applyAlignment="0" applyProtection="0"/>
    <xf numFmtId="0" fontId="69" fillId="21" borderId="59" applyNumberFormat="0" applyAlignment="0" applyProtection="0"/>
    <xf numFmtId="179" fontId="69" fillId="21" borderId="59" applyNumberFormat="0" applyAlignment="0" applyProtection="0"/>
    <xf numFmtId="178" fontId="91" fillId="73" borderId="65" applyNumberFormat="0" applyAlignment="0" applyProtection="0"/>
    <xf numFmtId="0" fontId="91" fillId="73" borderId="65" applyNumberFormat="0" applyAlignment="0" applyProtection="0"/>
    <xf numFmtId="178" fontId="91" fillId="73" borderId="65" applyNumberFormat="0" applyAlignment="0" applyProtection="0"/>
    <xf numFmtId="180" fontId="91" fillId="73" borderId="65" applyNumberFormat="0" applyAlignment="0" applyProtection="0"/>
    <xf numFmtId="180" fontId="91" fillId="73" borderId="65" applyNumberFormat="0" applyAlignment="0" applyProtection="0"/>
    <xf numFmtId="178" fontId="69" fillId="21" borderId="59" applyNumberFormat="0" applyAlignment="0" applyProtection="0"/>
    <xf numFmtId="178" fontId="69" fillId="21" borderId="59" applyNumberFormat="0" applyAlignment="0" applyProtection="0"/>
    <xf numFmtId="0"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183" fontId="24" fillId="0" borderId="0" applyFont="0" applyFill="0" applyBorder="0" applyAlignment="0" applyProtection="0"/>
    <xf numFmtId="183" fontId="24" fillId="0" borderId="0" applyFont="0" applyFill="0" applyBorder="0" applyAlignment="0" applyProtection="0"/>
    <xf numFmtId="172" fontId="9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9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9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9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6" fillId="0" borderId="0" applyFont="0" applyFill="0" applyBorder="0" applyAlignment="0" applyProtection="0"/>
    <xf numFmtId="172"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9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9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4" fillId="0" borderId="0" applyFont="0" applyFill="0" applyBorder="0" applyAlignment="0" applyProtection="0"/>
    <xf numFmtId="43" fontId="24" fillId="0" borderId="0" applyFont="0" applyFill="0" applyBorder="0" applyAlignment="0" applyProtection="0"/>
    <xf numFmtId="43" fontId="94" fillId="0" borderId="0" applyFont="0" applyFill="0" applyBorder="0" applyAlignment="0" applyProtection="0"/>
    <xf numFmtId="43" fontId="24" fillId="0" borderId="0" applyFont="0" applyFill="0" applyBorder="0" applyAlignment="0" applyProtection="0"/>
    <xf numFmtId="43" fontId="94" fillId="0" borderId="0" applyFont="0" applyFill="0" applyBorder="0" applyAlignment="0" applyProtection="0"/>
    <xf numFmtId="43" fontId="24" fillId="0" borderId="0" applyFont="0" applyFill="0" applyBorder="0" applyAlignment="0" applyProtection="0"/>
    <xf numFmtId="43" fontId="9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94" fillId="0" borderId="0" applyFont="0" applyFill="0" applyBorder="0" applyAlignment="0" applyProtection="0"/>
    <xf numFmtId="43" fontId="24"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74" fillId="0" borderId="0" applyFont="0" applyFill="0" applyBorder="0" applyAlignment="0" applyProtection="0"/>
    <xf numFmtId="172" fontId="24" fillId="0" borderId="0" applyFont="0" applyFill="0" applyBorder="0" applyAlignment="0" applyProtection="0"/>
    <xf numFmtId="43" fontId="26" fillId="0" borderId="0" applyFont="0" applyFill="0" applyBorder="0" applyAlignment="0" applyProtection="0"/>
    <xf numFmtId="172" fontId="9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9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74" fillId="0" borderId="0" applyFont="0" applyFill="0" applyBorder="0" applyAlignment="0" applyProtection="0"/>
    <xf numFmtId="179" fontId="7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7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9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72" fontId="95" fillId="0" borderId="0" applyFont="0" applyFill="0" applyBorder="0" applyAlignment="0" applyProtection="0"/>
    <xf numFmtId="43" fontId="77" fillId="0" borderId="0" applyFont="0" applyFill="0" applyBorder="0" applyAlignment="0" applyProtection="0"/>
    <xf numFmtId="172" fontId="95" fillId="0" borderId="0" applyFont="0" applyFill="0" applyBorder="0" applyAlignment="0" applyProtection="0"/>
    <xf numFmtId="43" fontId="24" fillId="0" borderId="0" applyFont="0" applyFill="0" applyBorder="0" applyAlignment="0" applyProtection="0"/>
    <xf numFmtId="43" fontId="77" fillId="0" borderId="0" applyFont="0" applyFill="0" applyBorder="0" applyAlignment="0" applyProtection="0"/>
    <xf numFmtId="172" fontId="24" fillId="0" borderId="0" applyFont="0" applyFill="0" applyBorder="0" applyAlignment="0" applyProtection="0"/>
    <xf numFmtId="43" fontId="77"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84" fontId="93" fillId="0" borderId="0"/>
    <xf numFmtId="172" fontId="95"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77" fillId="0" borderId="0" applyFont="0" applyFill="0" applyBorder="0" applyAlignment="0" applyProtection="0"/>
    <xf numFmtId="43" fontId="13" fillId="0" borderId="0" applyFont="0" applyFill="0" applyBorder="0" applyAlignment="0" applyProtection="0"/>
    <xf numFmtId="172" fontId="9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77" fillId="0" borderId="0" applyFont="0" applyFill="0" applyBorder="0" applyAlignment="0" applyProtection="0"/>
    <xf numFmtId="172" fontId="95"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13" fillId="0" borderId="0" applyFont="0" applyFill="0" applyBorder="0" applyAlignment="0" applyProtection="0"/>
    <xf numFmtId="172" fontId="95"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77" fontId="93" fillId="0" borderId="0" applyFont="0" applyFill="0" applyBorder="0" applyAlignment="0" applyProtection="0"/>
    <xf numFmtId="44"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9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9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177" fontId="9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24" fillId="0" borderId="0" applyFont="0" applyFill="0" applyBorder="0" applyAlignment="0" applyProtection="0"/>
    <xf numFmtId="44" fontId="26" fillId="0" borderId="0" applyFont="0" applyFill="0" applyBorder="0" applyAlignment="0" applyProtection="0"/>
    <xf numFmtId="44" fontId="24" fillId="0" borderId="0" applyFont="0" applyFill="0" applyBorder="0" applyAlignment="0" applyProtection="0"/>
    <xf numFmtId="177" fontId="24" fillId="0" borderId="0" applyFont="0" applyFill="0" applyBorder="0" applyAlignment="0" applyProtection="0"/>
    <xf numFmtId="44" fontId="24" fillId="0" borderId="0" applyFont="0" applyFill="0" applyBorder="0" applyAlignment="0" applyProtection="0"/>
    <xf numFmtId="44" fontId="26" fillId="0" borderId="0" applyFont="0" applyFill="0" applyBorder="0" applyAlignment="0" applyProtection="0"/>
    <xf numFmtId="177" fontId="24" fillId="0" borderId="0" applyFont="0" applyFill="0" applyBorder="0" applyAlignment="0" applyProtection="0"/>
    <xf numFmtId="44" fontId="24" fillId="0" borderId="0" applyFont="0" applyFill="0" applyBorder="0" applyAlignment="0" applyProtection="0"/>
    <xf numFmtId="177"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177" fontId="24" fillId="0" borderId="0" applyFont="0" applyFill="0" applyBorder="0" applyAlignment="0" applyProtection="0"/>
    <xf numFmtId="44" fontId="2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9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93" fillId="0" borderId="0" applyFont="0" applyFill="0" applyBorder="0" applyAlignment="0" applyProtection="0"/>
    <xf numFmtId="177" fontId="7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7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9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7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74"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7" fontId="9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3" fillId="0" borderId="0" applyFont="0" applyFill="0" applyBorder="0" applyAlignment="0" applyProtection="0">
      <alignment vertical="top"/>
    </xf>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7" fontId="9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7" fontId="9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7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7" fontId="7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9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44" fontId="13" fillId="0" borderId="0" applyFont="0" applyFill="0" applyBorder="0" applyAlignment="0" applyProtection="0"/>
    <xf numFmtId="177" fontId="9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7" fontId="7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96" fillId="0" borderId="0" applyFont="0" applyFill="0" applyBorder="0" applyAlignment="0" applyProtection="0"/>
    <xf numFmtId="177" fontId="95"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93" fillId="0" borderId="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77"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1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 fontId="97" fillId="75" borderId="9"/>
    <xf numFmtId="185" fontId="24" fillId="0" borderId="0" applyFill="0" applyBorder="0"/>
    <xf numFmtId="185" fontId="24" fillId="0" borderId="0" applyFill="0" applyBorder="0"/>
    <xf numFmtId="185" fontId="24" fillId="0" borderId="0" applyFill="0" applyBorder="0"/>
    <xf numFmtId="185" fontId="24" fillId="0" borderId="0" applyFill="0" applyBorder="0"/>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0" fontId="70" fillId="0" borderId="0" applyNumberFormat="0" applyFill="0" applyBorder="0" applyAlignment="0" applyProtection="0"/>
    <xf numFmtId="179" fontId="98" fillId="0" borderId="0" applyNumberFormat="0" applyFill="0" applyBorder="0" applyAlignment="0" applyProtection="0"/>
    <xf numFmtId="0" fontId="98" fillId="0" borderId="0" applyNumberFormat="0" applyFill="0" applyBorder="0" applyAlignment="0" applyProtection="0"/>
    <xf numFmtId="0" fontId="70" fillId="0" borderId="0" applyNumberFormat="0" applyFill="0" applyBorder="0" applyAlignment="0" applyProtection="0"/>
    <xf numFmtId="180" fontId="98" fillId="0" borderId="0" applyNumberFormat="0" applyFill="0" applyBorder="0" applyAlignment="0" applyProtection="0"/>
    <xf numFmtId="0" fontId="98" fillId="0" borderId="0" applyNumberFormat="0" applyFill="0" applyBorder="0" applyAlignment="0" applyProtection="0"/>
    <xf numFmtId="180" fontId="98" fillId="0" borderId="0" applyNumberFormat="0" applyFill="0" applyBorder="0" applyAlignment="0" applyProtection="0"/>
    <xf numFmtId="178" fontId="98" fillId="0" borderId="0" applyNumberFormat="0" applyFill="0" applyBorder="0" applyAlignment="0" applyProtection="0"/>
    <xf numFmtId="179" fontId="70" fillId="0" borderId="0" applyNumberFormat="0" applyFill="0" applyBorder="0" applyAlignment="0" applyProtection="0"/>
    <xf numFmtId="179" fontId="70" fillId="0" borderId="0" applyNumberFormat="0" applyFill="0" applyBorder="0" applyAlignment="0" applyProtection="0"/>
    <xf numFmtId="0" fontId="98" fillId="0" borderId="0" applyNumberFormat="0" applyFill="0" applyBorder="0" applyAlignment="0" applyProtection="0"/>
    <xf numFmtId="178" fontId="98" fillId="0" borderId="0" applyNumberFormat="0" applyFill="0" applyBorder="0" applyAlignment="0" applyProtection="0"/>
    <xf numFmtId="178" fontId="98" fillId="0" borderId="0" applyNumberFormat="0" applyFill="0" applyBorder="0" applyAlignment="0" applyProtection="0"/>
    <xf numFmtId="180" fontId="98" fillId="0" borderId="0" applyNumberFormat="0" applyFill="0" applyBorder="0" applyAlignment="0" applyProtection="0"/>
    <xf numFmtId="178" fontId="70" fillId="0" borderId="0" applyNumberFormat="0" applyFill="0" applyBorder="0" applyAlignment="0" applyProtection="0"/>
    <xf numFmtId="180" fontId="98" fillId="0" borderId="0" applyNumberFormat="0" applyFill="0" applyBorder="0" applyAlignment="0" applyProtection="0"/>
    <xf numFmtId="178" fontId="70" fillId="0" borderId="0" applyNumberFormat="0" applyFill="0" applyBorder="0" applyAlignment="0" applyProtection="0"/>
    <xf numFmtId="186" fontId="99" fillId="0" borderId="0">
      <alignment horizontal="right" vertical="top"/>
    </xf>
    <xf numFmtId="187" fontId="82" fillId="0" borderId="0">
      <alignment horizontal="right" vertical="top"/>
    </xf>
    <xf numFmtId="187" fontId="99" fillId="0" borderId="0">
      <alignment horizontal="right" vertical="top"/>
    </xf>
    <xf numFmtId="188" fontId="100" fillId="0" borderId="0" applyFill="0" applyBorder="0">
      <alignment horizontal="right" vertical="top"/>
    </xf>
    <xf numFmtId="189" fontId="100" fillId="0" borderId="0" applyFill="0" applyBorder="0">
      <alignment horizontal="right" vertical="top"/>
    </xf>
    <xf numFmtId="190" fontId="100" fillId="0" borderId="0" applyFill="0" applyBorder="0">
      <alignment horizontal="right" vertical="top"/>
    </xf>
    <xf numFmtId="191" fontId="100" fillId="0" borderId="0" applyFill="0" applyBorder="0">
      <alignment horizontal="right" vertical="top"/>
    </xf>
    <xf numFmtId="0" fontId="101" fillId="0" borderId="0">
      <alignment horizontal="center" wrapText="1"/>
    </xf>
    <xf numFmtId="179" fontId="101" fillId="0" borderId="0">
      <alignment horizontal="center" wrapText="1"/>
    </xf>
    <xf numFmtId="179" fontId="101" fillId="0" borderId="0">
      <alignment horizontal="center" wrapText="1"/>
    </xf>
    <xf numFmtId="0" fontId="101" fillId="0" borderId="0">
      <alignment horizontal="center" wrapText="1"/>
    </xf>
    <xf numFmtId="178" fontId="101" fillId="0" borderId="0">
      <alignment horizontal="center" wrapText="1"/>
    </xf>
    <xf numFmtId="178" fontId="101" fillId="0" borderId="0">
      <alignment horizontal="center" wrapText="1"/>
    </xf>
    <xf numFmtId="180" fontId="101" fillId="0" borderId="0">
      <alignment horizontal="center" wrapText="1"/>
    </xf>
    <xf numFmtId="180" fontId="101" fillId="0" borderId="0">
      <alignment horizontal="center" wrapText="1"/>
    </xf>
    <xf numFmtId="178" fontId="101" fillId="0" borderId="0">
      <alignment horizontal="center" wrapText="1"/>
    </xf>
    <xf numFmtId="192" fontId="102" fillId="0" borderId="0" applyFill="0" applyBorder="0">
      <alignment vertical="top"/>
    </xf>
    <xf numFmtId="192" fontId="103" fillId="0" borderId="0" applyFill="0" applyBorder="0" applyProtection="0">
      <alignment vertical="top"/>
    </xf>
    <xf numFmtId="192" fontId="104" fillId="0" borderId="0">
      <alignment vertical="top"/>
    </xf>
    <xf numFmtId="41" fontId="100" fillId="0" borderId="0" applyFill="0" applyBorder="0" applyAlignment="0" applyProtection="0">
      <alignment horizontal="right" vertical="top"/>
    </xf>
    <xf numFmtId="41" fontId="100" fillId="0" borderId="0" applyFill="0" applyBorder="0" applyAlignment="0" applyProtection="0">
      <alignment horizontal="right" vertical="top"/>
    </xf>
    <xf numFmtId="181" fontId="100" fillId="0" borderId="0" applyFill="0" applyBorder="0" applyAlignment="0" applyProtection="0">
      <alignment horizontal="right" vertical="top"/>
    </xf>
    <xf numFmtId="192" fontId="105" fillId="0" borderId="0"/>
    <xf numFmtId="0" fontId="100" fillId="0" borderId="0" applyFill="0" applyBorder="0">
      <alignment horizontal="left" vertical="top"/>
    </xf>
    <xf numFmtId="179" fontId="100" fillId="0" borderId="0" applyFill="0" applyBorder="0">
      <alignment horizontal="left" vertical="top"/>
    </xf>
    <xf numFmtId="179" fontId="100" fillId="0" borderId="0" applyFill="0" applyBorder="0">
      <alignment horizontal="left" vertical="top"/>
    </xf>
    <xf numFmtId="0" fontId="100" fillId="0" borderId="0" applyFill="0" applyBorder="0">
      <alignment horizontal="left" vertical="top"/>
    </xf>
    <xf numFmtId="178" fontId="100" fillId="0" borderId="0" applyFill="0" applyBorder="0">
      <alignment horizontal="left" vertical="top"/>
    </xf>
    <xf numFmtId="178" fontId="100" fillId="0" borderId="0" applyFill="0" applyBorder="0">
      <alignment horizontal="left" vertical="top"/>
    </xf>
    <xf numFmtId="180" fontId="100" fillId="0" borderId="0" applyFill="0" applyBorder="0">
      <alignment horizontal="left" vertical="top"/>
    </xf>
    <xf numFmtId="180" fontId="100" fillId="0" borderId="0" applyFill="0" applyBorder="0">
      <alignment horizontal="left" vertical="top"/>
    </xf>
    <xf numFmtId="178" fontId="100" fillId="0" borderId="0" applyFill="0" applyBorder="0">
      <alignment horizontal="left" vertical="top"/>
    </xf>
    <xf numFmtId="2" fontId="24" fillId="0" borderId="0" applyFont="0" applyFill="0" applyBorder="0" applyAlignment="0" applyProtection="0">
      <alignment vertical="top"/>
    </xf>
    <xf numFmtId="0" fontId="62" fillId="63" borderId="0" applyNumberFormat="0" applyBorder="0" applyAlignment="0" applyProtection="0"/>
    <xf numFmtId="179" fontId="106" fillId="53" borderId="0" applyNumberFormat="0" applyBorder="0" applyAlignment="0" applyProtection="0"/>
    <xf numFmtId="179" fontId="106" fillId="53" borderId="0" applyNumberFormat="0" applyBorder="0" applyAlignment="0" applyProtection="0"/>
    <xf numFmtId="178" fontId="106" fillId="53" borderId="0" applyNumberFormat="0" applyBorder="0" applyAlignment="0" applyProtection="0"/>
    <xf numFmtId="0" fontId="106" fillId="53" borderId="0" applyNumberFormat="0" applyBorder="0" applyAlignment="0" applyProtection="0"/>
    <xf numFmtId="0" fontId="62" fillId="16" borderId="0" applyNumberFormat="0" applyBorder="0" applyAlignment="0" applyProtection="0"/>
    <xf numFmtId="180" fontId="106" fillId="53" borderId="0" applyNumberFormat="0" applyBorder="0" applyAlignment="0" applyProtection="0"/>
    <xf numFmtId="0" fontId="106" fillId="12" borderId="0" applyNumberFormat="0" applyBorder="0" applyAlignment="0" applyProtection="0"/>
    <xf numFmtId="0" fontId="106" fillId="53" borderId="0" applyNumberFormat="0" applyBorder="0" applyAlignment="0" applyProtection="0"/>
    <xf numFmtId="0" fontId="106" fillId="12" borderId="0" applyNumberFormat="0" applyBorder="0" applyAlignment="0" applyProtection="0"/>
    <xf numFmtId="180" fontId="106" fillId="53" borderId="0" applyNumberFormat="0" applyBorder="0" applyAlignment="0" applyProtection="0"/>
    <xf numFmtId="178" fontId="106" fillId="12" borderId="0" applyNumberFormat="0" applyBorder="0" applyAlignment="0" applyProtection="0"/>
    <xf numFmtId="0" fontId="107" fillId="16" borderId="0" applyNumberFormat="0" applyBorder="0" applyAlignment="0" applyProtection="0"/>
    <xf numFmtId="0" fontId="62" fillId="16" borderId="0" applyNumberFormat="0" applyBorder="0" applyAlignment="0" applyProtection="0"/>
    <xf numFmtId="0" fontId="106" fillId="12" borderId="0" applyNumberFormat="0" applyBorder="0" applyAlignment="0" applyProtection="0"/>
    <xf numFmtId="0" fontId="106" fillId="53" borderId="0" applyNumberFormat="0" applyBorder="0" applyAlignment="0" applyProtection="0"/>
    <xf numFmtId="178" fontId="106" fillId="53" borderId="0" applyNumberFormat="0" applyBorder="0" applyAlignment="0" applyProtection="0"/>
    <xf numFmtId="0" fontId="107" fillId="16" borderId="0" applyNumberFormat="0" applyBorder="0" applyAlignment="0" applyProtection="0"/>
    <xf numFmtId="179" fontId="62" fillId="16" borderId="0" applyNumberFormat="0" applyBorder="0" applyAlignment="0" applyProtection="0"/>
    <xf numFmtId="180" fontId="106" fillId="53" borderId="0" applyNumberFormat="0" applyBorder="0" applyAlignment="0" applyProtection="0"/>
    <xf numFmtId="178" fontId="62" fillId="16" borderId="0" applyNumberFormat="0" applyBorder="0" applyAlignment="0" applyProtection="0"/>
    <xf numFmtId="0" fontId="106" fillId="53" borderId="0" applyNumberFormat="0" applyBorder="0" applyAlignment="0" applyProtection="0"/>
    <xf numFmtId="178" fontId="106" fillId="12" borderId="0" applyNumberFormat="0" applyBorder="0" applyAlignment="0" applyProtection="0"/>
    <xf numFmtId="0" fontId="107" fillId="16" borderId="0" applyNumberFormat="0" applyBorder="0" applyAlignment="0" applyProtection="0"/>
    <xf numFmtId="180" fontId="106" fillId="53" borderId="0" applyNumberFormat="0" applyBorder="0" applyAlignment="0" applyProtection="0"/>
    <xf numFmtId="178" fontId="62" fillId="16" borderId="0" applyNumberFormat="0" applyBorder="0" applyAlignment="0" applyProtection="0"/>
    <xf numFmtId="38" fontId="39" fillId="14" borderId="0" applyNumberFormat="0" applyBorder="0" applyAlignment="0" applyProtection="0"/>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0"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178" fontId="24" fillId="14" borderId="6" applyBorder="0">
      <alignment horizontal="center"/>
    </xf>
    <xf numFmtId="0" fontId="24" fillId="14" borderId="6" applyBorder="0">
      <alignment horizont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17">
      <alignment horizontal="left" vertical="center"/>
    </xf>
    <xf numFmtId="0" fontId="108" fillId="7" borderId="0">
      <alignment vertical="center"/>
    </xf>
    <xf numFmtId="0" fontId="59" fillId="0" borderId="53" applyNumberFormat="0" applyFill="0" applyAlignment="0" applyProtection="0"/>
    <xf numFmtId="179" fontId="109" fillId="0" borderId="67" applyNumberFormat="0" applyFill="0" applyAlignment="0" applyProtection="0"/>
    <xf numFmtId="179" fontId="109" fillId="0" borderId="67" applyNumberFormat="0" applyFill="0" applyAlignment="0" applyProtection="0"/>
    <xf numFmtId="178" fontId="109" fillId="0" borderId="67" applyNumberFormat="0" applyFill="0" applyAlignment="0" applyProtection="0"/>
    <xf numFmtId="0" fontId="109" fillId="0" borderId="67" applyNumberFormat="0" applyFill="0" applyAlignment="0" applyProtection="0"/>
    <xf numFmtId="0" fontId="59" fillId="0" borderId="53" applyNumberFormat="0" applyFill="0" applyAlignment="0" applyProtection="0"/>
    <xf numFmtId="180" fontId="109" fillId="0" borderId="67" applyNumberFormat="0" applyFill="0" applyAlignment="0" applyProtection="0"/>
    <xf numFmtId="0" fontId="110" fillId="0" borderId="68" applyNumberFormat="0" applyFill="0" applyAlignment="0" applyProtection="0"/>
    <xf numFmtId="0" fontId="109" fillId="0" borderId="67" applyNumberFormat="0" applyFill="0" applyAlignment="0" applyProtection="0"/>
    <xf numFmtId="0" fontId="110" fillId="0" borderId="68" applyNumberFormat="0" applyFill="0" applyAlignment="0" applyProtection="0"/>
    <xf numFmtId="180" fontId="109" fillId="0" borderId="67" applyNumberFormat="0" applyFill="0" applyAlignment="0" applyProtection="0"/>
    <xf numFmtId="178" fontId="110" fillId="0" borderId="68" applyNumberFormat="0" applyFill="0" applyAlignment="0" applyProtection="0"/>
    <xf numFmtId="0" fontId="111" fillId="0" borderId="53" applyNumberFormat="0" applyFill="0" applyAlignment="0" applyProtection="0"/>
    <xf numFmtId="0" fontId="110" fillId="0" borderId="68" applyNumberFormat="0" applyFill="0" applyAlignment="0" applyProtection="0"/>
    <xf numFmtId="0" fontId="109" fillId="0" borderId="67" applyNumberFormat="0" applyFill="0" applyAlignment="0" applyProtection="0"/>
    <xf numFmtId="178" fontId="109" fillId="0" borderId="67" applyNumberFormat="0" applyFill="0" applyAlignment="0" applyProtection="0"/>
    <xf numFmtId="179" fontId="59" fillId="0" borderId="53" applyNumberFormat="0" applyFill="0" applyAlignment="0" applyProtection="0"/>
    <xf numFmtId="180" fontId="109" fillId="0" borderId="67" applyNumberFormat="0" applyFill="0" applyAlignment="0" applyProtection="0"/>
    <xf numFmtId="178" fontId="59" fillId="0" borderId="53" applyNumberFormat="0" applyFill="0" applyAlignment="0" applyProtection="0"/>
    <xf numFmtId="0" fontId="109" fillId="0" borderId="67" applyNumberFormat="0" applyFill="0" applyAlignment="0" applyProtection="0"/>
    <xf numFmtId="178" fontId="110" fillId="0" borderId="68" applyNumberFormat="0" applyFill="0" applyAlignment="0" applyProtection="0"/>
    <xf numFmtId="0" fontId="111" fillId="0" borderId="53" applyNumberFormat="0" applyFill="0" applyAlignment="0" applyProtection="0"/>
    <xf numFmtId="180" fontId="109" fillId="0" borderId="67" applyNumberFormat="0" applyFill="0" applyAlignment="0" applyProtection="0"/>
    <xf numFmtId="178" fontId="59" fillId="0" borderId="53" applyNumberFormat="0" applyFill="0" applyAlignment="0" applyProtection="0"/>
    <xf numFmtId="0" fontId="60" fillId="0" borderId="69" applyNumberFormat="0" applyFill="0" applyAlignment="0" applyProtection="0"/>
    <xf numFmtId="179" fontId="112" fillId="0" borderId="70" applyNumberFormat="0" applyFill="0" applyAlignment="0" applyProtection="0"/>
    <xf numFmtId="179" fontId="112" fillId="0" borderId="70" applyNumberFormat="0" applyFill="0" applyAlignment="0" applyProtection="0"/>
    <xf numFmtId="178" fontId="112" fillId="0" borderId="70" applyNumberFormat="0" applyFill="0" applyAlignment="0" applyProtection="0"/>
    <xf numFmtId="0" fontId="112" fillId="0" borderId="70" applyNumberFormat="0" applyFill="0" applyAlignment="0" applyProtection="0"/>
    <xf numFmtId="0" fontId="60" fillId="0" borderId="54" applyNumberFormat="0" applyFill="0" applyAlignment="0" applyProtection="0"/>
    <xf numFmtId="180" fontId="112" fillId="0" borderId="70" applyNumberFormat="0" applyFill="0" applyAlignment="0" applyProtection="0"/>
    <xf numFmtId="178" fontId="60" fillId="0" borderId="54" applyNumberFormat="0" applyFill="0" applyAlignment="0" applyProtection="0"/>
    <xf numFmtId="0" fontId="113" fillId="0" borderId="71" applyNumberFormat="0" applyFill="0" applyAlignment="0" applyProtection="0"/>
    <xf numFmtId="0" fontId="113" fillId="0" borderId="71" applyNumberFormat="0" applyFill="0" applyAlignment="0" applyProtection="0"/>
    <xf numFmtId="0" fontId="114" fillId="0" borderId="0" applyNumberFormat="0" applyFill="0" applyBorder="0"/>
    <xf numFmtId="0" fontId="114" fillId="0" borderId="0" applyNumberFormat="0" applyFill="0" applyBorder="0"/>
    <xf numFmtId="0" fontId="112" fillId="0" borderId="70" applyNumberFormat="0" applyFill="0" applyAlignment="0" applyProtection="0"/>
    <xf numFmtId="0" fontId="113" fillId="0" borderId="71" applyNumberFormat="0" applyFill="0" applyAlignment="0" applyProtection="0"/>
    <xf numFmtId="180" fontId="112" fillId="0" borderId="70" applyNumberFormat="0" applyFill="0" applyAlignment="0" applyProtection="0"/>
    <xf numFmtId="178" fontId="114" fillId="0" borderId="0" applyNumberFormat="0" applyFill="0" applyBorder="0"/>
    <xf numFmtId="0" fontId="113" fillId="0" borderId="71" applyNumberFormat="0" applyFill="0" applyAlignment="0" applyProtection="0"/>
    <xf numFmtId="0" fontId="112" fillId="0" borderId="70" applyNumberFormat="0" applyFill="0" applyAlignment="0" applyProtection="0"/>
    <xf numFmtId="178" fontId="113" fillId="0" borderId="71" applyNumberFormat="0" applyFill="0" applyAlignment="0" applyProtection="0"/>
    <xf numFmtId="179" fontId="60" fillId="0" borderId="54" applyNumberFormat="0" applyFill="0" applyAlignment="0" applyProtection="0"/>
    <xf numFmtId="179" fontId="60" fillId="0" borderId="54" applyNumberFormat="0" applyFill="0" applyAlignment="0" applyProtection="0"/>
    <xf numFmtId="180" fontId="112" fillId="0" borderId="70" applyNumberFormat="0" applyFill="0" applyAlignment="0" applyProtection="0"/>
    <xf numFmtId="178" fontId="114" fillId="0" borderId="0" applyNumberFormat="0" applyFill="0" applyBorder="0"/>
    <xf numFmtId="0" fontId="114" fillId="0" borderId="0" applyNumberFormat="0" applyFill="0" applyBorder="0"/>
    <xf numFmtId="178" fontId="114" fillId="0" borderId="0" applyNumberFormat="0" applyFill="0" applyBorder="0"/>
    <xf numFmtId="0" fontId="112" fillId="0" borderId="70" applyNumberFormat="0" applyFill="0" applyAlignment="0" applyProtection="0"/>
    <xf numFmtId="178" fontId="60" fillId="0" borderId="54" applyNumberFormat="0" applyFill="0" applyAlignment="0" applyProtection="0"/>
    <xf numFmtId="178" fontId="113" fillId="0" borderId="71" applyNumberFormat="0" applyFill="0" applyAlignment="0" applyProtection="0"/>
    <xf numFmtId="0" fontId="114" fillId="0" borderId="0" applyNumberFormat="0" applyFill="0" applyBorder="0"/>
    <xf numFmtId="180" fontId="112" fillId="0" borderId="70" applyNumberFormat="0" applyFill="0" applyAlignment="0" applyProtection="0"/>
    <xf numFmtId="0" fontId="114" fillId="0" borderId="0" applyNumberFormat="0" applyFill="0" applyBorder="0"/>
    <xf numFmtId="0" fontId="61" fillId="0" borderId="55" applyNumberFormat="0" applyFill="0" applyAlignment="0" applyProtection="0"/>
    <xf numFmtId="179" fontId="115" fillId="0" borderId="72" applyNumberFormat="0" applyFill="0" applyAlignment="0" applyProtection="0"/>
    <xf numFmtId="179" fontId="115" fillId="0" borderId="72" applyNumberFormat="0" applyFill="0" applyAlignment="0" applyProtection="0"/>
    <xf numFmtId="179" fontId="115" fillId="0" borderId="72" applyNumberFormat="0" applyFill="0" applyAlignment="0" applyProtection="0"/>
    <xf numFmtId="179" fontId="115" fillId="0" borderId="72" applyNumberFormat="0" applyFill="0" applyAlignment="0" applyProtection="0"/>
    <xf numFmtId="179" fontId="115" fillId="0" borderId="72"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0" fontId="115" fillId="0" borderId="72" applyNumberFormat="0" applyFill="0" applyAlignment="0" applyProtection="0"/>
    <xf numFmtId="0" fontId="61" fillId="0" borderId="55" applyNumberFormat="0" applyFill="0" applyAlignment="0" applyProtection="0"/>
    <xf numFmtId="180" fontId="115" fillId="0" borderId="72" applyNumberFormat="0" applyFill="0" applyAlignment="0" applyProtection="0"/>
    <xf numFmtId="180" fontId="115" fillId="0" borderId="72" applyNumberFormat="0" applyFill="0" applyAlignment="0" applyProtection="0"/>
    <xf numFmtId="0" fontId="116" fillId="0" borderId="73" applyNumberFormat="0" applyFill="0" applyAlignment="0" applyProtection="0"/>
    <xf numFmtId="0" fontId="116" fillId="0" borderId="73"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0" fontId="116" fillId="0" borderId="73" applyNumberFormat="0" applyFill="0" applyAlignment="0" applyProtection="0"/>
    <xf numFmtId="180" fontId="115" fillId="0" borderId="72" applyNumberFormat="0" applyFill="0" applyAlignment="0" applyProtection="0"/>
    <xf numFmtId="178" fontId="116" fillId="0" borderId="73" applyNumberFormat="0" applyFill="0" applyAlignment="0" applyProtection="0"/>
    <xf numFmtId="178" fontId="116" fillId="0" borderId="73" applyNumberFormat="0" applyFill="0" applyAlignment="0" applyProtection="0"/>
    <xf numFmtId="178" fontId="116" fillId="0" borderId="73" applyNumberFormat="0" applyFill="0" applyAlignment="0" applyProtection="0"/>
    <xf numFmtId="178" fontId="116" fillId="0" borderId="73" applyNumberFormat="0" applyFill="0" applyAlignment="0" applyProtection="0"/>
    <xf numFmtId="0" fontId="116" fillId="0" borderId="73" applyNumberFormat="0" applyFill="0" applyAlignment="0" applyProtection="0"/>
    <xf numFmtId="0" fontId="116" fillId="0" borderId="73" applyNumberFormat="0" applyFill="0" applyAlignment="0" applyProtection="0"/>
    <xf numFmtId="0" fontId="116" fillId="0" borderId="73" applyNumberFormat="0" applyFill="0" applyAlignment="0" applyProtection="0"/>
    <xf numFmtId="0" fontId="116" fillId="0" borderId="73"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79" fontId="61" fillId="0" borderId="55" applyNumberFormat="0" applyFill="0" applyAlignment="0" applyProtection="0"/>
    <xf numFmtId="180" fontId="115" fillId="0" borderId="72" applyNumberFormat="0" applyFill="0" applyAlignment="0" applyProtection="0"/>
    <xf numFmtId="180" fontId="115" fillId="0" borderId="72" applyNumberFormat="0" applyFill="0" applyAlignment="0" applyProtection="0"/>
    <xf numFmtId="178" fontId="61" fillId="0" borderId="55"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178" fontId="116" fillId="0" borderId="73" applyNumberFormat="0" applyFill="0" applyAlignment="0" applyProtection="0"/>
    <xf numFmtId="178" fontId="116" fillId="0" borderId="73" applyNumberFormat="0" applyFill="0" applyAlignment="0" applyProtection="0"/>
    <xf numFmtId="180" fontId="115" fillId="0" borderId="72" applyNumberFormat="0" applyFill="0" applyAlignment="0" applyProtection="0"/>
    <xf numFmtId="180" fontId="115" fillId="0" borderId="72"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178" fontId="61" fillId="0" borderId="55" applyNumberFormat="0" applyFill="0" applyAlignment="0" applyProtection="0"/>
    <xf numFmtId="0" fontId="61" fillId="0" borderId="0" applyNumberFormat="0" applyFill="0" applyBorder="0" applyAlignment="0" applyProtection="0"/>
    <xf numFmtId="179" fontId="115" fillId="0" borderId="0" applyNumberFormat="0" applyFill="0" applyBorder="0" applyAlignment="0" applyProtection="0"/>
    <xf numFmtId="179" fontId="115" fillId="0" borderId="0" applyNumberFormat="0" applyFill="0" applyBorder="0" applyAlignment="0" applyProtection="0"/>
    <xf numFmtId="178" fontId="115" fillId="0" borderId="0" applyNumberFormat="0" applyFill="0" applyBorder="0" applyAlignment="0" applyProtection="0"/>
    <xf numFmtId="0" fontId="115" fillId="0" borderId="0" applyNumberFormat="0" applyFill="0" applyBorder="0" applyAlignment="0" applyProtection="0"/>
    <xf numFmtId="0" fontId="61" fillId="0" borderId="0" applyNumberFormat="0" applyFill="0" applyBorder="0" applyAlignment="0" applyProtection="0"/>
    <xf numFmtId="180" fontId="115"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180" fontId="115" fillId="0" borderId="0" applyNumberFormat="0" applyFill="0" applyBorder="0" applyAlignment="0" applyProtection="0"/>
    <xf numFmtId="178"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178" fontId="115" fillId="0" borderId="0" applyNumberFormat="0" applyFill="0" applyBorder="0" applyAlignment="0" applyProtection="0"/>
    <xf numFmtId="179" fontId="61" fillId="0" borderId="0" applyNumberFormat="0" applyFill="0" applyBorder="0" applyAlignment="0" applyProtection="0"/>
    <xf numFmtId="180" fontId="115" fillId="0" borderId="0" applyNumberFormat="0" applyFill="0" applyBorder="0" applyAlignment="0" applyProtection="0"/>
    <xf numFmtId="178" fontId="61" fillId="0" borderId="0" applyNumberFormat="0" applyFill="0" applyBorder="0" applyAlignment="0" applyProtection="0"/>
    <xf numFmtId="0" fontId="115" fillId="0" borderId="0" applyNumberFormat="0" applyFill="0" applyBorder="0" applyAlignment="0" applyProtection="0"/>
    <xf numFmtId="178" fontId="116" fillId="0" borderId="0" applyNumberFormat="0" applyFill="0" applyBorder="0" applyAlignment="0" applyProtection="0"/>
    <xf numFmtId="180" fontId="115" fillId="0" borderId="0" applyNumberFormat="0" applyFill="0" applyBorder="0" applyAlignment="0" applyProtection="0"/>
    <xf numFmtId="178" fontId="61" fillId="0" borderId="0" applyNumberFormat="0" applyFill="0" applyBorder="0" applyAlignment="0" applyProtection="0"/>
    <xf numFmtId="178" fontId="108" fillId="7" borderId="0">
      <alignment vertical="center"/>
    </xf>
    <xf numFmtId="178" fontId="108" fillId="7" borderId="0">
      <alignment vertical="center"/>
    </xf>
    <xf numFmtId="178" fontId="108" fillId="7" borderId="0">
      <alignment vertical="center"/>
    </xf>
    <xf numFmtId="0" fontId="91" fillId="76" borderId="0"/>
    <xf numFmtId="178" fontId="91" fillId="76" borderId="0"/>
    <xf numFmtId="0" fontId="117" fillId="0" borderId="0" applyNumberFormat="0" applyFill="0" applyBorder="0" applyAlignment="0" applyProtection="0"/>
    <xf numFmtId="179"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180" fontId="120"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80" fontId="120" fillId="0" borderId="0" applyNumberFormat="0" applyFill="0" applyBorder="0" applyAlignment="0" applyProtection="0">
      <alignment vertical="top"/>
      <protection locked="0"/>
    </xf>
    <xf numFmtId="193" fontId="123" fillId="0" borderId="0" applyFill="0" applyBorder="0">
      <alignment vertical="top"/>
      <protection locked="0"/>
    </xf>
    <xf numFmtId="41" fontId="81" fillId="14" borderId="0" applyFont="0" applyBorder="0" applyAlignment="0"/>
    <xf numFmtId="175" fontId="81" fillId="14" borderId="0" applyFont="0" applyBorder="0" applyAlignment="0"/>
    <xf numFmtId="10" fontId="39" fillId="7" borderId="9" applyNumberFormat="0" applyBorder="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5" fillId="19" borderId="56"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9"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9"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9" fontId="124" fillId="56" borderId="64" applyNumberFormat="0" applyAlignment="0" applyProtection="0"/>
    <xf numFmtId="179" fontId="124" fillId="56" borderId="64" applyNumberFormat="0" applyAlignment="0" applyProtection="0"/>
    <xf numFmtId="179" fontId="124" fillId="56" borderId="64" applyNumberFormat="0" applyAlignment="0" applyProtection="0"/>
    <xf numFmtId="179"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0" fontId="65" fillId="19" borderId="56"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65" fillId="19" borderId="56" applyNumberFormat="0" applyAlignment="0" applyProtection="0"/>
    <xf numFmtId="180" fontId="124" fillId="56" borderId="64" applyNumberFormat="0" applyAlignment="0" applyProtection="0"/>
    <xf numFmtId="180" fontId="124" fillId="56" borderId="64" applyNumberFormat="0" applyAlignment="0" applyProtection="0"/>
    <xf numFmtId="180" fontId="124" fillId="56" borderId="64" applyNumberFormat="0" applyAlignment="0" applyProtection="0"/>
    <xf numFmtId="180"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8" borderId="64" applyNumberFormat="0" applyAlignment="0" applyProtection="0"/>
    <xf numFmtId="0"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180" fontId="124" fillId="56" borderId="64" applyNumberFormat="0" applyAlignment="0" applyProtection="0"/>
    <xf numFmtId="180" fontId="124" fillId="56" borderId="64" applyNumberFormat="0" applyAlignment="0" applyProtection="0"/>
    <xf numFmtId="180" fontId="124" fillId="56" borderId="64" applyNumberFormat="0" applyAlignment="0" applyProtection="0"/>
    <xf numFmtId="180"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65" fillId="19" borderId="56"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179" fontId="65" fillId="19" borderId="56"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9" fontId="65" fillId="19" borderId="56" applyNumberFormat="0" applyAlignment="0" applyProtection="0"/>
    <xf numFmtId="180" fontId="124" fillId="56" borderId="64" applyNumberFormat="0" applyAlignment="0" applyProtection="0"/>
    <xf numFmtId="180" fontId="124" fillId="56" borderId="64" applyNumberFormat="0" applyAlignment="0" applyProtection="0"/>
    <xf numFmtId="180" fontId="124" fillId="56" borderId="64" applyNumberFormat="0" applyAlignment="0" applyProtection="0"/>
    <xf numFmtId="180"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179" fontId="65" fillId="19" borderId="56"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9" fontId="65" fillId="19" borderId="56"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178" fontId="124" fillId="58" borderId="64" applyNumberFormat="0" applyAlignment="0" applyProtection="0"/>
    <xf numFmtId="0" fontId="124" fillId="58"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8" borderId="64" applyNumberFormat="0" applyAlignment="0" applyProtection="0"/>
    <xf numFmtId="180" fontId="124" fillId="56" borderId="64" applyNumberFormat="0" applyAlignment="0" applyProtection="0"/>
    <xf numFmtId="180" fontId="124" fillId="56" borderId="64" applyNumberFormat="0" applyAlignment="0" applyProtection="0"/>
    <xf numFmtId="180" fontId="124" fillId="56" borderId="64" applyNumberFormat="0" applyAlignment="0" applyProtection="0"/>
    <xf numFmtId="18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9" fontId="65" fillId="19" borderId="56"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8" fontId="124" fillId="56" borderId="64" applyNumberFormat="0" applyAlignment="0" applyProtection="0"/>
    <xf numFmtId="179" fontId="65" fillId="19" borderId="56" applyNumberFormat="0" applyAlignment="0" applyProtection="0"/>
    <xf numFmtId="178" fontId="65" fillId="19" borderId="56" applyNumberFormat="0" applyAlignment="0" applyProtection="0"/>
    <xf numFmtId="178" fontId="124" fillId="56" borderId="64" applyNumberFormat="0" applyAlignment="0" applyProtection="0"/>
    <xf numFmtId="178"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65" fillId="19" borderId="56" applyNumberFormat="0" applyAlignment="0" applyProtection="0"/>
    <xf numFmtId="178" fontId="65" fillId="19" borderId="56" applyNumberFormat="0" applyAlignment="0" applyProtection="0"/>
    <xf numFmtId="178" fontId="65" fillId="19" borderId="56" applyNumberFormat="0" applyAlignment="0" applyProtection="0"/>
    <xf numFmtId="179" fontId="65" fillId="19" borderId="56"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181" fontId="24" fillId="77" borderId="0" applyFont="0" applyBorder="0" applyAlignment="0">
      <alignment horizontal="right"/>
      <protection locked="0"/>
    </xf>
    <xf numFmtId="181" fontId="24" fillId="77" borderId="0" applyFont="0" applyBorder="0" applyAlignment="0">
      <alignment horizontal="right"/>
      <protection locked="0"/>
    </xf>
    <xf numFmtId="181" fontId="24" fillId="11" borderId="0" applyFont="0" applyBorder="0" applyAlignment="0">
      <alignment horizontal="right"/>
      <protection locked="0"/>
    </xf>
    <xf numFmtId="181" fontId="24" fillId="11" borderId="0" applyFont="0" applyBorder="0" applyAlignment="0">
      <alignment horizontal="right"/>
      <protection locked="0"/>
    </xf>
    <xf numFmtId="181" fontId="24" fillId="11" borderId="0" applyFont="0" applyBorder="0" applyAlignment="0">
      <alignment horizontal="right"/>
      <protection locked="0"/>
    </xf>
    <xf numFmtId="181" fontId="24" fillId="11" borderId="0" applyFont="0" applyBorder="0" applyAlignment="0">
      <alignment horizontal="right"/>
      <protection locked="0"/>
    </xf>
    <xf numFmtId="181" fontId="24" fillId="11" borderId="0" applyFont="0" applyBorder="0" applyAlignment="0">
      <alignment horizontal="right"/>
      <protection locked="0"/>
    </xf>
    <xf numFmtId="181" fontId="24" fillId="77" borderId="0" applyFont="0" applyBorder="0" applyAlignment="0">
      <alignment horizontal="right"/>
      <protection locked="0"/>
    </xf>
    <xf numFmtId="181" fontId="24" fillId="77" borderId="0" applyFont="0" applyBorder="0" applyAlignment="0">
      <alignment horizontal="right"/>
      <protection locked="0"/>
    </xf>
    <xf numFmtId="181" fontId="24" fillId="77" borderId="0" applyFont="0" applyBorder="0" applyAlignment="0">
      <alignment horizontal="right"/>
      <protection locked="0"/>
    </xf>
    <xf numFmtId="10" fontId="24" fillId="11" borderId="0" applyFont="0" applyBorder="0">
      <alignment horizontal="right"/>
      <protection locked="0"/>
    </xf>
    <xf numFmtId="10" fontId="81" fillId="78" borderId="0" applyBorder="0" applyAlignment="0">
      <protection locked="0"/>
    </xf>
    <xf numFmtId="194" fontId="24" fillId="47" borderId="0" applyFont="0" applyBorder="0">
      <alignment horizontal="right"/>
      <protection locked="0"/>
    </xf>
    <xf numFmtId="10" fontId="38" fillId="47" borderId="0" applyFont="0" applyBorder="0" applyAlignment="0">
      <alignment horizontal="left"/>
      <protection locked="0"/>
    </xf>
    <xf numFmtId="181" fontId="24" fillId="7" borderId="0" applyFont="0" applyBorder="0">
      <alignment horizontal="right"/>
      <protection locked="0"/>
    </xf>
    <xf numFmtId="181" fontId="24" fillId="7" borderId="0" applyFont="0" applyBorder="0">
      <alignment horizontal="right"/>
      <protection locked="0"/>
    </xf>
    <xf numFmtId="181" fontId="24" fillId="7" borderId="0" applyFont="0" applyBorder="0">
      <alignment horizontal="right"/>
      <protection locked="0"/>
    </xf>
    <xf numFmtId="181" fontId="24" fillId="7" borderId="0" applyFont="0" applyBorder="0">
      <alignment horizontal="right"/>
      <protection locked="0"/>
    </xf>
    <xf numFmtId="181" fontId="24" fillId="7" borderId="0" applyFont="0" applyBorder="0">
      <alignment horizontal="right"/>
      <protection locked="0"/>
    </xf>
    <xf numFmtId="9" fontId="38" fillId="7" borderId="0" applyFont="0" applyBorder="0">
      <alignment horizontal="right"/>
      <protection locked="0"/>
    </xf>
    <xf numFmtId="0" fontId="38" fillId="77" borderId="1" applyBorder="0">
      <alignment horizontal="center"/>
    </xf>
    <xf numFmtId="178" fontId="38" fillId="77" borderId="1" applyBorder="0">
      <alignment horizontal="center"/>
    </xf>
    <xf numFmtId="178" fontId="38" fillId="77" borderId="1" applyBorder="0">
      <alignment horizontal="center"/>
    </xf>
    <xf numFmtId="178" fontId="38" fillId="77" borderId="1" applyBorder="0">
      <alignment horizontal="center"/>
    </xf>
    <xf numFmtId="0"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0" fontId="126" fillId="7" borderId="9">
      <alignment horizontal="left" indent="2"/>
    </xf>
    <xf numFmtId="178" fontId="126" fillId="7" borderId="9">
      <alignment horizontal="left" indent="2"/>
    </xf>
    <xf numFmtId="0"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178"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178"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0" fontId="126" fillId="7" borderId="9">
      <alignment horizontal="left" indent="2"/>
    </xf>
    <xf numFmtId="178" fontId="126" fillId="7" borderId="9">
      <alignment horizontal="left" indent="2"/>
    </xf>
    <xf numFmtId="0" fontId="126" fillId="7" borderId="9">
      <alignment horizontal="left" indent="2"/>
    </xf>
    <xf numFmtId="178" fontId="126" fillId="7" borderId="9">
      <alignment horizontal="left" indent="2"/>
    </xf>
    <xf numFmtId="0" fontId="68" fillId="0" borderId="58" applyNumberFormat="0" applyFill="0" applyAlignment="0" applyProtection="0"/>
    <xf numFmtId="179" fontId="127" fillId="0" borderId="74" applyNumberFormat="0" applyFill="0" applyAlignment="0" applyProtection="0"/>
    <xf numFmtId="179" fontId="127" fillId="0" borderId="74" applyNumberFormat="0" applyFill="0" applyAlignment="0" applyProtection="0"/>
    <xf numFmtId="178" fontId="127" fillId="0" borderId="74" applyNumberFormat="0" applyFill="0" applyAlignment="0" applyProtection="0"/>
    <xf numFmtId="0" fontId="127" fillId="0" borderId="74" applyNumberFormat="0" applyFill="0" applyAlignment="0" applyProtection="0"/>
    <xf numFmtId="0" fontId="68" fillId="0" borderId="58" applyNumberFormat="0" applyFill="0" applyAlignment="0" applyProtection="0"/>
    <xf numFmtId="180" fontId="127" fillId="0" borderId="74" applyNumberFormat="0" applyFill="0" applyAlignment="0" applyProtection="0"/>
    <xf numFmtId="0" fontId="128" fillId="0" borderId="75" applyNumberFormat="0" applyFill="0" applyAlignment="0" applyProtection="0"/>
    <xf numFmtId="0" fontId="127" fillId="0" borderId="74" applyNumberFormat="0" applyFill="0" applyAlignment="0" applyProtection="0"/>
    <xf numFmtId="0" fontId="128" fillId="0" borderId="75" applyNumberFormat="0" applyFill="0" applyAlignment="0" applyProtection="0"/>
    <xf numFmtId="180" fontId="127" fillId="0" borderId="74" applyNumberFormat="0" applyFill="0" applyAlignment="0" applyProtection="0"/>
    <xf numFmtId="178" fontId="128" fillId="0" borderId="75" applyNumberFormat="0" applyFill="0" applyAlignment="0" applyProtection="0"/>
    <xf numFmtId="0" fontId="128" fillId="0" borderId="75" applyNumberFormat="0" applyFill="0" applyAlignment="0" applyProtection="0"/>
    <xf numFmtId="0" fontId="128" fillId="0" borderId="75" applyNumberFormat="0" applyFill="0" applyAlignment="0" applyProtection="0"/>
    <xf numFmtId="0" fontId="127" fillId="0" borderId="74" applyNumberFormat="0" applyFill="0" applyAlignment="0" applyProtection="0"/>
    <xf numFmtId="178" fontId="127" fillId="0" borderId="74" applyNumberFormat="0" applyFill="0" applyAlignment="0" applyProtection="0"/>
    <xf numFmtId="179" fontId="68" fillId="0" borderId="58" applyNumberFormat="0" applyFill="0" applyAlignment="0" applyProtection="0"/>
    <xf numFmtId="180" fontId="127" fillId="0" borderId="74" applyNumberFormat="0" applyFill="0" applyAlignment="0" applyProtection="0"/>
    <xf numFmtId="178" fontId="68" fillId="0" borderId="58" applyNumberFormat="0" applyFill="0" applyAlignment="0" applyProtection="0"/>
    <xf numFmtId="0" fontId="127" fillId="0" borderId="74" applyNumberFormat="0" applyFill="0" applyAlignment="0" applyProtection="0"/>
    <xf numFmtId="178" fontId="128" fillId="0" borderId="75" applyNumberFormat="0" applyFill="0" applyAlignment="0" applyProtection="0"/>
    <xf numFmtId="180" fontId="127" fillId="0" borderId="74" applyNumberFormat="0" applyFill="0" applyAlignment="0" applyProtection="0"/>
    <xf numFmtId="178" fontId="68" fillId="0" borderId="58" applyNumberFormat="0" applyFill="0" applyAlignment="0" applyProtection="0"/>
    <xf numFmtId="0" fontId="129" fillId="2" borderId="0"/>
    <xf numFmtId="178" fontId="129" fillId="2" borderId="0"/>
    <xf numFmtId="178" fontId="129" fillId="2" borderId="0"/>
    <xf numFmtId="178" fontId="129" fillId="2" borderId="0"/>
    <xf numFmtId="0" fontId="73" fillId="2" borderId="0"/>
    <xf numFmtId="178" fontId="73" fillId="2" borderId="0"/>
    <xf numFmtId="178" fontId="73" fillId="2" borderId="0"/>
    <xf numFmtId="178" fontId="73" fillId="2" borderId="0"/>
    <xf numFmtId="181" fontId="24" fillId="0" borderId="0" applyFont="0" applyFill="0" applyBorder="0" applyAlignment="0" applyProtection="0"/>
    <xf numFmtId="172" fontId="24" fillId="0" borderId="0" applyFont="0" applyFill="0" applyBorder="0" applyAlignment="0" applyProtection="0"/>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178" fontId="24" fillId="0" borderId="0">
      <alignment horizontal="left"/>
    </xf>
    <xf numFmtId="0" fontId="24" fillId="0" borderId="0">
      <alignment horizontal="left"/>
    </xf>
    <xf numFmtId="0" fontId="24" fillId="0" borderId="0">
      <alignment horizontal="left"/>
    </xf>
    <xf numFmtId="178" fontId="24" fillId="0" borderId="0">
      <alignment horizontal="left"/>
    </xf>
    <xf numFmtId="178" fontId="24" fillId="0" borderId="0">
      <alignment horizontal="left"/>
    </xf>
    <xf numFmtId="195" fontId="24" fillId="0" borderId="0" applyFont="0" applyFill="0" applyBorder="0" applyAlignment="0" applyProtection="0"/>
    <xf numFmtId="196" fontId="24" fillId="0" borderId="0" applyFont="0" applyFill="0" applyBorder="0" applyAlignment="0" applyProtection="0"/>
    <xf numFmtId="0" fontId="130" fillId="18" borderId="0" applyNumberFormat="0" applyBorder="0" applyAlignment="0" applyProtection="0"/>
    <xf numFmtId="179" fontId="131" fillId="58" borderId="0" applyNumberFormat="0" applyBorder="0" applyAlignment="0" applyProtection="0"/>
    <xf numFmtId="179" fontId="131" fillId="58" borderId="0" applyNumberFormat="0" applyBorder="0" applyAlignment="0" applyProtection="0"/>
    <xf numFmtId="178" fontId="131" fillId="58" borderId="0" applyNumberFormat="0" applyBorder="0" applyAlignment="0" applyProtection="0"/>
    <xf numFmtId="0" fontId="131" fillId="58" borderId="0" applyNumberFormat="0" applyBorder="0" applyAlignment="0" applyProtection="0"/>
    <xf numFmtId="0" fontId="64" fillId="18" borderId="0" applyNumberFormat="0" applyBorder="0" applyAlignment="0" applyProtection="0"/>
    <xf numFmtId="180" fontId="131" fillId="58" borderId="0" applyNumberFormat="0" applyBorder="0" applyAlignment="0" applyProtection="0"/>
    <xf numFmtId="0" fontId="132" fillId="58" borderId="0" applyNumberFormat="0" applyBorder="0" applyAlignment="0" applyProtection="0"/>
    <xf numFmtId="0" fontId="131" fillId="58" borderId="0" applyNumberFormat="0" applyBorder="0" applyAlignment="0" applyProtection="0"/>
    <xf numFmtId="0" fontId="132" fillId="58" borderId="0" applyNumberFormat="0" applyBorder="0" applyAlignment="0" applyProtection="0"/>
    <xf numFmtId="180" fontId="131" fillId="58" borderId="0" applyNumberFormat="0" applyBorder="0" applyAlignment="0" applyProtection="0"/>
    <xf numFmtId="178" fontId="64" fillId="18" borderId="0" applyNumberFormat="0" applyBorder="0" applyAlignment="0" applyProtection="0"/>
    <xf numFmtId="0" fontId="64" fillId="18" borderId="0" applyNumberFormat="0" applyBorder="0" applyAlignment="0" applyProtection="0"/>
    <xf numFmtId="0" fontId="132" fillId="58" borderId="0" applyNumberFormat="0" applyBorder="0" applyAlignment="0" applyProtection="0"/>
    <xf numFmtId="0" fontId="131" fillId="58" borderId="0" applyNumberFormat="0" applyBorder="0" applyAlignment="0" applyProtection="0"/>
    <xf numFmtId="178" fontId="132" fillId="58" borderId="0" applyNumberFormat="0" applyBorder="0" applyAlignment="0" applyProtection="0"/>
    <xf numFmtId="0" fontId="130" fillId="18" borderId="0" applyNumberFormat="0" applyBorder="0" applyAlignment="0" applyProtection="0"/>
    <xf numFmtId="179" fontId="64" fillId="18" borderId="0" applyNumberFormat="0" applyBorder="0" applyAlignment="0" applyProtection="0"/>
    <xf numFmtId="180" fontId="131" fillId="58" borderId="0" applyNumberFormat="0" applyBorder="0" applyAlignment="0" applyProtection="0"/>
    <xf numFmtId="178" fontId="131" fillId="58" borderId="0" applyNumberFormat="0" applyBorder="0" applyAlignment="0" applyProtection="0"/>
    <xf numFmtId="0" fontId="131" fillId="58" borderId="0" applyNumberFormat="0" applyBorder="0" applyAlignment="0" applyProtection="0"/>
    <xf numFmtId="178" fontId="64" fillId="18" borderId="0" applyNumberFormat="0" applyBorder="0" applyAlignment="0" applyProtection="0"/>
    <xf numFmtId="178" fontId="132" fillId="58" borderId="0" applyNumberFormat="0" applyBorder="0" applyAlignment="0" applyProtection="0"/>
    <xf numFmtId="0" fontId="130" fillId="18" borderId="0" applyNumberFormat="0" applyBorder="0" applyAlignment="0" applyProtection="0"/>
    <xf numFmtId="180" fontId="131" fillId="58" borderId="0" applyNumberFormat="0" applyBorder="0" applyAlignment="0" applyProtection="0"/>
    <xf numFmtId="178" fontId="64" fillId="18" borderId="0" applyNumberFormat="0" applyBorder="0" applyAlignment="0" applyProtection="0"/>
    <xf numFmtId="37" fontId="133" fillId="0" borderId="0"/>
    <xf numFmtId="197" fontId="13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24" fillId="0" borderId="0"/>
    <xf numFmtId="0" fontId="13" fillId="0" borderId="0"/>
    <xf numFmtId="0" fontId="13" fillId="0" borderId="0"/>
    <xf numFmtId="0" fontId="13" fillId="0" borderId="0"/>
    <xf numFmtId="0" fontId="13" fillId="0" borderId="0"/>
    <xf numFmtId="0" fontId="13"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6"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13" fillId="0" borderId="0"/>
    <xf numFmtId="178" fontId="13" fillId="0" borderId="0"/>
    <xf numFmtId="178" fontId="13" fillId="0" borderId="0"/>
    <xf numFmtId="178" fontId="13" fillId="0" borderId="0"/>
    <xf numFmtId="178"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ill="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178" fontId="13" fillId="0" borderId="0"/>
    <xf numFmtId="178" fontId="13" fillId="0" borderId="0"/>
    <xf numFmtId="178" fontId="13" fillId="0" borderId="0"/>
    <xf numFmtId="178" fontId="13" fillId="0" borderId="0"/>
    <xf numFmtId="178" fontId="13"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96"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13" fillId="0" borderId="0"/>
    <xf numFmtId="178" fontId="13" fillId="0" borderId="0"/>
    <xf numFmtId="178" fontId="13" fillId="0" borderId="0"/>
    <xf numFmtId="178" fontId="13" fillId="0" borderId="0"/>
    <xf numFmtId="178" fontId="13"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13" fillId="0" borderId="0"/>
    <xf numFmtId="178" fontId="13" fillId="0" borderId="0"/>
    <xf numFmtId="178" fontId="13" fillId="0" borderId="0"/>
    <xf numFmtId="178" fontId="13" fillId="0" borderId="0"/>
    <xf numFmtId="178" fontId="1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7"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93" fillId="0" borderId="0"/>
    <xf numFmtId="0" fontId="9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7" fillId="0" borderId="0"/>
    <xf numFmtId="0"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93" fillId="0" borderId="0"/>
    <xf numFmtId="0" fontId="93" fillId="0" borderId="0"/>
    <xf numFmtId="0" fontId="93" fillId="0" borderId="0"/>
    <xf numFmtId="0" fontId="93"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13" fillId="0" borderId="0"/>
    <xf numFmtId="172" fontId="24" fillId="0" borderId="0"/>
    <xf numFmtId="172"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72" fontId="24" fillId="0" borderId="0"/>
    <xf numFmtId="172"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72" fontId="24" fillId="0" borderId="0"/>
    <xf numFmtId="172"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0" fontId="24" fillId="0" borderId="0"/>
    <xf numFmtId="0" fontId="13" fillId="0" borderId="0"/>
    <xf numFmtId="0" fontId="13" fillId="0" borderId="0"/>
    <xf numFmtId="0" fontId="13" fillId="0" borderId="0"/>
    <xf numFmtId="0" fontId="13" fillId="0" borderId="0"/>
    <xf numFmtId="0" fontId="13" fillId="0" borderId="0"/>
    <xf numFmtId="0" fontId="93" fillId="0" borderId="0"/>
    <xf numFmtId="0" fontId="24" fillId="0" borderId="0"/>
    <xf numFmtId="0" fontId="13" fillId="0" borderId="0"/>
    <xf numFmtId="0" fontId="24" fillId="0" borderId="0"/>
    <xf numFmtId="180" fontId="24" fillId="0" borderId="0"/>
    <xf numFmtId="0" fontId="13" fillId="0" borderId="0"/>
    <xf numFmtId="179" fontId="24" fillId="0" borderId="0"/>
    <xf numFmtId="179" fontId="24" fillId="0" borderId="0"/>
    <xf numFmtId="0" fontId="24" fillId="0" borderId="0"/>
    <xf numFmtId="0" fontId="24" fillId="0" borderId="0"/>
    <xf numFmtId="180" fontId="24" fillId="0" borderId="0"/>
    <xf numFmtId="178" fontId="24" fillId="0" borderId="0"/>
    <xf numFmtId="179" fontId="24" fillId="0" borderId="0"/>
    <xf numFmtId="179" fontId="24" fillId="0" borderId="0"/>
    <xf numFmtId="0" fontId="24" fillId="0" borderId="0"/>
    <xf numFmtId="178" fontId="24" fillId="0" borderId="0"/>
    <xf numFmtId="0" fontId="24" fillId="0" borderId="0"/>
    <xf numFmtId="179" fontId="24" fillId="0" borderId="0"/>
    <xf numFmtId="179" fontId="24" fillId="0" borderId="0"/>
    <xf numFmtId="0" fontId="24" fillId="0" borderId="0"/>
    <xf numFmtId="178" fontId="24" fillId="0" borderId="0" applyNumberFormat="0" applyFont="0" applyFill="0" applyBorder="0" applyAlignment="0" applyProtection="0"/>
    <xf numFmtId="0" fontId="24" fillId="0" borderId="0" applyNumberFormat="0" applyFont="0" applyFill="0" applyBorder="0" applyAlignment="0" applyProtection="0"/>
    <xf numFmtId="179" fontId="26" fillId="0" borderId="0"/>
    <xf numFmtId="0" fontId="24" fillId="0" borderId="0"/>
    <xf numFmtId="178" fontId="24" fillId="0" borderId="0"/>
    <xf numFmtId="198" fontId="24" fillId="0" borderId="0"/>
    <xf numFmtId="198" fontId="24" fillId="0" borderId="0"/>
    <xf numFmtId="0" fontId="24" fillId="0" borderId="0"/>
    <xf numFmtId="0" fontId="135" fillId="0" borderId="0"/>
    <xf numFmtId="0" fontId="24" fillId="0" borderId="0"/>
    <xf numFmtId="0" fontId="24" fillId="0" borderId="0"/>
    <xf numFmtId="0" fontId="24" fillId="0" borderId="0"/>
    <xf numFmtId="0" fontId="93" fillId="0" borderId="0"/>
    <xf numFmtId="0" fontId="24" fillId="0" borderId="0"/>
    <xf numFmtId="172" fontId="24" fillId="0" borderId="0"/>
    <xf numFmtId="172"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93" fillId="0" borderId="0"/>
    <xf numFmtId="0" fontId="94" fillId="0" borderId="0"/>
    <xf numFmtId="0" fontId="18"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8" fontId="24" fillId="0" borderId="0"/>
    <xf numFmtId="178"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13" fillId="0" borderId="0"/>
    <xf numFmtId="0" fontId="13" fillId="0" borderId="0"/>
    <xf numFmtId="0" fontId="13"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0" fontId="24" fillId="0" borderId="0"/>
    <xf numFmtId="0" fontId="13" fillId="0" borderId="0"/>
    <xf numFmtId="0" fontId="13" fillId="0" borderId="0"/>
    <xf numFmtId="0" fontId="13" fillId="0" borderId="0"/>
    <xf numFmtId="0" fontId="13" fillId="0" borderId="0"/>
    <xf numFmtId="0" fontId="24" fillId="0" borderId="0"/>
    <xf numFmtId="0" fontId="24" fillId="0" borderId="0"/>
    <xf numFmtId="0" fontId="93"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4" fillId="0" borderId="0"/>
    <xf numFmtId="0" fontId="24" fillId="0" borderId="0"/>
    <xf numFmtId="0" fontId="94" fillId="0" borderId="0"/>
    <xf numFmtId="0" fontId="24" fillId="0" borderId="0"/>
    <xf numFmtId="0" fontId="94" fillId="0" borderId="0"/>
    <xf numFmtId="0" fontId="24" fillId="0" borderId="0"/>
    <xf numFmtId="0" fontId="94" fillId="0" borderId="0"/>
    <xf numFmtId="0" fontId="24" fillId="0" borderId="0"/>
    <xf numFmtId="0" fontId="94" fillId="0" borderId="0"/>
    <xf numFmtId="0" fontId="24" fillId="0" borderId="0"/>
    <xf numFmtId="0" fontId="94" fillId="0" borderId="0"/>
    <xf numFmtId="0" fontId="24" fillId="0" borderId="0"/>
    <xf numFmtId="0" fontId="24" fillId="0" borderId="0"/>
    <xf numFmtId="0" fontId="24" fillId="0" borderId="0"/>
    <xf numFmtId="0" fontId="94" fillId="0" borderId="0"/>
    <xf numFmtId="0" fontId="13" fillId="0" borderId="0"/>
    <xf numFmtId="0" fontId="13" fillId="0" borderId="0"/>
    <xf numFmtId="0" fontId="13" fillId="0" borderId="0"/>
    <xf numFmtId="0" fontId="13" fillId="0" borderId="0"/>
    <xf numFmtId="0" fontId="13" fillId="0" borderId="0"/>
    <xf numFmtId="0" fontId="13" fillId="0" borderId="0"/>
    <xf numFmtId="0" fontId="9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alignment vertical="top"/>
    </xf>
    <xf numFmtId="0" fontId="24" fillId="0" borderId="0">
      <alignment vertical="top"/>
    </xf>
    <xf numFmtId="0" fontId="93" fillId="0" borderId="0"/>
    <xf numFmtId="0" fontId="24" fillId="0" borderId="0"/>
    <xf numFmtId="180" fontId="24" fillId="0" borderId="0"/>
    <xf numFmtId="0" fontId="39" fillId="0" borderId="0"/>
    <xf numFmtId="178"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24"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24"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93" fillId="0" borderId="0"/>
    <xf numFmtId="180" fontId="24" fillId="0" borderId="0"/>
    <xf numFmtId="180" fontId="24" fillId="0" borderId="0"/>
    <xf numFmtId="178" fontId="24"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24"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93"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93"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24" fillId="0" borderId="0"/>
    <xf numFmtId="0" fontId="24" fillId="0" borderId="0"/>
    <xf numFmtId="0" fontId="9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13" fillId="0" borderId="0"/>
    <xf numFmtId="0" fontId="24"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24"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26" fillId="0" borderId="0"/>
    <xf numFmtId="179" fontId="13" fillId="0" borderId="0"/>
    <xf numFmtId="179" fontId="13" fillId="0" borderId="0"/>
    <xf numFmtId="179" fontId="13" fillId="0" borderId="0"/>
    <xf numFmtId="179" fontId="13" fillId="0" borderId="0"/>
    <xf numFmtId="179" fontId="13" fillId="0" borderId="0"/>
    <xf numFmtId="178" fontId="24" fillId="0" borderId="0"/>
    <xf numFmtId="179" fontId="13" fillId="0" borderId="0"/>
    <xf numFmtId="179" fontId="13" fillId="0" borderId="0"/>
    <xf numFmtId="179" fontId="13" fillId="0" borderId="0"/>
    <xf numFmtId="179" fontId="13" fillId="0" borderId="0"/>
    <xf numFmtId="179" fontId="93" fillId="0" borderId="0"/>
    <xf numFmtId="179" fontId="93" fillId="0" borderId="0"/>
    <xf numFmtId="0" fontId="13" fillId="0" borderId="0"/>
    <xf numFmtId="0" fontId="13" fillId="0" borderId="0"/>
    <xf numFmtId="0" fontId="13" fillId="0" borderId="0"/>
    <xf numFmtId="0" fontId="13" fillId="0" borderId="0"/>
    <xf numFmtId="0" fontId="13" fillId="0" borderId="0"/>
    <xf numFmtId="180" fontId="26" fillId="0" borderId="0"/>
    <xf numFmtId="0" fontId="13" fillId="0" borderId="0"/>
    <xf numFmtId="0" fontId="13" fillId="0" borderId="0"/>
    <xf numFmtId="0" fontId="13" fillId="0" borderId="0"/>
    <xf numFmtId="0" fontId="13" fillId="0" borderId="0"/>
    <xf numFmtId="0" fontId="13" fillId="0" borderId="0"/>
    <xf numFmtId="178" fontId="13" fillId="0" borderId="0"/>
    <xf numFmtId="178" fontId="13" fillId="0" borderId="0"/>
    <xf numFmtId="178" fontId="13" fillId="0" borderId="0"/>
    <xf numFmtId="178" fontId="13" fillId="0" borderId="0"/>
    <xf numFmtId="178"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180" fontId="26" fillId="0" borderId="0"/>
    <xf numFmtId="178" fontId="1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179" fontId="24" fillId="0" borderId="0"/>
    <xf numFmtId="179" fontId="24"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13" fillId="0" borderId="0"/>
    <xf numFmtId="178" fontId="13" fillId="0" borderId="0"/>
    <xf numFmtId="178" fontId="13" fillId="0" borderId="0"/>
    <xf numFmtId="178" fontId="13" fillId="0" borderId="0"/>
    <xf numFmtId="17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179" fontId="95"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24" fillId="0" borderId="0"/>
    <xf numFmtId="0" fontId="24"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7" fillId="0" borderId="0"/>
    <xf numFmtId="0" fontId="77" fillId="0" borderId="0"/>
    <xf numFmtId="0" fontId="77" fillId="0" borderId="0"/>
    <xf numFmtId="0" fontId="13" fillId="0" borderId="0"/>
    <xf numFmtId="0" fontId="13" fillId="0" borderId="0"/>
    <xf numFmtId="0" fontId="13" fillId="0" borderId="0"/>
    <xf numFmtId="0" fontId="13" fillId="0" borderId="0"/>
    <xf numFmtId="0" fontId="13" fillId="0" borderId="0"/>
    <xf numFmtId="0" fontId="77" fillId="0" borderId="0"/>
    <xf numFmtId="0" fontId="13" fillId="0" borderId="0"/>
    <xf numFmtId="0" fontId="13" fillId="0" borderId="0"/>
    <xf numFmtId="0" fontId="13" fillId="0" borderId="0"/>
    <xf numFmtId="0" fontId="13" fillId="0" borderId="0"/>
    <xf numFmtId="0" fontId="13" fillId="0" borderId="0"/>
    <xf numFmtId="0" fontId="14"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95" fillId="0" borderId="0"/>
    <xf numFmtId="0" fontId="7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6"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13" fillId="0" borderId="0"/>
    <xf numFmtId="178" fontId="13" fillId="0" borderId="0"/>
    <xf numFmtId="178" fontId="13" fillId="0" borderId="0"/>
    <xf numFmtId="178" fontId="13" fillId="0" borderId="0"/>
    <xf numFmtId="178"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6"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9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13" fillId="0" borderId="0"/>
    <xf numFmtId="178" fontId="13" fillId="0" borderId="0"/>
    <xf numFmtId="178" fontId="13" fillId="0" borderId="0"/>
    <xf numFmtId="178" fontId="13" fillId="0" borderId="0"/>
    <xf numFmtId="178"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8" fontId="13" fillId="22" borderId="60"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0" fontId="26" fillId="22" borderId="60"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6"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180" fontId="24"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178" fontId="26"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179" fontId="26"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79" fontId="26" fillId="22" borderId="60" applyNumberFormat="0" applyFont="0" applyAlignment="0" applyProtection="0"/>
    <xf numFmtId="180" fontId="24" fillId="54" borderId="76" applyNumberFormat="0" applyFont="0" applyAlignment="0" applyProtection="0"/>
    <xf numFmtId="180" fontId="24"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178"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26"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180" fontId="24"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179" fontId="24"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0" fontId="26" fillId="54" borderId="76" applyNumberFormat="0" applyFont="0" applyAlignment="0" applyProtection="0"/>
    <xf numFmtId="179" fontId="24"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178"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79" fontId="24" fillId="54" borderId="76" applyNumberFormat="0" applyFont="0" applyAlignment="0" applyProtection="0"/>
    <xf numFmtId="179"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0" fontId="26" fillId="54" borderId="76"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0" fontId="26" fillId="54" borderId="76"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0" fontId="26" fillId="54" borderId="76"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0" fontId="26" fillId="54" borderId="76"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0" fontId="26" fillId="54" borderId="76"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80" fontId="24" fillId="54" borderId="76"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0" fontId="26" fillId="54" borderId="76"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179"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 fillId="22" borderId="60"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0" fontId="137"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0" fontId="137"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0" fontId="137"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 fillId="22" borderId="60"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180" fontId="24" fillId="54" borderId="76" applyNumberFormat="0" applyFont="0" applyAlignment="0" applyProtection="0"/>
    <xf numFmtId="180" fontId="24"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0" fontId="24" fillId="54" borderId="76" applyNumberFormat="0" applyFont="0" applyAlignment="0" applyProtection="0"/>
    <xf numFmtId="0" fontId="137"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0" fontId="137" fillId="54" borderId="76" applyNumberFormat="0" applyFont="0" applyAlignment="0" applyProtection="0"/>
    <xf numFmtId="0" fontId="24" fillId="54" borderId="76" applyNumberFormat="0" applyFont="0" applyAlignment="0" applyProtection="0"/>
    <xf numFmtId="0" fontId="137"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178" fontId="136" fillId="54" borderId="76" applyNumberFormat="0" applyFont="0" applyAlignment="0" applyProtection="0"/>
    <xf numFmtId="0" fontId="136" fillId="54" borderId="76" applyNumberFormat="0" applyFont="0" applyAlignment="0" applyProtection="0"/>
    <xf numFmtId="178" fontId="24"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136" fillId="54" borderId="76" applyNumberFormat="0" applyFont="0" applyAlignment="0" applyProtection="0"/>
    <xf numFmtId="178" fontId="24" fillId="54" borderId="76" applyNumberFormat="0" applyFont="0" applyAlignment="0" applyProtection="0"/>
    <xf numFmtId="178" fontId="136" fillId="54" borderId="76" applyNumberFormat="0" applyFont="0" applyAlignment="0" applyProtection="0"/>
    <xf numFmtId="178" fontId="137"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137" fillId="54" borderId="76" applyNumberFormat="0" applyFont="0" applyAlignment="0" applyProtection="0"/>
    <xf numFmtId="178" fontId="137"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24" fillId="54" borderId="76"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78" fontId="24" fillId="54" borderId="76" applyNumberFormat="0" applyFont="0" applyAlignment="0" applyProtection="0"/>
    <xf numFmtId="180" fontId="24" fillId="54" borderId="76"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78" fontId="13" fillId="22" borderId="60" applyNumberFormat="0" applyFont="0" applyAlignment="0" applyProtection="0"/>
    <xf numFmtId="180" fontId="24" fillId="54" borderId="76" applyNumberFormat="0" applyFont="0" applyAlignment="0" applyProtection="0"/>
    <xf numFmtId="179" fontId="24" fillId="14" borderId="16"/>
    <xf numFmtId="0" fontId="24" fillId="14" borderId="16"/>
    <xf numFmtId="0" fontId="24" fillId="14" borderId="16"/>
    <xf numFmtId="179" fontId="24" fillId="14" borderId="16"/>
    <xf numFmtId="178" fontId="24" fillId="14" borderId="16"/>
    <xf numFmtId="178" fontId="66" fillId="20" borderId="57" applyNumberFormat="0" applyAlignment="0" applyProtection="0"/>
    <xf numFmtId="0" fontId="66" fillId="71" borderId="57" applyNumberFormat="0" applyAlignment="0" applyProtection="0"/>
    <xf numFmtId="179"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179" fontId="138" fillId="72" borderId="77" applyNumberFormat="0" applyAlignment="0" applyProtection="0"/>
    <xf numFmtId="179" fontId="138" fillId="72" borderId="77" applyNumberFormat="0" applyAlignment="0" applyProtection="0"/>
    <xf numFmtId="179"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0" fontId="66" fillId="20" borderId="5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66" fillId="20" borderId="57" applyNumberFormat="0" applyAlignment="0" applyProtection="0"/>
    <xf numFmtId="180" fontId="138" fillId="72" borderId="77" applyNumberFormat="0" applyAlignment="0" applyProtection="0"/>
    <xf numFmtId="180" fontId="138" fillId="72" borderId="77" applyNumberFormat="0" applyAlignment="0" applyProtection="0"/>
    <xf numFmtId="180" fontId="138" fillId="72" borderId="77" applyNumberFormat="0" applyAlignment="0" applyProtection="0"/>
    <xf numFmtId="0" fontId="138" fillId="71"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80" fontId="138" fillId="72" borderId="77" applyNumberFormat="0" applyAlignment="0" applyProtection="0"/>
    <xf numFmtId="180" fontId="138" fillId="72" borderId="77" applyNumberFormat="0" applyAlignment="0" applyProtection="0"/>
    <xf numFmtId="180" fontId="138" fillId="72" borderId="77" applyNumberFormat="0" applyAlignment="0" applyProtection="0"/>
    <xf numFmtId="178" fontId="66" fillId="20" borderId="5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9" fontId="66" fillId="20" borderId="5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9" fontId="66" fillId="20" borderId="57" applyNumberFormat="0" applyAlignment="0" applyProtection="0"/>
    <xf numFmtId="180" fontId="138" fillId="72" borderId="77" applyNumberFormat="0" applyAlignment="0" applyProtection="0"/>
    <xf numFmtId="180" fontId="138" fillId="72" borderId="77" applyNumberFormat="0" applyAlignment="0" applyProtection="0"/>
    <xf numFmtId="180" fontId="138" fillId="72"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0"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1"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1"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66" fillId="20" borderId="5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80" fontId="138" fillId="72" borderId="77" applyNumberFormat="0" applyAlignment="0" applyProtection="0"/>
    <xf numFmtId="180" fontId="138" fillId="72" borderId="77" applyNumberFormat="0" applyAlignment="0" applyProtection="0"/>
    <xf numFmtId="180" fontId="138" fillId="72" borderId="77" applyNumberFormat="0" applyAlignment="0" applyProtection="0"/>
    <xf numFmtId="40" fontId="139" fillId="2" borderId="0">
      <alignment horizontal="right"/>
    </xf>
    <xf numFmtId="0" fontId="140" fillId="2" borderId="0">
      <alignment horizontal="right"/>
    </xf>
    <xf numFmtId="179" fontId="140" fillId="2" borderId="0">
      <alignment horizontal="right"/>
    </xf>
    <xf numFmtId="179" fontId="140" fillId="2" borderId="0">
      <alignment horizontal="right"/>
    </xf>
    <xf numFmtId="0" fontId="140" fillId="2" borderId="0">
      <alignment horizontal="right"/>
    </xf>
    <xf numFmtId="178" fontId="140" fillId="2" borderId="0">
      <alignment horizontal="right"/>
    </xf>
    <xf numFmtId="180" fontId="140" fillId="2" borderId="0">
      <alignment horizontal="right"/>
    </xf>
    <xf numFmtId="178" fontId="140" fillId="2" borderId="0">
      <alignment horizontal="right"/>
    </xf>
    <xf numFmtId="180" fontId="140" fillId="2" borderId="0">
      <alignment horizontal="right"/>
    </xf>
    <xf numFmtId="178" fontId="140" fillId="2" borderId="0">
      <alignment horizontal="right"/>
    </xf>
    <xf numFmtId="0" fontId="141" fillId="2" borderId="18"/>
    <xf numFmtId="179" fontId="141" fillId="2" borderId="18"/>
    <xf numFmtId="179" fontId="141" fillId="2" borderId="18"/>
    <xf numFmtId="0" fontId="141" fillId="2" borderId="18"/>
    <xf numFmtId="178" fontId="141" fillId="2" borderId="18"/>
    <xf numFmtId="180" fontId="141" fillId="2" borderId="18"/>
    <xf numFmtId="178" fontId="141" fillId="2" borderId="18"/>
    <xf numFmtId="180" fontId="141" fillId="2" borderId="18"/>
    <xf numFmtId="178" fontId="141" fillId="2" borderId="18"/>
    <xf numFmtId="0" fontId="141" fillId="0" borderId="0" applyBorder="0">
      <alignment horizontal="centerContinuous"/>
    </xf>
    <xf numFmtId="179" fontId="141" fillId="0" borderId="0" applyBorder="0">
      <alignment horizontal="centerContinuous"/>
    </xf>
    <xf numFmtId="179" fontId="141" fillId="0" borderId="0" applyBorder="0">
      <alignment horizontal="centerContinuous"/>
    </xf>
    <xf numFmtId="0" fontId="141" fillId="0" borderId="0" applyBorder="0">
      <alignment horizontal="centerContinuous"/>
    </xf>
    <xf numFmtId="178" fontId="141" fillId="0" borderId="0" applyBorder="0">
      <alignment horizontal="centerContinuous"/>
    </xf>
    <xf numFmtId="180" fontId="141" fillId="0" borderId="0" applyBorder="0">
      <alignment horizontal="centerContinuous"/>
    </xf>
    <xf numFmtId="178" fontId="141" fillId="0" borderId="0" applyBorder="0">
      <alignment horizontal="centerContinuous"/>
    </xf>
    <xf numFmtId="180" fontId="141" fillId="0" borderId="0" applyBorder="0">
      <alignment horizontal="centerContinuous"/>
    </xf>
    <xf numFmtId="178" fontId="141" fillId="0" borderId="0" applyBorder="0">
      <alignment horizontal="centerContinuous"/>
    </xf>
    <xf numFmtId="0" fontId="142" fillId="0" borderId="0" applyBorder="0">
      <alignment horizontal="centerContinuous"/>
    </xf>
    <xf numFmtId="179" fontId="142" fillId="0" borderId="0" applyBorder="0">
      <alignment horizontal="centerContinuous"/>
    </xf>
    <xf numFmtId="179" fontId="142" fillId="0" borderId="0" applyBorder="0">
      <alignment horizontal="centerContinuous"/>
    </xf>
    <xf numFmtId="0" fontId="142" fillId="0" borderId="0" applyBorder="0">
      <alignment horizontal="centerContinuous"/>
    </xf>
    <xf numFmtId="178" fontId="142" fillId="0" borderId="0" applyBorder="0">
      <alignment horizontal="centerContinuous"/>
    </xf>
    <xf numFmtId="180" fontId="142" fillId="0" borderId="0" applyBorder="0">
      <alignment horizontal="centerContinuous"/>
    </xf>
    <xf numFmtId="178" fontId="142" fillId="0" borderId="0" applyBorder="0">
      <alignment horizontal="centerContinuous"/>
    </xf>
    <xf numFmtId="180" fontId="142" fillId="0" borderId="0" applyBorder="0">
      <alignment horizontal="centerContinuous"/>
    </xf>
    <xf numFmtId="178" fontId="142" fillId="0" borderId="0" applyBorder="0">
      <alignment horizontal="centerContinuous"/>
    </xf>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5"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4" fillId="0" borderId="0" applyFont="0" applyFill="0" applyBorder="0" applyAlignment="0" applyProtection="0"/>
    <xf numFmtId="9" fontId="24" fillId="0" borderId="0" applyFont="0" applyFill="0" applyBorder="0" applyAlignment="0" applyProtection="0"/>
    <xf numFmtId="9" fontId="94" fillId="0" borderId="0" applyFont="0" applyFill="0" applyBorder="0" applyAlignment="0" applyProtection="0"/>
    <xf numFmtId="9" fontId="24" fillId="0" borderId="0" applyFont="0" applyFill="0" applyBorder="0" applyAlignment="0" applyProtection="0"/>
    <xf numFmtId="9" fontId="94" fillId="0" borderId="0" applyFont="0" applyFill="0" applyBorder="0" applyAlignment="0" applyProtection="0"/>
    <xf numFmtId="9" fontId="24" fillId="0" borderId="0" applyFont="0" applyFill="0" applyBorder="0" applyAlignment="0" applyProtection="0"/>
    <xf numFmtId="9" fontId="94" fillId="0" borderId="0" applyFont="0" applyFill="0" applyBorder="0" applyAlignment="0" applyProtection="0"/>
    <xf numFmtId="9" fontId="24" fillId="0" borderId="0" applyFont="0" applyFill="0" applyBorder="0" applyAlignment="0" applyProtection="0"/>
    <xf numFmtId="9" fontId="94" fillId="0" borderId="0" applyFont="0" applyFill="0" applyBorder="0" applyAlignment="0" applyProtection="0"/>
    <xf numFmtId="9" fontId="24" fillId="0" borderId="0" applyFont="0" applyFill="0" applyBorder="0" applyAlignment="0" applyProtection="0"/>
    <xf numFmtId="9" fontId="94" fillId="0" borderId="0" applyFont="0" applyFill="0" applyBorder="0" applyAlignment="0" applyProtection="0"/>
    <xf numFmtId="9" fontId="24" fillId="0" borderId="0" applyFont="0" applyFill="0" applyBorder="0" applyAlignment="0" applyProtection="0"/>
    <xf numFmtId="9" fontId="9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4" fillId="0" borderId="0" applyFont="0" applyFill="0" applyBorder="0" applyAlignment="0" applyProtection="0"/>
    <xf numFmtId="9" fontId="93" fillId="0" borderId="0" applyFont="0" applyFill="0" applyBorder="0" applyAlignment="0" applyProtection="0"/>
    <xf numFmtId="9" fontId="24" fillId="0" borderId="0" applyFont="0" applyFill="0" applyBorder="0" applyAlignment="0" applyProtection="0"/>
    <xf numFmtId="9" fontId="18" fillId="0" borderId="0" applyFont="0" applyFill="0" applyBorder="0" applyAlignment="0" applyProtection="0"/>
    <xf numFmtId="9" fontId="26" fillId="0" borderId="0" applyFont="0" applyFill="0" applyBorder="0" applyAlignment="0" applyProtection="0"/>
    <xf numFmtId="9" fontId="9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3" fillId="0" borderId="0"/>
    <xf numFmtId="9" fontId="9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9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7" fillId="0" borderId="0" applyFont="0" applyFill="0" applyBorder="0" applyAlignment="0" applyProtection="0"/>
    <xf numFmtId="9" fontId="9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9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6" fillId="0" borderId="0" applyNumberFormat="0" applyFont="0" applyFill="0" applyBorder="0" applyAlignment="0" applyProtection="0">
      <alignment horizontal="left"/>
    </xf>
    <xf numFmtId="179" fontId="96" fillId="0" borderId="0" applyNumberFormat="0" applyFont="0" applyFill="0" applyBorder="0" applyAlignment="0" applyProtection="0">
      <alignment horizontal="left"/>
    </xf>
    <xf numFmtId="179" fontId="96" fillId="0" borderId="0" applyNumberFormat="0" applyFont="0" applyFill="0" applyBorder="0" applyAlignment="0" applyProtection="0">
      <alignment horizontal="left"/>
    </xf>
    <xf numFmtId="178" fontId="96" fillId="0" borderId="0" applyNumberFormat="0" applyFont="0" applyFill="0" applyBorder="0" applyAlignment="0" applyProtection="0">
      <alignment horizontal="left"/>
    </xf>
    <xf numFmtId="0" fontId="96" fillId="0" borderId="0" applyNumberFormat="0" applyFont="0" applyFill="0" applyBorder="0" applyAlignment="0" applyProtection="0">
      <alignment horizontal="left"/>
    </xf>
    <xf numFmtId="179" fontId="96" fillId="0" borderId="0" applyNumberFormat="0" applyFont="0" applyFill="0" applyBorder="0" applyAlignment="0" applyProtection="0">
      <alignment horizontal="left"/>
    </xf>
    <xf numFmtId="179" fontId="96" fillId="0" borderId="0" applyNumberFormat="0" applyFont="0" applyFill="0" applyBorder="0" applyAlignment="0" applyProtection="0">
      <alignment horizontal="left"/>
    </xf>
    <xf numFmtId="180" fontId="96" fillId="0" borderId="0" applyNumberFormat="0" applyFont="0" applyFill="0" applyBorder="0" applyAlignment="0" applyProtection="0">
      <alignment horizontal="left"/>
    </xf>
    <xf numFmtId="178" fontId="96" fillId="0" borderId="0" applyNumberFormat="0" applyFont="0" applyFill="0" applyBorder="0" applyAlignment="0" applyProtection="0">
      <alignment horizontal="left"/>
    </xf>
    <xf numFmtId="179" fontId="96" fillId="0" borderId="0" applyNumberFormat="0" applyFont="0" applyFill="0" applyBorder="0" applyAlignment="0" applyProtection="0">
      <alignment horizontal="left"/>
    </xf>
    <xf numFmtId="178" fontId="96" fillId="0" borderId="0" applyNumberFormat="0" applyFont="0" applyFill="0" applyBorder="0" applyAlignment="0" applyProtection="0">
      <alignment horizontal="left"/>
    </xf>
    <xf numFmtId="179" fontId="96" fillId="0" borderId="0" applyNumberFormat="0" applyFont="0" applyFill="0" applyBorder="0" applyAlignment="0" applyProtection="0">
      <alignment horizontal="left"/>
    </xf>
    <xf numFmtId="178" fontId="96" fillId="0" borderId="0" applyNumberFormat="0" applyFont="0" applyFill="0" applyBorder="0" applyAlignment="0" applyProtection="0">
      <alignment horizontal="left"/>
    </xf>
    <xf numFmtId="0" fontId="96" fillId="0" borderId="0" applyNumberFormat="0" applyFont="0" applyFill="0" applyBorder="0" applyAlignment="0" applyProtection="0">
      <alignment horizontal="left"/>
    </xf>
    <xf numFmtId="0" fontId="96" fillId="0" borderId="0" applyNumberFormat="0" applyFont="0" applyFill="0" applyBorder="0" applyAlignment="0" applyProtection="0">
      <alignment horizontal="left"/>
    </xf>
    <xf numFmtId="0" fontId="96" fillId="0" borderId="0" applyNumberFormat="0" applyFont="0" applyFill="0" applyBorder="0" applyAlignment="0" applyProtection="0">
      <alignment horizontal="left"/>
    </xf>
    <xf numFmtId="0" fontId="96" fillId="0" borderId="0" applyNumberFormat="0" applyFont="0" applyFill="0" applyBorder="0" applyAlignment="0" applyProtection="0">
      <alignment horizontal="left"/>
    </xf>
    <xf numFmtId="178" fontId="96" fillId="0" borderId="0" applyNumberFormat="0" applyFont="0" applyFill="0" applyBorder="0" applyAlignment="0" applyProtection="0">
      <alignment horizontal="left"/>
    </xf>
    <xf numFmtId="180" fontId="96" fillId="0" borderId="0" applyNumberFormat="0" applyFont="0" applyFill="0" applyBorder="0" applyAlignment="0" applyProtection="0">
      <alignment horizontal="left"/>
    </xf>
    <xf numFmtId="15" fontId="96" fillId="0" borderId="0" applyFont="0" applyFill="0" applyBorder="0" applyAlignment="0" applyProtection="0"/>
    <xf numFmtId="15" fontId="96" fillId="0" borderId="0" applyFont="0" applyFill="0" applyBorder="0" applyAlignment="0" applyProtection="0"/>
    <xf numFmtId="15" fontId="96" fillId="0" borderId="0" applyFont="0" applyFill="0" applyBorder="0" applyAlignment="0" applyProtection="0"/>
    <xf numFmtId="15" fontId="96" fillId="0" borderId="0" applyFont="0" applyFill="0" applyBorder="0" applyAlignment="0" applyProtection="0"/>
    <xf numFmtId="15" fontId="96" fillId="0" borderId="0" applyFont="0" applyFill="0" applyBorder="0" applyAlignment="0" applyProtection="0"/>
    <xf numFmtId="15" fontId="96" fillId="0" borderId="0" applyFont="0" applyFill="0" applyBorder="0" applyAlignment="0" applyProtection="0"/>
    <xf numFmtId="15" fontId="96" fillId="0" borderId="0" applyFont="0" applyFill="0" applyBorder="0" applyAlignment="0" applyProtection="0"/>
    <xf numFmtId="15"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4" fontId="96" fillId="0" borderId="0" applyFont="0" applyFill="0" applyBorder="0" applyAlignment="0" applyProtection="0"/>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0" fontId="143" fillId="0" borderId="14">
      <alignment horizontal="center"/>
    </xf>
    <xf numFmtId="179" fontId="143" fillId="0" borderId="14">
      <alignment horizontal="center"/>
    </xf>
    <xf numFmtId="179" fontId="143" fillId="0" borderId="14">
      <alignment horizontal="center"/>
    </xf>
    <xf numFmtId="179" fontId="143" fillId="0" borderId="14">
      <alignment horizontal="center"/>
    </xf>
    <xf numFmtId="179" fontId="143" fillId="0" borderId="14">
      <alignment horizontal="center"/>
    </xf>
    <xf numFmtId="179" fontId="143" fillId="0" borderId="14">
      <alignment horizontal="center"/>
    </xf>
    <xf numFmtId="0" fontId="143" fillId="0" borderId="14">
      <alignment horizontal="center"/>
    </xf>
    <xf numFmtId="0"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9" fontId="143" fillId="0" borderId="14">
      <alignment horizontal="center"/>
    </xf>
    <xf numFmtId="180" fontId="143" fillId="0" borderId="14">
      <alignment horizontal="center"/>
    </xf>
    <xf numFmtId="180" fontId="143" fillId="0" borderId="14">
      <alignment horizontal="center"/>
    </xf>
    <xf numFmtId="179" fontId="143" fillId="0" borderId="14">
      <alignment horizontal="center"/>
    </xf>
    <xf numFmtId="179"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9" fontId="143" fillId="0" borderId="14">
      <alignment horizontal="center"/>
    </xf>
    <xf numFmtId="179" fontId="143" fillId="0" borderId="14">
      <alignment horizontal="center"/>
    </xf>
    <xf numFmtId="179" fontId="143" fillId="0" borderId="14">
      <alignment horizontal="center"/>
    </xf>
    <xf numFmtId="179"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9" fontId="143" fillId="0" borderId="14">
      <alignment horizontal="center"/>
    </xf>
    <xf numFmtId="179" fontId="143" fillId="0" borderId="14">
      <alignment horizontal="center"/>
    </xf>
    <xf numFmtId="179" fontId="143" fillId="0" borderId="14">
      <alignment horizontal="center"/>
    </xf>
    <xf numFmtId="179" fontId="143" fillId="0" borderId="14">
      <alignment horizontal="center"/>
    </xf>
    <xf numFmtId="179"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0"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78" fontId="143" fillId="0" borderId="14">
      <alignment horizontal="center"/>
    </xf>
    <xf numFmtId="180" fontId="143" fillId="0" borderId="14">
      <alignment horizontal="center"/>
    </xf>
    <xf numFmtId="180" fontId="143" fillId="0" borderId="14">
      <alignment horizontal="center"/>
    </xf>
    <xf numFmtId="179" fontId="143" fillId="0" borderId="14">
      <alignment horizontal="center"/>
    </xf>
    <xf numFmtId="3" fontId="96" fillId="0" borderId="0" applyFont="0" applyFill="0" applyBorder="0" applyAlignment="0" applyProtection="0"/>
    <xf numFmtId="3" fontId="96" fillId="0" borderId="0" applyFont="0" applyFill="0" applyBorder="0" applyAlignment="0" applyProtection="0"/>
    <xf numFmtId="3" fontId="96" fillId="0" borderId="0" applyFont="0" applyFill="0" applyBorder="0" applyAlignment="0" applyProtection="0"/>
    <xf numFmtId="3" fontId="96" fillId="0" borderId="0" applyFont="0" applyFill="0" applyBorder="0" applyAlignment="0" applyProtection="0"/>
    <xf numFmtId="3" fontId="96" fillId="0" borderId="0" applyFont="0" applyFill="0" applyBorder="0" applyAlignment="0" applyProtection="0"/>
    <xf numFmtId="3" fontId="96" fillId="0" borderId="0" applyFont="0" applyFill="0" applyBorder="0" applyAlignment="0" applyProtection="0"/>
    <xf numFmtId="3" fontId="96" fillId="0" borderId="0" applyFont="0" applyFill="0" applyBorder="0" applyAlignment="0" applyProtection="0"/>
    <xf numFmtId="3" fontId="96" fillId="0" borderId="0" applyFont="0" applyFill="0" applyBorder="0" applyAlignment="0" applyProtection="0"/>
    <xf numFmtId="0" fontId="96" fillId="79" borderId="0" applyNumberFormat="0" applyFont="0" applyBorder="0" applyAlignment="0" applyProtection="0"/>
    <xf numFmtId="179" fontId="96" fillId="79" borderId="0" applyNumberFormat="0" applyFont="0" applyBorder="0" applyAlignment="0" applyProtection="0"/>
    <xf numFmtId="179" fontId="96" fillId="79" borderId="0" applyNumberFormat="0" applyFont="0" applyBorder="0" applyAlignment="0" applyProtection="0"/>
    <xf numFmtId="0" fontId="96" fillId="79" borderId="0" applyNumberFormat="0" applyFont="0" applyBorder="0" applyAlignment="0" applyProtection="0"/>
    <xf numFmtId="178" fontId="96" fillId="79" borderId="0" applyNumberFormat="0" applyFont="0" applyBorder="0" applyAlignment="0" applyProtection="0"/>
    <xf numFmtId="179" fontId="96" fillId="79" borderId="0" applyNumberFormat="0" applyFont="0" applyBorder="0" applyAlignment="0" applyProtection="0"/>
    <xf numFmtId="180" fontId="96" fillId="79" borderId="0" applyNumberFormat="0" applyFont="0" applyBorder="0" applyAlignment="0" applyProtection="0"/>
    <xf numFmtId="178" fontId="96" fillId="79" borderId="0" applyNumberFormat="0" applyFont="0" applyBorder="0" applyAlignment="0" applyProtection="0"/>
    <xf numFmtId="179" fontId="96" fillId="79" borderId="0" applyNumberFormat="0" applyFont="0" applyBorder="0" applyAlignment="0" applyProtection="0"/>
    <xf numFmtId="178" fontId="96" fillId="79" borderId="0" applyNumberFormat="0" applyFont="0" applyBorder="0" applyAlignment="0" applyProtection="0"/>
    <xf numFmtId="179" fontId="96" fillId="79" borderId="0" applyNumberFormat="0" applyFont="0" applyBorder="0" applyAlignment="0" applyProtection="0"/>
    <xf numFmtId="0" fontId="96" fillId="79" borderId="0" applyNumberFormat="0" applyFont="0" applyBorder="0" applyAlignment="0" applyProtection="0"/>
    <xf numFmtId="0" fontId="96" fillId="79" borderId="0" applyNumberFormat="0" applyFont="0" applyBorder="0" applyAlignment="0" applyProtection="0"/>
    <xf numFmtId="0" fontId="96" fillId="79" borderId="0" applyNumberFormat="0" applyFont="0" applyBorder="0" applyAlignment="0" applyProtection="0"/>
    <xf numFmtId="0" fontId="96" fillId="79" borderId="0" applyNumberFormat="0" applyFont="0" applyBorder="0" applyAlignment="0" applyProtection="0"/>
    <xf numFmtId="178" fontId="96" fillId="79" borderId="0" applyNumberFormat="0" applyFont="0" applyBorder="0" applyAlignment="0" applyProtection="0"/>
    <xf numFmtId="180" fontId="96" fillId="79" borderId="0" applyNumberFormat="0" applyFont="0" applyBorder="0" applyAlignment="0" applyProtection="0"/>
    <xf numFmtId="0" fontId="144" fillId="0" borderId="0">
      <alignment horizontal="left" indent="1"/>
    </xf>
    <xf numFmtId="178" fontId="144" fillId="0" borderId="0">
      <alignment horizontal="left" indent="1"/>
    </xf>
    <xf numFmtId="178" fontId="144" fillId="0" borderId="0">
      <alignment horizontal="left" indent="1"/>
    </xf>
    <xf numFmtId="178" fontId="144" fillId="0" borderId="0">
      <alignment horizontal="left" indent="1"/>
    </xf>
    <xf numFmtId="0" fontId="93" fillId="7" borderId="78">
      <alignment horizontal="left"/>
    </xf>
    <xf numFmtId="0" fontId="93" fillId="7" borderId="78">
      <alignment horizontal="left"/>
    </xf>
    <xf numFmtId="178" fontId="93" fillId="7" borderId="78">
      <alignment horizontal="left"/>
    </xf>
    <xf numFmtId="178" fontId="93" fillId="7" borderId="78">
      <alignment horizontal="left"/>
    </xf>
    <xf numFmtId="178" fontId="93" fillId="7" borderId="78">
      <alignment horizontal="left"/>
    </xf>
    <xf numFmtId="0" fontId="93" fillId="7" borderId="78">
      <alignment horizontal="left"/>
    </xf>
    <xf numFmtId="178" fontId="93" fillId="7" borderId="78">
      <alignment horizontal="left"/>
    </xf>
    <xf numFmtId="0" fontId="93" fillId="7" borderId="78">
      <alignment horizontal="left"/>
    </xf>
    <xf numFmtId="0" fontId="93" fillId="7" borderId="78">
      <alignment horizontal="left"/>
    </xf>
    <xf numFmtId="0" fontId="93" fillId="7" borderId="78">
      <alignment horizontal="left"/>
    </xf>
    <xf numFmtId="178" fontId="93" fillId="7" borderId="78">
      <alignment horizontal="left"/>
    </xf>
    <xf numFmtId="178" fontId="93" fillId="7" borderId="78">
      <alignment horizontal="left"/>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80" fontId="38" fillId="80" borderId="79" applyNumberFormat="0" applyProtection="0">
      <alignment horizontal="left" vertical="center" indent="1"/>
    </xf>
    <xf numFmtId="180" fontId="38" fillId="80" borderId="79" applyNumberFormat="0" applyProtection="0">
      <alignment horizontal="left" vertical="center" indent="1"/>
    </xf>
    <xf numFmtId="180" fontId="38" fillId="80" borderId="79" applyNumberFormat="0" applyProtection="0">
      <alignment horizontal="left" vertical="center" indent="1"/>
    </xf>
    <xf numFmtId="18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179"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9"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9" fontId="38" fillId="80" borderId="79" applyNumberFormat="0" applyProtection="0">
      <alignment horizontal="left" vertical="center" indent="1"/>
    </xf>
    <xf numFmtId="179" fontId="38" fillId="80" borderId="79" applyNumberFormat="0" applyProtection="0">
      <alignment horizontal="left" vertical="center" indent="1"/>
    </xf>
    <xf numFmtId="179" fontId="38" fillId="80" borderId="79" applyNumberFormat="0" applyProtection="0">
      <alignment horizontal="left" vertical="center" indent="1"/>
    </xf>
    <xf numFmtId="179" fontId="38" fillId="80" borderId="79" applyNumberFormat="0" applyProtection="0">
      <alignment horizontal="left" vertical="center" indent="1"/>
    </xf>
    <xf numFmtId="180" fontId="38" fillId="80" borderId="79" applyNumberFormat="0" applyProtection="0">
      <alignment horizontal="left" vertical="center" indent="1"/>
    </xf>
    <xf numFmtId="180" fontId="38" fillId="80" borderId="79" applyNumberFormat="0" applyProtection="0">
      <alignment horizontal="left" vertical="center" indent="1"/>
    </xf>
    <xf numFmtId="180" fontId="38" fillId="80" borderId="79" applyNumberFormat="0" applyProtection="0">
      <alignment horizontal="left" vertical="center" indent="1"/>
    </xf>
    <xf numFmtId="18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178" fontId="38" fillId="80" borderId="79" applyNumberFormat="0" applyProtection="0">
      <alignment horizontal="left" vertical="center" indent="1"/>
    </xf>
    <xf numFmtId="0" fontId="38" fillId="80" borderId="79" applyNumberFormat="0" applyProtection="0">
      <alignment horizontal="left" vertical="center" indent="1"/>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199" fontId="93" fillId="9" borderId="79" applyProtection="0">
      <alignment horizontal="right" vertical="center"/>
    </xf>
    <xf numFmtId="0" fontId="145" fillId="81" borderId="0"/>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 fontId="73" fillId="82" borderId="51">
      <alignment horizontal="center"/>
    </xf>
    <xf numFmtId="37" fontId="24" fillId="0" borderId="9">
      <alignment horizontal="center" wrapText="1"/>
      <protection locked="0"/>
    </xf>
    <xf numFmtId="37" fontId="24" fillId="0" borderId="9">
      <alignment horizontal="center" wrapText="1"/>
      <protection locked="0"/>
    </xf>
    <xf numFmtId="37" fontId="38" fillId="14" borderId="9">
      <alignment horizontal="center" wrapText="1"/>
    </xf>
    <xf numFmtId="200" fontId="24" fillId="14" borderId="9" applyBorder="0">
      <alignment horizontal="center" wrapText="1"/>
    </xf>
    <xf numFmtId="200" fontId="24" fillId="14" borderId="9" applyBorder="0">
      <alignment horizontal="center" wrapText="1"/>
    </xf>
    <xf numFmtId="37" fontId="24" fillId="14" borderId="0"/>
    <xf numFmtId="37" fontId="24" fillId="14" borderId="0"/>
    <xf numFmtId="0" fontId="24" fillId="0" borderId="0"/>
    <xf numFmtId="0" fontId="24" fillId="0" borderId="0"/>
    <xf numFmtId="180" fontId="75" fillId="0" borderId="0"/>
    <xf numFmtId="178" fontId="75" fillId="0" borderId="0"/>
    <xf numFmtId="0" fontId="75" fillId="0" borderId="0"/>
    <xf numFmtId="0" fontId="75" fillId="0" borderId="0"/>
    <xf numFmtId="178" fontId="24" fillId="0" borderId="0"/>
    <xf numFmtId="0" fontId="24" fillId="0" borderId="0"/>
    <xf numFmtId="0" fontId="24" fillId="0" borderId="0"/>
    <xf numFmtId="0" fontId="24" fillId="0" borderId="0"/>
    <xf numFmtId="0" fontId="24" fillId="0" borderId="0"/>
    <xf numFmtId="0" fontId="24" fillId="0" borderId="0"/>
    <xf numFmtId="180" fontId="75" fillId="0" borderId="0"/>
    <xf numFmtId="178" fontId="24" fillId="0" borderId="0"/>
    <xf numFmtId="179" fontId="75" fillId="0" borderId="0"/>
    <xf numFmtId="179" fontId="75" fillId="0" borderId="0"/>
    <xf numFmtId="178" fontId="75" fillId="0" borderId="0"/>
    <xf numFmtId="0" fontId="75" fillId="0" borderId="0"/>
    <xf numFmtId="0" fontId="24" fillId="0" borderId="0"/>
    <xf numFmtId="0" fontId="24" fillId="0" borderId="0"/>
    <xf numFmtId="0" fontId="24" fillId="0" borderId="0"/>
    <xf numFmtId="0" fontId="24" fillId="0" borderId="0"/>
    <xf numFmtId="178" fontId="24" fillId="0" borderId="0"/>
    <xf numFmtId="0" fontId="24" fillId="0" borderId="0"/>
    <xf numFmtId="0" fontId="24" fillId="0" borderId="0"/>
    <xf numFmtId="0" fontId="24" fillId="0" borderId="0"/>
    <xf numFmtId="0" fontId="24" fillId="0" borderId="0"/>
    <xf numFmtId="178" fontId="7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8" fontId="24" fillId="0" borderId="0"/>
    <xf numFmtId="178" fontId="24" fillId="0" borderId="0"/>
    <xf numFmtId="0" fontId="146" fillId="2" borderId="0"/>
    <xf numFmtId="178" fontId="146" fillId="2" borderId="0"/>
    <xf numFmtId="178" fontId="146" fillId="2" borderId="0"/>
    <xf numFmtId="178" fontId="146" fillId="2" borderId="0"/>
    <xf numFmtId="0" fontId="147" fillId="5" borderId="0">
      <alignment horizontal="left"/>
    </xf>
    <xf numFmtId="178" fontId="147" fillId="5" borderId="0">
      <alignment horizontal="left"/>
    </xf>
    <xf numFmtId="178" fontId="147" fillId="5" borderId="0">
      <alignment horizontal="left"/>
    </xf>
    <xf numFmtId="178" fontId="147" fillId="5" borderId="0">
      <alignment horizontal="left"/>
    </xf>
    <xf numFmtId="0" fontId="33" fillId="7" borderId="11">
      <alignment horizontal="left"/>
    </xf>
    <xf numFmtId="0"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0"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178"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48" borderId="51">
      <alignment vertical="center"/>
    </xf>
    <xf numFmtId="0" fontId="38" fillId="2" borderId="80" applyNumberFormat="0">
      <alignment horizontal="center"/>
    </xf>
    <xf numFmtId="178" fontId="38" fillId="2" borderId="80" applyNumberFormat="0">
      <alignment horizontal="center"/>
    </xf>
    <xf numFmtId="178" fontId="38" fillId="2" borderId="80" applyNumberFormat="0">
      <alignment horizontal="center"/>
    </xf>
    <xf numFmtId="178" fontId="38" fillId="2" borderId="80" applyNumberFormat="0">
      <alignment horizontal="center"/>
    </xf>
    <xf numFmtId="178" fontId="38" fillId="2" borderId="80" applyNumberFormat="0">
      <alignment horizontal="center"/>
    </xf>
    <xf numFmtId="178" fontId="38" fillId="2" borderId="80" applyNumberFormat="0">
      <alignment horizontal="center"/>
    </xf>
    <xf numFmtId="178" fontId="38" fillId="2" borderId="80" applyNumberFormat="0">
      <alignment horizontal="center"/>
    </xf>
    <xf numFmtId="0" fontId="38" fillId="2" borderId="80" applyNumberFormat="0">
      <alignment horizontal="center"/>
    </xf>
    <xf numFmtId="0" fontId="38" fillId="2" borderId="80" applyNumberFormat="0">
      <alignment horizontal="center"/>
    </xf>
    <xf numFmtId="0" fontId="38" fillId="2" borderId="80" applyNumberFormat="0">
      <alignment horizontal="center"/>
    </xf>
    <xf numFmtId="0" fontId="38" fillId="2" borderId="80" applyNumberFormat="0">
      <alignment horizontal="center"/>
    </xf>
    <xf numFmtId="0" fontId="38" fillId="2" borderId="80" applyNumberFormat="0">
      <alignment horizontal="center"/>
    </xf>
    <xf numFmtId="178" fontId="38" fillId="2" borderId="80" applyNumberFormat="0">
      <alignment horizontal="center"/>
    </xf>
    <xf numFmtId="178" fontId="38" fillId="2" borderId="80" applyNumberFormat="0">
      <alignment horizontal="center"/>
    </xf>
    <xf numFmtId="178" fontId="38" fillId="2" borderId="80" applyNumberFormat="0">
      <alignment horizontal="center"/>
    </xf>
    <xf numFmtId="178" fontId="38" fillId="2" borderId="80" applyNumberFormat="0">
      <alignment horizontal="center"/>
    </xf>
    <xf numFmtId="0" fontId="38" fillId="2" borderId="80" applyNumberFormat="0">
      <alignment horizontal="center"/>
    </xf>
    <xf numFmtId="0" fontId="38" fillId="2" borderId="80" applyNumberFormat="0">
      <alignment horizontal="center"/>
    </xf>
    <xf numFmtId="0" fontId="38" fillId="2" borderId="80" applyNumberFormat="0">
      <alignment horizontal="center"/>
    </xf>
    <xf numFmtId="178" fontId="38" fillId="2" borderId="80" applyNumberFormat="0">
      <alignment horizontal="center"/>
    </xf>
    <xf numFmtId="178" fontId="38" fillId="2" borderId="80" applyNumberFormat="0">
      <alignment horizontal="center"/>
    </xf>
    <xf numFmtId="178" fontId="38" fillId="2" borderId="80" applyNumberFormat="0">
      <alignment horizontal="center"/>
    </xf>
    <xf numFmtId="178" fontId="38" fillId="2" borderId="80" applyNumberFormat="0">
      <alignment horizontal="center"/>
    </xf>
    <xf numFmtId="201" fontId="24" fillId="0" borderId="76"/>
    <xf numFmtId="201" fontId="24" fillId="0" borderId="76"/>
    <xf numFmtId="201" fontId="24" fillId="0" borderId="76"/>
    <xf numFmtId="201" fontId="24" fillId="0" borderId="76"/>
    <xf numFmtId="201" fontId="24" fillId="0" borderId="76"/>
    <xf numFmtId="201" fontId="24" fillId="0" borderId="76"/>
    <xf numFmtId="201" fontId="24" fillId="0" borderId="76"/>
    <xf numFmtId="201" fontId="24" fillId="0" borderId="76"/>
    <xf numFmtId="201" fontId="24" fillId="0" borderId="76"/>
    <xf numFmtId="0" fontId="145" fillId="83" borderId="0">
      <alignment horizontal="left" vertical="center"/>
      <protection locked="0"/>
    </xf>
    <xf numFmtId="0" fontId="148" fillId="84" borderId="0">
      <alignment vertical="center"/>
      <protection locked="0"/>
    </xf>
    <xf numFmtId="40" fontId="102" fillId="0" borderId="0"/>
    <xf numFmtId="0" fontId="149" fillId="0" borderId="0" applyNumberFormat="0" applyFill="0" applyBorder="0" applyAlignment="0" applyProtection="0"/>
    <xf numFmtId="179" fontId="150" fillId="0" borderId="0" applyNumberFormat="0" applyFill="0" applyBorder="0" applyAlignment="0" applyProtection="0"/>
    <xf numFmtId="179" fontId="150" fillId="0" borderId="0" applyNumberFormat="0" applyFill="0" applyBorder="0" applyAlignment="0" applyProtection="0"/>
    <xf numFmtId="178" fontId="150" fillId="0" borderId="0" applyNumberFormat="0" applyFill="0" applyBorder="0" applyAlignment="0" applyProtection="0"/>
    <xf numFmtId="0" fontId="150" fillId="0" borderId="0" applyNumberFormat="0" applyFill="0" applyBorder="0" applyAlignment="0" applyProtection="0"/>
    <xf numFmtId="0" fontId="58" fillId="0" borderId="0" applyNumberFormat="0" applyFill="0" applyBorder="0" applyAlignment="0" applyProtection="0"/>
    <xf numFmtId="180" fontId="150"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180" fontId="150" fillId="0" borderId="0" applyNumberFormat="0" applyFill="0" applyBorder="0" applyAlignment="0" applyProtection="0"/>
    <xf numFmtId="178"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178" fontId="150" fillId="0" borderId="0" applyNumberFormat="0" applyFill="0" applyBorder="0" applyAlignment="0" applyProtection="0"/>
    <xf numFmtId="179" fontId="58" fillId="0" borderId="0" applyNumberFormat="0" applyFill="0" applyBorder="0" applyAlignment="0" applyProtection="0"/>
    <xf numFmtId="180" fontId="150" fillId="0" borderId="0" applyNumberFormat="0" applyFill="0" applyBorder="0" applyAlignment="0" applyProtection="0"/>
    <xf numFmtId="178" fontId="58" fillId="0" borderId="0" applyNumberFormat="0" applyFill="0" applyBorder="0" applyAlignment="0" applyProtection="0"/>
    <xf numFmtId="0" fontId="150" fillId="0" borderId="0" applyNumberFormat="0" applyFill="0" applyBorder="0" applyAlignment="0" applyProtection="0"/>
    <xf numFmtId="178" fontId="149" fillId="0" borderId="0" applyNumberFormat="0" applyFill="0" applyBorder="0" applyAlignment="0" applyProtection="0"/>
    <xf numFmtId="180" fontId="150" fillId="0" borderId="0" applyNumberFormat="0" applyFill="0" applyBorder="0" applyAlignment="0" applyProtection="0"/>
    <xf numFmtId="178" fontId="58" fillId="0" borderId="0" applyNumberFormat="0" applyFill="0" applyBorder="0" applyAlignment="0" applyProtection="0"/>
    <xf numFmtId="0" fontId="58" fillId="0" borderId="0" applyNumberFormat="0" applyFill="0" applyBorder="0" applyAlignment="0" applyProtection="0"/>
    <xf numFmtId="0" fontId="151" fillId="76" borderId="0"/>
    <xf numFmtId="178" fontId="151" fillId="76" borderId="0"/>
    <xf numFmtId="0" fontId="55" fillId="0" borderId="6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179"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9"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9" fontId="152" fillId="0" borderId="81" applyNumberFormat="0" applyFill="0" applyAlignment="0" applyProtection="0"/>
    <xf numFmtId="179" fontId="152" fillId="0" borderId="81" applyNumberFormat="0" applyFill="0" applyAlignment="0" applyProtection="0"/>
    <xf numFmtId="179" fontId="152" fillId="0" borderId="81" applyNumberFormat="0" applyFill="0" applyAlignment="0" applyProtection="0"/>
    <xf numFmtId="179"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0" fontId="55" fillId="0" borderId="6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178"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55" fillId="0" borderId="61"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2" applyNumberFormat="0" applyFill="0" applyAlignment="0" applyProtection="0"/>
    <xf numFmtId="176" fontId="30" fillId="2" borderId="83">
      <alignment horizontal="center"/>
    </xf>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176" fontId="30" fillId="2" borderId="83">
      <alignment horizontal="center"/>
    </xf>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1"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1" applyNumberFormat="0" applyFill="0" applyAlignment="0" applyProtection="0"/>
    <xf numFmtId="0" fontId="152" fillId="0" borderId="82" applyNumberFormat="0" applyFill="0" applyAlignment="0" applyProtection="0"/>
    <xf numFmtId="176" fontId="30" fillId="2" borderId="83">
      <alignment horizontal="center"/>
    </xf>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0" fontId="152" fillId="0" borderId="82" applyNumberFormat="0" applyFill="0" applyAlignment="0" applyProtection="0"/>
    <xf numFmtId="179" fontId="55" fillId="0" borderId="61" applyNumberFormat="0" applyFill="0" applyAlignment="0" applyProtection="0"/>
    <xf numFmtId="179" fontId="55" fillId="0" borderId="61"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176" fontId="30" fillId="2" borderId="83">
      <alignment horizontal="center"/>
    </xf>
    <xf numFmtId="176" fontId="30" fillId="2" borderId="83">
      <alignment horizontal="center"/>
    </xf>
    <xf numFmtId="178" fontId="55" fillId="0" borderId="61" applyNumberFormat="0" applyFill="0" applyAlignment="0" applyProtection="0"/>
    <xf numFmtId="0" fontId="152" fillId="0" borderId="81" applyNumberFormat="0" applyFill="0" applyAlignment="0" applyProtection="0"/>
    <xf numFmtId="178" fontId="55" fillId="0" borderId="6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8" fontId="152" fillId="0" borderId="82" applyNumberFormat="0" applyFill="0" applyAlignment="0" applyProtection="0"/>
    <xf numFmtId="176" fontId="30" fillId="2" borderId="83">
      <alignment horizontal="center"/>
    </xf>
    <xf numFmtId="180" fontId="152" fillId="0" borderId="81" applyNumberFormat="0" applyFill="0" applyAlignment="0" applyProtection="0"/>
    <xf numFmtId="180" fontId="152" fillId="0" borderId="81" applyNumberFormat="0" applyFill="0" applyAlignment="0" applyProtection="0"/>
    <xf numFmtId="176" fontId="30" fillId="2" borderId="83">
      <alignment horizontal="center"/>
    </xf>
    <xf numFmtId="0" fontId="153" fillId="0" borderId="0" applyNumberFormat="0" applyFill="0" applyBorder="0" applyAlignment="0" applyProtection="0"/>
    <xf numFmtId="179" fontId="128" fillId="0" borderId="0" applyNumberFormat="0" applyFill="0" applyBorder="0" applyAlignment="0" applyProtection="0"/>
    <xf numFmtId="0" fontId="128" fillId="0" borderId="0" applyNumberFormat="0" applyFill="0" applyBorder="0" applyAlignment="0" applyProtection="0"/>
    <xf numFmtId="0" fontId="56" fillId="0" borderId="0" applyNumberFormat="0" applyFill="0" applyBorder="0" applyAlignment="0" applyProtection="0"/>
    <xf numFmtId="180" fontId="128" fillId="0" borderId="0" applyNumberFormat="0" applyFill="0" applyBorder="0" applyAlignment="0" applyProtection="0"/>
    <xf numFmtId="0" fontId="128" fillId="0" borderId="0" applyNumberFormat="0" applyFill="0" applyBorder="0" applyAlignment="0" applyProtection="0"/>
    <xf numFmtId="180" fontId="128" fillId="0" borderId="0" applyNumberFormat="0" applyFill="0" applyBorder="0" applyAlignment="0" applyProtection="0"/>
    <xf numFmtId="178" fontId="128" fillId="0" borderId="0" applyNumberFormat="0" applyFill="0" applyBorder="0" applyAlignment="0" applyProtection="0"/>
    <xf numFmtId="0" fontId="56" fillId="0" borderId="0" applyNumberFormat="0" applyFill="0" applyBorder="0" applyAlignment="0" applyProtection="0"/>
    <xf numFmtId="179" fontId="56" fillId="0" borderId="0" applyNumberFormat="0" applyFill="0" applyBorder="0" applyAlignment="0" applyProtection="0"/>
    <xf numFmtId="0" fontId="128" fillId="0" borderId="0" applyNumberFormat="0" applyFill="0" applyBorder="0" applyAlignment="0" applyProtection="0"/>
    <xf numFmtId="178" fontId="128" fillId="0" borderId="0" applyNumberFormat="0" applyFill="0" applyBorder="0" applyAlignment="0" applyProtection="0"/>
    <xf numFmtId="0" fontId="153" fillId="0" borderId="0" applyNumberFormat="0" applyFill="0" applyBorder="0" applyAlignment="0" applyProtection="0"/>
    <xf numFmtId="178" fontId="128" fillId="0" borderId="0" applyNumberFormat="0" applyFill="0" applyBorder="0" applyAlignment="0" applyProtection="0"/>
    <xf numFmtId="180" fontId="128" fillId="0" borderId="0" applyNumberFormat="0" applyFill="0" applyBorder="0" applyAlignment="0" applyProtection="0"/>
    <xf numFmtId="178" fontId="56" fillId="0" borderId="0" applyNumberFormat="0" applyFill="0" applyBorder="0" applyAlignment="0" applyProtection="0"/>
    <xf numFmtId="0" fontId="153" fillId="0" borderId="0" applyNumberFormat="0" applyFill="0" applyBorder="0" applyAlignment="0" applyProtection="0"/>
    <xf numFmtId="180" fontId="128" fillId="0" borderId="0" applyNumberFormat="0" applyFill="0" applyBorder="0" applyAlignment="0" applyProtection="0"/>
    <xf numFmtId="178" fontId="56" fillId="0" borderId="0" applyNumberFormat="0" applyFill="0" applyBorder="0" applyAlignment="0" applyProtection="0"/>
    <xf numFmtId="0" fontId="154" fillId="0" borderId="0"/>
    <xf numFmtId="0" fontId="162" fillId="0" borderId="0"/>
    <xf numFmtId="178" fontId="76" fillId="0" borderId="0"/>
    <xf numFmtId="178" fontId="76" fillId="0" borderId="0"/>
    <xf numFmtId="178" fontId="24" fillId="0" borderId="0"/>
    <xf numFmtId="178" fontId="24" fillId="0" borderId="0"/>
    <xf numFmtId="178" fontId="24" fillId="0" borderId="0"/>
    <xf numFmtId="43" fontId="24" fillId="0" borderId="0" applyFont="0" applyFill="0" applyBorder="0" applyAlignment="0" applyProtection="0"/>
    <xf numFmtId="44" fontId="24" fillId="0" borderId="0" applyFont="0" applyFill="0" applyBorder="0" applyAlignment="0" applyProtection="0"/>
    <xf numFmtId="178" fontId="24" fillId="14" borderId="86" applyBorder="0">
      <alignment horizontal="center"/>
    </xf>
    <xf numFmtId="178" fontId="124" fillId="56" borderId="64" applyNumberFormat="0" applyAlignment="0" applyProtection="0"/>
    <xf numFmtId="9" fontId="24" fillId="0" borderId="0" applyFont="0" applyFill="0" applyBorder="0" applyAlignment="0" applyProtection="0"/>
    <xf numFmtId="0" fontId="76" fillId="0" borderId="0"/>
    <xf numFmtId="0" fontId="76" fillId="0" borderId="0"/>
    <xf numFmtId="0" fontId="24" fillId="0" borderId="0"/>
    <xf numFmtId="0" fontId="24" fillId="0" borderId="0"/>
    <xf numFmtId="0" fontId="24" fillId="0" borderId="0"/>
    <xf numFmtId="0" fontId="76" fillId="0" borderId="0"/>
    <xf numFmtId="0" fontId="76" fillId="0" borderId="0"/>
    <xf numFmtId="0" fontId="24" fillId="0" borderId="0"/>
    <xf numFmtId="0" fontId="24" fillId="0" borderId="0"/>
    <xf numFmtId="0" fontId="24"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1" fillId="0" borderId="0"/>
    <xf numFmtId="0" fontId="11" fillId="0" borderId="0"/>
    <xf numFmtId="0" fontId="10" fillId="0" borderId="0"/>
    <xf numFmtId="44" fontId="14"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24" fillId="0" borderId="0"/>
    <xf numFmtId="178" fontId="24" fillId="0" borderId="0"/>
    <xf numFmtId="178" fontId="75" fillId="0" borderId="0"/>
    <xf numFmtId="178" fontId="24" fillId="0" borderId="0"/>
    <xf numFmtId="178" fontId="24" fillId="0" borderId="0"/>
    <xf numFmtId="178" fontId="24" fillId="0" borderId="0"/>
    <xf numFmtId="178" fontId="24" fillId="0" borderId="0"/>
    <xf numFmtId="179" fontId="76" fillId="0" borderId="0"/>
    <xf numFmtId="179" fontId="76" fillId="0" borderId="0"/>
    <xf numFmtId="179" fontId="76" fillId="0" borderId="0"/>
    <xf numFmtId="179" fontId="76" fillId="0" borderId="0"/>
    <xf numFmtId="179" fontId="76"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75" fillId="0" borderId="0"/>
    <xf numFmtId="0" fontId="24" fillId="0" borderId="0"/>
    <xf numFmtId="179" fontId="76" fillId="0" borderId="0"/>
    <xf numFmtId="178" fontId="76" fillId="0" borderId="0"/>
    <xf numFmtId="178" fontId="76" fillId="0" borderId="0"/>
    <xf numFmtId="179" fontId="75" fillId="0" borderId="0"/>
    <xf numFmtId="178" fontId="24" fillId="0" borderId="0"/>
    <xf numFmtId="178" fontId="24" fillId="0" borderId="0"/>
    <xf numFmtId="178" fontId="24" fillId="0" borderId="0"/>
    <xf numFmtId="178" fontId="24" fillId="0" borderId="0"/>
    <xf numFmtId="178" fontId="75" fillId="0" borderId="0"/>
    <xf numFmtId="178" fontId="75" fillId="0" borderId="0"/>
    <xf numFmtId="178" fontId="75" fillId="0" borderId="0"/>
    <xf numFmtId="0" fontId="24" fillId="0" borderId="0"/>
    <xf numFmtId="179" fontId="24" fillId="0" borderId="0"/>
    <xf numFmtId="0" fontId="24" fillId="0" borderId="0"/>
    <xf numFmtId="0" fontId="24" fillId="0" borderId="0"/>
    <xf numFmtId="179" fontId="24" fillId="0" borderId="0"/>
    <xf numFmtId="179" fontId="75" fillId="0" borderId="0"/>
    <xf numFmtId="179" fontId="24" fillId="0" borderId="0"/>
    <xf numFmtId="0" fontId="24" fillId="0" borderId="0"/>
    <xf numFmtId="0" fontId="24" fillId="0" borderId="0"/>
    <xf numFmtId="0" fontId="24" fillId="0" borderId="0"/>
    <xf numFmtId="178" fontId="24" fillId="0" borderId="0"/>
    <xf numFmtId="179" fontId="24" fillId="0" borderId="0"/>
    <xf numFmtId="0" fontId="24" fillId="0" borderId="0"/>
    <xf numFmtId="179" fontId="24" fillId="0" borderId="0"/>
    <xf numFmtId="0" fontId="24" fillId="0" borderId="0"/>
    <xf numFmtId="0" fontId="24" fillId="0" borderId="0"/>
    <xf numFmtId="179" fontId="24" fillId="0" borderId="0"/>
    <xf numFmtId="179" fontId="75" fillId="0" borderId="0"/>
    <xf numFmtId="178" fontId="75" fillId="0" borderId="0"/>
    <xf numFmtId="178" fontId="75" fillId="0" borderId="0"/>
    <xf numFmtId="178" fontId="75" fillId="0" borderId="0"/>
    <xf numFmtId="178" fontId="24" fillId="0" borderId="0"/>
    <xf numFmtId="178" fontId="24" fillId="0" borderId="0"/>
    <xf numFmtId="178" fontId="75" fillId="0" borderId="0"/>
    <xf numFmtId="178" fontId="24" fillId="0" borderId="0"/>
    <xf numFmtId="178" fontId="24" fillId="0" borderId="0"/>
    <xf numFmtId="179" fontId="24" fillId="0" borderId="0"/>
    <xf numFmtId="0" fontId="24" fillId="0" borderId="0"/>
    <xf numFmtId="0" fontId="24" fillId="0" borderId="0"/>
    <xf numFmtId="0" fontId="24" fillId="0" borderId="0"/>
    <xf numFmtId="178" fontId="24" fillId="0" borderId="0"/>
    <xf numFmtId="179" fontId="24" fillId="0" borderId="0"/>
    <xf numFmtId="179" fontId="24" fillId="0" borderId="0"/>
    <xf numFmtId="0" fontId="24" fillId="0" borderId="0"/>
    <xf numFmtId="0" fontId="24" fillId="0" borderId="0"/>
    <xf numFmtId="0" fontId="24" fillId="0" borderId="0"/>
    <xf numFmtId="178" fontId="24" fillId="0" borderId="0"/>
    <xf numFmtId="179" fontId="24" fillId="0" borderId="0"/>
    <xf numFmtId="204" fontId="39" fillId="0" borderId="0"/>
    <xf numFmtId="204" fontId="39" fillId="0" borderId="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78" fontId="26" fillId="50"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8" fontId="26" fillId="52"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8" fontId="26" fillId="54" borderId="0" applyNumberFormat="0" applyBorder="0" applyAlignment="0" applyProtection="0"/>
    <xf numFmtId="178" fontId="26" fillId="53"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78" fontId="26" fillId="5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178" fontId="26" fillId="12"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178" fontId="26" fillId="5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78" fontId="26" fillId="12"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8" fontId="26" fillId="52"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8" fontId="26" fillId="58"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8" fontId="26" fillId="51"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8" fontId="26" fillId="12"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178" fontId="26" fillId="54"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8" fontId="78" fillId="12" borderId="0" applyNumberFormat="0" applyBorder="0" applyAlignment="0" applyProtection="0"/>
    <xf numFmtId="178" fontId="78" fillId="61" borderId="0" applyNumberFormat="0" applyBorder="0" applyAlignment="0" applyProtection="0"/>
    <xf numFmtId="178" fontId="78" fillId="59" borderId="0" applyNumberFormat="0" applyBorder="0" applyAlignment="0" applyProtection="0"/>
    <xf numFmtId="178" fontId="78" fillId="51" borderId="0" applyNumberFormat="0" applyBorder="0" applyAlignment="0" applyProtection="0"/>
    <xf numFmtId="178" fontId="78" fillId="62" borderId="0" applyNumberFormat="0" applyBorder="0" applyAlignment="0" applyProtection="0"/>
    <xf numFmtId="178" fontId="78" fillId="12" borderId="0" applyNumberFormat="0" applyBorder="0" applyAlignment="0" applyProtection="0"/>
    <xf numFmtId="178" fontId="78" fillId="52" borderId="0" applyNumberFormat="0" applyBorder="0" applyAlignment="0" applyProtection="0"/>
    <xf numFmtId="0" fontId="26" fillId="88" borderId="0" applyNumberFormat="0" applyBorder="0" applyAlignment="0" applyProtection="0"/>
    <xf numFmtId="0" fontId="26" fillId="88" borderId="0" applyNumberFormat="0" applyBorder="0" applyAlignment="0" applyProtection="0"/>
    <xf numFmtId="0" fontId="78" fillId="89" borderId="0" applyNumberFormat="0" applyBorder="0" applyAlignment="0" applyProtection="0"/>
    <xf numFmtId="178" fontId="78" fillId="65" borderId="0" applyNumberFormat="0" applyBorder="0" applyAlignment="0" applyProtection="0"/>
    <xf numFmtId="0" fontId="26" fillId="90" borderId="0" applyNumberFormat="0" applyBorder="0" applyAlignment="0" applyProtection="0"/>
    <xf numFmtId="0" fontId="26" fillId="91" borderId="0" applyNumberFormat="0" applyBorder="0" applyAlignment="0" applyProtection="0"/>
    <xf numFmtId="0" fontId="78" fillId="92" borderId="0" applyNumberFormat="0" applyBorder="0" applyAlignment="0" applyProtection="0"/>
    <xf numFmtId="178" fontId="78" fillId="61" borderId="0" applyNumberFormat="0" applyBorder="0" applyAlignment="0" applyProtection="0"/>
    <xf numFmtId="0" fontId="26" fillId="90" borderId="0" applyNumberFormat="0" applyBorder="0" applyAlignment="0" applyProtection="0"/>
    <xf numFmtId="0" fontId="26" fillId="93" borderId="0" applyNumberFormat="0" applyBorder="0" applyAlignment="0" applyProtection="0"/>
    <xf numFmtId="0" fontId="78" fillId="91" borderId="0" applyNumberFormat="0" applyBorder="0" applyAlignment="0" applyProtection="0"/>
    <xf numFmtId="178" fontId="78" fillId="59" borderId="0" applyNumberFormat="0" applyBorder="0" applyAlignment="0" applyProtection="0"/>
    <xf numFmtId="0" fontId="26" fillId="88" borderId="0" applyNumberFormat="0" applyBorder="0" applyAlignment="0" applyProtection="0"/>
    <xf numFmtId="0" fontId="26" fillId="91" borderId="0" applyNumberFormat="0" applyBorder="0" applyAlignment="0" applyProtection="0"/>
    <xf numFmtId="0" fontId="78" fillId="91" borderId="0" applyNumberFormat="0" applyBorder="0" applyAlignment="0" applyProtection="0"/>
    <xf numFmtId="178" fontId="78" fillId="69" borderId="0" applyNumberFormat="0" applyBorder="0" applyAlignment="0" applyProtection="0"/>
    <xf numFmtId="0" fontId="26" fillId="94" borderId="0" applyNumberFormat="0" applyBorder="0" applyAlignment="0" applyProtection="0"/>
    <xf numFmtId="0" fontId="26" fillId="88" borderId="0" applyNumberFormat="0" applyBorder="0" applyAlignment="0" applyProtection="0"/>
    <xf numFmtId="0" fontId="78" fillId="89" borderId="0" applyNumberFormat="0" applyBorder="0" applyAlignment="0" applyProtection="0"/>
    <xf numFmtId="178" fontId="78" fillId="63" borderId="0" applyNumberFormat="0" applyBorder="0" applyAlignment="0" applyProtection="0"/>
    <xf numFmtId="0" fontId="26" fillId="90" borderId="0" applyNumberFormat="0" applyBorder="0" applyAlignment="0" applyProtection="0"/>
    <xf numFmtId="0" fontId="26" fillId="95" borderId="0" applyNumberFormat="0" applyBorder="0" applyAlignment="0" applyProtection="0"/>
    <xf numFmtId="0" fontId="78" fillId="95" borderId="0" applyNumberFormat="0" applyBorder="0" applyAlignment="0" applyProtection="0"/>
    <xf numFmtId="178" fontId="78" fillId="67" borderId="0" applyNumberFormat="0" applyBorder="0" applyAlignment="0" applyProtection="0"/>
    <xf numFmtId="0" fontId="165" fillId="0" borderId="0"/>
    <xf numFmtId="42" fontId="100" fillId="0" borderId="0" applyFont="0" applyFill="0" applyBorder="0" applyAlignment="0" applyProtection="0"/>
    <xf numFmtId="178" fontId="84" fillId="55" borderId="0" applyNumberFormat="0" applyBorder="0" applyAlignment="0" applyProtection="0"/>
    <xf numFmtId="178" fontId="84" fillId="51" borderId="0" applyNumberFormat="0" applyBorder="0" applyAlignment="0" applyProtection="0"/>
    <xf numFmtId="0" fontId="166" fillId="0" borderId="0" applyNumberFormat="0" applyFill="0" applyBorder="0" applyAlignment="0"/>
    <xf numFmtId="181" fontId="24" fillId="14" borderId="0" applyNumberFormat="0" applyFont="0" applyBorder="0" applyAlignment="0">
      <alignment horizontal="right"/>
    </xf>
    <xf numFmtId="0" fontId="167" fillId="0" borderId="0" applyNumberFormat="0" applyFill="0" applyBorder="0" applyAlignment="0">
      <protection locked="0"/>
    </xf>
    <xf numFmtId="178" fontId="88"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178" fontId="87" fillId="72"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178" fontId="67" fillId="20" borderId="56"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178" fontId="88"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178" fontId="87" fillId="72"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0" fontId="87" fillId="71" borderId="64" applyNumberFormat="0" applyAlignment="0" applyProtection="0"/>
    <xf numFmtId="178" fontId="87" fillId="72" borderId="64" applyNumberFormat="0" applyAlignment="0" applyProtection="0"/>
    <xf numFmtId="0" fontId="91" fillId="73" borderId="65" applyNumberFormat="0" applyAlignment="0" applyProtection="0"/>
    <xf numFmtId="0" fontId="91" fillId="73" borderId="65" applyNumberFormat="0" applyAlignment="0" applyProtection="0"/>
    <xf numFmtId="178" fontId="91" fillId="73" borderId="65" applyNumberFormat="0" applyAlignment="0" applyProtection="0"/>
    <xf numFmtId="41" fontId="24" fillId="0" borderId="0" applyFont="0" applyFill="0" applyBorder="0" applyAlignment="0" applyProtection="0"/>
    <xf numFmtId="0" fontId="96" fillId="0" borderId="0" applyFont="0" applyFill="0" applyBorder="0" applyAlignment="0" applyProtection="0"/>
    <xf numFmtId="0"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3" fontId="168" fillId="0" borderId="0" applyFont="0" applyFill="0" applyBorder="0" applyAlignment="0" applyProtection="0"/>
    <xf numFmtId="177" fontId="9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7" fontId="24"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24"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2" fontId="24" fillId="0" borderId="0" applyFont="0" applyFill="0" applyBorder="0" applyAlignment="0" applyProtection="0"/>
    <xf numFmtId="0" fontId="152" fillId="96" borderId="0" applyNumberFormat="0" applyBorder="0" applyAlignment="0" applyProtection="0"/>
    <xf numFmtId="0" fontId="152" fillId="97" borderId="0" applyNumberFormat="0" applyBorder="0" applyAlignment="0" applyProtection="0"/>
    <xf numFmtId="0" fontId="152" fillId="98" borderId="0" applyNumberFormat="0" applyBorder="0" applyAlignment="0" applyProtection="0"/>
    <xf numFmtId="178" fontId="24" fillId="0" borderId="0" applyFont="0" applyFill="0" applyBorder="0" applyAlignment="0" applyProtection="0"/>
    <xf numFmtId="178" fontId="98" fillId="0" borderId="0" applyNumberFormat="0" applyFill="0" applyBorder="0" applyAlignment="0" applyProtection="0"/>
    <xf numFmtId="205" fontId="24" fillId="0" borderId="0" applyFont="0" applyFill="0" applyBorder="0" applyAlignment="0" applyProtection="0"/>
    <xf numFmtId="0" fontId="169" fillId="0" borderId="0"/>
    <xf numFmtId="0" fontId="170" fillId="0" borderId="0"/>
    <xf numFmtId="178" fontId="106" fillId="12" borderId="0" applyNumberFormat="0" applyBorder="0" applyAlignment="0" applyProtection="0"/>
    <xf numFmtId="178" fontId="24" fillId="14" borderId="86" applyBorder="0">
      <alignment horizontal="center"/>
    </xf>
    <xf numFmtId="0" fontId="24" fillId="14" borderId="86" applyBorder="0">
      <alignment horizontal="center"/>
    </xf>
    <xf numFmtId="178" fontId="24" fillId="14" borderId="86" applyBorder="0">
      <alignment horizontal="center"/>
    </xf>
    <xf numFmtId="0" fontId="24" fillId="14" borderId="86" applyBorder="0">
      <alignment horizontal="center"/>
    </xf>
    <xf numFmtId="0" fontId="24" fillId="14" borderId="86" applyBorder="0">
      <alignment horizontal="center"/>
    </xf>
    <xf numFmtId="0" fontId="24" fillId="14" borderId="86" applyBorder="0">
      <alignment horizontal="center"/>
    </xf>
    <xf numFmtId="178" fontId="24" fillId="14" borderId="86" applyBorder="0">
      <alignment horizontal="center"/>
    </xf>
    <xf numFmtId="0" fontId="24" fillId="14" borderId="86" applyBorder="0">
      <alignment horizontal="center"/>
    </xf>
    <xf numFmtId="178" fontId="24" fillId="14" borderId="86" applyBorder="0">
      <alignment horizontal="center"/>
    </xf>
    <xf numFmtId="178" fontId="24" fillId="14" borderId="86" applyBorder="0">
      <alignment horizontal="center"/>
    </xf>
    <xf numFmtId="0" fontId="24" fillId="14" borderId="86" applyBorder="0">
      <alignment horizontal="center"/>
    </xf>
    <xf numFmtId="0" fontId="24" fillId="14" borderId="86" applyBorder="0">
      <alignment horizontal="center"/>
    </xf>
    <xf numFmtId="178" fontId="24" fillId="14" borderId="86" applyBorder="0">
      <alignment horizontal="center"/>
    </xf>
    <xf numFmtId="178" fontId="24" fillId="14" borderId="86" applyBorder="0">
      <alignment horizontal="center"/>
    </xf>
    <xf numFmtId="0" fontId="24" fillId="14" borderId="86" applyBorder="0">
      <alignment horizontal="center"/>
    </xf>
    <xf numFmtId="0" fontId="24" fillId="14" borderId="86" applyBorder="0">
      <alignment horizontal="center"/>
    </xf>
    <xf numFmtId="178" fontId="24" fillId="14" borderId="86" applyBorder="0">
      <alignment horizontal="center"/>
    </xf>
    <xf numFmtId="178" fontId="24" fillId="14" borderId="86" applyBorder="0">
      <alignment horizontal="center"/>
    </xf>
    <xf numFmtId="0" fontId="24" fillId="14" borderId="86" applyBorder="0">
      <alignment horizontal="center"/>
    </xf>
    <xf numFmtId="0" fontId="24" fillId="14" borderId="86" applyBorder="0">
      <alignment horizontal="center"/>
    </xf>
    <xf numFmtId="178" fontId="24" fillId="14" borderId="86" applyBorder="0">
      <alignment horizontal="center"/>
    </xf>
    <xf numFmtId="178" fontId="24" fillId="14" borderId="86" applyBorder="0">
      <alignment horizontal="center"/>
    </xf>
    <xf numFmtId="0" fontId="24" fillId="14" borderId="86" applyBorder="0">
      <alignment horizontal="center"/>
    </xf>
    <xf numFmtId="0" fontId="24" fillId="14" borderId="86" applyBorder="0">
      <alignment horizontal="center"/>
    </xf>
    <xf numFmtId="178" fontId="24" fillId="14" borderId="86" applyBorder="0">
      <alignment horizontal="center"/>
    </xf>
    <xf numFmtId="178" fontId="24" fillId="14" borderId="86" applyBorder="0">
      <alignment horizontal="center"/>
    </xf>
    <xf numFmtId="0" fontId="24" fillId="14" borderId="86" applyBorder="0">
      <alignment horizontal="center"/>
    </xf>
    <xf numFmtId="0" fontId="24" fillId="14" borderId="86" applyBorder="0">
      <alignment horizontal="center"/>
    </xf>
    <xf numFmtId="178" fontId="24" fillId="14" borderId="86" applyBorder="0">
      <alignment horizontal="center"/>
    </xf>
    <xf numFmtId="178" fontId="24" fillId="14" borderId="86" applyBorder="0">
      <alignment horizontal="center"/>
    </xf>
    <xf numFmtId="178" fontId="24" fillId="14" borderId="86" applyBorder="0">
      <alignment horizontal="center"/>
    </xf>
    <xf numFmtId="178" fontId="24" fillId="14" borderId="86" applyBorder="0">
      <alignment horizontal="center"/>
    </xf>
    <xf numFmtId="178" fontId="24" fillId="14" borderId="86" applyBorder="0">
      <alignment horizontal="center"/>
    </xf>
    <xf numFmtId="178" fontId="24" fillId="14" borderId="86" applyBorder="0">
      <alignment horizontal="center"/>
    </xf>
    <xf numFmtId="178" fontId="24" fillId="14" borderId="86" applyBorder="0">
      <alignment horizontal="center"/>
    </xf>
    <xf numFmtId="0" fontId="24" fillId="14" borderId="86" applyBorder="0">
      <alignment horizontal="center"/>
    </xf>
    <xf numFmtId="178" fontId="110" fillId="0" borderId="68" applyNumberFormat="0" applyFill="0" applyAlignment="0" applyProtection="0"/>
    <xf numFmtId="178" fontId="110" fillId="0" borderId="68" applyNumberFormat="0" applyFill="0" applyAlignment="0" applyProtection="0"/>
    <xf numFmtId="178" fontId="113" fillId="0" borderId="71" applyNumberFormat="0" applyFill="0" applyAlignment="0" applyProtection="0"/>
    <xf numFmtId="178" fontId="114" fillId="0" borderId="0" applyNumberFormat="0" applyFill="0" applyBorder="0"/>
    <xf numFmtId="178" fontId="113" fillId="0" borderId="71" applyNumberFormat="0" applyFill="0" applyAlignment="0" applyProtection="0"/>
    <xf numFmtId="0" fontId="116" fillId="0" borderId="90" applyNumberFormat="0" applyFill="0" applyAlignment="0" applyProtection="0"/>
    <xf numFmtId="0" fontId="116" fillId="0" borderId="90" applyNumberFormat="0" applyFill="0" applyAlignment="0" applyProtection="0"/>
    <xf numFmtId="0" fontId="116" fillId="0" borderId="90" applyNumberFormat="0" applyFill="0" applyAlignment="0" applyProtection="0"/>
    <xf numFmtId="0" fontId="116" fillId="0" borderId="90" applyNumberFormat="0" applyFill="0" applyAlignment="0" applyProtection="0"/>
    <xf numFmtId="0" fontId="116" fillId="0" borderId="90" applyNumberFormat="0" applyFill="0" applyAlignment="0" applyProtection="0"/>
    <xf numFmtId="0" fontId="116" fillId="0" borderId="90" applyNumberFormat="0" applyFill="0" applyAlignment="0" applyProtection="0"/>
    <xf numFmtId="0" fontId="116" fillId="0" borderId="90" applyNumberFormat="0" applyFill="0" applyAlignment="0" applyProtection="0"/>
    <xf numFmtId="0" fontId="116" fillId="0" borderId="90" applyNumberFormat="0" applyFill="0" applyAlignment="0" applyProtection="0"/>
    <xf numFmtId="0" fontId="116" fillId="0" borderId="90" applyNumberFormat="0" applyFill="0" applyAlignment="0" applyProtection="0"/>
    <xf numFmtId="178" fontId="61" fillId="0" borderId="55" applyNumberFormat="0" applyFill="0" applyAlignment="0" applyProtection="0"/>
    <xf numFmtId="0" fontId="116" fillId="0" borderId="90" applyNumberFormat="0" applyFill="0" applyAlignment="0" applyProtection="0"/>
    <xf numFmtId="178" fontId="116" fillId="0" borderId="73" applyNumberFormat="0" applyFill="0" applyAlignment="0" applyProtection="0"/>
    <xf numFmtId="178" fontId="116" fillId="0" borderId="73" applyNumberFormat="0" applyFill="0" applyAlignment="0" applyProtection="0"/>
    <xf numFmtId="178" fontId="116" fillId="0" borderId="73" applyNumberFormat="0" applyFill="0" applyAlignment="0" applyProtection="0"/>
    <xf numFmtId="178" fontId="116" fillId="0" borderId="0" applyNumberFormat="0" applyFill="0" applyBorder="0" applyAlignment="0" applyProtection="0"/>
    <xf numFmtId="178" fontId="116" fillId="0" borderId="0" applyNumberFormat="0" applyFill="0" applyBorder="0" applyAlignment="0" applyProtection="0"/>
    <xf numFmtId="175" fontId="171" fillId="0" borderId="0"/>
    <xf numFmtId="178" fontId="118" fillId="0" borderId="0" applyNumberFormat="0" applyFill="0" applyBorder="0" applyAlignment="0" applyProtection="0">
      <alignment vertical="top"/>
      <protection locked="0"/>
    </xf>
    <xf numFmtId="0" fontId="172" fillId="0" borderId="0" applyNumberFormat="0" applyFill="0" applyBorder="0" applyAlignment="0" applyProtection="0"/>
    <xf numFmtId="0" fontId="173" fillId="0" borderId="0" applyFill="0" applyBorder="0">
      <alignment horizontal="center" vertical="center"/>
      <protection locked="0"/>
    </xf>
    <xf numFmtId="0" fontId="174" fillId="0" borderId="0" applyFill="0" applyBorder="0">
      <alignment horizontal="left" vertical="center"/>
      <protection locked="0"/>
    </xf>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65" fillId="19" borderId="56"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8"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178" fontId="124" fillId="56" borderId="64" applyNumberFormat="0" applyAlignment="0" applyProtection="0"/>
    <xf numFmtId="181" fontId="24" fillId="77" borderId="0" applyFont="0" applyBorder="0" applyAlignment="0">
      <alignment horizontal="right"/>
      <protection locked="0"/>
    </xf>
    <xf numFmtId="0" fontId="39" fillId="14" borderId="0"/>
    <xf numFmtId="178" fontId="128" fillId="0" borderId="75" applyNumberFormat="0" applyFill="0" applyAlignment="0" applyProtection="0"/>
    <xf numFmtId="206" fontId="175" fillId="0" borderId="0"/>
    <xf numFmtId="0" fontId="73" fillId="0" borderId="0" applyFill="0" applyBorder="0">
      <alignment horizontal="left" vertical="center"/>
    </xf>
    <xf numFmtId="178" fontId="132" fillId="58" borderId="0" applyNumberFormat="0" applyBorder="0" applyAlignment="0" applyProtection="0"/>
    <xf numFmtId="178" fontId="131" fillId="58" borderId="0" applyNumberFormat="0" applyBorder="0" applyAlignment="0" applyProtection="0"/>
    <xf numFmtId="197" fontId="134" fillId="0" borderId="0"/>
    <xf numFmtId="178" fontId="95" fillId="0" borderId="0"/>
    <xf numFmtId="178" fontId="95" fillId="0" borderId="0"/>
    <xf numFmtId="178" fontId="24" fillId="0" borderId="0"/>
    <xf numFmtId="0" fontId="24" fillId="0" borderId="0" applyFill="0"/>
    <xf numFmtId="178" fontId="95" fillId="0" borderId="0"/>
    <xf numFmtId="0" fontId="24" fillId="0" borderId="0"/>
    <xf numFmtId="178" fontId="95" fillId="0" borderId="0"/>
    <xf numFmtId="0" fontId="9" fillId="0" borderId="0"/>
    <xf numFmtId="0" fontId="9" fillId="0" borderId="0"/>
    <xf numFmtId="178" fontId="95" fillId="0" borderId="0"/>
    <xf numFmtId="178" fontId="93" fillId="0" borderId="0"/>
    <xf numFmtId="178" fontId="93" fillId="0" borderId="0"/>
    <xf numFmtId="178" fontId="93" fillId="0" borderId="0"/>
    <xf numFmtId="178" fontId="93" fillId="0" borderId="0"/>
    <xf numFmtId="178" fontId="93" fillId="0" borderId="0"/>
    <xf numFmtId="178" fontId="24" fillId="0" borderId="0"/>
    <xf numFmtId="178" fontId="24" fillId="0" borderId="0"/>
    <xf numFmtId="178" fontId="24" fillId="0" borderId="0"/>
    <xf numFmtId="178" fontId="93" fillId="0" borderId="0"/>
    <xf numFmtId="178" fontId="93" fillId="0" borderId="0"/>
    <xf numFmtId="178" fontId="24" fillId="0" borderId="0"/>
    <xf numFmtId="178" fontId="24" fillId="0" borderId="0"/>
    <xf numFmtId="178" fontId="24" fillId="0" borderId="0"/>
    <xf numFmtId="178" fontId="93" fillId="0" borderId="0"/>
    <xf numFmtId="178" fontId="93" fillId="0" borderId="0"/>
    <xf numFmtId="178" fontId="93" fillId="0" borderId="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xf numFmtId="178" fontId="24" fillId="0" borderId="0"/>
    <xf numFmtId="178" fontId="24" fillId="0" borderId="0"/>
    <xf numFmtId="178" fontId="24" fillId="0" borderId="0"/>
    <xf numFmtId="178" fontId="24" fillId="0" borderId="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178" fontId="24" fillId="0" borderId="0" applyNumberFormat="0" applyFont="0" applyFill="0" applyBorder="0" applyAlignment="0" applyProtection="0"/>
    <xf numFmtId="0" fontId="9" fillId="0" borderId="0"/>
    <xf numFmtId="0" fontId="9"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9" fillId="0" borderId="0"/>
    <xf numFmtId="0" fontId="9" fillId="0" borderId="0"/>
    <xf numFmtId="0" fontId="24" fillId="0" borderId="0" applyNumberFormat="0" applyFont="0" applyFill="0" applyBorder="0" applyAlignment="0" applyProtection="0"/>
    <xf numFmtId="0" fontId="9" fillId="0" borderId="0"/>
    <xf numFmtId="0" fontId="9" fillId="0" borderId="0"/>
    <xf numFmtId="178" fontId="93"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24" fillId="0" borderId="0"/>
    <xf numFmtId="178" fontId="24" fillId="0" borderId="0"/>
    <xf numFmtId="178" fontId="24" fillId="0" borderId="0"/>
    <xf numFmtId="0"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8"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8"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8" fontId="24" fillId="0" borderId="0"/>
    <xf numFmtId="178"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3" fillId="0" borderId="0"/>
    <xf numFmtId="0" fontId="24" fillId="0" borderId="0"/>
    <xf numFmtId="178" fontId="95" fillId="0" borderId="0"/>
    <xf numFmtId="0" fontId="9" fillId="0" borderId="0"/>
    <xf numFmtId="0" fontId="9" fillId="0" borderId="0"/>
    <xf numFmtId="178" fontId="95" fillId="0" borderId="0"/>
    <xf numFmtId="0" fontId="9" fillId="0" borderId="0"/>
    <xf numFmtId="178" fontId="95" fillId="0" borderId="0"/>
    <xf numFmtId="178" fontId="9" fillId="22" borderId="60" applyNumberFormat="0" applyFont="0" applyAlignment="0" applyProtection="0"/>
    <xf numFmtId="0" fontId="24" fillId="54" borderId="76" applyNumberFormat="0" applyFont="0" applyAlignment="0" applyProtection="0"/>
    <xf numFmtId="178" fontId="137" fillId="54" borderId="76" applyNumberFormat="0" applyFont="0" applyAlignment="0" applyProtection="0"/>
    <xf numFmtId="178" fontId="24" fillId="54" borderId="76" applyNumberFormat="0" applyFont="0" applyAlignment="0" applyProtection="0"/>
    <xf numFmtId="178" fontId="137" fillId="54" borderId="76" applyNumberFormat="0" applyFont="0" applyAlignment="0" applyProtection="0"/>
    <xf numFmtId="0"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26"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178" fontId="9" fillId="22" borderId="60" applyNumberFormat="0" applyFont="0" applyAlignment="0" applyProtection="0"/>
    <xf numFmtId="178" fontId="9" fillId="22" borderId="60" applyNumberFormat="0" applyFont="0" applyAlignment="0" applyProtection="0"/>
    <xf numFmtId="0" fontId="9" fillId="22" borderId="60"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9" fillId="22" borderId="60"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24" fillId="54" borderId="76"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179"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179"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179"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179"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9" fillId="22" borderId="60"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178" fontId="9" fillId="22" borderId="60" applyNumberFormat="0" applyFont="0" applyAlignment="0" applyProtection="0"/>
    <xf numFmtId="0" fontId="24" fillId="54" borderId="76" applyNumberFormat="0" applyFont="0" applyAlignment="0" applyProtection="0"/>
    <xf numFmtId="178" fontId="137" fillId="54" borderId="76" applyNumberFormat="0" applyFont="0" applyAlignment="0" applyProtection="0"/>
    <xf numFmtId="178" fontId="24" fillId="54" borderId="76" applyNumberFormat="0" applyFont="0" applyAlignment="0" applyProtection="0"/>
    <xf numFmtId="178" fontId="137" fillId="54" borderId="76" applyNumberFormat="0" applyFont="0" applyAlignment="0" applyProtection="0"/>
    <xf numFmtId="178" fontId="137" fillId="54" borderId="76" applyNumberFormat="0" applyFont="0" applyAlignment="0" applyProtection="0"/>
    <xf numFmtId="178" fontId="137"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8" fontId="9" fillId="22" borderId="60" applyNumberFormat="0" applyFont="0" applyAlignment="0" applyProtection="0"/>
    <xf numFmtId="178" fontId="9" fillId="22" borderId="60" applyNumberFormat="0" applyFon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8" fontId="138" fillId="71" borderId="77" applyNumberFormat="0" applyAlignment="0" applyProtection="0"/>
    <xf numFmtId="0" fontId="124" fillId="56" borderId="93"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8" fontId="66" fillId="20" borderId="57" applyNumberFormat="0" applyAlignment="0" applyProtection="0"/>
    <xf numFmtId="0" fontId="124" fillId="56" borderId="93"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8" fontId="138" fillId="71" borderId="77" applyNumberFormat="0" applyAlignment="0" applyProtection="0"/>
    <xf numFmtId="0" fontId="124" fillId="56" borderId="93"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8" fontId="138" fillId="72" borderId="77"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78" fontId="138" fillId="72" borderId="77"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9" fontId="124" fillId="56" borderId="93" applyNumberFormat="0" applyAlignment="0" applyProtection="0"/>
    <xf numFmtId="178"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175" fontId="176" fillId="0" borderId="0"/>
    <xf numFmtId="0" fontId="177" fillId="0" borderId="0" applyFill="0" applyBorder="0">
      <alignment vertical="center"/>
    </xf>
    <xf numFmtId="178" fontId="96" fillId="0" borderId="0" applyNumberFormat="0" applyFont="0" applyFill="0" applyBorder="0" applyAlignment="0" applyProtection="0">
      <alignment horizontal="left"/>
    </xf>
    <xf numFmtId="207" fontId="178" fillId="0" borderId="16"/>
    <xf numFmtId="207" fontId="178" fillId="0" borderId="16"/>
    <xf numFmtId="0" fontId="143" fillId="0" borderId="14">
      <alignment horizontal="center"/>
    </xf>
    <xf numFmtId="0" fontId="143" fillId="0" borderId="14">
      <alignment horizontal="center"/>
    </xf>
    <xf numFmtId="178" fontId="143" fillId="0" borderId="14">
      <alignment horizontal="center"/>
    </xf>
    <xf numFmtId="0" fontId="143" fillId="0" borderId="14">
      <alignment horizontal="center"/>
    </xf>
    <xf numFmtId="178" fontId="143" fillId="0" borderId="14">
      <alignment horizontal="center"/>
    </xf>
    <xf numFmtId="178" fontId="143" fillId="0" borderId="14">
      <alignment horizontal="center"/>
    </xf>
    <xf numFmtId="178" fontId="96" fillId="79" borderId="0" applyNumberFormat="0" applyFont="0" applyBorder="0" applyAlignment="0" applyProtection="0"/>
    <xf numFmtId="208" fontId="24" fillId="0" borderId="0"/>
    <xf numFmtId="209" fontId="39" fillId="0" borderId="0" applyFill="0" applyBorder="0">
      <alignment horizontal="right" vertical="center"/>
    </xf>
    <xf numFmtId="210" fontId="39" fillId="0" borderId="0" applyFill="0" applyBorder="0">
      <alignment horizontal="right" vertical="center"/>
    </xf>
    <xf numFmtId="211" fontId="39" fillId="0" borderId="0" applyFill="0" applyBorder="0">
      <alignment horizontal="right" vertical="center"/>
    </xf>
    <xf numFmtId="178" fontId="87" fillId="72"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24" fillId="54" borderId="0" applyNumberFormat="0" applyFont="0" applyBorder="0" applyAlignment="0" applyProtection="0"/>
    <xf numFmtId="0" fontId="24" fillId="71" borderId="0" applyNumberFormat="0" applyFont="0" applyBorder="0" applyAlignment="0" applyProtection="0"/>
    <xf numFmtId="0" fontId="24" fillId="72" borderId="0" applyNumberFormat="0" applyFont="0" applyBorder="0" applyAlignment="0" applyProtection="0"/>
    <xf numFmtId="0" fontId="24" fillId="0" borderId="0" applyNumberFormat="0" applyFont="0" applyFill="0" applyBorder="0" applyAlignment="0" applyProtection="0"/>
    <xf numFmtId="0" fontId="24" fillId="72" borderId="0" applyNumberFormat="0" applyFont="0" applyBorder="0" applyAlignment="0" applyProtection="0"/>
    <xf numFmtId="0" fontId="24" fillId="0" borderId="0" applyNumberFormat="0" applyFont="0" applyFill="0" applyBorder="0" applyAlignment="0" applyProtection="0"/>
    <xf numFmtId="0" fontId="24" fillId="0" borderId="0" applyNumberFormat="0" applyFont="0" applyBorder="0" applyAlignment="0" applyProtection="0"/>
    <xf numFmtId="0" fontId="149" fillId="0" borderId="0" applyNumberFormat="0" applyFill="0" applyBorder="0" applyAlignment="0" applyProtection="0"/>
    <xf numFmtId="178" fontId="24" fillId="0" borderId="0"/>
    <xf numFmtId="178" fontId="75" fillId="0" borderId="0"/>
    <xf numFmtId="0" fontId="73" fillId="0" borderId="0"/>
    <xf numFmtId="0" fontId="179" fillId="0" borderId="0"/>
    <xf numFmtId="15" fontId="24" fillId="0" borderId="0"/>
    <xf numFmtId="10" fontId="24" fillId="0" borderId="0"/>
    <xf numFmtId="0" fontId="180" fillId="76" borderId="12" applyBorder="0" applyProtection="0">
      <alignment horizontal="centerContinuous" vertical="center"/>
    </xf>
    <xf numFmtId="0" fontId="180" fillId="76" borderId="12" applyBorder="0" applyProtection="0">
      <alignment horizontal="centerContinuous" vertical="center"/>
    </xf>
    <xf numFmtId="0" fontId="180" fillId="76" borderId="12" applyBorder="0" applyProtection="0">
      <alignment horizontal="centerContinuous" vertical="center"/>
    </xf>
    <xf numFmtId="0" fontId="180" fillId="76" borderId="12" applyBorder="0" applyProtection="0">
      <alignment horizontal="centerContinuous" vertical="center"/>
    </xf>
    <xf numFmtId="0" fontId="181" fillId="0" borderId="0" applyBorder="0" applyProtection="0">
      <alignment vertical="center"/>
    </xf>
    <xf numFmtId="0" fontId="182" fillId="0" borderId="0">
      <alignment horizontal="left"/>
    </xf>
    <xf numFmtId="0" fontId="182" fillId="0" borderId="8" applyFill="0" applyBorder="0" applyProtection="0">
      <alignment horizontal="left" vertical="top"/>
    </xf>
    <xf numFmtId="0" fontId="182" fillId="0" borderId="8" applyFill="0" applyBorder="0" applyProtection="0">
      <alignment horizontal="left" vertical="top"/>
    </xf>
    <xf numFmtId="49" fontId="24" fillId="0" borderId="0" applyFont="0" applyFill="0" applyBorder="0" applyAlignment="0" applyProtection="0"/>
    <xf numFmtId="0" fontId="183" fillId="0" borderId="0"/>
    <xf numFmtId="0" fontId="184" fillId="0" borderId="0"/>
    <xf numFmtId="0" fontId="184" fillId="0" borderId="0"/>
    <xf numFmtId="0" fontId="183" fillId="0" borderId="0"/>
    <xf numFmtId="206" fontId="185" fillId="0" borderId="0"/>
    <xf numFmtId="178" fontId="149" fillId="0" borderId="0" applyNumberFormat="0" applyFill="0" applyBorder="0" applyAlignment="0" applyProtection="0"/>
    <xf numFmtId="0" fontId="186" fillId="0" borderId="0" applyFill="0" applyBorder="0">
      <alignment horizontal="left" vertical="center"/>
      <protection locked="0"/>
    </xf>
    <xf numFmtId="0" fontId="183" fillId="0" borderId="0"/>
    <xf numFmtId="0" fontId="187" fillId="0" borderId="0" applyFill="0" applyBorder="0">
      <alignment horizontal="left" vertical="center"/>
      <protection locked="0"/>
    </xf>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178" fontId="152" fillId="0" borderId="82"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178" fontId="55" fillId="0" borderId="6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178" fontId="152" fillId="0" borderId="82"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176" fontId="30" fillId="2" borderId="83">
      <alignment horizontal="center"/>
    </xf>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178" fontId="152" fillId="0" borderId="8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0" fontId="152" fillId="0" borderId="91" applyNumberFormat="0" applyFill="0" applyAlignment="0" applyProtection="0"/>
    <xf numFmtId="176" fontId="30" fillId="2" borderId="83">
      <alignment horizontal="center"/>
    </xf>
    <xf numFmtId="178" fontId="128" fillId="0" borderId="0" applyNumberFormat="0" applyFill="0" applyBorder="0" applyAlignment="0" applyProtection="0"/>
    <xf numFmtId="212" fontId="24" fillId="0" borderId="12" applyBorder="0" applyProtection="0">
      <alignment horizontal="right"/>
    </xf>
    <xf numFmtId="212" fontId="24" fillId="0" borderId="12" applyBorder="0" applyProtection="0">
      <alignment horizontal="right"/>
    </xf>
    <xf numFmtId="212" fontId="24" fillId="0" borderId="12" applyBorder="0" applyProtection="0">
      <alignment horizontal="right"/>
    </xf>
    <xf numFmtId="212" fontId="24" fillId="0" borderId="12" applyBorder="0" applyProtection="0">
      <alignment horizontal="right"/>
    </xf>
    <xf numFmtId="178" fontId="24" fillId="0" borderId="0"/>
    <xf numFmtId="178" fontId="75" fillId="0" borderId="0"/>
    <xf numFmtId="178" fontId="24" fillId="0" borderId="0"/>
    <xf numFmtId="178" fontId="24" fillId="0" borderId="0"/>
    <xf numFmtId="178" fontId="24" fillId="0" borderId="0"/>
    <xf numFmtId="178" fontId="24" fillId="0" borderId="0"/>
    <xf numFmtId="179" fontId="76" fillId="0" borderId="0"/>
    <xf numFmtId="0" fontId="76" fillId="0" borderId="0"/>
    <xf numFmtId="178" fontId="76" fillId="0" borderId="0"/>
    <xf numFmtId="178" fontId="76" fillId="0" borderId="0"/>
    <xf numFmtId="178" fontId="76" fillId="0" borderId="0"/>
    <xf numFmtId="178" fontId="76" fillId="0" borderId="0"/>
    <xf numFmtId="178" fontId="76" fillId="0" borderId="0"/>
    <xf numFmtId="178" fontId="76" fillId="0" borderId="0"/>
    <xf numFmtId="180" fontId="76" fillId="0" borderId="0"/>
    <xf numFmtId="178" fontId="76" fillId="0" borderId="0"/>
    <xf numFmtId="178" fontId="76" fillId="0" borderId="0"/>
    <xf numFmtId="180" fontId="76"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9" fontId="24" fillId="0" borderId="0"/>
    <xf numFmtId="178" fontId="76" fillId="0" borderId="0"/>
    <xf numFmtId="178" fontId="76" fillId="0" borderId="0"/>
    <xf numFmtId="179" fontId="76" fillId="0" borderId="0"/>
    <xf numFmtId="0" fontId="76" fillId="0" borderId="0"/>
    <xf numFmtId="178" fontId="76" fillId="0" borderId="0"/>
    <xf numFmtId="178" fontId="76" fillId="0" borderId="0"/>
    <xf numFmtId="178" fontId="76" fillId="0" borderId="0"/>
    <xf numFmtId="178" fontId="76" fillId="0" borderId="0"/>
    <xf numFmtId="178" fontId="76" fillId="0" borderId="0"/>
    <xf numFmtId="178" fontId="24" fillId="0" borderId="0"/>
    <xf numFmtId="178" fontId="24" fillId="0" borderId="0"/>
    <xf numFmtId="178" fontId="24" fillId="0" borderId="0"/>
    <xf numFmtId="178" fontId="24" fillId="0" borderId="0"/>
    <xf numFmtId="178" fontId="75" fillId="0" borderId="0"/>
    <xf numFmtId="178" fontId="75" fillId="0" borderId="0"/>
    <xf numFmtId="178" fontId="75" fillId="0" borderId="0"/>
    <xf numFmtId="179" fontId="24" fillId="0" borderId="0"/>
    <xf numFmtId="180" fontId="24" fillId="0" borderId="0"/>
    <xf numFmtId="0" fontId="24" fillId="0" borderId="0"/>
    <xf numFmtId="180" fontId="24" fillId="0" borderId="0"/>
    <xf numFmtId="178" fontId="24" fillId="0" borderId="0"/>
    <xf numFmtId="0" fontId="24" fillId="0" borderId="0"/>
    <xf numFmtId="0" fontId="24" fillId="0" borderId="0"/>
    <xf numFmtId="178" fontId="24" fillId="0" borderId="0"/>
    <xf numFmtId="0" fontId="24" fillId="0" borderId="0"/>
    <xf numFmtId="180" fontId="24" fillId="0" borderId="0"/>
    <xf numFmtId="178" fontId="24" fillId="0" borderId="0"/>
    <xf numFmtId="0" fontId="24" fillId="0" borderId="0"/>
    <xf numFmtId="0" fontId="24" fillId="0" borderId="0"/>
    <xf numFmtId="0" fontId="24" fillId="0" borderId="0"/>
    <xf numFmtId="0" fontId="24" fillId="0" borderId="0"/>
    <xf numFmtId="179" fontId="24" fillId="0" borderId="0"/>
    <xf numFmtId="180" fontId="24" fillId="0" borderId="0"/>
    <xf numFmtId="180" fontId="24" fillId="0" borderId="0"/>
    <xf numFmtId="0" fontId="24" fillId="0" borderId="0"/>
    <xf numFmtId="0" fontId="24" fillId="0" borderId="0"/>
    <xf numFmtId="0" fontId="24" fillId="0" borderId="0"/>
    <xf numFmtId="0" fontId="24" fillId="0" borderId="0"/>
    <xf numFmtId="180" fontId="24" fillId="0" borderId="0"/>
    <xf numFmtId="179" fontId="24" fillId="0" borderId="0"/>
    <xf numFmtId="0" fontId="24" fillId="0" borderId="0"/>
    <xf numFmtId="180" fontId="24" fillId="0" borderId="0"/>
    <xf numFmtId="178" fontId="24" fillId="0" borderId="0"/>
    <xf numFmtId="0" fontId="24" fillId="0" borderId="0"/>
    <xf numFmtId="0" fontId="24" fillId="0" borderId="0"/>
    <xf numFmtId="178" fontId="24" fillId="0" borderId="0"/>
    <xf numFmtId="180" fontId="24" fillId="0" borderId="0"/>
    <xf numFmtId="178" fontId="24" fillId="0" borderId="0"/>
    <xf numFmtId="0" fontId="24" fillId="0" borderId="0"/>
    <xf numFmtId="0" fontId="24" fillId="0" borderId="0"/>
    <xf numFmtId="0" fontId="24" fillId="0" borderId="0"/>
    <xf numFmtId="0" fontId="24" fillId="0" borderId="0"/>
    <xf numFmtId="179" fontId="24" fillId="0" borderId="0"/>
    <xf numFmtId="180" fontId="24" fillId="0" borderId="0"/>
    <xf numFmtId="180" fontId="24" fillId="0" borderId="0"/>
    <xf numFmtId="0" fontId="24" fillId="0" borderId="0"/>
    <xf numFmtId="178" fontId="24" fillId="0" borderId="0"/>
    <xf numFmtId="178" fontId="24" fillId="0" borderId="0"/>
    <xf numFmtId="0" fontId="24" fillId="0" borderId="0"/>
    <xf numFmtId="0" fontId="24" fillId="0" borderId="0"/>
    <xf numFmtId="179" fontId="24" fillId="0" borderId="0"/>
    <xf numFmtId="180" fontId="24" fillId="0" borderId="0"/>
    <xf numFmtId="0" fontId="24" fillId="0" borderId="0"/>
    <xf numFmtId="180" fontId="24" fillId="0" borderId="0"/>
    <xf numFmtId="178" fontId="24" fillId="0" borderId="0"/>
    <xf numFmtId="0" fontId="24" fillId="0" borderId="0"/>
    <xf numFmtId="0" fontId="24" fillId="0" borderId="0"/>
    <xf numFmtId="178" fontId="24" fillId="0" borderId="0"/>
    <xf numFmtId="0" fontId="24" fillId="0" borderId="0"/>
    <xf numFmtId="180" fontId="24" fillId="0" borderId="0"/>
    <xf numFmtId="178" fontId="24" fillId="0" borderId="0"/>
    <xf numFmtId="0" fontId="24" fillId="0" borderId="0"/>
    <xf numFmtId="0" fontId="24" fillId="0" borderId="0"/>
    <xf numFmtId="0" fontId="24" fillId="0" borderId="0"/>
    <xf numFmtId="0" fontId="24" fillId="0" borderId="0"/>
    <xf numFmtId="179" fontId="24" fillId="0" borderId="0"/>
    <xf numFmtId="180" fontId="24" fillId="0" borderId="0"/>
    <xf numFmtId="180" fontId="24" fillId="0" borderId="0"/>
    <xf numFmtId="0" fontId="24" fillId="0" borderId="0"/>
    <xf numFmtId="0" fontId="24" fillId="0" borderId="0"/>
    <xf numFmtId="0" fontId="24" fillId="0" borderId="0"/>
    <xf numFmtId="178" fontId="75" fillId="0" borderId="0"/>
    <xf numFmtId="178" fontId="75" fillId="0" borderId="0"/>
    <xf numFmtId="178" fontId="75" fillId="0" borderId="0"/>
    <xf numFmtId="178" fontId="24" fillId="0" borderId="0"/>
    <xf numFmtId="178" fontId="24" fillId="0" borderId="0"/>
    <xf numFmtId="178" fontId="75" fillId="0" borderId="0"/>
    <xf numFmtId="178" fontId="24" fillId="0" borderId="0"/>
    <xf numFmtId="178" fontId="24" fillId="0" borderId="0"/>
    <xf numFmtId="0" fontId="24" fillId="0" borderId="0"/>
    <xf numFmtId="180" fontId="24" fillId="0" borderId="0"/>
    <xf numFmtId="179" fontId="24" fillId="0" borderId="0"/>
    <xf numFmtId="0" fontId="24" fillId="0" borderId="0"/>
    <xf numFmtId="180" fontId="24" fillId="0" borderId="0"/>
    <xf numFmtId="178" fontId="24" fillId="0" borderId="0"/>
    <xf numFmtId="0" fontId="24" fillId="0" borderId="0"/>
    <xf numFmtId="0" fontId="24" fillId="0" borderId="0"/>
    <xf numFmtId="178" fontId="24" fillId="0" borderId="0"/>
    <xf numFmtId="180" fontId="24" fillId="0" borderId="0"/>
    <xf numFmtId="178" fontId="24" fillId="0" borderId="0"/>
    <xf numFmtId="0" fontId="24" fillId="0" borderId="0"/>
    <xf numFmtId="0" fontId="24" fillId="0" borderId="0"/>
    <xf numFmtId="0" fontId="24" fillId="0" borderId="0"/>
    <xf numFmtId="0" fontId="24" fillId="0" borderId="0"/>
    <xf numFmtId="179" fontId="24" fillId="0" borderId="0"/>
    <xf numFmtId="180" fontId="24" fillId="0" borderId="0"/>
    <xf numFmtId="180" fontId="24" fillId="0" borderId="0"/>
    <xf numFmtId="0" fontId="24" fillId="0" borderId="0"/>
    <xf numFmtId="178" fontId="24" fillId="0" borderId="0"/>
    <xf numFmtId="178" fontId="24" fillId="0" borderId="0"/>
    <xf numFmtId="0" fontId="24" fillId="0" borderId="0"/>
    <xf numFmtId="0" fontId="24" fillId="0" borderId="0"/>
    <xf numFmtId="0" fontId="24" fillId="0" borderId="0"/>
    <xf numFmtId="180" fontId="24" fillId="0" borderId="0"/>
    <xf numFmtId="179" fontId="24" fillId="0" borderId="0"/>
    <xf numFmtId="0" fontId="24" fillId="0" borderId="0"/>
    <xf numFmtId="180" fontId="24" fillId="0" borderId="0"/>
    <xf numFmtId="178" fontId="24" fillId="0" borderId="0"/>
    <xf numFmtId="0" fontId="24" fillId="0" borderId="0"/>
    <xf numFmtId="0" fontId="24" fillId="0" borderId="0"/>
    <xf numFmtId="178" fontId="24" fillId="0" borderId="0"/>
    <xf numFmtId="180" fontId="24" fillId="0" borderId="0"/>
    <xf numFmtId="178" fontId="24" fillId="0" borderId="0"/>
    <xf numFmtId="0" fontId="24" fillId="0" borderId="0"/>
    <xf numFmtId="0" fontId="24" fillId="0" borderId="0"/>
    <xf numFmtId="0" fontId="24" fillId="0" borderId="0"/>
    <xf numFmtId="0" fontId="24" fillId="0" borderId="0"/>
    <xf numFmtId="179" fontId="24" fillId="0" borderId="0"/>
    <xf numFmtId="180" fontId="24" fillId="0" borderId="0"/>
    <xf numFmtId="180" fontId="24" fillId="0" borderId="0"/>
    <xf numFmtId="0" fontId="24" fillId="0" borderId="0"/>
    <xf numFmtId="178" fontId="24" fillId="0" borderId="0"/>
    <xf numFmtId="178" fontId="24" fillId="0" borderId="0"/>
    <xf numFmtId="0" fontId="24" fillId="0" borderId="0"/>
    <xf numFmtId="0" fontId="24" fillId="0" borderId="0"/>
    <xf numFmtId="0" fontId="9" fillId="24" borderId="0" applyNumberFormat="0" applyBorder="0" applyAlignment="0" applyProtection="0"/>
    <xf numFmtId="0" fontId="26" fillId="49" borderId="0" applyNumberFormat="0" applyBorder="0" applyAlignment="0" applyProtection="0"/>
    <xf numFmtId="178" fontId="26" fillId="49"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78" fontId="9" fillId="24" borderId="0" applyNumberFormat="0" applyBorder="0" applyAlignment="0" applyProtection="0"/>
    <xf numFmtId="0"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8"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9" fontId="9" fillId="24" borderId="0" applyNumberFormat="0" applyBorder="0" applyAlignment="0" applyProtection="0"/>
    <xf numFmtId="178" fontId="9" fillId="24" borderId="0" applyNumberFormat="0" applyBorder="0" applyAlignment="0" applyProtection="0"/>
    <xf numFmtId="0" fontId="9" fillId="28" borderId="0" applyNumberFormat="0" applyBorder="0" applyAlignment="0" applyProtection="0"/>
    <xf numFmtId="0" fontId="26" fillId="51" borderId="0" applyNumberFormat="0" applyBorder="0" applyAlignment="0" applyProtection="0"/>
    <xf numFmtId="178" fontId="26" fillId="5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8" fontId="9" fillId="28" borderId="0" applyNumberFormat="0" applyBorder="0" applyAlignment="0" applyProtection="0"/>
    <xf numFmtId="0"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8"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9" fontId="9" fillId="28" borderId="0" applyNumberFormat="0" applyBorder="0" applyAlignment="0" applyProtection="0"/>
    <xf numFmtId="178" fontId="9" fillId="28" borderId="0" applyNumberFormat="0" applyBorder="0" applyAlignment="0" applyProtection="0"/>
    <xf numFmtId="0" fontId="9" fillId="32" borderId="0" applyNumberFormat="0" applyBorder="0" applyAlignment="0" applyProtection="0"/>
    <xf numFmtId="0" fontId="26" fillId="53" borderId="0" applyNumberFormat="0" applyBorder="0" applyAlignment="0" applyProtection="0"/>
    <xf numFmtId="178" fontId="26" fillId="5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0" fontId="9" fillId="53" borderId="0" applyNumberFormat="0" applyBorder="0" applyAlignment="0" applyProtection="0"/>
    <xf numFmtId="178" fontId="9" fillId="5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8" fontId="26" fillId="53"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8"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9" fontId="9" fillId="32" borderId="0" applyNumberFormat="0" applyBorder="0" applyAlignment="0" applyProtection="0"/>
    <xf numFmtId="178" fontId="9" fillId="32" borderId="0" applyNumberFormat="0" applyBorder="0" applyAlignment="0" applyProtection="0"/>
    <xf numFmtId="178" fontId="9" fillId="32" borderId="0" applyNumberFormat="0" applyBorder="0" applyAlignment="0" applyProtection="0"/>
    <xf numFmtId="0" fontId="26" fillId="55" borderId="0" applyNumberFormat="0" applyBorder="0" applyAlignment="0" applyProtection="0"/>
    <xf numFmtId="178" fontId="26" fillId="5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78"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8" fontId="9" fillId="36" borderId="0" applyNumberFormat="0" applyBorder="0" applyAlignment="0" applyProtection="0"/>
    <xf numFmtId="179" fontId="9" fillId="36" borderId="0" applyNumberFormat="0" applyBorder="0" applyAlignment="0" applyProtection="0"/>
    <xf numFmtId="179" fontId="9" fillId="36" borderId="0" applyNumberFormat="0" applyBorder="0" applyAlignment="0" applyProtection="0"/>
    <xf numFmtId="178" fontId="9" fillId="36"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178" fontId="26" fillId="12"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9" fontId="9" fillId="40" borderId="0" applyNumberFormat="0" applyBorder="0" applyAlignment="0" applyProtection="0"/>
    <xf numFmtId="178" fontId="9" fillId="40" borderId="0" applyNumberFormat="0" applyBorder="0" applyAlignment="0" applyProtection="0"/>
    <xf numFmtId="179" fontId="9" fillId="40" borderId="0" applyNumberFormat="0" applyBorder="0" applyAlignment="0" applyProtection="0"/>
    <xf numFmtId="178" fontId="9" fillId="40" borderId="0" applyNumberFormat="0" applyBorder="0" applyAlignment="0" applyProtection="0"/>
    <xf numFmtId="178" fontId="9" fillId="40" borderId="0" applyNumberFormat="0" applyBorder="0" applyAlignment="0" applyProtection="0"/>
    <xf numFmtId="0" fontId="9" fillId="44" borderId="0" applyNumberFormat="0" applyBorder="0" applyAlignment="0" applyProtection="0"/>
    <xf numFmtId="0" fontId="26" fillId="56" borderId="0" applyNumberFormat="0" applyBorder="0" applyAlignment="0" applyProtection="0"/>
    <xf numFmtId="178" fontId="26" fillId="5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178" fontId="9" fillId="44" borderId="0" applyNumberFormat="0" applyBorder="0" applyAlignment="0" applyProtection="0"/>
    <xf numFmtId="0"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8"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9" fontId="9" fillId="44" borderId="0" applyNumberFormat="0" applyBorder="0" applyAlignment="0" applyProtection="0"/>
    <xf numFmtId="178" fontId="9" fillId="44" borderId="0" applyNumberFormat="0" applyBorder="0" applyAlignment="0" applyProtection="0"/>
    <xf numFmtId="0" fontId="9" fillId="25" borderId="0" applyNumberFormat="0" applyBorder="0" applyAlignment="0" applyProtection="0"/>
    <xf numFmtId="0" fontId="26" fillId="50" borderId="0" applyNumberFormat="0" applyBorder="0" applyAlignment="0" applyProtection="0"/>
    <xf numFmtId="178" fontId="26" fillId="50"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78" fontId="9" fillId="25" borderId="0" applyNumberFormat="0" applyBorder="0" applyAlignment="0" applyProtection="0"/>
    <xf numFmtId="0"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8"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9" fontId="9" fillId="25" borderId="0" applyNumberFormat="0" applyBorder="0" applyAlignment="0" applyProtection="0"/>
    <xf numFmtId="178"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8" fontId="26" fillId="52"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9" fontId="9" fillId="29" borderId="0" applyNumberFormat="0" applyBorder="0" applyAlignment="0" applyProtection="0"/>
    <xf numFmtId="178" fontId="9" fillId="29" borderId="0" applyNumberFormat="0" applyBorder="0" applyAlignment="0" applyProtection="0"/>
    <xf numFmtId="179" fontId="9" fillId="29" borderId="0" applyNumberFormat="0" applyBorder="0" applyAlignment="0" applyProtection="0"/>
    <xf numFmtId="178" fontId="9" fillId="29" borderId="0" applyNumberFormat="0" applyBorder="0" applyAlignment="0" applyProtection="0"/>
    <xf numFmtId="178" fontId="9" fillId="29" borderId="0" applyNumberFormat="0" applyBorder="0" applyAlignment="0" applyProtection="0"/>
    <xf numFmtId="0" fontId="9" fillId="33" borderId="0" applyNumberFormat="0" applyBorder="0" applyAlignment="0" applyProtection="0"/>
    <xf numFmtId="0" fontId="26" fillId="57" borderId="0" applyNumberFormat="0" applyBorder="0" applyAlignment="0" applyProtection="0"/>
    <xf numFmtId="178" fontId="26" fillId="5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8" fontId="9" fillId="33" borderId="0" applyNumberFormat="0" applyBorder="0" applyAlignment="0" applyProtection="0"/>
    <xf numFmtId="0"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8"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9" fontId="9" fillId="33" borderId="0" applyNumberFormat="0" applyBorder="0" applyAlignment="0" applyProtection="0"/>
    <xf numFmtId="178" fontId="9" fillId="33" borderId="0" applyNumberFormat="0" applyBorder="0" applyAlignment="0" applyProtection="0"/>
    <xf numFmtId="0" fontId="26" fillId="55" borderId="0" applyNumberFormat="0" applyBorder="0" applyAlignment="0" applyProtection="0"/>
    <xf numFmtId="178" fontId="26" fillId="55"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8"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8" fontId="9" fillId="37" borderId="0" applyNumberFormat="0" applyBorder="0" applyAlignment="0" applyProtection="0"/>
    <xf numFmtId="179" fontId="9" fillId="37" borderId="0" applyNumberFormat="0" applyBorder="0" applyAlignment="0" applyProtection="0"/>
    <xf numFmtId="179" fontId="9" fillId="37" borderId="0" applyNumberFormat="0" applyBorder="0" applyAlignment="0" applyProtection="0"/>
    <xf numFmtId="178" fontId="9" fillId="37" borderId="0" applyNumberFormat="0" applyBorder="0" applyAlignment="0" applyProtection="0"/>
    <xf numFmtId="0" fontId="26" fillId="50" borderId="0" applyNumberFormat="0" applyBorder="0" applyAlignment="0" applyProtection="0"/>
    <xf numFmtId="178" fontId="26" fillId="5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8"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8" fontId="9" fillId="41" borderId="0" applyNumberFormat="0" applyBorder="0" applyAlignment="0" applyProtection="0"/>
    <xf numFmtId="179" fontId="9" fillId="41" borderId="0" applyNumberFormat="0" applyBorder="0" applyAlignment="0" applyProtection="0"/>
    <xf numFmtId="179" fontId="9" fillId="41" borderId="0" applyNumberFormat="0" applyBorder="0" applyAlignment="0" applyProtection="0"/>
    <xf numFmtId="178" fontId="9" fillId="41" borderId="0" applyNumberFormat="0" applyBorder="0" applyAlignment="0" applyProtection="0"/>
    <xf numFmtId="0" fontId="9" fillId="45" borderId="0" applyNumberFormat="0" applyBorder="0" applyAlignment="0" applyProtection="0"/>
    <xf numFmtId="0" fontId="26" fillId="59" borderId="0" applyNumberFormat="0" applyBorder="0" applyAlignment="0" applyProtection="0"/>
    <xf numFmtId="178" fontId="26" fillId="5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178" fontId="9" fillId="45" borderId="0" applyNumberFormat="0" applyBorder="0" applyAlignment="0" applyProtection="0"/>
    <xf numFmtId="0"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8"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9" fontId="9" fillId="45" borderId="0" applyNumberFormat="0" applyBorder="0" applyAlignment="0" applyProtection="0"/>
    <xf numFmtId="178" fontId="9" fillId="45" borderId="0" applyNumberFormat="0" applyBorder="0" applyAlignment="0" applyProtection="0"/>
    <xf numFmtId="0" fontId="78" fillId="60" borderId="0" applyNumberFormat="0" applyBorder="0" applyAlignment="0" applyProtection="0"/>
    <xf numFmtId="178" fontId="78" fillId="60" borderId="0" applyNumberFormat="0" applyBorder="0" applyAlignment="0" applyProtection="0"/>
    <xf numFmtId="0" fontId="78" fillId="52" borderId="0" applyNumberFormat="0" applyBorder="0" applyAlignment="0" applyProtection="0"/>
    <xf numFmtId="178" fontId="78" fillId="52" borderId="0" applyNumberFormat="0" applyBorder="0" applyAlignment="0" applyProtection="0"/>
    <xf numFmtId="0" fontId="78" fillId="57" borderId="0" applyNumberFormat="0" applyBorder="0" applyAlignment="0" applyProtection="0"/>
    <xf numFmtId="178" fontId="78" fillId="57" borderId="0" applyNumberFormat="0" applyBorder="0" applyAlignment="0" applyProtection="0"/>
    <xf numFmtId="0" fontId="78" fillId="62" borderId="0" applyNumberFormat="0" applyBorder="0" applyAlignment="0" applyProtection="0"/>
    <xf numFmtId="178" fontId="78" fillId="62" borderId="0" applyNumberFormat="0" applyBorder="0" applyAlignment="0" applyProtection="0"/>
    <xf numFmtId="0" fontId="71" fillId="62" borderId="0" applyNumberFormat="0" applyBorder="0" applyAlignment="0" applyProtection="0"/>
    <xf numFmtId="178" fontId="71" fillId="62" borderId="0" applyNumberFormat="0" applyBorder="0" applyAlignment="0" applyProtection="0"/>
    <xf numFmtId="0" fontId="78" fillId="63" borderId="0" applyNumberFormat="0" applyBorder="0" applyAlignment="0" applyProtection="0"/>
    <xf numFmtId="178" fontId="78" fillId="63" borderId="0" applyNumberFormat="0" applyBorder="0" applyAlignment="0" applyProtection="0"/>
    <xf numFmtId="0" fontId="78" fillId="64" borderId="0" applyNumberFormat="0" applyBorder="0" applyAlignment="0" applyProtection="0"/>
    <xf numFmtId="178" fontId="78" fillId="64" borderId="0" applyNumberFormat="0" applyBorder="0" applyAlignment="0" applyProtection="0"/>
    <xf numFmtId="0" fontId="78" fillId="66" borderId="0" applyNumberFormat="0" applyBorder="0" applyAlignment="0" applyProtection="0"/>
    <xf numFmtId="178" fontId="78" fillId="66" borderId="0" applyNumberFormat="0" applyBorder="0" applyAlignment="0" applyProtection="0"/>
    <xf numFmtId="0" fontId="78" fillId="67" borderId="0" applyNumberFormat="0" applyBorder="0" applyAlignment="0" applyProtection="0"/>
    <xf numFmtId="178" fontId="78" fillId="67" borderId="0" applyNumberFormat="0" applyBorder="0" applyAlignment="0" applyProtection="0"/>
    <xf numFmtId="0" fontId="78" fillId="68" borderId="0" applyNumberFormat="0" applyBorder="0" applyAlignment="0" applyProtection="0"/>
    <xf numFmtId="178" fontId="78" fillId="68" borderId="0" applyNumberFormat="0" applyBorder="0" applyAlignment="0" applyProtection="0"/>
    <xf numFmtId="0" fontId="78" fillId="62" borderId="0" applyNumberFormat="0" applyBorder="0" applyAlignment="0" applyProtection="0"/>
    <xf numFmtId="178" fontId="78" fillId="62" borderId="0" applyNumberFormat="0" applyBorder="0" applyAlignment="0" applyProtection="0"/>
    <xf numFmtId="0" fontId="78" fillId="61" borderId="0" applyNumberFormat="0" applyBorder="0" applyAlignment="0" applyProtection="0"/>
    <xf numFmtId="178" fontId="78" fillId="61" borderId="0" applyNumberFormat="0" applyBorder="0" applyAlignment="0" applyProtection="0"/>
    <xf numFmtId="0" fontId="82" fillId="0" borderId="0"/>
    <xf numFmtId="178" fontId="82" fillId="0" borderId="0"/>
    <xf numFmtId="0" fontId="84" fillId="51" borderId="0" applyNumberFormat="0" applyBorder="0" applyAlignment="0" applyProtection="0"/>
    <xf numFmtId="178" fontId="84" fillId="51" borderId="0" applyNumberFormat="0" applyBorder="0" applyAlignment="0" applyProtection="0"/>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182" fontId="24" fillId="2" borderId="9">
      <alignment horizontal="right"/>
    </xf>
    <xf numFmtId="6" fontId="24" fillId="2" borderId="9">
      <alignment horizontal="right"/>
    </xf>
    <xf numFmtId="6" fontId="24" fillId="2" borderId="9">
      <alignment horizontal="right"/>
    </xf>
    <xf numFmtId="6" fontId="24" fillId="2" borderId="9">
      <alignment horizontal="right"/>
    </xf>
    <xf numFmtId="6"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182" fontId="24" fillId="2" borderId="9">
      <alignment horizontal="right"/>
    </xf>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7" fillId="72"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0" fontId="88" fillId="71" borderId="64" applyNumberFormat="0" applyAlignment="0" applyProtection="0"/>
    <xf numFmtId="178" fontId="87" fillId="72" borderId="64" applyNumberFormat="0" applyAlignment="0" applyProtection="0"/>
    <xf numFmtId="178" fontId="67" fillId="20" borderId="56" applyNumberFormat="0" applyAlignment="0" applyProtection="0"/>
    <xf numFmtId="178" fontId="91" fillId="73" borderId="65" applyNumberFormat="0" applyAlignment="0" applyProtection="0"/>
    <xf numFmtId="0" fontId="91" fillId="73" borderId="65" applyNumberFormat="0" applyAlignment="0" applyProtection="0"/>
    <xf numFmtId="178" fontId="91" fillId="73" borderId="65" applyNumberFormat="0" applyAlignment="0" applyProtection="0"/>
    <xf numFmtId="0" fontId="92" fillId="74" borderId="66" applyBorder="0">
      <alignment horizontal="center" vertical="center" wrapTex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 fontId="97" fillId="75" borderId="9"/>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178" fontId="38" fillId="3" borderId="9">
      <protection locked="0"/>
    </xf>
    <xf numFmtId="0" fontId="106" fillId="53" borderId="0" applyNumberFormat="0" applyBorder="0" applyAlignment="0" applyProtection="0"/>
    <xf numFmtId="178" fontId="106" fillId="53" borderId="0" applyNumberFormat="0" applyBorder="0" applyAlignment="0" applyProtection="0"/>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0"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178"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0" fontId="24" fillId="14" borderId="92" applyBorder="0">
      <alignment horizontal="center"/>
    </xf>
    <xf numFmtId="178" fontId="24" fillId="14" borderId="92" applyBorder="0">
      <alignment horizontal="center"/>
    </xf>
    <xf numFmtId="178" fontId="24" fillId="14" borderId="92" applyBorder="0">
      <alignment horizontal="center"/>
    </xf>
    <xf numFmtId="0" fontId="109" fillId="0" borderId="67" applyNumberFormat="0" applyFill="0" applyAlignment="0" applyProtection="0"/>
    <xf numFmtId="178" fontId="109" fillId="0" borderId="67" applyNumberFormat="0" applyFill="0" applyAlignment="0" applyProtection="0"/>
    <xf numFmtId="0" fontId="112" fillId="0" borderId="70" applyNumberFormat="0" applyFill="0" applyAlignment="0" applyProtection="0"/>
    <xf numFmtId="178" fontId="112" fillId="0" borderId="70" applyNumberFormat="0" applyFill="0" applyAlignment="0" applyProtection="0"/>
    <xf numFmtId="180" fontId="115" fillId="0" borderId="72" applyNumberFormat="0" applyFill="0" applyAlignment="0" applyProtection="0"/>
    <xf numFmtId="0" fontId="116" fillId="0" borderId="73" applyNumberFormat="0" applyFill="0" applyAlignment="0" applyProtection="0"/>
    <xf numFmtId="0" fontId="116" fillId="0" borderId="73" applyNumberFormat="0" applyFill="0" applyAlignment="0" applyProtection="0"/>
    <xf numFmtId="0" fontId="116" fillId="0" borderId="73" applyNumberFormat="0" applyFill="0" applyAlignment="0" applyProtection="0"/>
    <xf numFmtId="0" fontId="116" fillId="0" borderId="73" applyNumberFormat="0" applyFill="0" applyAlignment="0" applyProtection="0"/>
    <xf numFmtId="178" fontId="116" fillId="0" borderId="73" applyNumberFormat="0" applyFill="0" applyAlignment="0" applyProtection="0"/>
    <xf numFmtId="0" fontId="115" fillId="0" borderId="0" applyNumberFormat="0" applyFill="0" applyBorder="0" applyAlignment="0" applyProtection="0"/>
    <xf numFmtId="178" fontId="115" fillId="0" borderId="0" applyNumberFormat="0" applyFill="0" applyBorder="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0" fontId="124" fillId="58" borderId="64" applyNumberFormat="0" applyAlignment="0" applyProtection="0"/>
    <xf numFmtId="178" fontId="124" fillId="58" borderId="64" applyNumberFormat="0" applyAlignment="0" applyProtection="0"/>
    <xf numFmtId="0" fontId="124" fillId="56" borderId="64" applyNumberFormat="0" applyAlignment="0" applyProtection="0"/>
    <xf numFmtId="178" fontId="124" fillId="56" borderId="64" applyNumberFormat="0" applyAlignment="0" applyProtection="0"/>
    <xf numFmtId="178" fontId="65" fillId="19" borderId="56" applyNumberFormat="0" applyAlignment="0" applyProtection="0"/>
    <xf numFmtId="178" fontId="124" fillId="56" borderId="64" applyNumberFormat="0" applyAlignment="0" applyProtection="0"/>
    <xf numFmtId="0" fontId="124" fillId="58" borderId="64" applyNumberFormat="0" applyAlignment="0" applyProtection="0"/>
    <xf numFmtId="0" fontId="124" fillId="58" borderId="64" applyNumberFormat="0" applyAlignment="0" applyProtection="0"/>
    <xf numFmtId="178" fontId="126" fillId="7" borderId="9">
      <alignment horizontal="left" indent="2"/>
    </xf>
    <xf numFmtId="0" fontId="126" fillId="7" borderId="9">
      <alignment horizontal="left" indent="2"/>
    </xf>
    <xf numFmtId="178" fontId="126" fillId="7" borderId="9">
      <alignment horizontal="left" indent="2"/>
    </xf>
    <xf numFmtId="0" fontId="127" fillId="0" borderId="74" applyNumberFormat="0" applyFill="0" applyAlignment="0" applyProtection="0"/>
    <xf numFmtId="178" fontId="127" fillId="0" borderId="74" applyNumberFormat="0" applyFill="0" applyAlignment="0" applyProtection="0"/>
    <xf numFmtId="0" fontId="131" fillId="58" borderId="0" applyNumberFormat="0" applyBorder="0" applyAlignment="0" applyProtection="0"/>
    <xf numFmtId="178" fontId="131" fillId="5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178" fontId="24" fillId="0" borderId="0"/>
    <xf numFmtId="0" fontId="24" fillId="0" borderId="0" applyNumberFormat="0" applyFont="0" applyFill="0" applyBorder="0" applyAlignment="0" applyProtection="0"/>
    <xf numFmtId="178" fontId="24"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179" fontId="9" fillId="0" borderId="0"/>
    <xf numFmtId="179" fontId="9" fillId="0" borderId="0"/>
    <xf numFmtId="0" fontId="9" fillId="0" borderId="0"/>
    <xf numFmtId="0" fontId="9" fillId="0" borderId="0"/>
    <xf numFmtId="0" fontId="9" fillId="0" borderId="0"/>
    <xf numFmtId="178"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179" fontId="9" fillId="0" borderId="0"/>
    <xf numFmtId="179" fontId="9" fillId="0" borderId="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78"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178"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178" fontId="24" fillId="0" borderId="0"/>
    <xf numFmtId="0" fontId="9" fillId="0" borderId="0"/>
    <xf numFmtId="0" fontId="9" fillId="0" borderId="0"/>
    <xf numFmtId="0" fontId="9" fillId="0" borderId="0"/>
    <xf numFmtId="179" fontId="95" fillId="0" borderId="0"/>
    <xf numFmtId="0" fontId="9" fillId="0" borderId="0"/>
    <xf numFmtId="0" fontId="9" fillId="0" borderId="0"/>
    <xf numFmtId="0" fontId="9" fillId="0" borderId="0"/>
    <xf numFmtId="0" fontId="9" fillId="0" borderId="0"/>
    <xf numFmtId="0" fontId="24"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0" borderId="0"/>
    <xf numFmtId="0" fontId="137"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24"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180" fontId="24" fillId="54" borderId="76" applyNumberFormat="0" applyFont="0" applyAlignment="0" applyProtection="0"/>
    <xf numFmtId="180" fontId="24" fillId="54" borderId="76"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80" fontId="24" fillId="54" borderId="76"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80" fontId="24"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79" fontId="24" fillId="54" borderId="76" applyNumberFormat="0" applyFont="0" applyAlignment="0" applyProtection="0"/>
    <xf numFmtId="179" fontId="24"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79" fontId="24" fillId="54" borderId="76" applyNumberFormat="0" applyFont="0" applyAlignment="0" applyProtection="0"/>
    <xf numFmtId="0" fontId="24" fillId="54" borderId="76" applyNumberFormat="0" applyFont="0" applyAlignment="0" applyProtection="0"/>
    <xf numFmtId="0" fontId="26" fillId="54" borderId="76"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0" fontId="26" fillId="54" borderId="76" applyNumberFormat="0" applyFont="0" applyAlignment="0" applyProtection="0"/>
    <xf numFmtId="180" fontId="24" fillId="54" borderId="76" applyNumberFormat="0" applyFont="0" applyAlignment="0" applyProtection="0"/>
    <xf numFmtId="180" fontId="24" fillId="54" borderId="76"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179"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9" fillId="22" borderId="60"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180" fontId="24" fillId="54" borderId="76" applyNumberFormat="0" applyFont="0" applyAlignment="0" applyProtection="0"/>
    <xf numFmtId="0" fontId="137" fillId="54" borderId="76" applyNumberFormat="0" applyFont="0" applyAlignment="0" applyProtection="0"/>
    <xf numFmtId="0" fontId="24"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24" fillId="54" borderId="76" applyNumberFormat="0" applyFont="0" applyAlignment="0" applyProtection="0"/>
    <xf numFmtId="0" fontId="137" fillId="54" borderId="76" applyNumberFormat="0" applyFont="0" applyAlignment="0" applyProtection="0"/>
    <xf numFmtId="0" fontId="24"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24"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37" fillId="54" borderId="76" applyNumberFormat="0" applyFont="0" applyAlignment="0" applyProtection="0"/>
    <xf numFmtId="0" fontId="124" fillId="58" borderId="93" applyNumberFormat="0" applyAlignment="0" applyProtection="0"/>
    <xf numFmtId="0" fontId="24" fillId="54" borderId="76" applyNumberFormat="0" applyFont="0" applyAlignment="0" applyProtection="0"/>
    <xf numFmtId="0" fontId="137" fillId="54" borderId="76" applyNumberFormat="0" applyFont="0" applyAlignment="0" applyProtection="0"/>
    <xf numFmtId="0" fontId="124" fillId="58" borderId="93" applyNumberFormat="0" applyAlignment="0" applyProtection="0"/>
    <xf numFmtId="178" fontId="124" fillId="58" borderId="93" applyNumberFormat="0" applyAlignment="0" applyProtection="0"/>
    <xf numFmtId="0" fontId="137" fillId="54" borderId="76" applyNumberFormat="0" applyFont="0" applyAlignment="0" applyProtection="0"/>
    <xf numFmtId="0" fontId="137" fillId="54" borderId="76" applyNumberFormat="0" applyFont="0" applyAlignment="0" applyProtection="0"/>
    <xf numFmtId="0" fontId="124" fillId="58" borderId="93" applyNumberFormat="0" applyAlignment="0" applyProtection="0"/>
    <xf numFmtId="0" fontId="137" fillId="54" borderId="76" applyNumberFormat="0" applyFont="0" applyAlignment="0" applyProtection="0"/>
    <xf numFmtId="0" fontId="124" fillId="58"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0" fontId="137" fillId="54" borderId="76" applyNumberFormat="0" applyFont="0" applyAlignment="0" applyProtection="0"/>
    <xf numFmtId="178" fontId="124" fillId="56" borderId="93" applyNumberFormat="0" applyAlignment="0" applyProtection="0"/>
    <xf numFmtId="178" fontId="124" fillId="56" borderId="93" applyNumberFormat="0" applyAlignment="0" applyProtection="0"/>
    <xf numFmtId="0" fontId="137" fillId="54" borderId="76" applyNumberFormat="0" applyFont="0" applyAlignment="0" applyProtection="0"/>
    <xf numFmtId="0" fontId="137"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0" fontId="137" fillId="54" borderId="76" applyNumberFormat="0" applyFont="0" applyAlignment="0" applyProtection="0"/>
    <xf numFmtId="0" fontId="124" fillId="56" borderId="93" applyNumberFormat="0" applyAlignment="0" applyProtection="0"/>
    <xf numFmtId="0" fontId="124" fillId="58" borderId="93" applyNumberFormat="0" applyAlignment="0" applyProtection="0"/>
    <xf numFmtId="0" fontId="24" fillId="54" borderId="76" applyNumberFormat="0" applyFont="0" applyAlignment="0" applyProtection="0"/>
    <xf numFmtId="0" fontId="137" fillId="54" borderId="76" applyNumberFormat="0" applyFont="0" applyAlignment="0" applyProtection="0"/>
    <xf numFmtId="0" fontId="124" fillId="58" borderId="93" applyNumberFormat="0" applyAlignment="0" applyProtection="0"/>
    <xf numFmtId="0" fontId="137"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0" fontId="136" fillId="54" borderId="76" applyNumberFormat="0" applyFont="0" applyAlignment="0" applyProtection="0"/>
    <xf numFmtId="0" fontId="137" fillId="54" borderId="76" applyNumberFormat="0" applyFont="0" applyAlignment="0" applyProtection="0"/>
    <xf numFmtId="178" fontId="124" fillId="56" borderId="93" applyNumberFormat="0" applyAlignment="0" applyProtection="0"/>
    <xf numFmtId="178" fontId="124" fillId="56" borderId="93" applyNumberFormat="0" applyAlignment="0" applyProtection="0"/>
    <xf numFmtId="178" fontId="24" fillId="54" borderId="76" applyNumberFormat="0" applyFont="0" applyAlignment="0" applyProtection="0"/>
    <xf numFmtId="178" fontId="124" fillId="56" borderId="93" applyNumberFormat="0" applyAlignment="0" applyProtection="0"/>
    <xf numFmtId="178" fontId="124" fillId="56" borderId="93" applyNumberFormat="0" applyAlignment="0" applyProtection="0"/>
    <xf numFmtId="178" fontId="24" fillId="54" borderId="76" applyNumberFormat="0" applyFont="0" applyAlignment="0" applyProtection="0"/>
    <xf numFmtId="178" fontId="124" fillId="56"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178"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178" fontId="124" fillId="58" borderId="93" applyNumberFormat="0" applyAlignment="0" applyProtection="0"/>
    <xf numFmtId="178" fontId="124" fillId="56" borderId="93" applyNumberFormat="0" applyAlignment="0" applyProtection="0"/>
    <xf numFmtId="178" fontId="24"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0" fontId="124" fillId="58" borderId="93" applyNumberFormat="0" applyAlignment="0" applyProtection="0"/>
    <xf numFmtId="178" fontId="24"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0" fontId="124" fillId="58" borderId="93" applyNumberFormat="0" applyAlignment="0" applyProtection="0"/>
    <xf numFmtId="0" fontId="124" fillId="58"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137"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178" fontId="136" fillId="54" borderId="76" applyNumberFormat="0" applyFont="0" applyAlignment="0" applyProtection="0"/>
    <xf numFmtId="178" fontId="137"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178"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137"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8" fontId="124" fillId="58"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24" fillId="54" borderId="76" applyNumberFormat="0" applyFon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24" fillId="54" borderId="76" applyNumberFormat="0" applyFon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24" fillId="54" borderId="76" applyNumberFormat="0" applyFont="0" applyAlignment="0" applyProtection="0"/>
    <xf numFmtId="0" fontId="24" fillId="54" borderId="76" applyNumberFormat="0" applyFont="0" applyAlignment="0" applyProtection="0"/>
    <xf numFmtId="0" fontId="124" fillId="56" borderId="93" applyNumberFormat="0" applyAlignment="0" applyProtection="0"/>
    <xf numFmtId="0"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8" borderId="93" applyNumberFormat="0" applyAlignment="0" applyProtection="0"/>
    <xf numFmtId="178" fontId="24" fillId="54" borderId="76" applyNumberFormat="0" applyFon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0" fontId="124" fillId="56" borderId="93" applyNumberFormat="0" applyAlignment="0" applyProtection="0"/>
    <xf numFmtId="0" fontId="124" fillId="56" borderId="93" applyNumberFormat="0" applyAlignment="0" applyProtection="0"/>
    <xf numFmtId="178" fontId="24" fillId="54" borderId="76" applyNumberFormat="0" applyFont="0" applyAlignment="0" applyProtection="0"/>
    <xf numFmtId="178" fontId="24" fillId="54" borderId="76" applyNumberFormat="0" applyFont="0" applyAlignment="0" applyProtection="0"/>
    <xf numFmtId="178" fontId="9" fillId="22" borderId="60" applyNumberFormat="0" applyFont="0" applyAlignment="0" applyProtection="0"/>
    <xf numFmtId="0" fontId="124" fillId="56" borderId="93" applyNumberFormat="0" applyAlignment="0" applyProtection="0"/>
    <xf numFmtId="180" fontId="24" fillId="54" borderId="76" applyNumberFormat="0" applyFont="0" applyAlignment="0" applyProtection="0"/>
    <xf numFmtId="178" fontId="9" fillId="22" borderId="60" applyNumberFormat="0" applyFon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38" fillId="72" borderId="77" applyNumberFormat="0" applyAlignment="0" applyProtection="0"/>
    <xf numFmtId="0" fontId="124" fillId="56" borderId="93" applyNumberFormat="0" applyAlignment="0" applyProtection="0"/>
    <xf numFmtId="0" fontId="124" fillId="56" borderId="93" applyNumberFormat="0" applyAlignment="0" applyProtection="0"/>
    <xf numFmtId="179"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24" fillId="56" borderId="93"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24" fillId="56" borderId="93" applyNumberFormat="0" applyAlignment="0" applyProtection="0"/>
    <xf numFmtId="179" fontId="138" fillId="72" borderId="77" applyNumberFormat="0" applyAlignment="0" applyProtection="0"/>
    <xf numFmtId="0" fontId="124" fillId="56" borderId="93" applyNumberFormat="0" applyAlignment="0" applyProtection="0"/>
    <xf numFmtId="0" fontId="138" fillId="72" borderId="77" applyNumberFormat="0" applyAlignment="0" applyProtection="0"/>
    <xf numFmtId="0" fontId="124" fillId="56" borderId="93" applyNumberFormat="0" applyAlignment="0" applyProtection="0"/>
    <xf numFmtId="0" fontId="138" fillId="72" borderId="77" applyNumberFormat="0" applyAlignment="0" applyProtection="0"/>
    <xf numFmtId="0" fontId="124" fillId="56" borderId="93" applyNumberFormat="0" applyAlignment="0" applyProtection="0"/>
    <xf numFmtId="0" fontId="124" fillId="56" borderId="93" applyNumberFormat="0" applyAlignment="0" applyProtection="0"/>
    <xf numFmtId="0" fontId="138" fillId="72" borderId="77" applyNumberFormat="0" applyAlignment="0" applyProtection="0"/>
    <xf numFmtId="0" fontId="138" fillId="72" borderId="77" applyNumberFormat="0" applyAlignment="0" applyProtection="0"/>
    <xf numFmtId="0" fontId="124" fillId="56" borderId="93"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38" fillId="72" borderId="77" applyNumberFormat="0" applyAlignment="0" applyProtection="0"/>
    <xf numFmtId="0" fontId="124" fillId="56" borderId="93" applyNumberFormat="0" applyAlignment="0" applyProtection="0"/>
    <xf numFmtId="180" fontId="138" fillId="72" borderId="77" applyNumberFormat="0" applyAlignment="0" applyProtection="0"/>
    <xf numFmtId="178"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38" fillId="71" borderId="77"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38" fillId="71" borderId="77"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38" fillId="72" borderId="77" applyNumberFormat="0" applyAlignment="0" applyProtection="0"/>
    <xf numFmtId="0" fontId="138" fillId="71" borderId="77"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38" fillId="71" borderId="77"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8" borderId="93" applyNumberFormat="0" applyAlignment="0" applyProtection="0"/>
    <xf numFmtId="0" fontId="138" fillId="71" borderId="77" applyNumberFormat="0" applyAlignment="0" applyProtection="0"/>
    <xf numFmtId="0" fontId="124" fillId="58" borderId="93" applyNumberFormat="0" applyAlignment="0" applyProtection="0"/>
    <xf numFmtId="0" fontId="124" fillId="58" borderId="93" applyNumberFormat="0" applyAlignment="0" applyProtection="0"/>
    <xf numFmtId="0" fontId="138" fillId="71" borderId="77" applyNumberFormat="0" applyAlignment="0" applyProtection="0"/>
    <xf numFmtId="0" fontId="138" fillId="71" borderId="77" applyNumberFormat="0" applyAlignment="0" applyProtection="0"/>
    <xf numFmtId="0" fontId="124" fillId="58" borderId="93" applyNumberFormat="0" applyAlignment="0" applyProtection="0"/>
    <xf numFmtId="0" fontId="138" fillId="71" borderId="77"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38" fillId="71" borderId="77" applyNumberFormat="0" applyAlignment="0" applyProtection="0"/>
    <xf numFmtId="0" fontId="124" fillId="58" borderId="93"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0" fontId="138" fillId="71" borderId="77" applyNumberFormat="0" applyAlignment="0" applyProtection="0"/>
    <xf numFmtId="180" fontId="138" fillId="72" borderId="77" applyNumberFormat="0" applyAlignment="0" applyProtection="0"/>
    <xf numFmtId="0" fontId="138" fillId="71" borderId="77" applyNumberFormat="0" applyAlignment="0" applyProtection="0"/>
    <xf numFmtId="178" fontId="138" fillId="72" borderId="77" applyNumberFormat="0" applyAlignment="0" applyProtection="0"/>
    <xf numFmtId="0"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0" fontId="138" fillId="72" borderId="77" applyNumberFormat="0" applyAlignment="0" applyProtection="0"/>
    <xf numFmtId="178" fontId="138" fillId="72" borderId="77" applyNumberFormat="0" applyAlignment="0" applyProtection="0"/>
    <xf numFmtId="178" fontId="138" fillId="71"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1"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138" fillId="72" borderId="77" applyNumberFormat="0" applyAlignment="0" applyProtection="0"/>
    <xf numFmtId="178" fontId="66" fillId="20" borderId="57" applyNumberFormat="0" applyAlignment="0" applyProtection="0"/>
    <xf numFmtId="178" fontId="138" fillId="72" borderId="77" applyNumberFormat="0" applyAlignment="0" applyProtection="0"/>
    <xf numFmtId="180" fontId="138" fillId="72" borderId="77"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6" fillId="0" borderId="0" applyNumberFormat="0" applyFont="0" applyFill="0" applyBorder="0" applyAlignment="0" applyProtection="0">
      <alignment horizontal="left"/>
    </xf>
    <xf numFmtId="178" fontId="96" fillId="0" borderId="0" applyNumberFormat="0" applyFont="0" applyFill="0" applyBorder="0" applyAlignment="0" applyProtection="0">
      <alignment horizontal="left"/>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8" fillId="71" borderId="93" applyNumberFormat="0" applyAlignment="0" applyProtection="0"/>
    <xf numFmtId="0" fontId="38" fillId="80" borderId="79" applyNumberFormat="0" applyProtection="0">
      <alignment horizontal="left" vertical="center" indent="1"/>
    </xf>
    <xf numFmtId="178" fontId="87" fillId="72" borderId="93" applyNumberFormat="0" applyAlignment="0" applyProtection="0"/>
    <xf numFmtId="0" fontId="38" fillId="80" borderId="79" applyNumberFormat="0" applyProtection="0">
      <alignment horizontal="left" vertical="center" indent="1"/>
    </xf>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0"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178" fontId="87" fillId="72"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178" fontId="87" fillId="72"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2" borderId="93" applyNumberFormat="0" applyAlignment="0" applyProtection="0"/>
    <xf numFmtId="178" fontId="88"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0" fontId="88"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178" fontId="87" fillId="72"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38" fillId="80" borderId="79" applyNumberFormat="0" applyProtection="0">
      <alignment horizontal="left" vertical="center" indent="1"/>
    </xf>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0" fontId="87" fillId="71" borderId="93" applyNumberFormat="0" applyAlignment="0" applyProtection="0"/>
    <xf numFmtId="179" fontId="87" fillId="72" borderId="93" applyNumberFormat="0" applyAlignment="0" applyProtection="0"/>
    <xf numFmtId="178" fontId="88" fillId="71" borderId="93" applyNumberFormat="0" applyAlignment="0" applyProtection="0"/>
    <xf numFmtId="0" fontId="38" fillId="80" borderId="79" applyNumberFormat="0" applyProtection="0">
      <alignment horizontal="left" vertical="center" indent="1"/>
    </xf>
    <xf numFmtId="0" fontId="87" fillId="72" borderId="93" applyNumberFormat="0" applyAlignment="0" applyProtection="0"/>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38" fillId="80" borderId="79" applyNumberFormat="0" applyProtection="0">
      <alignment horizontal="left" vertical="center" indent="1"/>
    </xf>
    <xf numFmtId="0" fontId="24" fillId="0" borderId="0"/>
    <xf numFmtId="178" fontId="24" fillId="0" borderId="0"/>
    <xf numFmtId="0" fontId="75" fillId="0" borderId="0"/>
    <xf numFmtId="178" fontId="75" fillId="0" borderId="0"/>
    <xf numFmtId="0" fontId="38" fillId="48" borderId="51">
      <alignment vertical="center"/>
    </xf>
    <xf numFmtId="178" fontId="38" fillId="2" borderId="80" applyNumberFormat="0">
      <alignment horizontal="center"/>
    </xf>
    <xf numFmtId="0" fontId="38" fillId="2" borderId="80" applyNumberFormat="0">
      <alignment horizontal="center"/>
    </xf>
    <xf numFmtId="201" fontId="24" fillId="0" borderId="76"/>
    <xf numFmtId="201" fontId="24" fillId="0" borderId="76"/>
    <xf numFmtId="201" fontId="24" fillId="0" borderId="76"/>
    <xf numFmtId="0" fontId="150" fillId="0" borderId="0" applyNumberFormat="0" applyFill="0" applyBorder="0" applyAlignment="0" applyProtection="0"/>
    <xf numFmtId="178" fontId="150" fillId="0" borderId="0" applyNumberFormat="0" applyFill="0" applyBorder="0" applyAlignment="0" applyProtection="0"/>
    <xf numFmtId="0" fontId="152" fillId="0" borderId="81" applyNumberFormat="0" applyFill="0" applyAlignment="0" applyProtection="0"/>
    <xf numFmtId="179" fontId="152" fillId="0" borderId="81" applyNumberFormat="0" applyFill="0" applyAlignment="0" applyProtection="0"/>
    <xf numFmtId="0" fontId="152" fillId="0" borderId="81" applyNumberFormat="0" applyFill="0" applyAlignment="0" applyProtection="0"/>
    <xf numFmtId="0" fontId="152" fillId="0" borderId="81"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2" applyNumberFormat="0" applyFill="0" applyAlignment="0" applyProtection="0"/>
    <xf numFmtId="0" fontId="152" fillId="0" borderId="81" applyNumberFormat="0" applyFill="0" applyAlignment="0" applyProtection="0"/>
    <xf numFmtId="178" fontId="55" fillId="0" borderId="61" applyNumberFormat="0" applyFill="0" applyAlignment="0" applyProtection="0"/>
    <xf numFmtId="178" fontId="152" fillId="0" borderId="82" applyNumberFormat="0" applyFill="0" applyAlignment="0" applyProtection="0"/>
    <xf numFmtId="180" fontId="152" fillId="0" borderId="81" applyNumberFormat="0" applyFill="0" applyAlignment="0" applyProtection="0"/>
    <xf numFmtId="180" fontId="152" fillId="0" borderId="81" applyNumberFormat="0" applyFill="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0"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179" fontId="87" fillId="72" borderId="93" applyNumberFormat="0" applyAlignment="0" applyProtection="0"/>
    <xf numFmtId="0"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179" fontId="87" fillId="72" borderId="93" applyNumberFormat="0" applyAlignment="0" applyProtection="0"/>
    <xf numFmtId="179" fontId="87" fillId="72" borderId="93" applyNumberFormat="0" applyAlignment="0" applyProtection="0"/>
    <xf numFmtId="0"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180" fontId="87" fillId="72" borderId="93" applyNumberFormat="0" applyAlignment="0" applyProtection="0"/>
    <xf numFmtId="180" fontId="87" fillId="72" borderId="93" applyNumberFormat="0" applyAlignment="0" applyProtection="0"/>
    <xf numFmtId="180" fontId="87" fillId="72" borderId="93" applyNumberFormat="0" applyAlignment="0" applyProtection="0"/>
    <xf numFmtId="0" fontId="87" fillId="72" borderId="93" applyNumberFormat="0" applyAlignment="0" applyProtection="0"/>
    <xf numFmtId="0" fontId="88" fillId="71" borderId="93" applyNumberFormat="0" applyAlignment="0" applyProtection="0"/>
    <xf numFmtId="0" fontId="88" fillId="71" borderId="93" applyNumberFormat="0" applyAlignment="0" applyProtection="0"/>
    <xf numFmtId="180" fontId="87" fillId="72"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178"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0" fontId="88" fillId="71" borderId="93" applyNumberFormat="0" applyAlignment="0" applyProtection="0"/>
    <xf numFmtId="180" fontId="87" fillId="72" borderId="93" applyNumberFormat="0" applyAlignment="0" applyProtection="0"/>
    <xf numFmtId="180" fontId="87" fillId="72" borderId="93" applyNumberFormat="0" applyAlignment="0" applyProtection="0"/>
    <xf numFmtId="180" fontId="87" fillId="72" borderId="93" applyNumberFormat="0" applyAlignment="0" applyProtection="0"/>
    <xf numFmtId="0" fontId="88" fillId="71" borderId="93" applyNumberFormat="0" applyAlignment="0" applyProtection="0"/>
    <xf numFmtId="178" fontId="88" fillId="71"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0"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8" fillId="71"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8" fillId="71" borderId="93" applyNumberFormat="0" applyAlignment="0" applyProtection="0"/>
    <xf numFmtId="178" fontId="88" fillId="71" borderId="93" applyNumberFormat="0" applyAlignment="0" applyProtection="0"/>
    <xf numFmtId="178" fontId="88" fillId="71"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78" fontId="87" fillId="72" borderId="93" applyNumberFormat="0" applyAlignment="0" applyProtection="0"/>
    <xf numFmtId="180" fontId="87" fillId="72" borderId="93" applyNumberFormat="0" applyAlignment="0" applyProtection="0"/>
    <xf numFmtId="180" fontId="87" fillId="72" borderId="93" applyNumberFormat="0" applyAlignment="0" applyProtection="0"/>
    <xf numFmtId="180" fontId="87" fillId="72"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178" fontId="124" fillId="58" borderId="93" applyNumberFormat="0" applyAlignment="0" applyProtection="0"/>
    <xf numFmtId="0" fontId="124" fillId="58" borderId="93" applyNumberFormat="0" applyAlignment="0" applyProtection="0"/>
    <xf numFmtId="178" fontId="124" fillId="58" borderId="93" applyNumberFormat="0" applyAlignment="0" applyProtection="0"/>
    <xf numFmtId="0" fontId="124" fillId="56" borderId="93" applyNumberFormat="0" applyAlignment="0" applyProtection="0"/>
    <xf numFmtId="178" fontId="124" fillId="56" borderId="93" applyNumberFormat="0" applyAlignment="0" applyProtection="0"/>
    <xf numFmtId="0" fontId="124" fillId="56" borderId="93" applyNumberFormat="0" applyAlignment="0" applyProtection="0"/>
    <xf numFmtId="179" fontId="124" fillId="56" borderId="93" applyNumberFormat="0" applyAlignment="0" applyProtection="0"/>
    <xf numFmtId="0" fontId="124" fillId="56" borderId="93" applyNumberFormat="0" applyAlignment="0" applyProtection="0"/>
    <xf numFmtId="178" fontId="124" fillId="56" borderId="93" applyNumberFormat="0" applyAlignment="0" applyProtection="0"/>
    <xf numFmtId="0" fontId="124" fillId="56" borderId="93" applyNumberFormat="0" applyAlignment="0" applyProtection="0"/>
    <xf numFmtId="178"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9" fontId="124" fillId="56" borderId="93" applyNumberFormat="0" applyAlignment="0" applyProtection="0"/>
    <xf numFmtId="179" fontId="124" fillId="56" borderId="93" applyNumberFormat="0" applyAlignment="0" applyProtection="0"/>
    <xf numFmtId="0" fontId="124" fillId="56" borderId="93" applyNumberFormat="0" applyAlignment="0" applyProtection="0"/>
    <xf numFmtId="178" fontId="124" fillId="56" borderId="93" applyNumberFormat="0" applyAlignment="0" applyProtection="0"/>
    <xf numFmtId="0" fontId="124" fillId="56" borderId="93" applyNumberFormat="0" applyAlignment="0" applyProtection="0"/>
    <xf numFmtId="178" fontId="124" fillId="56" borderId="93" applyNumberFormat="0" applyAlignment="0" applyProtection="0"/>
    <xf numFmtId="0" fontId="124" fillId="56" borderId="93" applyNumberFormat="0" applyAlignment="0" applyProtection="0"/>
    <xf numFmtId="178"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8" fontId="124" fillId="56" borderId="93" applyNumberFormat="0" applyAlignment="0" applyProtection="0"/>
    <xf numFmtId="0" fontId="124" fillId="56" borderId="93" applyNumberFormat="0" applyAlignment="0" applyProtection="0"/>
    <xf numFmtId="178"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80" fontId="124" fillId="56" borderId="93" applyNumberFormat="0" applyAlignment="0" applyProtection="0"/>
    <xf numFmtId="180" fontId="124" fillId="56" borderId="93" applyNumberFormat="0" applyAlignment="0" applyProtection="0"/>
    <xf numFmtId="180" fontId="124" fillId="56"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6" borderId="93" applyNumberFormat="0" applyAlignment="0" applyProtection="0"/>
    <xf numFmtId="0" fontId="124" fillId="56" borderId="93" applyNumberFormat="0" applyAlignment="0" applyProtection="0"/>
    <xf numFmtId="178"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180" fontId="124" fillId="56" borderId="93" applyNumberFormat="0" applyAlignment="0" applyProtection="0"/>
    <xf numFmtId="180" fontId="124" fillId="56"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178" fontId="124" fillId="58" borderId="93" applyNumberFormat="0" applyAlignment="0" applyProtection="0"/>
    <xf numFmtId="0" fontId="124" fillId="58" borderId="93" applyNumberFormat="0" applyAlignment="0" applyProtection="0"/>
    <xf numFmtId="178"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178" fontId="124" fillId="58" borderId="93" applyNumberFormat="0" applyAlignment="0" applyProtection="0"/>
    <xf numFmtId="0" fontId="124" fillId="58" borderId="93" applyNumberFormat="0" applyAlignment="0" applyProtection="0"/>
    <xf numFmtId="178"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8" borderId="93" applyNumberFormat="0" applyAlignment="0" applyProtection="0"/>
    <xf numFmtId="178" fontId="124" fillId="58" borderId="93" applyNumberFormat="0" applyAlignment="0" applyProtection="0"/>
    <xf numFmtId="0" fontId="124" fillId="58" borderId="93" applyNumberFormat="0" applyAlignment="0" applyProtection="0"/>
    <xf numFmtId="178"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80" fontId="124" fillId="56" borderId="93" applyNumberFormat="0" applyAlignment="0" applyProtection="0"/>
    <xf numFmtId="180" fontId="124" fillId="56" borderId="93" applyNumberFormat="0" applyAlignment="0" applyProtection="0"/>
    <xf numFmtId="180" fontId="124" fillId="56"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178" fontId="124" fillId="58" borderId="93" applyNumberFormat="0" applyAlignment="0" applyProtection="0"/>
    <xf numFmtId="178" fontId="124" fillId="58" borderId="93" applyNumberFormat="0" applyAlignment="0" applyProtection="0"/>
    <xf numFmtId="178" fontId="124" fillId="58" borderId="93" applyNumberFormat="0" applyAlignment="0" applyProtection="0"/>
    <xf numFmtId="0" fontId="124" fillId="56" borderId="93" applyNumberFormat="0" applyAlignment="0" applyProtection="0"/>
    <xf numFmtId="0" fontId="124" fillId="56" borderId="93" applyNumberFormat="0" applyAlignment="0" applyProtection="0"/>
    <xf numFmtId="180" fontId="124" fillId="56" borderId="93" applyNumberFormat="0" applyAlignment="0" applyProtection="0"/>
    <xf numFmtId="180" fontId="124" fillId="56" borderId="93" applyNumberFormat="0" applyAlignment="0" applyProtection="0"/>
    <xf numFmtId="18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178"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6"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124" fillId="58" borderId="93" applyNumberFormat="0" applyAlignment="0" applyProtection="0"/>
    <xf numFmtId="0" fontId="9"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4" fillId="2" borderId="0"/>
    <xf numFmtId="0" fontId="24" fillId="0" borderId="0"/>
    <xf numFmtId="0" fontId="24" fillId="0" borderId="0"/>
    <xf numFmtId="216" fontId="24" fillId="0" borderId="0"/>
    <xf numFmtId="216" fontId="24" fillId="0" borderId="0"/>
    <xf numFmtId="0" fontId="188" fillId="0" borderId="0"/>
    <xf numFmtId="0" fontId="188" fillId="0" borderId="0"/>
    <xf numFmtId="0" fontId="2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4" fillId="0" borderId="0"/>
    <xf numFmtId="0" fontId="24" fillId="0" borderId="0"/>
    <xf numFmtId="0" fontId="26" fillId="100" borderId="0" applyNumberFormat="0" applyBorder="0" applyAlignment="0" applyProtection="0"/>
    <xf numFmtId="0" fontId="8" fillId="24" borderId="0" applyNumberFormat="0" applyBorder="0" applyAlignment="0" applyProtection="0"/>
    <xf numFmtId="0" fontId="26" fillId="100"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71" borderId="0" applyNumberFormat="0" applyBorder="0" applyAlignment="0" applyProtection="0"/>
    <xf numFmtId="0" fontId="26" fillId="71"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8" fillId="25" borderId="0" applyNumberFormat="0" applyBorder="0" applyAlignment="0" applyProtection="0"/>
    <xf numFmtId="0" fontId="26" fillId="100"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72" borderId="0" applyNumberFormat="0" applyBorder="0" applyAlignment="0" applyProtection="0"/>
    <xf numFmtId="0" fontId="26" fillId="72"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78" fillId="100" borderId="0" applyNumberFormat="0" applyBorder="0" applyAlignment="0" applyProtection="0"/>
    <xf numFmtId="0" fontId="78" fillId="100"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100" borderId="0" applyNumberFormat="0" applyBorder="0" applyAlignment="0" applyProtection="0"/>
    <xf numFmtId="0" fontId="78" fillId="100"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181" fontId="24" fillId="14" borderId="0" applyNumberFormat="0" applyFont="0" applyBorder="0" applyAlignment="0">
      <alignment horizontal="right"/>
    </xf>
    <xf numFmtId="0" fontId="87" fillId="71" borderId="94" applyNumberFormat="0" applyAlignment="0" applyProtection="0"/>
    <xf numFmtId="0" fontId="87" fillId="71" borderId="94" applyNumberFormat="0" applyAlignment="0" applyProtection="0"/>
    <xf numFmtId="0" fontId="87" fillId="71" borderId="94" applyNumberFormat="0" applyAlignment="0" applyProtection="0"/>
    <xf numFmtId="0" fontId="87" fillId="71" borderId="94" applyNumberFormat="0" applyAlignment="0" applyProtection="0"/>
    <xf numFmtId="0" fontId="2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172" fontId="24" fillId="0" borderId="0" applyFont="0" applyFill="0" applyBorder="0" applyAlignment="0" applyProtection="0"/>
    <xf numFmtId="0" fontId="24" fillId="0" borderId="0" applyFont="0" applyFill="0" applyBorder="0" applyAlignment="0" applyProtection="0"/>
    <xf numFmtId="172" fontId="24"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0" fontId="38" fillId="15" borderId="9">
      <alignment horizontal="center" vertical="center" wrapText="1"/>
    </xf>
    <xf numFmtId="216" fontId="26" fillId="0" borderId="0" applyFont="0" applyFill="0" applyBorder="0" applyAlignment="0" applyProtection="0"/>
    <xf numFmtId="0" fontId="38" fillId="0" borderId="0" applyFill="0" applyBorder="0">
      <alignment vertical="center"/>
    </xf>
    <xf numFmtId="0" fontId="110" fillId="0" borderId="69" applyNumberFormat="0" applyFill="0" applyAlignment="0" applyProtection="0"/>
    <xf numFmtId="0" fontId="38" fillId="0" borderId="0" applyFill="0" applyBorder="0">
      <alignment vertical="center"/>
    </xf>
    <xf numFmtId="0" fontId="110" fillId="0" borderId="69" applyNumberFormat="0" applyFill="0" applyAlignment="0" applyProtection="0"/>
    <xf numFmtId="0" fontId="190" fillId="0" borderId="0" applyFill="0" applyBorder="0">
      <alignment vertical="center"/>
    </xf>
    <xf numFmtId="0" fontId="113" fillId="0" borderId="95" applyNumberFormat="0" applyFill="0" applyAlignment="0" applyProtection="0"/>
    <xf numFmtId="0" fontId="190" fillId="0" borderId="0" applyFill="0" applyBorder="0">
      <alignment vertical="center"/>
    </xf>
    <xf numFmtId="0" fontId="113" fillId="0" borderId="95"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77" fillId="0" borderId="0" applyFill="0" applyBorder="0">
      <alignment vertical="center"/>
    </xf>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16" fillId="0" borderId="96" applyNumberFormat="0" applyFill="0" applyAlignment="0" applyProtection="0"/>
    <xf numFmtId="0" fontId="177" fillId="0" borderId="0" applyFill="0" applyBorder="0">
      <alignment vertical="center"/>
    </xf>
    <xf numFmtId="0" fontId="116" fillId="0" borderId="96" applyNumberFormat="0" applyFill="0" applyAlignment="0" applyProtection="0"/>
    <xf numFmtId="0" fontId="39" fillId="0" borderId="0" applyFill="0" applyBorder="0">
      <alignment vertical="center"/>
    </xf>
    <xf numFmtId="0" fontId="116" fillId="0" borderId="0" applyNumberFormat="0" applyFill="0" applyBorder="0" applyAlignment="0" applyProtection="0"/>
    <xf numFmtId="0" fontId="39" fillId="0" borderId="0" applyFill="0" applyBorder="0">
      <alignment vertical="center"/>
    </xf>
    <xf numFmtId="0" fontId="116" fillId="0" borderId="0" applyNumberFormat="0" applyFill="0" applyBorder="0" applyAlignment="0" applyProtection="0"/>
    <xf numFmtId="0" fontId="122"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218" fontId="24" fillId="7" borderId="0" applyFont="0" applyBorder="0">
      <alignment horizontal="right"/>
    </xf>
    <xf numFmtId="175" fontId="24" fillId="7" borderId="0" applyFont="0" applyBorder="0" applyAlignment="0"/>
    <xf numFmtId="218" fontId="24" fillId="7" borderId="0" applyFont="0" applyBorder="0">
      <alignment horizontal="right"/>
    </xf>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81" fontId="24" fillId="11" borderId="0" applyFont="0" applyBorder="0" applyAlignment="0">
      <alignment horizontal="right"/>
      <protection locked="0"/>
    </xf>
    <xf numFmtId="181" fontId="24" fillId="11" borderId="0" applyFont="0" applyBorder="0" applyAlignment="0">
      <alignment horizontal="right"/>
      <protection locked="0"/>
    </xf>
    <xf numFmtId="10" fontId="24" fillId="77" borderId="0" applyFont="0" applyBorder="0">
      <alignment horizontal="right"/>
      <protection locked="0"/>
    </xf>
    <xf numFmtId="181" fontId="24" fillId="77" borderId="0" applyFont="0" applyBorder="0" applyAlignment="0">
      <alignment horizontal="right"/>
      <protection locked="0"/>
    </xf>
    <xf numFmtId="3" fontId="24" fillId="78" borderId="0" applyFont="0" applyBorder="0">
      <protection locked="0"/>
    </xf>
    <xf numFmtId="175" fontId="190" fillId="78" borderId="0" applyBorder="0" applyAlignment="0">
      <protection locked="0"/>
    </xf>
    <xf numFmtId="194" fontId="24" fillId="47" borderId="0" applyFont="0" applyBorder="0">
      <alignment horizontal="right"/>
      <protection locked="0"/>
    </xf>
    <xf numFmtId="194" fontId="24" fillId="47" borderId="0" applyFont="0" applyBorder="0">
      <alignment horizontal="right"/>
      <protection locked="0"/>
    </xf>
    <xf numFmtId="219" fontId="8" fillId="8" borderId="97">
      <protection locked="0"/>
    </xf>
    <xf numFmtId="219" fontId="8" fillId="8" borderId="97">
      <protection locked="0"/>
    </xf>
    <xf numFmtId="219" fontId="8" fillId="8" borderId="97">
      <protection locked="0"/>
    </xf>
    <xf numFmtId="49" fontId="8" fillId="8" borderId="97" applyFont="0" applyAlignment="0">
      <alignment horizontal="left" vertical="center" wrapText="1"/>
      <protection locked="0"/>
    </xf>
    <xf numFmtId="49" fontId="8" fillId="8" borderId="97" applyFont="0" applyAlignment="0">
      <alignment horizontal="left" vertical="center" wrapText="1"/>
      <protection locked="0"/>
    </xf>
    <xf numFmtId="49" fontId="8" fillId="8" borderId="97" applyFont="0" applyAlignment="0">
      <alignment horizontal="left" vertical="center" wrapText="1"/>
      <protection locked="0"/>
    </xf>
    <xf numFmtId="175" fontId="191" fillId="99" borderId="0" applyBorder="0" applyAlignment="0"/>
    <xf numFmtId="218" fontId="81" fillId="14" borderId="18" applyFont="0" applyBorder="0" applyAlignment="0"/>
    <xf numFmtId="175" fontId="190" fillId="14" borderId="0" applyFont="0" applyBorder="0" applyAlignment="0"/>
    <xf numFmtId="219" fontId="8" fillId="15" borderId="97"/>
    <xf numFmtId="219" fontId="8" fillId="15" borderId="97"/>
    <xf numFmtId="219" fontId="8" fillId="15" borderId="97"/>
    <xf numFmtId="220" fontId="192" fillId="0" borderId="0"/>
    <xf numFmtId="0" fontId="24" fillId="2" borderId="0"/>
    <xf numFmtId="0" fontId="24" fillId="0" borderId="0"/>
    <xf numFmtId="0" fontId="24" fillId="2"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2"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2" borderId="0"/>
    <xf numFmtId="0" fontId="24" fillId="2" borderId="0"/>
    <xf numFmtId="0" fontId="24" fillId="0" borderId="0"/>
    <xf numFmtId="0" fontId="23" fillId="0" borderId="0"/>
    <xf numFmtId="0" fontId="26" fillId="0" borderId="0"/>
    <xf numFmtId="0" fontId="26" fillId="0" borderId="0"/>
    <xf numFmtId="0" fontId="24" fillId="0" borderId="0"/>
    <xf numFmtId="0" fontId="24" fillId="0" borderId="0"/>
    <xf numFmtId="0" fontId="24" fillId="0" borderId="0" applyFill="0"/>
    <xf numFmtId="0" fontId="24" fillId="2" borderId="0"/>
    <xf numFmtId="0" fontId="23"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2" borderId="0"/>
    <xf numFmtId="0" fontId="24" fillId="2" borderId="0"/>
    <xf numFmtId="0" fontId="24" fillId="0" borderId="0"/>
    <xf numFmtId="0" fontId="24" fillId="2" borderId="0"/>
    <xf numFmtId="0" fontId="8" fillId="0" borderId="0"/>
    <xf numFmtId="0" fontId="8" fillId="0" borderId="0"/>
    <xf numFmtId="0" fontId="8" fillId="0" borderId="0"/>
    <xf numFmtId="0" fontId="24" fillId="2" borderId="0"/>
    <xf numFmtId="0" fontId="24" fillId="0" borderId="0"/>
    <xf numFmtId="0" fontId="24" fillId="0" borderId="0"/>
    <xf numFmtId="0" fontId="24" fillId="0" borderId="0"/>
    <xf numFmtId="0" fontId="8" fillId="0" borderId="0"/>
    <xf numFmtId="0" fontId="193"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pplyFill="0"/>
    <xf numFmtId="0" fontId="24" fillId="0" borderId="0"/>
    <xf numFmtId="0" fontId="24" fillId="0" borderId="0"/>
    <xf numFmtId="0" fontId="26" fillId="0" borderId="0"/>
    <xf numFmtId="0" fontId="100" fillId="0" borderId="0"/>
    <xf numFmtId="0" fontId="24" fillId="2"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221" fontId="24" fillId="0" borderId="0" applyFill="0" applyBorder="0"/>
    <xf numFmtId="221" fontId="24" fillId="0" borderId="0" applyFill="0" applyBorder="0"/>
    <xf numFmtId="221" fontId="24" fillId="0" borderId="0" applyFill="0" applyBorder="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43" fillId="0" borderId="100">
      <alignment horizontal="center"/>
    </xf>
    <xf numFmtId="0" fontId="143" fillId="0" borderId="100">
      <alignment horizontal="center"/>
    </xf>
    <xf numFmtId="0" fontId="143" fillId="0" borderId="100">
      <alignment horizontal="center"/>
    </xf>
    <xf numFmtId="0" fontId="143" fillId="0" borderId="100">
      <alignment horizontal="center"/>
    </xf>
    <xf numFmtId="0" fontId="143" fillId="0" borderId="100">
      <alignment horizontal="center"/>
    </xf>
    <xf numFmtId="0" fontId="143" fillId="0" borderId="100">
      <alignment horizontal="center"/>
    </xf>
    <xf numFmtId="0" fontId="143" fillId="0" borderId="100">
      <alignment horizontal="center"/>
    </xf>
    <xf numFmtId="208" fontId="24" fillId="0" borderId="0"/>
    <xf numFmtId="208" fontId="24" fillId="0" borderId="0"/>
    <xf numFmtId="0" fontId="145" fillId="83" borderId="0">
      <alignment horizontal="left" vertical="center"/>
      <protection locked="0"/>
    </xf>
    <xf numFmtId="0" fontId="24" fillId="54" borderId="0" applyNumberFormat="0" applyFont="0" applyBorder="0" applyAlignment="0" applyProtection="0"/>
    <xf numFmtId="0" fontId="24" fillId="71" borderId="0" applyNumberFormat="0" applyFont="0" applyBorder="0" applyAlignment="0" applyProtection="0"/>
    <xf numFmtId="0" fontId="24" fillId="72" borderId="0" applyNumberFormat="0" applyFont="0" applyBorder="0" applyAlignment="0" applyProtection="0"/>
    <xf numFmtId="0" fontId="24" fillId="0" borderId="0" applyNumberFormat="0" applyFont="0" applyFill="0" applyBorder="0" applyAlignment="0" applyProtection="0"/>
    <xf numFmtId="0" fontId="24" fillId="72" borderId="0" applyNumberFormat="0" applyFont="0" applyBorder="0" applyAlignment="0" applyProtection="0"/>
    <xf numFmtId="0" fontId="24" fillId="0" borderId="0" applyNumberFormat="0" applyFont="0" applyFill="0" applyBorder="0" applyAlignment="0" applyProtection="0"/>
    <xf numFmtId="0" fontId="24" fillId="0" borderId="0" applyNumberFormat="0" applyFont="0" applyBorder="0" applyAlignment="0" applyProtection="0"/>
    <xf numFmtId="0" fontId="24" fillId="0" borderId="0"/>
    <xf numFmtId="0" fontId="24" fillId="0" borderId="0"/>
    <xf numFmtId="0" fontId="24" fillId="0" borderId="0"/>
    <xf numFmtId="15" fontId="24" fillId="0" borderId="0"/>
    <xf numFmtId="15" fontId="24" fillId="0" borderId="0"/>
    <xf numFmtId="10" fontId="24" fillId="0" borderId="0"/>
    <xf numFmtId="10" fontId="24" fillId="0" borderId="0"/>
    <xf numFmtId="0" fontId="194" fillId="76" borderId="12" applyBorder="0" applyProtection="0">
      <alignment horizontal="centerContinuous" vertical="center"/>
    </xf>
    <xf numFmtId="49" fontId="24" fillId="0" borderId="0" applyFont="0" applyFill="0" applyBorder="0" applyAlignment="0" applyProtection="0"/>
    <xf numFmtId="0" fontId="195" fillId="0" borderId="0"/>
    <xf numFmtId="0" fontId="195" fillId="0" borderId="0"/>
    <xf numFmtId="0" fontId="152" fillId="0" borderId="101" applyNumberFormat="0" applyFill="0" applyAlignment="0" applyProtection="0"/>
    <xf numFmtId="0" fontId="152" fillId="0" borderId="101" applyNumberFormat="0" applyFill="0" applyAlignment="0" applyProtection="0"/>
    <xf numFmtId="0" fontId="152" fillId="0" borderId="101" applyNumberFormat="0" applyFill="0" applyAlignment="0" applyProtection="0"/>
    <xf numFmtId="0" fontId="152" fillId="0" borderId="101" applyNumberFormat="0" applyFill="0" applyAlignment="0" applyProtection="0"/>
    <xf numFmtId="212" fontId="24" fillId="0" borderId="12" applyBorder="0" applyProtection="0">
      <alignment horizontal="right"/>
    </xf>
    <xf numFmtId="178" fontId="24" fillId="0" borderId="0"/>
    <xf numFmtId="178" fontId="24" fillId="0" borderId="0"/>
    <xf numFmtId="178" fontId="76" fillId="0" borderId="0"/>
    <xf numFmtId="178"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178" fontId="8" fillId="24" borderId="0" applyNumberFormat="0" applyBorder="0" applyAlignment="0" applyProtection="0"/>
    <xf numFmtId="178"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178" fontId="8" fillId="24" borderId="0" applyNumberFormat="0" applyBorder="0" applyAlignment="0" applyProtection="0"/>
    <xf numFmtId="178"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8" fontId="8" fillId="24" borderId="0" applyNumberFormat="0" applyBorder="0" applyAlignment="0" applyProtection="0"/>
    <xf numFmtId="178"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9" fontId="8" fillId="24" borderId="0" applyNumberFormat="0" applyBorder="0" applyAlignment="0" applyProtection="0"/>
    <xf numFmtId="178" fontId="8" fillId="24" borderId="0" applyNumberFormat="0" applyBorder="0" applyAlignment="0" applyProtection="0"/>
    <xf numFmtId="178" fontId="8" fillId="24" borderId="0" applyNumberFormat="0" applyBorder="0" applyAlignment="0" applyProtection="0"/>
    <xf numFmtId="178" fontId="8" fillId="24" borderId="0" applyNumberFormat="0" applyBorder="0" applyAlignment="0" applyProtection="0"/>
    <xf numFmtId="178"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8"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8" fontId="8" fillId="28" borderId="0" applyNumberFormat="0" applyBorder="0" applyAlignment="0" applyProtection="0"/>
    <xf numFmtId="178"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8" fontId="8" fillId="28" borderId="0" applyNumberFormat="0" applyBorder="0" applyAlignment="0" applyProtection="0"/>
    <xf numFmtId="178"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8" fontId="8" fillId="28" borderId="0" applyNumberFormat="0" applyBorder="0" applyAlignment="0" applyProtection="0"/>
    <xf numFmtId="178"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9" fontId="8" fillId="28" borderId="0" applyNumberFormat="0" applyBorder="0" applyAlignment="0" applyProtection="0"/>
    <xf numFmtId="178" fontId="8" fillId="28" borderId="0" applyNumberFormat="0" applyBorder="0" applyAlignment="0" applyProtection="0"/>
    <xf numFmtId="178" fontId="8" fillId="28" borderId="0" applyNumberFormat="0" applyBorder="0" applyAlignment="0" applyProtection="0"/>
    <xf numFmtId="178" fontId="8" fillId="28" borderId="0" applyNumberFormat="0" applyBorder="0" applyAlignment="0" applyProtection="0"/>
    <xf numFmtId="178"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0" fontId="8" fillId="53" borderId="0" applyNumberFormat="0" applyBorder="0" applyAlignment="0" applyProtection="0"/>
    <xf numFmtId="178" fontId="8" fillId="53" borderId="0" applyNumberFormat="0" applyBorder="0" applyAlignment="0" applyProtection="0"/>
    <xf numFmtId="178" fontId="8" fillId="53" borderId="0" applyNumberFormat="0" applyBorder="0" applyAlignment="0" applyProtection="0"/>
    <xf numFmtId="0" fontId="8" fillId="53" borderId="0" applyNumberFormat="0" applyBorder="0" applyAlignment="0" applyProtection="0"/>
    <xf numFmtId="178" fontId="8" fillId="5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8"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8" fontId="8" fillId="32" borderId="0" applyNumberFormat="0" applyBorder="0" applyAlignment="0" applyProtection="0"/>
    <xf numFmtId="178"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9" fontId="8" fillId="32" borderId="0" applyNumberFormat="0" applyBorder="0" applyAlignment="0" applyProtection="0"/>
    <xf numFmtId="178" fontId="8" fillId="32" borderId="0" applyNumberFormat="0" applyBorder="0" applyAlignment="0" applyProtection="0"/>
    <xf numFmtId="178" fontId="8" fillId="32" borderId="0" applyNumberFormat="0" applyBorder="0" applyAlignment="0" applyProtection="0"/>
    <xf numFmtId="178" fontId="8" fillId="32" borderId="0" applyNumberFormat="0" applyBorder="0" applyAlignment="0" applyProtection="0"/>
    <xf numFmtId="178" fontId="8" fillId="32" borderId="0" applyNumberFormat="0" applyBorder="0" applyAlignment="0" applyProtection="0"/>
    <xf numFmtId="178" fontId="8" fillId="32" borderId="0" applyNumberFormat="0" applyBorder="0" applyAlignment="0" applyProtection="0"/>
    <xf numFmtId="178" fontId="8" fillId="32" borderId="0" applyNumberFormat="0" applyBorder="0" applyAlignment="0" applyProtection="0"/>
    <xf numFmtId="178" fontId="8" fillId="32" borderId="0" applyNumberFormat="0" applyBorder="0" applyAlignment="0" applyProtection="0"/>
    <xf numFmtId="178"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78"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78" fontId="8" fillId="36" borderId="0" applyNumberFormat="0" applyBorder="0" applyAlignment="0" applyProtection="0"/>
    <xf numFmtId="178" fontId="8" fillId="36" borderId="0" applyNumberFormat="0" applyBorder="0" applyAlignment="0" applyProtection="0"/>
    <xf numFmtId="0" fontId="8" fillId="36" borderId="0" applyNumberFormat="0" applyBorder="0" applyAlignment="0" applyProtection="0"/>
    <xf numFmtId="178" fontId="8" fillId="36" borderId="0" applyNumberFormat="0" applyBorder="0" applyAlignment="0" applyProtection="0"/>
    <xf numFmtId="178"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8" fontId="8" fillId="36" borderId="0" applyNumberFormat="0" applyBorder="0" applyAlignment="0" applyProtection="0"/>
    <xf numFmtId="178"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9" fontId="8" fillId="36" borderId="0" applyNumberFormat="0" applyBorder="0" applyAlignment="0" applyProtection="0"/>
    <xf numFmtId="178" fontId="8" fillId="36" borderId="0" applyNumberFormat="0" applyBorder="0" applyAlignment="0" applyProtection="0"/>
    <xf numFmtId="178" fontId="8" fillId="36" borderId="0" applyNumberFormat="0" applyBorder="0" applyAlignment="0" applyProtection="0"/>
    <xf numFmtId="178"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178"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8" fontId="8" fillId="40" borderId="0" applyNumberFormat="0" applyBorder="0" applyAlignment="0" applyProtection="0"/>
    <xf numFmtId="178"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9" fontId="8" fillId="40" borderId="0" applyNumberFormat="0" applyBorder="0" applyAlignment="0" applyProtection="0"/>
    <xf numFmtId="178" fontId="8" fillId="40" borderId="0" applyNumberFormat="0" applyBorder="0" applyAlignment="0" applyProtection="0"/>
    <xf numFmtId="178" fontId="8" fillId="40" borderId="0" applyNumberFormat="0" applyBorder="0" applyAlignment="0" applyProtection="0"/>
    <xf numFmtId="178" fontId="8" fillId="40" borderId="0" applyNumberFormat="0" applyBorder="0" applyAlignment="0" applyProtection="0"/>
    <xf numFmtId="178" fontId="8" fillId="40" borderId="0" applyNumberFormat="0" applyBorder="0" applyAlignment="0" applyProtection="0"/>
    <xf numFmtId="178" fontId="8" fillId="40" borderId="0" applyNumberFormat="0" applyBorder="0" applyAlignment="0" applyProtection="0"/>
    <xf numFmtId="178" fontId="8" fillId="40" borderId="0" applyNumberFormat="0" applyBorder="0" applyAlignment="0" applyProtection="0"/>
    <xf numFmtId="178" fontId="8" fillId="40" borderId="0" applyNumberFormat="0" applyBorder="0" applyAlignment="0" applyProtection="0"/>
    <xf numFmtId="178" fontId="8" fillId="40" borderId="0" applyNumberFormat="0" applyBorder="0" applyAlignment="0" applyProtection="0"/>
    <xf numFmtId="178"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8"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178" fontId="8" fillId="44" borderId="0" applyNumberFormat="0" applyBorder="0" applyAlignment="0" applyProtection="0"/>
    <xf numFmtId="178"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178" fontId="8" fillId="44" borderId="0" applyNumberFormat="0" applyBorder="0" applyAlignment="0" applyProtection="0"/>
    <xf numFmtId="178"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8" fontId="8" fillId="44" borderId="0" applyNumberFormat="0" applyBorder="0" applyAlignment="0" applyProtection="0"/>
    <xf numFmtId="178"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9" fontId="8" fillId="44" borderId="0" applyNumberFormat="0" applyBorder="0" applyAlignment="0" applyProtection="0"/>
    <xf numFmtId="178" fontId="8" fillId="44" borderId="0" applyNumberFormat="0" applyBorder="0" applyAlignment="0" applyProtection="0"/>
    <xf numFmtId="178" fontId="8" fillId="44" borderId="0" applyNumberFormat="0" applyBorder="0" applyAlignment="0" applyProtection="0"/>
    <xf numFmtId="178" fontId="8" fillId="44" borderId="0" applyNumberFormat="0" applyBorder="0" applyAlignment="0" applyProtection="0"/>
    <xf numFmtId="178"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178" fontId="8" fillId="25" borderId="0" applyNumberFormat="0" applyBorder="0" applyAlignment="0" applyProtection="0"/>
    <xf numFmtId="178"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178" fontId="8" fillId="25" borderId="0" applyNumberFormat="0" applyBorder="0" applyAlignment="0" applyProtection="0"/>
    <xf numFmtId="178"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8" fontId="8" fillId="25" borderId="0" applyNumberFormat="0" applyBorder="0" applyAlignment="0" applyProtection="0"/>
    <xf numFmtId="178"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9" fontId="8" fillId="25" borderId="0" applyNumberFormat="0" applyBorder="0" applyAlignment="0" applyProtection="0"/>
    <xf numFmtId="178" fontId="8" fillId="25" borderId="0" applyNumberFormat="0" applyBorder="0" applyAlignment="0" applyProtection="0"/>
    <xf numFmtId="178" fontId="8" fillId="25" borderId="0" applyNumberFormat="0" applyBorder="0" applyAlignment="0" applyProtection="0"/>
    <xf numFmtId="178"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8"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8" fontId="8" fillId="29" borderId="0" applyNumberFormat="0" applyBorder="0" applyAlignment="0" applyProtection="0"/>
    <xf numFmtId="178"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9" fontId="8" fillId="29" borderId="0" applyNumberFormat="0" applyBorder="0" applyAlignment="0" applyProtection="0"/>
    <xf numFmtId="178" fontId="8" fillId="29" borderId="0" applyNumberFormat="0" applyBorder="0" applyAlignment="0" applyProtection="0"/>
    <xf numFmtId="178" fontId="8" fillId="29" borderId="0" applyNumberFormat="0" applyBorder="0" applyAlignment="0" applyProtection="0"/>
    <xf numFmtId="178" fontId="8" fillId="29" borderId="0" applyNumberFormat="0" applyBorder="0" applyAlignment="0" applyProtection="0"/>
    <xf numFmtId="178" fontId="8" fillId="29" borderId="0" applyNumberFormat="0" applyBorder="0" applyAlignment="0" applyProtection="0"/>
    <xf numFmtId="178" fontId="8" fillId="29" borderId="0" applyNumberFormat="0" applyBorder="0" applyAlignment="0" applyProtection="0"/>
    <xf numFmtId="178" fontId="8" fillId="29" borderId="0" applyNumberFormat="0" applyBorder="0" applyAlignment="0" applyProtection="0"/>
    <xf numFmtId="178" fontId="8" fillId="29" borderId="0" applyNumberFormat="0" applyBorder="0" applyAlignment="0" applyProtection="0"/>
    <xf numFmtId="178" fontId="8" fillId="29" borderId="0" applyNumberFormat="0" applyBorder="0" applyAlignment="0" applyProtection="0"/>
    <xf numFmtId="178"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8"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8" fontId="8" fillId="33" borderId="0" applyNumberFormat="0" applyBorder="0" applyAlignment="0" applyProtection="0"/>
    <xf numFmtId="178"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8" fontId="8" fillId="33" borderId="0" applyNumberFormat="0" applyBorder="0" applyAlignment="0" applyProtection="0"/>
    <xf numFmtId="178"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8" fontId="8" fillId="33" borderId="0" applyNumberFormat="0" applyBorder="0" applyAlignment="0" applyProtection="0"/>
    <xf numFmtId="178"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9" fontId="8" fillId="33" borderId="0" applyNumberFormat="0" applyBorder="0" applyAlignment="0" applyProtection="0"/>
    <xf numFmtId="178" fontId="8" fillId="33" borderId="0" applyNumberFormat="0" applyBorder="0" applyAlignment="0" applyProtection="0"/>
    <xf numFmtId="178" fontId="8" fillId="33" borderId="0" applyNumberFormat="0" applyBorder="0" applyAlignment="0" applyProtection="0"/>
    <xf numFmtId="178" fontId="8" fillId="33" borderId="0" applyNumberFormat="0" applyBorder="0" applyAlignment="0" applyProtection="0"/>
    <xf numFmtId="178"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8"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8" fontId="8" fillId="37" borderId="0" applyNumberFormat="0" applyBorder="0" applyAlignment="0" applyProtection="0"/>
    <xf numFmtId="178" fontId="8" fillId="37" borderId="0" applyNumberFormat="0" applyBorder="0" applyAlignment="0" applyProtection="0"/>
    <xf numFmtId="0" fontId="8" fillId="37" borderId="0" applyNumberFormat="0" applyBorder="0" applyAlignment="0" applyProtection="0"/>
    <xf numFmtId="178" fontId="8" fillId="37" borderId="0" applyNumberFormat="0" applyBorder="0" applyAlignment="0" applyProtection="0"/>
    <xf numFmtId="178"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8" fontId="8" fillId="37" borderId="0" applyNumberFormat="0" applyBorder="0" applyAlignment="0" applyProtection="0"/>
    <xf numFmtId="178"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9" fontId="8" fillId="37" borderId="0" applyNumberFormat="0" applyBorder="0" applyAlignment="0" applyProtection="0"/>
    <xf numFmtId="178" fontId="8" fillId="37" borderId="0" applyNumberFormat="0" applyBorder="0" applyAlignment="0" applyProtection="0"/>
    <xf numFmtId="178" fontId="8" fillId="37" borderId="0" applyNumberFormat="0" applyBorder="0" applyAlignment="0" applyProtection="0"/>
    <xf numFmtId="178" fontId="8" fillId="37" borderId="0" applyNumberFormat="0" applyBorder="0" applyAlignment="0" applyProtection="0"/>
    <xf numFmtId="178"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8"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8" fontId="8" fillId="41" borderId="0" applyNumberFormat="0" applyBorder="0" applyAlignment="0" applyProtection="0"/>
    <xf numFmtId="178" fontId="8" fillId="41" borderId="0" applyNumberFormat="0" applyBorder="0" applyAlignment="0" applyProtection="0"/>
    <xf numFmtId="0" fontId="8" fillId="41" borderId="0" applyNumberFormat="0" applyBorder="0" applyAlignment="0" applyProtection="0"/>
    <xf numFmtId="178" fontId="8" fillId="41" borderId="0" applyNumberFormat="0" applyBorder="0" applyAlignment="0" applyProtection="0"/>
    <xf numFmtId="178"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8" fontId="8" fillId="41" borderId="0" applyNumberFormat="0" applyBorder="0" applyAlignment="0" applyProtection="0"/>
    <xf numFmtId="178"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9" fontId="8" fillId="41" borderId="0" applyNumberFormat="0" applyBorder="0" applyAlignment="0" applyProtection="0"/>
    <xf numFmtId="178" fontId="8" fillId="41" borderId="0" applyNumberFormat="0" applyBorder="0" applyAlignment="0" applyProtection="0"/>
    <xf numFmtId="178" fontId="8" fillId="41" borderId="0" applyNumberFormat="0" applyBorder="0" applyAlignment="0" applyProtection="0"/>
    <xf numFmtId="178" fontId="8" fillId="41" borderId="0" applyNumberFormat="0" applyBorder="0" applyAlignment="0" applyProtection="0"/>
    <xf numFmtId="178"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8"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178" fontId="8" fillId="45" borderId="0" applyNumberFormat="0" applyBorder="0" applyAlignment="0" applyProtection="0"/>
    <xf numFmtId="178"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178" fontId="8" fillId="45" borderId="0" applyNumberFormat="0" applyBorder="0" applyAlignment="0" applyProtection="0"/>
    <xf numFmtId="178"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8" fontId="8" fillId="45" borderId="0" applyNumberFormat="0" applyBorder="0" applyAlignment="0" applyProtection="0"/>
    <xf numFmtId="178"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9" fontId="8" fillId="45" borderId="0" applyNumberFormat="0" applyBorder="0" applyAlignment="0" applyProtection="0"/>
    <xf numFmtId="178" fontId="8" fillId="45" borderId="0" applyNumberFormat="0" applyBorder="0" applyAlignment="0" applyProtection="0"/>
    <xf numFmtId="178" fontId="8" fillId="45" borderId="0" applyNumberFormat="0" applyBorder="0" applyAlignment="0" applyProtection="0"/>
    <xf numFmtId="178" fontId="8" fillId="45" borderId="0" applyNumberFormat="0" applyBorder="0" applyAlignment="0" applyProtection="0"/>
    <xf numFmtId="182"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182" fontId="24" fillId="2" borderId="102">
      <alignment horizontal="right"/>
    </xf>
    <xf numFmtId="6" fontId="24" fillId="2" borderId="102">
      <alignment horizontal="right"/>
    </xf>
    <xf numFmtId="6" fontId="24" fillId="2" borderId="102">
      <alignment horizontal="right"/>
    </xf>
    <xf numFmtId="182"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6" fontId="24" fillId="2" borderId="102">
      <alignment horizontal="right"/>
    </xf>
    <xf numFmtId="182"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6" fontId="24" fillId="2" borderId="102">
      <alignment horizontal="right"/>
    </xf>
    <xf numFmtId="182"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182"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182" fontId="24" fillId="2" borderId="102">
      <alignment horizontal="right"/>
    </xf>
    <xf numFmtId="6"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6"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182" fontId="24" fillId="2" borderId="102">
      <alignment horizontal="right"/>
    </xf>
    <xf numFmtId="6" fontId="24" fillId="2" borderId="102">
      <alignment horizontal="right"/>
    </xf>
    <xf numFmtId="6" fontId="24" fillId="2" borderId="102">
      <alignment horizontal="right"/>
    </xf>
    <xf numFmtId="6" fontId="24" fillId="2" borderId="102">
      <alignment horizontal="right"/>
    </xf>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9" fontId="87" fillId="72" borderId="94" applyNumberFormat="0" applyAlignment="0" applyProtection="0"/>
    <xf numFmtId="179"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9" fontId="87" fillId="72" borderId="94" applyNumberFormat="0" applyAlignment="0" applyProtection="0"/>
    <xf numFmtId="179" fontId="87" fillId="72" borderId="94" applyNumberFormat="0" applyAlignment="0" applyProtection="0"/>
    <xf numFmtId="179" fontId="87" fillId="72" borderId="94" applyNumberFormat="0" applyAlignment="0" applyProtection="0"/>
    <xf numFmtId="179" fontId="87" fillId="72" borderId="94" applyNumberFormat="0" applyAlignment="0" applyProtection="0"/>
    <xf numFmtId="179" fontId="87" fillId="72" borderId="94" applyNumberFormat="0" applyAlignment="0" applyProtection="0"/>
    <xf numFmtId="179"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0" fontId="88" fillId="71" borderId="94" applyNumberFormat="0" applyAlignment="0" applyProtection="0"/>
    <xf numFmtId="0" fontId="88" fillId="71"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8" fillId="71" borderId="94" applyNumberFormat="0" applyAlignment="0" applyProtection="0"/>
    <xf numFmtId="0" fontId="88" fillId="71"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0" fontId="88" fillId="71"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0"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0" fontId="88" fillId="71"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0"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8" fillId="71" borderId="94" applyNumberFormat="0" applyAlignment="0" applyProtection="0"/>
    <xf numFmtId="178" fontId="88" fillId="71"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178" fontId="88" fillId="71"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78"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180" fontId="87" fillId="72" borderId="94" applyNumberFormat="0" applyAlignment="0" applyProtection="0"/>
    <xf numFmtId="0" fontId="91" fillId="73" borderId="65"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 fontId="97" fillId="75" borderId="102"/>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38" fillId="3" borderId="102">
      <protection locked="0"/>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0" fontId="24" fillId="14" borderId="103" applyBorder="0">
      <alignment horizontal="center"/>
    </xf>
    <xf numFmtId="178" fontId="24" fillId="14" borderId="103" applyBorder="0">
      <alignment horizontal="center"/>
    </xf>
    <xf numFmtId="178" fontId="24" fillId="14" borderId="103" applyBorder="0">
      <alignment horizontal="center"/>
    </xf>
    <xf numFmtId="178" fontId="24" fillId="14" borderId="103" applyBorder="0">
      <alignment horizontal="center"/>
    </xf>
    <xf numFmtId="179" fontId="73" fillId="0" borderId="104">
      <alignment horizontal="left" vertical="center"/>
    </xf>
    <xf numFmtId="179" fontId="73" fillId="0" borderId="104">
      <alignment horizontal="left" vertical="center"/>
    </xf>
    <xf numFmtId="10" fontId="39" fillId="7" borderId="102" applyNumberFormat="0" applyBorder="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9" fontId="124" fillId="56" borderId="94" applyNumberFormat="0" applyAlignment="0" applyProtection="0"/>
    <xf numFmtId="179"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9" fontId="124" fillId="56" borderId="94" applyNumberFormat="0" applyAlignment="0" applyProtection="0"/>
    <xf numFmtId="179" fontId="124" fillId="56" borderId="94" applyNumberFormat="0" applyAlignment="0" applyProtection="0"/>
    <xf numFmtId="179" fontId="124" fillId="56" borderId="94" applyNumberFormat="0" applyAlignment="0" applyProtection="0"/>
    <xf numFmtId="179" fontId="124" fillId="56" borderId="94" applyNumberFormat="0" applyAlignment="0" applyProtection="0"/>
    <xf numFmtId="179" fontId="124" fillId="56" borderId="94" applyNumberFormat="0" applyAlignment="0" applyProtection="0"/>
    <xf numFmtId="179"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178" fontId="124" fillId="58"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18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178"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6"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0" fontId="124" fillId="58" borderId="94" applyNumberFormat="0" applyAlignment="0" applyProtection="0"/>
    <xf numFmtId="181" fontId="24" fillId="77" borderId="0" applyFont="0" applyBorder="0" applyAlignment="0">
      <alignment horizontal="right"/>
      <protection locked="0"/>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0" fontId="126" fillId="7" borderId="102">
      <alignment horizontal="left" indent="2"/>
    </xf>
    <xf numFmtId="0" fontId="126" fillId="7" borderId="102">
      <alignment horizontal="left" indent="2"/>
    </xf>
    <xf numFmtId="178" fontId="126" fillId="7" borderId="102">
      <alignment horizontal="left" indent="2"/>
    </xf>
    <xf numFmtId="0"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178" fontId="126" fillId="7" borderId="102">
      <alignment horizontal="left" indent="2"/>
    </xf>
    <xf numFmtId="0" fontId="126" fillId="7" borderId="102">
      <alignment horizontal="left" indent="2"/>
    </xf>
    <xf numFmtId="0" fontId="126" fillId="7" borderId="102">
      <alignment horizontal="left" indent="2"/>
    </xf>
    <xf numFmtId="0" fontId="126" fillId="7" borderId="102">
      <alignment horizontal="left" indent="2"/>
    </xf>
    <xf numFmtId="0" fontId="126" fillId="7" borderId="102">
      <alignment horizontal="left" indent="2"/>
    </xf>
    <xf numFmtId="0" fontId="126" fillId="7" borderId="102">
      <alignment horizontal="left" indent="2"/>
    </xf>
    <xf numFmtId="178" fontId="126" fillId="7" borderId="102">
      <alignment horizontal="left" indent="2"/>
    </xf>
    <xf numFmtId="0" fontId="126" fillId="7" borderId="102">
      <alignment horizontal="left" indent="2"/>
    </xf>
    <xf numFmtId="178" fontId="126" fillId="7" borderId="102">
      <alignment horizontal="left" indent="2"/>
    </xf>
    <xf numFmtId="178" fontId="126" fillId="7" borderId="102">
      <alignment horizontal="left" indent="2"/>
    </xf>
    <xf numFmtId="0" fontId="126" fillId="7" borderId="102">
      <alignment horizontal="left" indent="2"/>
    </xf>
    <xf numFmtId="178" fontId="126" fillId="7" borderId="102">
      <alignment horizontal="left" indent="2"/>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24"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8" fontId="8" fillId="0" borderId="0"/>
    <xf numFmtId="178" fontId="8" fillId="0" borderId="0"/>
    <xf numFmtId="0" fontId="8" fillId="0" borderId="0"/>
    <xf numFmtId="178"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17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0" borderId="0"/>
    <xf numFmtId="178" fontId="8" fillId="0" borderId="0"/>
    <xf numFmtId="17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0" borderId="0"/>
    <xf numFmtId="178" fontId="8" fillId="0" borderId="0"/>
    <xf numFmtId="178" fontId="8" fillId="0" borderId="0"/>
    <xf numFmtId="178" fontId="8" fillId="22" borderId="60" applyNumberFormat="0" applyFont="0" applyAlignment="0" applyProtection="0"/>
    <xf numFmtId="178" fontId="8" fillId="22" borderId="60"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24" fillId="54" borderId="98" applyNumberFormat="0" applyFont="0" applyAlignment="0" applyProtection="0"/>
    <xf numFmtId="179" fontId="24"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24" fillId="54" borderId="98" applyNumberFormat="0" applyFont="0" applyAlignment="0" applyProtection="0"/>
    <xf numFmtId="179" fontId="24"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178"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24" fillId="54" borderId="98" applyNumberFormat="0" applyFont="0" applyAlignment="0" applyProtection="0"/>
    <xf numFmtId="179" fontId="24" fillId="54" borderId="98" applyNumberFormat="0" applyFont="0" applyAlignment="0" applyProtection="0"/>
    <xf numFmtId="179" fontId="24" fillId="54" borderId="98" applyNumberFormat="0" applyFont="0" applyAlignment="0" applyProtection="0"/>
    <xf numFmtId="179" fontId="24" fillId="54" borderId="98" applyNumberFormat="0" applyFont="0" applyAlignment="0" applyProtection="0"/>
    <xf numFmtId="179" fontId="24" fillId="54" borderId="98" applyNumberFormat="0" applyFont="0" applyAlignment="0" applyProtection="0"/>
    <xf numFmtId="179"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9"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0" fontId="26" fillId="54" borderId="98"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179"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8" fillId="22" borderId="60"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8"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8"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8"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136" fillId="54" borderId="98" applyNumberFormat="0" applyFont="0" applyAlignment="0" applyProtection="0"/>
    <xf numFmtId="178" fontId="136" fillId="54" borderId="98" applyNumberFormat="0" applyFont="0" applyAlignment="0" applyProtection="0"/>
    <xf numFmtId="0" fontId="137"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136"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6"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0" fontId="137"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136" fillId="54" borderId="98" applyNumberFormat="0" applyFont="0" applyAlignment="0" applyProtection="0"/>
    <xf numFmtId="178" fontId="137" fillId="54" borderId="98" applyNumberFormat="0" applyFont="0" applyAlignment="0" applyProtection="0"/>
    <xf numFmtId="178" fontId="137" fillId="54" borderId="98" applyNumberFormat="0" applyFont="0" applyAlignment="0" applyProtection="0"/>
    <xf numFmtId="178" fontId="136"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137" fillId="54" borderId="98" applyNumberFormat="0" applyFont="0" applyAlignment="0" applyProtection="0"/>
    <xf numFmtId="178" fontId="137" fillId="54" borderId="98" applyNumberFormat="0" applyFont="0" applyAlignment="0" applyProtection="0"/>
    <xf numFmtId="178" fontId="137" fillId="54" borderId="98" applyNumberFormat="0" applyFont="0" applyAlignment="0" applyProtection="0"/>
    <xf numFmtId="178" fontId="137" fillId="54" borderId="98" applyNumberFormat="0" applyFont="0" applyAlignment="0" applyProtection="0"/>
    <xf numFmtId="178" fontId="137" fillId="54" borderId="98" applyNumberFormat="0" applyFont="0" applyAlignment="0" applyProtection="0"/>
    <xf numFmtId="178" fontId="137"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24" fillId="54" borderId="98" applyNumberFormat="0" applyFont="0" applyAlignment="0" applyProtection="0"/>
    <xf numFmtId="178"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24" fillId="54" borderId="98" applyNumberFormat="0" applyFont="0" applyAlignment="0" applyProtection="0"/>
    <xf numFmtId="0"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0" fontId="24" fillId="54" borderId="98" applyNumberFormat="0" applyFont="0" applyAlignment="0" applyProtection="0"/>
    <xf numFmtId="178" fontId="8" fillId="22" borderId="60"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8" fillId="22" borderId="60" applyNumberFormat="0" applyFont="0" applyAlignment="0" applyProtection="0"/>
    <xf numFmtId="178" fontId="8" fillId="22" borderId="60"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24" fillId="54" borderId="98" applyNumberFormat="0" applyFont="0" applyAlignment="0" applyProtection="0"/>
    <xf numFmtId="178" fontId="8" fillId="22" borderId="60" applyNumberFormat="0" applyFont="0" applyAlignment="0" applyProtection="0"/>
    <xf numFmtId="178" fontId="8" fillId="22" borderId="60" applyNumberFormat="0" applyFont="0" applyAlignment="0" applyProtection="0"/>
    <xf numFmtId="180" fontId="24" fillId="54" borderId="98" applyNumberFormat="0" applyFont="0" applyAlignment="0" applyProtection="0"/>
    <xf numFmtId="178" fontId="8" fillId="22" borderId="60" applyNumberFormat="0" applyFont="0" applyAlignment="0" applyProtection="0"/>
    <xf numFmtId="178" fontId="8" fillId="22" borderId="60"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80" fontId="24" fillId="54" borderId="98" applyNumberFormat="0" applyFont="0" applyAlignment="0" applyProtection="0"/>
    <xf numFmtId="178" fontId="8" fillId="22" borderId="60" applyNumberFormat="0" applyFon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9" fontId="138" fillId="72" borderId="99" applyNumberFormat="0" applyAlignment="0" applyProtection="0"/>
    <xf numFmtId="179"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9" fontId="138" fillId="72" borderId="99" applyNumberFormat="0" applyAlignment="0" applyProtection="0"/>
    <xf numFmtId="179" fontId="138" fillId="72" borderId="99" applyNumberFormat="0" applyAlignment="0" applyProtection="0"/>
    <xf numFmtId="179" fontId="138" fillId="72" borderId="99" applyNumberFormat="0" applyAlignment="0" applyProtection="0"/>
    <xf numFmtId="179" fontId="138" fillId="72" borderId="99" applyNumberFormat="0" applyAlignment="0" applyProtection="0"/>
    <xf numFmtId="179" fontId="138" fillId="72" borderId="99" applyNumberFormat="0" applyAlignment="0" applyProtection="0"/>
    <xf numFmtId="179"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0" fontId="138" fillId="71"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0"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0" fontId="138" fillId="71"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0"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1" borderId="99" applyNumberFormat="0" applyAlignment="0" applyProtection="0"/>
    <xf numFmtId="178" fontId="138" fillId="71"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178" fontId="138" fillId="71"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78"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180" fontId="138" fillId="72" borderId="99"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8" fontId="93" fillId="7" borderId="105">
      <alignment horizontal="left"/>
    </xf>
    <xf numFmtId="178" fontId="93" fillId="7" borderId="105">
      <alignment horizontal="left"/>
    </xf>
    <xf numFmtId="178" fontId="93" fillId="7" borderId="105">
      <alignment horizontal="left"/>
    </xf>
    <xf numFmtId="178" fontId="93" fillId="7" borderId="105">
      <alignment horizontal="left"/>
    </xf>
    <xf numFmtId="178" fontId="93" fillId="7" borderId="105">
      <alignment horizontal="left"/>
    </xf>
    <xf numFmtId="0" fontId="93" fillId="7" borderId="105">
      <alignment horizontal="left"/>
    </xf>
    <xf numFmtId="178" fontId="93" fillId="7" borderId="105">
      <alignment horizontal="left"/>
    </xf>
    <xf numFmtId="178" fontId="93" fillId="7" borderId="105">
      <alignment horizontal="left"/>
    </xf>
    <xf numFmtId="0" fontId="93" fillId="7" borderId="105">
      <alignment horizontal="left"/>
    </xf>
    <xf numFmtId="0" fontId="93" fillId="7" borderId="105">
      <alignment horizontal="left"/>
    </xf>
    <xf numFmtId="178" fontId="93" fillId="7" borderId="105">
      <alignment horizontal="left"/>
    </xf>
    <xf numFmtId="178" fontId="93" fillId="7" borderId="105">
      <alignment horizontal="left"/>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9" fontId="38" fillId="80" borderId="106" applyNumberFormat="0" applyProtection="0">
      <alignment horizontal="left" vertical="center" indent="1"/>
    </xf>
    <xf numFmtId="179"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9" fontId="38" fillId="80" borderId="106" applyNumberFormat="0" applyProtection="0">
      <alignment horizontal="left" vertical="center" indent="1"/>
    </xf>
    <xf numFmtId="179" fontId="38" fillId="80" borderId="106" applyNumberFormat="0" applyProtection="0">
      <alignment horizontal="left" vertical="center" indent="1"/>
    </xf>
    <xf numFmtId="179" fontId="38" fillId="80" borderId="106" applyNumberFormat="0" applyProtection="0">
      <alignment horizontal="left" vertical="center" indent="1"/>
    </xf>
    <xf numFmtId="179" fontId="38" fillId="80" borderId="106" applyNumberFormat="0" applyProtection="0">
      <alignment horizontal="left" vertical="center" indent="1"/>
    </xf>
    <xf numFmtId="179" fontId="38" fillId="80" borderId="106" applyNumberFormat="0" applyProtection="0">
      <alignment horizontal="left" vertical="center" indent="1"/>
    </xf>
    <xf numFmtId="179"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18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0"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78" fontId="38" fillId="80" borderId="106" applyNumberFormat="0" applyProtection="0">
      <alignment horizontal="left" vertical="center" indent="1"/>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199" fontId="93" fillId="9" borderId="106" applyProtection="0">
      <alignment horizontal="right" vertical="center"/>
    </xf>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201" fontId="24" fillId="0" borderId="98"/>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9" fontId="152" fillId="0" borderId="107" applyNumberFormat="0" applyFill="0" applyAlignment="0" applyProtection="0"/>
    <xf numFmtId="179"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9" fontId="152" fillId="0" borderId="107" applyNumberFormat="0" applyFill="0" applyAlignment="0" applyProtection="0"/>
    <xf numFmtId="179" fontId="152" fillId="0" borderId="107" applyNumberFormat="0" applyFill="0" applyAlignment="0" applyProtection="0"/>
    <xf numFmtId="179" fontId="152" fillId="0" borderId="107" applyNumberFormat="0" applyFill="0" applyAlignment="0" applyProtection="0"/>
    <xf numFmtId="179" fontId="152" fillId="0" borderId="107" applyNumberFormat="0" applyFill="0" applyAlignment="0" applyProtection="0"/>
    <xf numFmtId="179" fontId="152" fillId="0" borderId="107" applyNumberFormat="0" applyFill="0" applyAlignment="0" applyProtection="0"/>
    <xf numFmtId="179"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0" fontId="152" fillId="0" borderId="108" applyNumberFormat="0" applyFill="0" applyAlignment="0" applyProtection="0"/>
    <xf numFmtId="178" fontId="152" fillId="0" borderId="108"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0" fontId="152" fillId="0" borderId="107"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178" fontId="152" fillId="0" borderId="108"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180" fontId="152" fillId="0" borderId="107" applyNumberFormat="0" applyFill="0" applyAlignment="0" applyProtection="0"/>
    <xf numFmtId="0" fontId="7" fillId="0" borderId="0"/>
    <xf numFmtId="180" fontId="24" fillId="0" borderId="0"/>
    <xf numFmtId="180" fontId="24" fillId="0" borderId="0"/>
    <xf numFmtId="180" fontId="24" fillId="0" borderId="0"/>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178"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0" fontId="92" fillId="74" borderId="66" applyBorder="0">
      <alignment horizontal="center" vertical="center" wrapText="1"/>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179" fontId="73" fillId="0" borderId="51" applyNumberFormat="0" applyAlignment="0" applyProtection="0">
      <alignment horizontal="left" vertical="center"/>
    </xf>
    <xf numFmtId="0" fontId="115" fillId="0" borderId="72" applyNumberFormat="0" applyFill="0" applyAlignment="0" applyProtection="0"/>
    <xf numFmtId="178" fontId="116" fillId="0" borderId="73" applyNumberFormat="0" applyFill="0" applyAlignment="0" applyProtection="0"/>
    <xf numFmtId="0" fontId="116" fillId="0" borderId="73" applyNumberFormat="0" applyFill="0" applyAlignment="0" applyProtection="0"/>
    <xf numFmtId="0" fontId="116" fillId="0" borderId="73"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78" fontId="115" fillId="0" borderId="72" applyNumberFormat="0" applyFill="0" applyAlignment="0" applyProtection="0"/>
    <xf numFmtId="180" fontId="115" fillId="0" borderId="72" applyNumberFormat="0" applyFill="0" applyAlignment="0" applyProtection="0"/>
    <xf numFmtId="180" fontId="115" fillId="0" borderId="72"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178" fontId="116" fillId="0" borderId="73" applyNumberFormat="0" applyFill="0" applyAlignment="0" applyProtection="0"/>
    <xf numFmtId="180" fontId="115" fillId="0" borderId="72" applyNumberFormat="0" applyFill="0" applyAlignment="0" applyProtection="0"/>
    <xf numFmtId="180" fontId="115" fillId="0" borderId="72" applyNumberFormat="0" applyFill="0" applyAlignment="0" applyProtection="0"/>
    <xf numFmtId="0" fontId="115" fillId="0" borderId="72" applyNumberFormat="0" applyFill="0" applyAlignment="0" applyProtection="0"/>
    <xf numFmtId="0" fontId="115" fillId="0" borderId="72"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5" fillId="0" borderId="0"/>
    <xf numFmtId="43" fontId="5" fillId="0" borderId="0" applyFont="0" applyFill="0" applyBorder="0" applyAlignment="0" applyProtection="0"/>
    <xf numFmtId="0" fontId="24" fillId="2" borderId="0"/>
    <xf numFmtId="0" fontId="216" fillId="84" borderId="2" applyBorder="0">
      <alignment vertical="center"/>
    </xf>
    <xf numFmtId="0" fontId="24" fillId="0" borderId="126">
      <alignment horizontal="left" vertical="center" wrapText="1" indent="1"/>
    </xf>
    <xf numFmtId="0" fontId="4" fillId="0" borderId="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14" fillId="0" borderId="0"/>
    <xf numFmtId="9" fontId="14" fillId="0" borderId="0" applyFont="0" applyFill="0" applyBorder="0" applyAlignment="0" applyProtection="0"/>
    <xf numFmtId="0" fontId="256" fillId="0" borderId="0"/>
    <xf numFmtId="0" fontId="256" fillId="0" borderId="0"/>
    <xf numFmtId="0" fontId="256" fillId="0" borderId="0"/>
    <xf numFmtId="0" fontId="256" fillId="0" borderId="0"/>
    <xf numFmtId="0" fontId="256" fillId="0" borderId="0"/>
    <xf numFmtId="0" fontId="2" fillId="0" borderId="0"/>
    <xf numFmtId="9" fontId="2" fillId="0" borderId="0" applyFont="0" applyFill="0" applyBorder="0" applyAlignment="0" applyProtection="0"/>
    <xf numFmtId="0" fontId="117" fillId="0" borderId="0" applyNumberFormat="0" applyFill="0" applyBorder="0" applyAlignment="0" applyProtection="0"/>
    <xf numFmtId="0" fontId="1" fillId="0" borderId="0"/>
    <xf numFmtId="177" fontId="1" fillId="0" borderId="0" applyFont="0" applyFill="0" applyBorder="0" applyAlignment="0" applyProtection="0"/>
  </cellStyleXfs>
  <cellXfs count="2150">
    <xf numFmtId="0" fontId="0" fillId="0" borderId="0" xfId="0"/>
    <xf numFmtId="0" fontId="15"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justify" vertical="center"/>
    </xf>
    <xf numFmtId="0" fontId="17" fillId="0" borderId="0" xfId="0" applyFont="1" applyProtection="1">
      <protection locked="0"/>
    </xf>
    <xf numFmtId="0" fontId="16" fillId="0" borderId="0" xfId="0" applyFont="1" applyProtection="1"/>
    <xf numFmtId="169" fontId="16" fillId="0" borderId="0" xfId="0" applyNumberFormat="1" applyFont="1" applyAlignment="1" applyProtection="1">
      <alignment horizontal="center"/>
    </xf>
    <xf numFmtId="0" fontId="16" fillId="0" borderId="0" xfId="0" applyFont="1" applyProtection="1">
      <protection locked="0"/>
    </xf>
    <xf numFmtId="170" fontId="16" fillId="0" borderId="0" xfId="0" applyNumberFormat="1" applyFont="1" applyProtection="1">
      <protection locked="0"/>
    </xf>
    <xf numFmtId="2" fontId="30" fillId="0" borderId="0" xfId="5" applyNumberFormat="1" applyFont="1" applyAlignment="1" applyProtection="1">
      <alignment horizontal="left"/>
    </xf>
    <xf numFmtId="2" fontId="30" fillId="0" borderId="0" xfId="5" applyNumberFormat="1" applyFont="1" applyAlignment="1" applyProtection="1">
      <alignment horizontal="left"/>
      <protection locked="0"/>
    </xf>
    <xf numFmtId="2" fontId="29" fillId="0" borderId="0" xfId="5" applyNumberFormat="1" applyFont="1" applyFill="1" applyAlignment="1" applyProtection="1">
      <alignment horizontal="left"/>
      <protection locked="0"/>
    </xf>
    <xf numFmtId="0" fontId="17" fillId="0" borderId="0" xfId="0" applyFont="1" applyProtection="1"/>
    <xf numFmtId="169" fontId="17" fillId="0" borderId="0" xfId="0" applyNumberFormat="1" applyFont="1" applyAlignment="1" applyProtection="1">
      <alignment horizontal="center"/>
    </xf>
    <xf numFmtId="170" fontId="17" fillId="0" borderId="0" xfId="0" applyNumberFormat="1" applyFont="1" applyProtection="1">
      <protection locked="0"/>
    </xf>
    <xf numFmtId="0" fontId="17" fillId="0" borderId="0" xfId="0" applyFont="1" applyAlignment="1" applyProtection="1">
      <alignment vertical="center"/>
      <protection locked="0"/>
    </xf>
    <xf numFmtId="0" fontId="30" fillId="0" borderId="0" xfId="0" applyFont="1" applyBorder="1" applyAlignment="1" applyProtection="1">
      <alignment vertical="center"/>
    </xf>
    <xf numFmtId="169" fontId="30" fillId="0" borderId="0" xfId="0" applyNumberFormat="1" applyFont="1" applyBorder="1" applyAlignment="1" applyProtection="1">
      <alignment horizontal="center" vertical="center"/>
    </xf>
    <xf numFmtId="0" fontId="16" fillId="0" borderId="0" xfId="0" applyFont="1" applyFill="1" applyBorder="1" applyProtection="1">
      <protection locked="0"/>
    </xf>
    <xf numFmtId="0" fontId="17" fillId="0" borderId="9" xfId="0" applyFont="1" applyFill="1" applyBorder="1" applyAlignment="1" applyProtection="1">
      <alignment vertical="center"/>
    </xf>
    <xf numFmtId="171" fontId="17" fillId="0" borderId="0" xfId="0" applyNumberFormat="1" applyFont="1" applyFill="1" applyBorder="1" applyProtection="1">
      <protection locked="0"/>
    </xf>
    <xf numFmtId="3" fontId="31" fillId="0" borderId="0" xfId="8" applyFont="1" applyFill="1" applyBorder="1" applyAlignment="1" applyProtection="1">
      <alignment horizontal="left"/>
      <protection locked="0"/>
    </xf>
    <xf numFmtId="0" fontId="33" fillId="0" borderId="0" xfId="0" applyFont="1" applyFill="1" applyProtection="1">
      <protection locked="0"/>
    </xf>
    <xf numFmtId="0" fontId="17" fillId="0" borderId="9" xfId="0" applyFont="1" applyBorder="1" applyAlignment="1" applyProtection="1">
      <alignment vertical="center"/>
    </xf>
    <xf numFmtId="0" fontId="17" fillId="2" borderId="9" xfId="0" applyFont="1" applyFill="1" applyBorder="1" applyAlignment="1" applyProtection="1">
      <alignment vertical="center"/>
    </xf>
    <xf numFmtId="0" fontId="30" fillId="0" borderId="5" xfId="0" applyFont="1" applyBorder="1" applyAlignment="1" applyProtection="1">
      <alignment vertical="center"/>
    </xf>
    <xf numFmtId="0" fontId="17" fillId="0" borderId="0" xfId="0" applyFont="1" applyBorder="1" applyAlignment="1" applyProtection="1">
      <alignment vertical="center"/>
    </xf>
    <xf numFmtId="2" fontId="35" fillId="9" borderId="0" xfId="5" applyNumberFormat="1" applyFont="1" applyFill="1" applyAlignment="1" applyProtection="1">
      <alignment horizontal="left"/>
      <protection locked="0"/>
    </xf>
    <xf numFmtId="3" fontId="17" fillId="0" borderId="9" xfId="6" applyNumberFormat="1" applyFont="1" applyFill="1" applyBorder="1" applyAlignment="1" applyProtection="1">
      <alignment horizontal="right" vertical="center"/>
    </xf>
    <xf numFmtId="3" fontId="30" fillId="10" borderId="9" xfId="6" applyNumberFormat="1" applyFont="1" applyFill="1" applyBorder="1" applyAlignment="1" applyProtection="1">
      <alignment horizontal="right" vertical="center"/>
      <protection hidden="1"/>
    </xf>
    <xf numFmtId="170" fontId="30" fillId="0" borderId="0" xfId="6" applyNumberFormat="1" applyFont="1" applyFill="1" applyBorder="1" applyAlignment="1" applyProtection="1">
      <alignment horizontal="right" vertical="center"/>
      <protection hidden="1"/>
    </xf>
    <xf numFmtId="0" fontId="30" fillId="9" borderId="0" xfId="5" applyNumberFormat="1" applyFont="1" applyFill="1" applyAlignment="1" applyProtection="1">
      <alignment horizontal="left"/>
      <protection locked="0"/>
    </xf>
    <xf numFmtId="170" fontId="17" fillId="0" borderId="0" xfId="8" applyNumberFormat="1" applyFont="1" applyFill="1" applyBorder="1" applyProtection="1">
      <alignment horizontal="right"/>
      <protection locked="0"/>
    </xf>
    <xf numFmtId="3" fontId="17" fillId="0" borderId="0" xfId="8" applyFont="1" applyFill="1" applyBorder="1" applyProtection="1">
      <alignment horizontal="right"/>
      <protection locked="0"/>
    </xf>
    <xf numFmtId="0" fontId="16" fillId="0" borderId="0" xfId="0" applyFont="1" applyFill="1" applyProtection="1">
      <protection locked="0"/>
    </xf>
    <xf numFmtId="0" fontId="17" fillId="0" borderId="0" xfId="0" applyFont="1" applyFill="1" applyProtection="1">
      <protection locked="0"/>
    </xf>
    <xf numFmtId="0" fontId="17" fillId="0" borderId="6" xfId="0" applyFont="1" applyFill="1" applyBorder="1" applyAlignment="1" applyProtection="1">
      <alignment vertical="center"/>
    </xf>
    <xf numFmtId="0" fontId="16" fillId="0" borderId="33" xfId="0" applyFont="1" applyBorder="1" applyProtection="1"/>
    <xf numFmtId="0" fontId="32" fillId="2" borderId="34" xfId="0" applyFont="1" applyFill="1" applyBorder="1" applyAlignment="1" applyProtection="1">
      <alignment horizontal="right" vertical="center"/>
    </xf>
    <xf numFmtId="10" fontId="34" fillId="0" borderId="5" xfId="5" applyNumberFormat="1" applyFont="1" applyFill="1" applyBorder="1" applyAlignment="1" applyProtection="1">
      <alignment horizontal="center" vertical="center"/>
    </xf>
    <xf numFmtId="0" fontId="30" fillId="9" borderId="0" xfId="5" applyNumberFormat="1" applyFont="1" applyFill="1" applyAlignment="1" applyProtection="1">
      <alignment horizontal="center"/>
      <protection locked="0"/>
    </xf>
    <xf numFmtId="3" fontId="16" fillId="0" borderId="9" xfId="0" applyNumberFormat="1" applyFont="1" applyBorder="1" applyProtection="1">
      <protection locked="0"/>
    </xf>
    <xf numFmtId="3" fontId="37" fillId="0" borderId="9" xfId="0" applyNumberFormat="1" applyFont="1" applyBorder="1" applyProtection="1">
      <protection locked="0"/>
    </xf>
    <xf numFmtId="169" fontId="16" fillId="0" borderId="16" xfId="0" applyNumberFormat="1" applyFont="1" applyBorder="1" applyAlignment="1" applyProtection="1">
      <alignment horizontal="center"/>
    </xf>
    <xf numFmtId="0" fontId="16" fillId="0" borderId="6" xfId="0" applyFont="1" applyFill="1" applyBorder="1" applyProtection="1"/>
    <xf numFmtId="0" fontId="16" fillId="0" borderId="16" xfId="0" applyFont="1" applyFill="1" applyBorder="1" applyProtection="1"/>
    <xf numFmtId="0" fontId="17" fillId="0" borderId="16" xfId="0" applyFont="1" applyFill="1" applyBorder="1" applyAlignment="1" applyProtection="1">
      <alignment wrapText="1"/>
    </xf>
    <xf numFmtId="0" fontId="30" fillId="0" borderId="16" xfId="0" applyFont="1" applyFill="1" applyBorder="1" applyProtection="1"/>
    <xf numFmtId="49" fontId="17" fillId="0" borderId="16" xfId="0" applyNumberFormat="1" applyFont="1" applyFill="1" applyBorder="1" applyAlignment="1" applyProtection="1">
      <alignment horizontal="left" indent="1"/>
    </xf>
    <xf numFmtId="49" fontId="42" fillId="0" borderId="16" xfId="0" applyNumberFormat="1" applyFont="1" applyFill="1" applyBorder="1" applyAlignment="1" applyProtection="1">
      <alignment horizontal="left" indent="2"/>
    </xf>
    <xf numFmtId="0" fontId="17" fillId="0" borderId="16" xfId="0" applyFont="1" applyFill="1" applyBorder="1" applyProtection="1"/>
    <xf numFmtId="0" fontId="43" fillId="0" borderId="0" xfId="0" applyFont="1" applyProtection="1"/>
    <xf numFmtId="10" fontId="16" fillId="0" borderId="16" xfId="6" applyNumberFormat="1" applyFont="1" applyBorder="1" applyAlignment="1" applyProtection="1">
      <alignment horizontal="right"/>
    </xf>
    <xf numFmtId="3" fontId="16" fillId="0" borderId="16" xfId="0" applyNumberFormat="1" applyFont="1" applyBorder="1" applyProtection="1">
      <protection locked="0"/>
    </xf>
    <xf numFmtId="0" fontId="16" fillId="0" borderId="16" xfId="0" applyFont="1" applyBorder="1" applyProtection="1">
      <protection locked="0"/>
    </xf>
    <xf numFmtId="3" fontId="36" fillId="0" borderId="16" xfId="0" applyNumberFormat="1" applyFont="1" applyBorder="1" applyProtection="1">
      <protection locked="0"/>
    </xf>
    <xf numFmtId="0" fontId="30" fillId="0" borderId="6" xfId="17" applyFont="1" applyFill="1" applyBorder="1" applyAlignment="1" applyProtection="1">
      <alignment horizontal="right"/>
    </xf>
    <xf numFmtId="1" fontId="30" fillId="0" borderId="16" xfId="17" applyNumberFormat="1" applyFont="1" applyFill="1" applyBorder="1" applyAlignment="1" applyProtection="1">
      <alignment horizontal="right"/>
    </xf>
    <xf numFmtId="1" fontId="30" fillId="0" borderId="10" xfId="17" applyNumberFormat="1" applyFont="1" applyFill="1" applyBorder="1" applyAlignment="1" applyProtection="1">
      <alignment horizontal="right"/>
    </xf>
    <xf numFmtId="3" fontId="16" fillId="0" borderId="10" xfId="0" applyNumberFormat="1" applyFont="1" applyBorder="1" applyProtection="1">
      <protection locked="0"/>
    </xf>
    <xf numFmtId="2" fontId="35" fillId="0" borderId="0" xfId="5" applyNumberFormat="1" applyFont="1" applyFill="1" applyAlignment="1" applyProtection="1">
      <alignment horizontal="left"/>
      <protection locked="0"/>
    </xf>
    <xf numFmtId="2" fontId="44" fillId="4" borderId="0" xfId="5" applyNumberFormat="1" applyFont="1" applyFill="1" applyAlignment="1" applyProtection="1">
      <alignment horizontal="left"/>
      <protection locked="0"/>
    </xf>
    <xf numFmtId="169" fontId="16" fillId="4" borderId="0" xfId="0" applyNumberFormat="1" applyFont="1" applyFill="1" applyAlignment="1" applyProtection="1">
      <alignment horizontal="center"/>
    </xf>
    <xf numFmtId="3" fontId="17" fillId="0" borderId="16" xfId="0" applyNumberFormat="1" applyFont="1" applyBorder="1" applyProtection="1">
      <protection locked="0"/>
    </xf>
    <xf numFmtId="3" fontId="17" fillId="0" borderId="16" xfId="6" applyNumberFormat="1" applyFont="1" applyFill="1" applyBorder="1" applyAlignment="1" applyProtection="1">
      <alignment horizontal="right" vertical="center"/>
    </xf>
    <xf numFmtId="3" fontId="16" fillId="0" borderId="0" xfId="0" applyNumberFormat="1" applyFont="1" applyProtection="1">
      <protection locked="0"/>
    </xf>
    <xf numFmtId="0" fontId="38" fillId="14" borderId="0" xfId="16" applyFont="1" applyFill="1"/>
    <xf numFmtId="10" fontId="24" fillId="2" borderId="16" xfId="3" applyNumberFormat="1" applyFont="1" applyFill="1" applyBorder="1"/>
    <xf numFmtId="0" fontId="45" fillId="14" borderId="0" xfId="0" applyFont="1" applyFill="1"/>
    <xf numFmtId="0" fontId="24" fillId="0" borderId="0" xfId="1" applyFont="1" applyFill="1"/>
    <xf numFmtId="0" fontId="38" fillId="14" borderId="0" xfId="0" applyFont="1" applyFill="1"/>
    <xf numFmtId="0" fontId="24" fillId="15" borderId="0" xfId="1" applyFont="1" applyFill="1"/>
    <xf numFmtId="0" fontId="38" fillId="4" borderId="27" xfId="1" applyFont="1" applyFill="1" applyBorder="1" applyAlignment="1">
      <alignment horizontal="center" wrapText="1"/>
    </xf>
    <xf numFmtId="0" fontId="24" fillId="0" borderId="0" xfId="1" applyFont="1" applyFill="1" applyBorder="1"/>
    <xf numFmtId="0" fontId="24" fillId="14" borderId="0" xfId="1" applyFont="1" applyFill="1"/>
    <xf numFmtId="0" fontId="16" fillId="0" borderId="0" xfId="0" applyFont="1" applyBorder="1" applyProtection="1">
      <protection locked="0"/>
    </xf>
    <xf numFmtId="0" fontId="14" fillId="14" borderId="0" xfId="0" applyFont="1" applyFill="1"/>
    <xf numFmtId="0" fontId="45" fillId="14" borderId="0" xfId="16" applyFont="1" applyFill="1"/>
    <xf numFmtId="0" fontId="24" fillId="14" borderId="0" xfId="16" applyFont="1" applyFill="1"/>
    <xf numFmtId="0" fontId="24" fillId="2" borderId="2" xfId="16" applyFont="1" applyFill="1" applyBorder="1"/>
    <xf numFmtId="0" fontId="24" fillId="2" borderId="3" xfId="16" applyFont="1" applyFill="1" applyBorder="1"/>
    <xf numFmtId="0" fontId="24" fillId="2" borderId="4" xfId="16" applyFont="1" applyFill="1" applyBorder="1"/>
    <xf numFmtId="0" fontId="38" fillId="2" borderId="1" xfId="16" applyFont="1" applyFill="1" applyBorder="1"/>
    <xf numFmtId="0" fontId="24" fillId="2" borderId="7" xfId="16" applyFont="1" applyFill="1" applyBorder="1"/>
    <xf numFmtId="0" fontId="24" fillId="2" borderId="1" xfId="16" applyFont="1" applyFill="1" applyBorder="1"/>
    <xf numFmtId="0" fontId="50" fillId="2" borderId="1" xfId="16" applyFont="1" applyFill="1" applyBorder="1"/>
    <xf numFmtId="0" fontId="24" fillId="2" borderId="13" xfId="16" applyFont="1" applyFill="1" applyBorder="1"/>
    <xf numFmtId="0" fontId="39" fillId="0" borderId="16" xfId="0" applyFont="1" applyFill="1" applyBorder="1" applyAlignment="1" applyProtection="1">
      <alignment wrapText="1"/>
    </xf>
    <xf numFmtId="0" fontId="39" fillId="0" borderId="16" xfId="0" applyFont="1" applyFill="1" applyBorder="1" applyProtection="1"/>
    <xf numFmtId="0" fontId="46" fillId="0" borderId="0" xfId="1" applyFont="1"/>
    <xf numFmtId="0" fontId="24" fillId="0" borderId="0" xfId="1" applyFont="1"/>
    <xf numFmtId="0" fontId="47" fillId="0" borderId="0" xfId="1" applyFont="1"/>
    <xf numFmtId="0" fontId="24" fillId="0" borderId="0" xfId="1" applyFont="1" applyBorder="1"/>
    <xf numFmtId="0" fontId="24" fillId="0" borderId="1" xfId="1" applyFont="1" applyBorder="1"/>
    <xf numFmtId="0" fontId="49" fillId="0" borderId="0" xfId="1" applyFont="1"/>
    <xf numFmtId="0" fontId="38" fillId="4" borderId="13" xfId="1" applyFont="1" applyFill="1" applyBorder="1" applyAlignment="1">
      <alignment horizontal="left" wrapText="1"/>
    </xf>
    <xf numFmtId="167" fontId="24" fillId="0" borderId="0" xfId="1" applyNumberFormat="1" applyFont="1"/>
    <xf numFmtId="166" fontId="38" fillId="4" borderId="41" xfId="3" applyNumberFormat="1" applyFont="1" applyFill="1" applyBorder="1"/>
    <xf numFmtId="166" fontId="38" fillId="4" borderId="15" xfId="3" applyNumberFormat="1" applyFont="1" applyFill="1" applyBorder="1"/>
    <xf numFmtId="166" fontId="38" fillId="4" borderId="24" xfId="3" applyNumberFormat="1" applyFont="1" applyFill="1" applyBorder="1"/>
    <xf numFmtId="0" fontId="0" fillId="14" borderId="0" xfId="0" applyFill="1"/>
    <xf numFmtId="3" fontId="24" fillId="0" borderId="0" xfId="1" applyNumberFormat="1" applyFont="1"/>
    <xf numFmtId="0" fontId="23" fillId="14" borderId="0" xfId="16" applyFill="1"/>
    <xf numFmtId="168" fontId="54" fillId="14" borderId="0" xfId="16" applyNumberFormat="1" applyFont="1" applyFill="1"/>
    <xf numFmtId="3" fontId="14" fillId="15" borderId="0" xfId="0" applyNumberFormat="1" applyFont="1" applyFill="1"/>
    <xf numFmtId="0" fontId="30" fillId="0" borderId="16" xfId="0" applyFont="1" applyFill="1" applyBorder="1" applyAlignment="1" applyProtection="1">
      <alignment wrapText="1"/>
    </xf>
    <xf numFmtId="0" fontId="30" fillId="0" borderId="10" xfId="0" applyFont="1" applyFill="1" applyBorder="1" applyProtection="1"/>
    <xf numFmtId="0" fontId="30" fillId="0" borderId="6" xfId="0" applyFont="1" applyFill="1" applyBorder="1" applyProtection="1"/>
    <xf numFmtId="0" fontId="17" fillId="0" borderId="10" xfId="0" applyFont="1" applyFill="1" applyBorder="1" applyProtection="1"/>
    <xf numFmtId="166" fontId="41" fillId="15" borderId="7" xfId="3" applyNumberFormat="1" applyFont="1" applyFill="1" applyBorder="1"/>
    <xf numFmtId="0" fontId="0" fillId="0" borderId="0" xfId="0" applyBorder="1"/>
    <xf numFmtId="0" fontId="0" fillId="0" borderId="12" xfId="0" applyBorder="1"/>
    <xf numFmtId="0" fontId="49" fillId="0" borderId="0" xfId="0" applyFont="1"/>
    <xf numFmtId="0" fontId="0" fillId="0" borderId="1" xfId="0" applyBorder="1"/>
    <xf numFmtId="0" fontId="0" fillId="0" borderId="7" xfId="0" applyBorder="1"/>
    <xf numFmtId="0" fontId="0" fillId="0" borderId="23" xfId="0" applyBorder="1"/>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23" xfId="0" applyBorder="1" applyAlignment="1">
      <alignment horizontal="center" vertical="center"/>
    </xf>
    <xf numFmtId="0" fontId="0" fillId="0" borderId="32" xfId="0" applyBorder="1"/>
    <xf numFmtId="0" fontId="0" fillId="0" borderId="16" xfId="0" applyBorder="1"/>
    <xf numFmtId="0" fontId="0" fillId="0" borderId="49" xfId="0" applyBorder="1" applyAlignment="1">
      <alignment horizontal="center" vertical="center"/>
    </xf>
    <xf numFmtId="0" fontId="0" fillId="0" borderId="49" xfId="0" applyBorder="1" applyAlignment="1">
      <alignment vertical="top"/>
    </xf>
    <xf numFmtId="0" fontId="0" fillId="0" borderId="10" xfId="0" applyBorder="1"/>
    <xf numFmtId="0" fontId="20" fillId="0" borderId="0" xfId="0" applyFont="1" applyFill="1" applyBorder="1" applyAlignment="1">
      <alignment horizontal="right" vertical="center" wrapText="1"/>
    </xf>
    <xf numFmtId="0" fontId="18" fillId="0" borderId="0" xfId="0" applyFont="1" applyAlignment="1">
      <alignment horizontal="left" vertical="center" wrapText="1"/>
    </xf>
    <xf numFmtId="0" fontId="0" fillId="0" borderId="49" xfId="0" applyBorder="1" applyAlignment="1">
      <alignment horizontal="center" vertical="center"/>
    </xf>
    <xf numFmtId="166" fontId="38" fillId="4" borderId="22" xfId="3" applyNumberFormat="1" applyFont="1" applyFill="1" applyBorder="1"/>
    <xf numFmtId="0" fontId="38" fillId="0" borderId="36" xfId="1" applyFont="1" applyBorder="1"/>
    <xf numFmtId="0" fontId="155" fillId="0" borderId="0" xfId="0" applyFont="1" applyAlignment="1">
      <alignment horizontal="left" vertical="center" indent="2"/>
    </xf>
    <xf numFmtId="0" fontId="38" fillId="3" borderId="0" xfId="1" applyFont="1" applyFill="1" applyAlignment="1">
      <alignment horizontal="center"/>
    </xf>
    <xf numFmtId="0" fontId="24" fillId="0" borderId="0" xfId="1" applyFont="1" applyAlignment="1">
      <alignment horizontal="center"/>
    </xf>
    <xf numFmtId="0" fontId="38" fillId="6" borderId="38" xfId="1" applyFont="1" applyFill="1" applyBorder="1" applyAlignment="1">
      <alignment horizontal="center"/>
    </xf>
    <xf numFmtId="0" fontId="38" fillId="6" borderId="25" xfId="1" applyFont="1" applyFill="1" applyBorder="1" applyAlignment="1">
      <alignment horizontal="center"/>
    </xf>
    <xf numFmtId="0" fontId="38" fillId="6" borderId="26" xfId="1" applyFont="1" applyFill="1" applyBorder="1" applyAlignment="1">
      <alignment horizontal="center"/>
    </xf>
    <xf numFmtId="0" fontId="38" fillId="0" borderId="37" xfId="1" applyFont="1" applyBorder="1" applyAlignment="1">
      <alignment horizontal="center"/>
    </xf>
    <xf numFmtId="0" fontId="38" fillId="0" borderId="25" xfId="1" applyFont="1" applyBorder="1" applyAlignment="1">
      <alignment horizontal="center"/>
    </xf>
    <xf numFmtId="3" fontId="17" fillId="0" borderId="10" xfId="6" applyNumberFormat="1" applyFont="1" applyFill="1" applyBorder="1" applyAlignment="1" applyProtection="1">
      <alignment horizontal="right" vertical="center"/>
    </xf>
    <xf numFmtId="166" fontId="38" fillId="0" borderId="0" xfId="3" applyNumberFormat="1" applyFont="1" applyFill="1" applyBorder="1"/>
    <xf numFmtId="0" fontId="38" fillId="0" borderId="2" xfId="2" applyFont="1" applyFill="1" applyBorder="1"/>
    <xf numFmtId="0" fontId="24" fillId="0" borderId="3" xfId="2" applyFont="1" applyFill="1" applyBorder="1"/>
    <xf numFmtId="0" fontId="24" fillId="0" borderId="4" xfId="2" applyFont="1" applyFill="1" applyBorder="1"/>
    <xf numFmtId="0" fontId="41" fillId="0" borderId="1" xfId="2" applyFont="1" applyFill="1" applyBorder="1"/>
    <xf numFmtId="0" fontId="24" fillId="0" borderId="0" xfId="2" applyFont="1" applyFill="1" applyBorder="1"/>
    <xf numFmtId="164" fontId="24" fillId="0" borderId="9" xfId="2" applyNumberFormat="1" applyFont="1" applyFill="1" applyBorder="1"/>
    <xf numFmtId="0" fontId="24" fillId="0" borderId="8" xfId="1" applyFont="1" applyFill="1" applyBorder="1" applyAlignment="1">
      <alignment horizontal="center"/>
    </xf>
    <xf numFmtId="0" fontId="24" fillId="0" borderId="0" xfId="1" applyFont="1" applyFill="1" applyBorder="1" applyAlignment="1">
      <alignment horizontal="center"/>
    </xf>
    <xf numFmtId="164" fontId="24" fillId="0" borderId="10" xfId="2" applyNumberFormat="1" applyFont="1" applyFill="1" applyBorder="1"/>
    <xf numFmtId="0" fontId="24" fillId="0" borderId="1" xfId="2" applyFont="1" applyFill="1" applyBorder="1"/>
    <xf numFmtId="165" fontId="24" fillId="0" borderId="0" xfId="3" applyNumberFormat="1" applyFont="1" applyFill="1" applyBorder="1"/>
    <xf numFmtId="0" fontId="24" fillId="0" borderId="7" xfId="2" applyFont="1" applyFill="1" applyBorder="1"/>
    <xf numFmtId="0" fontId="38" fillId="0" borderId="0" xfId="2" applyFont="1" applyFill="1" applyBorder="1"/>
    <xf numFmtId="0" fontId="38" fillId="0" borderId="0" xfId="1" applyFont="1" applyFill="1" applyBorder="1"/>
    <xf numFmtId="0" fontId="24" fillId="0" borderId="13" xfId="2" applyFont="1" applyFill="1" applyBorder="1"/>
    <xf numFmtId="166" fontId="41" fillId="15" borderId="16" xfId="3" applyNumberFormat="1" applyFont="1" applyFill="1" applyBorder="1"/>
    <xf numFmtId="0" fontId="38" fillId="6" borderId="37" xfId="1" applyFont="1" applyFill="1" applyBorder="1" applyAlignment="1">
      <alignment horizontal="center"/>
    </xf>
    <xf numFmtId="166" fontId="41" fillId="15" borderId="23" xfId="3" applyNumberFormat="1" applyFont="1" applyFill="1" applyBorder="1"/>
    <xf numFmtId="0" fontId="24" fillId="0" borderId="0" xfId="0" applyFont="1" applyProtection="1">
      <protection locked="0"/>
    </xf>
    <xf numFmtId="2" fontId="158" fillId="9" borderId="0" xfId="5" applyNumberFormat="1" applyFont="1" applyFill="1" applyAlignment="1" applyProtection="1">
      <alignment horizontal="left"/>
      <protection locked="0"/>
    </xf>
    <xf numFmtId="169" fontId="0" fillId="0" borderId="0" xfId="0" applyNumberFormat="1" applyFont="1" applyAlignment="1" applyProtection="1">
      <alignment horizontal="center"/>
    </xf>
    <xf numFmtId="2" fontId="38" fillId="0" borderId="0" xfId="5" applyNumberFormat="1" applyFont="1" applyAlignment="1" applyProtection="1">
      <alignment horizontal="left"/>
      <protection locked="0"/>
    </xf>
    <xf numFmtId="0" fontId="0" fillId="0" borderId="0" xfId="0" applyFont="1" applyProtection="1">
      <protection locked="0"/>
    </xf>
    <xf numFmtId="3" fontId="0" fillId="0" borderId="0" xfId="0" applyNumberFormat="1" applyFont="1" applyProtection="1">
      <protection locked="0"/>
    </xf>
    <xf numFmtId="170" fontId="0" fillId="0" borderId="0" xfId="0" applyNumberFormat="1" applyFont="1" applyProtection="1">
      <protection locked="0"/>
    </xf>
    <xf numFmtId="0" fontId="0" fillId="0" borderId="0" xfId="0" applyFont="1" applyFill="1" applyProtection="1">
      <protection locked="0"/>
    </xf>
    <xf numFmtId="2" fontId="158" fillId="0" borderId="0" xfId="5" applyNumberFormat="1" applyFont="1" applyFill="1" applyAlignment="1" applyProtection="1">
      <alignment horizontal="left"/>
      <protection locked="0"/>
    </xf>
    <xf numFmtId="2" fontId="74" fillId="4" borderId="0" xfId="5" applyNumberFormat="1" applyFont="1" applyFill="1" applyAlignment="1" applyProtection="1">
      <alignment horizontal="left"/>
      <protection locked="0"/>
    </xf>
    <xf numFmtId="169" fontId="0" fillId="4" borderId="0" xfId="0" applyNumberFormat="1" applyFont="1" applyFill="1" applyAlignment="1" applyProtection="1">
      <alignment horizontal="center"/>
    </xf>
    <xf numFmtId="2" fontId="159" fillId="0" borderId="0" xfId="5" applyNumberFormat="1" applyFont="1" applyFill="1" applyAlignment="1" applyProtection="1">
      <alignment horizontal="left"/>
      <protection locked="0"/>
    </xf>
    <xf numFmtId="2" fontId="38" fillId="0" borderId="0" xfId="5" applyNumberFormat="1" applyFont="1" applyAlignment="1" applyProtection="1">
      <alignment horizontal="left"/>
    </xf>
    <xf numFmtId="169" fontId="24" fillId="0" borderId="0" xfId="0" applyNumberFormat="1" applyFont="1" applyAlignment="1" applyProtection="1">
      <alignment horizontal="center"/>
    </xf>
    <xf numFmtId="170" fontId="24" fillId="0" borderId="0" xfId="0" applyNumberFormat="1" applyFont="1" applyProtection="1">
      <protection locked="0"/>
    </xf>
    <xf numFmtId="0" fontId="24" fillId="0" borderId="0" xfId="0" applyFont="1" applyFill="1" applyProtection="1">
      <protection locked="0"/>
    </xf>
    <xf numFmtId="0" fontId="24" fillId="0" borderId="0" xfId="0" applyFont="1" applyAlignment="1" applyProtection="1">
      <alignment vertical="center"/>
      <protection locked="0"/>
    </xf>
    <xf numFmtId="0" fontId="38" fillId="0" borderId="0" xfId="0" applyFont="1" applyBorder="1" applyAlignment="1" applyProtection="1">
      <alignment vertical="center"/>
    </xf>
    <xf numFmtId="0" fontId="0" fillId="0" borderId="0" xfId="0" applyFont="1" applyFill="1" applyBorder="1" applyProtection="1">
      <protection locked="0"/>
    </xf>
    <xf numFmtId="0" fontId="24" fillId="0" borderId="9" xfId="0" applyFont="1" applyFill="1" applyBorder="1" applyAlignment="1" applyProtection="1">
      <alignment vertical="center"/>
    </xf>
    <xf numFmtId="0" fontId="24" fillId="0" borderId="6" xfId="0" applyFont="1" applyFill="1" applyBorder="1" applyAlignment="1" applyProtection="1">
      <alignment vertical="center"/>
    </xf>
    <xf numFmtId="0" fontId="0" fillId="0" borderId="33" xfId="0" applyFont="1" applyBorder="1" applyProtection="1"/>
    <xf numFmtId="0" fontId="46" fillId="2" borderId="34" xfId="0" applyFont="1" applyFill="1" applyBorder="1" applyAlignment="1" applyProtection="1">
      <alignment horizontal="right" vertical="center"/>
    </xf>
    <xf numFmtId="3" fontId="50" fillId="0" borderId="0" xfId="8" applyFont="1" applyFill="1" applyBorder="1" applyAlignment="1" applyProtection="1">
      <alignment horizontal="left"/>
      <protection locked="0"/>
    </xf>
    <xf numFmtId="170" fontId="24" fillId="0" borderId="0" xfId="8" applyNumberFormat="1" applyFont="1" applyFill="1" applyBorder="1" applyProtection="1">
      <alignment horizontal="right"/>
      <protection locked="0"/>
    </xf>
    <xf numFmtId="3" fontId="24" fillId="0" borderId="0" xfId="8" applyFont="1" applyFill="1" applyBorder="1" applyProtection="1">
      <alignment horizontal="right"/>
      <protection locked="0"/>
    </xf>
    <xf numFmtId="0" fontId="160" fillId="0" borderId="0" xfId="0" applyFont="1" applyFill="1" applyProtection="1">
      <protection locked="0"/>
    </xf>
    <xf numFmtId="0" fontId="24" fillId="0" borderId="9" xfId="0" applyFont="1" applyBorder="1" applyAlignment="1" applyProtection="1">
      <alignment vertical="center"/>
    </xf>
    <xf numFmtId="0" fontId="24" fillId="2" borderId="9" xfId="0" applyFont="1" applyFill="1" applyBorder="1" applyAlignment="1" applyProtection="1">
      <alignment vertical="center"/>
    </xf>
    <xf numFmtId="3" fontId="24" fillId="0" borderId="9" xfId="6" applyNumberFormat="1" applyFont="1" applyFill="1" applyBorder="1" applyAlignment="1" applyProtection="1">
      <alignment horizontal="right" vertical="center"/>
    </xf>
    <xf numFmtId="0" fontId="38" fillId="0" borderId="5" xfId="0" applyFont="1" applyBorder="1" applyAlignment="1" applyProtection="1">
      <alignment vertical="center"/>
    </xf>
    <xf numFmtId="10" fontId="161" fillId="0" borderId="5" xfId="5" applyNumberFormat="1" applyFont="1" applyFill="1" applyBorder="1" applyAlignment="1" applyProtection="1">
      <alignment horizontal="center" vertical="center"/>
    </xf>
    <xf numFmtId="10" fontId="161" fillId="0" borderId="0" xfId="5" applyNumberFormat="1" applyFont="1" applyFill="1" applyBorder="1" applyAlignment="1" applyProtection="1">
      <alignment horizontal="center" vertical="center"/>
    </xf>
    <xf numFmtId="0" fontId="24" fillId="0" borderId="0" xfId="0" applyFont="1" applyBorder="1" applyAlignment="1" applyProtection="1">
      <alignment vertical="center"/>
    </xf>
    <xf numFmtId="0" fontId="38" fillId="0" borderId="0" xfId="9" applyFont="1" applyProtection="1"/>
    <xf numFmtId="0" fontId="24" fillId="0" borderId="9" xfId="9" applyFont="1" applyBorder="1" applyProtection="1"/>
    <xf numFmtId="0" fontId="38" fillId="0" borderId="9" xfId="9" applyFont="1" applyBorder="1" applyProtection="1"/>
    <xf numFmtId="0" fontId="0" fillId="0" borderId="0" xfId="0" applyFont="1" applyProtection="1"/>
    <xf numFmtId="0" fontId="52" fillId="0" borderId="0" xfId="0" applyFont="1" applyProtection="1"/>
    <xf numFmtId="0" fontId="0" fillId="0" borderId="6" xfId="0" applyFont="1" applyFill="1" applyBorder="1" applyProtection="1"/>
    <xf numFmtId="0" fontId="38" fillId="0" borderId="6" xfId="17" applyFont="1" applyFill="1" applyBorder="1" applyAlignment="1" applyProtection="1">
      <alignment horizontal="right"/>
    </xf>
    <xf numFmtId="0" fontId="0" fillId="0" borderId="16" xfId="0" applyFont="1" applyFill="1" applyBorder="1" applyProtection="1"/>
    <xf numFmtId="1" fontId="38" fillId="0" borderId="16" xfId="17" applyNumberFormat="1" applyFont="1" applyFill="1" applyBorder="1" applyAlignment="1" applyProtection="1">
      <alignment horizontal="right"/>
    </xf>
    <xf numFmtId="0" fontId="0" fillId="0" borderId="10" xfId="0" applyFont="1" applyFill="1" applyBorder="1" applyProtection="1"/>
    <xf numFmtId="1" fontId="38" fillId="0" borderId="10" xfId="17" applyNumberFormat="1" applyFont="1" applyFill="1" applyBorder="1" applyAlignment="1" applyProtection="1">
      <alignment horizontal="right"/>
    </xf>
    <xf numFmtId="0" fontId="0" fillId="0" borderId="16" xfId="0" applyFont="1" applyBorder="1" applyProtection="1">
      <protection locked="0"/>
    </xf>
    <xf numFmtId="0" fontId="38" fillId="0" borderId="16" xfId="0" applyFont="1" applyFill="1" applyBorder="1" applyAlignment="1" applyProtection="1">
      <alignment wrapText="1"/>
    </xf>
    <xf numFmtId="3" fontId="52" fillId="0" borderId="9" xfId="0" applyNumberFormat="1" applyFont="1" applyBorder="1" applyProtection="1">
      <protection locked="0"/>
    </xf>
    <xf numFmtId="0" fontId="24" fillId="0" borderId="16" xfId="0" applyFont="1" applyFill="1" applyBorder="1" applyAlignment="1" applyProtection="1">
      <alignment wrapText="1"/>
    </xf>
    <xf numFmtId="0" fontId="38" fillId="0" borderId="16" xfId="0" applyFont="1" applyFill="1" applyBorder="1" applyProtection="1"/>
    <xf numFmtId="49" fontId="24" fillId="0" borderId="16" xfId="0" applyNumberFormat="1" applyFont="1" applyFill="1" applyBorder="1" applyAlignment="1" applyProtection="1">
      <alignment horizontal="left" indent="1"/>
    </xf>
    <xf numFmtId="49" fontId="38" fillId="0" borderId="16" xfId="0" applyNumberFormat="1" applyFont="1" applyFill="1" applyBorder="1" applyProtection="1"/>
    <xf numFmtId="0" fontId="38" fillId="0" borderId="10" xfId="0" applyFont="1" applyFill="1" applyBorder="1" applyProtection="1"/>
    <xf numFmtId="0" fontId="24" fillId="0" borderId="0" xfId="0" applyFont="1" applyProtection="1"/>
    <xf numFmtId="0" fontId="38" fillId="0" borderId="6" xfId="0" applyFont="1" applyFill="1" applyBorder="1" applyProtection="1"/>
    <xf numFmtId="0" fontId="24" fillId="0" borderId="16" xfId="0" applyFont="1" applyFill="1" applyBorder="1" applyProtection="1"/>
    <xf numFmtId="0" fontId="24" fillId="0" borderId="10" xfId="0" applyFont="1" applyFill="1" applyBorder="1" applyProtection="1"/>
    <xf numFmtId="43" fontId="0" fillId="0" borderId="0" xfId="5" applyFont="1" applyAlignment="1" applyProtection="1">
      <alignment horizontal="center"/>
    </xf>
    <xf numFmtId="43" fontId="0" fillId="0" borderId="0" xfId="5" applyFont="1" applyProtection="1">
      <protection locked="0"/>
    </xf>
    <xf numFmtId="3" fontId="38" fillId="0" borderId="9" xfId="6" applyNumberFormat="1" applyFont="1" applyFill="1" applyBorder="1" applyAlignment="1" applyProtection="1">
      <alignment horizontal="right" vertical="center"/>
      <protection hidden="1"/>
    </xf>
    <xf numFmtId="0" fontId="38" fillId="0" borderId="9" xfId="0" applyFont="1" applyFill="1" applyBorder="1" applyAlignment="1" applyProtection="1">
      <alignment vertical="center"/>
    </xf>
    <xf numFmtId="0" fontId="38" fillId="0" borderId="9" xfId="0" applyFont="1" applyBorder="1" applyAlignment="1" applyProtection="1">
      <alignment vertical="center"/>
    </xf>
    <xf numFmtId="0" fontId="38" fillId="0" borderId="0" xfId="5" applyNumberFormat="1" applyFont="1" applyFill="1" applyAlignment="1" applyProtection="1">
      <alignment horizontal="left"/>
      <protection locked="0"/>
    </xf>
    <xf numFmtId="0" fontId="38" fillId="0" borderId="0" xfId="5" applyNumberFormat="1" applyFont="1" applyFill="1" applyAlignment="1" applyProtection="1">
      <alignment horizontal="center"/>
      <protection locked="0"/>
    </xf>
    <xf numFmtId="0" fontId="52" fillId="0" borderId="0" xfId="0" applyFont="1" applyFill="1" applyAlignment="1" applyProtection="1">
      <alignment horizontal="center"/>
      <protection locked="0"/>
    </xf>
    <xf numFmtId="0" fontId="38" fillId="0" borderId="38" xfId="1" applyFont="1" applyBorder="1" applyAlignment="1">
      <alignment horizontal="center"/>
    </xf>
    <xf numFmtId="166" fontId="41" fillId="15" borderId="18" xfId="3" applyNumberFormat="1" applyFont="1" applyFill="1" applyBorder="1"/>
    <xf numFmtId="0" fontId="17" fillId="9" borderId="0" xfId="5" applyNumberFormat="1" applyFont="1" applyFill="1" applyAlignment="1" applyProtection="1">
      <alignment horizontal="left"/>
      <protection locked="0"/>
    </xf>
    <xf numFmtId="0" fontId="17" fillId="9" borderId="0" xfId="5" applyNumberFormat="1" applyFont="1" applyFill="1" applyAlignment="1" applyProtection="1">
      <alignment horizontal="center"/>
      <protection locked="0"/>
    </xf>
    <xf numFmtId="169" fontId="51" fillId="0" borderId="0" xfId="0" applyNumberFormat="1" applyFont="1" applyAlignment="1" applyProtection="1">
      <alignment horizontal="center"/>
    </xf>
    <xf numFmtId="168" fontId="24" fillId="86" borderId="9" xfId="5" applyNumberFormat="1" applyFont="1" applyFill="1" applyBorder="1" applyAlignment="1">
      <alignment horizontal="center"/>
    </xf>
    <xf numFmtId="0" fontId="24" fillId="0" borderId="27" xfId="1" applyFont="1" applyFill="1" applyBorder="1"/>
    <xf numFmtId="0" fontId="24" fillId="0" borderId="27" xfId="1" applyFont="1" applyFill="1" applyBorder="1" applyAlignment="1">
      <alignment horizontal="center" wrapText="1"/>
    </xf>
    <xf numFmtId="0" fontId="0" fillId="15" borderId="0" xfId="0" applyFill="1"/>
    <xf numFmtId="0" fontId="163" fillId="3" borderId="0" xfId="1" applyFont="1" applyFill="1" applyAlignment="1">
      <alignment horizontal="center"/>
    </xf>
    <xf numFmtId="0" fontId="24" fillId="0" borderId="7" xfId="1" applyFont="1" applyBorder="1"/>
    <xf numFmtId="0" fontId="38" fillId="0" borderId="2" xfId="1" applyFont="1" applyBorder="1"/>
    <xf numFmtId="0" fontId="24" fillId="0" borderId="23" xfId="1" applyFont="1" applyBorder="1"/>
    <xf numFmtId="0" fontId="24" fillId="0" borderId="16" xfId="1" applyFont="1" applyBorder="1"/>
    <xf numFmtId="0" fontId="38" fillId="0" borderId="0" xfId="1" applyFont="1" applyFill="1" applyBorder="1" applyAlignment="1">
      <alignment horizontal="left" wrapText="1"/>
    </xf>
    <xf numFmtId="0" fontId="38" fillId="0" borderId="0" xfId="1" applyFont="1" applyFill="1" applyBorder="1" applyAlignment="1">
      <alignment horizontal="left"/>
    </xf>
    <xf numFmtId="0" fontId="24" fillId="2" borderId="7" xfId="16" applyFont="1" applyFill="1" applyBorder="1" applyAlignment="1">
      <alignment wrapText="1"/>
    </xf>
    <xf numFmtId="166" fontId="41" fillId="13" borderId="23" xfId="3" applyNumberFormat="1" applyFont="1" applyFill="1" applyBorder="1"/>
    <xf numFmtId="203" fontId="41" fillId="13" borderId="23" xfId="34386" applyNumberFormat="1" applyFont="1" applyFill="1" applyBorder="1"/>
    <xf numFmtId="166" fontId="41" fillId="13" borderId="18" xfId="3" applyNumberFormat="1" applyFont="1" applyFill="1" applyBorder="1"/>
    <xf numFmtId="166" fontId="41" fillId="13" borderId="86" xfId="3" applyNumberFormat="1" applyFont="1" applyFill="1" applyBorder="1"/>
    <xf numFmtId="176" fontId="40" fillId="13" borderId="7" xfId="34386" applyNumberFormat="1" applyFont="1" applyFill="1" applyBorder="1"/>
    <xf numFmtId="166" fontId="41" fillId="13" borderId="16" xfId="3" applyNumberFormat="1" applyFont="1" applyFill="1" applyBorder="1"/>
    <xf numFmtId="166" fontId="41" fillId="13" borderId="7" xfId="3" applyNumberFormat="1" applyFont="1" applyFill="1" applyBorder="1"/>
    <xf numFmtId="176" fontId="41" fillId="13" borderId="16" xfId="3" applyNumberFormat="1" applyFont="1" applyFill="1" applyBorder="1"/>
    <xf numFmtId="0" fontId="24" fillId="0" borderId="18" xfId="1" applyFont="1" applyBorder="1"/>
    <xf numFmtId="203" fontId="41" fillId="13" borderId="18" xfId="34386" applyNumberFormat="1" applyFont="1" applyFill="1" applyBorder="1"/>
    <xf numFmtId="203" fontId="41" fillId="13" borderId="16" xfId="34386" applyNumberFormat="1" applyFont="1" applyFill="1" applyBorder="1"/>
    <xf numFmtId="203" fontId="41" fillId="13" borderId="86" xfId="34386" applyNumberFormat="1" applyFont="1" applyFill="1" applyBorder="1"/>
    <xf numFmtId="203" fontId="41" fillId="13" borderId="7" xfId="34386" applyNumberFormat="1" applyFont="1" applyFill="1" applyBorder="1"/>
    <xf numFmtId="0" fontId="24" fillId="0" borderId="35" xfId="1" applyFont="1" applyFill="1" applyBorder="1" applyAlignment="1">
      <alignment horizontal="center"/>
    </xf>
    <xf numFmtId="0" fontId="24" fillId="0" borderId="35" xfId="1" applyFont="1" applyFill="1" applyBorder="1" applyAlignment="1">
      <alignment horizontal="center" wrapText="1"/>
    </xf>
    <xf numFmtId="0" fontId="24" fillId="0" borderId="24" xfId="1" applyFont="1" applyBorder="1"/>
    <xf numFmtId="169" fontId="164" fillId="0" borderId="0" xfId="0" applyNumberFormat="1" applyFont="1" applyAlignment="1" applyProtection="1">
      <alignment horizontal="center"/>
    </xf>
    <xf numFmtId="0" fontId="24" fillId="5" borderId="43" xfId="16" applyFont="1" applyFill="1" applyBorder="1"/>
    <xf numFmtId="0" fontId="40" fillId="7" borderId="1" xfId="16" applyFont="1" applyFill="1" applyBorder="1"/>
    <xf numFmtId="0" fontId="40" fillId="7" borderId="23" xfId="16" applyFont="1" applyFill="1" applyBorder="1"/>
    <xf numFmtId="168" fontId="24" fillId="2" borderId="16" xfId="16" applyNumberFormat="1" applyFont="1" applyFill="1" applyBorder="1"/>
    <xf numFmtId="0" fontId="24" fillId="7" borderId="23" xfId="16" applyFont="1" applyFill="1" applyBorder="1"/>
    <xf numFmtId="0" fontId="24" fillId="7" borderId="24" xfId="16" applyFont="1" applyFill="1" applyBorder="1"/>
    <xf numFmtId="168" fontId="24" fillId="2" borderId="22" xfId="16" applyNumberFormat="1" applyFont="1" applyFill="1" applyBorder="1"/>
    <xf numFmtId="10" fontId="24" fillId="2" borderId="22" xfId="3" applyNumberFormat="1" applyFont="1" applyFill="1" applyBorder="1"/>
    <xf numFmtId="0" fontId="50" fillId="2" borderId="21" xfId="16" applyFont="1" applyFill="1" applyBorder="1"/>
    <xf numFmtId="168" fontId="50" fillId="2" borderId="44" xfId="16" applyNumberFormat="1" applyFont="1" applyFill="1" applyBorder="1" applyAlignment="1">
      <alignment horizontal="right"/>
    </xf>
    <xf numFmtId="168" fontId="50" fillId="2" borderId="21" xfId="16" applyNumberFormat="1" applyFont="1" applyFill="1" applyBorder="1" applyAlignment="1">
      <alignment horizontal="right"/>
    </xf>
    <xf numFmtId="0" fontId="38" fillId="2" borderId="10" xfId="16" applyFont="1" applyFill="1" applyBorder="1"/>
    <xf numFmtId="168" fontId="50" fillId="2" borderId="10" xfId="16" applyNumberFormat="1" applyFont="1" applyFill="1" applyBorder="1" applyAlignment="1">
      <alignment horizontal="right"/>
    </xf>
    <xf numFmtId="0" fontId="24" fillId="0" borderId="1" xfId="1" applyFont="1" applyBorder="1" applyAlignment="1">
      <alignment horizontal="right"/>
    </xf>
    <xf numFmtId="166" fontId="14" fillId="6" borderId="23" xfId="3" applyNumberFormat="1" applyFont="1" applyFill="1" applyBorder="1"/>
    <xf numFmtId="166" fontId="14" fillId="6" borderId="18" xfId="3" applyNumberFormat="1" applyFont="1" applyFill="1" applyBorder="1"/>
    <xf numFmtId="166" fontId="14" fillId="6" borderId="16" xfId="3" applyNumberFormat="1" applyFont="1" applyFill="1" applyBorder="1"/>
    <xf numFmtId="166" fontId="14" fillId="6" borderId="7" xfId="3" applyNumberFormat="1" applyFont="1" applyFill="1" applyBorder="1"/>
    <xf numFmtId="166" fontId="52" fillId="4" borderId="49" xfId="3" applyNumberFormat="1" applyFont="1" applyFill="1" applyBorder="1"/>
    <xf numFmtId="166" fontId="52" fillId="4" borderId="10" xfId="3" applyNumberFormat="1" applyFont="1" applyFill="1" applyBorder="1"/>
    <xf numFmtId="166" fontId="52" fillId="4" borderId="84" xfId="3" applyNumberFormat="1" applyFont="1" applyFill="1" applyBorder="1"/>
    <xf numFmtId="0" fontId="24" fillId="0" borderId="31" xfId="1" applyFont="1" applyBorder="1" applyAlignment="1">
      <alignment horizontal="right"/>
    </xf>
    <xf numFmtId="3" fontId="30" fillId="0" borderId="9" xfId="6" applyNumberFormat="1" applyFont="1" applyFill="1" applyBorder="1" applyAlignment="1" applyProtection="1">
      <alignment horizontal="right" vertical="center"/>
    </xf>
    <xf numFmtId="0" fontId="24" fillId="8" borderId="28" xfId="1" applyFont="1" applyFill="1" applyBorder="1" applyAlignment="1"/>
    <xf numFmtId="0" fontId="24" fillId="8" borderId="28" xfId="1" applyFont="1" applyFill="1" applyBorder="1"/>
    <xf numFmtId="0" fontId="24" fillId="8" borderId="28" xfId="1" applyFont="1" applyFill="1" applyBorder="1" applyAlignment="1">
      <alignment wrapText="1"/>
    </xf>
    <xf numFmtId="0" fontId="24" fillId="8" borderId="29" xfId="1" applyFont="1" applyFill="1" applyBorder="1" applyAlignment="1"/>
    <xf numFmtId="0" fontId="24" fillId="8" borderId="29" xfId="1" applyFont="1" applyFill="1" applyBorder="1"/>
    <xf numFmtId="0" fontId="14" fillId="8" borderId="28" xfId="1" applyFont="1" applyFill="1" applyBorder="1" applyAlignment="1"/>
    <xf numFmtId="0" fontId="14" fillId="8" borderId="28" xfId="1" applyFont="1" applyFill="1" applyBorder="1"/>
    <xf numFmtId="0" fontId="48" fillId="0" borderId="0" xfId="1" applyFont="1"/>
    <xf numFmtId="203" fontId="24" fillId="0" borderId="0" xfId="1" applyNumberFormat="1" applyFont="1"/>
    <xf numFmtId="0" fontId="48" fillId="0" borderId="0" xfId="0" applyFont="1" applyProtection="1">
      <protection locked="0"/>
    </xf>
    <xf numFmtId="3" fontId="38" fillId="0" borderId="9" xfId="8" applyFont="1" applyFill="1" applyBorder="1" applyAlignment="1" applyProtection="1">
      <alignment horizontal="center"/>
      <protection locked="0"/>
    </xf>
    <xf numFmtId="10" fontId="161" fillId="0" borderId="9" xfId="5" applyNumberFormat="1" applyFont="1" applyFill="1" applyBorder="1" applyAlignment="1" applyProtection="1">
      <alignment horizontal="center" vertical="center"/>
    </xf>
    <xf numFmtId="169" fontId="38" fillId="0" borderId="9" xfId="0" applyNumberFormat="1" applyFont="1" applyBorder="1" applyAlignment="1" applyProtection="1">
      <alignment horizontal="center" vertical="center"/>
    </xf>
    <xf numFmtId="0" fontId="52" fillId="0" borderId="0" xfId="0" applyFont="1" applyFill="1" applyBorder="1" applyAlignment="1" applyProtection="1">
      <alignment horizontal="center"/>
      <protection locked="0"/>
    </xf>
    <xf numFmtId="6" fontId="0" fillId="0" borderId="0" xfId="0" applyNumberFormat="1" applyFont="1" applyProtection="1">
      <protection locked="0"/>
    </xf>
    <xf numFmtId="213" fontId="24" fillId="0" borderId="0" xfId="6" applyNumberFormat="1" applyFont="1" applyFill="1" applyBorder="1" applyAlignment="1" applyProtection="1">
      <alignment horizontal="right"/>
      <protection locked="0"/>
    </xf>
    <xf numFmtId="214" fontId="24" fillId="0" borderId="9" xfId="3" applyNumberFormat="1" applyFont="1" applyFill="1" applyBorder="1"/>
    <xf numFmtId="214" fontId="40" fillId="13" borderId="18" xfId="3" applyNumberFormat="1" applyFont="1" applyFill="1" applyBorder="1"/>
    <xf numFmtId="214" fontId="40" fillId="13" borderId="16" xfId="3" applyNumberFormat="1" applyFont="1" applyFill="1" applyBorder="1"/>
    <xf numFmtId="214" fontId="40" fillId="13" borderId="7" xfId="3" applyNumberFormat="1" applyFont="1" applyFill="1" applyBorder="1"/>
    <xf numFmtId="214" fontId="40" fillId="0" borderId="0" xfId="3" applyNumberFormat="1" applyFont="1" applyFill="1" applyBorder="1"/>
    <xf numFmtId="214" fontId="41" fillId="13" borderId="18" xfId="6" applyNumberFormat="1" applyFont="1" applyFill="1" applyBorder="1"/>
    <xf numFmtId="214" fontId="41" fillId="13" borderId="16" xfId="6" applyNumberFormat="1" applyFont="1" applyFill="1" applyBorder="1"/>
    <xf numFmtId="214" fontId="41" fillId="13" borderId="7" xfId="6" applyNumberFormat="1" applyFont="1" applyFill="1" applyBorder="1"/>
    <xf numFmtId="215" fontId="24" fillId="2" borderId="7" xfId="16" applyNumberFormat="1" applyFont="1" applyFill="1" applyBorder="1"/>
    <xf numFmtId="215" fontId="24" fillId="14" borderId="0" xfId="16" applyNumberFormat="1" applyFont="1" applyFill="1"/>
    <xf numFmtId="214" fontId="24" fillId="2" borderId="16" xfId="3" applyNumberFormat="1" applyFont="1" applyFill="1" applyBorder="1"/>
    <xf numFmtId="214" fontId="38" fillId="2" borderId="9" xfId="6" applyNumberFormat="1" applyFont="1" applyFill="1" applyBorder="1"/>
    <xf numFmtId="222" fontId="38" fillId="0" borderId="9" xfId="5" applyNumberFormat="1" applyFont="1" applyFill="1" applyBorder="1"/>
    <xf numFmtId="167" fontId="41" fillId="13" borderId="18" xfId="3" applyNumberFormat="1" applyFont="1" applyFill="1" applyBorder="1"/>
    <xf numFmtId="214" fontId="24" fillId="0" borderId="9" xfId="6" applyNumberFormat="1" applyFont="1" applyFill="1" applyBorder="1" applyAlignment="1" applyProtection="1">
      <alignment horizontal="right" vertical="center"/>
      <protection hidden="1"/>
    </xf>
    <xf numFmtId="214" fontId="0" fillId="0" borderId="0" xfId="6" applyNumberFormat="1" applyFont="1" applyFill="1" applyProtection="1">
      <protection locked="0"/>
    </xf>
    <xf numFmtId="0" fontId="17" fillId="0" borderId="16" xfId="0" applyFont="1" applyFill="1" applyBorder="1" applyAlignment="1" applyProtection="1">
      <alignment horizontal="left"/>
    </xf>
    <xf numFmtId="0" fontId="38" fillId="0" borderId="0" xfId="1" applyFont="1"/>
    <xf numFmtId="166" fontId="41" fillId="0" borderId="23" xfId="3" applyNumberFormat="1" applyFont="1" applyFill="1" applyBorder="1"/>
    <xf numFmtId="166" fontId="41" fillId="0" borderId="18" xfId="3" applyNumberFormat="1" applyFont="1" applyFill="1" applyBorder="1"/>
    <xf numFmtId="166" fontId="41" fillId="0" borderId="16" xfId="3" applyNumberFormat="1" applyFont="1" applyFill="1" applyBorder="1"/>
    <xf numFmtId="166" fontId="41" fillId="0" borderId="7" xfId="3" applyNumberFormat="1" applyFont="1" applyFill="1" applyBorder="1"/>
    <xf numFmtId="0" fontId="37" fillId="0" borderId="0" xfId="0" applyFont="1" applyProtection="1"/>
    <xf numFmtId="0" fontId="7" fillId="0" borderId="0" xfId="56434"/>
    <xf numFmtId="0" fontId="52" fillId="0" borderId="0" xfId="0" applyFont="1"/>
    <xf numFmtId="226" fontId="24" fillId="0" borderId="7" xfId="6" applyNumberFormat="1" applyFont="1" applyFill="1" applyBorder="1" applyAlignment="1">
      <alignment horizontal="center"/>
    </xf>
    <xf numFmtId="166" fontId="38" fillId="4" borderId="110" xfId="3" applyNumberFormat="1" applyFont="1" applyFill="1" applyBorder="1"/>
    <xf numFmtId="166" fontId="38" fillId="4" borderId="109" xfId="3" applyNumberFormat="1" applyFont="1" applyFill="1" applyBorder="1"/>
    <xf numFmtId="214" fontId="40" fillId="13" borderId="40" xfId="3" applyNumberFormat="1" applyFont="1" applyFill="1" applyBorder="1"/>
    <xf numFmtId="166" fontId="14" fillId="6" borderId="46" xfId="3" applyNumberFormat="1" applyFont="1" applyFill="1" applyBorder="1"/>
    <xf numFmtId="166" fontId="14" fillId="6" borderId="21" xfId="3" applyNumberFormat="1" applyFont="1" applyFill="1" applyBorder="1"/>
    <xf numFmtId="166" fontId="14" fillId="6" borderId="44" xfId="3" applyNumberFormat="1" applyFont="1" applyFill="1" applyBorder="1"/>
    <xf numFmtId="166" fontId="14" fillId="6" borderId="4" xfId="3" applyNumberFormat="1" applyFont="1" applyFill="1" applyBorder="1"/>
    <xf numFmtId="0" fontId="38" fillId="0" borderId="32" xfId="1" applyFont="1" applyBorder="1" applyAlignment="1">
      <alignment horizontal="center"/>
    </xf>
    <xf numFmtId="226" fontId="40" fillId="13" borderId="7" xfId="6" applyNumberFormat="1" applyFont="1" applyFill="1" applyBorder="1" applyAlignment="1">
      <alignment horizontal="center"/>
    </xf>
    <xf numFmtId="0" fontId="0" fillId="0" borderId="0" xfId="0" applyFill="1"/>
    <xf numFmtId="0" fontId="24" fillId="0" borderId="27" xfId="1" applyFont="1" applyFill="1" applyBorder="1" applyAlignment="1">
      <alignment wrapText="1"/>
    </xf>
    <xf numFmtId="0" fontId="24" fillId="8" borderId="0" xfId="1" applyFont="1" applyFill="1" applyBorder="1" applyAlignment="1"/>
    <xf numFmtId="0" fontId="24" fillId="8" borderId="0" xfId="1" applyFont="1" applyFill="1" applyBorder="1" applyAlignment="1">
      <alignment wrapText="1"/>
    </xf>
    <xf numFmtId="0" fontId="14" fillId="8" borderId="28" xfId="1" applyFont="1" applyFill="1" applyBorder="1" applyAlignment="1">
      <alignment wrapText="1"/>
    </xf>
    <xf numFmtId="0" fontId="24" fillId="0" borderId="11" xfId="1" applyFont="1" applyFill="1" applyBorder="1" applyAlignment="1">
      <alignment horizontal="center"/>
    </xf>
    <xf numFmtId="0" fontId="24" fillId="0" borderId="12" xfId="1" applyFont="1" applyFill="1" applyBorder="1" applyAlignment="1">
      <alignment horizontal="center"/>
    </xf>
    <xf numFmtId="226" fontId="24" fillId="0" borderId="32" xfId="6" applyNumberFormat="1" applyFont="1" applyFill="1" applyBorder="1" applyAlignment="1">
      <alignment horizontal="center"/>
    </xf>
    <xf numFmtId="214" fontId="41" fillId="15" borderId="23" xfId="6" applyNumberFormat="1" applyFont="1" applyFill="1" applyBorder="1"/>
    <xf numFmtId="214" fontId="41" fillId="15" borderId="18" xfId="6" applyNumberFormat="1" applyFont="1" applyFill="1" applyBorder="1"/>
    <xf numFmtId="214" fontId="41" fillId="15" borderId="16" xfId="6" applyNumberFormat="1" applyFont="1" applyFill="1" applyBorder="1"/>
    <xf numFmtId="214" fontId="41" fillId="15" borderId="7" xfId="6" applyNumberFormat="1" applyFont="1" applyFill="1" applyBorder="1"/>
    <xf numFmtId="0" fontId="37" fillId="15" borderId="0" xfId="0" applyFont="1" applyFill="1"/>
    <xf numFmtId="0" fontId="38" fillId="0" borderId="37" xfId="1" applyFont="1" applyBorder="1"/>
    <xf numFmtId="0" fontId="38" fillId="0" borderId="39" xfId="1" applyFont="1" applyBorder="1"/>
    <xf numFmtId="0" fontId="24" fillId="0" borderId="111" xfId="1" applyFont="1" applyBorder="1"/>
    <xf numFmtId="0" fontId="24" fillId="0" borderId="109" xfId="1" applyFont="1" applyBorder="1"/>
    <xf numFmtId="0" fontId="52" fillId="0" borderId="0" xfId="0" applyFont="1" applyFill="1"/>
    <xf numFmtId="0" fontId="199" fillId="103" borderId="0" xfId="0" applyFont="1" applyFill="1"/>
    <xf numFmtId="166" fontId="41" fillId="0" borderId="0" xfId="3" applyNumberFormat="1" applyFont="1" applyFill="1" applyBorder="1"/>
    <xf numFmtId="203" fontId="41" fillId="0" borderId="0" xfId="34386" applyNumberFormat="1" applyFont="1" applyFill="1" applyBorder="1"/>
    <xf numFmtId="0" fontId="38" fillId="0" borderId="0" xfId="1" applyFont="1" applyFill="1" applyBorder="1" applyAlignment="1">
      <alignment horizontal="center"/>
    </xf>
    <xf numFmtId="176" fontId="40" fillId="0" borderId="0" xfId="34386" applyNumberFormat="1" applyFont="1" applyFill="1" applyBorder="1"/>
    <xf numFmtId="214" fontId="41" fillId="0" borderId="0" xfId="6" applyNumberFormat="1" applyFont="1" applyFill="1" applyBorder="1"/>
    <xf numFmtId="176" fontId="41" fillId="0" borderId="0" xfId="3" applyNumberFormat="1" applyFont="1" applyFill="1" applyBorder="1"/>
    <xf numFmtId="166" fontId="52" fillId="0" borderId="0" xfId="3" applyNumberFormat="1" applyFont="1" applyFill="1" applyBorder="1"/>
    <xf numFmtId="166" fontId="14" fillId="0" borderId="0" xfId="3" applyNumberFormat="1" applyFont="1" applyFill="1" applyBorder="1"/>
    <xf numFmtId="0" fontId="38" fillId="0" borderId="26" xfId="1" applyFont="1" applyBorder="1" applyAlignment="1">
      <alignment horizontal="center"/>
    </xf>
    <xf numFmtId="166" fontId="24" fillId="0" borderId="0" xfId="1" applyNumberFormat="1" applyFont="1"/>
    <xf numFmtId="0" fontId="38" fillId="0" borderId="36" xfId="1" applyFont="1" applyFill="1" applyBorder="1" applyAlignment="1">
      <alignment horizontal="left" wrapText="1"/>
    </xf>
    <xf numFmtId="44" fontId="41" fillId="13" borderId="16" xfId="34386" applyFont="1" applyFill="1" applyBorder="1"/>
    <xf numFmtId="44" fontId="41" fillId="13" borderId="7" xfId="34386" applyFont="1" applyFill="1" applyBorder="1"/>
    <xf numFmtId="0" fontId="0" fillId="0" borderId="0" xfId="0" applyAlignment="1">
      <alignment wrapText="1"/>
    </xf>
    <xf numFmtId="0" fontId="38" fillId="0" borderId="1" xfId="1" applyFont="1" applyBorder="1"/>
    <xf numFmtId="176" fontId="40" fillId="0" borderId="23" xfId="3" applyNumberFormat="1" applyFont="1" applyFill="1" applyBorder="1"/>
    <xf numFmtId="176" fontId="40" fillId="0" borderId="16" xfId="3" applyNumberFormat="1" applyFont="1" applyFill="1" applyBorder="1"/>
    <xf numFmtId="176" fontId="40" fillId="0" borderId="16" xfId="34386" applyNumberFormat="1" applyFont="1" applyFill="1" applyBorder="1"/>
    <xf numFmtId="176" fontId="40" fillId="0" borderId="7" xfId="34386" applyNumberFormat="1" applyFont="1" applyFill="1" applyBorder="1"/>
    <xf numFmtId="0" fontId="38" fillId="0" borderId="43" xfId="1" applyFont="1" applyBorder="1" applyAlignment="1">
      <alignment horizontal="center"/>
    </xf>
    <xf numFmtId="0" fontId="38" fillId="0" borderId="9" xfId="1" applyFont="1" applyBorder="1" applyAlignment="1">
      <alignment horizontal="center"/>
    </xf>
    <xf numFmtId="0" fontId="24" fillId="0" borderId="112" xfId="1" applyFont="1" applyBorder="1"/>
    <xf numFmtId="170" fontId="0" fillId="0" borderId="0" xfId="0" applyNumberFormat="1" applyFont="1" applyFill="1" applyBorder="1" applyProtection="1">
      <protection locked="0"/>
    </xf>
    <xf numFmtId="10" fontId="24" fillId="0" borderId="0" xfId="6" applyNumberFormat="1" applyFont="1" applyFill="1" applyBorder="1" applyAlignment="1" applyProtection="1">
      <alignment horizontal="right"/>
      <protection locked="0"/>
    </xf>
    <xf numFmtId="214" fontId="24" fillId="0" borderId="0" xfId="6" applyNumberFormat="1" applyFont="1" applyFill="1" applyBorder="1" applyAlignment="1" applyProtection="1">
      <alignment horizontal="right"/>
      <protection locked="0"/>
    </xf>
    <xf numFmtId="214" fontId="0" fillId="0" borderId="0" xfId="0" applyNumberFormat="1" applyFont="1" applyFill="1" applyBorder="1" applyProtection="1">
      <protection locked="0"/>
    </xf>
    <xf numFmtId="3" fontId="38" fillId="0" borderId="0" xfId="6" applyNumberFormat="1" applyFont="1" applyFill="1" applyBorder="1" applyAlignment="1" applyProtection="1">
      <alignment horizontal="right" vertical="center"/>
      <protection hidden="1"/>
    </xf>
    <xf numFmtId="0" fontId="48" fillId="0" borderId="0" xfId="0" applyFont="1" applyFill="1" applyBorder="1" applyProtection="1">
      <protection locked="0"/>
    </xf>
    <xf numFmtId="49" fontId="0" fillId="0" borderId="0" xfId="0" applyNumberFormat="1"/>
    <xf numFmtId="49" fontId="37" fillId="0" borderId="0" xfId="0" applyNumberFormat="1" applyFont="1"/>
    <xf numFmtId="44" fontId="24" fillId="0" borderId="0" xfId="34386" applyFont="1" applyFill="1" applyBorder="1" applyAlignment="1" applyProtection="1">
      <alignment horizontal="right"/>
      <protection locked="0"/>
    </xf>
    <xf numFmtId="214" fontId="0" fillId="0" borderId="0" xfId="6" applyNumberFormat="1" applyFont="1" applyProtection="1">
      <protection locked="0"/>
    </xf>
    <xf numFmtId="203" fontId="41" fillId="15" borderId="23" xfId="34386" applyNumberFormat="1" applyFont="1" applyFill="1" applyBorder="1"/>
    <xf numFmtId="203" fontId="41" fillId="15" borderId="18" xfId="34386" applyNumberFormat="1" applyFont="1" applyFill="1" applyBorder="1"/>
    <xf numFmtId="203" fontId="41" fillId="15" borderId="16" xfId="34386" applyNumberFormat="1" applyFont="1" applyFill="1" applyBorder="1"/>
    <xf numFmtId="203" fontId="41" fillId="15" borderId="7" xfId="34386" applyNumberFormat="1" applyFont="1" applyFill="1" applyBorder="1"/>
    <xf numFmtId="176" fontId="41" fillId="15" borderId="16" xfId="3" applyNumberFormat="1" applyFont="1" applyFill="1" applyBorder="1"/>
    <xf numFmtId="176" fontId="41" fillId="15" borderId="23" xfId="3" applyNumberFormat="1" applyFont="1" applyFill="1" applyBorder="1"/>
    <xf numFmtId="176" fontId="41" fillId="15" borderId="40" xfId="3" applyNumberFormat="1" applyFont="1" applyFill="1" applyBorder="1"/>
    <xf numFmtId="0" fontId="199" fillId="0" borderId="0" xfId="0" applyFont="1" applyFill="1"/>
    <xf numFmtId="0" fontId="52" fillId="0" borderId="0" xfId="0" applyFont="1" applyAlignment="1">
      <alignment wrapText="1"/>
    </xf>
    <xf numFmtId="3" fontId="38" fillId="0" borderId="0" xfId="0" applyNumberFormat="1" applyFont="1" applyFill="1" applyBorder="1" applyAlignment="1" applyProtection="1">
      <alignment horizontal="right" vertical="center"/>
    </xf>
    <xf numFmtId="3" fontId="38" fillId="0" borderId="0" xfId="8" applyFont="1" applyFill="1" applyBorder="1" applyAlignment="1" applyProtection="1">
      <alignment horizontal="center"/>
      <protection locked="0"/>
    </xf>
    <xf numFmtId="3" fontId="24" fillId="0" borderId="0" xfId="6" applyNumberFormat="1" applyFont="1" applyFill="1" applyBorder="1" applyAlignment="1" applyProtection="1">
      <alignment horizontal="right" vertical="center"/>
    </xf>
    <xf numFmtId="214" fontId="24" fillId="0" borderId="0" xfId="6" applyNumberFormat="1" applyFont="1" applyFill="1" applyBorder="1" applyAlignment="1" applyProtection="1">
      <alignment horizontal="right" vertical="center"/>
      <protection hidden="1"/>
    </xf>
    <xf numFmtId="3" fontId="24" fillId="0" borderId="0" xfId="9" applyNumberFormat="1" applyFont="1" applyFill="1" applyBorder="1" applyAlignment="1" applyProtection="1">
      <alignment horizontal="right"/>
    </xf>
    <xf numFmtId="223" fontId="38" fillId="0" borderId="0" xfId="6" applyNumberFormat="1" applyFont="1" applyFill="1" applyBorder="1" applyAlignment="1" applyProtection="1">
      <alignment horizontal="right" vertical="center"/>
      <protection hidden="1"/>
    </xf>
    <xf numFmtId="0" fontId="38" fillId="0" borderId="112" xfId="17" applyFont="1" applyFill="1" applyBorder="1" applyAlignment="1" applyProtection="1">
      <alignment horizontal="right"/>
    </xf>
    <xf numFmtId="169" fontId="38"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right" vertical="center"/>
    </xf>
    <xf numFmtId="3" fontId="24" fillId="0" borderId="0" xfId="0" applyNumberFormat="1" applyFont="1" applyFill="1" applyBorder="1" applyAlignment="1" applyProtection="1">
      <alignment horizontal="right" vertical="center"/>
    </xf>
    <xf numFmtId="0" fontId="24" fillId="0" borderId="16" xfId="0" applyFont="1" applyFill="1" applyBorder="1" applyAlignment="1" applyProtection="1">
      <alignment horizontal="left"/>
    </xf>
    <xf numFmtId="214" fontId="0" fillId="0" borderId="16" xfId="6" applyNumberFormat="1" applyFont="1" applyBorder="1" applyProtection="1">
      <protection locked="0"/>
    </xf>
    <xf numFmtId="214" fontId="0" fillId="0" borderId="18" xfId="6" applyNumberFormat="1" applyFont="1" applyBorder="1" applyAlignment="1" applyProtection="1">
      <alignment horizontal="right"/>
    </xf>
    <xf numFmtId="214" fontId="0" fillId="0" borderId="16" xfId="6" applyNumberFormat="1" applyFont="1" applyFill="1" applyBorder="1" applyProtection="1">
      <protection locked="0"/>
    </xf>
    <xf numFmtId="3" fontId="24" fillId="0" borderId="10" xfId="6" applyNumberFormat="1" applyFont="1" applyFill="1" applyBorder="1" applyAlignment="1" applyProtection="1">
      <alignment horizontal="right" vertical="center"/>
    </xf>
    <xf numFmtId="3" fontId="14" fillId="0" borderId="18" xfId="6" applyNumberFormat="1" applyFont="1" applyFill="1" applyBorder="1" applyAlignment="1" applyProtection="1">
      <alignment horizontal="right" vertical="center"/>
    </xf>
    <xf numFmtId="3" fontId="30" fillId="0" borderId="0" xfId="0" applyNumberFormat="1" applyFont="1" applyFill="1" applyBorder="1" applyAlignment="1" applyProtection="1">
      <alignment horizontal="right" vertical="center"/>
    </xf>
    <xf numFmtId="3" fontId="17" fillId="0" borderId="0" xfId="6" applyNumberFormat="1" applyFont="1" applyFill="1" applyBorder="1" applyAlignment="1" applyProtection="1">
      <alignment horizontal="right" vertical="center"/>
    </xf>
    <xf numFmtId="10" fontId="34" fillId="0" borderId="0" xfId="5" applyNumberFormat="1" applyFont="1" applyFill="1" applyBorder="1" applyAlignment="1" applyProtection="1">
      <alignment horizontal="center" vertical="center"/>
    </xf>
    <xf numFmtId="0" fontId="30" fillId="0" borderId="112" xfId="17" applyFont="1" applyFill="1" applyBorder="1" applyAlignment="1" applyProtection="1">
      <alignment horizontal="right"/>
    </xf>
    <xf numFmtId="3" fontId="30" fillId="0" borderId="0" xfId="6" applyNumberFormat="1" applyFont="1" applyFill="1" applyBorder="1" applyAlignment="1" applyProtection="1">
      <alignment horizontal="right" vertical="center"/>
      <protection hidden="1"/>
    </xf>
    <xf numFmtId="10" fontId="16" fillId="0" borderId="18" xfId="6" applyNumberFormat="1" applyFont="1" applyBorder="1" applyAlignment="1" applyProtection="1">
      <alignment horizontal="right"/>
    </xf>
    <xf numFmtId="3" fontId="17" fillId="0" borderId="18" xfId="6" applyNumberFormat="1" applyFont="1" applyFill="1" applyBorder="1" applyAlignment="1" applyProtection="1">
      <alignment horizontal="right" vertical="center"/>
    </xf>
    <xf numFmtId="3" fontId="16" fillId="0" borderId="18" xfId="0" applyNumberFormat="1" applyFont="1" applyBorder="1" applyProtection="1">
      <protection locked="0"/>
    </xf>
    <xf numFmtId="169" fontId="0" fillId="0" borderId="0" xfId="0" applyNumberFormat="1" applyFont="1" applyFill="1" applyAlignment="1" applyProtection="1">
      <alignment horizontal="center"/>
    </xf>
    <xf numFmtId="168" fontId="24" fillId="0" borderId="0" xfId="5" applyNumberFormat="1" applyFont="1" applyFill="1" applyBorder="1" applyAlignment="1">
      <alignment horizontal="center"/>
    </xf>
    <xf numFmtId="0" fontId="30" fillId="0" borderId="117" xfId="17" applyFont="1" applyFill="1" applyBorder="1" applyAlignment="1" applyProtection="1">
      <alignment horizontal="right"/>
    </xf>
    <xf numFmtId="1" fontId="30" fillId="0" borderId="18" xfId="17" applyNumberFormat="1" applyFont="1" applyFill="1" applyBorder="1" applyAlignment="1" applyProtection="1">
      <alignment horizontal="right"/>
    </xf>
    <xf numFmtId="1" fontId="30" fillId="0" borderId="19" xfId="17" applyNumberFormat="1" applyFont="1" applyFill="1" applyBorder="1" applyAlignment="1" applyProtection="1">
      <alignment horizontal="right"/>
    </xf>
    <xf numFmtId="0" fontId="24" fillId="8" borderId="114" xfId="1" applyFont="1" applyFill="1" applyBorder="1" applyAlignment="1"/>
    <xf numFmtId="0" fontId="55" fillId="0" borderId="0" xfId="0" applyFont="1"/>
    <xf numFmtId="44" fontId="0" fillId="0" borderId="0" xfId="34386" applyFont="1" applyFill="1" applyBorder="1"/>
    <xf numFmtId="44" fontId="24" fillId="8" borderId="114" xfId="34386" applyFont="1" applyFill="1" applyBorder="1"/>
    <xf numFmtId="44" fontId="24" fillId="8" borderId="28" xfId="34386" applyFont="1" applyFill="1" applyBorder="1"/>
    <xf numFmtId="44" fontId="24" fillId="8" borderId="28" xfId="34386" applyFont="1" applyFill="1" applyBorder="1" applyAlignment="1">
      <alignment wrapText="1"/>
    </xf>
    <xf numFmtId="44" fontId="24" fillId="8" borderId="0" xfId="34386" applyFont="1" applyFill="1" applyBorder="1"/>
    <xf numFmtId="44" fontId="14" fillId="8" borderId="28" xfId="34386" applyFont="1" applyFill="1" applyBorder="1"/>
    <xf numFmtId="0" fontId="38" fillId="0" borderId="26" xfId="1" applyFont="1" applyBorder="1" applyAlignment="1">
      <alignment horizontal="center"/>
    </xf>
    <xf numFmtId="0" fontId="0" fillId="6" borderId="0" xfId="0" applyFill="1"/>
    <xf numFmtId="0" fontId="201" fillId="107" borderId="33" xfId="0" applyFont="1" applyFill="1" applyBorder="1" applyAlignment="1">
      <alignment horizontal="center" vertical="center" wrapText="1"/>
    </xf>
    <xf numFmtId="0" fontId="201" fillId="107" borderId="9" xfId="0" applyFont="1" applyFill="1" applyBorder="1" applyAlignment="1">
      <alignment horizontal="left" vertical="center"/>
    </xf>
    <xf numFmtId="0" fontId="202" fillId="104" borderId="9" xfId="42111" applyFont="1" applyFill="1" applyBorder="1" applyAlignment="1">
      <alignment horizontal="center" vertical="center" wrapText="1"/>
    </xf>
    <xf numFmtId="0" fontId="202" fillId="104" borderId="9" xfId="42111" applyFont="1" applyFill="1" applyBorder="1" applyAlignment="1">
      <alignment vertical="center" wrapText="1"/>
    </xf>
    <xf numFmtId="0" fontId="190" fillId="108" borderId="9" xfId="42111" applyFont="1" applyFill="1" applyBorder="1" applyAlignment="1">
      <alignment vertical="center" wrapText="1"/>
    </xf>
    <xf numFmtId="0" fontId="190" fillId="108" borderId="9" xfId="42111" applyFont="1" applyFill="1" applyBorder="1" applyAlignment="1">
      <alignment horizontal="center" vertical="center" wrapText="1"/>
    </xf>
    <xf numFmtId="0" fontId="203" fillId="0" borderId="9" xfId="0" applyFont="1" applyBorder="1"/>
    <xf numFmtId="0" fontId="0" fillId="0" borderId="9" xfId="0" applyBorder="1"/>
    <xf numFmtId="0" fontId="193" fillId="0" borderId="9" xfId="0" applyFont="1" applyBorder="1" applyAlignment="1">
      <alignment horizontal="left" indent="1"/>
    </xf>
    <xf numFmtId="234" fontId="193" fillId="0" borderId="9" xfId="34386" applyNumberFormat="1" applyFont="1" applyFill="1" applyBorder="1"/>
    <xf numFmtId="0" fontId="201" fillId="107" borderId="17" xfId="0" applyFont="1" applyFill="1" applyBorder="1" applyAlignment="1">
      <alignment vertical="center" wrapText="1"/>
    </xf>
    <xf numFmtId="0" fontId="201" fillId="107" borderId="34" xfId="0" applyFont="1" applyFill="1" applyBorder="1" applyAlignment="1">
      <alignment horizontal="center" vertical="center" wrapText="1"/>
    </xf>
    <xf numFmtId="0" fontId="202" fillId="104" borderId="11" xfId="42111" applyFont="1" applyFill="1" applyBorder="1" applyAlignment="1">
      <alignment vertical="center"/>
    </xf>
    <xf numFmtId="0" fontId="202" fillId="104" borderId="19" xfId="42111" applyFont="1" applyFill="1" applyBorder="1" applyAlignment="1">
      <alignment vertical="center"/>
    </xf>
    <xf numFmtId="0" fontId="204" fillId="0" borderId="9" xfId="0" applyFont="1" applyBorder="1"/>
    <xf numFmtId="235" fontId="14" fillId="0" borderId="120" xfId="34386" applyNumberFormat="1" applyFont="1" applyBorder="1"/>
    <xf numFmtId="0" fontId="205" fillId="0" borderId="9" xfId="0" applyFont="1" applyBorder="1"/>
    <xf numFmtId="235" fontId="52" fillId="0" borderId="9" xfId="34386" applyNumberFormat="1" applyFont="1" applyBorder="1"/>
    <xf numFmtId="0" fontId="81" fillId="6" borderId="0" xfId="56935" applyFont="1" applyFill="1"/>
    <xf numFmtId="235" fontId="81" fillId="6" borderId="0" xfId="56935" applyNumberFormat="1" applyFont="1" applyFill="1"/>
    <xf numFmtId="0" fontId="202" fillId="104" borderId="33" xfId="42111" applyFont="1" applyFill="1" applyBorder="1" applyAlignment="1">
      <alignment vertical="center"/>
    </xf>
    <xf numFmtId="0" fontId="202" fillId="104" borderId="33" xfId="42111" applyFont="1" applyFill="1" applyBorder="1" applyAlignment="1">
      <alignment vertical="center" wrapText="1"/>
    </xf>
    <xf numFmtId="235" fontId="202" fillId="104" borderId="34" xfId="42111" applyNumberFormat="1" applyFont="1" applyFill="1" applyBorder="1" applyAlignment="1">
      <alignment vertical="center" wrapText="1"/>
    </xf>
    <xf numFmtId="235" fontId="190" fillId="108" borderId="9" xfId="42111" applyNumberFormat="1" applyFont="1" applyFill="1" applyBorder="1" applyAlignment="1">
      <alignment horizontal="center" vertical="center" wrapText="1"/>
    </xf>
    <xf numFmtId="0" fontId="202" fillId="104" borderId="9" xfId="42111" applyFont="1" applyFill="1" applyBorder="1" applyAlignment="1">
      <alignment horizontal="center" vertical="center"/>
    </xf>
    <xf numFmtId="0" fontId="190" fillId="108" borderId="10" xfId="42111" applyFont="1" applyFill="1" applyBorder="1" applyAlignment="1">
      <alignment vertical="center"/>
    </xf>
    <xf numFmtId="0" fontId="202" fillId="108" borderId="10" xfId="42111" applyFont="1" applyFill="1" applyBorder="1" applyAlignment="1">
      <alignment vertical="center" wrapText="1"/>
    </xf>
    <xf numFmtId="0" fontId="202" fillId="108" borderId="10" xfId="42111" applyFont="1" applyFill="1" applyBorder="1" applyAlignment="1">
      <alignment horizontal="center" vertical="center" wrapText="1"/>
    </xf>
    <xf numFmtId="234" fontId="14" fillId="0" borderId="120" xfId="34386" applyNumberFormat="1" applyFont="1" applyBorder="1"/>
    <xf numFmtId="234" fontId="14" fillId="0" borderId="9" xfId="34386" applyNumberFormat="1" applyFont="1" applyBorder="1"/>
    <xf numFmtId="44" fontId="14" fillId="0" borderId="28" xfId="34386" applyFont="1" applyFill="1" applyBorder="1"/>
    <xf numFmtId="0" fontId="24" fillId="8" borderId="114" xfId="1" applyFont="1" applyFill="1" applyBorder="1" applyAlignment="1">
      <alignment wrapText="1"/>
    </xf>
    <xf numFmtId="0" fontId="24" fillId="8" borderId="114" xfId="1" applyFont="1" applyFill="1" applyBorder="1"/>
    <xf numFmtId="44" fontId="14" fillId="0" borderId="114" xfId="34386" applyFont="1" applyFill="1" applyBorder="1"/>
    <xf numFmtId="44" fontId="14" fillId="0" borderId="7" xfId="34386" applyFont="1" applyFill="1" applyBorder="1"/>
    <xf numFmtId="0" fontId="24" fillId="8" borderId="29" xfId="1" applyFont="1" applyFill="1" applyBorder="1" applyAlignment="1">
      <alignment wrapText="1"/>
    </xf>
    <xf numFmtId="44" fontId="24" fillId="8" borderId="29" xfId="34386" applyFont="1" applyFill="1" applyBorder="1"/>
    <xf numFmtId="44" fontId="14" fillId="0" borderId="29" xfId="34386" applyFont="1" applyFill="1" applyBorder="1"/>
    <xf numFmtId="174" fontId="14" fillId="0" borderId="28" xfId="15" applyNumberFormat="1" applyFont="1" applyFill="1" applyBorder="1" applyAlignment="1">
      <alignment horizontal="right" indent="1"/>
    </xf>
    <xf numFmtId="232" fontId="14" fillId="0" borderId="28" xfId="15" applyNumberFormat="1" applyFont="1" applyFill="1" applyBorder="1"/>
    <xf numFmtId="232" fontId="14" fillId="0" borderId="29" xfId="15" applyNumberFormat="1" applyFont="1" applyFill="1" applyBorder="1"/>
    <xf numFmtId="0" fontId="206" fillId="0" borderId="0" xfId="0" applyFont="1"/>
    <xf numFmtId="0" fontId="207" fillId="15" borderId="0" xfId="1" applyFont="1" applyFill="1"/>
    <xf numFmtId="0" fontId="208" fillId="0" borderId="0" xfId="0" applyFont="1"/>
    <xf numFmtId="0" fontId="24" fillId="0" borderId="13" xfId="1" applyFont="1" applyBorder="1"/>
    <xf numFmtId="176" fontId="40" fillId="15" borderId="24" xfId="3" applyNumberFormat="1" applyFont="1" applyFill="1" applyBorder="1"/>
    <xf numFmtId="176" fontId="40" fillId="15" borderId="22" xfId="3" applyNumberFormat="1" applyFont="1" applyFill="1" applyBorder="1"/>
    <xf numFmtId="176" fontId="40" fillId="15" borderId="22" xfId="34386" applyNumberFormat="1" applyFont="1" applyFill="1" applyBorder="1"/>
    <xf numFmtId="176" fontId="40" fillId="15" borderId="109" xfId="34386" applyNumberFormat="1" applyFont="1" applyFill="1" applyBorder="1"/>
    <xf numFmtId="214" fontId="40" fillId="15" borderId="24" xfId="3" applyNumberFormat="1" applyFont="1" applyFill="1" applyBorder="1"/>
    <xf numFmtId="214" fontId="40" fillId="15" borderId="110" xfId="3" applyNumberFormat="1" applyFont="1" applyFill="1" applyBorder="1"/>
    <xf numFmtId="214" fontId="40" fillId="15" borderId="22" xfId="3" applyNumberFormat="1" applyFont="1" applyFill="1" applyBorder="1"/>
    <xf numFmtId="214" fontId="40" fillId="15" borderId="109" xfId="3" applyNumberFormat="1" applyFont="1" applyFill="1" applyBorder="1"/>
    <xf numFmtId="0" fontId="38" fillId="0" borderId="36" xfId="1" applyFont="1" applyFill="1" applyBorder="1"/>
    <xf numFmtId="214" fontId="41" fillId="15" borderId="24" xfId="6" applyNumberFormat="1" applyFont="1" applyFill="1" applyBorder="1"/>
    <xf numFmtId="214" fontId="41" fillId="15" borderId="110" xfId="6" applyNumberFormat="1" applyFont="1" applyFill="1" applyBorder="1"/>
    <xf numFmtId="214" fontId="41" fillId="15" borderId="22" xfId="6" applyNumberFormat="1" applyFont="1" applyFill="1" applyBorder="1"/>
    <xf numFmtId="214" fontId="41" fillId="15" borderId="109" xfId="6" applyNumberFormat="1" applyFont="1" applyFill="1" applyBorder="1"/>
    <xf numFmtId="166" fontId="41" fillId="15" borderId="24" xfId="3" applyNumberFormat="1" applyFont="1" applyFill="1" applyBorder="1"/>
    <xf numFmtId="166" fontId="41" fillId="15" borderId="110" xfId="3" applyNumberFormat="1" applyFont="1" applyFill="1" applyBorder="1"/>
    <xf numFmtId="166" fontId="41" fillId="15" borderId="22" xfId="3" applyNumberFormat="1" applyFont="1" applyFill="1" applyBorder="1"/>
    <xf numFmtId="166" fontId="41" fillId="15" borderId="109" xfId="3" applyNumberFormat="1" applyFont="1" applyFill="1" applyBorder="1"/>
    <xf numFmtId="176" fontId="41" fillId="15" borderId="22" xfId="3" applyNumberFormat="1" applyFont="1" applyFill="1" applyBorder="1"/>
    <xf numFmtId="176" fontId="41" fillId="15" borderId="24" xfId="3" applyNumberFormat="1" applyFont="1" applyFill="1" applyBorder="1"/>
    <xf numFmtId="176" fontId="41" fillId="15" borderId="42" xfId="3" applyNumberFormat="1" applyFont="1" applyFill="1" applyBorder="1"/>
    <xf numFmtId="0" fontId="24" fillId="0" borderId="118" xfId="1" applyFont="1" applyFill="1" applyBorder="1" applyAlignment="1">
      <alignment horizontal="center"/>
    </xf>
    <xf numFmtId="0" fontId="24" fillId="0" borderId="119" xfId="1" applyFont="1" applyFill="1" applyBorder="1" applyAlignment="1">
      <alignment horizontal="center"/>
    </xf>
    <xf numFmtId="226" fontId="24" fillId="0" borderId="116" xfId="6" applyNumberFormat="1" applyFont="1" applyFill="1" applyBorder="1" applyAlignment="1">
      <alignment horizontal="center"/>
    </xf>
    <xf numFmtId="0" fontId="24" fillId="0" borderId="100" xfId="2" applyFont="1" applyFill="1" applyBorder="1"/>
    <xf numFmtId="0" fontId="24" fillId="0" borderId="109" xfId="2" applyFont="1" applyFill="1" applyBorder="1"/>
    <xf numFmtId="203" fontId="41" fillId="15" borderId="24" xfId="34386" applyNumberFormat="1" applyFont="1" applyFill="1" applyBorder="1"/>
    <xf numFmtId="203" fontId="41" fillId="15" borderId="110" xfId="34386" applyNumberFormat="1" applyFont="1" applyFill="1" applyBorder="1"/>
    <xf numFmtId="203" fontId="41" fillId="15" borderId="22" xfId="34386" applyNumberFormat="1" applyFont="1" applyFill="1" applyBorder="1"/>
    <xf numFmtId="203" fontId="41" fillId="15" borderId="109" xfId="34386" applyNumberFormat="1" applyFont="1" applyFill="1" applyBorder="1"/>
    <xf numFmtId="203" fontId="41" fillId="13" borderId="112" xfId="34386" applyNumberFormat="1" applyFont="1" applyFill="1" applyBorder="1"/>
    <xf numFmtId="0" fontId="24" fillId="0" borderId="2" xfId="1" applyFont="1" applyBorder="1"/>
    <xf numFmtId="0" fontId="209" fillId="0" borderId="0" xfId="56936" applyFont="1" applyAlignment="1">
      <alignment horizontal="left" vertical="center" indent="1"/>
    </xf>
    <xf numFmtId="0" fontId="5" fillId="0" borderId="0" xfId="56936" applyAlignment="1">
      <alignment horizontal="left" vertical="center" indent="1"/>
    </xf>
    <xf numFmtId="49" fontId="151" fillId="99" borderId="9" xfId="56936" applyNumberFormat="1" applyFont="1" applyFill="1" applyBorder="1" applyAlignment="1">
      <alignment horizontal="left" vertical="center" wrapText="1" indent="1"/>
    </xf>
    <xf numFmtId="2" fontId="151" fillId="99" borderId="9" xfId="56936" applyNumberFormat="1" applyFont="1" applyFill="1" applyBorder="1" applyAlignment="1">
      <alignment horizontal="left" vertical="center" wrapText="1" indent="1"/>
    </xf>
    <xf numFmtId="181" fontId="151" fillId="99" borderId="9" xfId="56936" applyNumberFormat="1" applyFont="1" applyFill="1" applyBorder="1" applyAlignment="1">
      <alignment horizontal="left" vertical="center" wrapText="1" indent="1"/>
    </xf>
    <xf numFmtId="39" fontId="151" fillId="99" borderId="9" xfId="56936" applyNumberFormat="1" applyFont="1" applyFill="1" applyBorder="1" applyAlignment="1">
      <alignment horizontal="left" vertical="center" wrapText="1" indent="1"/>
    </xf>
    <xf numFmtId="49" fontId="210" fillId="99" borderId="9" xfId="56936" applyNumberFormat="1" applyFont="1" applyFill="1" applyBorder="1" applyAlignment="1">
      <alignment horizontal="left" vertical="center" indent="1"/>
    </xf>
    <xf numFmtId="2" fontId="211" fillId="99" borderId="9" xfId="56937" applyNumberFormat="1" applyFont="1" applyFill="1" applyBorder="1" applyAlignment="1">
      <alignment horizontal="left" vertical="center" indent="1"/>
    </xf>
    <xf numFmtId="0" fontId="211" fillId="99" borderId="9" xfId="56936" applyFont="1" applyFill="1" applyBorder="1" applyAlignment="1">
      <alignment horizontal="left" vertical="center" indent="1"/>
    </xf>
    <xf numFmtId="2" fontId="211" fillId="99" borderId="9" xfId="56936" applyNumberFormat="1" applyFont="1" applyFill="1" applyBorder="1" applyAlignment="1">
      <alignment horizontal="left" vertical="center" indent="1"/>
    </xf>
    <xf numFmtId="39" fontId="211" fillId="99" borderId="9" xfId="56936" applyNumberFormat="1" applyFont="1" applyFill="1" applyBorder="1" applyAlignment="1">
      <alignment horizontal="left" vertical="center" indent="1"/>
    </xf>
    <xf numFmtId="49" fontId="211" fillId="99" borderId="9" xfId="56936" applyNumberFormat="1" applyFont="1" applyFill="1" applyBorder="1" applyAlignment="1">
      <alignment horizontal="left" vertical="center" indent="1"/>
    </xf>
    <xf numFmtId="236" fontId="24" fillId="7" borderId="9" xfId="56936" applyNumberFormat="1" applyFont="1" applyFill="1" applyBorder="1" applyAlignment="1">
      <alignment horizontal="left" vertical="center" indent="1"/>
    </xf>
    <xf numFmtId="236" fontId="24" fillId="4" borderId="9" xfId="56936" applyNumberFormat="1" applyFont="1" applyFill="1" applyBorder="1" applyAlignment="1">
      <alignment horizontal="left" vertical="center" indent="1"/>
    </xf>
    <xf numFmtId="236" fontId="212" fillId="99" borderId="9" xfId="56936" applyNumberFormat="1" applyFont="1" applyFill="1" applyBorder="1" applyAlignment="1">
      <alignment horizontal="left" vertical="center" indent="1"/>
    </xf>
    <xf numFmtId="49" fontId="151" fillId="76" borderId="9" xfId="56936" applyNumberFormat="1" applyFont="1" applyFill="1" applyBorder="1" applyAlignment="1">
      <alignment horizontal="left" vertical="center" indent="1"/>
    </xf>
    <xf numFmtId="236" fontId="161" fillId="14" borderId="9" xfId="56936" applyNumberFormat="1" applyFont="1" applyFill="1" applyBorder="1" applyAlignment="1">
      <alignment horizontal="left" vertical="center" indent="1"/>
    </xf>
    <xf numFmtId="49" fontId="212" fillId="99" borderId="9" xfId="56936" applyNumberFormat="1" applyFont="1" applyFill="1" applyBorder="1" applyAlignment="1">
      <alignment horizontal="left" vertical="center" indent="1"/>
    </xf>
    <xf numFmtId="49" fontId="211" fillId="99" borderId="9" xfId="56936" quotePrefix="1" applyNumberFormat="1" applyFont="1" applyFill="1" applyBorder="1" applyAlignment="1">
      <alignment horizontal="left" vertical="center" indent="1"/>
    </xf>
    <xf numFmtId="49" fontId="211" fillId="99" borderId="9" xfId="56936" applyNumberFormat="1" applyFont="1" applyFill="1" applyBorder="1" applyAlignment="1">
      <alignment horizontal="left" vertical="center" wrapText="1" indent="1"/>
    </xf>
    <xf numFmtId="0" fontId="211" fillId="99" borderId="104" xfId="56936" applyFont="1" applyFill="1" applyBorder="1" applyAlignment="1">
      <alignment horizontal="left" vertical="center" wrapText="1" indent="1"/>
    </xf>
    <xf numFmtId="0" fontId="211" fillId="99" borderId="121" xfId="56936" applyFont="1" applyFill="1" applyBorder="1" applyAlignment="1">
      <alignment horizontal="left" vertical="center" wrapText="1" indent="1"/>
    </xf>
    <xf numFmtId="236" fontId="24" fillId="7" borderId="102" xfId="56936" applyNumberFormat="1" applyFont="1" applyFill="1" applyBorder="1" applyAlignment="1">
      <alignment horizontal="left" vertical="center" indent="1"/>
    </xf>
    <xf numFmtId="49" fontId="211" fillId="99" borderId="102" xfId="56936" applyNumberFormat="1" applyFont="1" applyFill="1" applyBorder="1" applyAlignment="1">
      <alignment horizontal="left" vertical="center" wrapText="1" indent="1"/>
    </xf>
    <xf numFmtId="236" fontId="24" fillId="99" borderId="102" xfId="56936" applyNumberFormat="1" applyFont="1" applyFill="1" applyBorder="1" applyAlignment="1">
      <alignment horizontal="left" vertical="center" indent="1"/>
    </xf>
    <xf numFmtId="0" fontId="211" fillId="99" borderId="117" xfId="56936" applyFont="1" applyFill="1" applyBorder="1" applyAlignment="1">
      <alignment horizontal="left" vertical="center" wrapText="1" indent="1"/>
    </xf>
    <xf numFmtId="0" fontId="211" fillId="99" borderId="102" xfId="56936" applyFont="1" applyFill="1" applyBorder="1" applyAlignment="1">
      <alignment horizontal="left" vertical="center" indent="1"/>
    </xf>
    <xf numFmtId="49" fontId="211" fillId="99" borderId="102" xfId="56936" applyNumberFormat="1" applyFont="1" applyFill="1" applyBorder="1" applyAlignment="1">
      <alignment horizontal="left" vertical="center" indent="1"/>
    </xf>
    <xf numFmtId="49" fontId="212" fillId="99" borderId="102" xfId="56936" applyNumberFormat="1" applyFont="1" applyFill="1" applyBorder="1" applyAlignment="1">
      <alignment horizontal="left" vertical="center" indent="1"/>
    </xf>
    <xf numFmtId="49" fontId="151" fillId="76" borderId="102" xfId="56936" applyNumberFormat="1" applyFont="1" applyFill="1" applyBorder="1" applyAlignment="1">
      <alignment horizontal="left" vertical="center" indent="1"/>
    </xf>
    <xf numFmtId="236" fontId="24" fillId="14" borderId="102" xfId="56936" applyNumberFormat="1" applyFont="1" applyFill="1" applyBorder="1" applyAlignment="1">
      <alignment horizontal="left" vertical="center" indent="1"/>
    </xf>
    <xf numFmtId="49" fontId="151" fillId="99" borderId="102" xfId="56936" applyNumberFormat="1" applyFont="1" applyFill="1" applyBorder="1" applyAlignment="1">
      <alignment horizontal="left" vertical="center" wrapText="1" indent="1"/>
    </xf>
    <xf numFmtId="0" fontId="212" fillId="99" borderId="102" xfId="56936" applyFont="1" applyFill="1" applyBorder="1" applyAlignment="1">
      <alignment horizontal="left" vertical="center" indent="1"/>
    </xf>
    <xf numFmtId="2" fontId="24" fillId="99" borderId="102" xfId="56936" applyNumberFormat="1" applyFont="1" applyFill="1" applyBorder="1" applyAlignment="1">
      <alignment horizontal="left" vertical="center" indent="1"/>
    </xf>
    <xf numFmtId="49" fontId="151" fillId="99" borderId="102" xfId="56936" applyNumberFormat="1" applyFont="1" applyFill="1" applyBorder="1" applyAlignment="1">
      <alignment horizontal="left" vertical="center" indent="1"/>
    </xf>
    <xf numFmtId="236" fontId="38" fillId="14" borderId="102" xfId="56936" applyNumberFormat="1" applyFont="1" applyFill="1" applyBorder="1" applyAlignment="1">
      <alignment horizontal="left" vertical="center" indent="1"/>
    </xf>
    <xf numFmtId="0" fontId="5" fillId="109" borderId="0" xfId="56936" applyFill="1" applyAlignment="1">
      <alignment horizontal="left" vertical="center" indent="1"/>
    </xf>
    <xf numFmtId="49" fontId="213" fillId="110" borderId="102" xfId="56936" applyNumberFormat="1" applyFont="1" applyFill="1" applyBorder="1" applyAlignment="1">
      <alignment horizontal="left" vertical="center" wrapText="1" indent="1"/>
    </xf>
    <xf numFmtId="2" fontId="213" fillId="110" borderId="102" xfId="56936" applyNumberFormat="1" applyFont="1" applyFill="1" applyBorder="1" applyAlignment="1">
      <alignment horizontal="left" vertical="center" wrapText="1" indent="1"/>
    </xf>
    <xf numFmtId="181" fontId="213" fillId="110" borderId="122" xfId="56936" applyNumberFormat="1" applyFont="1" applyFill="1" applyBorder="1" applyAlignment="1">
      <alignment horizontal="left" vertical="center" wrapText="1" indent="1"/>
    </xf>
    <xf numFmtId="181" fontId="213" fillId="110" borderId="102" xfId="56936" applyNumberFormat="1" applyFont="1" applyFill="1" applyBorder="1" applyAlignment="1">
      <alignment horizontal="left" vertical="center" wrapText="1" indent="1"/>
    </xf>
    <xf numFmtId="39" fontId="213" fillId="110" borderId="121" xfId="56936" applyNumberFormat="1" applyFont="1" applyFill="1" applyBorder="1" applyAlignment="1">
      <alignment horizontal="left" vertical="center" wrapText="1" indent="1"/>
    </xf>
    <xf numFmtId="49" fontId="214" fillId="110" borderId="102" xfId="56936" applyNumberFormat="1" applyFont="1" applyFill="1" applyBorder="1" applyAlignment="1">
      <alignment horizontal="left" vertical="center" indent="1"/>
    </xf>
    <xf numFmtId="2" fontId="215" fillId="110" borderId="102" xfId="56936" applyNumberFormat="1" applyFont="1" applyFill="1" applyBorder="1" applyAlignment="1">
      <alignment horizontal="left" vertical="center" indent="1"/>
    </xf>
    <xf numFmtId="2" fontId="213" fillId="110" borderId="102" xfId="56936" applyNumberFormat="1" applyFont="1" applyFill="1" applyBorder="1" applyAlignment="1">
      <alignment horizontal="left" vertical="center" indent="1"/>
    </xf>
    <xf numFmtId="39" fontId="213" fillId="110" borderId="122" xfId="56936" applyNumberFormat="1" applyFont="1" applyFill="1" applyBorder="1" applyAlignment="1">
      <alignment horizontal="left" vertical="center" wrapText="1" indent="1"/>
    </xf>
    <xf numFmtId="39" fontId="213" fillId="110" borderId="102" xfId="56936" applyNumberFormat="1" applyFont="1" applyFill="1" applyBorder="1" applyAlignment="1">
      <alignment horizontal="left" vertical="center" wrapText="1" indent="1"/>
    </xf>
    <xf numFmtId="0" fontId="215" fillId="110" borderId="102" xfId="56936" applyFont="1" applyFill="1" applyBorder="1" applyAlignment="1">
      <alignment horizontal="left" vertical="center" indent="1"/>
    </xf>
    <xf numFmtId="49" fontId="215" fillId="110" borderId="102" xfId="56936" applyNumberFormat="1" applyFont="1" applyFill="1" applyBorder="1" applyAlignment="1">
      <alignment horizontal="left" vertical="center" indent="1"/>
    </xf>
    <xf numFmtId="236" fontId="24" fillId="111" borderId="102" xfId="56936" applyNumberFormat="1" applyFont="1" applyFill="1" applyBorder="1" applyAlignment="1">
      <alignment horizontal="left" vertical="center" indent="1"/>
    </xf>
    <xf numFmtId="236" fontId="24" fillId="112" borderId="102" xfId="56936" applyNumberFormat="1" applyFont="1" applyFill="1" applyBorder="1" applyAlignment="1">
      <alignment horizontal="left" vertical="center" indent="1"/>
    </xf>
    <xf numFmtId="236" fontId="24" fillId="113" borderId="102" xfId="56936" applyNumberFormat="1" applyFont="1" applyFill="1" applyBorder="1" applyAlignment="1">
      <alignment horizontal="left" vertical="center" indent="1"/>
    </xf>
    <xf numFmtId="236" fontId="24" fillId="114" borderId="102" xfId="56936" applyNumberFormat="1" applyFont="1" applyFill="1" applyBorder="1" applyAlignment="1">
      <alignment horizontal="left" vertical="center" indent="1"/>
    </xf>
    <xf numFmtId="49" fontId="215" fillId="115" borderId="102" xfId="56936" applyNumberFormat="1" applyFont="1" applyFill="1" applyBorder="1" applyAlignment="1">
      <alignment horizontal="left" vertical="center" indent="1"/>
    </xf>
    <xf numFmtId="236" fontId="38" fillId="113" borderId="102" xfId="56936" applyNumberFormat="1" applyFont="1" applyFill="1" applyBorder="1" applyAlignment="1">
      <alignment horizontal="left" vertical="center" indent="1"/>
    </xf>
    <xf numFmtId="49" fontId="215" fillId="110" borderId="102" xfId="56936" applyNumberFormat="1" applyFont="1" applyFill="1" applyBorder="1" applyAlignment="1">
      <alignment horizontal="left" vertical="center" wrapText="1" indent="1"/>
    </xf>
    <xf numFmtId="49" fontId="213" fillId="110" borderId="102" xfId="56936" applyNumberFormat="1" applyFont="1" applyFill="1" applyBorder="1" applyAlignment="1">
      <alignment horizontal="left" vertical="center" indent="1"/>
    </xf>
    <xf numFmtId="236" fontId="203" fillId="113" borderId="102" xfId="56936" applyNumberFormat="1" applyFont="1" applyFill="1" applyBorder="1" applyAlignment="1">
      <alignment horizontal="left" vertical="center" indent="1"/>
    </xf>
    <xf numFmtId="236" fontId="24" fillId="116" borderId="102" xfId="56936" applyNumberFormat="1" applyFont="1" applyFill="1" applyBorder="1" applyAlignment="1">
      <alignment horizontal="left" vertical="center" indent="1"/>
    </xf>
    <xf numFmtId="236" fontId="38" fillId="116" borderId="102" xfId="56936" applyNumberFormat="1" applyFont="1" applyFill="1" applyBorder="1" applyAlignment="1">
      <alignment horizontal="left" vertical="center" indent="1"/>
    </xf>
    <xf numFmtId="236" fontId="203" fillId="116" borderId="102" xfId="56936" applyNumberFormat="1" applyFont="1" applyFill="1" applyBorder="1" applyAlignment="1">
      <alignment horizontal="left" vertical="center" indent="1"/>
    </xf>
    <xf numFmtId="224" fontId="151" fillId="99" borderId="102" xfId="56936" quotePrefix="1" applyNumberFormat="1" applyFont="1" applyFill="1" applyBorder="1" applyAlignment="1">
      <alignment horizontal="left" vertical="center" wrapText="1" indent="1"/>
    </xf>
    <xf numFmtId="2" fontId="151" fillId="99" borderId="102" xfId="56936" applyNumberFormat="1" applyFont="1" applyFill="1" applyBorder="1" applyAlignment="1">
      <alignment horizontal="left" vertical="center" wrapText="1" indent="1"/>
    </xf>
    <xf numFmtId="164" fontId="212" fillId="102" borderId="102" xfId="56938" applyNumberFormat="1" applyFont="1" applyFill="1" applyBorder="1" applyAlignment="1">
      <alignment horizontal="left" vertical="center" indent="1"/>
    </xf>
    <xf numFmtId="49" fontId="211" fillId="99" borderId="102" xfId="56938" applyNumberFormat="1" applyFont="1" applyFill="1" applyBorder="1" applyAlignment="1">
      <alignment horizontal="left" vertical="center" indent="1"/>
    </xf>
    <xf numFmtId="236" fontId="24" fillId="7" borderId="102" xfId="56938" applyNumberFormat="1" applyFill="1" applyBorder="1" applyAlignment="1">
      <alignment horizontal="left" vertical="center" indent="1"/>
    </xf>
    <xf numFmtId="49" fontId="211" fillId="76" borderId="102" xfId="56938" applyNumberFormat="1" applyFont="1" applyFill="1" applyBorder="1" applyAlignment="1">
      <alignment horizontal="left" vertical="center" indent="1"/>
    </xf>
    <xf numFmtId="236" fontId="161" fillId="102" borderId="102" xfId="56938" applyNumberFormat="1" applyFont="1" applyFill="1" applyBorder="1" applyAlignment="1">
      <alignment horizontal="left" vertical="center" indent="1"/>
    </xf>
    <xf numFmtId="0" fontId="216" fillId="84" borderId="2" xfId="56939" applyBorder="1" applyAlignment="1">
      <alignment horizontal="left" vertical="center" indent="1"/>
    </xf>
    <xf numFmtId="0" fontId="216" fillId="84" borderId="3" xfId="56939" applyBorder="1" applyAlignment="1">
      <alignment horizontal="left" vertical="center" indent="1"/>
    </xf>
    <xf numFmtId="0" fontId="216" fillId="84" borderId="4" xfId="56939" applyBorder="1" applyAlignment="1">
      <alignment horizontal="left" vertical="center" indent="1"/>
    </xf>
    <xf numFmtId="39" fontId="38" fillId="117" borderId="10" xfId="41810" applyNumberFormat="1" applyFont="1" applyFill="1" applyBorder="1" applyAlignment="1">
      <alignment horizontal="left" vertical="center" wrapText="1" indent="1"/>
    </xf>
    <xf numFmtId="181" fontId="38" fillId="15" borderId="102" xfId="41810" applyNumberFormat="1" applyFont="1" applyFill="1" applyBorder="1" applyAlignment="1">
      <alignment horizontal="left" vertical="center" wrapText="1" indent="1"/>
    </xf>
    <xf numFmtId="39" fontId="38" fillId="118" borderId="10" xfId="41810" applyNumberFormat="1" applyFont="1" applyFill="1" applyBorder="1" applyAlignment="1">
      <alignment horizontal="left" vertical="center" wrapText="1" indent="1"/>
    </xf>
    <xf numFmtId="181" fontId="38" fillId="118" borderId="10" xfId="41810" applyNumberFormat="1" applyFont="1" applyFill="1" applyBorder="1" applyAlignment="1">
      <alignment horizontal="left" vertical="center" wrapText="1" indent="1"/>
    </xf>
    <xf numFmtId="181" fontId="38" fillId="118" borderId="11" xfId="41810" applyNumberFormat="1" applyFont="1" applyFill="1" applyBorder="1" applyAlignment="1">
      <alignment horizontal="left" vertical="center" wrapText="1" indent="1"/>
    </xf>
    <xf numFmtId="0" fontId="24" fillId="2" borderId="0" xfId="41810" applyAlignment="1">
      <alignment horizontal="left" vertical="center" indent="1"/>
    </xf>
    <xf numFmtId="224" fontId="38" fillId="102" borderId="2" xfId="41810" quotePrefix="1" applyNumberFormat="1" applyFont="1" applyFill="1" applyBorder="1" applyAlignment="1">
      <alignment horizontal="left" vertical="center" indent="1"/>
    </xf>
    <xf numFmtId="2" fontId="38" fillId="102" borderId="3" xfId="41810" applyNumberFormat="1" applyFont="1" applyFill="1" applyBorder="1" applyAlignment="1">
      <alignment horizontal="left" vertical="center" indent="1"/>
    </xf>
    <xf numFmtId="181" fontId="38" fillId="102" borderId="3" xfId="41810" applyNumberFormat="1" applyFont="1" applyFill="1" applyBorder="1" applyAlignment="1">
      <alignment horizontal="left" vertical="center" indent="1"/>
    </xf>
    <xf numFmtId="49" fontId="38" fillId="102" borderId="3" xfId="41810" applyNumberFormat="1" applyFont="1" applyFill="1" applyBorder="1" applyAlignment="1">
      <alignment horizontal="left" vertical="center" indent="1"/>
    </xf>
    <xf numFmtId="39" fontId="38" fillId="102" borderId="3" xfId="41810" applyNumberFormat="1" applyFont="1" applyFill="1" applyBorder="1" applyAlignment="1">
      <alignment horizontal="left" vertical="center" indent="1"/>
    </xf>
    <xf numFmtId="181" fontId="38" fillId="102" borderId="4" xfId="41810" applyNumberFormat="1" applyFont="1" applyFill="1" applyBorder="1" applyAlignment="1">
      <alignment horizontal="left" vertical="center" indent="1"/>
    </xf>
    <xf numFmtId="0" fontId="24" fillId="0" borderId="127" xfId="56940" applyBorder="1">
      <alignment horizontal="left" vertical="center" wrapText="1" indent="1"/>
    </xf>
    <xf numFmtId="6" fontId="24" fillId="7" borderId="128" xfId="17175" applyNumberFormat="1" applyFont="1" applyFill="1" applyBorder="1" applyAlignment="1" applyProtection="1">
      <alignment horizontal="left" vertical="center" indent="1"/>
      <protection locked="0"/>
    </xf>
    <xf numFmtId="6" fontId="24" fillId="4" borderId="128" xfId="17175" applyNumberFormat="1" applyFont="1" applyFill="1" applyBorder="1" applyAlignment="1" applyProtection="1">
      <alignment horizontal="left" vertical="center" indent="1"/>
      <protection locked="0"/>
    </xf>
    <xf numFmtId="6" fontId="24" fillId="102" borderId="128" xfId="17175" applyNumberFormat="1" applyFont="1" applyFill="1" applyBorder="1" applyAlignment="1" applyProtection="1">
      <alignment horizontal="left" vertical="center" indent="1"/>
      <protection locked="0"/>
    </xf>
    <xf numFmtId="6" fontId="24" fillId="102" borderId="129" xfId="41810" applyNumberFormat="1" applyFill="1" applyBorder="1" applyAlignment="1" applyProtection="1">
      <alignment horizontal="left" vertical="center" indent="1"/>
      <protection locked="0"/>
    </xf>
    <xf numFmtId="0" fontId="24" fillId="0" borderId="126" xfId="56940">
      <alignment horizontal="left" vertical="center" wrapText="1" indent="1"/>
    </xf>
    <xf numFmtId="6" fontId="24" fillId="7" borderId="130" xfId="17175" applyNumberFormat="1" applyFont="1" applyFill="1" applyBorder="1" applyAlignment="1" applyProtection="1">
      <alignment horizontal="left" vertical="center" indent="1"/>
      <protection locked="0"/>
    </xf>
    <xf numFmtId="6" fontId="24" fillId="102" borderId="130" xfId="17175" applyNumberFormat="1" applyFont="1" applyFill="1" applyBorder="1" applyAlignment="1" applyProtection="1">
      <alignment horizontal="left" vertical="center" indent="1"/>
      <protection locked="0"/>
    </xf>
    <xf numFmtId="6" fontId="24" fillId="102" borderId="131" xfId="41810" applyNumberFormat="1" applyFill="1" applyBorder="1" applyAlignment="1" applyProtection="1">
      <alignment horizontal="left" vertical="center" indent="1"/>
      <protection locked="0"/>
    </xf>
    <xf numFmtId="6" fontId="24" fillId="4" borderId="130" xfId="17175" applyNumberFormat="1" applyFont="1" applyFill="1" applyBorder="1" applyAlignment="1" applyProtection="1">
      <alignment horizontal="left" vertical="center" indent="1"/>
      <protection locked="0"/>
    </xf>
    <xf numFmtId="6" fontId="24" fillId="119" borderId="130" xfId="17175" applyNumberFormat="1" applyFont="1" applyFill="1" applyBorder="1" applyAlignment="1" applyProtection="1">
      <alignment horizontal="left" vertical="center" indent="1"/>
      <protection locked="0"/>
    </xf>
    <xf numFmtId="0" fontId="24" fillId="0" borderId="132" xfId="56940" applyBorder="1">
      <alignment horizontal="left" vertical="center" wrapText="1" indent="1"/>
    </xf>
    <xf numFmtId="6" fontId="24" fillId="7" borderId="133" xfId="17175" applyNumberFormat="1" applyFont="1" applyFill="1" applyBorder="1" applyAlignment="1" applyProtection="1">
      <alignment horizontal="left" vertical="center" indent="1"/>
      <protection locked="0"/>
    </xf>
    <xf numFmtId="6" fontId="24" fillId="102" borderId="133" xfId="17175" applyNumberFormat="1" applyFont="1" applyFill="1" applyBorder="1" applyAlignment="1" applyProtection="1">
      <alignment horizontal="left" vertical="center" indent="1"/>
      <protection locked="0"/>
    </xf>
    <xf numFmtId="6" fontId="24" fillId="102" borderId="134" xfId="41810" applyNumberFormat="1" applyFill="1" applyBorder="1" applyAlignment="1" applyProtection="1">
      <alignment horizontal="left" vertical="center" indent="1"/>
      <protection locked="0"/>
    </xf>
    <xf numFmtId="0" fontId="38" fillId="15" borderId="135" xfId="56940" applyFont="1" applyFill="1" applyBorder="1">
      <alignment horizontal="left" vertical="center" wrapText="1" indent="1"/>
    </xf>
    <xf numFmtId="6" fontId="161" fillId="15" borderId="136" xfId="34887" applyNumberFormat="1" applyFont="1" applyFill="1" applyBorder="1" applyAlignment="1">
      <alignment horizontal="left" vertical="center" indent="1"/>
    </xf>
    <xf numFmtId="6" fontId="161" fillId="15" borderId="137" xfId="34887" applyNumberFormat="1" applyFont="1" applyFill="1" applyBorder="1" applyAlignment="1">
      <alignment horizontal="left" vertical="center" indent="1"/>
    </xf>
    <xf numFmtId="6" fontId="24" fillId="2" borderId="0" xfId="41810" applyNumberFormat="1" applyAlignment="1">
      <alignment horizontal="left" vertical="center" indent="1"/>
    </xf>
    <xf numFmtId="6" fontId="38" fillId="102" borderId="3" xfId="41810" applyNumberFormat="1" applyFont="1" applyFill="1" applyBorder="1" applyAlignment="1">
      <alignment horizontal="left" vertical="center" indent="1"/>
    </xf>
    <xf numFmtId="6" fontId="38" fillId="102" borderId="4" xfId="41810" applyNumberFormat="1" applyFont="1" applyFill="1" applyBorder="1" applyAlignment="1">
      <alignment horizontal="left" vertical="center" indent="1"/>
    </xf>
    <xf numFmtId="0" fontId="24" fillId="0" borderId="138" xfId="56940" applyBorder="1">
      <alignment horizontal="left" vertical="center" wrapText="1" indent="1"/>
    </xf>
    <xf numFmtId="6" fontId="24" fillId="7" borderId="139" xfId="17175" applyNumberFormat="1" applyFont="1" applyFill="1" applyBorder="1" applyAlignment="1" applyProtection="1">
      <alignment horizontal="left" vertical="center" indent="1"/>
      <protection locked="0"/>
    </xf>
    <xf numFmtId="6" fontId="24" fillId="102" borderId="139" xfId="17175" applyNumberFormat="1" applyFont="1" applyFill="1" applyBorder="1" applyAlignment="1" applyProtection="1">
      <alignment horizontal="left" vertical="center" indent="1"/>
      <protection locked="0"/>
    </xf>
    <xf numFmtId="6" fontId="24" fillId="102" borderId="140" xfId="41810" applyNumberFormat="1" applyFill="1" applyBorder="1" applyAlignment="1" applyProtection="1">
      <alignment horizontal="left" vertical="center" indent="1"/>
      <protection locked="0"/>
    </xf>
    <xf numFmtId="6" fontId="24" fillId="120" borderId="130" xfId="17175" applyNumberFormat="1" applyFont="1" applyFill="1" applyBorder="1" applyAlignment="1" applyProtection="1">
      <alignment horizontal="left" vertical="center" indent="1"/>
      <protection locked="0"/>
    </xf>
    <xf numFmtId="0" fontId="24" fillId="0" borderId="141" xfId="56940" applyBorder="1">
      <alignment horizontal="left" vertical="center" wrapText="1" indent="1"/>
    </xf>
    <xf numFmtId="6" fontId="24" fillId="7" borderId="142" xfId="17175" applyNumberFormat="1" applyFont="1" applyFill="1" applyBorder="1" applyAlignment="1" applyProtection="1">
      <alignment horizontal="left" vertical="center" indent="1"/>
      <protection locked="0"/>
    </xf>
    <xf numFmtId="6" fontId="24" fillId="102" borderId="142" xfId="17175" applyNumberFormat="1" applyFont="1" applyFill="1" applyBorder="1" applyAlignment="1" applyProtection="1">
      <alignment horizontal="left" vertical="center" indent="1"/>
      <protection locked="0"/>
    </xf>
    <xf numFmtId="6" fontId="24" fillId="102" borderId="143" xfId="41810" applyNumberFormat="1" applyFill="1" applyBorder="1" applyAlignment="1" applyProtection="1">
      <alignment horizontal="left" vertical="center" indent="1"/>
      <protection locked="0"/>
    </xf>
    <xf numFmtId="224" fontId="38" fillId="102" borderId="50" xfId="41810" quotePrefix="1" applyNumberFormat="1" applyFont="1" applyFill="1" applyBorder="1" applyAlignment="1">
      <alignment horizontal="left" vertical="center" indent="1"/>
    </xf>
    <xf numFmtId="6" fontId="38" fillId="102" borderId="51" xfId="41810" applyNumberFormat="1" applyFont="1" applyFill="1" applyBorder="1" applyAlignment="1">
      <alignment horizontal="left" vertical="center" indent="1"/>
    </xf>
    <xf numFmtId="6" fontId="38" fillId="102" borderId="52" xfId="41810" applyNumberFormat="1" applyFont="1" applyFill="1" applyBorder="1" applyAlignment="1">
      <alignment horizontal="left" vertical="center" indent="1"/>
    </xf>
    <xf numFmtId="0" fontId="38" fillId="102" borderId="138" xfId="56940" applyFont="1" applyFill="1" applyBorder="1">
      <alignment horizontal="left" vertical="center" wrapText="1" indent="1"/>
    </xf>
    <xf numFmtId="6" fontId="24" fillId="102" borderId="139" xfId="34887" applyNumberFormat="1" applyFont="1" applyFill="1" applyBorder="1" applyAlignment="1">
      <alignment horizontal="left" vertical="center" indent="1"/>
    </xf>
    <xf numFmtId="6" fontId="24" fillId="102" borderId="140" xfId="34887" applyNumberFormat="1" applyFont="1" applyFill="1" applyBorder="1" applyAlignment="1">
      <alignment horizontal="left" vertical="center" indent="1"/>
    </xf>
    <xf numFmtId="0" fontId="38" fillId="15" borderId="141" xfId="56940" applyFont="1" applyFill="1" applyBorder="1">
      <alignment horizontal="left" vertical="center" wrapText="1" indent="1"/>
    </xf>
    <xf numFmtId="6" fontId="161" fillId="15" borderId="142" xfId="34887" applyNumberFormat="1" applyFont="1" applyFill="1" applyBorder="1" applyAlignment="1">
      <alignment horizontal="left" vertical="center" indent="1"/>
    </xf>
    <xf numFmtId="6" fontId="161" fillId="15" borderId="143" xfId="34887" applyNumberFormat="1" applyFont="1" applyFill="1" applyBorder="1" applyAlignment="1">
      <alignment horizontal="left" vertical="center" indent="1"/>
    </xf>
    <xf numFmtId="0" fontId="217" fillId="0" borderId="0" xfId="56936" applyFont="1" applyAlignment="1">
      <alignment horizontal="left" vertical="center" indent="1"/>
    </xf>
    <xf numFmtId="0" fontId="218" fillId="0" borderId="0" xfId="20741" applyFont="1" applyAlignment="1">
      <alignment horizontal="left" vertical="center" indent="1"/>
    </xf>
    <xf numFmtId="0" fontId="145" fillId="76" borderId="3" xfId="21875" applyFont="1" applyFill="1" applyBorder="1" applyAlignment="1" applyProtection="1">
      <alignment horizontal="left" vertical="center" indent="1"/>
      <protection locked="0"/>
    </xf>
    <xf numFmtId="0" fontId="145" fillId="76" borderId="0" xfId="21875" applyFont="1" applyFill="1" applyAlignment="1">
      <alignment horizontal="left" vertical="center" indent="1"/>
    </xf>
    <xf numFmtId="0" fontId="200" fillId="87" borderId="0" xfId="21875" applyFont="1" applyFill="1" applyAlignment="1">
      <alignment horizontal="left" vertical="center" indent="1"/>
    </xf>
    <xf numFmtId="0" fontId="24" fillId="0" borderId="0" xfId="56936" applyFont="1" applyAlignment="1">
      <alignment horizontal="left" vertical="center" indent="1"/>
    </xf>
    <xf numFmtId="39" fontId="38" fillId="117" borderId="10" xfId="56936" applyNumberFormat="1" applyFont="1" applyFill="1" applyBorder="1" applyAlignment="1">
      <alignment horizontal="left" vertical="center" wrapText="1" indent="1"/>
    </xf>
    <xf numFmtId="181" fontId="38" fillId="15" borderId="102" xfId="56936" applyNumberFormat="1" applyFont="1" applyFill="1" applyBorder="1" applyAlignment="1">
      <alignment horizontal="left" vertical="center" wrapText="1" indent="1"/>
    </xf>
    <xf numFmtId="39" fontId="38" fillId="118" borderId="10" xfId="56936" applyNumberFormat="1" applyFont="1" applyFill="1" applyBorder="1" applyAlignment="1">
      <alignment horizontal="left" vertical="center" wrapText="1" indent="1"/>
    </xf>
    <xf numFmtId="181" fontId="38" fillId="118" borderId="10" xfId="56936" applyNumberFormat="1" applyFont="1" applyFill="1" applyBorder="1" applyAlignment="1">
      <alignment horizontal="left" vertical="center" wrapText="1" indent="1"/>
    </xf>
    <xf numFmtId="181" fontId="38" fillId="118" borderId="11" xfId="56936" applyNumberFormat="1" applyFont="1" applyFill="1" applyBorder="1" applyAlignment="1">
      <alignment horizontal="left" vertical="center" wrapText="1" indent="1"/>
    </xf>
    <xf numFmtId="224" fontId="38" fillId="102" borderId="2" xfId="56936" quotePrefix="1" applyNumberFormat="1" applyFont="1" applyFill="1" applyBorder="1" applyAlignment="1">
      <alignment horizontal="left" vertical="center" indent="1"/>
    </xf>
    <xf numFmtId="2" fontId="38" fillId="102" borderId="3" xfId="56936" applyNumberFormat="1" applyFont="1" applyFill="1" applyBorder="1" applyAlignment="1">
      <alignment horizontal="left" vertical="center" indent="1"/>
    </xf>
    <xf numFmtId="181" fontId="38" fillId="102" borderId="3" xfId="56936" applyNumberFormat="1" applyFont="1" applyFill="1" applyBorder="1" applyAlignment="1">
      <alignment horizontal="left" vertical="center" indent="1"/>
    </xf>
    <xf numFmtId="49" fontId="38" fillId="102" borderId="3" xfId="56936" applyNumberFormat="1" applyFont="1" applyFill="1" applyBorder="1" applyAlignment="1">
      <alignment horizontal="left" vertical="center" indent="1"/>
    </xf>
    <xf numFmtId="39" fontId="38" fillId="102" borderId="3" xfId="56936" applyNumberFormat="1" applyFont="1" applyFill="1" applyBorder="1" applyAlignment="1">
      <alignment horizontal="left" vertical="center" indent="1"/>
    </xf>
    <xf numFmtId="181" fontId="38" fillId="102" borderId="4" xfId="56936" applyNumberFormat="1" applyFont="1" applyFill="1" applyBorder="1" applyAlignment="1">
      <alignment horizontal="left" vertical="center" indent="1"/>
    </xf>
    <xf numFmtId="6" fontId="24" fillId="102" borderId="129" xfId="56936" applyNumberFormat="1" applyFont="1" applyFill="1" applyBorder="1" applyAlignment="1" applyProtection="1">
      <alignment horizontal="left" vertical="center" indent="1"/>
      <protection locked="0"/>
    </xf>
    <xf numFmtId="6" fontId="24" fillId="102" borderId="131" xfId="56936" applyNumberFormat="1" applyFont="1" applyFill="1" applyBorder="1" applyAlignment="1" applyProtection="1">
      <alignment horizontal="left" vertical="center" indent="1"/>
      <protection locked="0"/>
    </xf>
    <xf numFmtId="6" fontId="24" fillId="121" borderId="130" xfId="17175" applyNumberFormat="1" applyFont="1" applyFill="1" applyBorder="1" applyAlignment="1" applyProtection="1">
      <alignment horizontal="left" vertical="center" indent="1"/>
      <protection locked="0"/>
    </xf>
    <xf numFmtId="6" fontId="24" fillId="102" borderId="134" xfId="56936" applyNumberFormat="1" applyFont="1" applyFill="1" applyBorder="1" applyAlignment="1" applyProtection="1">
      <alignment horizontal="left" vertical="center" indent="1"/>
      <protection locked="0"/>
    </xf>
    <xf numFmtId="6" fontId="24" fillId="122" borderId="128" xfId="17175" applyNumberFormat="1" applyFont="1" applyFill="1" applyBorder="1" applyAlignment="1" applyProtection="1">
      <alignment horizontal="left" vertical="center" indent="1"/>
      <protection locked="0"/>
    </xf>
    <xf numFmtId="6" fontId="24" fillId="122" borderId="139" xfId="17175" applyNumberFormat="1" applyFont="1" applyFill="1" applyBorder="1" applyAlignment="1" applyProtection="1">
      <alignment horizontal="left" vertical="center" indent="1"/>
      <protection locked="0"/>
    </xf>
    <xf numFmtId="6" fontId="24" fillId="102" borderId="140" xfId="56936" applyNumberFormat="1" applyFont="1" applyFill="1" applyBorder="1" applyAlignment="1" applyProtection="1">
      <alignment horizontal="left" vertical="center" indent="1"/>
      <protection locked="0"/>
    </xf>
    <xf numFmtId="6" fontId="24" fillId="122" borderId="130" xfId="17175" applyNumberFormat="1" applyFont="1" applyFill="1" applyBorder="1" applyAlignment="1" applyProtection="1">
      <alignment horizontal="left" vertical="center" indent="1"/>
      <protection locked="0"/>
    </xf>
    <xf numFmtId="6" fontId="24" fillId="102" borderId="143" xfId="56936" applyNumberFormat="1" applyFont="1" applyFill="1" applyBorder="1" applyAlignment="1" applyProtection="1">
      <alignment horizontal="left" vertical="center" indent="1"/>
      <protection locked="0"/>
    </xf>
    <xf numFmtId="224" fontId="38" fillId="102" borderId="50" xfId="56936" quotePrefix="1" applyNumberFormat="1" applyFont="1" applyFill="1" applyBorder="1" applyAlignment="1">
      <alignment horizontal="left" vertical="center" indent="1"/>
    </xf>
    <xf numFmtId="2" fontId="38" fillId="102" borderId="51" xfId="56936" applyNumberFormat="1" applyFont="1" applyFill="1" applyBorder="1" applyAlignment="1">
      <alignment horizontal="left" vertical="center" indent="1"/>
    </xf>
    <xf numFmtId="181" fontId="38" fillId="102" borderId="51" xfId="56936" applyNumberFormat="1" applyFont="1" applyFill="1" applyBorder="1" applyAlignment="1">
      <alignment horizontal="left" vertical="center" indent="1"/>
    </xf>
    <xf numFmtId="49" fontId="38" fillId="102" borderId="51" xfId="56936" applyNumberFormat="1" applyFont="1" applyFill="1" applyBorder="1" applyAlignment="1">
      <alignment horizontal="left" vertical="center" indent="1"/>
    </xf>
    <xf numFmtId="39" fontId="38" fillId="102" borderId="51" xfId="56936" applyNumberFormat="1" applyFont="1" applyFill="1" applyBorder="1" applyAlignment="1">
      <alignment horizontal="left" vertical="center" indent="1"/>
    </xf>
    <xf numFmtId="181" fontId="38" fillId="102" borderId="52" xfId="56936" applyNumberFormat="1" applyFont="1" applyFill="1" applyBorder="1" applyAlignment="1">
      <alignment horizontal="left" vertical="center" indent="1"/>
    </xf>
    <xf numFmtId="6" fontId="24" fillId="121" borderId="128" xfId="17071" applyNumberFormat="1" applyFont="1" applyFill="1" applyBorder="1" applyAlignment="1" applyProtection="1">
      <alignment horizontal="left" vertical="center" indent="1"/>
      <protection locked="0"/>
    </xf>
    <xf numFmtId="6" fontId="24" fillId="7" borderId="128" xfId="17071" applyNumberFormat="1" applyFont="1" applyFill="1" applyBorder="1" applyAlignment="1" applyProtection="1">
      <alignment horizontal="left" vertical="center" indent="1"/>
      <protection locked="0"/>
    </xf>
    <xf numFmtId="6" fontId="24" fillId="102" borderId="128" xfId="56936" applyNumberFormat="1" applyFont="1" applyFill="1" applyBorder="1" applyAlignment="1" applyProtection="1">
      <alignment horizontal="left" vertical="center" indent="1"/>
      <protection locked="0"/>
    </xf>
    <xf numFmtId="6" fontId="24" fillId="7" borderId="130" xfId="17071" applyNumberFormat="1" applyFont="1" applyFill="1" applyBorder="1" applyAlignment="1" applyProtection="1">
      <alignment horizontal="left" vertical="center" indent="1"/>
      <protection locked="0"/>
    </xf>
    <xf numFmtId="6" fontId="24" fillId="102" borderId="130" xfId="56936" applyNumberFormat="1" applyFont="1" applyFill="1" applyBorder="1" applyAlignment="1" applyProtection="1">
      <alignment horizontal="left" vertical="center" indent="1"/>
      <protection locked="0"/>
    </xf>
    <xf numFmtId="6" fontId="24" fillId="121" borderId="130" xfId="17071" applyNumberFormat="1" applyFont="1" applyFill="1" applyBorder="1" applyAlignment="1" applyProtection="1">
      <alignment horizontal="left" vertical="center" indent="1"/>
      <protection locked="0"/>
    </xf>
    <xf numFmtId="6" fontId="24" fillId="7" borderId="133" xfId="17071" applyNumberFormat="1" applyFont="1" applyFill="1" applyBorder="1" applyAlignment="1" applyProtection="1">
      <alignment horizontal="left" vertical="center" indent="1"/>
      <protection locked="0"/>
    </xf>
    <xf numFmtId="6" fontId="24" fillId="102" borderId="133" xfId="56936" applyNumberFormat="1" applyFont="1" applyFill="1" applyBorder="1" applyAlignment="1" applyProtection="1">
      <alignment horizontal="left" vertical="center" indent="1"/>
      <protection locked="0"/>
    </xf>
    <xf numFmtId="6" fontId="161" fillId="15" borderId="136" xfId="17071" applyNumberFormat="1" applyFont="1" applyFill="1" applyBorder="1" applyAlignment="1">
      <alignment horizontal="left" vertical="center" indent="1"/>
    </xf>
    <xf numFmtId="6" fontId="5" fillId="0" borderId="0" xfId="56936" applyNumberFormat="1" applyAlignment="1">
      <alignment horizontal="left" vertical="center" indent="1"/>
    </xf>
    <xf numFmtId="6" fontId="38" fillId="102" borderId="3" xfId="56936" applyNumberFormat="1" applyFont="1" applyFill="1" applyBorder="1" applyAlignment="1">
      <alignment horizontal="left" vertical="center" indent="1"/>
    </xf>
    <xf numFmtId="6" fontId="38" fillId="102" borderId="4" xfId="56936" applyNumberFormat="1" applyFont="1" applyFill="1" applyBorder="1" applyAlignment="1">
      <alignment horizontal="left" vertical="center" indent="1"/>
    </xf>
    <xf numFmtId="6" fontId="24" fillId="122" borderId="128" xfId="17071" applyNumberFormat="1" applyFont="1" applyFill="1" applyBorder="1" applyAlignment="1" applyProtection="1">
      <alignment horizontal="left" vertical="center" indent="1"/>
      <protection locked="0"/>
    </xf>
    <xf numFmtId="6" fontId="24" fillId="7" borderId="139" xfId="17071" applyNumberFormat="1" applyFont="1" applyFill="1" applyBorder="1" applyAlignment="1" applyProtection="1">
      <alignment horizontal="left" vertical="center" indent="1"/>
      <protection locked="0"/>
    </xf>
    <xf numFmtId="6" fontId="24" fillId="122" borderId="139" xfId="17071" applyNumberFormat="1" applyFont="1" applyFill="1" applyBorder="1" applyAlignment="1" applyProtection="1">
      <alignment horizontal="left" vertical="center" indent="1"/>
      <protection locked="0"/>
    </xf>
    <xf numFmtId="6" fontId="24" fillId="102" borderId="139" xfId="56936" applyNumberFormat="1" applyFont="1" applyFill="1" applyBorder="1" applyAlignment="1" applyProtection="1">
      <alignment horizontal="left" vertical="center" indent="1"/>
      <protection locked="0"/>
    </xf>
    <xf numFmtId="6" fontId="24" fillId="122" borderId="130" xfId="17071" applyNumberFormat="1" applyFont="1" applyFill="1" applyBorder="1" applyAlignment="1" applyProtection="1">
      <alignment horizontal="left" vertical="center" indent="1"/>
      <protection locked="0"/>
    </xf>
    <xf numFmtId="6" fontId="24" fillId="7" borderId="142" xfId="17071" applyNumberFormat="1" applyFont="1" applyFill="1" applyBorder="1" applyAlignment="1" applyProtection="1">
      <alignment horizontal="left" vertical="center" indent="1"/>
      <protection locked="0"/>
    </xf>
    <xf numFmtId="6" fontId="24" fillId="102" borderId="142" xfId="56936" applyNumberFormat="1" applyFont="1" applyFill="1" applyBorder="1" applyAlignment="1" applyProtection="1">
      <alignment horizontal="left" vertical="center" indent="1"/>
      <protection locked="0"/>
    </xf>
    <xf numFmtId="6" fontId="38" fillId="102" borderId="51" xfId="56936" applyNumberFormat="1" applyFont="1" applyFill="1" applyBorder="1" applyAlignment="1">
      <alignment horizontal="left" vertical="center" indent="1"/>
    </xf>
    <xf numFmtId="6" fontId="38" fillId="102" borderId="52" xfId="56936" applyNumberFormat="1" applyFont="1" applyFill="1" applyBorder="1" applyAlignment="1">
      <alignment horizontal="left" vertical="center" indent="1"/>
    </xf>
    <xf numFmtId="6" fontId="24" fillId="102" borderId="139" xfId="17071" applyNumberFormat="1" applyFont="1" applyFill="1" applyBorder="1" applyAlignment="1">
      <alignment horizontal="left" vertical="center" indent="1"/>
    </xf>
    <xf numFmtId="6" fontId="161" fillId="15" borderId="142" xfId="17071" applyNumberFormat="1" applyFont="1" applyFill="1" applyBorder="1" applyAlignment="1">
      <alignment horizontal="left" vertical="center" indent="1"/>
    </xf>
    <xf numFmtId="0" fontId="5" fillId="0" borderId="4" xfId="56936" applyBorder="1" applyAlignment="1">
      <alignment horizontal="left" vertical="center" indent="1"/>
    </xf>
    <xf numFmtId="0" fontId="5" fillId="0" borderId="7" xfId="56936" applyBorder="1" applyAlignment="1">
      <alignment horizontal="left" vertical="center" indent="1"/>
    </xf>
    <xf numFmtId="0" fontId="5" fillId="0" borderId="109" xfId="56936" applyBorder="1" applyAlignment="1">
      <alignment horizontal="left" vertical="center" indent="1"/>
    </xf>
    <xf numFmtId="227" fontId="30" fillId="121" borderId="128" xfId="17071" applyNumberFormat="1" applyFont="1" applyFill="1" applyBorder="1" applyAlignment="1" applyProtection="1">
      <alignment horizontal="left" vertical="center" indent="1"/>
      <protection locked="0"/>
    </xf>
    <xf numFmtId="227" fontId="24" fillId="7" borderId="128" xfId="17071" applyNumberFormat="1" applyFont="1" applyFill="1" applyBorder="1" applyAlignment="1" applyProtection="1">
      <alignment horizontal="left" vertical="center" indent="1"/>
      <protection locked="0"/>
    </xf>
    <xf numFmtId="227" fontId="24" fillId="8" borderId="128" xfId="17071" applyNumberFormat="1" applyFont="1" applyFill="1" applyBorder="1" applyAlignment="1" applyProtection="1">
      <alignment horizontal="left" vertical="center" indent="1"/>
      <protection locked="0"/>
    </xf>
    <xf numFmtId="227" fontId="24" fillId="8" borderId="129" xfId="17071" applyNumberFormat="1" applyFont="1" applyFill="1" applyBorder="1" applyAlignment="1" applyProtection="1">
      <alignment horizontal="left" vertical="center" indent="1"/>
      <protection locked="0"/>
    </xf>
    <xf numFmtId="227" fontId="24" fillId="7" borderId="130" xfId="17071" applyNumberFormat="1" applyFont="1" applyFill="1" applyBorder="1" applyAlignment="1" applyProtection="1">
      <alignment horizontal="left" vertical="center" indent="1"/>
      <protection locked="0"/>
    </xf>
    <xf numFmtId="227" fontId="24" fillId="8" borderId="130" xfId="17071" applyNumberFormat="1" applyFont="1" applyFill="1" applyBorder="1" applyAlignment="1" applyProtection="1">
      <alignment horizontal="left" vertical="center" indent="1"/>
      <protection locked="0"/>
    </xf>
    <xf numFmtId="227" fontId="24" fillId="8" borderId="131" xfId="17071" applyNumberFormat="1" applyFont="1" applyFill="1" applyBorder="1" applyAlignment="1" applyProtection="1">
      <alignment horizontal="left" vertical="center" indent="1"/>
      <protection locked="0"/>
    </xf>
    <xf numFmtId="227" fontId="30" fillId="121" borderId="130" xfId="17071" applyNumberFormat="1" applyFont="1" applyFill="1" applyBorder="1" applyAlignment="1" applyProtection="1">
      <alignment horizontal="left" vertical="center" indent="1"/>
      <protection locked="0"/>
    </xf>
    <xf numFmtId="227" fontId="24" fillId="7" borderId="133" xfId="17071" applyNumberFormat="1" applyFont="1" applyFill="1" applyBorder="1" applyAlignment="1" applyProtection="1">
      <alignment horizontal="left" vertical="center" indent="1"/>
      <protection locked="0"/>
    </xf>
    <xf numFmtId="227" fontId="24" fillId="8" borderId="133" xfId="17071" applyNumberFormat="1" applyFont="1" applyFill="1" applyBorder="1" applyAlignment="1" applyProtection="1">
      <alignment horizontal="left" vertical="center" indent="1"/>
      <protection locked="0"/>
    </xf>
    <xf numFmtId="227" fontId="24" fillId="8" borderId="134" xfId="17071" applyNumberFormat="1" applyFont="1" applyFill="1" applyBorder="1" applyAlignment="1" applyProtection="1">
      <alignment horizontal="left" vertical="center" indent="1"/>
      <protection locked="0"/>
    </xf>
    <xf numFmtId="168" fontId="161" fillId="15" borderId="136" xfId="17071" applyNumberFormat="1" applyFont="1" applyFill="1" applyBorder="1" applyAlignment="1">
      <alignment horizontal="left" vertical="center" indent="1"/>
    </xf>
    <xf numFmtId="168" fontId="161" fillId="15" borderId="137" xfId="17071" applyNumberFormat="1" applyFont="1" applyFill="1" applyBorder="1" applyAlignment="1">
      <alignment horizontal="left" vertical="center" indent="1"/>
    </xf>
    <xf numFmtId="227" fontId="38" fillId="123" borderId="128" xfId="17071" applyNumberFormat="1" applyFont="1" applyFill="1" applyBorder="1" applyAlignment="1" applyProtection="1">
      <alignment horizontal="left" vertical="center" indent="1"/>
      <protection locked="0"/>
    </xf>
    <xf numFmtId="227" fontId="24" fillId="7" borderId="139" xfId="17071" applyNumberFormat="1" applyFont="1" applyFill="1" applyBorder="1" applyAlignment="1" applyProtection="1">
      <alignment horizontal="left" vertical="center" indent="1"/>
      <protection locked="0"/>
    </xf>
    <xf numFmtId="227" fontId="38" fillId="123" borderId="139" xfId="17071" applyNumberFormat="1" applyFont="1" applyFill="1" applyBorder="1" applyAlignment="1" applyProtection="1">
      <alignment horizontal="left" vertical="center" indent="1"/>
      <protection locked="0"/>
    </xf>
    <xf numFmtId="227" fontId="24" fillId="8" borderId="139" xfId="17071" applyNumberFormat="1" applyFont="1" applyFill="1" applyBorder="1" applyAlignment="1" applyProtection="1">
      <alignment horizontal="left" vertical="center" indent="1"/>
      <protection locked="0"/>
    </xf>
    <xf numFmtId="227" fontId="24" fillId="8" borderId="140" xfId="17071" applyNumberFormat="1" applyFont="1" applyFill="1" applyBorder="1" applyAlignment="1" applyProtection="1">
      <alignment horizontal="left" vertical="center" indent="1"/>
      <protection locked="0"/>
    </xf>
    <xf numFmtId="227" fontId="38" fillId="123" borderId="130" xfId="17071" applyNumberFormat="1" applyFont="1" applyFill="1" applyBorder="1" applyAlignment="1" applyProtection="1">
      <alignment horizontal="left" vertical="center" indent="1"/>
      <protection locked="0"/>
    </xf>
    <xf numFmtId="227" fontId="24" fillId="7" borderId="142" xfId="17071" applyNumberFormat="1" applyFont="1" applyFill="1" applyBorder="1" applyAlignment="1" applyProtection="1">
      <alignment horizontal="left" vertical="center" indent="1"/>
      <protection locked="0"/>
    </xf>
    <xf numFmtId="227" fontId="24" fillId="8" borderId="142" xfId="17071" applyNumberFormat="1" applyFont="1" applyFill="1" applyBorder="1" applyAlignment="1" applyProtection="1">
      <alignment horizontal="left" vertical="center" indent="1"/>
      <protection locked="0"/>
    </xf>
    <xf numFmtId="227" fontId="24" fillId="8" borderId="143" xfId="17071" applyNumberFormat="1" applyFont="1" applyFill="1" applyBorder="1" applyAlignment="1" applyProtection="1">
      <alignment horizontal="left" vertical="center" indent="1"/>
      <protection locked="0"/>
    </xf>
    <xf numFmtId="168" fontId="24" fillId="102" borderId="139" xfId="17071" applyNumberFormat="1" applyFont="1" applyFill="1" applyBorder="1" applyAlignment="1">
      <alignment horizontal="left" vertical="center" indent="1"/>
    </xf>
    <xf numFmtId="168" fontId="24" fillId="102" borderId="140" xfId="17071" applyNumberFormat="1" applyFont="1" applyFill="1" applyBorder="1" applyAlignment="1">
      <alignment horizontal="left" vertical="center" indent="1"/>
    </xf>
    <xf numFmtId="168" fontId="161" fillId="15" borderId="142" xfId="17071" applyNumberFormat="1" applyFont="1" applyFill="1" applyBorder="1" applyAlignment="1">
      <alignment horizontal="left" vertical="center" indent="1"/>
    </xf>
    <xf numFmtId="168" fontId="161" fillId="15" borderId="143" xfId="17071" applyNumberFormat="1" applyFont="1" applyFill="1" applyBorder="1" applyAlignment="1">
      <alignment horizontal="left" vertical="center" indent="1"/>
    </xf>
    <xf numFmtId="0" fontId="219" fillId="0" borderId="0" xfId="20741" applyFont="1" applyAlignment="1">
      <alignment horizontal="left" vertical="center" indent="1"/>
    </xf>
    <xf numFmtId="0" fontId="220" fillId="124" borderId="0" xfId="56936" applyFont="1" applyFill="1" applyAlignment="1">
      <alignment horizontal="left" vertical="center" indent="1"/>
    </xf>
    <xf numFmtId="0" fontId="220" fillId="125" borderId="0" xfId="56936" applyFont="1" applyFill="1" applyAlignment="1">
      <alignment horizontal="left" vertical="center" indent="1"/>
    </xf>
    <xf numFmtId="0" fontId="193" fillId="0" borderId="0" xfId="56936" applyFont="1" applyAlignment="1">
      <alignment horizontal="left" vertical="center" indent="1"/>
    </xf>
    <xf numFmtId="0" fontId="221" fillId="124" borderId="144" xfId="56936" applyFont="1" applyFill="1" applyBorder="1" applyAlignment="1">
      <alignment horizontal="left" vertical="center" indent="1"/>
    </xf>
    <xf numFmtId="0" fontId="221" fillId="124" borderId="145" xfId="56936" applyFont="1" applyFill="1" applyBorder="1" applyAlignment="1">
      <alignment horizontal="left" vertical="center" indent="1"/>
    </xf>
    <xf numFmtId="0" fontId="193" fillId="0" borderId="146" xfId="56936" applyFont="1" applyBorder="1" applyAlignment="1">
      <alignment horizontal="left" vertical="center" indent="1"/>
    </xf>
    <xf numFmtId="0" fontId="203" fillId="127" borderId="166" xfId="56936" applyFont="1" applyFill="1" applyBorder="1" applyAlignment="1">
      <alignment horizontal="left" vertical="center" wrapText="1" indent="1"/>
    </xf>
    <xf numFmtId="0" fontId="203" fillId="127" borderId="164" xfId="56936" applyFont="1" applyFill="1" applyBorder="1" applyAlignment="1">
      <alignment horizontal="left" vertical="center" wrapText="1" indent="1"/>
    </xf>
    <xf numFmtId="0" fontId="203" fillId="126" borderId="164" xfId="56936" applyFont="1" applyFill="1" applyBorder="1" applyAlignment="1">
      <alignment horizontal="left" vertical="center" wrapText="1" indent="1"/>
    </xf>
    <xf numFmtId="0" fontId="203" fillId="126" borderId="165" xfId="56936" applyFont="1" applyFill="1" applyBorder="1" applyAlignment="1">
      <alignment horizontal="left" vertical="center" wrapText="1" indent="1"/>
    </xf>
    <xf numFmtId="0" fontId="193" fillId="0" borderId="168" xfId="56936" applyFont="1" applyBorder="1" applyAlignment="1">
      <alignment horizontal="left" vertical="center" indent="1"/>
    </xf>
    <xf numFmtId="0" fontId="193" fillId="0" borderId="172" xfId="56936" applyFont="1" applyBorder="1" applyAlignment="1">
      <alignment horizontal="left" vertical="center" indent="1"/>
    </xf>
    <xf numFmtId="0" fontId="223" fillId="128" borderId="144" xfId="56936" applyFont="1" applyFill="1" applyBorder="1" applyAlignment="1">
      <alignment horizontal="left" vertical="center" indent="1"/>
    </xf>
    <xf numFmtId="0" fontId="223" fillId="128" borderId="176" xfId="56936" applyFont="1" applyFill="1" applyBorder="1" applyAlignment="1">
      <alignment horizontal="left" vertical="center" indent="1"/>
    </xf>
    <xf numFmtId="0" fontId="223" fillId="128" borderId="177" xfId="56936" applyFont="1" applyFill="1" applyBorder="1" applyAlignment="1">
      <alignment horizontal="left" vertical="center" indent="1"/>
    </xf>
    <xf numFmtId="0" fontId="193" fillId="0" borderId="178" xfId="56936" applyFont="1" applyBorder="1" applyAlignment="1">
      <alignment horizontal="left" vertical="center" wrapText="1" indent="1"/>
    </xf>
    <xf numFmtId="3" fontId="224" fillId="129" borderId="179" xfId="56936" applyNumberFormat="1" applyFont="1" applyFill="1" applyBorder="1" applyAlignment="1">
      <alignment horizontal="left" vertical="center" indent="1"/>
    </xf>
    <xf numFmtId="3" fontId="225" fillId="111" borderId="179" xfId="56936" applyNumberFormat="1" applyFont="1" applyFill="1" applyBorder="1" applyAlignment="1">
      <alignment horizontal="left" vertical="center" indent="1"/>
    </xf>
    <xf numFmtId="0" fontId="225" fillId="130" borderId="179" xfId="56936" applyFont="1" applyFill="1" applyBorder="1" applyAlignment="1">
      <alignment horizontal="left" vertical="center" indent="1"/>
    </xf>
    <xf numFmtId="0" fontId="225" fillId="130" borderId="180" xfId="56936" applyFont="1" applyFill="1" applyBorder="1" applyAlignment="1">
      <alignment horizontal="left" vertical="center" indent="1"/>
    </xf>
    <xf numFmtId="0" fontId="193" fillId="0" borderId="181" xfId="56936" applyFont="1" applyBorder="1" applyAlignment="1">
      <alignment horizontal="left" vertical="center" wrapText="1" indent="1"/>
    </xf>
    <xf numFmtId="0" fontId="225" fillId="111" borderId="182" xfId="56936" applyFont="1" applyFill="1" applyBorder="1" applyAlignment="1">
      <alignment horizontal="left" vertical="center" indent="1"/>
    </xf>
    <xf numFmtId="0" fontId="225" fillId="130" borderId="182" xfId="56936" applyFont="1" applyFill="1" applyBorder="1" applyAlignment="1">
      <alignment horizontal="left" vertical="center" indent="1"/>
    </xf>
    <xf numFmtId="0" fontId="225" fillId="130" borderId="183" xfId="56936" applyFont="1" applyFill="1" applyBorder="1" applyAlignment="1">
      <alignment horizontal="left" vertical="center" indent="1"/>
    </xf>
    <xf numFmtId="3" fontId="225" fillId="111" borderId="182" xfId="56936" applyNumberFormat="1" applyFont="1" applyFill="1" applyBorder="1" applyAlignment="1">
      <alignment horizontal="left" vertical="center" indent="1"/>
    </xf>
    <xf numFmtId="3" fontId="224" fillId="129" borderId="182" xfId="56936" applyNumberFormat="1" applyFont="1" applyFill="1" applyBorder="1" applyAlignment="1">
      <alignment horizontal="left" vertical="center" indent="1"/>
    </xf>
    <xf numFmtId="0" fontId="193" fillId="0" borderId="184" xfId="56936" applyFont="1" applyBorder="1" applyAlignment="1">
      <alignment horizontal="left" vertical="center" wrapText="1" indent="1"/>
    </xf>
    <xf numFmtId="3" fontId="225" fillId="111" borderId="185" xfId="56936" applyNumberFormat="1" applyFont="1" applyFill="1" applyBorder="1" applyAlignment="1">
      <alignment horizontal="left" vertical="center" indent="1"/>
    </xf>
    <xf numFmtId="0" fontId="225" fillId="111" borderId="185" xfId="56936" applyFont="1" applyFill="1" applyBorder="1" applyAlignment="1">
      <alignment horizontal="left" vertical="center" indent="1"/>
    </xf>
    <xf numFmtId="0" fontId="225" fillId="130" borderId="185" xfId="56936" applyFont="1" applyFill="1" applyBorder="1" applyAlignment="1">
      <alignment horizontal="left" vertical="center" indent="1"/>
    </xf>
    <xf numFmtId="0" fontId="225" fillId="130" borderId="186" xfId="56936" applyFont="1" applyFill="1" applyBorder="1" applyAlignment="1">
      <alignment horizontal="left" vertical="center" indent="1"/>
    </xf>
    <xf numFmtId="0" fontId="203" fillId="131" borderId="187" xfId="56936" applyFont="1" applyFill="1" applyBorder="1" applyAlignment="1">
      <alignment horizontal="left" vertical="center" indent="1"/>
    </xf>
    <xf numFmtId="3" fontId="203" fillId="131" borderId="188" xfId="56936" applyNumberFormat="1" applyFont="1" applyFill="1" applyBorder="1" applyAlignment="1">
      <alignment horizontal="left" vertical="center" indent="1"/>
    </xf>
    <xf numFmtId="0" fontId="203" fillId="131" borderId="188" xfId="56936" applyFont="1" applyFill="1" applyBorder="1" applyAlignment="1">
      <alignment horizontal="left" vertical="center" indent="1"/>
    </xf>
    <xf numFmtId="0" fontId="203" fillId="131" borderId="189" xfId="56936" applyFont="1" applyFill="1" applyBorder="1" applyAlignment="1">
      <alignment horizontal="left" vertical="center" indent="1"/>
    </xf>
    <xf numFmtId="3" fontId="224" fillId="132" borderId="179" xfId="56936" applyNumberFormat="1" applyFont="1" applyFill="1" applyBorder="1" applyAlignment="1">
      <alignment horizontal="left" vertical="center" indent="1"/>
    </xf>
    <xf numFmtId="0" fontId="225" fillId="111" borderId="179" xfId="56936" applyFont="1" applyFill="1" applyBorder="1" applyAlignment="1">
      <alignment horizontal="left" vertical="center" indent="1"/>
    </xf>
    <xf numFmtId="0" fontId="193" fillId="0" borderId="190" xfId="56936" applyFont="1" applyBorder="1" applyAlignment="1">
      <alignment horizontal="left" vertical="center" wrapText="1" indent="1"/>
    </xf>
    <xf numFmtId="3" fontId="225" fillId="111" borderId="191" xfId="56936" applyNumberFormat="1" applyFont="1" applyFill="1" applyBorder="1" applyAlignment="1">
      <alignment horizontal="left" vertical="center" indent="1"/>
    </xf>
    <xf numFmtId="0" fontId="225" fillId="111" borderId="191" xfId="56936" applyFont="1" applyFill="1" applyBorder="1" applyAlignment="1">
      <alignment horizontal="left" vertical="center" indent="1"/>
    </xf>
    <xf numFmtId="3" fontId="224" fillId="132" borderId="191" xfId="56936" applyNumberFormat="1" applyFont="1" applyFill="1" applyBorder="1" applyAlignment="1">
      <alignment horizontal="left" vertical="center" indent="1"/>
    </xf>
    <xf numFmtId="0" fontId="225" fillId="130" borderId="191" xfId="56936" applyFont="1" applyFill="1" applyBorder="1" applyAlignment="1">
      <alignment horizontal="left" vertical="center" indent="1"/>
    </xf>
    <xf numFmtId="0" fontId="225" fillId="130" borderId="192" xfId="56936" applyFont="1" applyFill="1" applyBorder="1" applyAlignment="1">
      <alignment horizontal="left" vertical="center" indent="1"/>
    </xf>
    <xf numFmtId="3" fontId="224" fillId="132" borderId="182" xfId="56936" applyNumberFormat="1" applyFont="1" applyFill="1" applyBorder="1" applyAlignment="1">
      <alignment horizontal="left" vertical="center" indent="1"/>
    </xf>
    <xf numFmtId="0" fontId="193" fillId="0" borderId="193" xfId="56936" applyFont="1" applyBorder="1" applyAlignment="1">
      <alignment horizontal="left" vertical="center" wrapText="1" indent="1"/>
    </xf>
    <xf numFmtId="0" fontId="225" fillId="111" borderId="194" xfId="56936" applyFont="1" applyFill="1" applyBorder="1" applyAlignment="1">
      <alignment horizontal="left" vertical="center" indent="1"/>
    </xf>
    <xf numFmtId="0" fontId="225" fillId="130" borderId="194" xfId="56936" applyFont="1" applyFill="1" applyBorder="1" applyAlignment="1">
      <alignment horizontal="left" vertical="center" indent="1"/>
    </xf>
    <xf numFmtId="0" fontId="225" fillId="130" borderId="195" xfId="56936" applyFont="1" applyFill="1" applyBorder="1" applyAlignment="1">
      <alignment horizontal="left" vertical="center" indent="1"/>
    </xf>
    <xf numFmtId="0" fontId="203" fillId="0" borderId="196" xfId="56936" applyFont="1" applyBorder="1" applyAlignment="1">
      <alignment horizontal="left" vertical="center" wrapText="1" indent="1"/>
    </xf>
    <xf numFmtId="3" fontId="193" fillId="131" borderId="191" xfId="56936" applyNumberFormat="1" applyFont="1" applyFill="1" applyBorder="1" applyAlignment="1">
      <alignment horizontal="left" vertical="center" indent="1"/>
    </xf>
    <xf numFmtId="0" fontId="193" fillId="131" borderId="191" xfId="56936" applyFont="1" applyFill="1" applyBorder="1" applyAlignment="1">
      <alignment horizontal="left" vertical="center" indent="1"/>
    </xf>
    <xf numFmtId="0" fontId="193" fillId="131" borderId="192" xfId="56936" applyFont="1" applyFill="1" applyBorder="1" applyAlignment="1">
      <alignment horizontal="left" vertical="center" indent="1"/>
    </xf>
    <xf numFmtId="0" fontId="203" fillId="0" borderId="193" xfId="56936" applyFont="1" applyBorder="1" applyAlignment="1">
      <alignment horizontal="left" vertical="center" wrapText="1" indent="1"/>
    </xf>
    <xf numFmtId="3" fontId="193" fillId="131" borderId="194" xfId="56936" applyNumberFormat="1" applyFont="1" applyFill="1" applyBorder="1" applyAlignment="1">
      <alignment horizontal="left" vertical="center" indent="1"/>
    </xf>
    <xf numFmtId="0" fontId="193" fillId="131" borderId="194" xfId="56936" applyFont="1" applyFill="1" applyBorder="1" applyAlignment="1">
      <alignment horizontal="left" vertical="center" indent="1"/>
    </xf>
    <xf numFmtId="0" fontId="193" fillId="131" borderId="195" xfId="56936" applyFont="1" applyFill="1" applyBorder="1" applyAlignment="1">
      <alignment horizontal="left" vertical="center" indent="1"/>
    </xf>
    <xf numFmtId="0" fontId="24" fillId="0" borderId="28" xfId="1" applyFont="1" applyBorder="1" applyAlignment="1">
      <alignment horizontal="right"/>
    </xf>
    <xf numFmtId="0" fontId="24" fillId="0" borderId="45" xfId="1" applyFont="1" applyBorder="1" applyAlignment="1">
      <alignment horizontal="right"/>
    </xf>
    <xf numFmtId="0" fontId="38" fillId="4" borderId="29" xfId="1" applyFont="1" applyFill="1" applyBorder="1" applyAlignment="1">
      <alignment horizontal="left" wrapText="1"/>
    </xf>
    <xf numFmtId="176" fontId="40" fillId="15" borderId="23" xfId="3" applyNumberFormat="1" applyFont="1" applyFill="1" applyBorder="1"/>
    <xf numFmtId="176" fontId="40" fillId="15" borderId="16" xfId="3" applyNumberFormat="1" applyFont="1" applyFill="1" applyBorder="1"/>
    <xf numFmtId="176" fontId="40" fillId="15" borderId="16" xfId="34386" applyNumberFormat="1" applyFont="1" applyFill="1" applyBorder="1"/>
    <xf numFmtId="176" fontId="40" fillId="15" borderId="7" xfId="34386" applyNumberFormat="1" applyFont="1" applyFill="1" applyBorder="1"/>
    <xf numFmtId="44" fontId="41" fillId="15" borderId="16" xfId="34386" applyFont="1" applyFill="1" applyBorder="1"/>
    <xf numFmtId="0" fontId="38" fillId="6" borderId="23" xfId="1" applyFont="1" applyFill="1" applyBorder="1" applyAlignment="1">
      <alignment horizontal="center"/>
    </xf>
    <xf numFmtId="0" fontId="38" fillId="6" borderId="18" xfId="1" applyFont="1" applyFill="1" applyBorder="1" applyAlignment="1">
      <alignment horizontal="center"/>
    </xf>
    <xf numFmtId="0" fontId="38" fillId="6" borderId="16" xfId="1" applyFont="1" applyFill="1" applyBorder="1" applyAlignment="1">
      <alignment horizontal="center"/>
    </xf>
    <xf numFmtId="0" fontId="38" fillId="6" borderId="7" xfId="1" applyFont="1" applyFill="1" applyBorder="1" applyAlignment="1">
      <alignment horizontal="center"/>
    </xf>
    <xf numFmtId="0" fontId="38" fillId="0" borderId="23" xfId="1" applyFont="1" applyBorder="1" applyAlignment="1">
      <alignment horizontal="center"/>
    </xf>
    <xf numFmtId="0" fontId="38" fillId="0" borderId="18" xfId="1" applyFont="1" applyBorder="1" applyAlignment="1">
      <alignment horizontal="center"/>
    </xf>
    <xf numFmtId="0" fontId="38" fillId="0" borderId="16" xfId="1" applyFont="1" applyBorder="1" applyAlignment="1">
      <alignment horizontal="center"/>
    </xf>
    <xf numFmtId="0" fontId="38" fillId="0" borderId="7" xfId="1" applyFont="1" applyBorder="1" applyAlignment="1">
      <alignment horizontal="center"/>
    </xf>
    <xf numFmtId="166" fontId="24" fillId="0" borderId="16" xfId="1" applyNumberFormat="1" applyFont="1" applyBorder="1"/>
    <xf numFmtId="233" fontId="24" fillId="0" borderId="111" xfId="1" applyNumberFormat="1" applyFont="1" applyBorder="1"/>
    <xf numFmtId="166" fontId="24" fillId="0" borderId="0" xfId="3" applyNumberFormat="1" applyFont="1" applyFill="1" applyBorder="1"/>
    <xf numFmtId="0" fontId="24" fillId="133" borderId="104" xfId="0" applyFont="1" applyFill="1" applyBorder="1" applyProtection="1">
      <protection locked="0"/>
    </xf>
    <xf numFmtId="0" fontId="73" fillId="133" borderId="104" xfId="0" applyFont="1" applyFill="1" applyBorder="1" applyAlignment="1" applyProtection="1">
      <alignment horizontal="left"/>
      <protection locked="0"/>
    </xf>
    <xf numFmtId="0" fontId="24" fillId="133" borderId="104" xfId="0" applyFont="1" applyFill="1" applyBorder="1" applyAlignment="1" applyProtection="1">
      <alignment horizontal="center"/>
      <protection locked="0"/>
    </xf>
    <xf numFmtId="172" fontId="24" fillId="133" borderId="104" xfId="16965" applyFont="1" applyFill="1" applyBorder="1" applyProtection="1">
      <protection locked="0"/>
    </xf>
    <xf numFmtId="0" fontId="38" fillId="133" borderId="104" xfId="16965" applyNumberFormat="1" applyFont="1" applyFill="1" applyBorder="1" applyAlignment="1" applyProtection="1">
      <alignment horizontal="right" wrapText="1"/>
      <protection locked="0"/>
    </xf>
    <xf numFmtId="172" fontId="38" fillId="133" borderId="104" xfId="16965" applyFont="1" applyFill="1" applyBorder="1" applyAlignment="1" applyProtection="1">
      <alignment horizontal="center" wrapText="1"/>
      <protection locked="0"/>
    </xf>
    <xf numFmtId="0" fontId="38" fillId="133" borderId="104" xfId="0" applyFont="1" applyFill="1" applyBorder="1" applyAlignment="1" applyProtection="1">
      <alignment horizontal="center" wrapText="1"/>
      <protection locked="0"/>
    </xf>
    <xf numFmtId="0" fontId="24" fillId="2" borderId="0" xfId="0" applyFont="1" applyFill="1" applyProtection="1">
      <protection locked="0"/>
    </xf>
    <xf numFmtId="0" fontId="24"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8" fillId="2" borderId="0" xfId="0" applyFont="1" applyFill="1" applyProtection="1">
      <protection locked="0"/>
    </xf>
    <xf numFmtId="10" fontId="24" fillId="2" borderId="0" xfId="0" applyNumberFormat="1" applyFont="1" applyFill="1" applyProtection="1">
      <protection locked="0"/>
    </xf>
    <xf numFmtId="0" fontId="24" fillId="2" borderId="0" xfId="0" applyFont="1" applyFill="1"/>
    <xf numFmtId="0" fontId="38" fillId="2" borderId="0" xfId="0" applyFont="1" applyFill="1"/>
    <xf numFmtId="0" fontId="38" fillId="0" borderId="0" xfId="0" applyFont="1" applyAlignment="1">
      <alignment horizontal="center"/>
    </xf>
    <xf numFmtId="0" fontId="38" fillId="6" borderId="0" xfId="0" applyFont="1" applyFill="1" applyAlignment="1">
      <alignment horizontal="center"/>
    </xf>
    <xf numFmtId="0" fontId="226" fillId="2" borderId="0" xfId="0" applyFont="1" applyFill="1"/>
    <xf numFmtId="237" fontId="38" fillId="48" borderId="197" xfId="16965" applyNumberFormat="1" applyFont="1" applyFill="1" applyBorder="1"/>
    <xf numFmtId="167" fontId="24" fillId="0" borderId="16" xfId="1" applyNumberFormat="1" applyFont="1" applyBorder="1"/>
    <xf numFmtId="238" fontId="38" fillId="6" borderId="16" xfId="6" applyNumberFormat="1" applyFont="1" applyFill="1" applyBorder="1" applyAlignment="1">
      <alignment horizontal="center"/>
    </xf>
    <xf numFmtId="226" fontId="41" fillId="13" borderId="16" xfId="6" applyNumberFormat="1" applyFont="1" applyFill="1" applyBorder="1"/>
    <xf numFmtId="169" fontId="0" fillId="0" borderId="0" xfId="0" applyNumberFormat="1" applyAlignment="1">
      <alignment horizontal="center"/>
    </xf>
    <xf numFmtId="0" fontId="0" fillId="0" borderId="0" xfId="0" applyProtection="1">
      <protection locked="0"/>
    </xf>
    <xf numFmtId="170" fontId="0" fillId="0" borderId="0" xfId="0" applyNumberFormat="1" applyProtection="1">
      <protection locked="0"/>
    </xf>
    <xf numFmtId="3" fontId="0" fillId="0" borderId="0" xfId="0" applyNumberFormat="1" applyProtection="1">
      <protection locked="0"/>
    </xf>
    <xf numFmtId="169" fontId="0" fillId="4" borderId="0" xfId="0" applyNumberFormat="1" applyFill="1" applyAlignment="1">
      <alignment horizontal="center"/>
    </xf>
    <xf numFmtId="0" fontId="52" fillId="0" borderId="0" xfId="0" applyFont="1" applyAlignment="1" applyProtection="1">
      <alignment horizontal="center"/>
      <protection locked="0"/>
    </xf>
    <xf numFmtId="169" fontId="24" fillId="0" borderId="0" xfId="0" applyNumberFormat="1" applyFont="1" applyAlignment="1">
      <alignment horizontal="center"/>
    </xf>
    <xf numFmtId="0" fontId="38" fillId="0" borderId="0" xfId="0" applyFont="1" applyAlignment="1">
      <alignment vertical="center"/>
    </xf>
    <xf numFmtId="169" fontId="38" fillId="0" borderId="9" xfId="0" applyNumberFormat="1" applyFont="1" applyBorder="1" applyAlignment="1">
      <alignment horizontal="center" vertical="center"/>
    </xf>
    <xf numFmtId="169" fontId="38" fillId="0" borderId="0" xfId="0" applyNumberFormat="1" applyFont="1" applyAlignment="1">
      <alignment horizontal="center" vertical="center"/>
    </xf>
    <xf numFmtId="0" fontId="24" fillId="0" borderId="9" xfId="0" applyFont="1" applyBorder="1" applyAlignment="1">
      <alignment vertical="center"/>
    </xf>
    <xf numFmtId="3" fontId="38" fillId="101" borderId="9" xfId="0" applyNumberFormat="1" applyFont="1" applyFill="1" applyBorder="1" applyAlignment="1">
      <alignment horizontal="right" vertical="center"/>
    </xf>
    <xf numFmtId="3" fontId="38" fillId="0" borderId="0" xfId="0" applyNumberFormat="1" applyFont="1" applyAlignment="1">
      <alignment horizontal="right" vertical="center"/>
    </xf>
    <xf numFmtId="0" fontId="24" fillId="0" borderId="86" xfId="0" applyFont="1" applyBorder="1" applyAlignment="1">
      <alignment vertical="center"/>
    </xf>
    <xf numFmtId="3" fontId="38" fillId="0" borderId="86" xfId="0" applyNumberFormat="1" applyFont="1" applyBorder="1" applyAlignment="1">
      <alignment horizontal="right" vertical="center"/>
    </xf>
    <xf numFmtId="223" fontId="24" fillId="0" borderId="0" xfId="0" applyNumberFormat="1" applyFont="1" applyProtection="1">
      <protection locked="0"/>
    </xf>
    <xf numFmtId="0" fontId="0" fillId="0" borderId="122" xfId="0" applyBorder="1"/>
    <xf numFmtId="0" fontId="46" fillId="2" borderId="34" xfId="0" applyFont="1" applyFill="1" applyBorder="1" applyAlignment="1">
      <alignment horizontal="right" vertical="center"/>
    </xf>
    <xf numFmtId="0" fontId="46" fillId="0" borderId="0" xfId="0" applyFont="1" applyAlignment="1">
      <alignment horizontal="right" vertical="center"/>
    </xf>
    <xf numFmtId="3" fontId="50" fillId="0" borderId="0" xfId="8" applyFont="1" applyFill="1" applyBorder="1" applyAlignment="1">
      <alignment horizontal="left"/>
      <protection locked="0"/>
    </xf>
    <xf numFmtId="170" fontId="24" fillId="0" borderId="0" xfId="8" applyNumberFormat="1" applyFont="1" applyFill="1" applyBorder="1">
      <alignment horizontal="right"/>
      <protection locked="0"/>
    </xf>
    <xf numFmtId="3" fontId="24" fillId="0" borderId="0" xfId="8" applyFont="1" applyFill="1" applyBorder="1">
      <alignment horizontal="right"/>
      <protection locked="0"/>
    </xf>
    <xf numFmtId="0" fontId="160" fillId="0" borderId="0" xfId="0" applyFont="1" applyProtection="1">
      <protection locked="0"/>
    </xf>
    <xf numFmtId="3" fontId="38" fillId="0" borderId="9" xfId="8" applyFont="1" applyFill="1" applyBorder="1" applyAlignment="1">
      <alignment horizontal="center"/>
      <protection locked="0"/>
    </xf>
    <xf numFmtId="3" fontId="38" fillId="0" borderId="0" xfId="8" applyFont="1" applyFill="1" applyBorder="1" applyAlignment="1">
      <alignment horizontal="center"/>
      <protection locked="0"/>
    </xf>
    <xf numFmtId="3" fontId="24" fillId="0" borderId="86" xfId="6" applyNumberFormat="1" applyFont="1" applyFill="1" applyBorder="1" applyAlignment="1" applyProtection="1">
      <alignment horizontal="right" vertical="center"/>
    </xf>
    <xf numFmtId="0" fontId="24" fillId="2" borderId="9" xfId="0" applyFont="1" applyFill="1" applyBorder="1" applyAlignment="1">
      <alignment vertical="center"/>
    </xf>
    <xf numFmtId="0" fontId="38" fillId="0" borderId="9" xfId="0" applyFont="1" applyBorder="1" applyAlignment="1">
      <alignment vertical="center"/>
    </xf>
    <xf numFmtId="0" fontId="38" fillId="0" borderId="5" xfId="0" applyFont="1" applyBorder="1" applyAlignment="1">
      <alignment vertical="center"/>
    </xf>
    <xf numFmtId="3" fontId="24" fillId="85" borderId="9" xfId="0" applyNumberFormat="1" applyFont="1" applyFill="1" applyBorder="1" applyAlignment="1">
      <alignment horizontal="right" vertical="center"/>
    </xf>
    <xf numFmtId="3" fontId="24" fillId="0" borderId="0" xfId="0" applyNumberFormat="1" applyFont="1" applyAlignment="1">
      <alignment horizontal="right" vertical="center"/>
    </xf>
    <xf numFmtId="214" fontId="0" fillId="0" borderId="0" xfId="0" applyNumberFormat="1" applyProtection="1">
      <protection locked="0"/>
    </xf>
    <xf numFmtId="0" fontId="24" fillId="0" borderId="0" xfId="0" applyFont="1" applyAlignment="1">
      <alignment vertical="center"/>
    </xf>
    <xf numFmtId="0" fontId="38" fillId="0" borderId="0" xfId="9" applyFont="1"/>
    <xf numFmtId="6" fontId="0" fillId="0" borderId="0" xfId="0" applyNumberFormat="1" applyProtection="1">
      <protection locked="0"/>
    </xf>
    <xf numFmtId="0" fontId="24" fillId="0" borderId="9" xfId="9" applyBorder="1"/>
    <xf numFmtId="3" fontId="24" fillId="0" borderId="9" xfId="9" applyNumberFormat="1" applyBorder="1" applyAlignment="1">
      <alignment horizontal="right"/>
    </xf>
    <xf numFmtId="3" fontId="24" fillId="0" borderId="0" xfId="9" applyNumberFormat="1" applyAlignment="1">
      <alignment horizontal="right"/>
    </xf>
    <xf numFmtId="0" fontId="38" fillId="0" borderId="9" xfId="9" applyFont="1" applyBorder="1"/>
    <xf numFmtId="0" fontId="0" fillId="0" borderId="86" xfId="0" applyBorder="1"/>
    <xf numFmtId="0" fontId="38" fillId="0" borderId="86" xfId="17" applyFont="1" applyBorder="1" applyAlignment="1">
      <alignment horizontal="right"/>
    </xf>
    <xf numFmtId="1" fontId="38" fillId="0" borderId="16" xfId="17" applyNumberFormat="1" applyFont="1" applyBorder="1" applyAlignment="1">
      <alignment horizontal="right"/>
    </xf>
    <xf numFmtId="1" fontId="38" fillId="0" borderId="10" xfId="17" applyNumberFormat="1" applyFont="1" applyBorder="1" applyAlignment="1">
      <alignment horizontal="right"/>
    </xf>
    <xf numFmtId="0" fontId="0" fillId="0" borderId="16" xfId="0" applyBorder="1" applyProtection="1">
      <protection locked="0"/>
    </xf>
    <xf numFmtId="0" fontId="38" fillId="0" borderId="16" xfId="0" applyFont="1" applyBorder="1" applyAlignment="1">
      <alignment wrapText="1"/>
    </xf>
    <xf numFmtId="0" fontId="24" fillId="0" borderId="16" xfId="0" applyFont="1" applyBorder="1" applyAlignment="1">
      <alignment wrapText="1"/>
    </xf>
    <xf numFmtId="3" fontId="0" fillId="0" borderId="16" xfId="0" applyNumberFormat="1" applyBorder="1" applyProtection="1">
      <protection locked="0"/>
    </xf>
    <xf numFmtId="0" fontId="38" fillId="0" borderId="16" xfId="0" applyFont="1" applyBorder="1"/>
    <xf numFmtId="49" fontId="24" fillId="0" borderId="16" xfId="0" applyNumberFormat="1" applyFont="1" applyBorder="1" applyAlignment="1">
      <alignment horizontal="left" indent="1"/>
    </xf>
    <xf numFmtId="49" fontId="24" fillId="0" borderId="8" xfId="0" applyNumberFormat="1" applyFont="1" applyBorder="1" applyAlignment="1">
      <alignment horizontal="left" indent="1"/>
    </xf>
    <xf numFmtId="168" fontId="0" fillId="0" borderId="9" xfId="5" applyNumberFormat="1" applyFont="1" applyBorder="1" applyProtection="1">
      <protection locked="0"/>
    </xf>
    <xf numFmtId="3" fontId="0" fillId="0" borderId="34" xfId="0" applyNumberFormat="1" applyBorder="1" applyProtection="1">
      <protection locked="0"/>
    </xf>
    <xf numFmtId="49" fontId="226" fillId="0" borderId="16" xfId="0" applyNumberFormat="1" applyFont="1" applyBorder="1" applyAlignment="1">
      <alignment horizontal="left" indent="2"/>
    </xf>
    <xf numFmtId="168" fontId="24" fillId="0" borderId="10" xfId="5" applyNumberFormat="1" applyFont="1" applyFill="1" applyBorder="1"/>
    <xf numFmtId="3" fontId="0" fillId="0" borderId="10" xfId="0" applyNumberFormat="1" applyBorder="1" applyProtection="1">
      <protection locked="0"/>
    </xf>
    <xf numFmtId="49" fontId="38" fillId="0" borderId="16" xfId="0" applyNumberFormat="1" applyFont="1" applyBorder="1"/>
    <xf numFmtId="0" fontId="52" fillId="0" borderId="16" xfId="0" applyFont="1" applyBorder="1" applyProtection="1">
      <protection locked="0"/>
    </xf>
    <xf numFmtId="0" fontId="38" fillId="0" borderId="10" xfId="0" applyFont="1" applyBorder="1"/>
    <xf numFmtId="0" fontId="24" fillId="0" borderId="0" xfId="0" applyFont="1"/>
    <xf numFmtId="0" fontId="38" fillId="0" borderId="86" xfId="0" applyFont="1" applyBorder="1"/>
    <xf numFmtId="0" fontId="24" fillId="0" borderId="16" xfId="0" applyFont="1" applyBorder="1"/>
    <xf numFmtId="0" fontId="24" fillId="0" borderId="10" xfId="0" applyFont="1" applyBorder="1"/>
    <xf numFmtId="214" fontId="0" fillId="0" borderId="86" xfId="6" applyNumberFormat="1" applyFont="1" applyBorder="1" applyAlignment="1" applyProtection="1">
      <alignment horizontal="right"/>
    </xf>
    <xf numFmtId="0" fontId="24" fillId="0" borderId="16" xfId="0" applyFont="1" applyBorder="1" applyAlignment="1">
      <alignment horizontal="left"/>
    </xf>
    <xf numFmtId="3" fontId="0" fillId="0" borderId="18" xfId="0" applyNumberFormat="1" applyBorder="1" applyProtection="1">
      <protection locked="0"/>
    </xf>
    <xf numFmtId="3" fontId="0" fillId="0" borderId="16" xfId="0" applyNumberFormat="1" applyBorder="1" applyAlignment="1" applyProtection="1">
      <alignment horizontal="right"/>
      <protection locked="0"/>
    </xf>
    <xf numFmtId="223" fontId="48" fillId="0" borderId="0" xfId="0" applyNumberFormat="1" applyFont="1" applyFill="1" applyBorder="1" applyProtection="1">
      <protection locked="0"/>
    </xf>
    <xf numFmtId="0" fontId="0" fillId="0" borderId="0" xfId="0" applyAlignment="1">
      <alignment horizontal="left" vertical="center" indent="1"/>
    </xf>
    <xf numFmtId="0" fontId="55" fillId="0" borderId="0" xfId="0" applyFont="1" applyAlignment="1">
      <alignment horizontal="left" vertical="center" indent="1"/>
    </xf>
    <xf numFmtId="2" fontId="0" fillId="0" borderId="0" xfId="0" applyNumberFormat="1" applyAlignment="1">
      <alignment horizontal="left" vertical="center" indent="1"/>
    </xf>
    <xf numFmtId="10" fontId="0" fillId="0" borderId="0" xfId="6" applyNumberFormat="1" applyFont="1" applyAlignment="1">
      <alignment horizontal="left" vertical="center" indent="1"/>
    </xf>
    <xf numFmtId="10" fontId="0" fillId="0" borderId="0" xfId="0" applyNumberFormat="1" applyAlignment="1">
      <alignment horizontal="left" vertical="center" indent="1"/>
    </xf>
    <xf numFmtId="0" fontId="0" fillId="0" borderId="12" xfId="0" applyBorder="1" applyAlignment="1">
      <alignment horizontal="left" vertical="center" indent="1"/>
    </xf>
    <xf numFmtId="2" fontId="0" fillId="0" borderId="12" xfId="0" applyNumberFormat="1" applyBorder="1" applyAlignment="1">
      <alignment horizontal="left" vertical="center" indent="1"/>
    </xf>
    <xf numFmtId="0" fontId="0" fillId="0" borderId="17" xfId="0" applyBorder="1" applyAlignment="1">
      <alignment horizontal="left" vertical="center" indent="1"/>
    </xf>
    <xf numFmtId="2" fontId="0" fillId="0" borderId="17" xfId="0" applyNumberFormat="1" applyBorder="1" applyAlignment="1">
      <alignment horizontal="left" vertical="center" indent="1"/>
    </xf>
    <xf numFmtId="10" fontId="0" fillId="0" borderId="17" xfId="6" applyNumberFormat="1" applyFont="1" applyBorder="1" applyAlignment="1">
      <alignment horizontal="left" vertical="center" indent="1"/>
    </xf>
    <xf numFmtId="0" fontId="227" fillId="0" borderId="0" xfId="0" applyFont="1" applyAlignment="1">
      <alignment horizontal="left" vertical="center" indent="1"/>
    </xf>
    <xf numFmtId="6" fontId="0" fillId="0" borderId="0" xfId="0" applyNumberFormat="1" applyAlignment="1">
      <alignment horizontal="left" vertical="center" indent="1"/>
    </xf>
    <xf numFmtId="0" fontId="14" fillId="0" borderId="0" xfId="1" applyFont="1" applyFill="1"/>
    <xf numFmtId="0" fontId="38" fillId="0" borderId="1" xfId="1" applyFont="1" applyBorder="1" applyAlignment="1">
      <alignment horizontal="right"/>
    </xf>
    <xf numFmtId="0" fontId="38" fillId="6" borderId="86" xfId="1" applyFont="1" applyFill="1" applyBorder="1" applyAlignment="1">
      <alignment horizontal="center"/>
    </xf>
    <xf numFmtId="169" fontId="164" fillId="0" borderId="0" xfId="0" applyNumberFormat="1" applyFont="1" applyAlignment="1">
      <alignment horizontal="center"/>
    </xf>
    <xf numFmtId="169" fontId="16" fillId="0" borderId="0" xfId="0" applyNumberFormat="1" applyFont="1" applyAlignment="1">
      <alignment horizontal="center"/>
    </xf>
    <xf numFmtId="169" fontId="16" fillId="4" borderId="0" xfId="0" applyNumberFormat="1" applyFont="1" applyFill="1" applyAlignment="1">
      <alignment horizontal="center"/>
    </xf>
    <xf numFmtId="169" fontId="17" fillId="0" borderId="0" xfId="0" applyNumberFormat="1" applyFont="1" applyAlignment="1">
      <alignment horizontal="center"/>
    </xf>
    <xf numFmtId="0" fontId="30" fillId="0" borderId="0" xfId="0" applyFont="1" applyAlignment="1">
      <alignment vertical="center"/>
    </xf>
    <xf numFmtId="169" fontId="30" fillId="0" borderId="0" xfId="0" applyNumberFormat="1" applyFont="1" applyAlignment="1">
      <alignment horizontal="center" vertical="center"/>
    </xf>
    <xf numFmtId="0" fontId="17" fillId="0" borderId="9" xfId="0" applyFont="1" applyBorder="1" applyAlignment="1">
      <alignment vertical="center"/>
    </xf>
    <xf numFmtId="3" fontId="30" fillId="0" borderId="9" xfId="0" applyNumberFormat="1" applyFont="1" applyBorder="1" applyAlignment="1">
      <alignment horizontal="right" vertical="center"/>
    </xf>
    <xf numFmtId="3" fontId="30" fillId="0" borderId="0" xfId="0" applyNumberFormat="1" applyFont="1" applyAlignment="1">
      <alignment horizontal="right" vertical="center"/>
    </xf>
    <xf numFmtId="0" fontId="17" fillId="0" borderId="86" xfId="0" applyFont="1" applyBorder="1" applyAlignment="1">
      <alignment vertical="center"/>
    </xf>
    <xf numFmtId="3" fontId="30" fillId="0" borderId="86" xfId="0" applyNumberFormat="1" applyFont="1" applyBorder="1" applyAlignment="1">
      <alignment horizontal="right" vertical="center"/>
    </xf>
    <xf numFmtId="171" fontId="17" fillId="0" borderId="0" xfId="0" applyNumberFormat="1" applyFont="1" applyProtection="1">
      <protection locked="0"/>
    </xf>
    <xf numFmtId="0" fontId="16" fillId="0" borderId="122" xfId="0" applyFont="1" applyBorder="1"/>
    <xf numFmtId="0" fontId="32" fillId="2" borderId="34" xfId="0" applyFont="1" applyFill="1" applyBorder="1" applyAlignment="1">
      <alignment horizontal="right" vertical="center"/>
    </xf>
    <xf numFmtId="0" fontId="32" fillId="2" borderId="0" xfId="0" applyFont="1" applyFill="1" applyAlignment="1">
      <alignment horizontal="right" vertical="center"/>
    </xf>
    <xf numFmtId="170" fontId="17" fillId="0" borderId="0" xfId="8" applyNumberFormat="1" applyFont="1" applyFill="1" applyBorder="1">
      <alignment horizontal="right"/>
      <protection locked="0"/>
    </xf>
    <xf numFmtId="3" fontId="17" fillId="0" borderId="0" xfId="8" applyFont="1" applyFill="1" applyBorder="1">
      <alignment horizontal="right"/>
      <protection locked="0"/>
    </xf>
    <xf numFmtId="0" fontId="33" fillId="0" borderId="0" xfId="0" applyFont="1" applyProtection="1">
      <protection locked="0"/>
    </xf>
    <xf numFmtId="3" fontId="31" fillId="0" borderId="0" xfId="8" applyFont="1" applyFill="1" applyBorder="1" applyAlignment="1">
      <alignment horizontal="left"/>
      <protection locked="0"/>
    </xf>
    <xf numFmtId="0" fontId="17" fillId="2" borderId="9" xfId="0" applyFont="1" applyFill="1" applyBorder="1" applyAlignment="1">
      <alignment vertical="center"/>
    </xf>
    <xf numFmtId="0" fontId="30" fillId="0" borderId="5" xfId="0" applyFont="1" applyBorder="1" applyAlignment="1">
      <alignment vertical="center"/>
    </xf>
    <xf numFmtId="0" fontId="43" fillId="0" borderId="0" xfId="0" applyFont="1"/>
    <xf numFmtId="0" fontId="16" fillId="0" borderId="86" xfId="0" applyFont="1" applyBorder="1"/>
    <xf numFmtId="0" fontId="30" fillId="0" borderId="86" xfId="17" applyFont="1" applyBorder="1" applyAlignment="1">
      <alignment horizontal="right"/>
    </xf>
    <xf numFmtId="0" fontId="16" fillId="0" borderId="16" xfId="0" applyFont="1" applyBorder="1"/>
    <xf numFmtId="1" fontId="30" fillId="0" borderId="16" xfId="17" applyNumberFormat="1" applyFont="1" applyBorder="1" applyAlignment="1">
      <alignment horizontal="right"/>
    </xf>
    <xf numFmtId="1" fontId="30" fillId="0" borderId="10" xfId="17" applyNumberFormat="1" applyFont="1" applyBorder="1" applyAlignment="1">
      <alignment horizontal="right"/>
    </xf>
    <xf numFmtId="0" fontId="39" fillId="0" borderId="16" xfId="0" applyFont="1" applyBorder="1"/>
    <xf numFmtId="169" fontId="16" fillId="0" borderId="16" xfId="0" applyNumberFormat="1" applyFont="1" applyBorder="1" applyAlignment="1">
      <alignment horizontal="center"/>
    </xf>
    <xf numFmtId="0" fontId="30" fillId="0" borderId="16" xfId="0" applyFont="1" applyBorder="1" applyAlignment="1">
      <alignment wrapText="1"/>
    </xf>
    <xf numFmtId="0" fontId="17" fillId="0" borderId="16" xfId="0" applyFont="1" applyBorder="1" applyAlignment="1">
      <alignment wrapText="1"/>
    </xf>
    <xf numFmtId="0" fontId="30" fillId="0" borderId="16" xfId="0" applyFont="1" applyBorder="1"/>
    <xf numFmtId="49" fontId="17" fillId="0" borderId="16" xfId="0" applyNumberFormat="1" applyFont="1" applyBorder="1" applyAlignment="1">
      <alignment horizontal="left" indent="1"/>
    </xf>
    <xf numFmtId="49" fontId="42" fillId="0" borderId="16" xfId="0" applyNumberFormat="1" applyFont="1" applyBorder="1" applyAlignment="1">
      <alignment horizontal="left" indent="2"/>
    </xf>
    <xf numFmtId="49" fontId="17" fillId="0" borderId="16" xfId="0" applyNumberFormat="1" applyFont="1" applyBorder="1"/>
    <xf numFmtId="0" fontId="30" fillId="0" borderId="10" xfId="0" applyFont="1" applyBorder="1"/>
    <xf numFmtId="0" fontId="17" fillId="0" borderId="0" xfId="0" applyFont="1"/>
    <xf numFmtId="0" fontId="30" fillId="0" borderId="86" xfId="0" applyFont="1" applyBorder="1"/>
    <xf numFmtId="0" fontId="17" fillId="0" borderId="16" xfId="0" applyFont="1" applyBorder="1"/>
    <xf numFmtId="0" fontId="17" fillId="0" borderId="10" xfId="0" applyFont="1" applyBorder="1"/>
    <xf numFmtId="10" fontId="16" fillId="0" borderId="86" xfId="6" applyNumberFormat="1" applyFont="1" applyBorder="1" applyAlignment="1" applyProtection="1">
      <alignment horizontal="right"/>
    </xf>
    <xf numFmtId="0" fontId="16" fillId="0" borderId="0" xfId="0" applyFont="1"/>
    <xf numFmtId="214" fontId="0" fillId="0" borderId="0" xfId="6" applyNumberFormat="1" applyFont="1" applyFill="1"/>
    <xf numFmtId="203" fontId="228" fillId="15" borderId="18" xfId="34386" applyNumberFormat="1" applyFont="1" applyFill="1" applyBorder="1"/>
    <xf numFmtId="203" fontId="228" fillId="15" borderId="16" xfId="34386" applyNumberFormat="1" applyFont="1" applyFill="1" applyBorder="1"/>
    <xf numFmtId="203" fontId="228" fillId="15" borderId="7" xfId="34386" applyNumberFormat="1" applyFont="1" applyFill="1" applyBorder="1"/>
    <xf numFmtId="203" fontId="228" fillId="15" borderId="23" xfId="34386" applyNumberFormat="1" applyFont="1" applyFill="1" applyBorder="1"/>
    <xf numFmtId="0" fontId="38" fillId="0" borderId="13" xfId="1" applyFont="1" applyBorder="1" applyAlignment="1">
      <alignment horizontal="right"/>
    </xf>
    <xf numFmtId="3" fontId="5" fillId="0" borderId="0" xfId="56936" applyNumberFormat="1" applyAlignment="1">
      <alignment horizontal="left" vertical="center" indent="1"/>
    </xf>
    <xf numFmtId="169" fontId="51" fillId="0" borderId="0" xfId="0" applyNumberFormat="1" applyFont="1" applyAlignment="1">
      <alignment horizontal="center"/>
    </xf>
    <xf numFmtId="0" fontId="37" fillId="0" borderId="0" xfId="0" applyFont="1"/>
    <xf numFmtId="0" fontId="39" fillId="0" borderId="16" xfId="0" applyFont="1" applyBorder="1" applyAlignment="1">
      <alignment wrapText="1"/>
    </xf>
    <xf numFmtId="0" fontId="30" fillId="0" borderId="20" xfId="17" applyFont="1" applyBorder="1" applyAlignment="1">
      <alignment horizontal="right"/>
    </xf>
    <xf numFmtId="1" fontId="30" fillId="0" borderId="18" xfId="17" applyNumberFormat="1" applyFont="1" applyBorder="1" applyAlignment="1">
      <alignment horizontal="right"/>
    </xf>
    <xf numFmtId="1" fontId="30" fillId="0" borderId="19" xfId="17" applyNumberFormat="1" applyFont="1" applyBorder="1" applyAlignment="1">
      <alignment horizontal="right"/>
    </xf>
    <xf numFmtId="0" fontId="17" fillId="0" borderId="16" xfId="0" applyFont="1" applyBorder="1" applyAlignment="1">
      <alignment horizontal="left"/>
    </xf>
    <xf numFmtId="0" fontId="38" fillId="6" borderId="0" xfId="1" applyFont="1" applyFill="1" applyBorder="1" applyAlignment="1">
      <alignment horizontal="left"/>
    </xf>
    <xf numFmtId="0" fontId="52" fillId="0" borderId="0" xfId="56941" applyFont="1"/>
    <xf numFmtId="0" fontId="37" fillId="0" borderId="0" xfId="56941" applyFont="1"/>
    <xf numFmtId="0" fontId="16" fillId="0" borderId="0" xfId="56941" applyFont="1"/>
    <xf numFmtId="0" fontId="229" fillId="134" borderId="199" xfId="56941" applyFont="1" applyFill="1" applyBorder="1" applyAlignment="1">
      <alignment vertical="center"/>
    </xf>
    <xf numFmtId="0" fontId="229" fillId="135" borderId="0" xfId="56941" applyFont="1" applyFill="1" applyAlignment="1">
      <alignment vertical="center"/>
    </xf>
    <xf numFmtId="0" fontId="204" fillId="105" borderId="200" xfId="56941" applyFont="1" applyFill="1" applyBorder="1" applyAlignment="1">
      <alignment vertical="center"/>
    </xf>
    <xf numFmtId="0" fontId="205" fillId="105" borderId="200" xfId="56941" applyFont="1" applyFill="1" applyBorder="1" applyAlignment="1">
      <alignment vertical="center"/>
    </xf>
    <xf numFmtId="0" fontId="204" fillId="0" borderId="0" xfId="56941" applyFont="1"/>
    <xf numFmtId="0" fontId="229" fillId="134" borderId="0" xfId="56941" applyFont="1" applyFill="1" applyAlignment="1">
      <alignment vertical="center"/>
    </xf>
    <xf numFmtId="0" fontId="229" fillId="134" borderId="0" xfId="56941" applyFont="1" applyFill="1" applyAlignment="1">
      <alignment horizontal="center" vertical="center"/>
    </xf>
    <xf numFmtId="0" fontId="229" fillId="134" borderId="0" xfId="56941" applyFont="1" applyFill="1" applyAlignment="1">
      <alignment horizontal="left" vertical="center"/>
    </xf>
    <xf numFmtId="0" fontId="229" fillId="134" borderId="199" xfId="56941" applyFont="1" applyFill="1" applyBorder="1" applyAlignment="1">
      <alignment horizontal="center" vertical="center"/>
    </xf>
    <xf numFmtId="0" fontId="230" fillId="136" borderId="200" xfId="56941" applyFont="1" applyFill="1" applyBorder="1" applyAlignment="1">
      <alignment vertical="center"/>
    </xf>
    <xf numFmtId="176" fontId="230" fillId="137" borderId="200" xfId="56941" applyNumberFormat="1" applyFont="1" applyFill="1" applyBorder="1" applyAlignment="1">
      <alignment horizontal="right" vertical="center" wrapText="1"/>
    </xf>
    <xf numFmtId="0" fontId="230" fillId="136" borderId="199" xfId="56941" applyFont="1" applyFill="1" applyBorder="1" applyAlignment="1">
      <alignment vertical="center" wrapText="1"/>
    </xf>
    <xf numFmtId="176" fontId="230" fillId="137" borderId="199" xfId="56941" applyNumberFormat="1" applyFont="1" applyFill="1" applyBorder="1" applyAlignment="1">
      <alignment horizontal="right" vertical="center" wrapText="1"/>
    </xf>
    <xf numFmtId="0" fontId="231" fillId="136" borderId="0" xfId="56941" quotePrefix="1" applyFont="1" applyFill="1" applyAlignment="1">
      <alignment horizontal="left" vertical="center" wrapText="1" indent="4"/>
    </xf>
    <xf numFmtId="176" fontId="232" fillId="137" borderId="0" xfId="56941" applyNumberFormat="1" applyFont="1" applyFill="1" applyAlignment="1">
      <alignment horizontal="right" wrapText="1"/>
    </xf>
    <xf numFmtId="0" fontId="231" fillId="136" borderId="0" xfId="56941" applyFont="1" applyFill="1" applyAlignment="1">
      <alignment horizontal="left" vertical="center" wrapText="1" indent="6"/>
    </xf>
    <xf numFmtId="239" fontId="233" fillId="137" borderId="0" xfId="56941" applyNumberFormat="1" applyFont="1" applyFill="1" applyAlignment="1">
      <alignment horizontal="right" vertical="center" wrapText="1"/>
    </xf>
    <xf numFmtId="240" fontId="233" fillId="137" borderId="0" xfId="56941" applyNumberFormat="1" applyFont="1" applyFill="1" applyAlignment="1">
      <alignment horizontal="right" vertical="center" wrapText="1"/>
    </xf>
    <xf numFmtId="0" fontId="234" fillId="136" borderId="0" xfId="56941" applyFont="1" applyFill="1" applyAlignment="1">
      <alignment vertical="center" wrapText="1"/>
    </xf>
    <xf numFmtId="0" fontId="232" fillId="136" borderId="0" xfId="56941" applyFont="1" applyFill="1" applyAlignment="1">
      <alignment vertical="center" wrapText="1"/>
    </xf>
    <xf numFmtId="176" fontId="232" fillId="137" borderId="199" xfId="56941" applyNumberFormat="1" applyFont="1" applyFill="1" applyBorder="1" applyAlignment="1">
      <alignment horizontal="right" wrapText="1"/>
    </xf>
    <xf numFmtId="0" fontId="230" fillId="136" borderId="200" xfId="56941" applyFont="1" applyFill="1" applyBorder="1" applyAlignment="1">
      <alignment vertical="center" wrapText="1"/>
    </xf>
    <xf numFmtId="239" fontId="230" fillId="137" borderId="200" xfId="56941" applyNumberFormat="1" applyFont="1" applyFill="1" applyBorder="1" applyAlignment="1">
      <alignment vertical="center" wrapText="1"/>
    </xf>
    <xf numFmtId="0" fontId="229" fillId="135" borderId="0" xfId="56941" applyFont="1" applyFill="1" applyAlignment="1">
      <alignment horizontal="center" vertical="center"/>
    </xf>
    <xf numFmtId="0" fontId="229" fillId="135" borderId="0" xfId="56941" applyFont="1" applyFill="1" applyAlignment="1">
      <alignment horizontal="left" vertical="center"/>
    </xf>
    <xf numFmtId="0" fontId="229" fillId="135" borderId="199" xfId="56941" applyFont="1" applyFill="1" applyBorder="1" applyAlignment="1">
      <alignment vertical="center"/>
    </xf>
    <xf numFmtId="0" fontId="229" fillId="135" borderId="199" xfId="56941" applyFont="1" applyFill="1" applyBorder="1" applyAlignment="1">
      <alignment horizontal="center" vertical="center"/>
    </xf>
    <xf numFmtId="0" fontId="230" fillId="138" borderId="200" xfId="56941" applyFont="1" applyFill="1" applyBorder="1" applyAlignment="1">
      <alignment vertical="center"/>
    </xf>
    <xf numFmtId="176" fontId="205" fillId="6" borderId="200" xfId="56941" applyNumberFormat="1" applyFont="1" applyFill="1" applyBorder="1" applyAlignment="1">
      <alignment horizontal="right" vertical="center" wrapText="1"/>
    </xf>
    <xf numFmtId="0" fontId="230" fillId="138" borderId="199" xfId="56941" applyFont="1" applyFill="1" applyBorder="1" applyAlignment="1">
      <alignment vertical="center" wrapText="1"/>
    </xf>
    <xf numFmtId="176" fontId="205" fillId="6" borderId="199" xfId="56941" applyNumberFormat="1" applyFont="1" applyFill="1" applyBorder="1" applyAlignment="1">
      <alignment horizontal="right" vertical="center" wrapText="1"/>
    </xf>
    <xf numFmtId="0" fontId="231" fillId="138" borderId="0" xfId="56941" quotePrefix="1" applyFont="1" applyFill="1" applyAlignment="1">
      <alignment horizontal="left" vertical="center" wrapText="1" indent="4"/>
    </xf>
    <xf numFmtId="176" fontId="204" fillId="6" borderId="0" xfId="56941" applyNumberFormat="1" applyFont="1" applyFill="1" applyAlignment="1">
      <alignment horizontal="right" wrapText="1"/>
    </xf>
    <xf numFmtId="0" fontId="230" fillId="138" borderId="200" xfId="56941" applyFont="1" applyFill="1" applyBorder="1" applyAlignment="1">
      <alignment vertical="center" wrapText="1"/>
    </xf>
    <xf numFmtId="0" fontId="234" fillId="138" borderId="0" xfId="56941" applyFont="1" applyFill="1" applyAlignment="1">
      <alignment vertical="center" wrapText="1"/>
    </xf>
    <xf numFmtId="0" fontId="232" fillId="85" borderId="0" xfId="56941" applyFont="1" applyFill="1" applyAlignment="1">
      <alignment horizontal="right" vertical="center" wrapText="1"/>
    </xf>
    <xf numFmtId="0" fontId="232" fillId="138" borderId="0" xfId="56941" applyFont="1" applyFill="1" applyAlignment="1">
      <alignment vertical="center" wrapText="1"/>
    </xf>
    <xf numFmtId="214" fontId="232" fillId="6" borderId="0" xfId="56941" applyNumberFormat="1" applyFont="1" applyFill="1" applyAlignment="1">
      <alignment horizontal="right" vertical="center" wrapText="1"/>
    </xf>
    <xf numFmtId="176" fontId="204" fillId="6" borderId="199" xfId="56941" applyNumberFormat="1" applyFont="1" applyFill="1" applyBorder="1" applyAlignment="1">
      <alignment horizontal="right" wrapText="1"/>
    </xf>
    <xf numFmtId="0" fontId="229" fillId="135" borderId="0" xfId="56941" applyFont="1" applyFill="1" applyAlignment="1">
      <alignment horizontal="center" vertical="center" wrapText="1"/>
    </xf>
    <xf numFmtId="0" fontId="229" fillId="135" borderId="0" xfId="56941" applyFont="1" applyFill="1" applyAlignment="1">
      <alignment vertical="center" wrapText="1"/>
    </xf>
    <xf numFmtId="6" fontId="204" fillId="85" borderId="199" xfId="56941" applyNumberFormat="1" applyFont="1" applyFill="1" applyBorder="1" applyAlignment="1">
      <alignment horizontal="right" vertical="center"/>
    </xf>
    <xf numFmtId="6" fontId="205" fillId="85" borderId="199" xfId="56941" applyNumberFormat="1" applyFont="1" applyFill="1" applyBorder="1" applyAlignment="1">
      <alignment horizontal="right" vertical="center"/>
    </xf>
    <xf numFmtId="0" fontId="229" fillId="135" borderId="0" xfId="56941" applyFont="1" applyFill="1" applyAlignment="1">
      <alignment horizontal="left" vertical="top" wrapText="1"/>
    </xf>
    <xf numFmtId="0" fontId="204" fillId="138" borderId="199" xfId="56941" applyFont="1" applyFill="1" applyBorder="1" applyAlignment="1">
      <alignment horizontal="center" vertical="center" wrapText="1"/>
    </xf>
    <xf numFmtId="10" fontId="204" fillId="6" borderId="199" xfId="56941" applyNumberFormat="1" applyFont="1" applyFill="1" applyBorder="1" applyAlignment="1">
      <alignment horizontal="center" vertical="center" wrapText="1"/>
    </xf>
    <xf numFmtId="214" fontId="204" fillId="6" borderId="199" xfId="56941" applyNumberFormat="1" applyFont="1" applyFill="1" applyBorder="1" applyAlignment="1">
      <alignment horizontal="center" vertical="center" wrapText="1"/>
    </xf>
    <xf numFmtId="0" fontId="204" fillId="138" borderId="200" xfId="56941" applyFont="1" applyFill="1" applyBorder="1" applyAlignment="1">
      <alignment horizontal="center" vertical="center" wrapText="1"/>
    </xf>
    <xf numFmtId="0" fontId="204" fillId="0" borderId="0" xfId="56941" applyFont="1" applyAlignment="1">
      <alignment vertical="center"/>
    </xf>
    <xf numFmtId="0" fontId="16" fillId="6" borderId="0" xfId="56941" applyFont="1" applyFill="1"/>
    <xf numFmtId="0" fontId="204" fillId="138" borderId="199" xfId="56941" applyFont="1" applyFill="1" applyBorder="1" applyAlignment="1">
      <alignment vertical="center" wrapText="1"/>
    </xf>
    <xf numFmtId="41" fontId="204" fillId="6" borderId="199" xfId="56943" applyNumberFormat="1" applyFont="1" applyFill="1" applyBorder="1" applyAlignment="1">
      <alignment horizontal="center" vertical="center" wrapText="1"/>
    </xf>
    <xf numFmtId="168" fontId="204" fillId="138" borderId="199" xfId="56944" applyNumberFormat="1" applyFont="1" applyFill="1" applyBorder="1" applyAlignment="1">
      <alignment vertical="center" wrapText="1"/>
    </xf>
    <xf numFmtId="0" fontId="204" fillId="138" borderId="200" xfId="56941" applyFont="1" applyFill="1" applyBorder="1" applyAlignment="1">
      <alignment vertical="center" wrapText="1"/>
    </xf>
    <xf numFmtId="0" fontId="205" fillId="138" borderId="200" xfId="56941" applyFont="1" applyFill="1" applyBorder="1" applyAlignment="1">
      <alignment vertical="center" wrapText="1"/>
    </xf>
    <xf numFmtId="41" fontId="205" fillId="6" borderId="200" xfId="56943" applyNumberFormat="1" applyFont="1" applyFill="1" applyBorder="1" applyAlignment="1">
      <alignment horizontal="center" vertical="center" wrapText="1"/>
    </xf>
    <xf numFmtId="0" fontId="204" fillId="6" borderId="0" xfId="56941" applyFont="1" applyFill="1" applyAlignment="1">
      <alignment vertical="top"/>
    </xf>
    <xf numFmtId="0" fontId="204" fillId="6" borderId="0" xfId="56941" applyFont="1" applyFill="1"/>
    <xf numFmtId="0" fontId="235" fillId="6" borderId="0" xfId="56941" applyFont="1" applyFill="1" applyAlignment="1">
      <alignment horizontal="center"/>
    </xf>
    <xf numFmtId="0" fontId="190" fillId="6" borderId="0" xfId="56941" applyFont="1" applyFill="1" applyAlignment="1">
      <alignment horizontal="left"/>
    </xf>
    <xf numFmtId="0" fontId="229" fillId="107" borderId="0" xfId="56941" applyFont="1" applyFill="1" applyAlignment="1">
      <alignment vertical="center" wrapText="1"/>
    </xf>
    <xf numFmtId="0" fontId="204" fillId="6" borderId="204" xfId="56941" applyFont="1" applyFill="1" applyBorder="1" applyAlignment="1">
      <alignment vertical="center"/>
    </xf>
    <xf numFmtId="175" fontId="204" fillId="6" borderId="204" xfId="56942" applyNumberFormat="1" applyFont="1" applyFill="1" applyBorder="1" applyAlignment="1">
      <alignment vertical="center"/>
    </xf>
    <xf numFmtId="0" fontId="236" fillId="0" borderId="0" xfId="56941" applyFont="1" applyAlignment="1">
      <alignment horizontal="center"/>
    </xf>
    <xf numFmtId="0" fontId="190" fillId="108" borderId="205" xfId="56945" applyFont="1" applyFill="1" applyBorder="1" applyAlignment="1">
      <alignment horizontal="center" vertical="center"/>
    </xf>
    <xf numFmtId="0" fontId="204" fillId="6" borderId="0" xfId="56946" applyFont="1" applyFill="1"/>
    <xf numFmtId="0" fontId="235" fillId="6" borderId="0" xfId="56946" applyFont="1" applyFill="1" applyAlignment="1">
      <alignment horizontal="center"/>
    </xf>
    <xf numFmtId="0" fontId="204" fillId="0" borderId="0" xfId="56946" applyFont="1"/>
    <xf numFmtId="0" fontId="204" fillId="6" borderId="0" xfId="56946" applyFont="1" applyFill="1" applyAlignment="1">
      <alignment wrapText="1"/>
    </xf>
    <xf numFmtId="10" fontId="204" fillId="6" borderId="0" xfId="56947" applyNumberFormat="1" applyFont="1" applyFill="1" applyAlignment="1">
      <alignment wrapText="1"/>
    </xf>
    <xf numFmtId="0" fontId="229" fillId="134" borderId="0" xfId="56946" applyFont="1" applyFill="1" applyAlignment="1">
      <alignment horizontal="center" vertical="center" wrapText="1"/>
    </xf>
    <xf numFmtId="0" fontId="229" fillId="134" borderId="0" xfId="56946" applyFont="1" applyFill="1" applyAlignment="1">
      <alignment horizontal="center" vertical="center"/>
    </xf>
    <xf numFmtId="0" fontId="205" fillId="0" borderId="0" xfId="56946" applyFont="1" applyAlignment="1">
      <alignment wrapText="1"/>
    </xf>
    <xf numFmtId="0" fontId="204" fillId="6" borderId="207" xfId="56946" applyFont="1" applyFill="1" applyBorder="1" applyAlignment="1">
      <alignment horizontal="left" vertical="center" wrapText="1"/>
    </xf>
    <xf numFmtId="169" fontId="204" fillId="6" borderId="207" xfId="56946" applyNumberFormat="1" applyFont="1" applyFill="1" applyBorder="1" applyAlignment="1">
      <alignment vertical="center"/>
    </xf>
    <xf numFmtId="169" fontId="204" fillId="6" borderId="207" xfId="56946" applyNumberFormat="1" applyFont="1" applyFill="1" applyBorder="1" applyAlignment="1">
      <alignment horizontal="right" vertical="center"/>
    </xf>
    <xf numFmtId="175" fontId="204" fillId="6" borderId="207" xfId="56947" applyNumberFormat="1" applyFont="1" applyFill="1" applyBorder="1" applyAlignment="1">
      <alignment vertical="center"/>
    </xf>
    <xf numFmtId="3" fontId="204" fillId="6" borderId="207" xfId="56946" applyNumberFormat="1" applyFont="1" applyFill="1" applyBorder="1" applyAlignment="1">
      <alignment vertical="center"/>
    </xf>
    <xf numFmtId="0" fontId="204" fillId="6" borderId="207" xfId="56946" quotePrefix="1" applyFont="1" applyFill="1" applyBorder="1" applyAlignment="1">
      <alignment horizontal="left" vertical="center" wrapText="1"/>
    </xf>
    <xf numFmtId="225" fontId="204" fillId="6" borderId="207" xfId="56946" applyNumberFormat="1" applyFont="1" applyFill="1" applyBorder="1" applyAlignment="1">
      <alignment vertical="center"/>
    </xf>
    <xf numFmtId="0" fontId="81" fillId="6" borderId="0" xfId="56941" applyFont="1" applyFill="1" applyAlignment="1">
      <alignment vertical="center" wrapText="1"/>
    </xf>
    <xf numFmtId="0" fontId="204" fillId="6" borderId="200" xfId="56941" applyFont="1" applyFill="1" applyBorder="1" applyAlignment="1">
      <alignment horizontal="left" vertical="center" wrapText="1"/>
    </xf>
    <xf numFmtId="8" fontId="204" fillId="6" borderId="200" xfId="56941" applyNumberFormat="1" applyFont="1" applyFill="1" applyBorder="1" applyAlignment="1">
      <alignment horizontal="center" vertical="center"/>
    </xf>
    <xf numFmtId="0" fontId="81" fillId="6" borderId="200" xfId="56941" applyFont="1" applyFill="1" applyBorder="1" applyAlignment="1">
      <alignment horizontal="left" vertical="center" wrapText="1"/>
    </xf>
    <xf numFmtId="240" fontId="204" fillId="6" borderId="201" xfId="56941" applyNumberFormat="1" applyFont="1" applyFill="1" applyBorder="1" applyAlignment="1">
      <alignment horizontal="center" vertical="center" wrapText="1"/>
    </xf>
    <xf numFmtId="0" fontId="204" fillId="6" borderId="200" xfId="56941" applyFont="1" applyFill="1" applyBorder="1" applyAlignment="1">
      <alignment vertical="center" wrapText="1"/>
    </xf>
    <xf numFmtId="0" fontId="81" fillId="6" borderId="200" xfId="56941" quotePrefix="1" applyFont="1" applyFill="1" applyBorder="1" applyAlignment="1">
      <alignment horizontal="left" vertical="center" wrapText="1"/>
    </xf>
    <xf numFmtId="0" fontId="20" fillId="6" borderId="0" xfId="56941" applyFont="1" applyFill="1" applyAlignment="1">
      <alignment vertical="center" wrapText="1"/>
    </xf>
    <xf numFmtId="0" fontId="238" fillId="6" borderId="0" xfId="56941" applyFont="1" applyFill="1" applyAlignment="1">
      <alignment horizontal="left" vertical="top" wrapText="1"/>
    </xf>
    <xf numFmtId="0" fontId="38" fillId="0" borderId="0" xfId="56941" applyFont="1"/>
    <xf numFmtId="0" fontId="32" fillId="0" borderId="0" xfId="0" applyFont="1" applyFill="1" applyBorder="1" applyAlignment="1" applyProtection="1">
      <alignment horizontal="right" vertical="center"/>
    </xf>
    <xf numFmtId="169" fontId="16" fillId="0" borderId="0" xfId="0" applyNumberFormat="1" applyFont="1" applyFill="1" applyAlignment="1" applyProtection="1">
      <alignment horizontal="center"/>
    </xf>
    <xf numFmtId="214" fontId="232" fillId="137" borderId="0" xfId="6" applyNumberFormat="1" applyFont="1" applyFill="1" applyAlignment="1">
      <alignment horizontal="right" vertical="center" wrapText="1"/>
    </xf>
    <xf numFmtId="176" fontId="205" fillId="6" borderId="0" xfId="56941" applyNumberFormat="1" applyFont="1" applyFill="1" applyAlignment="1">
      <alignment horizontal="right" wrapText="1"/>
    </xf>
    <xf numFmtId="176" fontId="204" fillId="6" borderId="200" xfId="56941" applyNumberFormat="1" applyFont="1" applyFill="1" applyBorder="1" applyAlignment="1">
      <alignment horizontal="right" wrapText="1"/>
    </xf>
    <xf numFmtId="176" fontId="204" fillId="6" borderId="209" xfId="56941" applyNumberFormat="1" applyFont="1" applyFill="1" applyBorder="1" applyAlignment="1">
      <alignment horizontal="right" wrapText="1"/>
    </xf>
    <xf numFmtId="176" fontId="204" fillId="6" borderId="210" xfId="56941" applyNumberFormat="1" applyFont="1" applyFill="1" applyBorder="1" applyAlignment="1">
      <alignment horizontal="right" wrapText="1"/>
    </xf>
    <xf numFmtId="0" fontId="204" fillId="105" borderId="208" xfId="56941" applyFont="1" applyFill="1" applyBorder="1" applyAlignment="1">
      <alignment vertical="center"/>
    </xf>
    <xf numFmtId="0" fontId="205" fillId="105" borderId="208" xfId="56941" applyFont="1" applyFill="1" applyBorder="1" applyAlignment="1">
      <alignment vertical="center"/>
    </xf>
    <xf numFmtId="176" fontId="204" fillId="0" borderId="210" xfId="56941" applyNumberFormat="1" applyFont="1" applyFill="1" applyBorder="1" applyAlignment="1">
      <alignment horizontal="right" wrapText="1"/>
    </xf>
    <xf numFmtId="214" fontId="232" fillId="137" borderId="0" xfId="6" applyNumberFormat="1" applyFont="1" applyFill="1" applyAlignment="1">
      <alignment horizontal="right" wrapText="1"/>
    </xf>
    <xf numFmtId="0" fontId="177" fillId="0" borderId="0" xfId="0" applyFont="1" applyProtection="1">
      <protection locked="0"/>
    </xf>
    <xf numFmtId="0" fontId="39" fillId="0" borderId="0" xfId="0" applyFont="1" applyProtection="1">
      <protection locked="0"/>
    </xf>
    <xf numFmtId="0" fontId="239" fillId="0" borderId="0" xfId="0" applyFont="1" applyProtection="1">
      <protection locked="0"/>
    </xf>
    <xf numFmtId="0" fontId="39" fillId="0" borderId="0" xfId="0" applyFont="1" applyAlignment="1" applyProtection="1">
      <alignment horizontal="center"/>
      <protection locked="0"/>
    </xf>
    <xf numFmtId="0" fontId="39" fillId="6" borderId="0" xfId="0" applyFont="1" applyFill="1" applyAlignment="1" applyProtection="1">
      <alignment horizontal="center"/>
      <protection locked="0"/>
    </xf>
    <xf numFmtId="0" fontId="19" fillId="139" borderId="0" xfId="0" applyFont="1" applyFill="1" applyAlignment="1">
      <alignment horizontal="center" vertical="center"/>
    </xf>
    <xf numFmtId="0" fontId="19" fillId="139" borderId="0" xfId="0" applyFont="1" applyFill="1" applyAlignment="1">
      <alignment horizontal="right" vertical="center"/>
    </xf>
    <xf numFmtId="0" fontId="177" fillId="0" borderId="0" xfId="0" applyFont="1" applyAlignment="1" applyProtection="1">
      <alignment horizontal="center"/>
      <protection locked="0"/>
    </xf>
    <xf numFmtId="0" fontId="38" fillId="0" borderId="0" xfId="0" applyFont="1" applyProtection="1">
      <protection locked="0"/>
    </xf>
    <xf numFmtId="4" fontId="241" fillId="140" borderId="0" xfId="0" applyNumberFormat="1" applyFont="1" applyFill="1" applyAlignment="1" applyProtection="1">
      <alignment horizontal="left" vertical="top" wrapText="1"/>
      <protection locked="0"/>
    </xf>
    <xf numFmtId="4" fontId="177" fillId="140" borderId="0" xfId="0" applyNumberFormat="1" applyFont="1" applyFill="1" applyAlignment="1" applyProtection="1">
      <alignment horizontal="center" vertical="center" wrapText="1"/>
      <protection locked="0"/>
    </xf>
    <xf numFmtId="214" fontId="39" fillId="0" borderId="211" xfId="31444" applyNumberFormat="1" applyFont="1" applyFill="1" applyBorder="1" applyAlignment="1" applyProtection="1">
      <alignment horizontal="right"/>
    </xf>
    <xf numFmtId="0" fontId="39" fillId="0" borderId="211" xfId="0" applyFont="1" applyBorder="1" applyProtection="1">
      <protection locked="0"/>
    </xf>
    <xf numFmtId="0" fontId="242" fillId="0" borderId="0" xfId="0" applyFont="1" applyAlignment="1" applyProtection="1">
      <alignment horizontal="center"/>
      <protection locked="0"/>
    </xf>
    <xf numFmtId="10" fontId="39" fillId="0" borderId="211" xfId="31444" applyNumberFormat="1" applyFont="1" applyFill="1" applyBorder="1" applyProtection="1"/>
    <xf numFmtId="214" fontId="39" fillId="0" borderId="211" xfId="31444" applyNumberFormat="1" applyFont="1" applyFill="1" applyBorder="1" applyProtection="1"/>
    <xf numFmtId="169" fontId="39" fillId="0" borderId="211" xfId="0" applyNumberFormat="1" applyFont="1" applyBorder="1" applyProtection="1">
      <protection locked="0"/>
    </xf>
    <xf numFmtId="4" fontId="243" fillId="140" borderId="0" xfId="0" applyNumberFormat="1" applyFont="1" applyFill="1" applyAlignment="1" applyProtection="1">
      <alignment horizontal="left" vertical="top" wrapText="1"/>
      <protection locked="0"/>
    </xf>
    <xf numFmtId="4" fontId="241" fillId="140" borderId="0" xfId="0" applyNumberFormat="1" applyFont="1" applyFill="1" applyAlignment="1" applyProtection="1">
      <alignment horizontal="right" vertical="center" wrapText="1"/>
      <protection locked="0"/>
    </xf>
    <xf numFmtId="0" fontId="177" fillId="0" borderId="0" xfId="0" applyFont="1" applyAlignment="1" applyProtection="1">
      <alignment horizontal="left" vertical="top"/>
      <protection locked="0"/>
    </xf>
    <xf numFmtId="226" fontId="39" fillId="0" borderId="211" xfId="0" applyNumberFormat="1" applyFont="1" applyBorder="1" applyProtection="1">
      <protection locked="0"/>
    </xf>
    <xf numFmtId="4" fontId="177" fillId="0" borderId="0" xfId="0" applyNumberFormat="1" applyFont="1" applyAlignment="1" applyProtection="1">
      <alignment horizontal="left" vertical="top" wrapText="1"/>
      <protection locked="0"/>
    </xf>
    <xf numFmtId="4" fontId="243" fillId="0" borderId="0" xfId="0" applyNumberFormat="1" applyFont="1" applyAlignment="1" applyProtection="1">
      <alignment horizontal="center" vertical="center" wrapText="1"/>
      <protection locked="0"/>
    </xf>
    <xf numFmtId="214" fontId="39" fillId="0" borderId="211" xfId="31444" applyNumberFormat="1" applyFont="1" applyFill="1" applyBorder="1" applyAlignment="1" applyProtection="1">
      <alignment horizontal="right" vertical="center"/>
    </xf>
    <xf numFmtId="214" fontId="177" fillId="0" borderId="211" xfId="31444" applyNumberFormat="1" applyFont="1" applyFill="1" applyBorder="1" applyAlignment="1" applyProtection="1">
      <alignment horizontal="right" vertical="center"/>
    </xf>
    <xf numFmtId="214" fontId="39" fillId="0" borderId="212" xfId="31444" applyNumberFormat="1" applyFont="1" applyFill="1" applyBorder="1" applyAlignment="1" applyProtection="1">
      <alignment horizontal="right" vertical="center"/>
    </xf>
    <xf numFmtId="10" fontId="177" fillId="0" borderId="211" xfId="0" applyNumberFormat="1" applyFont="1" applyBorder="1" applyProtection="1">
      <protection locked="0"/>
    </xf>
    <xf numFmtId="213" fontId="177" fillId="0" borderId="211" xfId="0" applyNumberFormat="1" applyFont="1" applyBorder="1" applyProtection="1">
      <protection locked="0"/>
    </xf>
    <xf numFmtId="4" fontId="20" fillId="4" borderId="0" xfId="0" applyNumberFormat="1" applyFont="1" applyFill="1" applyAlignment="1" applyProtection="1">
      <alignment horizontal="left" vertical="top" wrapText="1"/>
      <protection locked="0"/>
    </xf>
    <xf numFmtId="0" fontId="244" fillId="4" borderId="0" xfId="0" applyFont="1" applyFill="1" applyAlignment="1" applyProtection="1">
      <alignment horizontal="center"/>
      <protection locked="0"/>
    </xf>
    <xf numFmtId="226" fontId="177" fillId="4" borderId="211" xfId="0" applyNumberFormat="1" applyFont="1" applyFill="1" applyBorder="1" applyProtection="1">
      <protection locked="0"/>
    </xf>
    <xf numFmtId="226" fontId="39" fillId="4" borderId="211" xfId="0" applyNumberFormat="1" applyFont="1" applyFill="1" applyBorder="1" applyProtection="1">
      <protection locked="0"/>
    </xf>
    <xf numFmtId="214" fontId="177" fillId="4" borderId="211" xfId="31444" applyNumberFormat="1" applyFont="1" applyFill="1" applyBorder="1" applyAlignment="1" applyProtection="1">
      <alignment horizontal="right" vertical="center"/>
    </xf>
    <xf numFmtId="214" fontId="39" fillId="4" borderId="211" xfId="31444" applyNumberFormat="1" applyFont="1" applyFill="1" applyBorder="1" applyAlignment="1" applyProtection="1">
      <alignment horizontal="right" vertical="center"/>
    </xf>
    <xf numFmtId="213" fontId="39" fillId="4" borderId="211" xfId="31444" applyNumberFormat="1" applyFont="1" applyFill="1" applyBorder="1" applyAlignment="1" applyProtection="1">
      <alignment horizontal="right" vertical="center"/>
    </xf>
    <xf numFmtId="4" fontId="18" fillId="0" borderId="0" xfId="0" applyNumberFormat="1" applyFont="1" applyAlignment="1" applyProtection="1">
      <alignment horizontal="left" vertical="top" wrapText="1"/>
      <protection locked="0"/>
    </xf>
    <xf numFmtId="10" fontId="177" fillId="0" borderId="211" xfId="16965" applyNumberFormat="1" applyFont="1" applyFill="1" applyBorder="1" applyAlignment="1" applyProtection="1">
      <alignment horizontal="right"/>
      <protection locked="0"/>
    </xf>
    <xf numFmtId="0" fontId="39" fillId="0" borderId="0" xfId="0" applyFont="1" applyAlignment="1" applyProtection="1">
      <alignment horizontal="left" vertical="top"/>
      <protection locked="0"/>
    </xf>
    <xf numFmtId="10" fontId="39" fillId="0" borderId="0" xfId="31444" applyNumberFormat="1" applyFont="1" applyFill="1" applyBorder="1" applyAlignment="1" applyProtection="1">
      <alignment horizontal="right"/>
      <protection locked="0"/>
    </xf>
    <xf numFmtId="0" fontId="0" fillId="0" borderId="0" xfId="0" applyAlignment="1" applyProtection="1">
      <alignment horizontal="center"/>
      <protection locked="0"/>
    </xf>
    <xf numFmtId="214" fontId="204" fillId="0" borderId="210" xfId="56942" applyNumberFormat="1" applyFont="1" applyBorder="1"/>
    <xf numFmtId="10" fontId="204" fillId="0" borderId="210" xfId="56942" applyNumberFormat="1" applyFont="1" applyBorder="1"/>
    <xf numFmtId="0" fontId="0" fillId="14" borderId="0" xfId="0" applyFill="1" applyAlignment="1">
      <alignment horizontal="left" vertical="center" indent="1"/>
    </xf>
    <xf numFmtId="0" fontId="53" fillId="14" borderId="0" xfId="0" applyFont="1" applyFill="1" applyAlignment="1">
      <alignment horizontal="left" vertical="center" indent="1"/>
    </xf>
    <xf numFmtId="3" fontId="0" fillId="14" borderId="0" xfId="0" applyNumberFormat="1" applyFill="1" applyAlignment="1">
      <alignment horizontal="left" vertical="center" indent="1"/>
    </xf>
    <xf numFmtId="0" fontId="54" fillId="14" borderId="0" xfId="0" applyFont="1" applyFill="1" applyAlignment="1">
      <alignment horizontal="left" vertical="center" indent="1"/>
    </xf>
    <xf numFmtId="0" fontId="54" fillId="5" borderId="0" xfId="0" applyFont="1" applyFill="1" applyAlignment="1">
      <alignment horizontal="left" vertical="center" indent="1"/>
    </xf>
    <xf numFmtId="0" fontId="23" fillId="5" borderId="0" xfId="0" applyFont="1" applyFill="1" applyAlignment="1">
      <alignment horizontal="left" vertical="center" indent="1"/>
    </xf>
    <xf numFmtId="0" fontId="52" fillId="4" borderId="0" xfId="0" applyFont="1" applyFill="1" applyAlignment="1">
      <alignment horizontal="left" vertical="center" indent="1"/>
    </xf>
    <xf numFmtId="0" fontId="0" fillId="4" borderId="0" xfId="0" applyFill="1" applyAlignment="1">
      <alignment horizontal="left" vertical="center" indent="1"/>
    </xf>
    <xf numFmtId="0" fontId="0" fillId="2" borderId="35" xfId="0" applyFont="1" applyFill="1" applyBorder="1" applyAlignment="1">
      <alignment horizontal="left" vertical="center" indent="1"/>
    </xf>
    <xf numFmtId="0" fontId="0" fillId="2" borderId="89" xfId="0" applyFont="1" applyFill="1" applyBorder="1" applyAlignment="1">
      <alignment horizontal="left" vertical="center" indent="1"/>
    </xf>
    <xf numFmtId="0" fontId="0" fillId="2" borderId="36" xfId="0" applyFont="1" applyFill="1" applyBorder="1" applyAlignment="1">
      <alignment horizontal="left" vertical="center" indent="1"/>
    </xf>
    <xf numFmtId="0" fontId="0" fillId="2" borderId="37" xfId="0" applyFill="1" applyBorder="1" applyAlignment="1">
      <alignment horizontal="left" vertical="center" wrapText="1" indent="1"/>
    </xf>
    <xf numFmtId="0" fontId="0" fillId="2" borderId="38" xfId="0" applyFill="1" applyBorder="1" applyAlignment="1">
      <alignment horizontal="left" vertical="center" wrapText="1" indent="1"/>
    </xf>
    <xf numFmtId="0" fontId="0" fillId="2" borderId="25" xfId="0" applyFill="1" applyBorder="1" applyAlignment="1">
      <alignment horizontal="left" vertical="center" wrapText="1" indent="1"/>
    </xf>
    <xf numFmtId="0" fontId="0" fillId="0" borderId="25" xfId="0" applyFill="1" applyBorder="1" applyAlignment="1">
      <alignment horizontal="left" vertical="center" wrapText="1" indent="1"/>
    </xf>
    <xf numFmtId="0" fontId="0" fillId="0" borderId="39" xfId="0" applyFill="1" applyBorder="1" applyAlignment="1">
      <alignment horizontal="left" vertical="center" wrapText="1" indent="1"/>
    </xf>
    <xf numFmtId="0" fontId="0" fillId="2" borderId="62" xfId="0" applyFill="1" applyBorder="1" applyAlignment="1">
      <alignment horizontal="left" vertical="center" wrapText="1" indent="1"/>
    </xf>
    <xf numFmtId="0" fontId="0" fillId="2" borderId="39" xfId="0" applyFill="1" applyBorder="1" applyAlignment="1">
      <alignment horizontal="left" vertical="center" wrapText="1" indent="1"/>
    </xf>
    <xf numFmtId="0" fontId="0" fillId="2" borderId="9" xfId="0" applyFill="1" applyBorder="1" applyAlignment="1">
      <alignment horizontal="left" vertical="center" wrapText="1" indent="1"/>
    </xf>
    <xf numFmtId="0" fontId="0" fillId="7" borderId="28" xfId="0" applyFill="1" applyBorder="1" applyAlignment="1">
      <alignment horizontal="left" vertical="center" indent="1"/>
    </xf>
    <xf numFmtId="0" fontId="0" fillId="7" borderId="0" xfId="0" applyFill="1" applyBorder="1" applyAlignment="1">
      <alignment horizontal="left" vertical="center" indent="1"/>
    </xf>
    <xf numFmtId="0" fontId="0" fillId="7" borderId="1" xfId="0" applyFill="1" applyBorder="1" applyAlignment="1">
      <alignment horizontal="left" vertical="center" indent="1"/>
    </xf>
    <xf numFmtId="173" fontId="41" fillId="87" borderId="16" xfId="15" applyNumberFormat="1" applyFont="1" applyFill="1" applyBorder="1" applyAlignment="1">
      <alignment horizontal="left" vertical="center" indent="1"/>
    </xf>
    <xf numFmtId="173" fontId="41" fillId="87" borderId="18" xfId="15" applyNumberFormat="1" applyFont="1" applyFill="1" applyBorder="1" applyAlignment="1">
      <alignment horizontal="left" vertical="center" indent="1"/>
    </xf>
    <xf numFmtId="230" fontId="41" fillId="87" borderId="16" xfId="15" applyNumberFormat="1" applyFont="1" applyFill="1" applyBorder="1" applyAlignment="1">
      <alignment horizontal="left" vertical="center" indent="1"/>
    </xf>
    <xf numFmtId="168" fontId="41" fillId="87" borderId="18" xfId="15" applyNumberFormat="1" applyFont="1" applyFill="1" applyBorder="1" applyAlignment="1">
      <alignment horizontal="left" vertical="center" indent="1"/>
    </xf>
    <xf numFmtId="168" fontId="24" fillId="87" borderId="18" xfId="15" applyNumberFormat="1" applyFont="1" applyFill="1" applyBorder="1" applyAlignment="1">
      <alignment horizontal="left" vertical="center" indent="1"/>
    </xf>
    <xf numFmtId="168" fontId="24" fillId="87" borderId="16" xfId="15" applyNumberFormat="1" applyFont="1" applyFill="1" applyBorder="1" applyAlignment="1">
      <alignment horizontal="left" vertical="center" indent="1"/>
    </xf>
    <xf numFmtId="174" fontId="41" fillId="87" borderId="16" xfId="15" applyNumberFormat="1" applyFont="1" applyFill="1" applyBorder="1" applyAlignment="1">
      <alignment horizontal="left" vertical="center" indent="1"/>
    </xf>
    <xf numFmtId="174" fontId="41" fillId="87" borderId="22" xfId="15" applyNumberFormat="1" applyFont="1" applyFill="1" applyBorder="1" applyAlignment="1">
      <alignment horizontal="left" vertical="center" indent="1"/>
    </xf>
    <xf numFmtId="0" fontId="0" fillId="14" borderId="0" xfId="0" applyFill="1" applyBorder="1" applyAlignment="1">
      <alignment horizontal="left" vertical="center" indent="1"/>
    </xf>
    <xf numFmtId="168" fontId="24" fillId="87" borderId="0" xfId="15" applyNumberFormat="1" applyFont="1" applyFill="1" applyBorder="1" applyAlignment="1">
      <alignment horizontal="left" vertical="center" indent="1"/>
    </xf>
    <xf numFmtId="174" fontId="41" fillId="87" borderId="18" xfId="15" applyNumberFormat="1" applyFont="1" applyFill="1" applyBorder="1" applyAlignment="1">
      <alignment horizontal="left" vertical="center" indent="1"/>
    </xf>
    <xf numFmtId="230" fontId="41" fillId="87" borderId="18" xfId="15" applyNumberFormat="1" applyFont="1" applyFill="1" applyBorder="1" applyAlignment="1">
      <alignment horizontal="left" vertical="center" indent="1"/>
    </xf>
    <xf numFmtId="168" fontId="41" fillId="87" borderId="16" xfId="15" applyNumberFormat="1" applyFont="1" applyFill="1" applyBorder="1" applyAlignment="1">
      <alignment horizontal="left" vertical="center" indent="1"/>
    </xf>
    <xf numFmtId="168" fontId="52" fillId="14" borderId="0" xfId="0" applyNumberFormat="1" applyFont="1" applyFill="1" applyAlignment="1">
      <alignment horizontal="left" vertical="center" indent="1"/>
    </xf>
    <xf numFmtId="0" fontId="14" fillId="2" borderId="25" xfId="34382" applyFont="1" applyFill="1" applyBorder="1" applyAlignment="1">
      <alignment horizontal="left" vertical="center" wrapText="1" indent="1"/>
    </xf>
    <xf numFmtId="0" fontId="0" fillId="2" borderId="25" xfId="34382" applyFont="1" applyFill="1" applyBorder="1" applyAlignment="1">
      <alignment horizontal="left" vertical="center" wrapText="1" indent="1"/>
    </xf>
    <xf numFmtId="0" fontId="0" fillId="6" borderId="25" xfId="0" applyFill="1" applyBorder="1" applyAlignment="1">
      <alignment horizontal="left" vertical="center" wrapText="1" indent="1"/>
    </xf>
    <xf numFmtId="0" fontId="14" fillId="2" borderId="25" xfId="34384" applyFont="1" applyFill="1" applyBorder="1" applyAlignment="1">
      <alignment horizontal="left" vertical="center" wrapText="1" indent="1"/>
    </xf>
    <xf numFmtId="173" fontId="41" fillId="87" borderId="10" xfId="15" applyNumberFormat="1" applyFont="1" applyFill="1" applyBorder="1" applyAlignment="1">
      <alignment horizontal="left" vertical="center" indent="1"/>
    </xf>
    <xf numFmtId="232" fontId="41" fillId="87" borderId="16" xfId="15" applyNumberFormat="1" applyFont="1" applyFill="1" applyBorder="1" applyAlignment="1">
      <alignment horizontal="left" vertical="center" indent="1"/>
    </xf>
    <xf numFmtId="6" fontId="0" fillId="14" borderId="0" xfId="0" applyNumberFormat="1" applyFill="1" applyBorder="1" applyAlignment="1">
      <alignment horizontal="left" vertical="center" indent="1"/>
    </xf>
    <xf numFmtId="0" fontId="48" fillId="14" borderId="0" xfId="0" applyFont="1" applyFill="1" applyBorder="1" applyAlignment="1">
      <alignment horizontal="left" vertical="center" indent="1"/>
    </xf>
    <xf numFmtId="168" fontId="0" fillId="14" borderId="0" xfId="0" applyNumberFormat="1" applyFill="1" applyBorder="1" applyAlignment="1">
      <alignment horizontal="left" vertical="center" indent="1"/>
    </xf>
    <xf numFmtId="0" fontId="197" fillId="14" borderId="0" xfId="0" applyFont="1" applyFill="1" applyBorder="1" applyAlignment="1">
      <alignment horizontal="left" vertical="center" indent="1"/>
    </xf>
    <xf numFmtId="2" fontId="0" fillId="14" borderId="0" xfId="5" applyNumberFormat="1" applyFont="1" applyFill="1" applyBorder="1" applyAlignment="1">
      <alignment horizontal="left" vertical="center" indent="1"/>
    </xf>
    <xf numFmtId="2" fontId="0" fillId="14" borderId="0" xfId="0" applyNumberFormat="1" applyFill="1" applyBorder="1" applyAlignment="1">
      <alignment horizontal="left" vertical="center" indent="1"/>
    </xf>
    <xf numFmtId="0" fontId="38" fillId="5" borderId="0" xfId="0" applyFont="1" applyFill="1" applyAlignment="1">
      <alignment horizontal="left" vertical="center" indent="1"/>
    </xf>
    <xf numFmtId="0" fontId="54" fillId="4" borderId="0" xfId="0" applyFont="1" applyFill="1" applyAlignment="1">
      <alignment horizontal="left" vertical="center" indent="1"/>
    </xf>
    <xf numFmtId="0" fontId="23" fillId="4" borderId="0" xfId="0" applyFont="1" applyFill="1" applyAlignment="1">
      <alignment horizontal="left" vertical="center" indent="1"/>
    </xf>
    <xf numFmtId="169" fontId="41" fillId="87" borderId="16" xfId="15" applyNumberFormat="1" applyFont="1" applyFill="1" applyBorder="1" applyAlignment="1">
      <alignment horizontal="left" vertical="center" indent="1"/>
    </xf>
    <xf numFmtId="225" fontId="41" fillId="87" borderId="16" xfId="15" applyNumberFormat="1" applyFont="1" applyFill="1" applyBorder="1" applyAlignment="1">
      <alignment horizontal="left" vertical="center" indent="1"/>
    </xf>
    <xf numFmtId="169" fontId="41" fillId="87" borderId="10" xfId="15" applyNumberFormat="1" applyFont="1" applyFill="1" applyBorder="1" applyAlignment="1">
      <alignment horizontal="left" vertical="center" indent="1"/>
    </xf>
    <xf numFmtId="225" fontId="41" fillId="87" borderId="10" xfId="15" applyNumberFormat="1" applyFont="1" applyFill="1" applyBorder="1" applyAlignment="1">
      <alignment horizontal="left" vertical="center" indent="1"/>
    </xf>
    <xf numFmtId="173" fontId="0" fillId="87" borderId="16" xfId="15" applyNumberFormat="1" applyFont="1" applyFill="1" applyBorder="1" applyAlignment="1">
      <alignment horizontal="left" vertical="center" indent="1"/>
    </xf>
    <xf numFmtId="169" fontId="0" fillId="87" borderId="16" xfId="0" applyNumberFormat="1" applyFill="1" applyBorder="1" applyAlignment="1">
      <alignment horizontal="left" vertical="center" indent="1"/>
    </xf>
    <xf numFmtId="225" fontId="0" fillId="87" borderId="16" xfId="0" applyNumberFormat="1" applyFill="1" applyBorder="1" applyAlignment="1">
      <alignment horizontal="left" vertical="center" indent="1"/>
    </xf>
    <xf numFmtId="173" fontId="0" fillId="87" borderId="16" xfId="0" applyNumberFormat="1" applyFill="1" applyBorder="1" applyAlignment="1">
      <alignment horizontal="left" vertical="center" indent="1"/>
    </xf>
    <xf numFmtId="173" fontId="0" fillId="87" borderId="10" xfId="0" applyNumberFormat="1" applyFill="1" applyBorder="1" applyAlignment="1">
      <alignment horizontal="left" vertical="center" indent="1"/>
    </xf>
    <xf numFmtId="173" fontId="48" fillId="87" borderId="16" xfId="15" applyNumberFormat="1" applyFont="1" applyFill="1" applyBorder="1" applyAlignment="1">
      <alignment horizontal="left" vertical="center" indent="1"/>
    </xf>
    <xf numFmtId="6" fontId="196" fillId="14" borderId="0" xfId="0" applyNumberFormat="1" applyFont="1" applyFill="1" applyBorder="1" applyAlignment="1">
      <alignment horizontal="left" vertical="center" indent="1"/>
    </xf>
    <xf numFmtId="2" fontId="48" fillId="14" borderId="0" xfId="0" applyNumberFormat="1" applyFont="1" applyFill="1" applyBorder="1" applyAlignment="1">
      <alignment horizontal="left" vertical="center" indent="1"/>
    </xf>
    <xf numFmtId="168" fontId="48" fillId="14" borderId="0" xfId="0" applyNumberFormat="1" applyFont="1" applyFill="1" applyBorder="1" applyAlignment="1">
      <alignment horizontal="left" vertical="center" indent="1"/>
    </xf>
    <xf numFmtId="175" fontId="0" fillId="14" borderId="0" xfId="6" applyNumberFormat="1" applyFont="1" applyFill="1" applyBorder="1" applyAlignment="1">
      <alignment horizontal="left" vertical="center" indent="1"/>
    </xf>
    <xf numFmtId="0" fontId="198" fillId="14" borderId="0" xfId="0" applyFont="1" applyFill="1" applyBorder="1" applyAlignment="1">
      <alignment horizontal="left" vertical="center" indent="1"/>
    </xf>
    <xf numFmtId="168" fontId="197" fillId="14" borderId="0" xfId="0" applyNumberFormat="1" applyFont="1" applyFill="1" applyBorder="1" applyAlignment="1">
      <alignment horizontal="left" vertical="center" indent="1"/>
    </xf>
    <xf numFmtId="6" fontId="197" fillId="14" borderId="0" xfId="0" applyNumberFormat="1" applyFont="1" applyFill="1" applyBorder="1" applyAlignment="1">
      <alignment horizontal="left" vertical="center" indent="1"/>
    </xf>
    <xf numFmtId="0" fontId="18" fillId="14" borderId="0" xfId="0" applyFont="1" applyFill="1" applyAlignment="1">
      <alignment horizontal="left" vertical="center" indent="1"/>
    </xf>
    <xf numFmtId="0" fontId="18" fillId="2" borderId="34" xfId="0" applyFont="1" applyFill="1" applyBorder="1" applyAlignment="1">
      <alignment horizontal="left" vertical="center" indent="1"/>
    </xf>
    <xf numFmtId="0" fontId="18" fillId="2" borderId="9" xfId="0" applyFont="1" applyFill="1" applyBorder="1" applyAlignment="1">
      <alignment horizontal="left" vertical="center" indent="1"/>
    </xf>
    <xf numFmtId="0" fontId="18" fillId="2" borderId="33" xfId="0" applyFont="1" applyFill="1" applyBorder="1" applyAlignment="1">
      <alignment horizontal="left" vertical="center" indent="1"/>
    </xf>
    <xf numFmtId="0" fontId="18" fillId="2" borderId="115" xfId="0" applyFont="1" applyFill="1" applyBorder="1" applyAlignment="1">
      <alignment horizontal="left" vertical="center" indent="1"/>
    </xf>
    <xf numFmtId="0" fontId="18" fillId="2" borderId="43" xfId="0" applyFont="1" applyFill="1" applyBorder="1" applyAlignment="1">
      <alignment horizontal="left" vertical="center" indent="1"/>
    </xf>
    <xf numFmtId="0" fontId="18" fillId="2" borderId="19" xfId="0" applyFont="1" applyFill="1" applyBorder="1" applyAlignment="1">
      <alignment horizontal="left" vertical="center" indent="1"/>
    </xf>
    <xf numFmtId="232" fontId="18" fillId="2" borderId="9" xfId="0" applyNumberFormat="1" applyFont="1" applyFill="1" applyBorder="1" applyAlignment="1">
      <alignment horizontal="left" vertical="center" indent="1"/>
    </xf>
    <xf numFmtId="0" fontId="18" fillId="2" borderId="49" xfId="0" applyFont="1" applyFill="1" applyBorder="1" applyAlignment="1">
      <alignment horizontal="left" vertical="center" indent="1"/>
    </xf>
    <xf numFmtId="0" fontId="18" fillId="2" borderId="10" xfId="0" applyFont="1" applyFill="1" applyBorder="1" applyAlignment="1">
      <alignment horizontal="left" vertical="center" indent="1"/>
    </xf>
    <xf numFmtId="0" fontId="53" fillId="84" borderId="0" xfId="0" applyFont="1" applyFill="1" applyAlignment="1">
      <alignment horizontal="left" vertical="center" indent="1"/>
    </xf>
    <xf numFmtId="0" fontId="0" fillId="84" borderId="0" xfId="0" applyFill="1" applyAlignment="1">
      <alignment horizontal="left" vertical="center" indent="1"/>
    </xf>
    <xf numFmtId="0" fontId="54" fillId="84" borderId="0" xfId="0" applyFont="1" applyFill="1" applyAlignment="1">
      <alignment horizontal="left" vertical="center" indent="1"/>
    </xf>
    <xf numFmtId="0" fontId="0" fillId="84" borderId="0" xfId="0" applyFill="1" applyBorder="1" applyAlignment="1">
      <alignment horizontal="left" vertical="center" indent="1"/>
    </xf>
    <xf numFmtId="0" fontId="18" fillId="2" borderId="28" xfId="0" applyFont="1" applyFill="1" applyBorder="1" applyAlignment="1">
      <alignment horizontal="left" vertical="center" indent="1"/>
    </xf>
    <xf numFmtId="0" fontId="18" fillId="2" borderId="0" xfId="0" applyFont="1" applyFill="1" applyBorder="1" applyAlignment="1">
      <alignment horizontal="left" vertical="center" indent="1"/>
    </xf>
    <xf numFmtId="0" fontId="18" fillId="2" borderId="1" xfId="0" applyFont="1" applyFill="1" applyBorder="1" applyAlignment="1">
      <alignment horizontal="left" vertical="center" indent="1"/>
    </xf>
    <xf numFmtId="0" fontId="0" fillId="2" borderId="9" xfId="0" applyFill="1" applyBorder="1" applyAlignment="1">
      <alignment horizontal="left" vertical="center" indent="1"/>
    </xf>
    <xf numFmtId="0" fontId="0" fillId="84" borderId="9" xfId="0" applyFill="1" applyBorder="1" applyAlignment="1">
      <alignment horizontal="left" vertical="center" wrapText="1" indent="1"/>
    </xf>
    <xf numFmtId="0" fontId="52" fillId="2" borderId="9" xfId="0" applyFont="1" applyFill="1" applyBorder="1" applyAlignment="1">
      <alignment horizontal="left" vertical="center" wrapText="1" indent="1"/>
    </xf>
    <xf numFmtId="6" fontId="52" fillId="2" borderId="40" xfId="0" applyNumberFormat="1" applyFont="1" applyFill="1" applyBorder="1" applyAlignment="1">
      <alignment horizontal="left" vertical="center" indent="1"/>
    </xf>
    <xf numFmtId="0" fontId="18" fillId="2" borderId="9" xfId="34382" applyFont="1" applyFill="1" applyBorder="1" applyAlignment="1">
      <alignment horizontal="left" vertical="center" indent="1"/>
    </xf>
    <xf numFmtId="0" fontId="39" fillId="2" borderId="9" xfId="0" applyFont="1" applyFill="1" applyBorder="1" applyAlignment="1">
      <alignment horizontal="left" vertical="center" indent="1"/>
    </xf>
    <xf numFmtId="0" fontId="18" fillId="2" borderId="9" xfId="34384" applyFont="1" applyFill="1" applyBorder="1" applyAlignment="1">
      <alignment horizontal="left" vertical="center" indent="1"/>
    </xf>
    <xf numFmtId="0" fontId="18" fillId="6" borderId="9" xfId="0" applyFont="1" applyFill="1" applyBorder="1" applyAlignment="1">
      <alignment horizontal="left" vertical="center" indent="1"/>
    </xf>
    <xf numFmtId="0" fontId="41" fillId="2" borderId="9" xfId="0" applyFont="1" applyFill="1" applyBorder="1" applyAlignment="1">
      <alignment horizontal="left" vertical="center" wrapText="1" indent="1"/>
    </xf>
    <xf numFmtId="0" fontId="18" fillId="2" borderId="86" xfId="0" applyFont="1" applyFill="1" applyBorder="1" applyAlignment="1">
      <alignment horizontal="left" vertical="center" indent="1"/>
    </xf>
    <xf numFmtId="49" fontId="0" fillId="14" borderId="16" xfId="0" applyNumberFormat="1" applyFill="1" applyBorder="1" applyAlignment="1">
      <alignment horizontal="left" vertical="center" indent="1"/>
    </xf>
    <xf numFmtId="0" fontId="0" fillId="14" borderId="16" xfId="0" applyFill="1" applyBorder="1" applyAlignment="1">
      <alignment horizontal="left" vertical="center" indent="1"/>
    </xf>
    <xf numFmtId="168" fontId="52" fillId="141" borderId="10" xfId="0" applyNumberFormat="1" applyFont="1" applyFill="1" applyBorder="1" applyAlignment="1">
      <alignment horizontal="left" vertical="center" indent="1"/>
    </xf>
    <xf numFmtId="0" fontId="20" fillId="2" borderId="10" xfId="0" applyFont="1" applyFill="1" applyBorder="1" applyAlignment="1">
      <alignment horizontal="left" vertical="center" indent="1"/>
    </xf>
    <xf numFmtId="6" fontId="52" fillId="2" borderId="16" xfId="0" applyNumberFormat="1" applyFont="1" applyFill="1" applyBorder="1" applyAlignment="1">
      <alignment horizontal="left" vertical="center" indent="1"/>
    </xf>
    <xf numFmtId="6" fontId="52" fillId="2" borderId="10" xfId="0" applyNumberFormat="1" applyFont="1" applyFill="1" applyBorder="1" applyAlignment="1">
      <alignment horizontal="left" vertical="center" indent="1"/>
    </xf>
    <xf numFmtId="6" fontId="52" fillId="6" borderId="16" xfId="0" applyNumberFormat="1" applyFont="1" applyFill="1" applyBorder="1" applyAlignment="1">
      <alignment horizontal="left" vertical="center" indent="1"/>
    </xf>
    <xf numFmtId="6" fontId="52" fillId="6" borderId="10" xfId="0" applyNumberFormat="1" applyFont="1" applyFill="1" applyBorder="1" applyAlignment="1">
      <alignment horizontal="left" vertical="center" indent="1"/>
    </xf>
    <xf numFmtId="168" fontId="52" fillId="141" borderId="16" xfId="0" applyNumberFormat="1" applyFont="1" applyFill="1" applyBorder="1" applyAlignment="1">
      <alignment horizontal="left" vertical="center" indent="1"/>
    </xf>
    <xf numFmtId="0" fontId="18" fillId="84" borderId="0" xfId="0" applyFont="1" applyFill="1" applyAlignment="1">
      <alignment horizontal="left" vertical="center" indent="1"/>
    </xf>
    <xf numFmtId="168" fontId="52" fillId="84" borderId="16" xfId="0" applyNumberFormat="1" applyFont="1" applyFill="1" applyBorder="1" applyAlignment="1">
      <alignment horizontal="left" vertical="center" indent="1"/>
    </xf>
    <xf numFmtId="241" fontId="52" fillId="14" borderId="0" xfId="0" applyNumberFormat="1" applyFont="1" applyFill="1" applyAlignment="1">
      <alignment horizontal="left" vertical="center" indent="1"/>
    </xf>
    <xf numFmtId="174" fontId="52" fillId="14" borderId="0" xfId="0" applyNumberFormat="1" applyFont="1" applyFill="1" applyAlignment="1">
      <alignment horizontal="left" vertical="center" indent="1"/>
    </xf>
    <xf numFmtId="232" fontId="52" fillId="14" borderId="0" xfId="0" applyNumberFormat="1" applyFont="1" applyFill="1" applyAlignment="1">
      <alignment horizontal="left" vertical="center" indent="1"/>
    </xf>
    <xf numFmtId="232" fontId="0" fillId="14" borderId="0" xfId="0" applyNumberFormat="1" applyFill="1" applyAlignment="1">
      <alignment horizontal="left" vertical="center" indent="1"/>
    </xf>
    <xf numFmtId="0" fontId="246" fillId="14" borderId="0" xfId="0" applyFont="1" applyFill="1" applyAlignment="1">
      <alignment horizontal="left" vertical="center" indent="1"/>
    </xf>
    <xf numFmtId="0" fontId="247" fillId="14" borderId="0" xfId="0" applyFont="1" applyFill="1" applyAlignment="1">
      <alignment horizontal="left" vertical="center" indent="1"/>
    </xf>
    <xf numFmtId="0" fontId="228" fillId="14" borderId="0" xfId="0" applyFont="1" applyFill="1" applyAlignment="1">
      <alignment horizontal="left" vertical="center" indent="1"/>
    </xf>
    <xf numFmtId="0" fontId="248" fillId="14" borderId="0" xfId="0" applyFont="1" applyFill="1" applyAlignment="1">
      <alignment horizontal="left" vertical="center" indent="1"/>
    </xf>
    <xf numFmtId="168" fontId="52" fillId="141" borderId="19" xfId="0" applyNumberFormat="1" applyFont="1" applyFill="1" applyBorder="1" applyAlignment="1">
      <alignment horizontal="left" vertical="center" indent="1"/>
    </xf>
    <xf numFmtId="0" fontId="20" fillId="14" borderId="10" xfId="0" applyFont="1" applyFill="1" applyBorder="1" applyAlignment="1">
      <alignment horizontal="left" vertical="center" indent="1"/>
    </xf>
    <xf numFmtId="0" fontId="0" fillId="139" borderId="34" xfId="0" applyFill="1" applyBorder="1" applyAlignment="1">
      <alignment horizontal="left" vertical="center" indent="1"/>
    </xf>
    <xf numFmtId="169" fontId="48" fillId="87" borderId="16" xfId="15" applyNumberFormat="1" applyFont="1" applyFill="1" applyBorder="1" applyAlignment="1">
      <alignment horizontal="left" vertical="center" indent="1"/>
    </xf>
    <xf numFmtId="0" fontId="0" fillId="14" borderId="0" xfId="0" applyNumberFormat="1" applyFill="1" applyBorder="1" applyAlignment="1">
      <alignment horizontal="left" vertical="center" indent="1"/>
    </xf>
    <xf numFmtId="0" fontId="41" fillId="14" borderId="0" xfId="0" applyFont="1" applyFill="1" applyBorder="1" applyAlignment="1">
      <alignment horizontal="left" vertical="center" indent="1"/>
    </xf>
    <xf numFmtId="0" fontId="249" fillId="14" borderId="0" xfId="0" applyFont="1" applyFill="1" applyAlignment="1">
      <alignment horizontal="left" vertical="center" indent="1"/>
    </xf>
    <xf numFmtId="0" fontId="24" fillId="139" borderId="34" xfId="0" applyFont="1" applyFill="1" applyBorder="1" applyAlignment="1">
      <alignment horizontal="left" vertical="center" indent="1"/>
    </xf>
    <xf numFmtId="168" fontId="52" fillId="141" borderId="11" xfId="0" applyNumberFormat="1" applyFont="1" applyFill="1" applyBorder="1" applyAlignment="1">
      <alignment horizontal="left" vertical="center" indent="1"/>
    </xf>
    <xf numFmtId="0" fontId="52" fillId="4" borderId="0" xfId="0" applyFont="1" applyFill="1" applyBorder="1" applyAlignment="1">
      <alignment horizontal="left" vertical="center" indent="1"/>
    </xf>
    <xf numFmtId="0" fontId="245" fillId="14" borderId="0" xfId="0" applyFont="1" applyFill="1" applyBorder="1" applyAlignment="1">
      <alignment horizontal="left" vertical="center" indent="1"/>
    </xf>
    <xf numFmtId="6" fontId="250" fillId="2" borderId="16" xfId="15" applyNumberFormat="1" applyFont="1" applyFill="1" applyBorder="1" applyAlignment="1">
      <alignment horizontal="left" vertical="center" indent="1"/>
    </xf>
    <xf numFmtId="0" fontId="0" fillId="139" borderId="9" xfId="0" applyFill="1" applyBorder="1" applyAlignment="1">
      <alignment horizontal="left" vertical="center" indent="1"/>
    </xf>
    <xf numFmtId="6" fontId="250" fillId="2" borderId="16" xfId="0" applyNumberFormat="1" applyFont="1" applyFill="1" applyBorder="1" applyAlignment="1">
      <alignment horizontal="left" vertical="center" indent="1"/>
    </xf>
    <xf numFmtId="0" fontId="251" fillId="14" borderId="0" xfId="0" applyFont="1" applyFill="1" applyBorder="1" applyAlignment="1">
      <alignment horizontal="left" vertical="center" indent="1"/>
    </xf>
    <xf numFmtId="0" fontId="0" fillId="2" borderId="25" xfId="0" applyFill="1" applyBorder="1" applyAlignment="1">
      <alignment horizontal="left" vertical="center" indent="1"/>
    </xf>
    <xf numFmtId="0" fontId="0" fillId="84" borderId="16" xfId="0" applyFill="1" applyBorder="1" applyAlignment="1">
      <alignment horizontal="left" vertical="center" indent="1"/>
    </xf>
    <xf numFmtId="0" fontId="0" fillId="2" borderId="21" xfId="0" applyFill="1" applyBorder="1" applyAlignment="1">
      <alignment horizontal="left" vertical="center" wrapText="1" indent="1"/>
    </xf>
    <xf numFmtId="0" fontId="18" fillId="14" borderId="16" xfId="0" applyFont="1" applyFill="1" applyBorder="1" applyAlignment="1">
      <alignment horizontal="left" vertical="center" indent="1"/>
    </xf>
    <xf numFmtId="0" fontId="18" fillId="2" borderId="16" xfId="0" applyFont="1" applyFill="1" applyBorder="1" applyAlignment="1">
      <alignment horizontal="left" vertical="center" indent="1"/>
    </xf>
    <xf numFmtId="0" fontId="18" fillId="84" borderId="16" xfId="0" applyFont="1" applyFill="1" applyBorder="1" applyAlignment="1">
      <alignment horizontal="left" vertical="center" indent="1"/>
    </xf>
    <xf numFmtId="0" fontId="0" fillId="7" borderId="16" xfId="0" applyFill="1" applyBorder="1" applyAlignment="1">
      <alignment horizontal="left" vertical="center" indent="1"/>
    </xf>
    <xf numFmtId="219" fontId="250" fillId="7" borderId="16" xfId="15" applyNumberFormat="1" applyFont="1" applyFill="1" applyBorder="1" applyAlignment="1">
      <alignment horizontal="left" vertical="center" indent="1"/>
    </xf>
    <xf numFmtId="229" fontId="250" fillId="7" borderId="16" xfId="15" applyNumberFormat="1" applyFont="1" applyFill="1" applyBorder="1" applyAlignment="1">
      <alignment horizontal="left" vertical="center" indent="1"/>
    </xf>
    <xf numFmtId="0" fontId="0" fillId="139" borderId="10" xfId="0" applyFill="1" applyBorder="1" applyAlignment="1">
      <alignment horizontal="left" vertical="center" indent="1"/>
    </xf>
    <xf numFmtId="0" fontId="24" fillId="7" borderId="16" xfId="0" applyFont="1" applyFill="1" applyBorder="1" applyAlignment="1">
      <alignment horizontal="left" vertical="center" indent="1"/>
    </xf>
    <xf numFmtId="227" fontId="250" fillId="7" borderId="16" xfId="15" applyNumberFormat="1" applyFont="1" applyFill="1" applyBorder="1" applyAlignment="1">
      <alignment horizontal="left" vertical="center" indent="1"/>
    </xf>
    <xf numFmtId="0" fontId="14" fillId="2" borderId="25" xfId="0" applyFont="1" applyFill="1" applyBorder="1" applyAlignment="1">
      <alignment horizontal="left" vertical="center" wrapText="1" indent="1"/>
    </xf>
    <xf numFmtId="0" fontId="52" fillId="2" borderId="25" xfId="0" applyFont="1" applyFill="1" applyBorder="1" applyAlignment="1">
      <alignment horizontal="left" vertical="center" wrapText="1" indent="1"/>
    </xf>
    <xf numFmtId="0" fontId="18" fillId="2" borderId="9" xfId="34383" applyFont="1" applyFill="1" applyBorder="1" applyAlignment="1">
      <alignment horizontal="left" vertical="center" indent="1"/>
    </xf>
    <xf numFmtId="0" fontId="39" fillId="2" borderId="9" xfId="34383" applyFont="1" applyFill="1" applyBorder="1" applyAlignment="1">
      <alignment horizontal="left" vertical="center" indent="1"/>
    </xf>
    <xf numFmtId="0" fontId="20" fillId="2" borderId="9" xfId="0" applyFont="1" applyFill="1" applyBorder="1" applyAlignment="1">
      <alignment horizontal="left" vertical="center" indent="1"/>
    </xf>
    <xf numFmtId="6" fontId="52" fillId="0" borderId="16" xfId="0" applyNumberFormat="1" applyFont="1" applyFill="1" applyBorder="1" applyAlignment="1">
      <alignment horizontal="left" vertical="center" indent="1"/>
    </xf>
    <xf numFmtId="6" fontId="38" fillId="6" borderId="16" xfId="0" applyNumberFormat="1" applyFont="1" applyFill="1" applyBorder="1" applyAlignment="1">
      <alignment horizontal="left" vertical="center" indent="1"/>
    </xf>
    <xf numFmtId="0" fontId="251" fillId="14" borderId="0" xfId="0" applyFont="1" applyFill="1" applyAlignment="1">
      <alignment horizontal="left" vertical="center" indent="1"/>
    </xf>
    <xf numFmtId="0" fontId="18" fillId="2" borderId="40" xfId="0" applyFont="1" applyFill="1" applyBorder="1" applyAlignment="1">
      <alignment horizontal="left" vertical="center" indent="1"/>
    </xf>
    <xf numFmtId="230" fontId="250" fillId="7" borderId="16" xfId="15" applyNumberFormat="1" applyFont="1" applyFill="1" applyBorder="1" applyAlignment="1">
      <alignment horizontal="left" vertical="center" indent="1"/>
    </xf>
    <xf numFmtId="0" fontId="18" fillId="2" borderId="85" xfId="0" applyFont="1" applyFill="1" applyBorder="1" applyAlignment="1">
      <alignment horizontal="left" vertical="center" indent="1"/>
    </xf>
    <xf numFmtId="227" fontId="245" fillId="8" borderId="16" xfId="15" applyNumberFormat="1" applyFont="1" applyFill="1" applyBorder="1" applyAlignment="1">
      <alignment horizontal="left" vertical="center" indent="1"/>
    </xf>
    <xf numFmtId="220" fontId="250" fillId="7" borderId="16" xfId="15" applyNumberFormat="1" applyFont="1" applyFill="1" applyBorder="1" applyAlignment="1">
      <alignment horizontal="left" vertical="center" indent="1"/>
    </xf>
    <xf numFmtId="0" fontId="18" fillId="84" borderId="10" xfId="0" applyFont="1" applyFill="1" applyBorder="1" applyAlignment="1">
      <alignment horizontal="left" vertical="center" indent="1"/>
    </xf>
    <xf numFmtId="3" fontId="250" fillId="7" borderId="16" xfId="15" applyNumberFormat="1" applyFont="1" applyFill="1" applyBorder="1" applyAlignment="1">
      <alignment horizontal="left" vertical="center" indent="1"/>
    </xf>
    <xf numFmtId="6" fontId="0" fillId="84" borderId="16" xfId="0" applyNumberFormat="1" applyFill="1" applyBorder="1" applyAlignment="1">
      <alignment horizontal="left" vertical="center" indent="1"/>
    </xf>
    <xf numFmtId="0" fontId="0" fillId="84" borderId="10" xfId="0" applyFill="1" applyBorder="1" applyAlignment="1">
      <alignment horizontal="left" vertical="center" indent="1"/>
    </xf>
    <xf numFmtId="6" fontId="0" fillId="84" borderId="10" xfId="0" applyNumberFormat="1" applyFill="1" applyBorder="1" applyAlignment="1">
      <alignment horizontal="left" vertical="center" indent="1"/>
    </xf>
    <xf numFmtId="170" fontId="250" fillId="7" borderId="16" xfId="15" applyNumberFormat="1" applyFont="1" applyFill="1" applyBorder="1" applyAlignment="1">
      <alignment horizontal="left" vertical="center" indent="1"/>
    </xf>
    <xf numFmtId="242" fontId="250" fillId="7" borderId="16" xfId="15" applyNumberFormat="1" applyFont="1" applyFill="1" applyBorder="1" applyAlignment="1">
      <alignment horizontal="left" vertical="center" indent="1"/>
    </xf>
    <xf numFmtId="219" fontId="41" fillId="123" borderId="16" xfId="15" applyNumberFormat="1" applyFont="1" applyFill="1" applyBorder="1" applyAlignment="1">
      <alignment horizontal="left" vertical="center" indent="1"/>
    </xf>
    <xf numFmtId="219" fontId="0" fillId="139" borderId="9" xfId="0" applyNumberFormat="1" applyFill="1" applyBorder="1" applyAlignment="1">
      <alignment horizontal="left" vertical="center" indent="1"/>
    </xf>
    <xf numFmtId="0" fontId="0" fillId="7" borderId="10" xfId="0" applyFill="1" applyBorder="1" applyAlignment="1">
      <alignment horizontal="left" vertical="center" indent="1"/>
    </xf>
    <xf numFmtId="0" fontId="0" fillId="8" borderId="16" xfId="0" applyFill="1" applyBorder="1" applyAlignment="1">
      <alignment horizontal="left" vertical="center" indent="1"/>
    </xf>
    <xf numFmtId="0" fontId="0" fillId="7" borderId="16" xfId="0" applyFill="1" applyBorder="1" applyAlignment="1">
      <alignment horizontal="left" vertical="center" wrapText="1" indent="1"/>
    </xf>
    <xf numFmtId="0" fontId="24" fillId="139" borderId="9" xfId="0" applyFont="1" applyFill="1" applyBorder="1" applyAlignment="1">
      <alignment horizontal="left" vertical="center" indent="1"/>
    </xf>
    <xf numFmtId="229" fontId="245" fillId="7" borderId="16" xfId="15" applyNumberFormat="1" applyFont="1" applyFill="1" applyBorder="1" applyAlignment="1">
      <alignment horizontal="left" vertical="center" indent="1"/>
    </xf>
    <xf numFmtId="219" fontId="41" fillId="139" borderId="9" xfId="0" applyNumberFormat="1" applyFont="1" applyFill="1" applyBorder="1" applyAlignment="1">
      <alignment horizontal="left" vertical="center" indent="1"/>
    </xf>
    <xf numFmtId="219" fontId="228" fillId="141" borderId="10" xfId="0" applyNumberFormat="1" applyFont="1" applyFill="1" applyBorder="1" applyAlignment="1">
      <alignment horizontal="left" vertical="center" indent="1"/>
    </xf>
    <xf numFmtId="229" fontId="41" fillId="123" borderId="16" xfId="15" applyNumberFormat="1" applyFont="1" applyFill="1" applyBorder="1" applyAlignment="1">
      <alignment horizontal="left" vertical="center" indent="1"/>
    </xf>
    <xf numFmtId="229" fontId="0" fillId="139" borderId="9" xfId="0" applyNumberFormat="1" applyFill="1" applyBorder="1" applyAlignment="1">
      <alignment horizontal="left" vertical="center" indent="1"/>
    </xf>
    <xf numFmtId="229" fontId="41" fillId="123" borderId="10" xfId="15" applyNumberFormat="1" applyFont="1" applyFill="1" applyBorder="1" applyAlignment="1">
      <alignment horizontal="left" vertical="center" indent="1"/>
    </xf>
    <xf numFmtId="229" fontId="52" fillId="141" borderId="10" xfId="0" applyNumberFormat="1" applyFont="1" applyFill="1" applyBorder="1" applyAlignment="1">
      <alignment horizontal="left" vertical="center" indent="1"/>
    </xf>
    <xf numFmtId="219" fontId="245" fillId="7" borderId="16" xfId="15" applyNumberFormat="1" applyFont="1" applyFill="1" applyBorder="1" applyAlignment="1">
      <alignment horizontal="left" vertical="center" indent="1"/>
    </xf>
    <xf numFmtId="227" fontId="252" fillId="7" borderId="16" xfId="15" applyNumberFormat="1" applyFont="1" applyFill="1" applyBorder="1" applyAlignment="1">
      <alignment horizontal="left" vertical="center" indent="1"/>
    </xf>
    <xf numFmtId="227" fontId="252" fillId="8" borderId="16" xfId="15" applyNumberFormat="1" applyFont="1" applyFill="1" applyBorder="1" applyAlignment="1">
      <alignment horizontal="left" vertical="center" indent="1"/>
    </xf>
    <xf numFmtId="220" fontId="245" fillId="8" borderId="16" xfId="15" applyNumberFormat="1" applyFont="1" applyFill="1" applyBorder="1" applyAlignment="1">
      <alignment horizontal="left" vertical="center" indent="1"/>
    </xf>
    <xf numFmtId="0" fontId="24" fillId="7" borderId="28" xfId="0" applyFont="1" applyFill="1" applyBorder="1" applyAlignment="1">
      <alignment horizontal="left" vertical="center" indent="1"/>
    </xf>
    <xf numFmtId="0" fontId="24" fillId="7" borderId="0" xfId="0" applyFont="1" applyFill="1" applyBorder="1" applyAlignment="1">
      <alignment horizontal="left" vertical="center" indent="1"/>
    </xf>
    <xf numFmtId="0" fontId="24" fillId="7" borderId="1" xfId="0" applyFont="1" applyFill="1" applyBorder="1" applyAlignment="1">
      <alignment horizontal="left" vertical="center" indent="1"/>
    </xf>
    <xf numFmtId="219" fontId="245" fillId="7" borderId="18" xfId="15" applyNumberFormat="1" applyFont="1" applyFill="1" applyBorder="1" applyAlignment="1">
      <alignment horizontal="left" vertical="center" indent="1"/>
    </xf>
    <xf numFmtId="230" fontId="245" fillId="7" borderId="18" xfId="15" applyNumberFormat="1" applyFont="1" applyFill="1" applyBorder="1" applyAlignment="1">
      <alignment horizontal="left" vertical="center" indent="1"/>
    </xf>
    <xf numFmtId="220" fontId="252" fillId="7" borderId="7" xfId="15" applyNumberFormat="1" applyFont="1" applyFill="1" applyBorder="1" applyAlignment="1">
      <alignment horizontal="left" vertical="center" indent="1"/>
    </xf>
    <xf numFmtId="219" fontId="253" fillId="7" borderId="16" xfId="15" applyNumberFormat="1" applyFont="1" applyFill="1" applyBorder="1" applyAlignment="1">
      <alignment horizontal="left" vertical="center" indent="1"/>
    </xf>
    <xf numFmtId="0" fontId="0" fillId="2" borderId="34" xfId="0" applyFill="1" applyBorder="1" applyAlignment="1">
      <alignment horizontal="left" vertical="center" wrapText="1" indent="1"/>
    </xf>
    <xf numFmtId="0" fontId="52" fillId="2" borderId="34" xfId="0" applyFont="1" applyFill="1" applyBorder="1" applyAlignment="1">
      <alignment horizontal="left" vertical="center" wrapText="1" indent="1"/>
    </xf>
    <xf numFmtId="0" fontId="18" fillId="2" borderId="122" xfId="0" applyFont="1" applyFill="1" applyBorder="1" applyAlignment="1">
      <alignment horizontal="left" vertical="center" indent="1"/>
    </xf>
    <xf numFmtId="49" fontId="0" fillId="14" borderId="0" xfId="0" applyNumberFormat="1" applyFill="1" applyAlignment="1">
      <alignment horizontal="left" vertical="center" indent="1"/>
    </xf>
    <xf numFmtId="49" fontId="0" fillId="139" borderId="9" xfId="0" applyNumberFormat="1" applyFill="1" applyBorder="1" applyAlignment="1">
      <alignment horizontal="left" vertical="center" indent="1"/>
    </xf>
    <xf numFmtId="49" fontId="0" fillId="14" borderId="10" xfId="0" applyNumberFormat="1" applyFill="1" applyBorder="1" applyAlignment="1">
      <alignment horizontal="left" vertical="center" indent="1"/>
    </xf>
    <xf numFmtId="49" fontId="52" fillId="141" borderId="10" xfId="0" applyNumberFormat="1" applyFont="1" applyFill="1" applyBorder="1" applyAlignment="1">
      <alignment horizontal="left" vertical="center" indent="1"/>
    </xf>
    <xf numFmtId="49" fontId="0" fillId="14" borderId="0" xfId="0" applyNumberFormat="1" applyFill="1" applyBorder="1" applyAlignment="1">
      <alignment horizontal="left" vertical="center" indent="1"/>
    </xf>
    <xf numFmtId="0" fontId="0" fillId="85" borderId="3" xfId="0" applyFill="1" applyBorder="1" applyAlignment="1">
      <alignment vertical="center"/>
    </xf>
    <xf numFmtId="0" fontId="0" fillId="85" borderId="4" xfId="0" applyFill="1" applyBorder="1" applyAlignment="1">
      <alignment vertical="center"/>
    </xf>
    <xf numFmtId="0" fontId="0" fillId="85" borderId="7" xfId="0" applyFill="1" applyBorder="1" applyAlignment="1">
      <alignment vertical="center"/>
    </xf>
    <xf numFmtId="0" fontId="0" fillId="85" borderId="0" xfId="0" applyFill="1" applyBorder="1" applyAlignment="1">
      <alignment vertical="center"/>
    </xf>
    <xf numFmtId="0" fontId="0" fillId="85" borderId="11" xfId="0" applyFill="1" applyBorder="1" applyAlignment="1"/>
    <xf numFmtId="0" fontId="0" fillId="85" borderId="12" xfId="0" applyFill="1" applyBorder="1" applyAlignment="1"/>
    <xf numFmtId="0" fontId="0" fillId="85" borderId="19" xfId="0" applyFill="1" applyBorder="1" applyAlignment="1"/>
    <xf numFmtId="0" fontId="0" fillId="85" borderId="32" xfId="0" applyFill="1" applyBorder="1" applyAlignment="1">
      <alignment vertical="center"/>
    </xf>
    <xf numFmtId="0" fontId="0" fillId="85" borderId="12" xfId="0" applyFill="1" applyBorder="1" applyAlignment="1">
      <alignment vertical="center"/>
    </xf>
    <xf numFmtId="0" fontId="0" fillId="85" borderId="23" xfId="0" applyFill="1" applyBorder="1"/>
    <xf numFmtId="0" fontId="0" fillId="85" borderId="8" xfId="0" applyFill="1" applyBorder="1"/>
    <xf numFmtId="0" fontId="0" fillId="85" borderId="0" xfId="0" applyFill="1" applyBorder="1"/>
    <xf numFmtId="0" fontId="0" fillId="85" borderId="7" xfId="0" applyFill="1" applyBorder="1"/>
    <xf numFmtId="0" fontId="0" fillId="85" borderId="1" xfId="0" applyFill="1" applyBorder="1" applyAlignment="1">
      <alignment vertical="center"/>
    </xf>
    <xf numFmtId="0" fontId="0" fillId="85" borderId="37" xfId="0" applyFill="1" applyBorder="1" applyAlignment="1">
      <alignment vertical="center"/>
    </xf>
    <xf numFmtId="0" fontId="0" fillId="85" borderId="62" xfId="0" applyFill="1" applyBorder="1" applyAlignment="1"/>
    <xf numFmtId="0" fontId="0" fillId="85" borderId="89" xfId="0" applyFill="1" applyBorder="1" applyAlignment="1"/>
    <xf numFmtId="0" fontId="0" fillId="85" borderId="38" xfId="0" applyFill="1" applyBorder="1" applyAlignment="1"/>
    <xf numFmtId="0" fontId="0" fillId="85" borderId="26" xfId="0" applyFill="1" applyBorder="1"/>
    <xf numFmtId="0" fontId="0" fillId="85" borderId="89" xfId="0" applyFill="1" applyBorder="1" applyAlignment="1">
      <alignment vertical="center"/>
    </xf>
    <xf numFmtId="0" fontId="0" fillId="85" borderId="26" xfId="0" applyFill="1" applyBorder="1" applyAlignment="1">
      <alignment vertical="center"/>
    </xf>
    <xf numFmtId="0" fontId="0" fillId="85" borderId="43" xfId="0" quotePrefix="1" applyFill="1" applyBorder="1" applyAlignment="1">
      <alignment vertical="center"/>
    </xf>
    <xf numFmtId="0" fontId="0" fillId="85" borderId="122" xfId="0" applyFill="1" applyBorder="1" applyAlignment="1"/>
    <xf numFmtId="0" fontId="0" fillId="85" borderId="17" xfId="0" applyFill="1" applyBorder="1" applyAlignment="1"/>
    <xf numFmtId="0" fontId="0" fillId="85" borderId="34" xfId="0" applyFill="1" applyBorder="1" applyAlignment="1"/>
    <xf numFmtId="0" fontId="0" fillId="85" borderId="88" xfId="0" applyFill="1" applyBorder="1" applyAlignment="1">
      <alignment vertical="center"/>
    </xf>
    <xf numFmtId="0" fontId="0" fillId="85" borderId="17" xfId="0" applyFill="1" applyBorder="1" applyAlignment="1">
      <alignment vertical="center"/>
    </xf>
    <xf numFmtId="0" fontId="0" fillId="85" borderId="49" xfId="0" quotePrefix="1" applyFill="1" applyBorder="1" applyAlignment="1">
      <alignment vertical="center"/>
    </xf>
    <xf numFmtId="0" fontId="0" fillId="85" borderId="43" xfId="0" quotePrefix="1" applyFill="1" applyBorder="1"/>
    <xf numFmtId="0" fontId="0" fillId="85" borderId="17" xfId="0" applyFill="1" applyBorder="1"/>
    <xf numFmtId="0" fontId="0" fillId="85" borderId="34" xfId="0" applyFill="1" applyBorder="1"/>
    <xf numFmtId="0" fontId="0" fillId="85" borderId="88" xfId="0" applyFill="1" applyBorder="1"/>
    <xf numFmtId="0" fontId="16" fillId="85" borderId="89" xfId="0" applyFont="1" applyFill="1" applyBorder="1" applyAlignment="1">
      <alignment vertical="center"/>
    </xf>
    <xf numFmtId="0" fontId="16" fillId="85" borderId="17" xfId="0" applyFont="1" applyFill="1" applyBorder="1" applyAlignment="1">
      <alignment vertical="center"/>
    </xf>
    <xf numFmtId="0" fontId="16" fillId="85" borderId="12" xfId="0" applyFont="1" applyFill="1" applyBorder="1" applyAlignment="1">
      <alignment vertical="center"/>
    </xf>
    <xf numFmtId="0" fontId="16" fillId="85" borderId="17" xfId="0" applyFont="1" applyFill="1" applyBorder="1"/>
    <xf numFmtId="0" fontId="0" fillId="85" borderId="43" xfId="0" quotePrefix="1" applyFill="1" applyBorder="1" applyAlignment="1">
      <alignment horizontal="left" vertical="center"/>
    </xf>
    <xf numFmtId="0" fontId="0" fillId="85" borderId="122" xfId="0" applyFill="1" applyBorder="1" applyAlignment="1">
      <alignment vertical="center"/>
    </xf>
    <xf numFmtId="0" fontId="0" fillId="85" borderId="2" xfId="0" applyFill="1" applyBorder="1" applyAlignment="1">
      <alignment vertical="center"/>
    </xf>
    <xf numFmtId="0" fontId="0" fillId="85" borderId="13" xfId="0" applyFill="1" applyBorder="1" applyAlignment="1">
      <alignment vertical="center"/>
    </xf>
    <xf numFmtId="0" fontId="0" fillId="85" borderId="100" xfId="0" applyFill="1" applyBorder="1" applyAlignment="1">
      <alignment vertical="center"/>
    </xf>
    <xf numFmtId="0" fontId="0" fillId="85" borderId="109" xfId="0" applyFill="1" applyBorder="1" applyAlignment="1">
      <alignment vertical="center"/>
    </xf>
    <xf numFmtId="0" fontId="0" fillId="85" borderId="16" xfId="0" applyFill="1" applyBorder="1"/>
    <xf numFmtId="0" fontId="0" fillId="0" borderId="23" xfId="0" applyBorder="1" applyAlignment="1">
      <alignment vertical="top"/>
    </xf>
    <xf numFmtId="0" fontId="0" fillId="85" borderId="87" xfId="0" applyFill="1" applyBorder="1"/>
    <xf numFmtId="0" fontId="0" fillId="85" borderId="11" xfId="0" applyFill="1" applyBorder="1"/>
    <xf numFmtId="0" fontId="19" fillId="0" borderId="0" xfId="0" applyFont="1" applyFill="1" applyBorder="1" applyAlignment="1">
      <alignment horizontal="right" vertical="center" wrapText="1"/>
    </xf>
    <xf numFmtId="0" fontId="0" fillId="0" borderId="0" xfId="0" applyFill="1" applyBorder="1"/>
    <xf numFmtId="0" fontId="18" fillId="0" borderId="0" xfId="0" applyFont="1" applyFill="1" applyBorder="1" applyAlignment="1">
      <alignment horizontal="right" vertical="center" wrapText="1"/>
    </xf>
    <xf numFmtId="0" fontId="21" fillId="0" borderId="0" xfId="0" applyFont="1" applyFill="1" applyBorder="1" applyAlignment="1">
      <alignment vertical="center" wrapText="1"/>
    </xf>
    <xf numFmtId="0" fontId="21"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21" fillId="0" borderId="0" xfId="0" applyFont="1" applyFill="1" applyBorder="1" applyAlignment="1">
      <alignment horizontal="right" vertical="center" wrapText="1" indent="3"/>
    </xf>
    <xf numFmtId="0" fontId="18" fillId="0" borderId="0" xfId="0" applyFont="1" applyFill="1" applyBorder="1" applyAlignment="1">
      <alignment vertical="center" wrapText="1"/>
    </xf>
    <xf numFmtId="0" fontId="22" fillId="0" borderId="0" xfId="0" applyFont="1" applyFill="1" applyBorder="1" applyAlignment="1">
      <alignment vertical="center" wrapText="1"/>
    </xf>
    <xf numFmtId="10" fontId="18" fillId="0" borderId="0" xfId="0" applyNumberFormat="1" applyFont="1" applyFill="1" applyBorder="1" applyAlignment="1">
      <alignment horizontal="right" vertical="center" wrapText="1"/>
    </xf>
    <xf numFmtId="0" fontId="18" fillId="0" borderId="0" xfId="0" applyFont="1" applyFill="1" applyBorder="1" applyAlignment="1">
      <alignment horizontal="left" vertical="center" wrapText="1"/>
    </xf>
    <xf numFmtId="0" fontId="18" fillId="0" borderId="0" xfId="0" applyFont="1" applyAlignment="1">
      <alignment vertical="center"/>
    </xf>
    <xf numFmtId="0" fontId="22" fillId="0" borderId="0" xfId="0" applyFont="1" applyFill="1" applyBorder="1" applyAlignment="1">
      <alignment horizontal="right" vertical="center" wrapText="1"/>
    </xf>
    <xf numFmtId="0" fontId="20"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20" fillId="0" borderId="0" xfId="0" applyFont="1" applyFill="1" applyBorder="1" applyAlignment="1">
      <alignment vertical="center" wrapText="1"/>
    </xf>
    <xf numFmtId="0" fontId="20" fillId="0" borderId="0" xfId="0" applyFont="1" applyFill="1" applyBorder="1" applyAlignment="1">
      <alignment horizontal="right" vertical="center"/>
    </xf>
    <xf numFmtId="0" fontId="0" fillId="0" borderId="0" xfId="0" applyFill="1" applyBorder="1" applyAlignment="1"/>
    <xf numFmtId="0" fontId="18" fillId="0" borderId="0" xfId="0" applyFont="1" applyFill="1" applyBorder="1" applyAlignment="1">
      <alignment horizontal="right" vertical="center"/>
    </xf>
    <xf numFmtId="0" fontId="22" fillId="0" borderId="0" xfId="0" applyFont="1" applyFill="1" applyBorder="1" applyAlignment="1">
      <alignment vertical="center"/>
    </xf>
    <xf numFmtId="10" fontId="18" fillId="0" borderId="0" xfId="0" applyNumberFormat="1" applyFont="1" applyFill="1" applyBorder="1" applyAlignment="1">
      <alignment horizontal="right" vertical="center"/>
    </xf>
    <xf numFmtId="0" fontId="18" fillId="0" borderId="0" xfId="0" applyFont="1" applyFill="1" applyBorder="1" applyAlignment="1">
      <alignment vertical="center"/>
    </xf>
    <xf numFmtId="0" fontId="20" fillId="0" borderId="0" xfId="0" applyFont="1" applyFill="1" applyBorder="1" applyAlignment="1">
      <alignment vertical="center"/>
    </xf>
    <xf numFmtId="0" fontId="0" fillId="6" borderId="2" xfId="0" applyFill="1" applyBorder="1" applyAlignment="1">
      <alignment vertical="center"/>
    </xf>
    <xf numFmtId="0" fontId="0" fillId="6" borderId="3" xfId="0" applyFill="1" applyBorder="1" applyAlignment="1">
      <alignment vertical="center"/>
    </xf>
    <xf numFmtId="0" fontId="0" fillId="6" borderId="4" xfId="0" applyFill="1" applyBorder="1" applyAlignment="1">
      <alignment vertical="center"/>
    </xf>
    <xf numFmtId="0" fontId="0" fillId="6" borderId="1" xfId="0" applyFill="1" applyBorder="1" applyAlignment="1">
      <alignment vertical="center"/>
    </xf>
    <xf numFmtId="0" fontId="0" fillId="6" borderId="0" xfId="0" applyFill="1" applyBorder="1" applyAlignment="1">
      <alignment vertical="center"/>
    </xf>
    <xf numFmtId="0" fontId="0" fillId="6" borderId="7" xfId="0" applyFill="1" applyBorder="1" applyAlignment="1">
      <alignment vertical="center"/>
    </xf>
    <xf numFmtId="0" fontId="0" fillId="6" borderId="13" xfId="0" applyFill="1" applyBorder="1" applyAlignment="1">
      <alignment vertical="center"/>
    </xf>
    <xf numFmtId="0" fontId="0" fillId="6" borderId="100" xfId="0" applyFill="1" applyBorder="1" applyAlignment="1">
      <alignment vertical="center"/>
    </xf>
    <xf numFmtId="0" fontId="0" fillId="6" borderId="109" xfId="0" applyFill="1" applyBorder="1" applyAlignment="1">
      <alignment vertical="center"/>
    </xf>
    <xf numFmtId="0" fontId="0" fillId="6" borderId="16" xfId="0" applyFill="1" applyBorder="1" applyAlignment="1">
      <alignment horizontal="center"/>
    </xf>
    <xf numFmtId="0" fontId="0" fillId="6" borderId="10" xfId="0" applyFill="1" applyBorder="1" applyAlignment="1">
      <alignment horizontal="center"/>
    </xf>
    <xf numFmtId="0" fontId="0" fillId="6" borderId="23" xfId="0" applyFill="1" applyBorder="1" applyAlignment="1">
      <alignment vertical="top"/>
    </xf>
    <xf numFmtId="3" fontId="17" fillId="0" borderId="0" xfId="0" applyNumberFormat="1" applyFont="1" applyFill="1" applyBorder="1" applyAlignment="1" applyProtection="1">
      <alignment horizontal="right" vertical="center"/>
    </xf>
    <xf numFmtId="0" fontId="24" fillId="2" borderId="0" xfId="16" applyFont="1" applyFill="1"/>
    <xf numFmtId="214" fontId="24" fillId="2" borderId="213" xfId="3" applyNumberFormat="1" applyFont="1" applyFill="1" applyBorder="1"/>
    <xf numFmtId="225" fontId="24" fillId="0" borderId="10" xfId="3" applyNumberFormat="1" applyFont="1" applyFill="1" applyBorder="1"/>
    <xf numFmtId="3" fontId="24" fillId="14" borderId="0" xfId="16" applyNumberFormat="1" applyFont="1" applyFill="1"/>
    <xf numFmtId="0" fontId="24" fillId="2" borderId="100" xfId="16" applyFont="1" applyFill="1" applyBorder="1"/>
    <xf numFmtId="0" fontId="24" fillId="2" borderId="109" xfId="16" applyFont="1" applyFill="1" applyBorder="1"/>
    <xf numFmtId="0" fontId="38" fillId="0" borderId="0" xfId="16" applyFont="1" applyAlignment="1">
      <alignment horizontal="center"/>
    </xf>
    <xf numFmtId="0" fontId="24" fillId="2" borderId="213" xfId="16" applyFont="1" applyFill="1" applyBorder="1" applyAlignment="1">
      <alignment horizontal="center"/>
    </xf>
    <xf numFmtId="168" fontId="24" fillId="2" borderId="213" xfId="16" applyNumberFormat="1" applyFont="1" applyFill="1" applyBorder="1"/>
    <xf numFmtId="10" fontId="24" fillId="2" borderId="213" xfId="3" applyNumberFormat="1" applyFont="1" applyFill="1" applyBorder="1"/>
    <xf numFmtId="0" fontId="38" fillId="0" borderId="37" xfId="1" applyFont="1" applyFill="1" applyBorder="1" applyAlignment="1">
      <alignment horizontal="center"/>
    </xf>
    <xf numFmtId="0" fontId="24" fillId="0" borderId="23" xfId="1" applyFont="1" applyFill="1" applyBorder="1"/>
    <xf numFmtId="176" fontId="40" fillId="0" borderId="24" xfId="3" applyNumberFormat="1" applyFont="1" applyFill="1" applyBorder="1"/>
    <xf numFmtId="214" fontId="40" fillId="0" borderId="23" xfId="3" applyNumberFormat="1" applyFont="1" applyFill="1" applyBorder="1"/>
    <xf numFmtId="214" fontId="40" fillId="0" borderId="24" xfId="3" applyNumberFormat="1" applyFont="1" applyFill="1" applyBorder="1"/>
    <xf numFmtId="0" fontId="38" fillId="0" borderId="36" xfId="1" applyFont="1" applyFill="1" applyBorder="1" applyAlignment="1">
      <alignment horizontal="center"/>
    </xf>
    <xf numFmtId="0" fontId="38" fillId="0" borderId="23" xfId="1" applyFont="1" applyFill="1" applyBorder="1" applyAlignment="1">
      <alignment horizontal="center"/>
    </xf>
    <xf numFmtId="214" fontId="41" fillId="0" borderId="23" xfId="6" applyNumberFormat="1" applyFont="1" applyFill="1" applyBorder="1"/>
    <xf numFmtId="214" fontId="41" fillId="0" borderId="24" xfId="6" applyNumberFormat="1" applyFont="1" applyFill="1" applyBorder="1"/>
    <xf numFmtId="166" fontId="41" fillId="0" borderId="24" xfId="3" applyNumberFormat="1" applyFont="1" applyFill="1" applyBorder="1"/>
    <xf numFmtId="203" fontId="41" fillId="0" borderId="23" xfId="34386" applyNumberFormat="1" applyFont="1" applyFill="1" applyBorder="1"/>
    <xf numFmtId="203" fontId="41" fillId="0" borderId="24" xfId="34386" applyNumberFormat="1" applyFont="1" applyFill="1" applyBorder="1"/>
    <xf numFmtId="0" fontId="38" fillId="0" borderId="38" xfId="1" applyFont="1" applyFill="1" applyBorder="1" applyAlignment="1">
      <alignment horizontal="center"/>
    </xf>
    <xf numFmtId="166" fontId="52" fillId="0" borderId="19" xfId="3" applyNumberFormat="1" applyFont="1" applyFill="1" applyBorder="1"/>
    <xf numFmtId="166" fontId="14" fillId="0" borderId="18" xfId="3" applyNumberFormat="1" applyFont="1" applyFill="1" applyBorder="1"/>
    <xf numFmtId="166" fontId="38" fillId="0" borderId="110" xfId="3" applyNumberFormat="1" applyFont="1" applyFill="1" applyBorder="1"/>
    <xf numFmtId="166" fontId="14" fillId="0" borderId="23" xfId="3" applyNumberFormat="1" applyFont="1" applyFill="1" applyBorder="1"/>
    <xf numFmtId="166" fontId="38" fillId="0" borderId="24" xfId="3" applyNumberFormat="1" applyFont="1" applyFill="1" applyBorder="1"/>
    <xf numFmtId="166" fontId="52" fillId="0" borderId="49" xfId="3" applyNumberFormat="1" applyFont="1" applyFill="1" applyBorder="1"/>
    <xf numFmtId="0" fontId="24" fillId="0" borderId="29" xfId="1" applyFont="1" applyBorder="1"/>
    <xf numFmtId="0" fontId="255" fillId="0" borderId="0" xfId="1" applyFont="1" applyFill="1" applyBorder="1" applyAlignment="1">
      <alignment horizontal="left"/>
    </xf>
    <xf numFmtId="226" fontId="41" fillId="13" borderId="18" xfId="6" applyNumberFormat="1" applyFont="1" applyFill="1" applyBorder="1"/>
    <xf numFmtId="226" fontId="41" fillId="13" borderId="7" xfId="6" applyNumberFormat="1" applyFont="1" applyFill="1" applyBorder="1"/>
    <xf numFmtId="166" fontId="41" fillId="85" borderId="23" xfId="3" applyNumberFormat="1" applyFont="1" applyFill="1" applyBorder="1"/>
    <xf numFmtId="0" fontId="24" fillId="0" borderId="13" xfId="1" applyFont="1" applyBorder="1" applyAlignment="1">
      <alignment horizontal="right"/>
    </xf>
    <xf numFmtId="2" fontId="0" fillId="15" borderId="0" xfId="0" applyNumberFormat="1" applyFill="1"/>
    <xf numFmtId="44" fontId="0" fillId="15" borderId="0" xfId="0" applyNumberFormat="1" applyFill="1"/>
    <xf numFmtId="0" fontId="38" fillId="0" borderId="35" xfId="1" applyFont="1" applyBorder="1"/>
    <xf numFmtId="166" fontId="41" fillId="0" borderId="49" xfId="3" applyNumberFormat="1" applyFont="1" applyFill="1" applyBorder="1"/>
    <xf numFmtId="166" fontId="41" fillId="15" borderId="49" xfId="3" applyNumberFormat="1" applyFont="1" applyFill="1" applyBorder="1"/>
    <xf numFmtId="226" fontId="41" fillId="13" borderId="10" xfId="6" applyNumberFormat="1" applyFont="1" applyFill="1" applyBorder="1"/>
    <xf numFmtId="226" fontId="41" fillId="13" borderId="19" xfId="6" applyNumberFormat="1" applyFont="1" applyFill="1" applyBorder="1"/>
    <xf numFmtId="226" fontId="41" fillId="13" borderId="32" xfId="6" applyNumberFormat="1" applyFont="1" applyFill="1" applyBorder="1"/>
    <xf numFmtId="166" fontId="41" fillId="15" borderId="213" xfId="3" applyNumberFormat="1" applyFont="1" applyFill="1" applyBorder="1"/>
    <xf numFmtId="166" fontId="41" fillId="15" borderId="19" xfId="3" applyNumberFormat="1" applyFont="1" applyFill="1" applyBorder="1"/>
    <xf numFmtId="166" fontId="41" fillId="15" borderId="10" xfId="3" applyNumberFormat="1" applyFont="1" applyFill="1" applyBorder="1"/>
    <xf numFmtId="167" fontId="41" fillId="15" borderId="19" xfId="3" applyNumberFormat="1" applyFont="1" applyFill="1" applyBorder="1"/>
    <xf numFmtId="166" fontId="41" fillId="15" borderId="32" xfId="3" applyNumberFormat="1" applyFont="1" applyFill="1" applyBorder="1"/>
    <xf numFmtId="0" fontId="49" fillId="0" borderId="0" xfId="0" applyFont="1" applyFill="1"/>
    <xf numFmtId="10" fontId="204" fillId="6" borderId="199" xfId="6" applyNumberFormat="1" applyFont="1" applyFill="1" applyBorder="1" applyAlignment="1">
      <alignment horizontal="center" vertical="center"/>
    </xf>
    <xf numFmtId="214" fontId="204" fillId="6" borderId="199" xfId="6" applyNumberFormat="1" applyFont="1" applyFill="1" applyBorder="1" applyAlignment="1">
      <alignment horizontal="center" vertical="center"/>
    </xf>
    <xf numFmtId="10" fontId="16" fillId="0" borderId="0" xfId="6" applyNumberFormat="1" applyFont="1"/>
    <xf numFmtId="230" fontId="41" fillId="123" borderId="16" xfId="15" applyNumberFormat="1" applyFont="1" applyFill="1" applyBorder="1" applyAlignment="1">
      <alignment horizontal="left" vertical="center" indent="1"/>
    </xf>
    <xf numFmtId="0" fontId="0" fillId="139" borderId="16" xfId="0" applyFill="1" applyBorder="1" applyAlignment="1">
      <alignment horizontal="left" vertical="center" indent="1"/>
    </xf>
    <xf numFmtId="168" fontId="205" fillId="138" borderId="199" xfId="56941" applyNumberFormat="1" applyFont="1" applyFill="1" applyBorder="1" applyAlignment="1">
      <alignment vertical="center" wrapText="1"/>
    </xf>
    <xf numFmtId="168" fontId="205" fillId="138" borderId="199" xfId="56944" applyNumberFormat="1" applyFont="1" applyFill="1" applyBorder="1" applyAlignment="1">
      <alignment vertical="center" wrapText="1"/>
    </xf>
    <xf numFmtId="41" fontId="204" fillId="6" borderId="222" xfId="56943" applyNumberFormat="1" applyFont="1" applyFill="1" applyBorder="1" applyAlignment="1">
      <alignment horizontal="center" vertical="center" wrapText="1"/>
    </xf>
    <xf numFmtId="41" fontId="205" fillId="6" borderId="223" xfId="56943" applyNumberFormat="1" applyFont="1" applyFill="1" applyBorder="1" applyAlignment="1">
      <alignment horizontal="center" vertical="center" wrapText="1"/>
    </xf>
    <xf numFmtId="0" fontId="229" fillId="135" borderId="0" xfId="56941" applyFont="1" applyFill="1" applyBorder="1" applyAlignment="1">
      <alignment horizontal="left" vertical="center" wrapText="1"/>
    </xf>
    <xf numFmtId="0" fontId="229" fillId="135" borderId="18" xfId="56941" applyFont="1" applyFill="1" applyBorder="1" applyAlignment="1">
      <alignment horizontal="left" vertical="center" wrapText="1"/>
    </xf>
    <xf numFmtId="0" fontId="229" fillId="135" borderId="0" xfId="56941" applyFont="1" applyFill="1" applyAlignment="1">
      <alignment horizontal="left" vertical="center" wrapText="1"/>
    </xf>
    <xf numFmtId="1" fontId="0" fillId="14" borderId="0" xfId="6" applyNumberFormat="1" applyFont="1" applyFill="1" applyAlignment="1">
      <alignment horizontal="left" vertical="center" indent="1"/>
    </xf>
    <xf numFmtId="168" fontId="16" fillId="0" borderId="0" xfId="5" applyNumberFormat="1" applyFont="1"/>
    <xf numFmtId="41" fontId="16" fillId="0" borderId="0" xfId="56941" applyNumberFormat="1" applyFont="1"/>
    <xf numFmtId="0" fontId="48" fillId="14" borderId="0" xfId="0" applyFont="1" applyFill="1" applyAlignment="1">
      <alignment horizontal="left" vertical="center" wrapText="1" indent="1"/>
    </xf>
    <xf numFmtId="0" fontId="48" fillId="14" borderId="0" xfId="0" applyFont="1" applyFill="1" applyAlignment="1">
      <alignment horizontal="left" vertical="center" indent="1"/>
    </xf>
    <xf numFmtId="0" fontId="257" fillId="0" borderId="0" xfId="56941" applyFont="1"/>
    <xf numFmtId="0" fontId="258" fillId="0" borderId="0" xfId="56941" applyFont="1"/>
    <xf numFmtId="0" fontId="260" fillId="143" borderId="215" xfId="56949" applyFont="1" applyFill="1" applyBorder="1" applyAlignment="1">
      <alignment horizontal="center" vertical="center" wrapText="1"/>
    </xf>
    <xf numFmtId="0" fontId="260" fillId="0" borderId="215" xfId="56949" applyFont="1" applyFill="1" applyBorder="1" applyAlignment="1">
      <alignment horizontal="center" vertical="center" wrapText="1"/>
    </xf>
    <xf numFmtId="243" fontId="260" fillId="144" borderId="221" xfId="56949" applyNumberFormat="1" applyFont="1" applyFill="1" applyBorder="1" applyAlignment="1" applyProtection="1">
      <alignment horizontal="right"/>
      <protection locked="0"/>
    </xf>
    <xf numFmtId="0" fontId="260" fillId="0" borderId="216" xfId="56949" applyFont="1" applyFill="1" applyBorder="1" applyAlignment="1">
      <alignment horizontal="center" vertical="center" wrapText="1"/>
    </xf>
    <xf numFmtId="243" fontId="260" fillId="144" borderId="220" xfId="56949" applyNumberFormat="1" applyFont="1" applyFill="1" applyBorder="1" applyAlignment="1" applyProtection="1">
      <alignment horizontal="right"/>
      <protection locked="0"/>
    </xf>
    <xf numFmtId="0" fontId="259" fillId="143" borderId="214" xfId="56952" applyFont="1" applyFill="1" applyBorder="1" applyAlignment="1">
      <alignment horizontal="left" vertical="center"/>
    </xf>
    <xf numFmtId="0" fontId="259" fillId="143" borderId="217" xfId="56952" applyFont="1" applyFill="1" applyBorder="1" applyAlignment="1">
      <alignment horizontal="left" vertical="center" wrapText="1"/>
    </xf>
    <xf numFmtId="0" fontId="260" fillId="0" borderId="215" xfId="56952" applyFont="1" applyFill="1" applyBorder="1" applyAlignment="1">
      <alignment horizontal="left" vertical="center" wrapText="1" indent="1"/>
    </xf>
    <xf numFmtId="243" fontId="260" fillId="144" borderId="221" xfId="56952" applyNumberFormat="1" applyFont="1" applyFill="1" applyBorder="1" applyAlignment="1" applyProtection="1">
      <alignment horizontal="right"/>
      <protection locked="0"/>
    </xf>
    <xf numFmtId="0" fontId="259" fillId="131" borderId="216" xfId="56952" applyFont="1" applyFill="1" applyBorder="1" applyAlignment="1">
      <alignment horizontal="left" vertical="center" wrapText="1"/>
    </xf>
    <xf numFmtId="243" fontId="260" fillId="131" borderId="220" xfId="56952" applyNumberFormat="1" applyFont="1" applyFill="1" applyBorder="1" applyAlignment="1">
      <alignment horizontal="right"/>
    </xf>
    <xf numFmtId="0" fontId="3" fillId="0" borderId="0" xfId="56941" applyFont="1"/>
    <xf numFmtId="0" fontId="259" fillId="143" borderId="218" xfId="56949" applyFont="1" applyFill="1" applyBorder="1" applyAlignment="1">
      <alignment horizontal="left" vertical="top"/>
    </xf>
    <xf numFmtId="0" fontId="260" fillId="0" borderId="218" xfId="56949" applyFont="1" applyFill="1" applyBorder="1" applyAlignment="1">
      <alignment horizontal="left" vertical="top" wrapText="1" indent="1"/>
    </xf>
    <xf numFmtId="0" fontId="260" fillId="0" borderId="219" xfId="56949" applyFont="1" applyFill="1" applyBorder="1" applyAlignment="1">
      <alignment horizontal="left" vertical="top" wrapText="1" indent="1"/>
    </xf>
    <xf numFmtId="0" fontId="259" fillId="131" borderId="219" xfId="56952" applyFont="1" applyFill="1" applyBorder="1" applyAlignment="1">
      <alignment horizontal="left" vertical="center"/>
    </xf>
    <xf numFmtId="0" fontId="260" fillId="0" borderId="218" xfId="56952" applyFont="1" applyFill="1" applyBorder="1" applyAlignment="1">
      <alignment horizontal="left" vertical="top" wrapText="1" indent="1"/>
    </xf>
    <xf numFmtId="0" fontId="204" fillId="6" borderId="0" xfId="56953" applyFont="1" applyFill="1"/>
    <xf numFmtId="0" fontId="261" fillId="6" borderId="0" xfId="56953" applyFont="1" applyFill="1"/>
    <xf numFmtId="0" fontId="204" fillId="0" borderId="0" xfId="56953" applyFont="1"/>
    <xf numFmtId="0" fontId="205" fillId="6" borderId="0" xfId="56953" applyFont="1" applyFill="1"/>
    <xf numFmtId="0" fontId="262" fillId="0" borderId="0" xfId="56953" applyFont="1"/>
    <xf numFmtId="0" fontId="205" fillId="0" borderId="0" xfId="56953" applyFont="1"/>
    <xf numFmtId="0" fontId="229" fillId="135" borderId="0" xfId="56953" applyFont="1" applyFill="1" applyAlignment="1">
      <alignment horizontal="center" vertical="center" wrapText="1"/>
    </xf>
    <xf numFmtId="0" fontId="237" fillId="6" borderId="0" xfId="56953" applyFont="1" applyFill="1"/>
    <xf numFmtId="3" fontId="204" fillId="6" borderId="207" xfId="56953" applyNumberFormat="1" applyFont="1" applyFill="1" applyBorder="1"/>
    <xf numFmtId="10" fontId="204" fillId="6" borderId="207" xfId="56954" applyNumberFormat="1" applyFont="1" applyFill="1" applyBorder="1"/>
    <xf numFmtId="0" fontId="229" fillId="135" borderId="0" xfId="56953" applyFont="1" applyFill="1" applyAlignment="1">
      <alignment vertical="center" wrapText="1"/>
    </xf>
    <xf numFmtId="0" fontId="204" fillId="6" borderId="207" xfId="56953" applyFont="1" applyFill="1" applyBorder="1" applyAlignment="1">
      <alignment vertical="center"/>
    </xf>
    <xf numFmtId="10" fontId="204" fillId="6" borderId="207" xfId="56953" applyNumberFormat="1" applyFont="1" applyFill="1" applyBorder="1" applyAlignment="1">
      <alignment vertical="center"/>
    </xf>
    <xf numFmtId="6" fontId="204" fillId="6" borderId="207" xfId="56953" applyNumberFormat="1" applyFont="1" applyFill="1" applyBorder="1" applyAlignment="1">
      <alignment vertical="center"/>
    </xf>
    <xf numFmtId="10" fontId="204" fillId="6" borderId="0" xfId="56953" applyNumberFormat="1" applyFont="1" applyFill="1"/>
    <xf numFmtId="6" fontId="204" fillId="6" borderId="0" xfId="56953" applyNumberFormat="1" applyFont="1" applyFill="1"/>
    <xf numFmtId="0" fontId="261" fillId="0" borderId="0" xfId="56953" applyFont="1"/>
    <xf numFmtId="0" fontId="202" fillId="0" borderId="0" xfId="56953" applyFont="1" applyAlignment="1">
      <alignment horizontal="center" vertical="center" wrapText="1"/>
    </xf>
    <xf numFmtId="0" fontId="229" fillId="0" borderId="0" xfId="56953" applyFont="1" applyAlignment="1">
      <alignment horizontal="center" vertical="center" wrapText="1"/>
    </xf>
    <xf numFmtId="6" fontId="204" fillId="0" borderId="0" xfId="56953" applyNumberFormat="1" applyFont="1"/>
    <xf numFmtId="10" fontId="204" fillId="0" borderId="0" xfId="56953" applyNumberFormat="1" applyFont="1" applyAlignment="1">
      <alignment vertical="center"/>
    </xf>
    <xf numFmtId="0" fontId="229" fillId="6" borderId="0" xfId="56953" applyFont="1" applyFill="1" applyAlignment="1">
      <alignment vertical="center" wrapText="1"/>
    </xf>
    <xf numFmtId="225" fontId="204" fillId="6" borderId="207" xfId="56953" applyNumberFormat="1" applyFont="1" applyFill="1" applyBorder="1" applyAlignment="1">
      <alignment vertical="center"/>
    </xf>
    <xf numFmtId="0" fontId="204" fillId="6" borderId="0" xfId="56953" applyFont="1" applyFill="1" applyAlignment="1">
      <alignment vertical="center"/>
    </xf>
    <xf numFmtId="0" fontId="204" fillId="6" borderId="0" xfId="56953" applyFont="1" applyFill="1" applyAlignment="1">
      <alignment horizontal="right" vertical="center"/>
    </xf>
    <xf numFmtId="10" fontId="204" fillId="6" borderId="0" xfId="56953" applyNumberFormat="1" applyFont="1" applyFill="1" applyAlignment="1">
      <alignment vertical="center"/>
    </xf>
    <xf numFmtId="0" fontId="204" fillId="6" borderId="207" xfId="56953" applyFont="1" applyFill="1" applyBorder="1" applyAlignment="1">
      <alignment vertical="center" wrapText="1"/>
    </xf>
    <xf numFmtId="0" fontId="204" fillId="6" borderId="0" xfId="56953" applyFont="1" applyFill="1" applyAlignment="1">
      <alignment vertical="center" wrapText="1"/>
    </xf>
    <xf numFmtId="49" fontId="41" fillId="14" borderId="16" xfId="0" applyNumberFormat="1" applyFont="1" applyFill="1" applyBorder="1" applyAlignment="1">
      <alignment horizontal="left" vertical="center" indent="1"/>
    </xf>
    <xf numFmtId="0" fontId="45" fillId="14" borderId="0" xfId="1" applyFont="1" applyFill="1" applyAlignment="1">
      <alignment horizontal="left" vertical="center" indent="1"/>
    </xf>
    <xf numFmtId="3" fontId="24" fillId="14" borderId="0" xfId="1" applyNumberFormat="1" applyFont="1" applyFill="1" applyAlignment="1">
      <alignment horizontal="left" vertical="center" indent="1"/>
    </xf>
    <xf numFmtId="0" fontId="24" fillId="14" borderId="0" xfId="1" applyFont="1" applyFill="1" applyAlignment="1">
      <alignment horizontal="left" vertical="center" indent="1"/>
    </xf>
    <xf numFmtId="0" fontId="38" fillId="14" borderId="0" xfId="1" applyFont="1" applyFill="1" applyAlignment="1">
      <alignment horizontal="left" vertical="center" indent="1"/>
    </xf>
    <xf numFmtId="0" fontId="24" fillId="6" borderId="27" xfId="1" applyFont="1" applyFill="1" applyBorder="1" applyAlignment="1">
      <alignment horizontal="left" vertical="center" indent="1"/>
    </xf>
    <xf numFmtId="0" fontId="38" fillId="5" borderId="0" xfId="1" applyFont="1" applyFill="1" applyAlignment="1">
      <alignment horizontal="left" vertical="center" indent="1"/>
    </xf>
    <xf numFmtId="0" fontId="24" fillId="5" borderId="0" xfId="1" applyFont="1" applyFill="1" applyAlignment="1">
      <alignment horizontal="left" vertical="center" indent="1"/>
    </xf>
    <xf numFmtId="9" fontId="24" fillId="8" borderId="28" xfId="1" applyNumberFormat="1" applyFont="1" applyFill="1" applyBorder="1" applyAlignment="1">
      <alignment horizontal="left" vertical="center" indent="1"/>
    </xf>
    <xf numFmtId="0" fontId="24" fillId="2" borderId="35" xfId="1" applyFont="1" applyFill="1" applyBorder="1" applyAlignment="1">
      <alignment horizontal="left" vertical="center" indent="1"/>
    </xf>
    <xf numFmtId="0" fontId="24" fillId="2" borderId="36" xfId="1" applyFont="1" applyFill="1" applyBorder="1" applyAlignment="1">
      <alignment horizontal="left" vertical="center" indent="1"/>
    </xf>
    <xf numFmtId="0" fontId="24" fillId="2" borderId="36" xfId="1" applyFont="1" applyFill="1" applyBorder="1" applyAlignment="1">
      <alignment horizontal="left" vertical="center" wrapText="1" indent="1"/>
    </xf>
    <xf numFmtId="0" fontId="24" fillId="2" borderId="37" xfId="1" applyFont="1" applyFill="1" applyBorder="1" applyAlignment="1">
      <alignment horizontal="left" vertical="center" wrapText="1" indent="1"/>
    </xf>
    <xf numFmtId="0" fontId="24" fillId="2" borderId="25" xfId="1" applyFont="1" applyFill="1" applyBorder="1" applyAlignment="1">
      <alignment horizontal="left" vertical="center" wrapText="1" indent="1"/>
    </xf>
    <xf numFmtId="0" fontId="24" fillId="2" borderId="38" xfId="1" applyFont="1" applyFill="1" applyBorder="1" applyAlignment="1">
      <alignment horizontal="left" vertical="center" wrapText="1" indent="1"/>
    </xf>
    <xf numFmtId="0" fontId="24" fillId="2" borderId="39" xfId="1" applyFont="1" applyFill="1" applyBorder="1" applyAlignment="1">
      <alignment horizontal="left" vertical="center" wrapText="1" indent="1"/>
    </xf>
    <xf numFmtId="0" fontId="24" fillId="6" borderId="35" xfId="1" applyFont="1" applyFill="1" applyBorder="1" applyAlignment="1">
      <alignment horizontal="left" vertical="center" wrapText="1" indent="1"/>
    </xf>
    <xf numFmtId="0" fontId="24" fillId="2" borderId="23" xfId="1" applyFont="1" applyFill="1" applyBorder="1" applyAlignment="1">
      <alignment horizontal="left" vertical="center" wrapText="1" indent="1"/>
    </xf>
    <xf numFmtId="0" fontId="24" fillId="2" borderId="16" xfId="1" applyFont="1" applyFill="1" applyBorder="1" applyAlignment="1">
      <alignment horizontal="left" vertical="center" wrapText="1" indent="1"/>
    </xf>
    <xf numFmtId="0" fontId="24" fillId="2" borderId="8" xfId="1" applyFont="1" applyFill="1" applyBorder="1" applyAlignment="1">
      <alignment horizontal="left" vertical="center" wrapText="1" indent="1"/>
    </xf>
    <xf numFmtId="0" fontId="24" fillId="2" borderId="0" xfId="1" applyFont="1" applyFill="1" applyBorder="1" applyAlignment="1">
      <alignment horizontal="left" vertical="center" wrapText="1" indent="1"/>
    </xf>
    <xf numFmtId="0" fontId="24" fillId="6" borderId="28" xfId="1" applyFont="1" applyFill="1" applyBorder="1" applyAlignment="1">
      <alignment horizontal="left" vertical="center" wrapText="1" indent="1"/>
    </xf>
    <xf numFmtId="0" fontId="24" fillId="7" borderId="28" xfId="1" applyFont="1" applyFill="1" applyBorder="1" applyAlignment="1">
      <alignment horizontal="left" vertical="center" indent="1"/>
    </xf>
    <xf numFmtId="0" fontId="24" fillId="7" borderId="1" xfId="1" applyFont="1" applyFill="1" applyBorder="1" applyAlignment="1">
      <alignment horizontal="left" vertical="center" indent="1"/>
    </xf>
    <xf numFmtId="174" fontId="41" fillId="7" borderId="16" xfId="15" applyNumberFormat="1" applyFont="1" applyFill="1" applyBorder="1" applyAlignment="1">
      <alignment horizontal="left" vertical="center" indent="1"/>
    </xf>
    <xf numFmtId="202" fontId="41" fillId="87" borderId="16" xfId="15" applyNumberFormat="1" applyFont="1" applyFill="1" applyBorder="1" applyAlignment="1">
      <alignment horizontal="left" vertical="center" indent="1"/>
    </xf>
    <xf numFmtId="175" fontId="14" fillId="2" borderId="23" xfId="6" applyNumberFormat="1" applyFont="1" applyFill="1" applyBorder="1" applyAlignment="1">
      <alignment horizontal="left" vertical="center" indent="1"/>
    </xf>
    <xf numFmtId="175" fontId="14" fillId="2" borderId="16" xfId="6" applyNumberFormat="1" applyFont="1" applyFill="1" applyBorder="1" applyAlignment="1">
      <alignment horizontal="left" vertical="center" indent="1"/>
    </xf>
    <xf numFmtId="175" fontId="14" fillId="2" borderId="0" xfId="6" applyNumberFormat="1" applyFont="1" applyFill="1" applyBorder="1" applyAlignment="1">
      <alignment horizontal="left" vertical="center" indent="1"/>
    </xf>
    <xf numFmtId="0" fontId="24" fillId="6" borderId="28" xfId="1" applyFont="1" applyFill="1" applyBorder="1" applyAlignment="1">
      <alignment horizontal="left" vertical="center" indent="1"/>
    </xf>
    <xf numFmtId="0" fontId="24" fillId="7" borderId="13" xfId="1" applyFont="1" applyFill="1" applyBorder="1" applyAlignment="1">
      <alignment horizontal="left" vertical="center" indent="1"/>
    </xf>
    <xf numFmtId="202" fontId="41" fillId="87" borderId="22" xfId="15" applyNumberFormat="1" applyFont="1" applyFill="1" applyBorder="1" applyAlignment="1">
      <alignment horizontal="left" vertical="center" indent="1"/>
    </xf>
    <xf numFmtId="214" fontId="48" fillId="0" borderId="0" xfId="6" applyNumberFormat="1" applyFont="1" applyFill="1" applyBorder="1" applyAlignment="1" applyProtection="1">
      <alignment horizontal="right" vertical="center"/>
      <protection hidden="1"/>
    </xf>
    <xf numFmtId="0" fontId="48" fillId="0" borderId="0" xfId="1" applyFont="1" applyFill="1"/>
    <xf numFmtId="10" fontId="48" fillId="0" borderId="0" xfId="1" applyNumberFormat="1" applyFont="1" applyFill="1"/>
    <xf numFmtId="214" fontId="48" fillId="0" borderId="0" xfId="6" applyNumberFormat="1" applyFont="1" applyFill="1"/>
    <xf numFmtId="167" fontId="48" fillId="0" borderId="0" xfId="1" applyNumberFormat="1" applyFont="1" applyFill="1"/>
    <xf numFmtId="0" fontId="24" fillId="84" borderId="1" xfId="1" applyFont="1" applyFill="1" applyBorder="1" applyAlignment="1">
      <alignment horizontal="left" vertical="center" indent="1"/>
    </xf>
    <xf numFmtId="174" fontId="41" fillId="84" borderId="16" xfId="15" applyNumberFormat="1" applyFont="1" applyFill="1" applyBorder="1" applyAlignment="1">
      <alignment horizontal="left" vertical="center" indent="1"/>
    </xf>
    <xf numFmtId="0" fontId="24" fillId="84" borderId="0" xfId="1" applyFont="1" applyFill="1" applyAlignment="1">
      <alignment horizontal="left" vertical="center" indent="1"/>
    </xf>
    <xf numFmtId="202" fontId="41" fillId="84" borderId="23" xfId="15" applyNumberFormat="1" applyFont="1" applyFill="1" applyBorder="1" applyAlignment="1">
      <alignment horizontal="left" vertical="center" indent="1"/>
    </xf>
    <xf numFmtId="202" fontId="41" fillId="84" borderId="18" xfId="15" applyNumberFormat="1" applyFont="1" applyFill="1" applyBorder="1" applyAlignment="1">
      <alignment horizontal="left" vertical="center" indent="1"/>
    </xf>
    <xf numFmtId="202" fontId="41" fillId="84" borderId="16" xfId="15" applyNumberFormat="1" applyFont="1" applyFill="1" applyBorder="1" applyAlignment="1">
      <alignment horizontal="left" vertical="center" indent="1"/>
    </xf>
    <xf numFmtId="175" fontId="14" fillId="84" borderId="23" xfId="6" applyNumberFormat="1" applyFont="1" applyFill="1" applyBorder="1" applyAlignment="1">
      <alignment horizontal="left" vertical="center" indent="1"/>
    </xf>
    <xf numFmtId="175" fontId="14" fillId="84" borderId="16" xfId="6" applyNumberFormat="1" applyFont="1" applyFill="1" applyBorder="1" applyAlignment="1">
      <alignment horizontal="left" vertical="center" indent="1"/>
    </xf>
    <xf numFmtId="175" fontId="14" fillId="84" borderId="0" xfId="6" applyNumberFormat="1" applyFont="1" applyFill="1" applyBorder="1" applyAlignment="1">
      <alignment horizontal="left" vertical="center" indent="1"/>
    </xf>
    <xf numFmtId="0" fontId="24" fillId="84" borderId="28" xfId="1" applyFont="1" applyFill="1" applyBorder="1" applyAlignment="1">
      <alignment horizontal="left" vertical="center" indent="1"/>
    </xf>
    <xf numFmtId="202" fontId="41" fillId="87" borderId="23" xfId="15" applyNumberFormat="1" applyFont="1" applyFill="1" applyBorder="1" applyAlignment="1">
      <alignment horizontal="left" vertical="center" indent="1"/>
    </xf>
    <xf numFmtId="0" fontId="24" fillId="2" borderId="43" xfId="1" applyFont="1" applyFill="1" applyBorder="1" applyAlignment="1">
      <alignment horizontal="left" vertical="center" wrapText="1" indent="1"/>
    </xf>
    <xf numFmtId="0" fontId="24" fillId="2" borderId="225" xfId="1" applyFont="1" applyFill="1" applyBorder="1" applyAlignment="1">
      <alignment horizontal="left" vertical="center" wrapText="1" indent="1"/>
    </xf>
    <xf numFmtId="0" fontId="24" fillId="2" borderId="9" xfId="1" applyFont="1" applyFill="1" applyBorder="1" applyAlignment="1">
      <alignment horizontal="left" vertical="center" wrapText="1" indent="1"/>
    </xf>
    <xf numFmtId="0" fontId="24" fillId="2" borderId="122" xfId="1" applyFont="1" applyFill="1" applyBorder="1" applyAlignment="1">
      <alignment horizontal="left" vertical="center" wrapText="1" indent="1"/>
    </xf>
    <xf numFmtId="0" fontId="24" fillId="2" borderId="115" xfId="1" applyFont="1" applyFill="1" applyBorder="1" applyAlignment="1">
      <alignment horizontal="left" vertical="center" wrapText="1" indent="1"/>
    </xf>
    <xf numFmtId="174" fontId="41" fillId="84" borderId="18" xfId="15" applyNumberFormat="1" applyFont="1" applyFill="1" applyBorder="1" applyAlignment="1">
      <alignment horizontal="left" vertical="center" indent="1"/>
    </xf>
    <xf numFmtId="174" fontId="41" fillId="7" borderId="18" xfId="15" applyNumberFormat="1" applyFont="1" applyFill="1" applyBorder="1" applyAlignment="1">
      <alignment horizontal="left" vertical="center" indent="1"/>
    </xf>
    <xf numFmtId="0" fontId="24" fillId="7" borderId="29" xfId="1" applyFont="1" applyFill="1" applyBorder="1" applyAlignment="1">
      <alignment horizontal="left" vertical="center" indent="1"/>
    </xf>
    <xf numFmtId="174" fontId="41" fillId="87" borderId="110" xfId="15" applyNumberFormat="1" applyFont="1" applyFill="1" applyBorder="1" applyAlignment="1">
      <alignment horizontal="left" vertical="center" indent="1"/>
    </xf>
    <xf numFmtId="0" fontId="263" fillId="0" borderId="200" xfId="56941" applyFont="1" applyBorder="1"/>
    <xf numFmtId="0" fontId="264" fillId="0" borderId="200" xfId="56941" applyFont="1" applyBorder="1"/>
    <xf numFmtId="9" fontId="204" fillId="0" borderId="208" xfId="56942" applyFont="1" applyBorder="1"/>
    <xf numFmtId="0" fontId="204" fillId="0" borderId="208" xfId="56941" applyFont="1" applyBorder="1"/>
    <xf numFmtId="0" fontId="205" fillId="0" borderId="208" xfId="56941" applyFont="1" applyBorder="1"/>
    <xf numFmtId="0" fontId="81" fillId="138" borderId="199" xfId="56941" applyFont="1" applyFill="1" applyBorder="1" applyAlignment="1">
      <alignment horizontal="center" vertical="center"/>
    </xf>
    <xf numFmtId="0" fontId="204" fillId="138" borderId="200" xfId="56941" applyFont="1" applyFill="1" applyBorder="1" applyAlignment="1">
      <alignment horizontal="center" vertical="center"/>
    </xf>
    <xf numFmtId="0" fontId="205" fillId="138" borderId="200" xfId="56941" applyFont="1" applyFill="1" applyBorder="1" applyAlignment="1">
      <alignment horizontal="center" vertical="center"/>
    </xf>
    <xf numFmtId="0" fontId="204" fillId="0" borderId="200" xfId="56941" applyFont="1" applyBorder="1"/>
    <xf numFmtId="214" fontId="204" fillId="0" borderId="200" xfId="56942" applyNumberFormat="1" applyFont="1" applyBorder="1"/>
    <xf numFmtId="214" fontId="81" fillId="0" borderId="200" xfId="56942" applyNumberFormat="1" applyFont="1" applyBorder="1"/>
    <xf numFmtId="0" fontId="205" fillId="0" borderId="200" xfId="56941" applyFont="1" applyBorder="1"/>
    <xf numFmtId="214" fontId="205" fillId="0" borderId="200" xfId="56942" applyNumberFormat="1" applyFont="1" applyBorder="1"/>
    <xf numFmtId="0" fontId="229" fillId="134" borderId="0" xfId="56941" applyFont="1" applyFill="1" applyAlignment="1">
      <alignment vertical="center" wrapText="1"/>
    </xf>
    <xf numFmtId="0" fontId="265" fillId="145" borderId="0" xfId="0" applyFont="1" applyFill="1" applyAlignment="1">
      <alignment horizontal="left" vertical="center"/>
    </xf>
    <xf numFmtId="0" fontId="265" fillId="145" borderId="0" xfId="0" applyFont="1" applyFill="1" applyAlignment="1">
      <alignment horizontal="left" vertical="center" wrapText="1"/>
    </xf>
    <xf numFmtId="0" fontId="257" fillId="0" borderId="0" xfId="0" applyFont="1"/>
    <xf numFmtId="168" fontId="258" fillId="0" borderId="226" xfId="17017" applyNumberFormat="1" applyFont="1" applyFill="1" applyBorder="1"/>
    <xf numFmtId="168" fontId="258" fillId="142" borderId="0" xfId="0" applyNumberFormat="1" applyFont="1" applyFill="1"/>
    <xf numFmtId="168" fontId="258" fillId="0" borderId="226" xfId="17066" applyNumberFormat="1" applyFont="1" applyFill="1" applyBorder="1"/>
    <xf numFmtId="0" fontId="79" fillId="15" borderId="0" xfId="1" applyFont="1" applyFill="1"/>
    <xf numFmtId="0" fontId="7" fillId="6" borderId="0" xfId="56434" applyFill="1"/>
    <xf numFmtId="232" fontId="41" fillId="7" borderId="16" xfId="15" applyNumberFormat="1" applyFont="1" applyFill="1" applyBorder="1" applyAlignment="1">
      <alignment horizontal="left" vertical="center" indent="1"/>
    </xf>
    <xf numFmtId="232" fontId="41" fillId="87" borderId="40" xfId="15" applyNumberFormat="1" applyFont="1" applyFill="1" applyBorder="1" applyAlignment="1">
      <alignment horizontal="left" vertical="center" indent="1"/>
    </xf>
    <xf numFmtId="232" fontId="41" fillId="84" borderId="16" xfId="15" applyNumberFormat="1" applyFont="1" applyFill="1" applyBorder="1" applyAlignment="1">
      <alignment horizontal="left" vertical="center" indent="1"/>
    </xf>
    <xf numFmtId="232" fontId="41" fillId="84" borderId="40" xfId="15" applyNumberFormat="1" applyFont="1" applyFill="1" applyBorder="1" applyAlignment="1">
      <alignment horizontal="left" vertical="center" indent="1"/>
    </xf>
    <xf numFmtId="232" fontId="41" fillId="87" borderId="22" xfId="15" applyNumberFormat="1" applyFont="1" applyFill="1" applyBorder="1" applyAlignment="1">
      <alignment horizontal="left" vertical="center" indent="1"/>
    </xf>
    <xf numFmtId="232" fontId="41" fillId="7" borderId="22" xfId="15" applyNumberFormat="1" applyFont="1" applyFill="1" applyBorder="1" applyAlignment="1">
      <alignment horizontal="left" vertical="center" indent="1"/>
    </xf>
    <xf numFmtId="232" fontId="41" fillId="87" borderId="42" xfId="15" applyNumberFormat="1" applyFont="1" applyFill="1" applyBorder="1" applyAlignment="1">
      <alignment horizontal="left" vertical="center" indent="1"/>
    </xf>
    <xf numFmtId="0" fontId="24" fillId="84" borderId="9" xfId="1" applyFont="1" applyFill="1" applyBorder="1" applyAlignment="1">
      <alignment horizontal="left" vertical="center" indent="1"/>
    </xf>
    <xf numFmtId="0" fontId="45" fillId="84" borderId="9" xfId="1" applyFont="1" applyFill="1" applyBorder="1" applyAlignment="1">
      <alignment horizontal="left" vertical="center" indent="1"/>
    </xf>
    <xf numFmtId="0" fontId="38" fillId="84" borderId="9" xfId="1" applyFont="1" applyFill="1" applyBorder="1" applyAlignment="1">
      <alignment horizontal="left" vertical="center" indent="1"/>
    </xf>
    <xf numFmtId="0" fontId="45" fillId="14" borderId="0" xfId="16" applyFont="1" applyFill="1" applyAlignment="1">
      <alignment horizontal="left" vertical="center" indent="1"/>
    </xf>
    <xf numFmtId="0" fontId="24" fillId="14" borderId="0" xfId="16" applyFont="1" applyFill="1" applyAlignment="1">
      <alignment horizontal="left" vertical="center" indent="1"/>
    </xf>
    <xf numFmtId="0" fontId="38" fillId="14" borderId="0" xfId="16" applyFont="1" applyFill="1" applyAlignment="1">
      <alignment horizontal="left" vertical="center" indent="1"/>
    </xf>
    <xf numFmtId="0" fontId="24" fillId="2" borderId="2" xfId="16" applyFont="1" applyFill="1" applyBorder="1" applyAlignment="1">
      <alignment horizontal="left" vertical="center" indent="1"/>
    </xf>
    <xf numFmtId="0" fontId="24" fillId="2" borderId="3" xfId="16" applyFont="1" applyFill="1" applyBorder="1" applyAlignment="1">
      <alignment horizontal="left" vertical="center" indent="1"/>
    </xf>
    <xf numFmtId="0" fontId="24" fillId="2" borderId="4" xfId="16" applyFont="1" applyFill="1" applyBorder="1" applyAlignment="1">
      <alignment horizontal="left" vertical="center" indent="1"/>
    </xf>
    <xf numFmtId="0" fontId="38" fillId="2" borderId="1" xfId="16" applyFont="1" applyFill="1" applyBorder="1" applyAlignment="1">
      <alignment horizontal="left" vertical="center" indent="1"/>
    </xf>
    <xf numFmtId="0" fontId="24" fillId="2" borderId="0" xfId="16" applyFont="1" applyFill="1" applyBorder="1" applyAlignment="1">
      <alignment horizontal="left" vertical="center" indent="1"/>
    </xf>
    <xf numFmtId="0" fontId="24" fillId="2" borderId="7" xfId="16" applyFont="1" applyFill="1" applyBorder="1" applyAlignment="1">
      <alignment horizontal="left" vertical="center" indent="1"/>
    </xf>
    <xf numFmtId="0" fontId="24" fillId="2" borderId="1" xfId="16" applyFont="1" applyFill="1" applyBorder="1" applyAlignment="1">
      <alignment horizontal="left" vertical="center" indent="1"/>
    </xf>
    <xf numFmtId="0" fontId="24" fillId="2" borderId="12" xfId="16" applyFont="1" applyFill="1" applyBorder="1" applyAlignment="1">
      <alignment horizontal="left" vertical="center" indent="1"/>
    </xf>
    <xf numFmtId="213" fontId="24" fillId="2" borderId="103" xfId="3" applyNumberFormat="1" applyFont="1" applyFill="1" applyBorder="1" applyAlignment="1">
      <alignment horizontal="left" vertical="center" indent="1"/>
    </xf>
    <xf numFmtId="214" fontId="24" fillId="2" borderId="16" xfId="3" applyNumberFormat="1" applyFont="1" applyFill="1" applyBorder="1" applyAlignment="1">
      <alignment horizontal="left" vertical="center" indent="1"/>
    </xf>
    <xf numFmtId="225" fontId="24" fillId="2" borderId="16" xfId="5" applyNumberFormat="1" applyFont="1" applyFill="1" applyBorder="1" applyAlignment="1">
      <alignment horizontal="left" vertical="center" indent="1"/>
    </xf>
    <xf numFmtId="0" fontId="24" fillId="2" borderId="7" xfId="16" applyFont="1" applyFill="1" applyBorder="1" applyAlignment="1">
      <alignment horizontal="left" vertical="center" wrapText="1" indent="1"/>
    </xf>
    <xf numFmtId="3" fontId="24" fillId="14" borderId="0" xfId="16" applyNumberFormat="1" applyFont="1" applyFill="1" applyAlignment="1">
      <alignment horizontal="left" vertical="center" wrapText="1" indent="1"/>
    </xf>
    <xf numFmtId="0" fontId="50" fillId="2" borderId="1" xfId="16" applyFont="1" applyFill="1" applyBorder="1" applyAlignment="1">
      <alignment horizontal="left" vertical="center" indent="1"/>
    </xf>
    <xf numFmtId="214" fontId="38" fillId="2" borderId="9" xfId="6" applyNumberFormat="1" applyFont="1" applyFill="1" applyBorder="1" applyAlignment="1">
      <alignment horizontal="left" vertical="center" indent="1"/>
    </xf>
    <xf numFmtId="215" fontId="24" fillId="2" borderId="7" xfId="16" applyNumberFormat="1" applyFont="1" applyFill="1" applyBorder="1" applyAlignment="1">
      <alignment horizontal="left" vertical="center" indent="1"/>
    </xf>
    <xf numFmtId="215" fontId="24" fillId="14" borderId="0" xfId="16" applyNumberFormat="1" applyFont="1" applyFill="1" applyAlignment="1">
      <alignment horizontal="left" vertical="center" indent="1"/>
    </xf>
    <xf numFmtId="0" fontId="24" fillId="2" borderId="13" xfId="16" applyFont="1" applyFill="1" applyBorder="1" applyAlignment="1">
      <alignment horizontal="left" vertical="center" indent="1"/>
    </xf>
    <xf numFmtId="0" fontId="24" fillId="2" borderId="14" xfId="16" applyFont="1" applyFill="1" applyBorder="1" applyAlignment="1">
      <alignment horizontal="left" vertical="center" indent="1"/>
    </xf>
    <xf numFmtId="0" fontId="24" fillId="2" borderId="15" xfId="16" applyFont="1" applyFill="1" applyBorder="1" applyAlignment="1">
      <alignment horizontal="left" vertical="center" indent="1"/>
    </xf>
    <xf numFmtId="0" fontId="24" fillId="14" borderId="0" xfId="16" applyFont="1" applyFill="1" applyBorder="1" applyAlignment="1">
      <alignment horizontal="left" vertical="center" indent="1"/>
    </xf>
    <xf numFmtId="0" fontId="23" fillId="14" borderId="0" xfId="16" applyFill="1" applyAlignment="1">
      <alignment horizontal="left" vertical="center" indent="1"/>
    </xf>
    <xf numFmtId="0" fontId="38" fillId="0" borderId="0" xfId="16" applyFont="1" applyFill="1" applyBorder="1" applyAlignment="1">
      <alignment horizontal="left" vertical="center" indent="1"/>
    </xf>
    <xf numFmtId="0" fontId="24" fillId="5" borderId="43" xfId="16" applyFont="1" applyFill="1" applyBorder="1" applyAlignment="1">
      <alignment horizontal="left" vertical="center" indent="1"/>
    </xf>
    <xf numFmtId="0" fontId="24" fillId="2" borderId="6" xfId="16" applyFont="1" applyFill="1" applyBorder="1" applyAlignment="1">
      <alignment horizontal="left" vertical="center" indent="1"/>
    </xf>
    <xf numFmtId="0" fontId="46" fillId="2" borderId="7" xfId="16" applyFont="1" applyFill="1" applyBorder="1" applyAlignment="1">
      <alignment horizontal="left" vertical="center" indent="1"/>
    </xf>
    <xf numFmtId="0" fontId="40" fillId="7" borderId="1" xfId="16" applyFont="1" applyFill="1" applyBorder="1" applyAlignment="1">
      <alignment horizontal="left" vertical="center" indent="1"/>
    </xf>
    <xf numFmtId="168" fontId="24" fillId="2" borderId="6" xfId="16" applyNumberFormat="1" applyFont="1" applyFill="1" applyBorder="1" applyAlignment="1">
      <alignment horizontal="left" vertical="center" indent="1"/>
    </xf>
    <xf numFmtId="10" fontId="24" fillId="2" borderId="6" xfId="3" applyNumberFormat="1" applyFont="1" applyFill="1" applyBorder="1" applyAlignment="1">
      <alignment horizontal="left" vertical="center" indent="1"/>
    </xf>
    <xf numFmtId="0" fontId="40" fillId="7" borderId="23" xfId="16" applyFont="1" applyFill="1" applyBorder="1" applyAlignment="1">
      <alignment horizontal="left" vertical="center" indent="1"/>
    </xf>
    <xf numFmtId="168" fontId="24" fillId="2" borderId="16" xfId="16" applyNumberFormat="1" applyFont="1" applyFill="1" applyBorder="1" applyAlignment="1">
      <alignment horizontal="left" vertical="center" indent="1"/>
    </xf>
    <xf numFmtId="10" fontId="24" fillId="2" borderId="16" xfId="3" applyNumberFormat="1" applyFont="1" applyFill="1" applyBorder="1" applyAlignment="1">
      <alignment horizontal="left" vertical="center" indent="1"/>
    </xf>
    <xf numFmtId="0" fontId="24" fillId="7" borderId="23" xfId="16" applyFont="1" applyFill="1" applyBorder="1" applyAlignment="1">
      <alignment horizontal="left" vertical="center" indent="1"/>
    </xf>
    <xf numFmtId="0" fontId="24" fillId="7" borderId="24" xfId="16" applyFont="1" applyFill="1" applyBorder="1" applyAlignment="1">
      <alignment horizontal="left" vertical="center" indent="1"/>
    </xf>
    <xf numFmtId="168" fontId="24" fillId="2" borderId="22" xfId="16" applyNumberFormat="1" applyFont="1" applyFill="1" applyBorder="1" applyAlignment="1">
      <alignment horizontal="left" vertical="center" indent="1"/>
    </xf>
    <xf numFmtId="10" fontId="24" fillId="2" borderId="22" xfId="3" applyNumberFormat="1" applyFont="1" applyFill="1" applyBorder="1" applyAlignment="1">
      <alignment horizontal="left" vertical="center" indent="1"/>
    </xf>
    <xf numFmtId="0" fontId="46" fillId="2" borderId="42" xfId="16" applyFont="1" applyFill="1" applyBorder="1" applyAlignment="1">
      <alignment horizontal="left" vertical="center" indent="1"/>
    </xf>
    <xf numFmtId="0" fontId="50" fillId="2" borderId="21" xfId="16" applyFont="1" applyFill="1" applyBorder="1" applyAlignment="1">
      <alignment horizontal="left" vertical="center" indent="1"/>
    </xf>
    <xf numFmtId="168" fontId="50" fillId="2" borderId="44" xfId="16" applyNumberFormat="1" applyFont="1" applyFill="1" applyBorder="1" applyAlignment="1">
      <alignment horizontal="left" vertical="center" indent="1"/>
    </xf>
    <xf numFmtId="168" fontId="50" fillId="2" borderId="21" xfId="16" applyNumberFormat="1" applyFont="1" applyFill="1" applyBorder="1" applyAlignment="1">
      <alignment horizontal="left" vertical="center" indent="1"/>
    </xf>
    <xf numFmtId="0" fontId="38" fillId="2" borderId="10" xfId="16" applyFont="1" applyFill="1" applyBorder="1" applyAlignment="1">
      <alignment horizontal="left" vertical="center" indent="1"/>
    </xf>
    <xf numFmtId="168" fontId="50" fillId="2" borderId="10" xfId="16" applyNumberFormat="1" applyFont="1" applyFill="1" applyBorder="1" applyAlignment="1">
      <alignment horizontal="left" vertical="center" indent="1"/>
    </xf>
    <xf numFmtId="168" fontId="54" fillId="14" borderId="0" xfId="16" applyNumberFormat="1" applyFont="1" applyFill="1" applyAlignment="1">
      <alignment horizontal="left" vertical="center" indent="1"/>
    </xf>
    <xf numFmtId="0" fontId="38" fillId="5" borderId="0" xfId="16" applyFont="1" applyFill="1" applyAlignment="1">
      <alignment horizontal="left" vertical="center" wrapText="1" indent="1"/>
    </xf>
    <xf numFmtId="0" fontId="23" fillId="15" borderId="0" xfId="16" applyFont="1" applyFill="1" applyAlignment="1">
      <alignment horizontal="left" vertical="center" indent="1"/>
    </xf>
    <xf numFmtId="172" fontId="23" fillId="14" borderId="0" xfId="16" applyNumberFormat="1" applyFill="1" applyAlignment="1">
      <alignment horizontal="left" vertical="center" indent="1"/>
    </xf>
    <xf numFmtId="0" fontId="0" fillId="2" borderId="35" xfId="0" applyFont="1" applyFill="1" applyBorder="1" applyAlignment="1">
      <alignment horizontal="left" vertical="center" wrapText="1" indent="1"/>
    </xf>
    <xf numFmtId="0" fontId="24" fillId="2" borderId="35" xfId="16" applyFont="1" applyFill="1" applyBorder="1" applyAlignment="1">
      <alignment horizontal="left" vertical="center" indent="1"/>
    </xf>
    <xf numFmtId="0" fontId="24" fillId="2" borderId="35" xfId="16" applyFont="1" applyFill="1" applyBorder="1" applyAlignment="1">
      <alignment horizontal="left" vertical="center" wrapText="1" indent="1"/>
    </xf>
    <xf numFmtId="0" fontId="0" fillId="2" borderId="28" xfId="0" applyFont="1" applyFill="1" applyBorder="1" applyAlignment="1">
      <alignment horizontal="left" vertical="center" indent="1"/>
    </xf>
    <xf numFmtId="0" fontId="41" fillId="7" borderId="28" xfId="16" applyFont="1" applyFill="1" applyBorder="1" applyAlignment="1">
      <alignment horizontal="left" vertical="center" indent="1"/>
    </xf>
    <xf numFmtId="0" fontId="24" fillId="2" borderId="28" xfId="16" applyFont="1" applyFill="1" applyBorder="1" applyAlignment="1">
      <alignment horizontal="left" vertical="center" indent="1"/>
    </xf>
    <xf numFmtId="9" fontId="23" fillId="14" borderId="0" xfId="6" applyFont="1" applyFill="1" applyAlignment="1">
      <alignment horizontal="left" vertical="center" indent="1"/>
    </xf>
    <xf numFmtId="0" fontId="0" fillId="2" borderId="29" xfId="0" applyFont="1" applyFill="1" applyBorder="1" applyAlignment="1">
      <alignment horizontal="left" vertical="center" indent="1"/>
    </xf>
    <xf numFmtId="0" fontId="41" fillId="7" borderId="29" xfId="16" applyFont="1" applyFill="1" applyBorder="1" applyAlignment="1">
      <alignment horizontal="left" vertical="center" indent="1"/>
    </xf>
    <xf numFmtId="0" fontId="24" fillId="2" borderId="29" xfId="16" applyFont="1" applyFill="1" applyBorder="1" applyAlignment="1">
      <alignment horizontal="left" vertical="center" indent="1"/>
    </xf>
    <xf numFmtId="0" fontId="41" fillId="146" borderId="9" xfId="16" applyFont="1" applyFill="1" applyBorder="1" applyAlignment="1">
      <alignment horizontal="left" vertical="center" indent="1"/>
    </xf>
    <xf numFmtId="0" fontId="24" fillId="146" borderId="9" xfId="16" applyFont="1" applyFill="1" applyBorder="1" applyAlignment="1">
      <alignment horizontal="left" vertical="center" indent="1"/>
    </xf>
    <xf numFmtId="0" fontId="24" fillId="2" borderId="45" xfId="1" applyFont="1" applyFill="1" applyBorder="1" applyAlignment="1">
      <alignment horizontal="left" vertical="center" indent="1"/>
    </xf>
    <xf numFmtId="0" fontId="24" fillId="2" borderId="31" xfId="1" applyFont="1" applyFill="1" applyBorder="1" applyAlignment="1">
      <alignment horizontal="left" vertical="center" indent="1"/>
    </xf>
    <xf numFmtId="0" fontId="24" fillId="2" borderId="19" xfId="1" applyFont="1" applyFill="1" applyBorder="1" applyAlignment="1">
      <alignment horizontal="left" vertical="center" wrapText="1" indent="1"/>
    </xf>
    <xf numFmtId="0" fontId="24" fillId="2" borderId="84" xfId="1" applyFont="1" applyFill="1" applyBorder="1" applyAlignment="1">
      <alignment horizontal="left" vertical="center" wrapText="1" indent="1"/>
    </xf>
    <xf numFmtId="0" fontId="24" fillId="2" borderId="49" xfId="1" applyFont="1" applyFill="1" applyBorder="1" applyAlignment="1">
      <alignment horizontal="left" vertical="center" wrapText="1" indent="1"/>
    </xf>
    <xf numFmtId="0" fontId="24" fillId="2" borderId="28" xfId="1" applyFont="1" applyFill="1" applyBorder="1" applyAlignment="1">
      <alignment horizontal="left" vertical="center" indent="1"/>
    </xf>
    <xf numFmtId="0" fontId="24" fillId="2" borderId="1" xfId="1" applyFont="1" applyFill="1" applyBorder="1" applyAlignment="1">
      <alignment horizontal="left" vertical="center" indent="1"/>
    </xf>
    <xf numFmtId="0" fontId="24" fillId="2" borderId="1" xfId="1" applyFont="1" applyFill="1" applyBorder="1" applyAlignment="1">
      <alignment horizontal="left" vertical="center" wrapText="1" indent="1"/>
    </xf>
    <xf numFmtId="0" fontId="24" fillId="2" borderId="49" xfId="1" applyFont="1" applyFill="1" applyBorder="1" applyAlignment="1">
      <alignment horizontal="left" vertical="center" indent="1"/>
    </xf>
    <xf numFmtId="202" fontId="245" fillId="123" borderId="23" xfId="15" applyNumberFormat="1" applyFont="1" applyFill="1" applyBorder="1" applyAlignment="1">
      <alignment horizontal="left" vertical="center" indent="1"/>
    </xf>
    <xf numFmtId="244" fontId="41" fillId="87" borderId="16" xfId="15" applyNumberFormat="1" applyFont="1" applyFill="1" applyBorder="1" applyAlignment="1">
      <alignment horizontal="left" vertical="center" indent="1"/>
    </xf>
    <xf numFmtId="244" fontId="41" fillId="87" borderId="18" xfId="15" applyNumberFormat="1" applyFont="1" applyFill="1" applyBorder="1" applyAlignment="1">
      <alignment horizontal="left" vertical="center" indent="1"/>
    </xf>
    <xf numFmtId="244" fontId="41" fillId="87" borderId="40" xfId="15" applyNumberFormat="1" applyFont="1" applyFill="1" applyBorder="1" applyAlignment="1">
      <alignment horizontal="left" vertical="center" indent="1"/>
    </xf>
    <xf numFmtId="244" fontId="41" fillId="84" borderId="16" xfId="15" applyNumberFormat="1" applyFont="1" applyFill="1" applyBorder="1" applyAlignment="1">
      <alignment horizontal="left" vertical="center" indent="1"/>
    </xf>
    <xf numFmtId="244" fontId="41" fillId="84" borderId="18" xfId="15" applyNumberFormat="1" applyFont="1" applyFill="1" applyBorder="1" applyAlignment="1">
      <alignment horizontal="left" vertical="center" indent="1"/>
    </xf>
    <xf numFmtId="244" fontId="41" fillId="84" borderId="40" xfId="15" applyNumberFormat="1" applyFont="1" applyFill="1" applyBorder="1" applyAlignment="1">
      <alignment horizontal="left" vertical="center" indent="1"/>
    </xf>
    <xf numFmtId="244" fontId="245" fillId="123" borderId="23" xfId="15" applyNumberFormat="1" applyFont="1" applyFill="1" applyBorder="1" applyAlignment="1">
      <alignment horizontal="left" vertical="center" indent="1"/>
    </xf>
    <xf numFmtId="244" fontId="41" fillId="87" borderId="22" xfId="15" applyNumberFormat="1" applyFont="1" applyFill="1" applyBorder="1" applyAlignment="1">
      <alignment horizontal="left" vertical="center" indent="1"/>
    </xf>
    <xf numFmtId="244" fontId="245" fillId="123" borderId="24" xfId="15" applyNumberFormat="1" applyFont="1" applyFill="1" applyBorder="1" applyAlignment="1">
      <alignment horizontal="left" vertical="center" indent="1"/>
    </xf>
    <xf numFmtId="244" fontId="41" fillId="87" borderId="110" xfId="15" applyNumberFormat="1" applyFont="1" applyFill="1" applyBorder="1" applyAlignment="1">
      <alignment horizontal="left" vertical="center" indent="1"/>
    </xf>
    <xf numFmtId="0" fontId="41" fillId="0" borderId="9" xfId="0" applyFont="1" applyFill="1" applyBorder="1" applyAlignment="1">
      <alignment horizontal="left" vertical="center" wrapText="1" indent="1"/>
    </xf>
    <xf numFmtId="219" fontId="41" fillId="87" borderId="16" xfId="15" applyNumberFormat="1" applyFont="1" applyFill="1" applyBorder="1" applyAlignment="1">
      <alignment horizontal="left" vertical="center" indent="1"/>
    </xf>
    <xf numFmtId="219" fontId="41" fillId="87" borderId="16" xfId="0" applyNumberFormat="1" applyFont="1" applyFill="1" applyBorder="1" applyAlignment="1">
      <alignment horizontal="left" vertical="center" indent="1"/>
    </xf>
    <xf numFmtId="229" fontId="41" fillId="87" borderId="16" xfId="15" applyNumberFormat="1" applyFont="1" applyFill="1" applyBorder="1" applyAlignment="1">
      <alignment horizontal="left" vertical="center" indent="1"/>
    </xf>
    <xf numFmtId="229" fontId="0" fillId="87" borderId="16" xfId="0" applyNumberFormat="1" applyFill="1" applyBorder="1" applyAlignment="1">
      <alignment horizontal="left" vertical="center" indent="1"/>
    </xf>
    <xf numFmtId="219" fontId="41" fillId="87" borderId="10" xfId="15" applyNumberFormat="1" applyFont="1" applyFill="1" applyBorder="1" applyAlignment="1">
      <alignment horizontal="left" vertical="center" indent="1"/>
    </xf>
    <xf numFmtId="229" fontId="41" fillId="87" borderId="10" xfId="15" applyNumberFormat="1" applyFont="1" applyFill="1" applyBorder="1" applyAlignment="1">
      <alignment horizontal="left" vertical="center" indent="1"/>
    </xf>
    <xf numFmtId="173" fontId="250" fillId="87" borderId="16" xfId="15" applyNumberFormat="1" applyFont="1" applyFill="1" applyBorder="1" applyAlignment="1">
      <alignment horizontal="left" vertical="center" indent="1"/>
    </xf>
    <xf numFmtId="219" fontId="24" fillId="87" borderId="16" xfId="15" applyNumberFormat="1" applyFont="1" applyFill="1" applyBorder="1" applyAlignment="1">
      <alignment horizontal="left" vertical="center" indent="1"/>
    </xf>
    <xf numFmtId="0" fontId="0" fillId="0" borderId="38" xfId="0" applyFill="1" applyBorder="1" applyAlignment="1">
      <alignment horizontal="left" vertical="center" wrapText="1" indent="1"/>
    </xf>
    <xf numFmtId="0" fontId="0" fillId="0" borderId="34" xfId="0" applyFill="1" applyBorder="1" applyAlignment="1">
      <alignment horizontal="left" vertical="center" wrapText="1" indent="1"/>
    </xf>
    <xf numFmtId="202" fontId="41" fillId="87" borderId="8" xfId="15" applyNumberFormat="1" applyFont="1" applyFill="1" applyBorder="1" applyAlignment="1">
      <alignment horizontal="left" vertical="center" indent="1"/>
    </xf>
    <xf numFmtId="202" fontId="245" fillId="123" borderId="18" xfId="15" applyNumberFormat="1" applyFont="1" applyFill="1" applyBorder="1" applyAlignment="1">
      <alignment horizontal="left" vertical="center" indent="1"/>
    </xf>
    <xf numFmtId="202" fontId="245" fillId="123" borderId="16" xfId="15" applyNumberFormat="1" applyFont="1" applyFill="1" applyBorder="1" applyAlignment="1">
      <alignment horizontal="left" vertical="center" indent="1"/>
    </xf>
    <xf numFmtId="174" fontId="41" fillId="87" borderId="8" xfId="15" applyNumberFormat="1" applyFont="1" applyFill="1" applyBorder="1" applyAlignment="1">
      <alignment horizontal="left" vertical="center" indent="1"/>
    </xf>
    <xf numFmtId="202" fontId="41" fillId="87" borderId="1" xfId="15" applyNumberFormat="1" applyFont="1" applyFill="1" applyBorder="1" applyAlignment="1">
      <alignment horizontal="left" vertical="center" indent="1"/>
    </xf>
    <xf numFmtId="202" fontId="250" fillId="123" borderId="18" xfId="15" applyNumberFormat="1" applyFont="1" applyFill="1" applyBorder="1" applyAlignment="1">
      <alignment horizontal="left" vertical="center" indent="1"/>
    </xf>
    <xf numFmtId="202" fontId="250" fillId="123" borderId="16" xfId="15" applyNumberFormat="1" applyFont="1" applyFill="1" applyBorder="1" applyAlignment="1">
      <alignment horizontal="left" vertical="center" indent="1"/>
    </xf>
    <xf numFmtId="202" fontId="41" fillId="87" borderId="18" xfId="15" applyNumberFormat="1" applyFont="1" applyFill="1" applyBorder="1" applyAlignment="1">
      <alignment horizontal="left" vertical="center" indent="1"/>
    </xf>
    <xf numFmtId="244" fontId="245" fillId="123" borderId="18" xfId="15" applyNumberFormat="1" applyFont="1" applyFill="1" applyBorder="1" applyAlignment="1">
      <alignment horizontal="left" vertical="center" indent="1"/>
    </xf>
    <xf numFmtId="214" fontId="38" fillId="2" borderId="0" xfId="31444" applyNumberFormat="1" applyFont="1" applyFill="1" applyBorder="1" applyAlignment="1" applyProtection="1">
      <alignment horizontal="center"/>
    </xf>
    <xf numFmtId="214" fontId="38" fillId="48" borderId="0" xfId="0" applyNumberFormat="1" applyFont="1" applyFill="1" applyAlignment="1" applyProtection="1">
      <alignment horizontal="center"/>
      <protection locked="0"/>
    </xf>
    <xf numFmtId="214" fontId="24" fillId="2" borderId="0" xfId="31444" applyNumberFormat="1" applyFont="1" applyFill="1" applyBorder="1" applyAlignment="1" applyProtection="1">
      <alignment horizontal="center"/>
    </xf>
    <xf numFmtId="214" fontId="24" fillId="48" borderId="0" xfId="0" applyNumberFormat="1" applyFont="1" applyFill="1" applyAlignment="1" applyProtection="1">
      <alignment horizontal="center"/>
      <protection locked="0"/>
    </xf>
    <xf numFmtId="214" fontId="24" fillId="2" borderId="0" xfId="0" applyNumberFormat="1" applyFont="1" applyFill="1" applyAlignment="1">
      <alignment horizontal="center"/>
    </xf>
    <xf numFmtId="214" fontId="24" fillId="48" borderId="0" xfId="31444" applyNumberFormat="1" applyFont="1" applyFill="1" applyBorder="1" applyAlignment="1" applyProtection="1">
      <alignment horizontal="center"/>
      <protection locked="0"/>
    </xf>
    <xf numFmtId="214" fontId="24" fillId="9" borderId="198" xfId="31444" applyNumberFormat="1" applyFont="1" applyFill="1" applyBorder="1" applyAlignment="1">
      <alignment horizontal="center"/>
    </xf>
    <xf numFmtId="214" fontId="24" fillId="2" borderId="0" xfId="0" applyNumberFormat="1" applyFont="1" applyFill="1"/>
    <xf numFmtId="214" fontId="38" fillId="123" borderId="0" xfId="31444" applyNumberFormat="1" applyFont="1" applyFill="1" applyBorder="1" applyAlignment="1" applyProtection="1">
      <alignment horizontal="right"/>
    </xf>
    <xf numFmtId="214" fontId="24" fillId="123" borderId="0" xfId="31444" applyNumberFormat="1" applyFont="1" applyFill="1" applyBorder="1" applyAlignment="1" applyProtection="1">
      <alignment horizontal="right"/>
    </xf>
    <xf numFmtId="214" fontId="24" fillId="123" borderId="0" xfId="0" applyNumberFormat="1" applyFont="1" applyFill="1" applyAlignment="1">
      <alignment horizontal="right"/>
    </xf>
    <xf numFmtId="214" fontId="24" fillId="123" borderId="198" xfId="31444" applyNumberFormat="1" applyFont="1" applyFill="1" applyBorder="1" applyAlignment="1">
      <alignment horizontal="center"/>
    </xf>
    <xf numFmtId="214" fontId="24" fillId="15" borderId="197" xfId="31444" applyNumberFormat="1" applyFont="1" applyFill="1" applyBorder="1" applyAlignment="1">
      <alignment horizontal="center"/>
    </xf>
    <xf numFmtId="214" fontId="38" fillId="15" borderId="0" xfId="31444" applyNumberFormat="1" applyFont="1" applyFill="1" applyBorder="1" applyAlignment="1" applyProtection="1">
      <alignment horizontal="right"/>
    </xf>
    <xf numFmtId="214" fontId="24" fillId="15" borderId="0" xfId="31444" applyNumberFormat="1" applyFont="1" applyFill="1" applyBorder="1" applyAlignment="1" applyProtection="1">
      <alignment horizontal="right"/>
    </xf>
    <xf numFmtId="214" fontId="24" fillId="15" borderId="0" xfId="0" applyNumberFormat="1" applyFont="1" applyFill="1" applyAlignment="1">
      <alignment horizontal="right"/>
    </xf>
    <xf numFmtId="9" fontId="16" fillId="0" borderId="0" xfId="6" applyFont="1"/>
    <xf numFmtId="226" fontId="204" fillId="6" borderId="0" xfId="56947" applyNumberFormat="1" applyFont="1" applyFill="1" applyAlignment="1">
      <alignment wrapText="1"/>
    </xf>
    <xf numFmtId="245" fontId="0" fillId="0" borderId="0" xfId="0" applyNumberFormat="1"/>
    <xf numFmtId="246" fontId="0" fillId="0" borderId="0" xfId="0" applyNumberFormat="1"/>
    <xf numFmtId="247" fontId="0" fillId="0" borderId="0" xfId="0" applyNumberFormat="1"/>
    <xf numFmtId="248" fontId="0" fillId="0" borderId="0" xfId="0" applyNumberFormat="1"/>
    <xf numFmtId="248" fontId="52" fillId="0" borderId="0" xfId="0" applyNumberFormat="1" applyFont="1"/>
    <xf numFmtId="247" fontId="52" fillId="0" borderId="0" xfId="0" applyNumberFormat="1" applyFont="1"/>
    <xf numFmtId="249" fontId="0" fillId="0" borderId="0" xfId="0" applyNumberFormat="1"/>
    <xf numFmtId="0" fontId="205" fillId="0" borderId="208" xfId="56942" applyNumberFormat="1" applyFont="1" applyBorder="1" applyAlignment="1">
      <alignment horizontal="right" vertical="center"/>
    </xf>
    <xf numFmtId="224" fontId="204" fillId="6" borderId="207" xfId="56953" applyNumberFormat="1" applyFont="1" applyFill="1" applyBorder="1" applyAlignment="1">
      <alignment vertical="center"/>
    </xf>
    <xf numFmtId="0" fontId="52" fillId="14" borderId="0" xfId="0" applyFont="1" applyFill="1"/>
    <xf numFmtId="44" fontId="24" fillId="8" borderId="28" xfId="1" applyNumberFormat="1" applyFont="1" applyFill="1" applyBorder="1" applyAlignment="1"/>
    <xf numFmtId="44" fontId="24" fillId="15" borderId="0" xfId="1" applyNumberFormat="1" applyFont="1" applyFill="1"/>
    <xf numFmtId="10" fontId="227" fillId="0" borderId="0" xfId="6" applyNumberFormat="1" applyFont="1" applyFill="1" applyAlignment="1">
      <alignment horizontal="left" vertical="center" indent="1"/>
    </xf>
    <xf numFmtId="225" fontId="24" fillId="8" borderId="28" xfId="1" applyNumberFormat="1" applyFont="1" applyFill="1" applyBorder="1"/>
    <xf numFmtId="225" fontId="24" fillId="8" borderId="29" xfId="1" applyNumberFormat="1" applyFont="1" applyFill="1" applyBorder="1"/>
    <xf numFmtId="0" fontId="1" fillId="0" borderId="0" xfId="56936" applyFont="1" applyAlignment="1">
      <alignment horizontal="left" vertical="center" indent="1"/>
    </xf>
    <xf numFmtId="250" fontId="0" fillId="0" borderId="16" xfId="34386" applyNumberFormat="1" applyFont="1" applyFill="1" applyBorder="1"/>
    <xf numFmtId="169" fontId="16" fillId="0" borderId="0" xfId="0" applyNumberFormat="1" applyFont="1" applyFill="1" applyAlignment="1">
      <alignment horizontal="center"/>
    </xf>
    <xf numFmtId="0" fontId="17" fillId="0" borderId="0" xfId="5" applyNumberFormat="1" applyFont="1" applyFill="1" applyAlignment="1" applyProtection="1">
      <alignment horizontal="center"/>
      <protection locked="0"/>
    </xf>
    <xf numFmtId="169" fontId="17" fillId="0" borderId="0" xfId="0" applyNumberFormat="1" applyFont="1" applyFill="1" applyAlignment="1">
      <alignment horizontal="center"/>
    </xf>
    <xf numFmtId="169" fontId="30" fillId="0" borderId="0" xfId="0" applyNumberFormat="1" applyFont="1" applyFill="1" applyAlignment="1">
      <alignment horizontal="center" vertical="center"/>
    </xf>
    <xf numFmtId="3" fontId="30" fillId="0" borderId="0" xfId="0" applyNumberFormat="1" applyFont="1" applyFill="1" applyAlignment="1">
      <alignment horizontal="right" vertical="center"/>
    </xf>
    <xf numFmtId="0" fontId="32" fillId="0" borderId="0" xfId="0" applyFont="1" applyFill="1" applyAlignment="1">
      <alignment horizontal="right" vertical="center"/>
    </xf>
    <xf numFmtId="0" fontId="1" fillId="0" borderId="0" xfId="56956"/>
    <xf numFmtId="0" fontId="71" fillId="106" borderId="0" xfId="56956" applyFont="1" applyFill="1"/>
    <xf numFmtId="0" fontId="69" fillId="106" borderId="0" xfId="56956" applyFont="1" applyFill="1"/>
    <xf numFmtId="0" fontId="69" fillId="106" borderId="0" xfId="56956" applyFont="1" applyFill="1" applyAlignment="1">
      <alignment wrapText="1"/>
    </xf>
    <xf numFmtId="0" fontId="69" fillId="106" borderId="0" xfId="56956" applyFont="1" applyFill="1" applyAlignment="1">
      <alignment horizontal="center"/>
    </xf>
    <xf numFmtId="177" fontId="0" fillId="123" borderId="0" xfId="56957" applyFont="1" applyFill="1"/>
    <xf numFmtId="177" fontId="0" fillId="101" borderId="0" xfId="56957" applyFont="1" applyFill="1"/>
    <xf numFmtId="177" fontId="0" fillId="0" borderId="0" xfId="56957" applyFont="1"/>
    <xf numFmtId="237" fontId="1" fillId="0" borderId="0" xfId="56956" applyNumberFormat="1"/>
    <xf numFmtId="0" fontId="1" fillId="123" borderId="0" xfId="56956" applyFill="1"/>
    <xf numFmtId="237" fontId="1" fillId="123" borderId="0" xfId="56956" applyNumberFormat="1" applyFill="1"/>
    <xf numFmtId="237" fontId="1" fillId="101" borderId="0" xfId="56956" applyNumberFormat="1" applyFill="1"/>
    <xf numFmtId="237" fontId="1" fillId="8" borderId="0" xfId="56956" applyNumberFormat="1" applyFill="1"/>
    <xf numFmtId="228" fontId="1" fillId="123" borderId="0" xfId="56956" applyNumberFormat="1" applyFill="1"/>
    <xf numFmtId="228" fontId="1" fillId="101" borderId="0" xfId="56956" applyNumberFormat="1" applyFill="1"/>
    <xf numFmtId="228" fontId="1" fillId="0" borderId="0" xfId="56956" applyNumberFormat="1"/>
    <xf numFmtId="0" fontId="117" fillId="0" borderId="0" xfId="56955"/>
    <xf numFmtId="44" fontId="24" fillId="8" borderId="114" xfId="1" applyNumberFormat="1" applyFont="1" applyFill="1" applyBorder="1" applyAlignment="1"/>
    <xf numFmtId="44" fontId="14" fillId="0" borderId="114" xfId="34386" applyNumberFormat="1" applyFont="1" applyFill="1" applyBorder="1"/>
    <xf numFmtId="44" fontId="14" fillId="0" borderId="28" xfId="34386" applyNumberFormat="1" applyFont="1" applyFill="1" applyBorder="1"/>
    <xf numFmtId="0" fontId="38" fillId="0" borderId="26" xfId="1" applyFont="1" applyBorder="1" applyAlignment="1">
      <alignment horizontal="center"/>
    </xf>
    <xf numFmtId="0" fontId="229" fillId="0" borderId="0" xfId="56941" applyFont="1" applyFill="1" applyAlignment="1">
      <alignment vertical="center"/>
    </xf>
    <xf numFmtId="0" fontId="38" fillId="0" borderId="1" xfId="1" applyFont="1" applyBorder="1" applyAlignment="1">
      <alignment horizontal="left"/>
    </xf>
    <xf numFmtId="0" fontId="38" fillId="0" borderId="28" xfId="1" applyFont="1" applyBorder="1"/>
    <xf numFmtId="0" fontId="37" fillId="6" borderId="0" xfId="56941" applyFont="1" applyFill="1"/>
    <xf numFmtId="0" fontId="30" fillId="0" borderId="0" xfId="5" applyNumberFormat="1" applyFont="1" applyFill="1" applyAlignment="1" applyProtection="1">
      <alignment horizontal="center"/>
      <protection locked="0"/>
    </xf>
    <xf numFmtId="169" fontId="17" fillId="0" borderId="0" xfId="0" applyNumberFormat="1" applyFont="1" applyFill="1" applyAlignment="1" applyProtection="1">
      <alignment horizontal="center"/>
    </xf>
    <xf numFmtId="169" fontId="30" fillId="0" borderId="0" xfId="0" applyNumberFormat="1" applyFont="1" applyFill="1" applyBorder="1" applyAlignment="1" applyProtection="1">
      <alignment horizontal="center" vertical="center"/>
    </xf>
    <xf numFmtId="0" fontId="55" fillId="0" borderId="0" xfId="0" applyFont="1" applyFill="1"/>
    <xf numFmtId="0" fontId="55" fillId="102" borderId="0" xfId="0" applyFont="1" applyFill="1" applyAlignment="1">
      <alignment horizontal="left" wrapText="1"/>
    </xf>
    <xf numFmtId="0" fontId="55" fillId="102" borderId="0" xfId="0" applyFont="1" applyFill="1" applyAlignment="1">
      <alignment horizontal="center" wrapText="1"/>
    </xf>
    <xf numFmtId="214" fontId="41" fillId="13" borderId="23" xfId="3" applyNumberFormat="1" applyFont="1" applyFill="1" applyBorder="1"/>
    <xf numFmtId="214" fontId="41" fillId="13" borderId="16" xfId="3" applyNumberFormat="1" applyFont="1" applyFill="1" applyBorder="1"/>
    <xf numFmtId="226" fontId="41" fillId="13" borderId="16" xfId="3" applyNumberFormat="1" applyFont="1" applyFill="1" applyBorder="1"/>
    <xf numFmtId="166" fontId="41" fillId="13" borderId="213" xfId="3" applyNumberFormat="1" applyFont="1" applyFill="1" applyBorder="1"/>
    <xf numFmtId="166" fontId="52" fillId="0" borderId="24" xfId="3" applyNumberFormat="1" applyFont="1" applyFill="1" applyBorder="1"/>
    <xf numFmtId="0" fontId="24" fillId="4" borderId="0" xfId="1" applyFont="1" applyFill="1" applyAlignment="1">
      <alignment horizontal="left" vertical="center" indent="1"/>
    </xf>
    <xf numFmtId="172" fontId="24" fillId="4" borderId="0" xfId="1" applyNumberFormat="1" applyFont="1" applyFill="1" applyAlignment="1">
      <alignment horizontal="left" vertical="center" indent="1"/>
    </xf>
    <xf numFmtId="203" fontId="0" fillId="0" borderId="0" xfId="34386" applyNumberFormat="1" applyFont="1"/>
    <xf numFmtId="6" fontId="24" fillId="0" borderId="0" xfId="0" applyNumberFormat="1" applyFont="1"/>
    <xf numFmtId="0" fontId="204" fillId="0" borderId="0" xfId="56946" applyFont="1" applyFill="1"/>
    <xf numFmtId="0" fontId="266" fillId="6" borderId="0" xfId="56946" applyFont="1" applyFill="1"/>
    <xf numFmtId="0" fontId="266" fillId="6" borderId="0" xfId="56946" applyFont="1" applyFill="1" applyAlignment="1">
      <alignment horizontal="center"/>
    </xf>
    <xf numFmtId="0" fontId="267" fillId="6" borderId="0" xfId="56946" applyFont="1" applyFill="1"/>
    <xf numFmtId="0" fontId="202" fillId="6" borderId="0" xfId="56946" applyFont="1" applyFill="1" applyAlignment="1">
      <alignment wrapText="1"/>
    </xf>
    <xf numFmtId="0" fontId="266" fillId="0" borderId="0" xfId="56946" applyFont="1" applyFill="1"/>
    <xf numFmtId="174" fontId="204" fillId="6" borderId="0" xfId="5" applyNumberFormat="1" applyFont="1" applyFill="1" applyBorder="1"/>
    <xf numFmtId="169" fontId="204" fillId="6" borderId="207" xfId="0" applyNumberFormat="1" applyFont="1" applyFill="1" applyBorder="1" applyAlignment="1">
      <alignment vertical="center"/>
    </xf>
    <xf numFmtId="0" fontId="204" fillId="6" borderId="0" xfId="0" applyFont="1" applyFill="1" applyAlignment="1">
      <alignment wrapText="1"/>
    </xf>
    <xf numFmtId="226" fontId="204" fillId="102" borderId="0" xfId="6" applyNumberFormat="1" applyFont="1" applyFill="1" applyAlignment="1">
      <alignment wrapText="1"/>
    </xf>
    <xf numFmtId="169" fontId="204" fillId="0" borderId="0" xfId="56946" applyNumberFormat="1" applyFont="1"/>
    <xf numFmtId="0" fontId="204" fillId="6" borderId="207" xfId="56946" applyFont="1" applyFill="1" applyBorder="1" applyAlignment="1">
      <alignment horizontal="left" vertical="center"/>
    </xf>
    <xf numFmtId="169" fontId="81" fillId="6" borderId="207" xfId="56946" applyNumberFormat="1" applyFont="1" applyFill="1" applyBorder="1" applyAlignment="1">
      <alignment vertical="center"/>
    </xf>
    <xf numFmtId="10" fontId="204" fillId="85" borderId="199" xfId="56942" applyNumberFormat="1" applyFont="1" applyFill="1" applyBorder="1" applyAlignment="1">
      <alignment horizontal="right" vertical="center"/>
    </xf>
    <xf numFmtId="44" fontId="24" fillId="8" borderId="29" xfId="1" applyNumberFormat="1" applyFont="1" applyFill="1" applyBorder="1" applyAlignment="1"/>
    <xf numFmtId="44" fontId="14" fillId="0" borderId="29" xfId="34386" applyNumberFormat="1" applyFont="1" applyFill="1" applyBorder="1"/>
    <xf numFmtId="225" fontId="24" fillId="0" borderId="16" xfId="5" applyNumberFormat="1" applyFont="1" applyFill="1" applyBorder="1" applyAlignment="1">
      <alignment horizontal="left" vertical="center" indent="1"/>
    </xf>
    <xf numFmtId="2" fontId="24" fillId="2" borderId="10" xfId="5" applyNumberFormat="1" applyFont="1" applyFill="1" applyBorder="1" applyAlignment="1">
      <alignment horizontal="left" vertical="center" indent="1"/>
    </xf>
    <xf numFmtId="224" fontId="204" fillId="6" borderId="0" xfId="56941" applyNumberFormat="1" applyFont="1" applyFill="1"/>
    <xf numFmtId="175" fontId="204" fillId="0" borderId="0" xfId="56942" applyNumberFormat="1" applyFont="1"/>
    <xf numFmtId="228" fontId="250" fillId="7" borderId="18" xfId="15" applyNumberFormat="1" applyFont="1" applyFill="1" applyBorder="1" applyAlignment="1">
      <alignment horizontal="left" vertical="center" indent="1"/>
    </xf>
    <xf numFmtId="227" fontId="245" fillId="8" borderId="18" xfId="15" applyNumberFormat="1" applyFont="1" applyFill="1" applyBorder="1" applyAlignment="1">
      <alignment horizontal="left" vertical="center" indent="1"/>
    </xf>
    <xf numFmtId="0" fontId="0" fillId="7" borderId="7" xfId="0" applyFill="1" applyBorder="1" applyAlignment="1">
      <alignment horizontal="left" vertical="center" indent="1"/>
    </xf>
    <xf numFmtId="0" fontId="0" fillId="7" borderId="0" xfId="0" applyFill="1" applyAlignment="1">
      <alignment horizontal="left" vertical="center" indent="1"/>
    </xf>
    <xf numFmtId="231" fontId="41" fillId="123" borderId="18" xfId="15" applyNumberFormat="1" applyFont="1" applyFill="1" applyBorder="1" applyAlignment="1">
      <alignment horizontal="left" vertical="center" indent="1"/>
    </xf>
    <xf numFmtId="231" fontId="41" fillId="87" borderId="16" xfId="15" applyNumberFormat="1" applyFont="1" applyFill="1" applyBorder="1" applyAlignment="1">
      <alignment horizontal="left" vertical="center" indent="1"/>
    </xf>
    <xf numFmtId="231" fontId="0" fillId="139" borderId="18" xfId="0" applyNumberFormat="1" applyFill="1" applyBorder="1" applyAlignment="1">
      <alignment horizontal="left" vertical="center" indent="1"/>
    </xf>
    <xf numFmtId="231" fontId="0" fillId="139" borderId="16" xfId="0" applyNumberFormat="1" applyFill="1" applyBorder="1" applyAlignment="1">
      <alignment horizontal="left" vertical="center" indent="1"/>
    </xf>
    <xf numFmtId="231" fontId="41" fillId="87" borderId="18" xfId="15" applyNumberFormat="1" applyFont="1" applyFill="1" applyBorder="1" applyAlignment="1">
      <alignment horizontal="left" vertical="center" indent="1"/>
    </xf>
    <xf numFmtId="231" fontId="52" fillId="141" borderId="16" xfId="0" applyNumberFormat="1" applyFont="1" applyFill="1" applyBorder="1" applyAlignment="1">
      <alignment horizontal="left" vertical="center" indent="1"/>
    </xf>
    <xf numFmtId="231" fontId="52" fillId="141" borderId="18" xfId="0" applyNumberFormat="1" applyFont="1" applyFill="1" applyBorder="1" applyAlignment="1">
      <alignment horizontal="left" vertical="center" indent="1"/>
    </xf>
    <xf numFmtId="231" fontId="14" fillId="123" borderId="18" xfId="15" applyNumberFormat="1" applyFont="1" applyFill="1" applyBorder="1" applyAlignment="1">
      <alignment horizontal="left" vertical="center" indent="1"/>
    </xf>
    <xf numFmtId="230" fontId="14" fillId="123" borderId="16" xfId="15" applyNumberFormat="1" applyFont="1" applyFill="1" applyBorder="1" applyAlignment="1">
      <alignment horizontal="left" vertical="center" indent="1"/>
    </xf>
    <xf numFmtId="166" fontId="245" fillId="13" borderId="23" xfId="3" applyNumberFormat="1" applyFont="1" applyFill="1" applyBorder="1"/>
    <xf numFmtId="166" fontId="24" fillId="13" borderId="16" xfId="3" applyNumberFormat="1" applyFont="1" applyFill="1" applyBorder="1"/>
    <xf numFmtId="203" fontId="24" fillId="13" borderId="16" xfId="34386" applyNumberFormat="1" applyFont="1" applyFill="1" applyBorder="1"/>
    <xf numFmtId="203" fontId="24" fillId="13" borderId="23" xfId="34386" applyNumberFormat="1" applyFont="1" applyFill="1" applyBorder="1"/>
    <xf numFmtId="166" fontId="24" fillId="13" borderId="40" xfId="3" applyNumberFormat="1" applyFont="1" applyFill="1" applyBorder="1"/>
    <xf numFmtId="203" fontId="24" fillId="13" borderId="7" xfId="34386" applyNumberFormat="1" applyFont="1" applyFill="1" applyBorder="1"/>
    <xf numFmtId="226" fontId="24" fillId="13" borderId="16" xfId="6" applyNumberFormat="1" applyFont="1" applyFill="1" applyBorder="1"/>
    <xf numFmtId="214" fontId="24" fillId="13" borderId="16" xfId="6" applyNumberFormat="1" applyFont="1" applyFill="1" applyBorder="1"/>
    <xf numFmtId="214" fontId="24" fillId="13" borderId="7" xfId="6" applyNumberFormat="1" applyFont="1" applyFill="1" applyBorder="1"/>
    <xf numFmtId="10" fontId="245" fillId="13" borderId="23" xfId="6" applyNumberFormat="1" applyFont="1" applyFill="1" applyBorder="1"/>
    <xf numFmtId="214" fontId="245" fillId="13" borderId="16" xfId="6" applyNumberFormat="1" applyFont="1" applyFill="1" applyBorder="1"/>
    <xf numFmtId="214" fontId="245" fillId="13" borderId="23" xfId="3" applyNumberFormat="1" applyFont="1" applyFill="1" applyBorder="1"/>
    <xf numFmtId="214" fontId="245" fillId="13" borderId="16" xfId="3" applyNumberFormat="1" applyFont="1" applyFill="1" applyBorder="1"/>
    <xf numFmtId="166" fontId="24" fillId="13" borderId="23" xfId="3" applyNumberFormat="1" applyFont="1" applyFill="1" applyBorder="1"/>
    <xf numFmtId="176" fontId="24" fillId="13" borderId="7" xfId="34386" applyNumberFormat="1" applyFont="1" applyFill="1" applyBorder="1"/>
    <xf numFmtId="202" fontId="245" fillId="87" borderId="16" xfId="15" applyNumberFormat="1" applyFont="1" applyFill="1" applyBorder="1" applyAlignment="1">
      <alignment horizontal="left" vertical="center" indent="1"/>
    </xf>
    <xf numFmtId="174" fontId="245" fillId="87" borderId="16" xfId="15" applyNumberFormat="1" applyFont="1" applyFill="1" applyBorder="1" applyAlignment="1">
      <alignment horizontal="left" vertical="center" indent="1"/>
    </xf>
    <xf numFmtId="244" fontId="245" fillId="87" borderId="16" xfId="15" applyNumberFormat="1" applyFont="1" applyFill="1" applyBorder="1" applyAlignment="1">
      <alignment horizontal="left" vertical="center" indent="1"/>
    </xf>
    <xf numFmtId="244" fontId="245" fillId="87" borderId="18" xfId="15" applyNumberFormat="1" applyFont="1" applyFill="1" applyBorder="1" applyAlignment="1">
      <alignment horizontal="left" vertical="center" indent="1"/>
    </xf>
    <xf numFmtId="244" fontId="245" fillId="87" borderId="40" xfId="15" applyNumberFormat="1" applyFont="1" applyFill="1" applyBorder="1" applyAlignment="1">
      <alignment horizontal="left" vertical="center" indent="1"/>
    </xf>
    <xf numFmtId="174" fontId="245" fillId="87" borderId="18" xfId="15" applyNumberFormat="1" applyFont="1" applyFill="1" applyBorder="1" applyAlignment="1">
      <alignment horizontal="left" vertical="center" indent="1"/>
    </xf>
    <xf numFmtId="173" fontId="41" fillId="7" borderId="16" xfId="15" applyNumberFormat="1" applyFont="1" applyFill="1" applyBorder="1" applyAlignment="1">
      <alignment horizontal="left" vertical="center" indent="1"/>
    </xf>
    <xf numFmtId="202" fontId="245" fillId="87" borderId="23" xfId="15" applyNumberFormat="1" applyFont="1" applyFill="1" applyBorder="1" applyAlignment="1">
      <alignment horizontal="left" vertical="center" indent="1"/>
    </xf>
    <xf numFmtId="202" fontId="245" fillId="87" borderId="8" xfId="15" applyNumberFormat="1" applyFont="1" applyFill="1" applyBorder="1" applyAlignment="1">
      <alignment horizontal="left" vertical="center" indent="1"/>
    </xf>
    <xf numFmtId="174" fontId="245" fillId="87" borderId="8" xfId="15" applyNumberFormat="1" applyFont="1" applyFill="1" applyBorder="1" applyAlignment="1">
      <alignment horizontal="left" vertical="center" indent="1"/>
    </xf>
    <xf numFmtId="0" fontId="24" fillId="141" borderId="25" xfId="1" applyFont="1" applyFill="1" applyBorder="1" applyAlignment="1">
      <alignment horizontal="left" vertical="center" indent="1"/>
    </xf>
    <xf numFmtId="0" fontId="24" fillId="146" borderId="115" xfId="16" applyFont="1" applyFill="1" applyBorder="1" applyAlignment="1">
      <alignment horizontal="left" vertical="center" indent="1"/>
    </xf>
    <xf numFmtId="0" fontId="24" fillId="146" borderId="88" xfId="16" applyFont="1" applyFill="1" applyBorder="1" applyAlignment="1">
      <alignment horizontal="left" vertical="center" indent="1"/>
    </xf>
    <xf numFmtId="227" fontId="52" fillId="148" borderId="9" xfId="5" applyNumberFormat="1" applyFont="1" applyFill="1" applyBorder="1" applyAlignment="1">
      <alignment horizontal="left" vertical="center" indent="1"/>
    </xf>
    <xf numFmtId="6" fontId="52" fillId="148" borderId="9" xfId="5" applyNumberFormat="1" applyFont="1" applyFill="1" applyBorder="1" applyAlignment="1">
      <alignment horizontal="left" vertical="center" indent="1"/>
    </xf>
    <xf numFmtId="6" fontId="24" fillId="2" borderId="28" xfId="16" applyNumberFormat="1" applyFont="1" applyFill="1" applyBorder="1" applyAlignment="1">
      <alignment horizontal="left" vertical="center" indent="1"/>
    </xf>
    <xf numFmtId="6" fontId="24" fillId="14" borderId="0" xfId="16" applyNumberFormat="1" applyFont="1" applyFill="1" applyAlignment="1">
      <alignment horizontal="left" vertical="center" indent="1"/>
    </xf>
    <xf numFmtId="6" fontId="24" fillId="146" borderId="9" xfId="16" applyNumberFormat="1" applyFont="1" applyFill="1" applyBorder="1" applyAlignment="1">
      <alignment horizontal="left" vertical="center" indent="1"/>
    </xf>
    <xf numFmtId="6" fontId="24" fillId="2" borderId="7" xfId="16" applyNumberFormat="1" applyFont="1" applyFill="1" applyBorder="1" applyAlignment="1">
      <alignment horizontal="left" vertical="center" indent="1"/>
    </xf>
    <xf numFmtId="6" fontId="24" fillId="146" borderId="88" xfId="16" applyNumberFormat="1" applyFont="1" applyFill="1" applyBorder="1" applyAlignment="1">
      <alignment horizontal="left" vertical="center" indent="1"/>
    </xf>
    <xf numFmtId="6" fontId="24" fillId="2" borderId="29" xfId="16" applyNumberFormat="1" applyFont="1" applyFill="1" applyBorder="1" applyAlignment="1">
      <alignment horizontal="left" vertical="center" indent="1"/>
    </xf>
    <xf numFmtId="0" fontId="41" fillId="141" borderId="9" xfId="16" applyFont="1" applyFill="1" applyBorder="1" applyAlignment="1">
      <alignment horizontal="left" vertical="center" indent="1"/>
    </xf>
    <xf numFmtId="6" fontId="262" fillId="101" borderId="0" xfId="56941" applyNumberFormat="1" applyFont="1" applyFill="1"/>
    <xf numFmtId="6" fontId="204" fillId="0" borderId="0" xfId="56941" applyNumberFormat="1" applyFont="1"/>
    <xf numFmtId="6" fontId="205" fillId="0" borderId="0" xfId="56941" applyNumberFormat="1" applyFont="1"/>
    <xf numFmtId="6" fontId="190" fillId="0" borderId="0" xfId="56941" applyNumberFormat="1" applyFont="1" applyFill="1" applyAlignment="1">
      <alignment vertical="center" wrapText="1"/>
    </xf>
    <xf numFmtId="6" fontId="204" fillId="0" borderId="0" xfId="56941" applyNumberFormat="1" applyFont="1" applyAlignment="1">
      <alignment horizontal="left" indent="1"/>
    </xf>
    <xf numFmtId="6" fontId="204" fillId="4" borderId="0" xfId="34386" applyNumberFormat="1" applyFont="1" applyFill="1" applyAlignment="1">
      <alignment horizontal="left" indent="1"/>
    </xf>
    <xf numFmtId="6" fontId="204" fillId="147" borderId="0" xfId="34386" applyNumberFormat="1" applyFont="1" applyFill="1" applyAlignment="1">
      <alignment horizontal="left" indent="1"/>
    </xf>
    <xf numFmtId="6" fontId="205" fillId="0" borderId="0" xfId="56941" applyNumberFormat="1" applyFont="1" applyAlignment="1">
      <alignment horizontal="left" indent="1"/>
    </xf>
    <xf numFmtId="0" fontId="0" fillId="14" borderId="0" xfId="0" applyNumberFormat="1" applyFill="1" applyAlignment="1">
      <alignment horizontal="left" vertical="center" indent="1"/>
    </xf>
    <xf numFmtId="0" fontId="16" fillId="0" borderId="0" xfId="0" applyNumberFormat="1" applyFont="1" applyProtection="1">
      <protection locked="0"/>
    </xf>
    <xf numFmtId="44" fontId="245" fillId="13" borderId="16" xfId="34386" applyNumberFormat="1" applyFont="1" applyFill="1" applyBorder="1"/>
    <xf numFmtId="4" fontId="0" fillId="0" borderId="0" xfId="0" applyNumberFormat="1" applyFont="1" applyProtection="1">
      <protection locked="0"/>
    </xf>
    <xf numFmtId="251" fontId="38" fillId="0" borderId="9" xfId="0" applyNumberFormat="1" applyFont="1" applyFill="1" applyBorder="1" applyAlignment="1" applyProtection="1">
      <alignment horizontal="right" vertical="center"/>
    </xf>
    <xf numFmtId="251" fontId="38" fillId="0" borderId="6" xfId="0" applyNumberFormat="1" applyFont="1" applyFill="1" applyBorder="1" applyAlignment="1" applyProtection="1">
      <alignment horizontal="right" vertical="center"/>
    </xf>
    <xf numFmtId="251" fontId="24" fillId="0" borderId="6" xfId="6" applyNumberFormat="1" applyFont="1" applyFill="1" applyBorder="1" applyAlignment="1" applyProtection="1">
      <alignment horizontal="right" vertical="center"/>
    </xf>
    <xf numFmtId="251" fontId="24" fillId="0" borderId="9" xfId="6" applyNumberFormat="1" applyFont="1" applyFill="1" applyBorder="1" applyAlignment="1" applyProtection="1">
      <alignment horizontal="right" vertical="center"/>
    </xf>
    <xf numFmtId="251" fontId="38" fillId="0" borderId="9" xfId="6" applyNumberFormat="1" applyFont="1" applyFill="1" applyBorder="1" applyAlignment="1" applyProtection="1">
      <alignment horizontal="right" vertical="center"/>
      <protection hidden="1"/>
    </xf>
    <xf numFmtId="251" fontId="24" fillId="85" borderId="9" xfId="0" applyNumberFormat="1" applyFont="1" applyFill="1" applyBorder="1" applyAlignment="1" applyProtection="1">
      <alignment horizontal="right" vertical="center"/>
    </xf>
    <xf numFmtId="251" fontId="24" fillId="0" borderId="9" xfId="9" applyNumberFormat="1" applyFont="1" applyFill="1" applyBorder="1" applyAlignment="1" applyProtection="1">
      <alignment horizontal="right"/>
    </xf>
    <xf numFmtId="251" fontId="38" fillId="0" borderId="9" xfId="5" applyNumberFormat="1" applyFont="1" applyFill="1" applyBorder="1"/>
    <xf numFmtId="251" fontId="52" fillId="0" borderId="9" xfId="0" applyNumberFormat="1" applyFont="1" applyFill="1" applyBorder="1" applyProtection="1">
      <protection locked="0"/>
    </xf>
    <xf numFmtId="251" fontId="24" fillId="0" borderId="16" xfId="0" applyNumberFormat="1" applyFont="1" applyFill="1" applyBorder="1" applyAlignment="1" applyProtection="1">
      <alignment wrapText="1"/>
    </xf>
    <xf numFmtId="251" fontId="0" fillId="0" borderId="16" xfId="0" applyNumberFormat="1" applyFont="1" applyBorder="1" applyProtection="1">
      <protection locked="0"/>
    </xf>
    <xf numFmtId="251" fontId="52" fillId="0" borderId="9" xfId="0" applyNumberFormat="1" applyFont="1" applyBorder="1" applyProtection="1">
      <protection locked="0"/>
    </xf>
    <xf numFmtId="251" fontId="0" fillId="0" borderId="16" xfId="0" applyNumberFormat="1" applyFont="1" applyFill="1" applyBorder="1" applyProtection="1">
      <protection locked="0"/>
    </xf>
    <xf numFmtId="251" fontId="24" fillId="0" borderId="16" xfId="0" applyNumberFormat="1" applyFont="1" applyFill="1" applyBorder="1" applyProtection="1">
      <protection locked="0"/>
    </xf>
    <xf numFmtId="251" fontId="38" fillId="0" borderId="16" xfId="0" applyNumberFormat="1" applyFont="1" applyFill="1" applyBorder="1" applyProtection="1"/>
    <xf numFmtId="251" fontId="52" fillId="0" borderId="16" xfId="0" applyNumberFormat="1" applyFont="1" applyBorder="1" applyProtection="1">
      <protection locked="0"/>
    </xf>
    <xf numFmtId="251" fontId="14" fillId="0" borderId="18" xfId="6" applyNumberFormat="1" applyFont="1" applyFill="1" applyBorder="1" applyAlignment="1" applyProtection="1">
      <alignment horizontal="right" vertical="center"/>
    </xf>
    <xf numFmtId="251" fontId="0" fillId="0" borderId="18" xfId="0" applyNumberFormat="1" applyFont="1" applyFill="1" applyBorder="1" applyProtection="1">
      <protection locked="0"/>
    </xf>
    <xf numFmtId="251" fontId="0" fillId="0" borderId="16" xfId="0" applyNumberFormat="1" applyFont="1" applyFill="1" applyBorder="1" applyAlignment="1" applyProtection="1">
      <alignment horizontal="right"/>
      <protection locked="0"/>
    </xf>
    <xf numFmtId="251" fontId="24" fillId="0" borderId="10" xfId="6" applyNumberFormat="1" applyFont="1" applyFill="1" applyBorder="1" applyAlignment="1" applyProtection="1">
      <alignment horizontal="right" vertical="center"/>
    </xf>
    <xf numFmtId="226" fontId="0" fillId="0" borderId="112" xfId="6" applyNumberFormat="1" applyFont="1" applyBorder="1" applyAlignment="1" applyProtection="1">
      <alignment horizontal="right"/>
    </xf>
    <xf numFmtId="226" fontId="0" fillId="0" borderId="18" xfId="6" applyNumberFormat="1" applyFont="1" applyBorder="1" applyAlignment="1" applyProtection="1">
      <alignment horizontal="right"/>
    </xf>
    <xf numFmtId="226" fontId="0" fillId="0" borderId="16" xfId="6" applyNumberFormat="1" applyFont="1" applyBorder="1" applyProtection="1">
      <protection locked="0"/>
    </xf>
    <xf numFmtId="226" fontId="0" fillId="0" borderId="16" xfId="6" applyNumberFormat="1" applyFont="1" applyFill="1" applyBorder="1" applyProtection="1">
      <protection locked="0"/>
    </xf>
    <xf numFmtId="226" fontId="0" fillId="0" borderId="0" xfId="6" applyNumberFormat="1" applyFont="1" applyFill="1" applyProtection="1">
      <protection locked="0"/>
    </xf>
    <xf numFmtId="44" fontId="41" fillId="13" borderId="7" xfId="34386" applyNumberFormat="1" applyFont="1" applyFill="1" applyBorder="1"/>
    <xf numFmtId="44" fontId="41" fillId="13" borderId="18" xfId="34386" applyNumberFormat="1" applyFont="1" applyFill="1" applyBorder="1"/>
    <xf numFmtId="44" fontId="41" fillId="13" borderId="16" xfId="34386" applyNumberFormat="1" applyFont="1" applyFill="1" applyBorder="1"/>
    <xf numFmtId="44" fontId="41" fillId="13" borderId="23" xfId="34386" applyNumberFormat="1" applyFont="1" applyFill="1" applyBorder="1"/>
    <xf numFmtId="44" fontId="41" fillId="13" borderId="112" xfId="34386" applyNumberFormat="1" applyFont="1" applyFill="1" applyBorder="1"/>
    <xf numFmtId="44" fontId="41" fillId="13" borderId="112" xfId="3" applyNumberFormat="1" applyFont="1" applyFill="1" applyBorder="1"/>
    <xf numFmtId="44" fontId="24" fillId="0" borderId="0" xfId="1" applyNumberFormat="1" applyFont="1"/>
    <xf numFmtId="44" fontId="41" fillId="13" borderId="18" xfId="3" applyNumberFormat="1" applyFont="1" applyFill="1" applyBorder="1"/>
    <xf numFmtId="44" fontId="41" fillId="13" borderId="7" xfId="3" applyNumberFormat="1" applyFont="1" applyFill="1" applyBorder="1"/>
    <xf numFmtId="44" fontId="24" fillId="0" borderId="0" xfId="1" applyNumberFormat="1" applyFont="1" applyFill="1"/>
    <xf numFmtId="44" fontId="41" fillId="13" borderId="23" xfId="3" applyNumberFormat="1" applyFont="1" applyFill="1" applyBorder="1"/>
    <xf numFmtId="44" fontId="24" fillId="13" borderId="111" xfId="3" applyNumberFormat="1" applyFont="1" applyFill="1" applyBorder="1"/>
    <xf numFmtId="44" fontId="24" fillId="13" borderId="112" xfId="3" applyNumberFormat="1" applyFont="1" applyFill="1" applyBorder="1"/>
    <xf numFmtId="44" fontId="24" fillId="13" borderId="7" xfId="34386" applyNumberFormat="1" applyFont="1" applyFill="1" applyBorder="1"/>
    <xf numFmtId="170" fontId="39" fillId="0" borderId="0" xfId="8" applyNumberFormat="1" applyFont="1" applyFill="1" applyBorder="1" applyProtection="1">
      <alignment horizontal="right"/>
      <protection locked="0"/>
    </xf>
    <xf numFmtId="8" fontId="30" fillId="0" borderId="9" xfId="0" applyNumberFormat="1" applyFont="1" applyFill="1" applyBorder="1" applyAlignment="1" applyProtection="1">
      <alignment horizontal="right" vertical="center"/>
    </xf>
    <xf numFmtId="8" fontId="30" fillId="0" borderId="6" xfId="0" applyNumberFormat="1" applyFont="1" applyFill="1" applyBorder="1" applyAlignment="1" applyProtection="1">
      <alignment horizontal="right" vertical="center"/>
    </xf>
    <xf numFmtId="8" fontId="17" fillId="0" borderId="9" xfId="6" applyNumberFormat="1" applyFont="1" applyFill="1" applyBorder="1" applyAlignment="1" applyProtection="1">
      <alignment horizontal="right" vertical="center"/>
    </xf>
    <xf numFmtId="8" fontId="30" fillId="10" borderId="9" xfId="6" applyNumberFormat="1" applyFont="1" applyFill="1" applyBorder="1" applyAlignment="1" applyProtection="1">
      <alignment horizontal="right" vertical="center"/>
      <protection hidden="1"/>
    </xf>
    <xf numFmtId="8" fontId="30" fillId="0" borderId="9" xfId="6" applyNumberFormat="1" applyFont="1" applyFill="1" applyBorder="1" applyAlignment="1" applyProtection="1">
      <alignment horizontal="right" vertical="center"/>
    </xf>
    <xf numFmtId="8" fontId="37" fillId="0" borderId="9" xfId="0" applyNumberFormat="1" applyFont="1" applyFill="1" applyBorder="1" applyProtection="1">
      <protection locked="0"/>
    </xf>
    <xf numFmtId="8" fontId="16" fillId="0" borderId="16" xfId="0" applyNumberFormat="1" applyFont="1" applyBorder="1" applyAlignment="1" applyProtection="1">
      <alignment horizontal="center"/>
    </xf>
    <xf numFmtId="8" fontId="16" fillId="0" borderId="16" xfId="0" applyNumberFormat="1" applyFont="1" applyBorder="1" applyProtection="1">
      <protection locked="0"/>
    </xf>
    <xf numFmtId="8" fontId="37" fillId="0" borderId="9" xfId="0" applyNumberFormat="1" applyFont="1" applyBorder="1" applyProtection="1">
      <protection locked="0"/>
    </xf>
    <xf numFmtId="8" fontId="17" fillId="0" borderId="16" xfId="6" applyNumberFormat="1" applyFont="1" applyFill="1" applyBorder="1" applyAlignment="1" applyProtection="1">
      <alignment horizontal="right" vertical="center"/>
    </xf>
    <xf numFmtId="8" fontId="17" fillId="0" borderId="16" xfId="0" applyNumberFormat="1" applyFont="1" applyBorder="1" applyProtection="1">
      <protection locked="0"/>
    </xf>
    <xf numFmtId="8" fontId="17" fillId="0" borderId="10" xfId="6" applyNumberFormat="1" applyFont="1" applyFill="1" applyBorder="1" applyAlignment="1" applyProtection="1">
      <alignment horizontal="right" vertical="center"/>
    </xf>
    <xf numFmtId="8" fontId="16" fillId="0" borderId="10" xfId="0" applyNumberFormat="1" applyFont="1" applyBorder="1" applyProtection="1">
      <protection locked="0"/>
    </xf>
    <xf numFmtId="8" fontId="17" fillId="0" borderId="18" xfId="6" applyNumberFormat="1" applyFont="1" applyFill="1" applyBorder="1" applyAlignment="1" applyProtection="1">
      <alignment horizontal="right" vertical="center"/>
    </xf>
    <xf numFmtId="8" fontId="16" fillId="0" borderId="18" xfId="0" applyNumberFormat="1" applyFont="1" applyBorder="1" applyProtection="1">
      <protection locked="0"/>
    </xf>
    <xf numFmtId="8" fontId="16" fillId="0" borderId="16" xfId="0" applyNumberFormat="1" applyFont="1" applyFill="1" applyBorder="1" applyProtection="1">
      <protection locked="0"/>
    </xf>
    <xf numFmtId="44" fontId="41" fillId="13" borderId="9" xfId="34386" applyNumberFormat="1" applyFont="1" applyFill="1" applyBorder="1"/>
    <xf numFmtId="8" fontId="41" fillId="13" borderId="18" xfId="3" applyNumberFormat="1" applyFont="1" applyFill="1" applyBorder="1"/>
    <xf numFmtId="8" fontId="41" fillId="13" borderId="16" xfId="3" applyNumberFormat="1" applyFont="1" applyFill="1" applyBorder="1"/>
    <xf numFmtId="8" fontId="41" fillId="13" borderId="7" xfId="3" applyNumberFormat="1" applyFont="1" applyFill="1" applyBorder="1"/>
    <xf numFmtId="8" fontId="0" fillId="0" borderId="0" xfId="0" applyNumberFormat="1"/>
    <xf numFmtId="8" fontId="245" fillId="13" borderId="23" xfId="3" applyNumberFormat="1" applyFont="1" applyFill="1" applyBorder="1"/>
    <xf numFmtId="8" fontId="24" fillId="0" borderId="0" xfId="1" applyNumberFormat="1" applyFont="1"/>
    <xf numFmtId="8" fontId="41" fillId="13" borderId="23" xfId="3" applyNumberFormat="1" applyFont="1" applyFill="1" applyBorder="1"/>
    <xf numFmtId="8" fontId="24" fillId="13" borderId="16" xfId="3" applyNumberFormat="1" applyFont="1" applyFill="1" applyBorder="1"/>
    <xf numFmtId="8" fontId="24" fillId="13" borderId="16" xfId="34386" applyNumberFormat="1" applyFont="1" applyFill="1" applyBorder="1"/>
    <xf numFmtId="8" fontId="24" fillId="13" borderId="40" xfId="34386" applyNumberFormat="1" applyFont="1" applyFill="1" applyBorder="1"/>
    <xf numFmtId="8" fontId="24" fillId="13" borderId="23" xfId="34386" applyNumberFormat="1" applyFont="1" applyFill="1" applyBorder="1"/>
    <xf numFmtId="8" fontId="52" fillId="4" borderId="100" xfId="3" applyNumberFormat="1" applyFont="1" applyFill="1" applyBorder="1"/>
    <xf numFmtId="8" fontId="52" fillId="4" borderId="48" xfId="3" applyNumberFormat="1" applyFont="1" applyFill="1" applyBorder="1"/>
    <xf numFmtId="8" fontId="52" fillId="4" borderId="22" xfId="3" applyNumberFormat="1" applyFont="1" applyFill="1" applyBorder="1"/>
    <xf numFmtId="8" fontId="52" fillId="4" borderId="109" xfId="3" applyNumberFormat="1" applyFont="1" applyFill="1" applyBorder="1"/>
    <xf numFmtId="8" fontId="52" fillId="4" borderId="24" xfId="3" applyNumberFormat="1" applyFont="1" applyFill="1" applyBorder="1"/>
    <xf numFmtId="8" fontId="52" fillId="4" borderId="42" xfId="3" applyNumberFormat="1" applyFont="1" applyFill="1" applyBorder="1"/>
    <xf numFmtId="8" fontId="245" fillId="13" borderId="18" xfId="34386" applyNumberFormat="1" applyFont="1" applyFill="1" applyBorder="1"/>
    <xf numFmtId="8" fontId="245" fillId="13" borderId="16" xfId="34386" applyNumberFormat="1" applyFont="1" applyFill="1" applyBorder="1"/>
    <xf numFmtId="8" fontId="245" fillId="13" borderId="7" xfId="34386" applyNumberFormat="1" applyFont="1" applyFill="1" applyBorder="1"/>
    <xf numFmtId="8" fontId="24" fillId="0" borderId="0" xfId="1" applyNumberFormat="1" applyFont="1" applyFill="1"/>
    <xf numFmtId="8" fontId="41" fillId="13" borderId="23" xfId="34386" applyNumberFormat="1" applyFont="1" applyFill="1" applyBorder="1"/>
    <xf numFmtId="8" fontId="41" fillId="13" borderId="16" xfId="34386" applyNumberFormat="1" applyFont="1" applyFill="1" applyBorder="1"/>
    <xf numFmtId="8" fontId="41" fillId="13" borderId="18" xfId="34386" applyNumberFormat="1" applyFont="1" applyFill="1" applyBorder="1"/>
    <xf numFmtId="8" fontId="41" fillId="13" borderId="7" xfId="34386" applyNumberFormat="1" applyFont="1" applyFill="1" applyBorder="1"/>
    <xf numFmtId="8" fontId="24" fillId="13" borderId="18" xfId="34386" applyNumberFormat="1" applyFont="1" applyFill="1" applyBorder="1"/>
    <xf numFmtId="8" fontId="24" fillId="13" borderId="7" xfId="34386" applyNumberFormat="1" applyFont="1" applyFill="1" applyBorder="1"/>
    <xf numFmtId="8" fontId="38" fillId="4" borderId="18" xfId="34386" applyNumberFormat="1" applyFont="1" applyFill="1" applyBorder="1"/>
    <xf numFmtId="8" fontId="38" fillId="4" borderId="16" xfId="34386" applyNumberFormat="1" applyFont="1" applyFill="1" applyBorder="1"/>
    <xf numFmtId="8" fontId="38" fillId="4" borderId="7" xfId="34386" applyNumberFormat="1" applyFont="1" applyFill="1" applyBorder="1"/>
    <xf numFmtId="8" fontId="38" fillId="4" borderId="23" xfId="34386" applyNumberFormat="1" applyFont="1" applyFill="1" applyBorder="1"/>
    <xf numFmtId="8" fontId="41" fillId="4" borderId="16" xfId="34386" applyNumberFormat="1" applyFont="1" applyFill="1" applyBorder="1"/>
    <xf numFmtId="8" fontId="41" fillId="4" borderId="18" xfId="34386" applyNumberFormat="1" applyFont="1" applyFill="1" applyBorder="1"/>
    <xf numFmtId="8" fontId="41" fillId="4" borderId="7" xfId="34386" applyNumberFormat="1" applyFont="1" applyFill="1" applyBorder="1"/>
    <xf numFmtId="8" fontId="245" fillId="13" borderId="18" xfId="3" applyNumberFormat="1" applyFont="1" applyFill="1" applyBorder="1"/>
    <xf numFmtId="8" fontId="245" fillId="13" borderId="16" xfId="3" applyNumberFormat="1" applyFont="1" applyFill="1" applyBorder="1"/>
    <xf numFmtId="8" fontId="245" fillId="13" borderId="7" xfId="3" applyNumberFormat="1" applyFont="1" applyFill="1" applyBorder="1"/>
    <xf numFmtId="8" fontId="52" fillId="4" borderId="10" xfId="3" applyNumberFormat="1" applyFont="1" applyFill="1" applyBorder="1"/>
    <xf numFmtId="8" fontId="52" fillId="4" borderId="84" xfId="3" applyNumberFormat="1" applyFont="1" applyFill="1" applyBorder="1"/>
    <xf numFmtId="226" fontId="16" fillId="0" borderId="112" xfId="6" applyNumberFormat="1" applyFont="1" applyBorder="1" applyAlignment="1" applyProtection="1">
      <alignment horizontal="right"/>
    </xf>
    <xf numFmtId="226" fontId="16" fillId="0" borderId="18" xfId="6" applyNumberFormat="1" applyFont="1" applyBorder="1" applyAlignment="1" applyProtection="1">
      <alignment horizontal="right"/>
    </xf>
    <xf numFmtId="226" fontId="16" fillId="0" borderId="16" xfId="6" applyNumberFormat="1" applyFont="1" applyBorder="1" applyAlignment="1" applyProtection="1">
      <alignment horizontal="right"/>
    </xf>
    <xf numFmtId="8" fontId="36" fillId="0" borderId="16" xfId="0" applyNumberFormat="1" applyFont="1" applyBorder="1" applyProtection="1">
      <protection locked="0"/>
    </xf>
    <xf numFmtId="8" fontId="16" fillId="0" borderId="9" xfId="0" applyNumberFormat="1" applyFont="1" applyBorder="1" applyProtection="1">
      <protection locked="0"/>
    </xf>
    <xf numFmtId="0" fontId="41" fillId="0" borderId="0" xfId="0" applyFont="1" applyAlignment="1">
      <alignment horizontal="left" vertical="center" indent="1"/>
    </xf>
    <xf numFmtId="0" fontId="15" fillId="0" borderId="0" xfId="0" applyFont="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1" xfId="0" applyBorder="1" applyAlignment="1">
      <alignment horizontal="left" vertical="center" wrapText="1"/>
    </xf>
    <xf numFmtId="0" fontId="0" fillId="0" borderId="0" xfId="0" applyBorder="1" applyAlignment="1">
      <alignment horizontal="left" vertical="center" wrapText="1"/>
    </xf>
    <xf numFmtId="0" fontId="0" fillId="0" borderId="7" xfId="0" applyBorder="1" applyAlignment="1">
      <alignment horizontal="left" vertical="center" wrapText="1"/>
    </xf>
    <xf numFmtId="0" fontId="0" fillId="0" borderId="13" xfId="0" applyBorder="1" applyAlignment="1">
      <alignment horizontal="left" vertical="center" wrapText="1"/>
    </xf>
    <xf numFmtId="0" fontId="0" fillId="0" borderId="100" xfId="0" applyBorder="1" applyAlignment="1">
      <alignment horizontal="left" vertical="center" wrapText="1"/>
    </xf>
    <xf numFmtId="0" fontId="0" fillId="0" borderId="109" xfId="0" applyBorder="1" applyAlignment="1">
      <alignment horizontal="left" vertical="center" wrapText="1"/>
    </xf>
    <xf numFmtId="0" fontId="52" fillId="0" borderId="50" xfId="0" applyFont="1" applyBorder="1" applyAlignment="1">
      <alignment horizontal="center"/>
    </xf>
    <xf numFmtId="0" fontId="52" fillId="0" borderId="51" xfId="0" applyFont="1" applyBorder="1" applyAlignment="1">
      <alignment horizontal="center"/>
    </xf>
    <xf numFmtId="0" fontId="52" fillId="0" borderId="52" xfId="0" applyFont="1"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254" fillId="0" borderId="2" xfId="0" applyFont="1" applyBorder="1" applyAlignment="1">
      <alignment horizontal="center" vertical="center"/>
    </xf>
    <xf numFmtId="0" fontId="254" fillId="0" borderId="3" xfId="0" applyFont="1" applyBorder="1" applyAlignment="1">
      <alignment horizontal="center" vertical="center"/>
    </xf>
    <xf numFmtId="0" fontId="254" fillId="0" borderId="4" xfId="0" applyFont="1" applyBorder="1" applyAlignment="1">
      <alignment horizontal="center" vertical="center"/>
    </xf>
    <xf numFmtId="0" fontId="254" fillId="0" borderId="1" xfId="0" applyFont="1" applyBorder="1" applyAlignment="1">
      <alignment horizontal="center" vertical="center"/>
    </xf>
    <xf numFmtId="0" fontId="254" fillId="0" borderId="0" xfId="0" applyFont="1" applyBorder="1" applyAlignment="1">
      <alignment horizontal="center" vertical="center"/>
    </xf>
    <xf numFmtId="0" fontId="254" fillId="0" borderId="7" xfId="0" applyFont="1" applyBorder="1" applyAlignment="1">
      <alignment horizontal="center" vertical="center"/>
    </xf>
    <xf numFmtId="0" fontId="254" fillId="0" borderId="13" xfId="0" applyFont="1" applyBorder="1" applyAlignment="1">
      <alignment horizontal="center" vertical="center"/>
    </xf>
    <xf numFmtId="0" fontId="254" fillId="0" borderId="100" xfId="0" applyFont="1" applyBorder="1" applyAlignment="1">
      <alignment horizontal="center" vertical="center"/>
    </xf>
    <xf numFmtId="0" fontId="254" fillId="0" borderId="109" xfId="0" applyFont="1" applyBorder="1" applyAlignment="1">
      <alignment horizontal="center" vertical="center"/>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wrapText="1"/>
    </xf>
    <xf numFmtId="0" fontId="0" fillId="0" borderId="30" xfId="0" applyBorder="1" applyAlignment="1">
      <alignment horizontal="left" wrapText="1"/>
    </xf>
    <xf numFmtId="0" fontId="0" fillId="0" borderId="12" xfId="0" applyBorder="1" applyAlignment="1">
      <alignment horizontal="left" wrapText="1"/>
    </xf>
    <xf numFmtId="0" fontId="0" fillId="0" borderId="32" xfId="0" applyBorder="1" applyAlignment="1">
      <alignment horizontal="left" wrapText="1"/>
    </xf>
    <xf numFmtId="0" fontId="18" fillId="0" borderId="0" xfId="0" applyFont="1" applyAlignment="1">
      <alignment horizontal="left" vertical="center" wrapText="1"/>
    </xf>
    <xf numFmtId="0" fontId="0" fillId="0" borderId="87" xfId="0" applyBorder="1" applyAlignment="1">
      <alignment horizontal="left" vertical="center"/>
    </xf>
    <xf numFmtId="0" fontId="0" fillId="0" borderId="5" xfId="0" applyBorder="1" applyAlignment="1">
      <alignment horizontal="left" vertical="center"/>
    </xf>
    <xf numFmtId="0" fontId="0" fillId="0" borderId="3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32" xfId="0" applyBorder="1" applyAlignment="1">
      <alignment horizontal="left" vertical="center"/>
    </xf>
    <xf numFmtId="0" fontId="0" fillId="0" borderId="87" xfId="0" applyBorder="1" applyAlignment="1">
      <alignment horizontal="left" vertical="top" wrapText="1"/>
    </xf>
    <xf numFmtId="0" fontId="0" fillId="0" borderId="5" xfId="0" applyBorder="1" applyAlignment="1">
      <alignment horizontal="left" vertical="top" wrapText="1"/>
    </xf>
    <xf numFmtId="0" fontId="0" fillId="0" borderId="30" xfId="0" applyBorder="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32" xfId="0" applyBorder="1" applyAlignment="1">
      <alignment horizontal="left" vertical="top" wrapText="1"/>
    </xf>
    <xf numFmtId="0" fontId="0" fillId="0" borderId="86" xfId="0" applyBorder="1" applyAlignment="1">
      <alignment horizontal="center"/>
    </xf>
    <xf numFmtId="0" fontId="0" fillId="0" borderId="16" xfId="0" applyBorder="1" applyAlignment="1">
      <alignment horizontal="center"/>
    </xf>
    <xf numFmtId="0" fontId="0" fillId="0" borderId="10" xfId="0" applyBorder="1" applyAlignment="1">
      <alignment horizontal="center"/>
    </xf>
    <xf numFmtId="0" fontId="20" fillId="0" borderId="0" xfId="0" applyFont="1" applyFill="1" applyBorder="1" applyAlignment="1">
      <alignment horizontal="left" vertical="center" wrapText="1"/>
    </xf>
    <xf numFmtId="0" fontId="19" fillId="0" borderId="0" xfId="0" applyFont="1" applyFill="1" applyBorder="1" applyAlignment="1">
      <alignment horizontal="center" vertical="center" wrapText="1"/>
    </xf>
    <xf numFmtId="0" fontId="57" fillId="0" borderId="0" xfId="0" applyFont="1" applyBorder="1" applyAlignment="1">
      <alignment horizontal="left" vertical="center"/>
    </xf>
    <xf numFmtId="0" fontId="0" fillId="0" borderId="6" xfId="0" applyBorder="1" applyAlignment="1">
      <alignment horizontal="center"/>
    </xf>
    <xf numFmtId="0" fontId="0" fillId="0" borderId="122" xfId="0" applyBorder="1" applyAlignment="1">
      <alignment horizontal="left" vertical="top" wrapText="1"/>
    </xf>
    <xf numFmtId="0" fontId="0" fillId="0" borderId="17" xfId="0" applyBorder="1" applyAlignment="1">
      <alignment horizontal="left" vertical="top" wrapText="1"/>
    </xf>
    <xf numFmtId="0" fontId="0" fillId="0" borderId="88" xfId="0" applyBorder="1" applyAlignment="1">
      <alignment horizontal="left" vertical="top" wrapText="1"/>
    </xf>
    <xf numFmtId="0" fontId="0" fillId="0" borderId="87" xfId="0" applyBorder="1" applyAlignment="1">
      <alignment horizontal="left" vertical="center" wrapText="1"/>
    </xf>
    <xf numFmtId="0" fontId="0" fillId="0" borderId="5" xfId="0" applyBorder="1" applyAlignment="1">
      <alignment horizontal="left" vertical="center" wrapText="1"/>
    </xf>
    <xf numFmtId="0" fontId="0" fillId="0" borderId="3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32" xfId="0" applyBorder="1" applyAlignment="1">
      <alignment horizontal="left" vertical="center" wrapText="1"/>
    </xf>
    <xf numFmtId="0" fontId="18" fillId="0" borderId="0" xfId="0" applyFont="1" applyAlignment="1">
      <alignment horizontal="left" vertical="center"/>
    </xf>
    <xf numFmtId="0" fontId="21"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0" fillId="0" borderId="123" xfId="0" applyBorder="1" applyAlignment="1">
      <alignment horizontal="left" vertical="top" wrapText="1"/>
    </xf>
    <xf numFmtId="0" fontId="0" fillId="0" borderId="124" xfId="0" applyBorder="1" applyAlignment="1">
      <alignment horizontal="left" vertical="top" wrapText="1"/>
    </xf>
    <xf numFmtId="0" fontId="0" fillId="0" borderId="125" xfId="0" applyBorder="1" applyAlignment="1">
      <alignment horizontal="left" vertical="top" wrapText="1"/>
    </xf>
    <xf numFmtId="0" fontId="0" fillId="0" borderId="86" xfId="0" applyBorder="1" applyAlignment="1">
      <alignment horizontal="center" vertical="center" wrapText="1"/>
    </xf>
    <xf numFmtId="0" fontId="0" fillId="0" borderId="10" xfId="0" applyBorder="1" applyAlignment="1">
      <alignment horizontal="center" vertical="center" wrapText="1"/>
    </xf>
    <xf numFmtId="0" fontId="0" fillId="0" borderId="23" xfId="0" applyBorder="1" applyAlignment="1">
      <alignment horizontal="center" vertical="top"/>
    </xf>
    <xf numFmtId="0" fontId="0" fillId="0" borderId="86" xfId="0" applyBorder="1" applyAlignment="1">
      <alignment horizontal="center" vertical="center"/>
    </xf>
    <xf numFmtId="0" fontId="0" fillId="0" borderId="10" xfId="0" applyBorder="1" applyAlignment="1">
      <alignment horizontal="center" vertical="center"/>
    </xf>
    <xf numFmtId="0" fontId="18" fillId="0" borderId="0" xfId="0" applyFont="1" applyFill="1" applyBorder="1" applyAlignment="1">
      <alignment vertical="center" wrapText="1"/>
    </xf>
    <xf numFmtId="0" fontId="22" fillId="0" borderId="0" xfId="0" applyFont="1" applyFill="1" applyBorder="1" applyAlignment="1">
      <alignment horizontal="left" vertical="center" wrapText="1"/>
    </xf>
    <xf numFmtId="0" fontId="57" fillId="0" borderId="0" xfId="0" applyFont="1" applyBorder="1" applyAlignment="1">
      <alignment horizontal="left" vertical="center" wrapText="1"/>
    </xf>
    <xf numFmtId="0" fontId="18" fillId="0" borderId="0" xfId="0" applyFont="1" applyFill="1" applyBorder="1" applyAlignment="1">
      <alignment horizontal="center" vertical="center" wrapText="1"/>
    </xf>
    <xf numFmtId="0" fontId="0" fillId="0" borderId="8" xfId="0" applyBorder="1" applyAlignment="1">
      <alignment horizontal="left" vertical="center" wrapText="1"/>
    </xf>
    <xf numFmtId="0" fontId="0" fillId="0" borderId="8" xfId="0" applyBorder="1" applyAlignment="1">
      <alignment horizontal="left" vertical="center"/>
    </xf>
    <xf numFmtId="0" fontId="0" fillId="0" borderId="0" xfId="0" applyBorder="1" applyAlignment="1">
      <alignment horizontal="left" vertical="center"/>
    </xf>
    <xf numFmtId="0" fontId="0" fillId="0" borderId="7" xfId="0" applyBorder="1" applyAlignment="1">
      <alignment horizontal="left" vertical="center"/>
    </xf>
    <xf numFmtId="0" fontId="52" fillId="0" borderId="51" xfId="0" applyFont="1" applyBorder="1" applyAlignment="1">
      <alignment horizontal="center" wrapText="1"/>
    </xf>
    <xf numFmtId="0" fontId="52" fillId="0" borderId="52" xfId="0" applyFont="1" applyBorder="1" applyAlignment="1">
      <alignment horizontal="center" wrapText="1"/>
    </xf>
    <xf numFmtId="0" fontId="0" fillId="0" borderId="50" xfId="0" applyBorder="1" applyAlignment="1">
      <alignment horizontal="center" wrapText="1"/>
    </xf>
    <xf numFmtId="0" fontId="0" fillId="0" borderId="51" xfId="0" applyBorder="1" applyAlignment="1">
      <alignment horizontal="center" wrapText="1"/>
    </xf>
    <xf numFmtId="0" fontId="0" fillId="0" borderId="52" xfId="0" applyBorder="1" applyAlignment="1">
      <alignment horizontal="center" wrapText="1"/>
    </xf>
    <xf numFmtId="0" fontId="0" fillId="0" borderId="11" xfId="0" applyBorder="1" applyAlignment="1">
      <alignment horizontal="center"/>
    </xf>
    <xf numFmtId="0" fontId="0" fillId="0" borderId="12" xfId="0" applyBorder="1" applyAlignment="1">
      <alignment horizontal="center"/>
    </xf>
    <xf numFmtId="0" fontId="0" fillId="0" borderId="32" xfId="0" applyBorder="1" applyAlignment="1">
      <alignment horizontal="center"/>
    </xf>
    <xf numFmtId="0" fontId="0" fillId="0" borderId="87" xfId="0" applyBorder="1" applyAlignment="1">
      <alignment horizontal="center"/>
    </xf>
    <xf numFmtId="0" fontId="0" fillId="0" borderId="8" xfId="0" applyBorder="1" applyAlignment="1">
      <alignment horizontal="center"/>
    </xf>
    <xf numFmtId="0" fontId="0" fillId="0" borderId="0" xfId="0" applyBorder="1" applyAlignment="1">
      <alignment horizontal="left" wrapText="1"/>
    </xf>
    <xf numFmtId="0" fontId="0" fillId="0" borderId="7" xfId="0" applyBorder="1" applyAlignment="1">
      <alignment horizontal="left" wrapText="1"/>
    </xf>
    <xf numFmtId="0" fontId="38" fillId="0" borderId="2" xfId="1" applyFont="1" applyBorder="1" applyAlignment="1">
      <alignment horizontal="center"/>
    </xf>
    <xf numFmtId="0" fontId="38" fillId="0" borderId="3" xfId="1" applyFont="1" applyBorder="1" applyAlignment="1">
      <alignment horizontal="center"/>
    </xf>
    <xf numFmtId="0" fontId="38" fillId="0" borderId="4" xfId="1" applyFont="1" applyBorder="1" applyAlignment="1">
      <alignment horizontal="center"/>
    </xf>
    <xf numFmtId="0" fontId="38" fillId="0" borderId="36" xfId="1" applyFont="1" applyBorder="1" applyAlignment="1">
      <alignment horizontal="center"/>
    </xf>
    <xf numFmtId="0" fontId="38" fillId="0" borderId="89" xfId="1" applyFont="1" applyBorder="1" applyAlignment="1">
      <alignment horizontal="center"/>
    </xf>
    <xf numFmtId="0" fontId="38" fillId="0" borderId="26" xfId="1" applyFont="1" applyBorder="1" applyAlignment="1">
      <alignment horizontal="center"/>
    </xf>
    <xf numFmtId="0" fontId="20" fillId="6" borderId="202" xfId="56941" applyFont="1" applyFill="1" applyBorder="1" applyAlignment="1">
      <alignment vertical="center"/>
    </xf>
    <xf numFmtId="0" fontId="20" fillId="6" borderId="0" xfId="56941" applyFont="1" applyFill="1" applyAlignment="1">
      <alignment vertical="center"/>
    </xf>
    <xf numFmtId="0" fontId="20" fillId="6" borderId="203" xfId="56941" applyFont="1" applyFill="1" applyBorder="1" applyAlignment="1">
      <alignment vertical="center"/>
    </xf>
    <xf numFmtId="0" fontId="205" fillId="6" borderId="0" xfId="56941" applyFont="1" applyFill="1" applyAlignment="1">
      <alignment vertical="center" wrapText="1"/>
    </xf>
    <xf numFmtId="0" fontId="229" fillId="135" borderId="0" xfId="56941" applyFont="1" applyFill="1" applyBorder="1" applyAlignment="1">
      <alignment horizontal="center" vertical="center"/>
    </xf>
    <xf numFmtId="0" fontId="229" fillId="135" borderId="18" xfId="56941" applyFont="1" applyFill="1" applyBorder="1" applyAlignment="1">
      <alignment horizontal="center" vertical="center"/>
    </xf>
    <xf numFmtId="0" fontId="229" fillId="135" borderId="8" xfId="56941" applyFont="1" applyFill="1" applyBorder="1" applyAlignment="1">
      <alignment horizontal="center" vertical="center"/>
    </xf>
    <xf numFmtId="0" fontId="229" fillId="135" borderId="0" xfId="56941" applyFont="1" applyFill="1" applyAlignment="1">
      <alignment horizontal="center" vertical="center"/>
    </xf>
    <xf numFmtId="41" fontId="204" fillId="6" borderId="224" xfId="56943" applyNumberFormat="1" applyFont="1" applyFill="1" applyBorder="1" applyAlignment="1">
      <alignment horizontal="center" vertical="center" wrapText="1"/>
    </xf>
    <xf numFmtId="41" fontId="204" fillId="6" borderId="222" xfId="56943" applyNumberFormat="1" applyFont="1" applyFill="1" applyBorder="1" applyAlignment="1">
      <alignment horizontal="center" vertical="center" wrapText="1"/>
    </xf>
    <xf numFmtId="41" fontId="204" fillId="0" borderId="201" xfId="56943" applyNumberFormat="1" applyFont="1" applyFill="1" applyBorder="1" applyAlignment="1">
      <alignment horizontal="center" vertical="center" wrapText="1"/>
    </xf>
    <xf numFmtId="41" fontId="204" fillId="0" borderId="199" xfId="56943" applyNumberFormat="1" applyFont="1" applyFill="1" applyBorder="1" applyAlignment="1">
      <alignment horizontal="center" vertical="center" wrapText="1"/>
    </xf>
    <xf numFmtId="0" fontId="39" fillId="6" borderId="0" xfId="56941" applyFont="1" applyFill="1" applyAlignment="1">
      <alignment horizontal="left" vertical="top" wrapText="1"/>
    </xf>
    <xf numFmtId="0" fontId="204" fillId="6" borderId="0" xfId="56946" applyFont="1" applyFill="1" applyAlignment="1">
      <alignment horizontal="center"/>
    </xf>
    <xf numFmtId="0" fontId="229" fillId="134" borderId="206" xfId="0" applyFont="1" applyFill="1" applyBorder="1" applyAlignment="1">
      <alignment horizontal="center" vertical="center" wrapText="1"/>
    </xf>
    <xf numFmtId="0" fontId="229" fillId="134" borderId="206" xfId="0" applyFont="1" applyFill="1" applyBorder="1" applyAlignment="1">
      <alignment horizontal="center" vertical="center"/>
    </xf>
    <xf numFmtId="0" fontId="204" fillId="6" borderId="227" xfId="56941" applyFont="1" applyFill="1" applyBorder="1" applyAlignment="1">
      <alignment horizontal="left" wrapText="1"/>
    </xf>
    <xf numFmtId="0" fontId="229" fillId="135" borderId="0" xfId="56953" applyFont="1" applyFill="1" applyAlignment="1">
      <alignment horizontal="center" vertical="center" wrapText="1"/>
    </xf>
    <xf numFmtId="0" fontId="204" fillId="6" borderId="207" xfId="56953" applyFont="1" applyFill="1" applyBorder="1" applyAlignment="1">
      <alignment horizontal="left" vertical="center" wrapText="1"/>
    </xf>
    <xf numFmtId="0" fontId="240" fillId="6" borderId="122" xfId="0" applyFont="1" applyFill="1" applyBorder="1" applyAlignment="1" applyProtection="1">
      <alignment horizontal="center" wrapText="1"/>
      <protection locked="0"/>
    </xf>
    <xf numFmtId="0" fontId="39" fillId="0" borderId="17" xfId="0" applyFont="1" applyBorder="1" applyAlignment="1">
      <alignment horizontal="center" wrapText="1"/>
    </xf>
    <xf numFmtId="0" fontId="39" fillId="0" borderId="34" xfId="0" applyFont="1" applyBorder="1" applyAlignment="1">
      <alignment horizontal="center" wrapText="1"/>
    </xf>
    <xf numFmtId="0" fontId="240" fillId="6" borderId="0" xfId="0" applyFont="1" applyFill="1" applyAlignment="1" applyProtection="1">
      <alignment horizontal="center" wrapText="1"/>
      <protection locked="0"/>
    </xf>
    <xf numFmtId="0" fontId="39" fillId="0" borderId="0" xfId="0" applyFont="1" applyAlignment="1">
      <alignment horizontal="center" wrapText="1"/>
    </xf>
    <xf numFmtId="0" fontId="201" fillId="107" borderId="9" xfId="0" applyFont="1" applyFill="1" applyBorder="1" applyAlignment="1">
      <alignment horizontal="center" vertical="center"/>
    </xf>
    <xf numFmtId="0" fontId="193" fillId="0" borderId="9" xfId="0" applyFont="1" applyBorder="1" applyAlignment="1">
      <alignment horizontal="center"/>
    </xf>
    <xf numFmtId="234" fontId="193" fillId="0" borderId="9" xfId="34386" applyNumberFormat="1" applyFont="1" applyFill="1" applyBorder="1" applyAlignment="1">
      <alignment horizontal="center"/>
    </xf>
    <xf numFmtId="0" fontId="203" fillId="126" borderId="159" xfId="56936" applyFont="1" applyFill="1" applyBorder="1" applyAlignment="1">
      <alignment horizontal="left" vertical="center" wrapText="1" indent="1"/>
    </xf>
    <xf numFmtId="0" fontId="203" fillId="126" borderId="160" xfId="56936" applyFont="1" applyFill="1" applyBorder="1" applyAlignment="1">
      <alignment horizontal="left" vertical="center" wrapText="1" indent="1"/>
    </xf>
    <xf numFmtId="0" fontId="203" fillId="126" borderId="161" xfId="56936" applyFont="1" applyFill="1" applyBorder="1" applyAlignment="1">
      <alignment horizontal="left" vertical="center" wrapText="1" indent="1"/>
    </xf>
    <xf numFmtId="0" fontId="222" fillId="126" borderId="169" xfId="56936" applyFont="1" applyFill="1" applyBorder="1" applyAlignment="1">
      <alignment horizontal="left" vertical="center" wrapText="1" indent="1"/>
    </xf>
    <xf numFmtId="0" fontId="222" fillId="126" borderId="170" xfId="56936" applyFont="1" applyFill="1" applyBorder="1" applyAlignment="1">
      <alignment horizontal="left" vertical="center" wrapText="1" indent="1"/>
    </xf>
    <xf numFmtId="0" fontId="222" fillId="126" borderId="171" xfId="56936" applyFont="1" applyFill="1" applyBorder="1" applyAlignment="1">
      <alignment horizontal="left" vertical="center" wrapText="1" indent="1"/>
    </xf>
    <xf numFmtId="0" fontId="222" fillId="126" borderId="173" xfId="56936" applyFont="1" applyFill="1" applyBorder="1" applyAlignment="1">
      <alignment horizontal="left" vertical="center" wrapText="1" indent="1"/>
    </xf>
    <xf numFmtId="0" fontId="222" fillId="126" borderId="174" xfId="56936" applyFont="1" applyFill="1" applyBorder="1" applyAlignment="1">
      <alignment horizontal="left" vertical="center" wrapText="1" indent="1"/>
    </xf>
    <xf numFmtId="0" fontId="222" fillId="126" borderId="175" xfId="56936" applyFont="1" applyFill="1" applyBorder="1" applyAlignment="1">
      <alignment horizontal="left" vertical="center" wrapText="1" indent="1"/>
    </xf>
    <xf numFmtId="39" fontId="38" fillId="117" borderId="122" xfId="56936" applyNumberFormat="1" applyFont="1" applyFill="1" applyBorder="1" applyAlignment="1">
      <alignment horizontal="left" vertical="center" wrapText="1" indent="1"/>
    </xf>
    <xf numFmtId="39" fontId="38" fillId="117" borderId="121" xfId="56936" applyNumberFormat="1" applyFont="1" applyFill="1" applyBorder="1" applyAlignment="1">
      <alignment horizontal="left" vertical="center" wrapText="1" indent="1"/>
    </xf>
    <xf numFmtId="39" fontId="38" fillId="118" borderId="122" xfId="56936" applyNumberFormat="1" applyFont="1" applyFill="1" applyBorder="1" applyAlignment="1">
      <alignment horizontal="left" vertical="center" wrapText="1" indent="1"/>
    </xf>
    <xf numFmtId="39" fontId="38" fillId="118" borderId="104" xfId="56936" applyNumberFormat="1" applyFont="1" applyFill="1" applyBorder="1" applyAlignment="1">
      <alignment horizontal="left" vertical="center" wrapText="1" indent="1"/>
    </xf>
    <xf numFmtId="2" fontId="38" fillId="117" borderId="124" xfId="56936" applyNumberFormat="1" applyFont="1" applyFill="1" applyBorder="1" applyAlignment="1">
      <alignment horizontal="left" vertical="center" wrapText="1" indent="1"/>
    </xf>
    <xf numFmtId="2" fontId="38" fillId="117" borderId="125" xfId="56936" applyNumberFormat="1" applyFont="1" applyFill="1" applyBorder="1" applyAlignment="1">
      <alignment horizontal="left" vertical="center" wrapText="1" indent="1"/>
    </xf>
    <xf numFmtId="0" fontId="222" fillId="126" borderId="147" xfId="56936" applyFont="1" applyFill="1" applyBorder="1" applyAlignment="1">
      <alignment horizontal="left" vertical="center" wrapText="1" indent="1"/>
    </xf>
    <xf numFmtId="0" fontId="222" fillId="126" borderId="154" xfId="56936" applyFont="1" applyFill="1" applyBorder="1" applyAlignment="1">
      <alignment horizontal="left" vertical="center" wrapText="1" indent="1"/>
    </xf>
    <xf numFmtId="0" fontId="222" fillId="126" borderId="163" xfId="56936" applyFont="1" applyFill="1" applyBorder="1" applyAlignment="1">
      <alignment horizontal="left" vertical="center" wrapText="1" indent="1"/>
    </xf>
    <xf numFmtId="0" fontId="222" fillId="126" borderId="148" xfId="56936" applyFont="1" applyFill="1" applyBorder="1" applyAlignment="1">
      <alignment horizontal="left" vertical="center" wrapText="1" indent="1"/>
    </xf>
    <xf numFmtId="0" fontId="222" fillId="126" borderId="155" xfId="56936" applyFont="1" applyFill="1" applyBorder="1" applyAlignment="1">
      <alignment horizontal="left" vertical="center" wrapText="1" indent="1"/>
    </xf>
    <xf numFmtId="0" fontId="222" fillId="126" borderId="164" xfId="56936" applyFont="1" applyFill="1" applyBorder="1" applyAlignment="1">
      <alignment horizontal="left" vertical="center" wrapText="1" indent="1"/>
    </xf>
    <xf numFmtId="0" fontId="222" fillId="127" borderId="148" xfId="56936" applyFont="1" applyFill="1" applyBorder="1" applyAlignment="1">
      <alignment horizontal="left" vertical="center" wrapText="1" indent="1"/>
    </xf>
    <xf numFmtId="0" fontId="222" fillId="127" borderId="155" xfId="56936" applyFont="1" applyFill="1" applyBorder="1" applyAlignment="1">
      <alignment horizontal="left" vertical="center" wrapText="1" indent="1"/>
    </xf>
    <xf numFmtId="0" fontId="222" fillId="127" borderId="164" xfId="56936" applyFont="1" applyFill="1" applyBorder="1" applyAlignment="1">
      <alignment horizontal="left" vertical="center" wrapText="1" indent="1"/>
    </xf>
    <xf numFmtId="0" fontId="203" fillId="126" borderId="149" xfId="56936" applyFont="1" applyFill="1" applyBorder="1" applyAlignment="1">
      <alignment horizontal="left" vertical="center" wrapText="1" indent="1"/>
    </xf>
    <xf numFmtId="0" fontId="203" fillId="126" borderId="156" xfId="56936" applyFont="1" applyFill="1" applyBorder="1" applyAlignment="1">
      <alignment horizontal="left" vertical="center" wrapText="1" indent="1"/>
    </xf>
    <xf numFmtId="0" fontId="203" fillId="126" borderId="165" xfId="56936" applyFont="1" applyFill="1" applyBorder="1" applyAlignment="1">
      <alignment horizontal="left" vertical="center" wrapText="1" indent="1"/>
    </xf>
    <xf numFmtId="0" fontId="222" fillId="127" borderId="150" xfId="56936" applyFont="1" applyFill="1" applyBorder="1" applyAlignment="1">
      <alignment horizontal="left" vertical="center" wrapText="1" indent="1"/>
    </xf>
    <xf numFmtId="0" fontId="222" fillId="127" borderId="151" xfId="56936" applyFont="1" applyFill="1" applyBorder="1" applyAlignment="1">
      <alignment horizontal="left" vertical="center" wrapText="1" indent="1"/>
    </xf>
    <xf numFmtId="0" fontId="222" fillId="127" borderId="152" xfId="56936" applyFont="1" applyFill="1" applyBorder="1" applyAlignment="1">
      <alignment horizontal="left" vertical="center" wrapText="1" indent="1"/>
    </xf>
    <xf numFmtId="0" fontId="222" fillId="127" borderId="153" xfId="56936" applyFont="1" applyFill="1" applyBorder="1" applyAlignment="1">
      <alignment horizontal="left" vertical="center" wrapText="1" indent="1"/>
    </xf>
    <xf numFmtId="0" fontId="222" fillId="127" borderId="162" xfId="56936" applyFont="1" applyFill="1" applyBorder="1" applyAlignment="1">
      <alignment horizontal="left" vertical="center" wrapText="1" indent="1"/>
    </xf>
    <xf numFmtId="0" fontId="222" fillId="127" borderId="167" xfId="56936" applyFont="1" applyFill="1" applyBorder="1" applyAlignment="1">
      <alignment horizontal="left" vertical="center" wrapText="1" indent="1"/>
    </xf>
    <xf numFmtId="0" fontId="203" fillId="127" borderId="157" xfId="56936" applyFont="1" applyFill="1" applyBorder="1" applyAlignment="1">
      <alignment horizontal="left" vertical="center" wrapText="1" indent="1"/>
    </xf>
    <xf numFmtId="0" fontId="203" fillId="127" borderId="158" xfId="56936" applyFont="1" applyFill="1" applyBorder="1" applyAlignment="1">
      <alignment horizontal="left" vertical="center" wrapText="1" indent="1"/>
    </xf>
    <xf numFmtId="2" fontId="38" fillId="117" borderId="44" xfId="56936" applyNumberFormat="1" applyFont="1" applyFill="1" applyBorder="1" applyAlignment="1">
      <alignment horizontal="left" vertical="center" wrapText="1" indent="1"/>
    </xf>
    <xf numFmtId="2" fontId="38" fillId="117" borderId="18" xfId="56936" applyNumberFormat="1" applyFont="1" applyFill="1" applyBorder="1" applyAlignment="1">
      <alignment horizontal="left" vertical="center" wrapText="1" indent="1"/>
    </xf>
    <xf numFmtId="2" fontId="38" fillId="117" borderId="19" xfId="56936" applyNumberFormat="1" applyFont="1" applyFill="1" applyBorder="1" applyAlignment="1">
      <alignment horizontal="left" vertical="center" wrapText="1" indent="1"/>
    </xf>
    <xf numFmtId="2" fontId="38" fillId="117" borderId="21" xfId="56936" applyNumberFormat="1" applyFont="1" applyFill="1" applyBorder="1" applyAlignment="1">
      <alignment horizontal="left" vertical="center" wrapText="1" indent="1"/>
    </xf>
    <xf numFmtId="2" fontId="38" fillId="117" borderId="16" xfId="56936" applyNumberFormat="1" applyFont="1" applyFill="1" applyBorder="1" applyAlignment="1">
      <alignment horizontal="left" vertical="center" wrapText="1" indent="1"/>
    </xf>
    <xf numFmtId="2" fontId="38" fillId="117" borderId="10" xfId="56936" applyNumberFormat="1" applyFont="1" applyFill="1" applyBorder="1" applyAlignment="1">
      <alignment horizontal="left" vertical="center" wrapText="1" indent="1"/>
    </xf>
    <xf numFmtId="181" fontId="38" fillId="117" borderId="21" xfId="56936" applyNumberFormat="1" applyFont="1" applyFill="1" applyBorder="1" applyAlignment="1">
      <alignment horizontal="left" vertical="center" wrapText="1" indent="1"/>
    </xf>
    <xf numFmtId="181" fontId="38" fillId="117" borderId="16" xfId="56936" applyNumberFormat="1" applyFont="1" applyFill="1" applyBorder="1" applyAlignment="1">
      <alignment horizontal="left" vertical="center" wrapText="1" indent="1"/>
    </xf>
    <xf numFmtId="181" fontId="38" fillId="117" borderId="10" xfId="56936" applyNumberFormat="1" applyFont="1" applyFill="1" applyBorder="1" applyAlignment="1">
      <alignment horizontal="left" vertical="center" wrapText="1" indent="1"/>
    </xf>
    <xf numFmtId="181" fontId="38" fillId="118" borderId="21" xfId="56936" applyNumberFormat="1" applyFont="1" applyFill="1" applyBorder="1" applyAlignment="1">
      <alignment horizontal="left" vertical="center" wrapText="1" indent="1"/>
    </xf>
    <xf numFmtId="181" fontId="38" fillId="118" borderId="16" xfId="56936" applyNumberFormat="1" applyFont="1" applyFill="1" applyBorder="1" applyAlignment="1">
      <alignment horizontal="left" vertical="center" wrapText="1" indent="1"/>
    </xf>
    <xf numFmtId="181" fontId="38" fillId="118" borderId="10" xfId="56936" applyNumberFormat="1" applyFont="1" applyFill="1" applyBorder="1" applyAlignment="1">
      <alignment horizontal="left" vertical="center" wrapText="1" indent="1"/>
    </xf>
    <xf numFmtId="39" fontId="38" fillId="117" borderId="47" xfId="56936" applyNumberFormat="1" applyFont="1" applyFill="1" applyBorder="1" applyAlignment="1">
      <alignment horizontal="left" vertical="center" wrapText="1" indent="1"/>
    </xf>
    <xf numFmtId="39" fontId="38" fillId="117" borderId="3" xfId="56936" applyNumberFormat="1" applyFont="1" applyFill="1" applyBorder="1" applyAlignment="1">
      <alignment horizontal="left" vertical="center" wrapText="1" indent="1"/>
    </xf>
    <xf numFmtId="181" fontId="38" fillId="117" borderId="113" xfId="56936" applyNumberFormat="1" applyFont="1" applyFill="1" applyBorder="1" applyAlignment="1">
      <alignment horizontal="left" vertical="center" wrapText="1" indent="1"/>
    </xf>
    <xf numFmtId="181" fontId="38" fillId="117" borderId="40" xfId="56936" applyNumberFormat="1" applyFont="1" applyFill="1" applyBorder="1" applyAlignment="1">
      <alignment horizontal="left" vertical="center" wrapText="1" indent="1"/>
    </xf>
    <xf numFmtId="181" fontId="38" fillId="117" borderId="84" xfId="56936" applyNumberFormat="1" applyFont="1" applyFill="1" applyBorder="1" applyAlignment="1">
      <alignment horizontal="left" vertical="center" wrapText="1" indent="1"/>
    </xf>
    <xf numFmtId="2" fontId="38" fillId="117" borderId="123" xfId="56936" applyNumberFormat="1" applyFont="1" applyFill="1" applyBorder="1" applyAlignment="1">
      <alignment horizontal="left" vertical="center" wrapText="1" indent="1"/>
    </xf>
    <xf numFmtId="49" fontId="38" fillId="102" borderId="46" xfId="56936" applyNumberFormat="1" applyFont="1" applyFill="1" applyBorder="1" applyAlignment="1">
      <alignment horizontal="left" vertical="center" wrapText="1" indent="1"/>
    </xf>
    <xf numFmtId="49" fontId="38" fillId="102" borderId="23" xfId="56936" applyNumberFormat="1" applyFont="1" applyFill="1" applyBorder="1" applyAlignment="1">
      <alignment horizontal="left" vertical="center" wrapText="1" indent="1"/>
    </xf>
    <xf numFmtId="49" fontId="38" fillId="102" borderId="24" xfId="56936" applyNumberFormat="1" applyFont="1" applyFill="1" applyBorder="1" applyAlignment="1">
      <alignment horizontal="left" vertical="center" wrapText="1" indent="1"/>
    </xf>
    <xf numFmtId="181" fontId="38" fillId="117" borderId="113" xfId="41810" applyNumberFormat="1" applyFont="1" applyFill="1" applyBorder="1" applyAlignment="1">
      <alignment horizontal="left" vertical="center" wrapText="1" indent="1"/>
    </xf>
    <xf numFmtId="181" fontId="38" fillId="117" borderId="40" xfId="41810" applyNumberFormat="1" applyFont="1" applyFill="1" applyBorder="1" applyAlignment="1">
      <alignment horizontal="left" vertical="center" wrapText="1" indent="1"/>
    </xf>
    <xf numFmtId="181" fontId="38" fillId="117" borderId="84" xfId="41810" applyNumberFormat="1" applyFont="1" applyFill="1" applyBorder="1" applyAlignment="1">
      <alignment horizontal="left" vertical="center" wrapText="1" indent="1"/>
    </xf>
    <xf numFmtId="39" fontId="38" fillId="117" borderId="122" xfId="41810" applyNumberFormat="1" applyFont="1" applyFill="1" applyBorder="1" applyAlignment="1">
      <alignment horizontal="left" vertical="center" wrapText="1" indent="1"/>
    </xf>
    <xf numFmtId="39" fontId="38" fillId="117" borderId="121" xfId="41810" applyNumberFormat="1" applyFont="1" applyFill="1" applyBorder="1" applyAlignment="1">
      <alignment horizontal="left" vertical="center" wrapText="1" indent="1"/>
    </xf>
    <xf numFmtId="39" fontId="38" fillId="118" borderId="122" xfId="41810" applyNumberFormat="1" applyFont="1" applyFill="1" applyBorder="1" applyAlignment="1">
      <alignment horizontal="left" vertical="center" wrapText="1" indent="1"/>
    </xf>
    <xf numFmtId="39" fontId="38" fillId="118" borderId="104" xfId="41810" applyNumberFormat="1" applyFont="1" applyFill="1" applyBorder="1" applyAlignment="1">
      <alignment horizontal="left" vertical="center" wrapText="1" indent="1"/>
    </xf>
    <xf numFmtId="2" fontId="38" fillId="117" borderId="123" xfId="41810" applyNumberFormat="1" applyFont="1" applyFill="1" applyBorder="1" applyAlignment="1">
      <alignment horizontal="left" vertical="center" wrapText="1" indent="1"/>
    </xf>
    <xf numFmtId="2" fontId="38" fillId="117" borderId="124" xfId="41810" applyNumberFormat="1" applyFont="1" applyFill="1" applyBorder="1" applyAlignment="1">
      <alignment horizontal="left" vertical="center" wrapText="1" indent="1"/>
    </xf>
    <xf numFmtId="2" fontId="38" fillId="117" borderId="125" xfId="41810" applyNumberFormat="1" applyFont="1" applyFill="1" applyBorder="1" applyAlignment="1">
      <alignment horizontal="left" vertical="center" wrapText="1" indent="1"/>
    </xf>
    <xf numFmtId="39" fontId="213" fillId="110" borderId="11" xfId="56936" applyNumberFormat="1" applyFont="1" applyFill="1" applyBorder="1" applyAlignment="1">
      <alignment horizontal="left" vertical="center" wrapText="1" indent="1"/>
    </xf>
    <xf numFmtId="0" fontId="24" fillId="0" borderId="12" xfId="56936" applyFont="1" applyBorder="1" applyAlignment="1">
      <alignment horizontal="left" vertical="center" indent="1"/>
    </xf>
    <xf numFmtId="0" fontId="24" fillId="0" borderId="19" xfId="56936" applyFont="1" applyBorder="1" applyAlignment="1">
      <alignment horizontal="left" vertical="center" indent="1"/>
    </xf>
    <xf numFmtId="49" fontId="38" fillId="102" borderId="46" xfId="41810" applyNumberFormat="1" applyFont="1" applyFill="1" applyBorder="1" applyAlignment="1">
      <alignment horizontal="left" vertical="center" wrapText="1" indent="1"/>
    </xf>
    <xf numFmtId="49" fontId="38" fillId="102" borderId="23" xfId="41810" applyNumberFormat="1" applyFont="1" applyFill="1" applyBorder="1" applyAlignment="1">
      <alignment horizontal="left" vertical="center" wrapText="1" indent="1"/>
    </xf>
    <xf numFmtId="49" fontId="38" fillId="102" borderId="24" xfId="41810" applyNumberFormat="1" applyFont="1" applyFill="1" applyBorder="1" applyAlignment="1">
      <alignment horizontal="left" vertical="center" wrapText="1" indent="1"/>
    </xf>
    <xf numFmtId="2" fontId="38" fillId="117" borderId="21" xfId="41810" applyNumberFormat="1" applyFont="1" applyFill="1" applyBorder="1" applyAlignment="1">
      <alignment horizontal="left" vertical="center" wrapText="1" indent="1"/>
    </xf>
    <xf numFmtId="2" fontId="38" fillId="117" borderId="16" xfId="41810" applyNumberFormat="1" applyFont="1" applyFill="1" applyBorder="1" applyAlignment="1">
      <alignment horizontal="left" vertical="center" wrapText="1" indent="1"/>
    </xf>
    <xf numFmtId="2" fontId="38" fillId="117" borderId="10" xfId="41810" applyNumberFormat="1" applyFont="1" applyFill="1" applyBorder="1" applyAlignment="1">
      <alignment horizontal="left" vertical="center" wrapText="1" indent="1"/>
    </xf>
    <xf numFmtId="181" fontId="38" fillId="117" borderId="21" xfId="41810" applyNumberFormat="1" applyFont="1" applyFill="1" applyBorder="1" applyAlignment="1">
      <alignment horizontal="left" vertical="center" wrapText="1" indent="1"/>
    </xf>
    <xf numFmtId="181" fontId="38" fillId="117" borderId="16" xfId="41810" applyNumberFormat="1" applyFont="1" applyFill="1" applyBorder="1" applyAlignment="1">
      <alignment horizontal="left" vertical="center" wrapText="1" indent="1"/>
    </xf>
    <xf numFmtId="181" fontId="38" fillId="117" borderId="10" xfId="41810" applyNumberFormat="1" applyFont="1" applyFill="1" applyBorder="1" applyAlignment="1">
      <alignment horizontal="left" vertical="center" wrapText="1" indent="1"/>
    </xf>
    <xf numFmtId="181" fontId="38" fillId="118" borderId="21" xfId="41810" applyNumberFormat="1" applyFont="1" applyFill="1" applyBorder="1" applyAlignment="1">
      <alignment horizontal="left" vertical="center" wrapText="1" indent="1"/>
    </xf>
    <xf numFmtId="181" fontId="38" fillId="118" borderId="16" xfId="41810" applyNumberFormat="1" applyFont="1" applyFill="1" applyBorder="1" applyAlignment="1">
      <alignment horizontal="left" vertical="center" wrapText="1" indent="1"/>
    </xf>
    <xf numFmtId="181" fontId="38" fillId="118" borderId="10" xfId="41810" applyNumberFormat="1" applyFont="1" applyFill="1" applyBorder="1" applyAlignment="1">
      <alignment horizontal="left" vertical="center" wrapText="1" indent="1"/>
    </xf>
    <xf numFmtId="39" fontId="38" fillId="117" borderId="47" xfId="41810" applyNumberFormat="1" applyFont="1" applyFill="1" applyBorder="1" applyAlignment="1">
      <alignment horizontal="left" vertical="center" wrapText="1" indent="1"/>
    </xf>
    <xf numFmtId="39" fontId="38" fillId="117" borderId="3" xfId="41810" applyNumberFormat="1" applyFont="1" applyFill="1" applyBorder="1" applyAlignment="1">
      <alignment horizontal="left" vertical="center" wrapText="1" indent="1"/>
    </xf>
  </cellXfs>
  <cellStyles count="56958">
    <cellStyle name=" 1" xfId="34391" xr:uid="{00000000-0005-0000-0000-000000000000}"/>
    <cellStyle name=" 1 2" xfId="41811" xr:uid="{00000000-0005-0000-0000-000001000000}"/>
    <cellStyle name=" 1 2 2" xfId="41812" xr:uid="{00000000-0005-0000-0000-000002000000}"/>
    <cellStyle name=" 1 2 3" xfId="41813" xr:uid="{00000000-0005-0000-0000-000003000000}"/>
    <cellStyle name=" 1 3" xfId="41814" xr:uid="{00000000-0005-0000-0000-000004000000}"/>
    <cellStyle name=" 1 3 2" xfId="41815" xr:uid="{00000000-0005-0000-0000-000005000000}"/>
    <cellStyle name=" 1 4" xfId="41816" xr:uid="{00000000-0005-0000-0000-000006000000}"/>
    <cellStyle name=" 1_29(d) - Gas extensions -tariffs" xfId="41817" xr:uid="{00000000-0005-0000-0000-000007000000}"/>
    <cellStyle name="_1-1454114-2008-2009_Revenue_Over_Recovery_Advice_for_AER_recon_to_BS_v3 (2)" xfId="34392" xr:uid="{00000000-0005-0000-0000-000008000000}"/>
    <cellStyle name="_1-1454114-2008-2009_Revenue_Over_Recovery_Advice_for_AER_recon_to_BS_v3 (2) 2" xfId="36622" xr:uid="{00000000-0005-0000-0000-000009000000}"/>
    <cellStyle name="_2009-10 Forecast Balsheet Financial Accounting Inputs Dec 09 L2000 L5010" xfId="34393" xr:uid="{00000000-0005-0000-0000-00000A000000}"/>
    <cellStyle name="_2009-10 Forecast Balsheet Financial Accounting Inputs Dec 09 L2000 L5010 2" xfId="36623" xr:uid="{00000000-0005-0000-0000-00000B000000}"/>
    <cellStyle name="_2010-11 True Up Calculations" xfId="34394" xr:uid="{00000000-0005-0000-0000-00000C000000}"/>
    <cellStyle name="_2010-11 True Up Calculations 2" xfId="36624" xr:uid="{00000000-0005-0000-0000-00000D000000}"/>
    <cellStyle name="_3GIS model v2.77_Distribution Business_Retail Fin Perform " xfId="41818" xr:uid="{00000000-0005-0000-0000-00000E000000}"/>
    <cellStyle name="_3GIS model v2.77_Fleet Overhead Costs 2_Retail Fin Perform " xfId="41819" xr:uid="{00000000-0005-0000-0000-00000F000000}"/>
    <cellStyle name="_3GIS model v2.77_Fleet Overhead Costs_Retail Fin Perform " xfId="41820" xr:uid="{00000000-0005-0000-0000-000010000000}"/>
    <cellStyle name="_3GIS model v2.77_Forecast 2_Retail Fin Perform " xfId="41821" xr:uid="{00000000-0005-0000-0000-000011000000}"/>
    <cellStyle name="_3GIS model v2.77_Forecast_Retail Fin Perform " xfId="41822" xr:uid="{00000000-0005-0000-0000-000012000000}"/>
    <cellStyle name="_3GIS model v2.77_Funding &amp; Cashflow_1_Retail Fin Perform " xfId="41823" xr:uid="{00000000-0005-0000-0000-000013000000}"/>
    <cellStyle name="_3GIS model v2.77_Funding &amp; Cashflow_Retail Fin Perform " xfId="41824" xr:uid="{00000000-0005-0000-0000-000014000000}"/>
    <cellStyle name="_3GIS model v2.77_Group P&amp;L_1_Retail Fin Perform " xfId="41825" xr:uid="{00000000-0005-0000-0000-000015000000}"/>
    <cellStyle name="_3GIS model v2.77_Group P&amp;L_Retail Fin Perform " xfId="41826" xr:uid="{00000000-0005-0000-0000-000016000000}"/>
    <cellStyle name="_3GIS model v2.77_Opening  Detailed BS_Retail Fin Perform " xfId="41827" xr:uid="{00000000-0005-0000-0000-000017000000}"/>
    <cellStyle name="_3GIS model v2.77_OUTPUT DB_Retail Fin Perform " xfId="41828" xr:uid="{00000000-0005-0000-0000-000018000000}"/>
    <cellStyle name="_3GIS model v2.77_OUTPUT EB_Retail Fin Perform " xfId="41829" xr:uid="{00000000-0005-0000-0000-000019000000}"/>
    <cellStyle name="_3GIS model v2.77_Report_Retail Fin Perform " xfId="41830" xr:uid="{00000000-0005-0000-0000-00001A000000}"/>
    <cellStyle name="_3GIS model v2.77_Retail Fin Perform " xfId="41831" xr:uid="{00000000-0005-0000-0000-00001B000000}"/>
    <cellStyle name="_3GIS model v2.77_Sheet2 2_Retail Fin Perform " xfId="41832" xr:uid="{00000000-0005-0000-0000-00001C000000}"/>
    <cellStyle name="_3GIS model v2.77_Sheet2_Retail Fin Perform " xfId="41833" xr:uid="{00000000-0005-0000-0000-00001D000000}"/>
    <cellStyle name="_A2620" xfId="34395" xr:uid="{00000000-0005-0000-0000-00001E000000}"/>
    <cellStyle name="_A2620 2" xfId="36625" xr:uid="{00000000-0005-0000-0000-00001F000000}"/>
    <cellStyle name="_A2995" xfId="34396" xr:uid="{00000000-0005-0000-0000-000020000000}"/>
    <cellStyle name="_A2995 2" xfId="36626" xr:uid="{00000000-0005-0000-0000-000021000000}"/>
    <cellStyle name="_A9100" xfId="34397" xr:uid="{00000000-0005-0000-0000-000022000000}"/>
    <cellStyle name="_A9100 2" xfId="36627" xr:uid="{00000000-0005-0000-0000-000023000000}"/>
    <cellStyle name="_BACKUP" xfId="34350" xr:uid="{00000000-0005-0000-0000-000024000000}"/>
    <cellStyle name="_backup 2" xfId="34398" xr:uid="{00000000-0005-0000-0000-000025000000}"/>
    <cellStyle name="_BACKUP 2 10" xfId="42217" xr:uid="{00000000-0005-0000-0000-000026000000}"/>
    <cellStyle name="_backup 2 2" xfId="36628" xr:uid="{00000000-0005-0000-0000-000027000000}"/>
    <cellStyle name="_BACKUP 2 3" xfId="36629" xr:uid="{00000000-0005-0000-0000-000028000000}"/>
    <cellStyle name="_BACKUP 2 4" xfId="36630" xr:uid="{00000000-0005-0000-0000-000029000000}"/>
    <cellStyle name="_BACKUP 2 5" xfId="36631" xr:uid="{00000000-0005-0000-0000-00002A000000}"/>
    <cellStyle name="_BACKUP 2 6" xfId="36632" xr:uid="{00000000-0005-0000-0000-00002B000000}"/>
    <cellStyle name="_BACKUP 2 7" xfId="36633" xr:uid="{00000000-0005-0000-0000-00002C000000}"/>
    <cellStyle name="_BACKUP 2 8" xfId="36634" xr:uid="{00000000-0005-0000-0000-00002D000000}"/>
    <cellStyle name="_BACKUP 2 9" xfId="36635" xr:uid="{00000000-0005-0000-0000-00002E000000}"/>
    <cellStyle name="_BACKUP 3" xfId="34399" xr:uid="{00000000-0005-0000-0000-00002F000000}"/>
    <cellStyle name="_BACKUP 3 2" xfId="36636" xr:uid="{00000000-0005-0000-0000-000030000000}"/>
    <cellStyle name="_BACKUP 3 3" xfId="36637" xr:uid="{00000000-0005-0000-0000-000031000000}"/>
    <cellStyle name="_BACKUP 4" xfId="34400" xr:uid="{00000000-0005-0000-0000-000032000000}"/>
    <cellStyle name="_BACKUP 4 2" xfId="36638" xr:uid="{00000000-0005-0000-0000-000033000000}"/>
    <cellStyle name="_BACKUP 5" xfId="34401" xr:uid="{00000000-0005-0000-0000-000034000000}"/>
    <cellStyle name="_BACKUP 6" xfId="34402" xr:uid="{00000000-0005-0000-0000-000035000000}"/>
    <cellStyle name="_BACKUP 7" xfId="36639" xr:uid="{00000000-0005-0000-0000-000036000000}"/>
    <cellStyle name="_backup_1" xfId="34403" xr:uid="{00000000-0005-0000-0000-000037000000}"/>
    <cellStyle name="_backup_1 2" xfId="34404" xr:uid="{00000000-0005-0000-0000-000038000000}"/>
    <cellStyle name="_backup_1 2 2" xfId="36640" xr:uid="{00000000-0005-0000-0000-000039000000}"/>
    <cellStyle name="_backup_1 2_Monthly Performance Report Sep 1.2" xfId="34405" xr:uid="{00000000-0005-0000-0000-00003A000000}"/>
    <cellStyle name="_backup_1 2_Monthly Performance Report Sep 1.2 2" xfId="36641" xr:uid="{00000000-0005-0000-0000-00003B000000}"/>
    <cellStyle name="_backup_1 2_Project info 4 forecast May09" xfId="34406" xr:uid="{00000000-0005-0000-0000-00003C000000}"/>
    <cellStyle name="_backup_1 2_Project info 4 forecast May09 2" xfId="36642" xr:uid="{00000000-0005-0000-0000-00003D000000}"/>
    <cellStyle name="_backup_1 2_Project info 4 forecast May09_Monthly Performance Report Sep 1.2" xfId="34407" xr:uid="{00000000-0005-0000-0000-00003E000000}"/>
    <cellStyle name="_backup_1 2_Project info 4 forecast May09_Monthly Performance Report Sep 1.2 2" xfId="36643" xr:uid="{00000000-0005-0000-0000-00003F000000}"/>
    <cellStyle name="_backup_1 3" xfId="22" xr:uid="{00000000-0005-0000-0000-000040000000}"/>
    <cellStyle name="_backup_1 3 2" xfId="36644" xr:uid="{00000000-0005-0000-0000-000041000000}"/>
    <cellStyle name="_backup_1 3_Monthly Performance Report Sep 1.2" xfId="34408" xr:uid="{00000000-0005-0000-0000-000042000000}"/>
    <cellStyle name="_backup_1 3_Monthly Performance Report Sep 1.2 2" xfId="36645" xr:uid="{00000000-0005-0000-0000-000043000000}"/>
    <cellStyle name="_backup_1 3_Project info 4 forecast May09" xfId="34409" xr:uid="{00000000-0005-0000-0000-000044000000}"/>
    <cellStyle name="_backup_1 3_Project info 4 forecast May09 2" xfId="36646" xr:uid="{00000000-0005-0000-0000-000045000000}"/>
    <cellStyle name="_backup_1 3_Project info 4 forecast May09_Monthly Performance Report Sep 1.2" xfId="34410" xr:uid="{00000000-0005-0000-0000-000046000000}"/>
    <cellStyle name="_backup_1 3_Project info 4 forecast May09_Monthly Performance Report Sep 1.2 2" xfId="36647" xr:uid="{00000000-0005-0000-0000-000047000000}"/>
    <cellStyle name="_backup_1 4" xfId="23" xr:uid="{00000000-0005-0000-0000-000048000000}"/>
    <cellStyle name="_backup_1 4 2" xfId="36648" xr:uid="{00000000-0005-0000-0000-000049000000}"/>
    <cellStyle name="_backup_1 4_Monthly Performance Report Sep 1.2" xfId="34411" xr:uid="{00000000-0005-0000-0000-00004A000000}"/>
    <cellStyle name="_backup_1 4_Monthly Performance Report Sep 1.2 2" xfId="36649" xr:uid="{00000000-0005-0000-0000-00004B000000}"/>
    <cellStyle name="_backup_1 4_Project info 4 forecast May09" xfId="34412" xr:uid="{00000000-0005-0000-0000-00004C000000}"/>
    <cellStyle name="_backup_1 4_Project info 4 forecast May09 2" xfId="36650" xr:uid="{00000000-0005-0000-0000-00004D000000}"/>
    <cellStyle name="_backup_1 4_Project info 4 forecast May09_Monthly Performance Report Sep 1.2" xfId="34413" xr:uid="{00000000-0005-0000-0000-00004E000000}"/>
    <cellStyle name="_backup_1 4_Project info 4 forecast May09_Monthly Performance Report Sep 1.2 2" xfId="36651" xr:uid="{00000000-0005-0000-0000-00004F000000}"/>
    <cellStyle name="_backup_1 5" xfId="24" xr:uid="{00000000-0005-0000-0000-000050000000}"/>
    <cellStyle name="_backup_1_Monthly Performance Report Sep 1.2" xfId="34414" xr:uid="{00000000-0005-0000-0000-000051000000}"/>
    <cellStyle name="_backup_1_Monthly Performance Report Sep 1.2 2" xfId="36652" xr:uid="{00000000-0005-0000-0000-000052000000}"/>
    <cellStyle name="_BACKUP_Sheet1" xfId="34360" xr:uid="{00000000-0005-0000-0000-000053000000}"/>
    <cellStyle name="_BACKUP_Sheet1 2" xfId="36653" xr:uid="{00000000-0005-0000-0000-000054000000}"/>
    <cellStyle name="_BACKUP_Trend Analysis" xfId="34365" xr:uid="{00000000-0005-0000-0000-000055000000}"/>
    <cellStyle name="_BACKUP_Trend Analysis 2" xfId="36654" xr:uid="{00000000-0005-0000-0000-000056000000}"/>
    <cellStyle name="_Book1" xfId="34415" xr:uid="{00000000-0005-0000-0000-000057000000}"/>
    <cellStyle name="_Capex" xfId="34416" xr:uid="{00000000-0005-0000-0000-000058000000}"/>
    <cellStyle name="_Capex 2" xfId="41834" xr:uid="{00000000-0005-0000-0000-000059000000}"/>
    <cellStyle name="_Capex_29(d) - Gas extensions -tariffs" xfId="41835" xr:uid="{00000000-0005-0000-0000-00005A000000}"/>
    <cellStyle name="_Corvu MASTER" xfId="34351" xr:uid="{00000000-0005-0000-0000-00005B000000}"/>
    <cellStyle name="_Corvu MASTER 2" xfId="34417" xr:uid="{00000000-0005-0000-0000-00005C000000}"/>
    <cellStyle name="_Corvu MASTER 2 2" xfId="36655" xr:uid="{00000000-0005-0000-0000-00005D000000}"/>
    <cellStyle name="_Corvu MASTER 2 3" xfId="36656" xr:uid="{00000000-0005-0000-0000-00005E000000}"/>
    <cellStyle name="_Corvu MASTER 2 4" xfId="36657" xr:uid="{00000000-0005-0000-0000-00005F000000}"/>
    <cellStyle name="_Corvu MASTER 3" xfId="34418" xr:uid="{00000000-0005-0000-0000-000060000000}"/>
    <cellStyle name="_Corvu MASTER 3 2" xfId="36658" xr:uid="{00000000-0005-0000-0000-000061000000}"/>
    <cellStyle name="_Corvu MASTER 4" xfId="34419" xr:uid="{00000000-0005-0000-0000-000062000000}"/>
    <cellStyle name="_Corvu MASTER 4 2" xfId="36659" xr:uid="{00000000-0005-0000-0000-000063000000}"/>
    <cellStyle name="_Corvu MASTER_1" xfId="34420" xr:uid="{00000000-0005-0000-0000-000064000000}"/>
    <cellStyle name="_Corvu MASTER_Sheet1" xfId="34361" xr:uid="{00000000-0005-0000-0000-000065000000}"/>
    <cellStyle name="_Corvu MASTER_Sheet1 2" xfId="36660" xr:uid="{00000000-0005-0000-0000-000066000000}"/>
    <cellStyle name="_Corvu MASTER_Trend Analysis" xfId="34366" xr:uid="{00000000-0005-0000-0000-000067000000}"/>
    <cellStyle name="_Corvu MASTER_Trend Analysis 2" xfId="36661" xr:uid="{00000000-0005-0000-0000-000068000000}"/>
    <cellStyle name="_EGX_PROD_n1454114_v1_2008-2009_Revenue_Over_Recovery_Advice_for_AER_recon_to_BS_v3" xfId="34421" xr:uid="{00000000-0005-0000-0000-000069000000}"/>
    <cellStyle name="_EGX_PROD_n1454114_v1_2008-2009_Revenue_Over_Recovery_Advice_for_AER_recon_to_BS_v3 2" xfId="36662" xr:uid="{00000000-0005-0000-0000-00006A000000}"/>
    <cellStyle name="_EGX_PROD_n1754520_v1_Forecast_Balance_Sheet_Inputs_December_2010" xfId="34422" xr:uid="{00000000-0005-0000-0000-00006B000000}"/>
    <cellStyle name="_EGX_PROD_n1754520_v1_Forecast_Balance_Sheet_Inputs_December_2010 2" xfId="36663" xr:uid="{00000000-0005-0000-0000-00006C000000}"/>
    <cellStyle name="_EGX_PROD_n1930311_v1_Standing_Journal_June_2011" xfId="34423" xr:uid="{00000000-0005-0000-0000-00006D000000}"/>
    <cellStyle name="_EGX_PROD_n1930311_v1_Standing_Journal_June_2011 2" xfId="36664" xr:uid="{00000000-0005-0000-0000-00006E000000}"/>
    <cellStyle name="_EGX_PROD_n2302729_v1_Finance_Lease_Repayment_December_2011" xfId="34424" xr:uid="{00000000-0005-0000-0000-00006F000000}"/>
    <cellStyle name="_EGX_PROD_n2302729_v1_Finance_Lease_Repayment_December_2011 2" xfId="36665" xr:uid="{00000000-0005-0000-0000-000070000000}"/>
    <cellStyle name="_EGX1 GL Recs P1" xfId="34425" xr:uid="{00000000-0005-0000-0000-000071000000}"/>
    <cellStyle name="_EGX1 GL Recs P1 2" xfId="36666" xr:uid="{00000000-0005-0000-0000-000072000000}"/>
    <cellStyle name="_EGX1 GL Recs P11" xfId="34426" xr:uid="{00000000-0005-0000-0000-000073000000}"/>
    <cellStyle name="_EGX1 GL Recs P11 2" xfId="36667" xr:uid="{00000000-0005-0000-0000-000074000000}"/>
    <cellStyle name="_EGX1 GL Recs P12" xfId="34427" xr:uid="{00000000-0005-0000-0000-000075000000}"/>
    <cellStyle name="_EGX1 GL Recs P12 2" xfId="36668" xr:uid="{00000000-0005-0000-0000-000076000000}"/>
    <cellStyle name="_EMS Ops Report Data Aug 2009" xfId="34428" xr:uid="{00000000-0005-0000-0000-000077000000}"/>
    <cellStyle name="_EMS Ops Report Data Aug 2009 2" xfId="34429" xr:uid="{00000000-0005-0000-0000-000078000000}"/>
    <cellStyle name="_EMS Ops Report Data Aug 2009 2 2" xfId="36669" xr:uid="{00000000-0005-0000-0000-000079000000}"/>
    <cellStyle name="_EMS Ops Report Data Aug 2009 2 2 2" xfId="36670" xr:uid="{00000000-0005-0000-0000-00007A000000}"/>
    <cellStyle name="_EMS Ops Report Data Aug 2009 2 3" xfId="36671" xr:uid="{00000000-0005-0000-0000-00007B000000}"/>
    <cellStyle name="_EMS Ops Report Data Aug 2009 2 4" xfId="36672" xr:uid="{00000000-0005-0000-0000-00007C000000}"/>
    <cellStyle name="_EMS Ops Report Data Aug 2009 2 5" xfId="36673" xr:uid="{00000000-0005-0000-0000-00007D000000}"/>
    <cellStyle name="_EMS Ops Report Data Aug 2009 3" xfId="34430" xr:uid="{00000000-0005-0000-0000-00007E000000}"/>
    <cellStyle name="_EMS Ops Report Data Aug 2009 3 2" xfId="34431" xr:uid="{00000000-0005-0000-0000-00007F000000}"/>
    <cellStyle name="_EMS Ops Report Data Aug 2009 3 2 2" xfId="36674" xr:uid="{00000000-0005-0000-0000-000080000000}"/>
    <cellStyle name="_EMS Ops Report Data Aug 2009 3 3" xfId="36675" xr:uid="{00000000-0005-0000-0000-000081000000}"/>
    <cellStyle name="_EMS Ops Report Data Aug 2009 3 3 2" xfId="36676" xr:uid="{00000000-0005-0000-0000-000082000000}"/>
    <cellStyle name="_EMS Ops Report Data Aug 2009 4" xfId="36677" xr:uid="{00000000-0005-0000-0000-000083000000}"/>
    <cellStyle name="_EMS Ops Report Data Aug 2009 4 2" xfId="36678" xr:uid="{00000000-0005-0000-0000-000084000000}"/>
    <cellStyle name="_EMS Ops Report Data Aug 2009 5" xfId="36679" xr:uid="{00000000-0005-0000-0000-000085000000}"/>
    <cellStyle name="_EMS Ops Report Data Aug 2009_ACS Overall" xfId="36680" xr:uid="{00000000-0005-0000-0000-000086000000}"/>
    <cellStyle name="_EMS Ops Report Data Aug 2009_ACS Overall 2" xfId="36681" xr:uid="{00000000-0005-0000-0000-000087000000}"/>
    <cellStyle name="_EMS Ops Report Data Aug 2009_ACS Summary" xfId="36682" xr:uid="{00000000-0005-0000-0000-000088000000}"/>
    <cellStyle name="_EMS Ops Report Data Aug 2009_ACS Summary 2" xfId="36683" xr:uid="{00000000-0005-0000-0000-000089000000}"/>
    <cellStyle name="_EMS Ops Report Data Aug 2009_Monthly Performance Report Sep 1.2" xfId="34432" xr:uid="{00000000-0005-0000-0000-00008A000000}"/>
    <cellStyle name="_EMS Ops Report Data Aug 2009_Monthly Performance Report Sep 1.2 2" xfId="36684" xr:uid="{00000000-0005-0000-0000-00008B000000}"/>
    <cellStyle name="_EMS Ops Report Data Aug 2009_Non Reg &amp; ACS Summary" xfId="36685" xr:uid="{00000000-0005-0000-0000-00008C000000}"/>
    <cellStyle name="_EMS Ops Report Data Aug 2009_Non Reg &amp; ACS Summary 2" xfId="36686" xr:uid="{00000000-0005-0000-0000-00008D000000}"/>
    <cellStyle name="_EMS Ops Report Data Aug 2009_Non Reg &amp; ACS Summary 3" xfId="36687" xr:uid="{00000000-0005-0000-0000-00008E000000}"/>
    <cellStyle name="_EMS Ops Report Data Aug 2009_YTD comparison Year on Year" xfId="36688" xr:uid="{00000000-0005-0000-0000-00008F000000}"/>
    <cellStyle name="_EMS Ops Report Data Aug 2009_YTD comparison Year on Year 2" xfId="36689" xr:uid="{00000000-0005-0000-0000-000090000000}"/>
    <cellStyle name="_Fin900h_ParentProjectTxnsByWork" xfId="34433" xr:uid="{00000000-0005-0000-0000-000091000000}"/>
    <cellStyle name="_JET Long Form Journal Template" xfId="34352" xr:uid="{00000000-0005-0000-0000-000092000000}"/>
    <cellStyle name="_JET Long Form Journal Template 2" xfId="34434" xr:uid="{00000000-0005-0000-0000-000093000000}"/>
    <cellStyle name="_JET Long Form Journal Template 2 2" xfId="34435" xr:uid="{00000000-0005-0000-0000-000094000000}"/>
    <cellStyle name="_JET Long Form Journal Template 2 2 2" xfId="36690" xr:uid="{00000000-0005-0000-0000-000095000000}"/>
    <cellStyle name="_JET Long Form Journal Template 2 2 2 2" xfId="36691" xr:uid="{00000000-0005-0000-0000-000096000000}"/>
    <cellStyle name="_JET Long Form Journal Template 2 3" xfId="36692" xr:uid="{00000000-0005-0000-0000-000097000000}"/>
    <cellStyle name="_JET Long Form Journal Template 2 3 2" xfId="36693" xr:uid="{00000000-0005-0000-0000-000098000000}"/>
    <cellStyle name="_JET Long Form Journal Template 2 4" xfId="36694" xr:uid="{00000000-0005-0000-0000-000099000000}"/>
    <cellStyle name="_JET Long Form Journal Template 2 5" xfId="36695" xr:uid="{00000000-0005-0000-0000-00009A000000}"/>
    <cellStyle name="_JET Long Form Journal Template 3" xfId="34436" xr:uid="{00000000-0005-0000-0000-00009B000000}"/>
    <cellStyle name="_JET Long Form Journal Template 3 2" xfId="34437" xr:uid="{00000000-0005-0000-0000-00009C000000}"/>
    <cellStyle name="_JET Long Form Journal Template 3 2 2" xfId="36696" xr:uid="{00000000-0005-0000-0000-00009D000000}"/>
    <cellStyle name="_JET Long Form Journal Template 3 3" xfId="36697" xr:uid="{00000000-0005-0000-0000-00009E000000}"/>
    <cellStyle name="_JET Long Form Journal Template 3 3 2" xfId="36698" xr:uid="{00000000-0005-0000-0000-00009F000000}"/>
    <cellStyle name="_JET Long Form Journal Template 4" xfId="34438" xr:uid="{00000000-0005-0000-0000-0000A0000000}"/>
    <cellStyle name="_JET Long Form Journal Template 4 2" xfId="36699" xr:uid="{00000000-0005-0000-0000-0000A1000000}"/>
    <cellStyle name="_JET Long Form Journal Template 4 2 2" xfId="36700" xr:uid="{00000000-0005-0000-0000-0000A2000000}"/>
    <cellStyle name="_JET Long Form Journal Template 4 3" xfId="56435" xr:uid="{00000000-0005-0000-0000-0000A3000000}"/>
    <cellStyle name="_JET Long Form Journal Template_ACS Overall" xfId="36701" xr:uid="{00000000-0005-0000-0000-0000A4000000}"/>
    <cellStyle name="_JET Long Form Journal Template_ACS Overall 2" xfId="36702" xr:uid="{00000000-0005-0000-0000-0000A5000000}"/>
    <cellStyle name="_JET Long Form Journal Template_ACS Summary" xfId="36703" xr:uid="{00000000-0005-0000-0000-0000A6000000}"/>
    <cellStyle name="_JET Long Form Journal Template_ACS Summary 2" xfId="36704" xr:uid="{00000000-0005-0000-0000-0000A7000000}"/>
    <cellStyle name="_JET Long Form Journal Template_Monthly Performance Report Sep 1.2" xfId="34439" xr:uid="{00000000-0005-0000-0000-0000A8000000}"/>
    <cellStyle name="_JET Long Form Journal Template_Monthly Performance Report Sep 1.2 2" xfId="36705" xr:uid="{00000000-0005-0000-0000-0000A9000000}"/>
    <cellStyle name="_JET Long Form Journal Template_Non Reg &amp; ACS Summary" xfId="36706" xr:uid="{00000000-0005-0000-0000-0000AA000000}"/>
    <cellStyle name="_JET Long Form Journal Template_Non Reg &amp; ACS Summary 2" xfId="36707" xr:uid="{00000000-0005-0000-0000-0000AB000000}"/>
    <cellStyle name="_JET Long Form Journal Template_Non Reg &amp; ACS Summary 3" xfId="36708" xr:uid="{00000000-0005-0000-0000-0000AC000000}"/>
    <cellStyle name="_JET Long Form Journal Template_Sheet1" xfId="34362" xr:uid="{00000000-0005-0000-0000-0000AD000000}"/>
    <cellStyle name="_JET Long Form Journal Template_Sheet1 2" xfId="36709" xr:uid="{00000000-0005-0000-0000-0000AE000000}"/>
    <cellStyle name="_JET Long Form Journal Template_Trend Analysis" xfId="34367" xr:uid="{00000000-0005-0000-0000-0000AF000000}"/>
    <cellStyle name="_JET Long Form Journal Template_Trend Analysis 2" xfId="36710" xr:uid="{00000000-0005-0000-0000-0000B0000000}"/>
    <cellStyle name="_JET Long Form Journal Template_YTD comparison Year on Year" xfId="36711" xr:uid="{00000000-0005-0000-0000-0000B1000000}"/>
    <cellStyle name="_JET Long Form Journal Template_YTD comparison Year on Year 2" xfId="36712" xr:uid="{00000000-0005-0000-0000-0000B2000000}"/>
    <cellStyle name="_JET Tax Journal Template" xfId="34440" xr:uid="{00000000-0005-0000-0000-0000B3000000}"/>
    <cellStyle name="_JET Tax Journal Template 2" xfId="34441" xr:uid="{00000000-0005-0000-0000-0000B4000000}"/>
    <cellStyle name="_JET Tax Journal Template 2 2" xfId="36713" xr:uid="{00000000-0005-0000-0000-0000B5000000}"/>
    <cellStyle name="_JET Tax Journal Template 2 2 2" xfId="36714" xr:uid="{00000000-0005-0000-0000-0000B6000000}"/>
    <cellStyle name="_JET Tax Journal Template 2 3" xfId="36715" xr:uid="{00000000-0005-0000-0000-0000B7000000}"/>
    <cellStyle name="_JET Tax Journal Template 2 4" xfId="36716" xr:uid="{00000000-0005-0000-0000-0000B8000000}"/>
    <cellStyle name="_JET Tax Journal Template 2 5" xfId="36717" xr:uid="{00000000-0005-0000-0000-0000B9000000}"/>
    <cellStyle name="_JET Tax Journal Template 3" xfId="34442" xr:uid="{00000000-0005-0000-0000-0000BA000000}"/>
    <cellStyle name="_JET Tax Journal Template 3 2" xfId="34443" xr:uid="{00000000-0005-0000-0000-0000BB000000}"/>
    <cellStyle name="_JET Tax Journal Template 3 2 2" xfId="36718" xr:uid="{00000000-0005-0000-0000-0000BC000000}"/>
    <cellStyle name="_JET Tax Journal Template 3 3" xfId="36719" xr:uid="{00000000-0005-0000-0000-0000BD000000}"/>
    <cellStyle name="_JET Tax Journal Template 3 3 2" xfId="36720" xr:uid="{00000000-0005-0000-0000-0000BE000000}"/>
    <cellStyle name="_JET Tax Journal Template 4" xfId="36721" xr:uid="{00000000-0005-0000-0000-0000BF000000}"/>
    <cellStyle name="_JET Tax Journal Template 4 2" xfId="36722" xr:uid="{00000000-0005-0000-0000-0000C0000000}"/>
    <cellStyle name="_JET Tax Journal Template 5" xfId="36723" xr:uid="{00000000-0005-0000-0000-0000C1000000}"/>
    <cellStyle name="_JET Tax Journal Template_ACS Overall" xfId="36724" xr:uid="{00000000-0005-0000-0000-0000C2000000}"/>
    <cellStyle name="_JET Tax Journal Template_ACS Overall 2" xfId="36725" xr:uid="{00000000-0005-0000-0000-0000C3000000}"/>
    <cellStyle name="_JET Tax Journal Template_ACS Summary" xfId="36726" xr:uid="{00000000-0005-0000-0000-0000C4000000}"/>
    <cellStyle name="_JET Tax Journal Template_ACS Summary 2" xfId="36727" xr:uid="{00000000-0005-0000-0000-0000C5000000}"/>
    <cellStyle name="_JET Tax Journal Template_Monthly Performance Report Sep 1.2" xfId="34444" xr:uid="{00000000-0005-0000-0000-0000C6000000}"/>
    <cellStyle name="_JET Tax Journal Template_Monthly Performance Report Sep 1.2 2" xfId="36728" xr:uid="{00000000-0005-0000-0000-0000C7000000}"/>
    <cellStyle name="_JET Tax Journal Template_Non Reg &amp; ACS Summary" xfId="36729" xr:uid="{00000000-0005-0000-0000-0000C8000000}"/>
    <cellStyle name="_JET Tax Journal Template_Non Reg &amp; ACS Summary 2" xfId="36730" xr:uid="{00000000-0005-0000-0000-0000C9000000}"/>
    <cellStyle name="_JET Tax Journal Template_Non Reg &amp; ACS Summary 3" xfId="36731" xr:uid="{00000000-0005-0000-0000-0000CA000000}"/>
    <cellStyle name="_JET Tax Journal Template_YTD comparison Year on Year" xfId="36732" xr:uid="{00000000-0005-0000-0000-0000CB000000}"/>
    <cellStyle name="_JET Tax Journal Template_YTD comparison Year on Year 2" xfId="36733" xr:uid="{00000000-0005-0000-0000-0000CC000000}"/>
    <cellStyle name="_Journal" xfId="34445" xr:uid="{00000000-0005-0000-0000-0000CD000000}"/>
    <cellStyle name="_L002 A2760" xfId="34446" xr:uid="{00000000-0005-0000-0000-0000CE000000}"/>
    <cellStyle name="_L002 A2760 2" xfId="36734" xr:uid="{00000000-0005-0000-0000-0000CF000000}"/>
    <cellStyle name="_L002 A5300" xfId="34447" xr:uid="{00000000-0005-0000-0000-0000D0000000}"/>
    <cellStyle name="_L002 A5300 2" xfId="36735" xr:uid="{00000000-0005-0000-0000-0000D1000000}"/>
    <cellStyle name="_L002 GL Recs P11" xfId="34448" xr:uid="{00000000-0005-0000-0000-0000D2000000}"/>
    <cellStyle name="_L002 GL Recs P11 2" xfId="36736" xr:uid="{00000000-0005-0000-0000-0000D3000000}"/>
    <cellStyle name="_L2015" xfId="34449" xr:uid="{00000000-0005-0000-0000-0000D4000000}"/>
    <cellStyle name="_L2015 2" xfId="36737" xr:uid="{00000000-0005-0000-0000-0000D5000000}"/>
    <cellStyle name="_L4079" xfId="34450" xr:uid="{00000000-0005-0000-0000-0000D6000000}"/>
    <cellStyle name="_L4079 2" xfId="36738" xr:uid="{00000000-0005-0000-0000-0000D7000000}"/>
    <cellStyle name="_L4079 Toowoomba Provision 1112" xfId="34451" xr:uid="{00000000-0005-0000-0000-0000D8000000}"/>
    <cellStyle name="_L4079 Toowoomba Provision 1112 2" xfId="36739" xr:uid="{00000000-0005-0000-0000-0000D9000000}"/>
    <cellStyle name="_L7060" xfId="34452" xr:uid="{00000000-0005-0000-0000-0000DA000000}"/>
    <cellStyle name="_L7060 2" xfId="36740" xr:uid="{00000000-0005-0000-0000-0000DB000000}"/>
    <cellStyle name="_L7241" xfId="34453" xr:uid="{00000000-0005-0000-0000-0000DC000000}"/>
    <cellStyle name="_L7241 2" xfId="36741" xr:uid="{00000000-0005-0000-0000-0000DD000000}"/>
    <cellStyle name="_Long Form Journal Upload V11 D" xfId="34353" xr:uid="{00000000-0005-0000-0000-0000DE000000}"/>
    <cellStyle name="_Long Form Journal Upload V11 D 2" xfId="34454" xr:uid="{00000000-0005-0000-0000-0000DF000000}"/>
    <cellStyle name="_Long Form Journal Upload V11 D 2 2" xfId="34455" xr:uid="{00000000-0005-0000-0000-0000E0000000}"/>
    <cellStyle name="_Long Form Journal Upload V11 D 2 2 2" xfId="36742" xr:uid="{00000000-0005-0000-0000-0000E1000000}"/>
    <cellStyle name="_Long Form Journal Upload V11 D 2 2 2 2" xfId="36743" xr:uid="{00000000-0005-0000-0000-0000E2000000}"/>
    <cellStyle name="_Long Form Journal Upload V11 D 2 3" xfId="36744" xr:uid="{00000000-0005-0000-0000-0000E3000000}"/>
    <cellStyle name="_Long Form Journal Upload V11 D 2 3 2" xfId="36745" xr:uid="{00000000-0005-0000-0000-0000E4000000}"/>
    <cellStyle name="_Long Form Journal Upload V11 D 2 4" xfId="36746" xr:uid="{00000000-0005-0000-0000-0000E5000000}"/>
    <cellStyle name="_Long Form Journal Upload V11 D 2 5" xfId="36747" xr:uid="{00000000-0005-0000-0000-0000E6000000}"/>
    <cellStyle name="_Long Form Journal Upload V11 D 3" xfId="34456" xr:uid="{00000000-0005-0000-0000-0000E7000000}"/>
    <cellStyle name="_Long Form Journal Upload V11 D 3 2" xfId="34457" xr:uid="{00000000-0005-0000-0000-0000E8000000}"/>
    <cellStyle name="_Long Form Journal Upload V11 D 3 2 2" xfId="36748" xr:uid="{00000000-0005-0000-0000-0000E9000000}"/>
    <cellStyle name="_Long Form Journal Upload V11 D 3 3" xfId="36749" xr:uid="{00000000-0005-0000-0000-0000EA000000}"/>
    <cellStyle name="_Long Form Journal Upload V11 D 3 3 2" xfId="36750" xr:uid="{00000000-0005-0000-0000-0000EB000000}"/>
    <cellStyle name="_Long Form Journal Upload V11 D 4" xfId="34458" xr:uid="{00000000-0005-0000-0000-0000EC000000}"/>
    <cellStyle name="_Long Form Journal Upload V11 D 4 2" xfId="36751" xr:uid="{00000000-0005-0000-0000-0000ED000000}"/>
    <cellStyle name="_Long Form Journal Upload V11 D 4 2 2" xfId="36752" xr:uid="{00000000-0005-0000-0000-0000EE000000}"/>
    <cellStyle name="_Long Form Journal Upload V11 D 4 3" xfId="56436" xr:uid="{00000000-0005-0000-0000-0000EF000000}"/>
    <cellStyle name="_Long Form Journal Upload V11 D_ACS Overall" xfId="36753" xr:uid="{00000000-0005-0000-0000-0000F0000000}"/>
    <cellStyle name="_Long Form Journal Upload V11 D_ACS Overall 2" xfId="36754" xr:uid="{00000000-0005-0000-0000-0000F1000000}"/>
    <cellStyle name="_Long Form Journal Upload V11 D_ACS Summary" xfId="36755" xr:uid="{00000000-0005-0000-0000-0000F2000000}"/>
    <cellStyle name="_Long Form Journal Upload V11 D_ACS Summary 2" xfId="36756" xr:uid="{00000000-0005-0000-0000-0000F3000000}"/>
    <cellStyle name="_Long Form Journal Upload V11 D_Monthly Performance Report Sep 1.2" xfId="34459" xr:uid="{00000000-0005-0000-0000-0000F4000000}"/>
    <cellStyle name="_Long Form Journal Upload V11 D_Monthly Performance Report Sep 1.2 2" xfId="36757" xr:uid="{00000000-0005-0000-0000-0000F5000000}"/>
    <cellStyle name="_Long Form Journal Upload V11 D_Non Reg &amp; ACS Summary" xfId="36758" xr:uid="{00000000-0005-0000-0000-0000F6000000}"/>
    <cellStyle name="_Long Form Journal Upload V11 D_Non Reg &amp; ACS Summary 2" xfId="36759" xr:uid="{00000000-0005-0000-0000-0000F7000000}"/>
    <cellStyle name="_Long Form Journal Upload V11 D_Non Reg &amp; ACS Summary 3" xfId="36760" xr:uid="{00000000-0005-0000-0000-0000F8000000}"/>
    <cellStyle name="_Long Form Journal Upload V11 D_Sheet1" xfId="34363" xr:uid="{00000000-0005-0000-0000-0000F9000000}"/>
    <cellStyle name="_Long Form Journal Upload V11 D_Sheet1 2" xfId="36761" xr:uid="{00000000-0005-0000-0000-0000FA000000}"/>
    <cellStyle name="_Long Form Journal Upload V11 D_Trend Analysis" xfId="34368" xr:uid="{00000000-0005-0000-0000-0000FB000000}"/>
    <cellStyle name="_Long Form Journal Upload V11 D_Trend Analysis 2" xfId="36762" xr:uid="{00000000-0005-0000-0000-0000FC000000}"/>
    <cellStyle name="_Long Form Journal Upload V11 D_YTD comparison Year on Year" xfId="36763" xr:uid="{00000000-0005-0000-0000-0000FD000000}"/>
    <cellStyle name="_Long Form Journal Upload V11 D_YTD comparison Year on Year 2" xfId="36764" xr:uid="{00000000-0005-0000-0000-0000FE000000}"/>
    <cellStyle name="_Long Form Journal Upload V11 E" xfId="34354" xr:uid="{00000000-0005-0000-0000-0000FF000000}"/>
    <cellStyle name="_Long Form Journal Upload V11 E 2" xfId="34460" xr:uid="{00000000-0005-0000-0000-000000010000}"/>
    <cellStyle name="_Long Form Journal Upload V11 E 2 2" xfId="34461" xr:uid="{00000000-0005-0000-0000-000001010000}"/>
    <cellStyle name="_Long Form Journal Upload V11 E 2 2 2" xfId="36765" xr:uid="{00000000-0005-0000-0000-000002010000}"/>
    <cellStyle name="_Long Form Journal Upload V11 E 2 2 2 2" xfId="36766" xr:uid="{00000000-0005-0000-0000-000003010000}"/>
    <cellStyle name="_Long Form Journal Upload V11 E 2 3" xfId="36767" xr:uid="{00000000-0005-0000-0000-000004010000}"/>
    <cellStyle name="_Long Form Journal Upload V11 E 2 3 2" xfId="36768" xr:uid="{00000000-0005-0000-0000-000005010000}"/>
    <cellStyle name="_Long Form Journal Upload V11 E 2 4" xfId="36769" xr:uid="{00000000-0005-0000-0000-000006010000}"/>
    <cellStyle name="_Long Form Journal Upload V11 E 2 5" xfId="36770" xr:uid="{00000000-0005-0000-0000-000007010000}"/>
    <cellStyle name="_Long Form Journal Upload V11 E 3" xfId="34462" xr:uid="{00000000-0005-0000-0000-000008010000}"/>
    <cellStyle name="_Long Form Journal Upload V11 E 3 2" xfId="34463" xr:uid="{00000000-0005-0000-0000-000009010000}"/>
    <cellStyle name="_Long Form Journal Upload V11 E 3 2 2" xfId="36771" xr:uid="{00000000-0005-0000-0000-00000A010000}"/>
    <cellStyle name="_Long Form Journal Upload V11 E 3 3" xfId="36772" xr:uid="{00000000-0005-0000-0000-00000B010000}"/>
    <cellStyle name="_Long Form Journal Upload V11 E 3 3 2" xfId="36773" xr:uid="{00000000-0005-0000-0000-00000C010000}"/>
    <cellStyle name="_Long Form Journal Upload V11 E 4" xfId="34464" xr:uid="{00000000-0005-0000-0000-00000D010000}"/>
    <cellStyle name="_Long Form Journal Upload V11 E 4 2" xfId="36774" xr:uid="{00000000-0005-0000-0000-00000E010000}"/>
    <cellStyle name="_Long Form Journal Upload V11 E 4 2 2" xfId="36775" xr:uid="{00000000-0005-0000-0000-00000F010000}"/>
    <cellStyle name="_Long Form Journal Upload V11 E 4 3" xfId="56437" xr:uid="{00000000-0005-0000-0000-000010010000}"/>
    <cellStyle name="_Long Form Journal Upload V11 E_ACS Overall" xfId="36776" xr:uid="{00000000-0005-0000-0000-000011010000}"/>
    <cellStyle name="_Long Form Journal Upload V11 E_ACS Overall 2" xfId="36777" xr:uid="{00000000-0005-0000-0000-000012010000}"/>
    <cellStyle name="_Long Form Journal Upload V11 E_ACS Summary" xfId="36778" xr:uid="{00000000-0005-0000-0000-000013010000}"/>
    <cellStyle name="_Long Form Journal Upload V11 E_ACS Summary 2" xfId="36779" xr:uid="{00000000-0005-0000-0000-000014010000}"/>
    <cellStyle name="_Long Form Journal Upload V11 E_Monthly Performance Report Sep 1.2" xfId="34465" xr:uid="{00000000-0005-0000-0000-000015010000}"/>
    <cellStyle name="_Long Form Journal Upload V11 E_Monthly Performance Report Sep 1.2 2" xfId="36780" xr:uid="{00000000-0005-0000-0000-000016010000}"/>
    <cellStyle name="_Long Form Journal Upload V11 E_Non Reg &amp; ACS Summary" xfId="36781" xr:uid="{00000000-0005-0000-0000-000017010000}"/>
    <cellStyle name="_Long Form Journal Upload V11 E_Non Reg &amp; ACS Summary 2" xfId="36782" xr:uid="{00000000-0005-0000-0000-000018010000}"/>
    <cellStyle name="_Long Form Journal Upload V11 E_Non Reg &amp; ACS Summary 3" xfId="36783" xr:uid="{00000000-0005-0000-0000-000019010000}"/>
    <cellStyle name="_Long Form Journal Upload V11 E_Sheet1" xfId="34364" xr:uid="{00000000-0005-0000-0000-00001A010000}"/>
    <cellStyle name="_Long Form Journal Upload V11 E_Sheet1 2" xfId="36784" xr:uid="{00000000-0005-0000-0000-00001B010000}"/>
    <cellStyle name="_Long Form Journal Upload V11 E_Trend Analysis" xfId="34369" xr:uid="{00000000-0005-0000-0000-00001C010000}"/>
    <cellStyle name="_Long Form Journal Upload V11 E_Trend Analysis 2" xfId="36785" xr:uid="{00000000-0005-0000-0000-00001D010000}"/>
    <cellStyle name="_Long Form Journal Upload V11 E_YTD comparison Year on Year" xfId="36786" xr:uid="{00000000-0005-0000-0000-00001E010000}"/>
    <cellStyle name="_Long Form Journal Upload V11 E_YTD comparison Year on Year 2" xfId="36787" xr:uid="{00000000-0005-0000-0000-00001F010000}"/>
    <cellStyle name="_Marvel Notes Itilics " xfId="25" xr:uid="{00000000-0005-0000-0000-000020010000}"/>
    <cellStyle name="_Meter Reading" xfId="26" xr:uid="{00000000-0005-0000-0000-000021010000}"/>
    <cellStyle name="_Meter Reading Analysis (# of Reads) - 21 Apr 2010" xfId="27" xr:uid="{00000000-0005-0000-0000-000022010000}"/>
    <cellStyle name="_Non-System Capex - CustSvcs - 27Nov08" xfId="28" xr:uid="{00000000-0005-0000-0000-000023010000}"/>
    <cellStyle name="_Non-System Capex - CustSvcs - 27Nov08 2" xfId="29" xr:uid="{00000000-0005-0000-0000-000024010000}"/>
    <cellStyle name="_Non-System Capex - CustSvcs - 27Nov08 2 2" xfId="30" xr:uid="{00000000-0005-0000-0000-000025010000}"/>
    <cellStyle name="_Non-System Capex - CustSvcs - 27Nov08 2 3" xfId="31" xr:uid="{00000000-0005-0000-0000-000026010000}"/>
    <cellStyle name="_Non-System Capex - CustSvcs - 27Nov08_Sheet1" xfId="32" xr:uid="{00000000-0005-0000-0000-000027010000}"/>
    <cellStyle name="_Non-System Capex - CustSvcs - 27Nov08_Sheet1 2" xfId="33" xr:uid="{00000000-0005-0000-0000-000028010000}"/>
    <cellStyle name="_Non-System Capex - CustSvcs - 27Nov08_Trend Analysis" xfId="34" xr:uid="{00000000-0005-0000-0000-000029010000}"/>
    <cellStyle name="_Non-System Capex - CustSvcs - 27Nov08_Trend Analysis 2" xfId="35" xr:uid="{00000000-0005-0000-0000-00002A010000}"/>
    <cellStyle name="_OPEX Actual vs Forecast Oct 10 v2" xfId="36" xr:uid="{00000000-0005-0000-0000-00002B010000}"/>
    <cellStyle name="_Revenue Over Recovery Advice for AER_recon to BS v3" xfId="37" xr:uid="{00000000-0005-0000-0000-00002C010000}"/>
    <cellStyle name="_Revenue Over Recovery Advice for AER_recon to BS v3 2" xfId="38" xr:uid="{00000000-0005-0000-0000-00002D010000}"/>
    <cellStyle name="_Sheet1" xfId="39" xr:uid="{00000000-0005-0000-0000-00002E010000}"/>
    <cellStyle name="_Sheet1_Journal" xfId="40" xr:uid="{00000000-0005-0000-0000-00002F010000}"/>
    <cellStyle name="_Sheet1_Sheet2" xfId="41" xr:uid="{00000000-0005-0000-0000-000030010000}"/>
    <cellStyle name="_Sheet1_Upload" xfId="42" xr:uid="{00000000-0005-0000-0000-000031010000}"/>
    <cellStyle name="_Sheet2" xfId="43" xr:uid="{00000000-0005-0000-0000-000032010000}"/>
    <cellStyle name="_Sheet2 2" xfId="44" xr:uid="{00000000-0005-0000-0000-000033010000}"/>
    <cellStyle name="_Sheet2 2 2" xfId="45" xr:uid="{00000000-0005-0000-0000-000034010000}"/>
    <cellStyle name="_Sheet2 2 3" xfId="46" xr:uid="{00000000-0005-0000-0000-000035010000}"/>
    <cellStyle name="_Sheet2 2 4" xfId="47" xr:uid="{00000000-0005-0000-0000-000036010000}"/>
    <cellStyle name="_Sheet2 3" xfId="48" xr:uid="{00000000-0005-0000-0000-000037010000}"/>
    <cellStyle name="_Sheet2 3 2" xfId="49" xr:uid="{00000000-0005-0000-0000-000038010000}"/>
    <cellStyle name="_Sheet2 4" xfId="50" xr:uid="{00000000-0005-0000-0000-000039010000}"/>
    <cellStyle name="_Sheet2 4 2" xfId="51" xr:uid="{00000000-0005-0000-0000-00003A010000}"/>
    <cellStyle name="_Sheet2_1" xfId="52" xr:uid="{00000000-0005-0000-0000-00003B010000}"/>
    <cellStyle name="_Sheet2_Jun09 CWIP" xfId="53" xr:uid="{00000000-0005-0000-0000-00003C010000}"/>
    <cellStyle name="_Sheet2_Sheet1" xfId="54" xr:uid="{00000000-0005-0000-0000-00003D010000}"/>
    <cellStyle name="_Sheet2_Sheet1 2" xfId="55" xr:uid="{00000000-0005-0000-0000-00003E010000}"/>
    <cellStyle name="_Sheet2_Trend Analysis" xfId="56" xr:uid="{00000000-0005-0000-0000-00003F010000}"/>
    <cellStyle name="_Sheet2_Trend Analysis 2" xfId="57" xr:uid="{00000000-0005-0000-0000-000040010000}"/>
    <cellStyle name="_Sheet2_Upload" xfId="58" xr:uid="{00000000-0005-0000-0000-000041010000}"/>
    <cellStyle name="_Sheet3" xfId="59" xr:uid="{00000000-0005-0000-0000-000042010000}"/>
    <cellStyle name="_Sparq Capex 20110303" xfId="60" xr:uid="{00000000-0005-0000-0000-000043010000}"/>
    <cellStyle name="_Template" xfId="61" xr:uid="{00000000-0005-0000-0000-000044010000}"/>
    <cellStyle name="_Template 2" xfId="62" xr:uid="{00000000-0005-0000-0000-000045010000}"/>
    <cellStyle name="_Template 2 2" xfId="63" xr:uid="{00000000-0005-0000-0000-000046010000}"/>
    <cellStyle name="_Template 3" xfId="64" xr:uid="{00000000-0005-0000-0000-000047010000}"/>
    <cellStyle name="_UED AMP 2009-14 Final 250309 Less PU" xfId="34466" xr:uid="{00000000-0005-0000-0000-000048010000}"/>
    <cellStyle name="_UED AMP 2009-14 Final 250309 Less PU_1011 monthly" xfId="34467" xr:uid="{00000000-0005-0000-0000-000049010000}"/>
    <cellStyle name="_Upload" xfId="65" xr:uid="{00000000-0005-0000-0000-00004A010000}"/>
    <cellStyle name="_WORKBENCHSEP08" xfId="66" xr:uid="{00000000-0005-0000-0000-00004B010000}"/>
    <cellStyle name="20% - Accent1 10" xfId="42218" xr:uid="{00000000-0005-0000-0000-00004C010000}"/>
    <cellStyle name="20% - Accent1 2" xfId="67" xr:uid="{00000000-0005-0000-0000-00004D010000}"/>
    <cellStyle name="20% - Accent1 2 10" xfId="68" xr:uid="{00000000-0005-0000-0000-00004E010000}"/>
    <cellStyle name="20% - Accent1 2 10 2" xfId="69" xr:uid="{00000000-0005-0000-0000-00004F010000}"/>
    <cellStyle name="20% - Accent1 2 10 2 2" xfId="70" xr:uid="{00000000-0005-0000-0000-000050010000}"/>
    <cellStyle name="20% - Accent1 2 10 2 3" xfId="42220" xr:uid="{00000000-0005-0000-0000-000051010000}"/>
    <cellStyle name="20% - Accent1 2 10 3" xfId="71" xr:uid="{00000000-0005-0000-0000-000052010000}"/>
    <cellStyle name="20% - Accent1 2 10 4" xfId="72" xr:uid="{00000000-0005-0000-0000-000053010000}"/>
    <cellStyle name="20% - Accent1 2 10 5" xfId="36788" xr:uid="{00000000-0005-0000-0000-000054010000}"/>
    <cellStyle name="20% - Accent1 2 10 6" xfId="42219" xr:uid="{00000000-0005-0000-0000-000055010000}"/>
    <cellStyle name="20% - Accent1 2 11" xfId="73" xr:uid="{00000000-0005-0000-0000-000056010000}"/>
    <cellStyle name="20% - Accent1 2 11 2" xfId="74" xr:uid="{00000000-0005-0000-0000-000057010000}"/>
    <cellStyle name="20% - Accent1 2 12" xfId="75" xr:uid="{00000000-0005-0000-0000-000058010000}"/>
    <cellStyle name="20% - Accent1 2 13" xfId="76" xr:uid="{00000000-0005-0000-0000-000059010000}"/>
    <cellStyle name="20% - Accent1 2 14" xfId="41836" xr:uid="{00000000-0005-0000-0000-00005A010000}"/>
    <cellStyle name="20% - Accent1 2 2" xfId="77" xr:uid="{00000000-0005-0000-0000-00005B010000}"/>
    <cellStyle name="20% - Accent1 2 2 2" xfId="78" xr:uid="{00000000-0005-0000-0000-00005C010000}"/>
    <cellStyle name="20% - Accent1 2 2 3" xfId="79" xr:uid="{00000000-0005-0000-0000-00005D010000}"/>
    <cellStyle name="20% - Accent1 2 2 3 2" xfId="36790" xr:uid="{00000000-0005-0000-0000-00005E010000}"/>
    <cellStyle name="20% - Accent1 2 2 3 3" xfId="36789" xr:uid="{00000000-0005-0000-0000-00005F010000}"/>
    <cellStyle name="20% - Accent1 2 2 4" xfId="80" xr:uid="{00000000-0005-0000-0000-000060010000}"/>
    <cellStyle name="20% - Accent1 2 3" xfId="81" xr:uid="{00000000-0005-0000-0000-000061010000}"/>
    <cellStyle name="20% - Accent1 2 3 10" xfId="82" xr:uid="{00000000-0005-0000-0000-000062010000}"/>
    <cellStyle name="20% - Accent1 2 3 11" xfId="83" xr:uid="{00000000-0005-0000-0000-000063010000}"/>
    <cellStyle name="20% - Accent1 2 3 12" xfId="34468" xr:uid="{00000000-0005-0000-0000-000064010000}"/>
    <cellStyle name="20% - Accent1 2 3 13" xfId="42221" xr:uid="{00000000-0005-0000-0000-000065010000}"/>
    <cellStyle name="20% - Accent1 2 3 2" xfId="84" xr:uid="{00000000-0005-0000-0000-000066010000}"/>
    <cellStyle name="20% - Accent1 2 3 2 10" xfId="85" xr:uid="{00000000-0005-0000-0000-000067010000}"/>
    <cellStyle name="20% - Accent1 2 3 2 11" xfId="34469" xr:uid="{00000000-0005-0000-0000-000068010000}"/>
    <cellStyle name="20% - Accent1 2 3 2 12" xfId="42222" xr:uid="{00000000-0005-0000-0000-000069010000}"/>
    <cellStyle name="20% - Accent1 2 3 2 2" xfId="86" xr:uid="{00000000-0005-0000-0000-00006A010000}"/>
    <cellStyle name="20% - Accent1 2 3 2 2 10" xfId="34470" xr:uid="{00000000-0005-0000-0000-00006B010000}"/>
    <cellStyle name="20% - Accent1 2 3 2 2 11" xfId="42223" xr:uid="{00000000-0005-0000-0000-00006C010000}"/>
    <cellStyle name="20% - Accent1 2 3 2 2 2" xfId="87" xr:uid="{00000000-0005-0000-0000-00006D010000}"/>
    <cellStyle name="20% - Accent1 2 3 2 2 2 2" xfId="88" xr:uid="{00000000-0005-0000-0000-00006E010000}"/>
    <cellStyle name="20% - Accent1 2 3 2 2 2 2 2" xfId="89" xr:uid="{00000000-0005-0000-0000-00006F010000}"/>
    <cellStyle name="20% - Accent1 2 3 2 2 2 2 2 2" xfId="90" xr:uid="{00000000-0005-0000-0000-000070010000}"/>
    <cellStyle name="20% - Accent1 2 3 2 2 2 2 2 3" xfId="42226" xr:uid="{00000000-0005-0000-0000-000071010000}"/>
    <cellStyle name="20% - Accent1 2 3 2 2 2 2 3" xfId="91" xr:uid="{00000000-0005-0000-0000-000072010000}"/>
    <cellStyle name="20% - Accent1 2 3 2 2 2 2 4" xfId="92" xr:uid="{00000000-0005-0000-0000-000073010000}"/>
    <cellStyle name="20% - Accent1 2 3 2 2 2 2 5" xfId="36792" xr:uid="{00000000-0005-0000-0000-000074010000}"/>
    <cellStyle name="20% - Accent1 2 3 2 2 2 2 6" xfId="42225" xr:uid="{00000000-0005-0000-0000-000075010000}"/>
    <cellStyle name="20% - Accent1 2 3 2 2 2 3" xfId="93" xr:uid="{00000000-0005-0000-0000-000076010000}"/>
    <cellStyle name="20% - Accent1 2 3 2 2 2 3 2" xfId="94" xr:uid="{00000000-0005-0000-0000-000077010000}"/>
    <cellStyle name="20% - Accent1 2 3 2 2 2 3 3" xfId="42227" xr:uid="{00000000-0005-0000-0000-000078010000}"/>
    <cellStyle name="20% - Accent1 2 3 2 2 2 4" xfId="95" xr:uid="{00000000-0005-0000-0000-000079010000}"/>
    <cellStyle name="20% - Accent1 2 3 2 2 2 5" xfId="96" xr:uid="{00000000-0005-0000-0000-00007A010000}"/>
    <cellStyle name="20% - Accent1 2 3 2 2 2 6" xfId="36791" xr:uid="{00000000-0005-0000-0000-00007B010000}"/>
    <cellStyle name="20% - Accent1 2 3 2 2 2 7" xfId="42224" xr:uid="{00000000-0005-0000-0000-00007C010000}"/>
    <cellStyle name="20% - Accent1 2 3 2 2 3" xfId="97" xr:uid="{00000000-0005-0000-0000-00007D010000}"/>
    <cellStyle name="20% - Accent1 2 3 2 2 3 2" xfId="98" xr:uid="{00000000-0005-0000-0000-00007E010000}"/>
    <cellStyle name="20% - Accent1 2 3 2 2 3 2 2" xfId="99" xr:uid="{00000000-0005-0000-0000-00007F010000}"/>
    <cellStyle name="20% - Accent1 2 3 2 2 3 2 2 2" xfId="100" xr:uid="{00000000-0005-0000-0000-000080010000}"/>
    <cellStyle name="20% - Accent1 2 3 2 2 3 2 2 3" xfId="42230" xr:uid="{00000000-0005-0000-0000-000081010000}"/>
    <cellStyle name="20% - Accent1 2 3 2 2 3 2 3" xfId="101" xr:uid="{00000000-0005-0000-0000-000082010000}"/>
    <cellStyle name="20% - Accent1 2 3 2 2 3 2 4" xfId="102" xr:uid="{00000000-0005-0000-0000-000083010000}"/>
    <cellStyle name="20% - Accent1 2 3 2 2 3 2 5" xfId="36794" xr:uid="{00000000-0005-0000-0000-000084010000}"/>
    <cellStyle name="20% - Accent1 2 3 2 2 3 2 6" xfId="42229" xr:uid="{00000000-0005-0000-0000-000085010000}"/>
    <cellStyle name="20% - Accent1 2 3 2 2 3 3" xfId="103" xr:uid="{00000000-0005-0000-0000-000086010000}"/>
    <cellStyle name="20% - Accent1 2 3 2 2 3 3 2" xfId="104" xr:uid="{00000000-0005-0000-0000-000087010000}"/>
    <cellStyle name="20% - Accent1 2 3 2 2 3 3 3" xfId="42231" xr:uid="{00000000-0005-0000-0000-000088010000}"/>
    <cellStyle name="20% - Accent1 2 3 2 2 3 4" xfId="105" xr:uid="{00000000-0005-0000-0000-000089010000}"/>
    <cellStyle name="20% - Accent1 2 3 2 2 3 5" xfId="106" xr:uid="{00000000-0005-0000-0000-00008A010000}"/>
    <cellStyle name="20% - Accent1 2 3 2 2 3 6" xfId="36793" xr:uid="{00000000-0005-0000-0000-00008B010000}"/>
    <cellStyle name="20% - Accent1 2 3 2 2 3 7" xfId="42228" xr:uid="{00000000-0005-0000-0000-00008C010000}"/>
    <cellStyle name="20% - Accent1 2 3 2 2 4" xfId="107" xr:uid="{00000000-0005-0000-0000-00008D010000}"/>
    <cellStyle name="20% - Accent1 2 3 2 2 4 2" xfId="108" xr:uid="{00000000-0005-0000-0000-00008E010000}"/>
    <cellStyle name="20% - Accent1 2 3 2 2 4 2 2" xfId="109" xr:uid="{00000000-0005-0000-0000-00008F010000}"/>
    <cellStyle name="20% - Accent1 2 3 2 2 4 2 3" xfId="42233" xr:uid="{00000000-0005-0000-0000-000090010000}"/>
    <cellStyle name="20% - Accent1 2 3 2 2 4 3" xfId="110" xr:uid="{00000000-0005-0000-0000-000091010000}"/>
    <cellStyle name="20% - Accent1 2 3 2 2 4 4" xfId="111" xr:uid="{00000000-0005-0000-0000-000092010000}"/>
    <cellStyle name="20% - Accent1 2 3 2 2 4 5" xfId="36795" xr:uid="{00000000-0005-0000-0000-000093010000}"/>
    <cellStyle name="20% - Accent1 2 3 2 2 4 6" xfId="42232" xr:uid="{00000000-0005-0000-0000-000094010000}"/>
    <cellStyle name="20% - Accent1 2 3 2 2 5" xfId="112" xr:uid="{00000000-0005-0000-0000-000095010000}"/>
    <cellStyle name="20% - Accent1 2 3 2 2 5 2" xfId="113" xr:uid="{00000000-0005-0000-0000-000096010000}"/>
    <cellStyle name="20% - Accent1 2 3 2 2 5 2 2" xfId="114" xr:uid="{00000000-0005-0000-0000-000097010000}"/>
    <cellStyle name="20% - Accent1 2 3 2 2 5 3" xfId="115" xr:uid="{00000000-0005-0000-0000-000098010000}"/>
    <cellStyle name="20% - Accent1 2 3 2 2 5 4" xfId="116" xr:uid="{00000000-0005-0000-0000-000099010000}"/>
    <cellStyle name="20% - Accent1 2 3 2 2 5 5" xfId="42234" xr:uid="{00000000-0005-0000-0000-00009A010000}"/>
    <cellStyle name="20% - Accent1 2 3 2 2 6" xfId="117" xr:uid="{00000000-0005-0000-0000-00009B010000}"/>
    <cellStyle name="20% - Accent1 2 3 2 2 6 2" xfId="118" xr:uid="{00000000-0005-0000-0000-00009C010000}"/>
    <cellStyle name="20% - Accent1 2 3 2 2 6 2 2" xfId="119" xr:uid="{00000000-0005-0000-0000-00009D010000}"/>
    <cellStyle name="20% - Accent1 2 3 2 2 6 3" xfId="120" xr:uid="{00000000-0005-0000-0000-00009E010000}"/>
    <cellStyle name="20% - Accent1 2 3 2 2 6 4" xfId="121" xr:uid="{00000000-0005-0000-0000-00009F010000}"/>
    <cellStyle name="20% - Accent1 2 3 2 2 7" xfId="122" xr:uid="{00000000-0005-0000-0000-0000A0010000}"/>
    <cellStyle name="20% - Accent1 2 3 2 2 7 2" xfId="123" xr:uid="{00000000-0005-0000-0000-0000A1010000}"/>
    <cellStyle name="20% - Accent1 2 3 2 2 8" xfId="124" xr:uid="{00000000-0005-0000-0000-0000A2010000}"/>
    <cellStyle name="20% - Accent1 2 3 2 2 9" xfId="125" xr:uid="{00000000-0005-0000-0000-0000A3010000}"/>
    <cellStyle name="20% - Accent1 2 3 2 3" xfId="126" xr:uid="{00000000-0005-0000-0000-0000A4010000}"/>
    <cellStyle name="20% - Accent1 2 3 2 3 2" xfId="127" xr:uid="{00000000-0005-0000-0000-0000A5010000}"/>
    <cellStyle name="20% - Accent1 2 3 2 3 2 2" xfId="128" xr:uid="{00000000-0005-0000-0000-0000A6010000}"/>
    <cellStyle name="20% - Accent1 2 3 2 3 2 2 2" xfId="129" xr:uid="{00000000-0005-0000-0000-0000A7010000}"/>
    <cellStyle name="20% - Accent1 2 3 2 3 2 2 3" xfId="42237" xr:uid="{00000000-0005-0000-0000-0000A8010000}"/>
    <cellStyle name="20% - Accent1 2 3 2 3 2 3" xfId="130" xr:uid="{00000000-0005-0000-0000-0000A9010000}"/>
    <cellStyle name="20% - Accent1 2 3 2 3 2 4" xfId="131" xr:uid="{00000000-0005-0000-0000-0000AA010000}"/>
    <cellStyle name="20% - Accent1 2 3 2 3 2 5" xfId="36797" xr:uid="{00000000-0005-0000-0000-0000AB010000}"/>
    <cellStyle name="20% - Accent1 2 3 2 3 2 6" xfId="42236" xr:uid="{00000000-0005-0000-0000-0000AC010000}"/>
    <cellStyle name="20% - Accent1 2 3 2 3 3" xfId="132" xr:uid="{00000000-0005-0000-0000-0000AD010000}"/>
    <cellStyle name="20% - Accent1 2 3 2 3 3 2" xfId="133" xr:uid="{00000000-0005-0000-0000-0000AE010000}"/>
    <cellStyle name="20% - Accent1 2 3 2 3 3 3" xfId="42238" xr:uid="{00000000-0005-0000-0000-0000AF010000}"/>
    <cellStyle name="20% - Accent1 2 3 2 3 4" xfId="134" xr:uid="{00000000-0005-0000-0000-0000B0010000}"/>
    <cellStyle name="20% - Accent1 2 3 2 3 5" xfId="135" xr:uid="{00000000-0005-0000-0000-0000B1010000}"/>
    <cellStyle name="20% - Accent1 2 3 2 3 6" xfId="36796" xr:uid="{00000000-0005-0000-0000-0000B2010000}"/>
    <cellStyle name="20% - Accent1 2 3 2 3 7" xfId="42235" xr:uid="{00000000-0005-0000-0000-0000B3010000}"/>
    <cellStyle name="20% - Accent1 2 3 2 4" xfId="136" xr:uid="{00000000-0005-0000-0000-0000B4010000}"/>
    <cellStyle name="20% - Accent1 2 3 2 4 2" xfId="137" xr:uid="{00000000-0005-0000-0000-0000B5010000}"/>
    <cellStyle name="20% - Accent1 2 3 2 4 2 2" xfId="138" xr:uid="{00000000-0005-0000-0000-0000B6010000}"/>
    <cellStyle name="20% - Accent1 2 3 2 4 2 2 2" xfId="139" xr:uid="{00000000-0005-0000-0000-0000B7010000}"/>
    <cellStyle name="20% - Accent1 2 3 2 4 2 2 3" xfId="42241" xr:uid="{00000000-0005-0000-0000-0000B8010000}"/>
    <cellStyle name="20% - Accent1 2 3 2 4 2 3" xfId="140" xr:uid="{00000000-0005-0000-0000-0000B9010000}"/>
    <cellStyle name="20% - Accent1 2 3 2 4 2 4" xfId="141" xr:uid="{00000000-0005-0000-0000-0000BA010000}"/>
    <cellStyle name="20% - Accent1 2 3 2 4 2 5" xfId="36799" xr:uid="{00000000-0005-0000-0000-0000BB010000}"/>
    <cellStyle name="20% - Accent1 2 3 2 4 2 6" xfId="42240" xr:uid="{00000000-0005-0000-0000-0000BC010000}"/>
    <cellStyle name="20% - Accent1 2 3 2 4 3" xfId="142" xr:uid="{00000000-0005-0000-0000-0000BD010000}"/>
    <cellStyle name="20% - Accent1 2 3 2 4 3 2" xfId="143" xr:uid="{00000000-0005-0000-0000-0000BE010000}"/>
    <cellStyle name="20% - Accent1 2 3 2 4 3 3" xfId="42242" xr:uid="{00000000-0005-0000-0000-0000BF010000}"/>
    <cellStyle name="20% - Accent1 2 3 2 4 4" xfId="144" xr:uid="{00000000-0005-0000-0000-0000C0010000}"/>
    <cellStyle name="20% - Accent1 2 3 2 4 5" xfId="145" xr:uid="{00000000-0005-0000-0000-0000C1010000}"/>
    <cellStyle name="20% - Accent1 2 3 2 4 6" xfId="36798" xr:uid="{00000000-0005-0000-0000-0000C2010000}"/>
    <cellStyle name="20% - Accent1 2 3 2 4 7" xfId="42239" xr:uid="{00000000-0005-0000-0000-0000C3010000}"/>
    <cellStyle name="20% - Accent1 2 3 2 5" xfId="146" xr:uid="{00000000-0005-0000-0000-0000C4010000}"/>
    <cellStyle name="20% - Accent1 2 3 2 5 2" xfId="147" xr:uid="{00000000-0005-0000-0000-0000C5010000}"/>
    <cellStyle name="20% - Accent1 2 3 2 5 2 2" xfId="148" xr:uid="{00000000-0005-0000-0000-0000C6010000}"/>
    <cellStyle name="20% - Accent1 2 3 2 5 2 3" xfId="42244" xr:uid="{00000000-0005-0000-0000-0000C7010000}"/>
    <cellStyle name="20% - Accent1 2 3 2 5 3" xfId="149" xr:uid="{00000000-0005-0000-0000-0000C8010000}"/>
    <cellStyle name="20% - Accent1 2 3 2 5 4" xfId="150" xr:uid="{00000000-0005-0000-0000-0000C9010000}"/>
    <cellStyle name="20% - Accent1 2 3 2 5 5" xfId="36800" xr:uid="{00000000-0005-0000-0000-0000CA010000}"/>
    <cellStyle name="20% - Accent1 2 3 2 5 6" xfId="42243" xr:uid="{00000000-0005-0000-0000-0000CB010000}"/>
    <cellStyle name="20% - Accent1 2 3 2 6" xfId="151" xr:uid="{00000000-0005-0000-0000-0000CC010000}"/>
    <cellStyle name="20% - Accent1 2 3 2 6 2" xfId="152" xr:uid="{00000000-0005-0000-0000-0000CD010000}"/>
    <cellStyle name="20% - Accent1 2 3 2 6 2 2" xfId="153" xr:uid="{00000000-0005-0000-0000-0000CE010000}"/>
    <cellStyle name="20% - Accent1 2 3 2 6 3" xfId="154" xr:uid="{00000000-0005-0000-0000-0000CF010000}"/>
    <cellStyle name="20% - Accent1 2 3 2 6 4" xfId="155" xr:uid="{00000000-0005-0000-0000-0000D0010000}"/>
    <cellStyle name="20% - Accent1 2 3 2 6 5" xfId="42245" xr:uid="{00000000-0005-0000-0000-0000D1010000}"/>
    <cellStyle name="20% - Accent1 2 3 2 7" xfId="156" xr:uid="{00000000-0005-0000-0000-0000D2010000}"/>
    <cellStyle name="20% - Accent1 2 3 2 7 2" xfId="157" xr:uid="{00000000-0005-0000-0000-0000D3010000}"/>
    <cellStyle name="20% - Accent1 2 3 2 7 2 2" xfId="158" xr:uid="{00000000-0005-0000-0000-0000D4010000}"/>
    <cellStyle name="20% - Accent1 2 3 2 7 3" xfId="159" xr:uid="{00000000-0005-0000-0000-0000D5010000}"/>
    <cellStyle name="20% - Accent1 2 3 2 7 4" xfId="160" xr:uid="{00000000-0005-0000-0000-0000D6010000}"/>
    <cellStyle name="20% - Accent1 2 3 2 8" xfId="161" xr:uid="{00000000-0005-0000-0000-0000D7010000}"/>
    <cellStyle name="20% - Accent1 2 3 2 8 2" xfId="162" xr:uid="{00000000-0005-0000-0000-0000D8010000}"/>
    <cellStyle name="20% - Accent1 2 3 2 9" xfId="163" xr:uid="{00000000-0005-0000-0000-0000D9010000}"/>
    <cellStyle name="20% - Accent1 2 3 3" xfId="164" xr:uid="{00000000-0005-0000-0000-0000DA010000}"/>
    <cellStyle name="20% - Accent1 2 3 3 10" xfId="34471" xr:uid="{00000000-0005-0000-0000-0000DB010000}"/>
    <cellStyle name="20% - Accent1 2 3 3 11" xfId="42246" xr:uid="{00000000-0005-0000-0000-0000DC010000}"/>
    <cellStyle name="20% - Accent1 2 3 3 2" xfId="165" xr:uid="{00000000-0005-0000-0000-0000DD010000}"/>
    <cellStyle name="20% - Accent1 2 3 3 2 2" xfId="166" xr:uid="{00000000-0005-0000-0000-0000DE010000}"/>
    <cellStyle name="20% - Accent1 2 3 3 2 2 2" xfId="167" xr:uid="{00000000-0005-0000-0000-0000DF010000}"/>
    <cellStyle name="20% - Accent1 2 3 3 2 2 2 2" xfId="168" xr:uid="{00000000-0005-0000-0000-0000E0010000}"/>
    <cellStyle name="20% - Accent1 2 3 3 2 2 2 3" xfId="42249" xr:uid="{00000000-0005-0000-0000-0000E1010000}"/>
    <cellStyle name="20% - Accent1 2 3 3 2 2 3" xfId="169" xr:uid="{00000000-0005-0000-0000-0000E2010000}"/>
    <cellStyle name="20% - Accent1 2 3 3 2 2 4" xfId="170" xr:uid="{00000000-0005-0000-0000-0000E3010000}"/>
    <cellStyle name="20% - Accent1 2 3 3 2 2 5" xfId="36802" xr:uid="{00000000-0005-0000-0000-0000E4010000}"/>
    <cellStyle name="20% - Accent1 2 3 3 2 2 6" xfId="42248" xr:uid="{00000000-0005-0000-0000-0000E5010000}"/>
    <cellStyle name="20% - Accent1 2 3 3 2 3" xfId="171" xr:uid="{00000000-0005-0000-0000-0000E6010000}"/>
    <cellStyle name="20% - Accent1 2 3 3 2 3 2" xfId="172" xr:uid="{00000000-0005-0000-0000-0000E7010000}"/>
    <cellStyle name="20% - Accent1 2 3 3 2 3 3" xfId="42250" xr:uid="{00000000-0005-0000-0000-0000E8010000}"/>
    <cellStyle name="20% - Accent1 2 3 3 2 4" xfId="173" xr:uid="{00000000-0005-0000-0000-0000E9010000}"/>
    <cellStyle name="20% - Accent1 2 3 3 2 5" xfId="174" xr:uid="{00000000-0005-0000-0000-0000EA010000}"/>
    <cellStyle name="20% - Accent1 2 3 3 2 6" xfId="36801" xr:uid="{00000000-0005-0000-0000-0000EB010000}"/>
    <cellStyle name="20% - Accent1 2 3 3 2 7" xfId="42247" xr:uid="{00000000-0005-0000-0000-0000EC010000}"/>
    <cellStyle name="20% - Accent1 2 3 3 3" xfId="175" xr:uid="{00000000-0005-0000-0000-0000ED010000}"/>
    <cellStyle name="20% - Accent1 2 3 3 3 2" xfId="176" xr:uid="{00000000-0005-0000-0000-0000EE010000}"/>
    <cellStyle name="20% - Accent1 2 3 3 3 2 2" xfId="177" xr:uid="{00000000-0005-0000-0000-0000EF010000}"/>
    <cellStyle name="20% - Accent1 2 3 3 3 2 2 2" xfId="178" xr:uid="{00000000-0005-0000-0000-0000F0010000}"/>
    <cellStyle name="20% - Accent1 2 3 3 3 2 2 3" xfId="42253" xr:uid="{00000000-0005-0000-0000-0000F1010000}"/>
    <cellStyle name="20% - Accent1 2 3 3 3 2 3" xfId="179" xr:uid="{00000000-0005-0000-0000-0000F2010000}"/>
    <cellStyle name="20% - Accent1 2 3 3 3 2 4" xfId="180" xr:uid="{00000000-0005-0000-0000-0000F3010000}"/>
    <cellStyle name="20% - Accent1 2 3 3 3 2 5" xfId="36804" xr:uid="{00000000-0005-0000-0000-0000F4010000}"/>
    <cellStyle name="20% - Accent1 2 3 3 3 2 6" xfId="42252" xr:uid="{00000000-0005-0000-0000-0000F5010000}"/>
    <cellStyle name="20% - Accent1 2 3 3 3 3" xfId="181" xr:uid="{00000000-0005-0000-0000-0000F6010000}"/>
    <cellStyle name="20% - Accent1 2 3 3 3 3 2" xfId="182" xr:uid="{00000000-0005-0000-0000-0000F7010000}"/>
    <cellStyle name="20% - Accent1 2 3 3 3 3 3" xfId="42254" xr:uid="{00000000-0005-0000-0000-0000F8010000}"/>
    <cellStyle name="20% - Accent1 2 3 3 3 4" xfId="183" xr:uid="{00000000-0005-0000-0000-0000F9010000}"/>
    <cellStyle name="20% - Accent1 2 3 3 3 5" xfId="184" xr:uid="{00000000-0005-0000-0000-0000FA010000}"/>
    <cellStyle name="20% - Accent1 2 3 3 3 6" xfId="36803" xr:uid="{00000000-0005-0000-0000-0000FB010000}"/>
    <cellStyle name="20% - Accent1 2 3 3 3 7" xfId="42251" xr:uid="{00000000-0005-0000-0000-0000FC010000}"/>
    <cellStyle name="20% - Accent1 2 3 3 4" xfId="185" xr:uid="{00000000-0005-0000-0000-0000FD010000}"/>
    <cellStyle name="20% - Accent1 2 3 3 4 2" xfId="186" xr:uid="{00000000-0005-0000-0000-0000FE010000}"/>
    <cellStyle name="20% - Accent1 2 3 3 4 2 2" xfId="187" xr:uid="{00000000-0005-0000-0000-0000FF010000}"/>
    <cellStyle name="20% - Accent1 2 3 3 4 2 3" xfId="42256" xr:uid="{00000000-0005-0000-0000-000000020000}"/>
    <cellStyle name="20% - Accent1 2 3 3 4 3" xfId="188" xr:uid="{00000000-0005-0000-0000-000001020000}"/>
    <cellStyle name="20% - Accent1 2 3 3 4 4" xfId="189" xr:uid="{00000000-0005-0000-0000-000002020000}"/>
    <cellStyle name="20% - Accent1 2 3 3 4 5" xfId="36805" xr:uid="{00000000-0005-0000-0000-000003020000}"/>
    <cellStyle name="20% - Accent1 2 3 3 4 6" xfId="42255" xr:uid="{00000000-0005-0000-0000-000004020000}"/>
    <cellStyle name="20% - Accent1 2 3 3 5" xfId="190" xr:uid="{00000000-0005-0000-0000-000005020000}"/>
    <cellStyle name="20% - Accent1 2 3 3 5 2" xfId="191" xr:uid="{00000000-0005-0000-0000-000006020000}"/>
    <cellStyle name="20% - Accent1 2 3 3 5 2 2" xfId="192" xr:uid="{00000000-0005-0000-0000-000007020000}"/>
    <cellStyle name="20% - Accent1 2 3 3 5 3" xfId="193" xr:uid="{00000000-0005-0000-0000-000008020000}"/>
    <cellStyle name="20% - Accent1 2 3 3 5 4" xfId="194" xr:uid="{00000000-0005-0000-0000-000009020000}"/>
    <cellStyle name="20% - Accent1 2 3 3 5 5" xfId="42257" xr:uid="{00000000-0005-0000-0000-00000A020000}"/>
    <cellStyle name="20% - Accent1 2 3 3 6" xfId="195" xr:uid="{00000000-0005-0000-0000-00000B020000}"/>
    <cellStyle name="20% - Accent1 2 3 3 6 2" xfId="196" xr:uid="{00000000-0005-0000-0000-00000C020000}"/>
    <cellStyle name="20% - Accent1 2 3 3 6 2 2" xfId="197" xr:uid="{00000000-0005-0000-0000-00000D020000}"/>
    <cellStyle name="20% - Accent1 2 3 3 6 3" xfId="198" xr:uid="{00000000-0005-0000-0000-00000E020000}"/>
    <cellStyle name="20% - Accent1 2 3 3 6 4" xfId="199" xr:uid="{00000000-0005-0000-0000-00000F020000}"/>
    <cellStyle name="20% - Accent1 2 3 3 7" xfId="200" xr:uid="{00000000-0005-0000-0000-000010020000}"/>
    <cellStyle name="20% - Accent1 2 3 3 7 2" xfId="201" xr:uid="{00000000-0005-0000-0000-000011020000}"/>
    <cellStyle name="20% - Accent1 2 3 3 8" xfId="202" xr:uid="{00000000-0005-0000-0000-000012020000}"/>
    <cellStyle name="20% - Accent1 2 3 3 9" xfId="203" xr:uid="{00000000-0005-0000-0000-000013020000}"/>
    <cellStyle name="20% - Accent1 2 3 4" xfId="204" xr:uid="{00000000-0005-0000-0000-000014020000}"/>
    <cellStyle name="20% - Accent1 2 3 4 2" xfId="205" xr:uid="{00000000-0005-0000-0000-000015020000}"/>
    <cellStyle name="20% - Accent1 2 3 4 2 2" xfId="206" xr:uid="{00000000-0005-0000-0000-000016020000}"/>
    <cellStyle name="20% - Accent1 2 3 4 2 2 2" xfId="207" xr:uid="{00000000-0005-0000-0000-000017020000}"/>
    <cellStyle name="20% - Accent1 2 3 4 2 2 3" xfId="42260" xr:uid="{00000000-0005-0000-0000-000018020000}"/>
    <cellStyle name="20% - Accent1 2 3 4 2 3" xfId="208" xr:uid="{00000000-0005-0000-0000-000019020000}"/>
    <cellStyle name="20% - Accent1 2 3 4 2 4" xfId="209" xr:uid="{00000000-0005-0000-0000-00001A020000}"/>
    <cellStyle name="20% - Accent1 2 3 4 2 5" xfId="36807" xr:uid="{00000000-0005-0000-0000-00001B020000}"/>
    <cellStyle name="20% - Accent1 2 3 4 2 6" xfId="42259" xr:uid="{00000000-0005-0000-0000-00001C020000}"/>
    <cellStyle name="20% - Accent1 2 3 4 3" xfId="210" xr:uid="{00000000-0005-0000-0000-00001D020000}"/>
    <cellStyle name="20% - Accent1 2 3 4 4" xfId="211" xr:uid="{00000000-0005-0000-0000-00001E020000}"/>
    <cellStyle name="20% - Accent1 2 3 4 4 2" xfId="212" xr:uid="{00000000-0005-0000-0000-00001F020000}"/>
    <cellStyle name="20% - Accent1 2 3 4 4 3" xfId="42261" xr:uid="{00000000-0005-0000-0000-000020020000}"/>
    <cellStyle name="20% - Accent1 2 3 4 5" xfId="213" xr:uid="{00000000-0005-0000-0000-000021020000}"/>
    <cellStyle name="20% - Accent1 2 3 4 6" xfId="214" xr:uid="{00000000-0005-0000-0000-000022020000}"/>
    <cellStyle name="20% - Accent1 2 3 4 7" xfId="36806" xr:uid="{00000000-0005-0000-0000-000023020000}"/>
    <cellStyle name="20% - Accent1 2 3 4 8" xfId="42258" xr:uid="{00000000-0005-0000-0000-000024020000}"/>
    <cellStyle name="20% - Accent1 2 3 5" xfId="215" xr:uid="{00000000-0005-0000-0000-000025020000}"/>
    <cellStyle name="20% - Accent1 2 3 5 2" xfId="216" xr:uid="{00000000-0005-0000-0000-000026020000}"/>
    <cellStyle name="20% - Accent1 2 3 5 2 2" xfId="217" xr:uid="{00000000-0005-0000-0000-000027020000}"/>
    <cellStyle name="20% - Accent1 2 3 5 2 2 2" xfId="218" xr:uid="{00000000-0005-0000-0000-000028020000}"/>
    <cellStyle name="20% - Accent1 2 3 5 2 2 3" xfId="42264" xr:uid="{00000000-0005-0000-0000-000029020000}"/>
    <cellStyle name="20% - Accent1 2 3 5 2 3" xfId="219" xr:uid="{00000000-0005-0000-0000-00002A020000}"/>
    <cellStyle name="20% - Accent1 2 3 5 2 4" xfId="220" xr:uid="{00000000-0005-0000-0000-00002B020000}"/>
    <cellStyle name="20% - Accent1 2 3 5 2 5" xfId="36809" xr:uid="{00000000-0005-0000-0000-00002C020000}"/>
    <cellStyle name="20% - Accent1 2 3 5 2 6" xfId="42263" xr:uid="{00000000-0005-0000-0000-00002D020000}"/>
    <cellStyle name="20% - Accent1 2 3 5 3" xfId="221" xr:uid="{00000000-0005-0000-0000-00002E020000}"/>
    <cellStyle name="20% - Accent1 2 3 5 3 2" xfId="222" xr:uid="{00000000-0005-0000-0000-00002F020000}"/>
    <cellStyle name="20% - Accent1 2 3 5 3 3" xfId="42265" xr:uid="{00000000-0005-0000-0000-000030020000}"/>
    <cellStyle name="20% - Accent1 2 3 5 4" xfId="223" xr:uid="{00000000-0005-0000-0000-000031020000}"/>
    <cellStyle name="20% - Accent1 2 3 5 5" xfId="224" xr:uid="{00000000-0005-0000-0000-000032020000}"/>
    <cellStyle name="20% - Accent1 2 3 5 6" xfId="36808" xr:uid="{00000000-0005-0000-0000-000033020000}"/>
    <cellStyle name="20% - Accent1 2 3 5 7" xfId="42262" xr:uid="{00000000-0005-0000-0000-000034020000}"/>
    <cellStyle name="20% - Accent1 2 3 6" xfId="225" xr:uid="{00000000-0005-0000-0000-000035020000}"/>
    <cellStyle name="20% - Accent1 2 3 6 2" xfId="226" xr:uid="{00000000-0005-0000-0000-000036020000}"/>
    <cellStyle name="20% - Accent1 2 3 6 2 2" xfId="227" xr:uid="{00000000-0005-0000-0000-000037020000}"/>
    <cellStyle name="20% - Accent1 2 3 6 2 3" xfId="42267" xr:uid="{00000000-0005-0000-0000-000038020000}"/>
    <cellStyle name="20% - Accent1 2 3 6 3" xfId="228" xr:uid="{00000000-0005-0000-0000-000039020000}"/>
    <cellStyle name="20% - Accent1 2 3 6 4" xfId="229" xr:uid="{00000000-0005-0000-0000-00003A020000}"/>
    <cellStyle name="20% - Accent1 2 3 6 5" xfId="36810" xr:uid="{00000000-0005-0000-0000-00003B020000}"/>
    <cellStyle name="20% - Accent1 2 3 6 6" xfId="42266" xr:uid="{00000000-0005-0000-0000-00003C020000}"/>
    <cellStyle name="20% - Accent1 2 3 7" xfId="230" xr:uid="{00000000-0005-0000-0000-00003D020000}"/>
    <cellStyle name="20% - Accent1 2 3 7 2" xfId="231" xr:uid="{00000000-0005-0000-0000-00003E020000}"/>
    <cellStyle name="20% - Accent1 2 3 7 2 2" xfId="232" xr:uid="{00000000-0005-0000-0000-00003F020000}"/>
    <cellStyle name="20% - Accent1 2 3 7 3" xfId="233" xr:uid="{00000000-0005-0000-0000-000040020000}"/>
    <cellStyle name="20% - Accent1 2 3 7 4" xfId="234" xr:uid="{00000000-0005-0000-0000-000041020000}"/>
    <cellStyle name="20% - Accent1 2 3 7 5" xfId="42268" xr:uid="{00000000-0005-0000-0000-000042020000}"/>
    <cellStyle name="20% - Accent1 2 3 8" xfId="235" xr:uid="{00000000-0005-0000-0000-000043020000}"/>
    <cellStyle name="20% - Accent1 2 3 8 2" xfId="236" xr:uid="{00000000-0005-0000-0000-000044020000}"/>
    <cellStyle name="20% - Accent1 2 3 8 2 2" xfId="237" xr:uid="{00000000-0005-0000-0000-000045020000}"/>
    <cellStyle name="20% - Accent1 2 3 8 3" xfId="238" xr:uid="{00000000-0005-0000-0000-000046020000}"/>
    <cellStyle name="20% - Accent1 2 3 8 4" xfId="239" xr:uid="{00000000-0005-0000-0000-000047020000}"/>
    <cellStyle name="20% - Accent1 2 3 9" xfId="240" xr:uid="{00000000-0005-0000-0000-000048020000}"/>
    <cellStyle name="20% - Accent1 2 3 9 2" xfId="241" xr:uid="{00000000-0005-0000-0000-000049020000}"/>
    <cellStyle name="20% - Accent1 2 4" xfId="242" xr:uid="{00000000-0005-0000-0000-00004A020000}"/>
    <cellStyle name="20% - Accent1 2 4 10" xfId="243" xr:uid="{00000000-0005-0000-0000-00004B020000}"/>
    <cellStyle name="20% - Accent1 2 4 11" xfId="34472" xr:uid="{00000000-0005-0000-0000-00004C020000}"/>
    <cellStyle name="20% - Accent1 2 4 12" xfId="42269" xr:uid="{00000000-0005-0000-0000-00004D020000}"/>
    <cellStyle name="20% - Accent1 2 4 2" xfId="244" xr:uid="{00000000-0005-0000-0000-00004E020000}"/>
    <cellStyle name="20% - Accent1 2 4 2 10" xfId="34473" xr:uid="{00000000-0005-0000-0000-00004F020000}"/>
    <cellStyle name="20% - Accent1 2 4 2 11" xfId="42270" xr:uid="{00000000-0005-0000-0000-000050020000}"/>
    <cellStyle name="20% - Accent1 2 4 2 2" xfId="245" xr:uid="{00000000-0005-0000-0000-000051020000}"/>
    <cellStyle name="20% - Accent1 2 4 2 2 2" xfId="246" xr:uid="{00000000-0005-0000-0000-000052020000}"/>
    <cellStyle name="20% - Accent1 2 4 2 2 2 2" xfId="247" xr:uid="{00000000-0005-0000-0000-000053020000}"/>
    <cellStyle name="20% - Accent1 2 4 2 2 2 2 2" xfId="248" xr:uid="{00000000-0005-0000-0000-000054020000}"/>
    <cellStyle name="20% - Accent1 2 4 2 2 2 2 3" xfId="42273" xr:uid="{00000000-0005-0000-0000-000055020000}"/>
    <cellStyle name="20% - Accent1 2 4 2 2 2 3" xfId="249" xr:uid="{00000000-0005-0000-0000-000056020000}"/>
    <cellStyle name="20% - Accent1 2 4 2 2 2 4" xfId="250" xr:uid="{00000000-0005-0000-0000-000057020000}"/>
    <cellStyle name="20% - Accent1 2 4 2 2 2 5" xfId="36812" xr:uid="{00000000-0005-0000-0000-000058020000}"/>
    <cellStyle name="20% - Accent1 2 4 2 2 2 6" xfId="42272" xr:uid="{00000000-0005-0000-0000-000059020000}"/>
    <cellStyle name="20% - Accent1 2 4 2 2 3" xfId="251" xr:uid="{00000000-0005-0000-0000-00005A020000}"/>
    <cellStyle name="20% - Accent1 2 4 2 2 3 2" xfId="252" xr:uid="{00000000-0005-0000-0000-00005B020000}"/>
    <cellStyle name="20% - Accent1 2 4 2 2 3 3" xfId="42274" xr:uid="{00000000-0005-0000-0000-00005C020000}"/>
    <cellStyle name="20% - Accent1 2 4 2 2 4" xfId="253" xr:uid="{00000000-0005-0000-0000-00005D020000}"/>
    <cellStyle name="20% - Accent1 2 4 2 2 5" xfId="254" xr:uid="{00000000-0005-0000-0000-00005E020000}"/>
    <cellStyle name="20% - Accent1 2 4 2 2 6" xfId="36811" xr:uid="{00000000-0005-0000-0000-00005F020000}"/>
    <cellStyle name="20% - Accent1 2 4 2 2 7" xfId="42271" xr:uid="{00000000-0005-0000-0000-000060020000}"/>
    <cellStyle name="20% - Accent1 2 4 2 3" xfId="255" xr:uid="{00000000-0005-0000-0000-000061020000}"/>
    <cellStyle name="20% - Accent1 2 4 2 3 2" xfId="256" xr:uid="{00000000-0005-0000-0000-000062020000}"/>
    <cellStyle name="20% - Accent1 2 4 2 3 2 2" xfId="257" xr:uid="{00000000-0005-0000-0000-000063020000}"/>
    <cellStyle name="20% - Accent1 2 4 2 3 2 2 2" xfId="258" xr:uid="{00000000-0005-0000-0000-000064020000}"/>
    <cellStyle name="20% - Accent1 2 4 2 3 2 2 3" xfId="42277" xr:uid="{00000000-0005-0000-0000-000065020000}"/>
    <cellStyle name="20% - Accent1 2 4 2 3 2 3" xfId="259" xr:uid="{00000000-0005-0000-0000-000066020000}"/>
    <cellStyle name="20% - Accent1 2 4 2 3 2 4" xfId="260" xr:uid="{00000000-0005-0000-0000-000067020000}"/>
    <cellStyle name="20% - Accent1 2 4 2 3 2 5" xfId="36814" xr:uid="{00000000-0005-0000-0000-000068020000}"/>
    <cellStyle name="20% - Accent1 2 4 2 3 2 6" xfId="42276" xr:uid="{00000000-0005-0000-0000-000069020000}"/>
    <cellStyle name="20% - Accent1 2 4 2 3 3" xfId="261" xr:uid="{00000000-0005-0000-0000-00006A020000}"/>
    <cellStyle name="20% - Accent1 2 4 2 3 3 2" xfId="262" xr:uid="{00000000-0005-0000-0000-00006B020000}"/>
    <cellStyle name="20% - Accent1 2 4 2 3 3 3" xfId="42278" xr:uid="{00000000-0005-0000-0000-00006C020000}"/>
    <cellStyle name="20% - Accent1 2 4 2 3 4" xfId="263" xr:uid="{00000000-0005-0000-0000-00006D020000}"/>
    <cellStyle name="20% - Accent1 2 4 2 3 5" xfId="264" xr:uid="{00000000-0005-0000-0000-00006E020000}"/>
    <cellStyle name="20% - Accent1 2 4 2 3 6" xfId="36813" xr:uid="{00000000-0005-0000-0000-00006F020000}"/>
    <cellStyle name="20% - Accent1 2 4 2 3 7" xfId="42275" xr:uid="{00000000-0005-0000-0000-000070020000}"/>
    <cellStyle name="20% - Accent1 2 4 2 4" xfId="265" xr:uid="{00000000-0005-0000-0000-000071020000}"/>
    <cellStyle name="20% - Accent1 2 4 2 4 2" xfId="266" xr:uid="{00000000-0005-0000-0000-000072020000}"/>
    <cellStyle name="20% - Accent1 2 4 2 4 2 2" xfId="267" xr:uid="{00000000-0005-0000-0000-000073020000}"/>
    <cellStyle name="20% - Accent1 2 4 2 4 2 3" xfId="42280" xr:uid="{00000000-0005-0000-0000-000074020000}"/>
    <cellStyle name="20% - Accent1 2 4 2 4 3" xfId="268" xr:uid="{00000000-0005-0000-0000-000075020000}"/>
    <cellStyle name="20% - Accent1 2 4 2 4 4" xfId="269" xr:uid="{00000000-0005-0000-0000-000076020000}"/>
    <cellStyle name="20% - Accent1 2 4 2 4 5" xfId="36815" xr:uid="{00000000-0005-0000-0000-000077020000}"/>
    <cellStyle name="20% - Accent1 2 4 2 4 6" xfId="42279" xr:uid="{00000000-0005-0000-0000-000078020000}"/>
    <cellStyle name="20% - Accent1 2 4 2 5" xfId="270" xr:uid="{00000000-0005-0000-0000-000079020000}"/>
    <cellStyle name="20% - Accent1 2 4 2 5 2" xfId="271" xr:uid="{00000000-0005-0000-0000-00007A020000}"/>
    <cellStyle name="20% - Accent1 2 4 2 5 2 2" xfId="272" xr:uid="{00000000-0005-0000-0000-00007B020000}"/>
    <cellStyle name="20% - Accent1 2 4 2 5 3" xfId="273" xr:uid="{00000000-0005-0000-0000-00007C020000}"/>
    <cellStyle name="20% - Accent1 2 4 2 5 4" xfId="274" xr:uid="{00000000-0005-0000-0000-00007D020000}"/>
    <cellStyle name="20% - Accent1 2 4 2 5 5" xfId="42281" xr:uid="{00000000-0005-0000-0000-00007E020000}"/>
    <cellStyle name="20% - Accent1 2 4 2 6" xfId="275" xr:uid="{00000000-0005-0000-0000-00007F020000}"/>
    <cellStyle name="20% - Accent1 2 4 2 6 2" xfId="276" xr:uid="{00000000-0005-0000-0000-000080020000}"/>
    <cellStyle name="20% - Accent1 2 4 2 6 2 2" xfId="277" xr:uid="{00000000-0005-0000-0000-000081020000}"/>
    <cellStyle name="20% - Accent1 2 4 2 6 3" xfId="278" xr:uid="{00000000-0005-0000-0000-000082020000}"/>
    <cellStyle name="20% - Accent1 2 4 2 6 4" xfId="279" xr:uid="{00000000-0005-0000-0000-000083020000}"/>
    <cellStyle name="20% - Accent1 2 4 2 7" xfId="280" xr:uid="{00000000-0005-0000-0000-000084020000}"/>
    <cellStyle name="20% - Accent1 2 4 2 7 2" xfId="281" xr:uid="{00000000-0005-0000-0000-000085020000}"/>
    <cellStyle name="20% - Accent1 2 4 2 8" xfId="282" xr:uid="{00000000-0005-0000-0000-000086020000}"/>
    <cellStyle name="20% - Accent1 2 4 2 9" xfId="283" xr:uid="{00000000-0005-0000-0000-000087020000}"/>
    <cellStyle name="20% - Accent1 2 4 3" xfId="284" xr:uid="{00000000-0005-0000-0000-000088020000}"/>
    <cellStyle name="20% - Accent1 2 4 3 2" xfId="285" xr:uid="{00000000-0005-0000-0000-000089020000}"/>
    <cellStyle name="20% - Accent1 2 4 3 2 2" xfId="286" xr:uid="{00000000-0005-0000-0000-00008A020000}"/>
    <cellStyle name="20% - Accent1 2 4 3 2 2 2" xfId="287" xr:uid="{00000000-0005-0000-0000-00008B020000}"/>
    <cellStyle name="20% - Accent1 2 4 3 2 2 3" xfId="42284" xr:uid="{00000000-0005-0000-0000-00008C020000}"/>
    <cellStyle name="20% - Accent1 2 4 3 2 3" xfId="288" xr:uid="{00000000-0005-0000-0000-00008D020000}"/>
    <cellStyle name="20% - Accent1 2 4 3 2 4" xfId="289" xr:uid="{00000000-0005-0000-0000-00008E020000}"/>
    <cellStyle name="20% - Accent1 2 4 3 2 5" xfId="36817" xr:uid="{00000000-0005-0000-0000-00008F020000}"/>
    <cellStyle name="20% - Accent1 2 4 3 2 6" xfId="42283" xr:uid="{00000000-0005-0000-0000-000090020000}"/>
    <cellStyle name="20% - Accent1 2 4 3 3" xfId="290" xr:uid="{00000000-0005-0000-0000-000091020000}"/>
    <cellStyle name="20% - Accent1 2 4 3 3 2" xfId="291" xr:uid="{00000000-0005-0000-0000-000092020000}"/>
    <cellStyle name="20% - Accent1 2 4 3 3 3" xfId="42285" xr:uid="{00000000-0005-0000-0000-000093020000}"/>
    <cellStyle name="20% - Accent1 2 4 3 4" xfId="292" xr:uid="{00000000-0005-0000-0000-000094020000}"/>
    <cellStyle name="20% - Accent1 2 4 3 5" xfId="293" xr:uid="{00000000-0005-0000-0000-000095020000}"/>
    <cellStyle name="20% - Accent1 2 4 3 6" xfId="36816" xr:uid="{00000000-0005-0000-0000-000096020000}"/>
    <cellStyle name="20% - Accent1 2 4 3 7" xfId="42282" xr:uid="{00000000-0005-0000-0000-000097020000}"/>
    <cellStyle name="20% - Accent1 2 4 4" xfId="294" xr:uid="{00000000-0005-0000-0000-000098020000}"/>
    <cellStyle name="20% - Accent1 2 4 4 2" xfId="295" xr:uid="{00000000-0005-0000-0000-000099020000}"/>
    <cellStyle name="20% - Accent1 2 4 4 2 2" xfId="296" xr:uid="{00000000-0005-0000-0000-00009A020000}"/>
    <cellStyle name="20% - Accent1 2 4 4 2 2 2" xfId="297" xr:uid="{00000000-0005-0000-0000-00009B020000}"/>
    <cellStyle name="20% - Accent1 2 4 4 2 2 3" xfId="42288" xr:uid="{00000000-0005-0000-0000-00009C020000}"/>
    <cellStyle name="20% - Accent1 2 4 4 2 3" xfId="298" xr:uid="{00000000-0005-0000-0000-00009D020000}"/>
    <cellStyle name="20% - Accent1 2 4 4 2 4" xfId="299" xr:uid="{00000000-0005-0000-0000-00009E020000}"/>
    <cellStyle name="20% - Accent1 2 4 4 2 5" xfId="36819" xr:uid="{00000000-0005-0000-0000-00009F020000}"/>
    <cellStyle name="20% - Accent1 2 4 4 2 6" xfId="42287" xr:uid="{00000000-0005-0000-0000-0000A0020000}"/>
    <cellStyle name="20% - Accent1 2 4 4 3" xfId="300" xr:uid="{00000000-0005-0000-0000-0000A1020000}"/>
    <cellStyle name="20% - Accent1 2 4 4 3 2" xfId="301" xr:uid="{00000000-0005-0000-0000-0000A2020000}"/>
    <cellStyle name="20% - Accent1 2 4 4 3 3" xfId="42289" xr:uid="{00000000-0005-0000-0000-0000A3020000}"/>
    <cellStyle name="20% - Accent1 2 4 4 4" xfId="302" xr:uid="{00000000-0005-0000-0000-0000A4020000}"/>
    <cellStyle name="20% - Accent1 2 4 4 5" xfId="303" xr:uid="{00000000-0005-0000-0000-0000A5020000}"/>
    <cellStyle name="20% - Accent1 2 4 4 6" xfId="36818" xr:uid="{00000000-0005-0000-0000-0000A6020000}"/>
    <cellStyle name="20% - Accent1 2 4 4 7" xfId="42286" xr:uid="{00000000-0005-0000-0000-0000A7020000}"/>
    <cellStyle name="20% - Accent1 2 4 5" xfId="304" xr:uid="{00000000-0005-0000-0000-0000A8020000}"/>
    <cellStyle name="20% - Accent1 2 4 5 2" xfId="305" xr:uid="{00000000-0005-0000-0000-0000A9020000}"/>
    <cellStyle name="20% - Accent1 2 4 5 2 2" xfId="306" xr:uid="{00000000-0005-0000-0000-0000AA020000}"/>
    <cellStyle name="20% - Accent1 2 4 5 2 3" xfId="42291" xr:uid="{00000000-0005-0000-0000-0000AB020000}"/>
    <cellStyle name="20% - Accent1 2 4 5 3" xfId="307" xr:uid="{00000000-0005-0000-0000-0000AC020000}"/>
    <cellStyle name="20% - Accent1 2 4 5 4" xfId="308" xr:uid="{00000000-0005-0000-0000-0000AD020000}"/>
    <cellStyle name="20% - Accent1 2 4 5 5" xfId="36820" xr:uid="{00000000-0005-0000-0000-0000AE020000}"/>
    <cellStyle name="20% - Accent1 2 4 5 6" xfId="42290" xr:uid="{00000000-0005-0000-0000-0000AF020000}"/>
    <cellStyle name="20% - Accent1 2 4 6" xfId="309" xr:uid="{00000000-0005-0000-0000-0000B0020000}"/>
    <cellStyle name="20% - Accent1 2 4 6 2" xfId="310" xr:uid="{00000000-0005-0000-0000-0000B1020000}"/>
    <cellStyle name="20% - Accent1 2 4 6 2 2" xfId="311" xr:uid="{00000000-0005-0000-0000-0000B2020000}"/>
    <cellStyle name="20% - Accent1 2 4 6 3" xfId="312" xr:uid="{00000000-0005-0000-0000-0000B3020000}"/>
    <cellStyle name="20% - Accent1 2 4 6 4" xfId="313" xr:uid="{00000000-0005-0000-0000-0000B4020000}"/>
    <cellStyle name="20% - Accent1 2 4 6 5" xfId="42292" xr:uid="{00000000-0005-0000-0000-0000B5020000}"/>
    <cellStyle name="20% - Accent1 2 4 7" xfId="314" xr:uid="{00000000-0005-0000-0000-0000B6020000}"/>
    <cellStyle name="20% - Accent1 2 4 7 2" xfId="315" xr:uid="{00000000-0005-0000-0000-0000B7020000}"/>
    <cellStyle name="20% - Accent1 2 4 7 2 2" xfId="316" xr:uid="{00000000-0005-0000-0000-0000B8020000}"/>
    <cellStyle name="20% - Accent1 2 4 7 3" xfId="317" xr:uid="{00000000-0005-0000-0000-0000B9020000}"/>
    <cellStyle name="20% - Accent1 2 4 7 4" xfId="318" xr:uid="{00000000-0005-0000-0000-0000BA020000}"/>
    <cellStyle name="20% - Accent1 2 4 8" xfId="319" xr:uid="{00000000-0005-0000-0000-0000BB020000}"/>
    <cellStyle name="20% - Accent1 2 4 8 2" xfId="320" xr:uid="{00000000-0005-0000-0000-0000BC020000}"/>
    <cellStyle name="20% - Accent1 2 4 9" xfId="321" xr:uid="{00000000-0005-0000-0000-0000BD020000}"/>
    <cellStyle name="20% - Accent1 2 5" xfId="322" xr:uid="{00000000-0005-0000-0000-0000BE020000}"/>
    <cellStyle name="20% - Accent1 2 5 10" xfId="34474" xr:uid="{00000000-0005-0000-0000-0000BF020000}"/>
    <cellStyle name="20% - Accent1 2 5 11" xfId="42293" xr:uid="{00000000-0005-0000-0000-0000C0020000}"/>
    <cellStyle name="20% - Accent1 2 5 2" xfId="323" xr:uid="{00000000-0005-0000-0000-0000C1020000}"/>
    <cellStyle name="20% - Accent1 2 5 2 2" xfId="324" xr:uid="{00000000-0005-0000-0000-0000C2020000}"/>
    <cellStyle name="20% - Accent1 2 5 2 2 2" xfId="325" xr:uid="{00000000-0005-0000-0000-0000C3020000}"/>
    <cellStyle name="20% - Accent1 2 5 2 2 2 2" xfId="326" xr:uid="{00000000-0005-0000-0000-0000C4020000}"/>
    <cellStyle name="20% - Accent1 2 5 2 2 2 3" xfId="42296" xr:uid="{00000000-0005-0000-0000-0000C5020000}"/>
    <cellStyle name="20% - Accent1 2 5 2 2 3" xfId="327" xr:uid="{00000000-0005-0000-0000-0000C6020000}"/>
    <cellStyle name="20% - Accent1 2 5 2 2 4" xfId="328" xr:uid="{00000000-0005-0000-0000-0000C7020000}"/>
    <cellStyle name="20% - Accent1 2 5 2 2 5" xfId="36822" xr:uid="{00000000-0005-0000-0000-0000C8020000}"/>
    <cellStyle name="20% - Accent1 2 5 2 2 6" xfId="42295" xr:uid="{00000000-0005-0000-0000-0000C9020000}"/>
    <cellStyle name="20% - Accent1 2 5 2 3" xfId="329" xr:uid="{00000000-0005-0000-0000-0000CA020000}"/>
    <cellStyle name="20% - Accent1 2 5 2 3 2" xfId="330" xr:uid="{00000000-0005-0000-0000-0000CB020000}"/>
    <cellStyle name="20% - Accent1 2 5 2 3 3" xfId="42297" xr:uid="{00000000-0005-0000-0000-0000CC020000}"/>
    <cellStyle name="20% - Accent1 2 5 2 4" xfId="331" xr:uid="{00000000-0005-0000-0000-0000CD020000}"/>
    <cellStyle name="20% - Accent1 2 5 2 5" xfId="332" xr:uid="{00000000-0005-0000-0000-0000CE020000}"/>
    <cellStyle name="20% - Accent1 2 5 2 6" xfId="36821" xr:uid="{00000000-0005-0000-0000-0000CF020000}"/>
    <cellStyle name="20% - Accent1 2 5 2 7" xfId="42294" xr:uid="{00000000-0005-0000-0000-0000D0020000}"/>
    <cellStyle name="20% - Accent1 2 5 3" xfId="333" xr:uid="{00000000-0005-0000-0000-0000D1020000}"/>
    <cellStyle name="20% - Accent1 2 5 3 2" xfId="334" xr:uid="{00000000-0005-0000-0000-0000D2020000}"/>
    <cellStyle name="20% - Accent1 2 5 3 2 2" xfId="335" xr:uid="{00000000-0005-0000-0000-0000D3020000}"/>
    <cellStyle name="20% - Accent1 2 5 3 2 2 2" xfId="336" xr:uid="{00000000-0005-0000-0000-0000D4020000}"/>
    <cellStyle name="20% - Accent1 2 5 3 2 2 3" xfId="42300" xr:uid="{00000000-0005-0000-0000-0000D5020000}"/>
    <cellStyle name="20% - Accent1 2 5 3 2 3" xfId="337" xr:uid="{00000000-0005-0000-0000-0000D6020000}"/>
    <cellStyle name="20% - Accent1 2 5 3 2 4" xfId="338" xr:uid="{00000000-0005-0000-0000-0000D7020000}"/>
    <cellStyle name="20% - Accent1 2 5 3 2 5" xfId="36824" xr:uid="{00000000-0005-0000-0000-0000D8020000}"/>
    <cellStyle name="20% - Accent1 2 5 3 2 6" xfId="42299" xr:uid="{00000000-0005-0000-0000-0000D9020000}"/>
    <cellStyle name="20% - Accent1 2 5 3 3" xfId="339" xr:uid="{00000000-0005-0000-0000-0000DA020000}"/>
    <cellStyle name="20% - Accent1 2 5 3 3 2" xfId="340" xr:uid="{00000000-0005-0000-0000-0000DB020000}"/>
    <cellStyle name="20% - Accent1 2 5 3 3 3" xfId="42301" xr:uid="{00000000-0005-0000-0000-0000DC020000}"/>
    <cellStyle name="20% - Accent1 2 5 3 4" xfId="341" xr:uid="{00000000-0005-0000-0000-0000DD020000}"/>
    <cellStyle name="20% - Accent1 2 5 3 5" xfId="342" xr:uid="{00000000-0005-0000-0000-0000DE020000}"/>
    <cellStyle name="20% - Accent1 2 5 3 6" xfId="36823" xr:uid="{00000000-0005-0000-0000-0000DF020000}"/>
    <cellStyle name="20% - Accent1 2 5 3 7" xfId="42298" xr:uid="{00000000-0005-0000-0000-0000E0020000}"/>
    <cellStyle name="20% - Accent1 2 5 4" xfId="343" xr:uid="{00000000-0005-0000-0000-0000E1020000}"/>
    <cellStyle name="20% - Accent1 2 5 4 2" xfId="344" xr:uid="{00000000-0005-0000-0000-0000E2020000}"/>
    <cellStyle name="20% - Accent1 2 5 4 2 2" xfId="345" xr:uid="{00000000-0005-0000-0000-0000E3020000}"/>
    <cellStyle name="20% - Accent1 2 5 4 2 3" xfId="42303" xr:uid="{00000000-0005-0000-0000-0000E4020000}"/>
    <cellStyle name="20% - Accent1 2 5 4 3" xfId="346" xr:uid="{00000000-0005-0000-0000-0000E5020000}"/>
    <cellStyle name="20% - Accent1 2 5 4 4" xfId="347" xr:uid="{00000000-0005-0000-0000-0000E6020000}"/>
    <cellStyle name="20% - Accent1 2 5 4 5" xfId="36825" xr:uid="{00000000-0005-0000-0000-0000E7020000}"/>
    <cellStyle name="20% - Accent1 2 5 4 6" xfId="42302" xr:uid="{00000000-0005-0000-0000-0000E8020000}"/>
    <cellStyle name="20% - Accent1 2 5 5" xfId="348" xr:uid="{00000000-0005-0000-0000-0000E9020000}"/>
    <cellStyle name="20% - Accent1 2 5 5 2" xfId="349" xr:uid="{00000000-0005-0000-0000-0000EA020000}"/>
    <cellStyle name="20% - Accent1 2 5 5 2 2" xfId="350" xr:uid="{00000000-0005-0000-0000-0000EB020000}"/>
    <cellStyle name="20% - Accent1 2 5 5 3" xfId="351" xr:uid="{00000000-0005-0000-0000-0000EC020000}"/>
    <cellStyle name="20% - Accent1 2 5 5 4" xfId="352" xr:uid="{00000000-0005-0000-0000-0000ED020000}"/>
    <cellStyle name="20% - Accent1 2 5 5 5" xfId="42304" xr:uid="{00000000-0005-0000-0000-0000EE020000}"/>
    <cellStyle name="20% - Accent1 2 5 6" xfId="353" xr:uid="{00000000-0005-0000-0000-0000EF020000}"/>
    <cellStyle name="20% - Accent1 2 5 6 2" xfId="354" xr:uid="{00000000-0005-0000-0000-0000F0020000}"/>
    <cellStyle name="20% - Accent1 2 5 6 2 2" xfId="355" xr:uid="{00000000-0005-0000-0000-0000F1020000}"/>
    <cellStyle name="20% - Accent1 2 5 6 3" xfId="356" xr:uid="{00000000-0005-0000-0000-0000F2020000}"/>
    <cellStyle name="20% - Accent1 2 5 6 4" xfId="357" xr:uid="{00000000-0005-0000-0000-0000F3020000}"/>
    <cellStyle name="20% - Accent1 2 5 7" xfId="358" xr:uid="{00000000-0005-0000-0000-0000F4020000}"/>
    <cellStyle name="20% - Accent1 2 5 7 2" xfId="359" xr:uid="{00000000-0005-0000-0000-0000F5020000}"/>
    <cellStyle name="20% - Accent1 2 5 8" xfId="360" xr:uid="{00000000-0005-0000-0000-0000F6020000}"/>
    <cellStyle name="20% - Accent1 2 5 9" xfId="361" xr:uid="{00000000-0005-0000-0000-0000F7020000}"/>
    <cellStyle name="20% - Accent1 2 6" xfId="362" xr:uid="{00000000-0005-0000-0000-0000F8020000}"/>
    <cellStyle name="20% - Accent1 2 7" xfId="363" xr:uid="{00000000-0005-0000-0000-0000F9020000}"/>
    <cellStyle name="20% - Accent1 2 8" xfId="364" xr:uid="{00000000-0005-0000-0000-0000FA020000}"/>
    <cellStyle name="20% - Accent1 2 8 2" xfId="365" xr:uid="{00000000-0005-0000-0000-0000FB020000}"/>
    <cellStyle name="20% - Accent1 2 8 3" xfId="34475" xr:uid="{00000000-0005-0000-0000-0000FC020000}"/>
    <cellStyle name="20% - Accent1 2 9" xfId="366" xr:uid="{00000000-0005-0000-0000-0000FD020000}"/>
    <cellStyle name="20% - Accent1 2 9 2" xfId="367" xr:uid="{00000000-0005-0000-0000-0000FE020000}"/>
    <cellStyle name="20% - Accent1 2 9 2 2" xfId="368" xr:uid="{00000000-0005-0000-0000-0000FF020000}"/>
    <cellStyle name="20% - Accent1 2 9 2 2 2" xfId="369" xr:uid="{00000000-0005-0000-0000-000000030000}"/>
    <cellStyle name="20% - Accent1 2 9 2 2 3" xfId="42307" xr:uid="{00000000-0005-0000-0000-000001030000}"/>
    <cellStyle name="20% - Accent1 2 9 2 3" xfId="370" xr:uid="{00000000-0005-0000-0000-000002030000}"/>
    <cellStyle name="20% - Accent1 2 9 2 4" xfId="371" xr:uid="{00000000-0005-0000-0000-000003030000}"/>
    <cellStyle name="20% - Accent1 2 9 2 5" xfId="36827" xr:uid="{00000000-0005-0000-0000-000004030000}"/>
    <cellStyle name="20% - Accent1 2 9 2 6" xfId="42306" xr:uid="{00000000-0005-0000-0000-000005030000}"/>
    <cellStyle name="20% - Accent1 2 9 3" xfId="372" xr:uid="{00000000-0005-0000-0000-000006030000}"/>
    <cellStyle name="20% - Accent1 2 9 4" xfId="373" xr:uid="{00000000-0005-0000-0000-000007030000}"/>
    <cellStyle name="20% - Accent1 2 9 4 2" xfId="374" xr:uid="{00000000-0005-0000-0000-000008030000}"/>
    <cellStyle name="20% - Accent1 2 9 4 3" xfId="42308" xr:uid="{00000000-0005-0000-0000-000009030000}"/>
    <cellStyle name="20% - Accent1 2 9 5" xfId="375" xr:uid="{00000000-0005-0000-0000-00000A030000}"/>
    <cellStyle name="20% - Accent1 2 9 6" xfId="376" xr:uid="{00000000-0005-0000-0000-00000B030000}"/>
    <cellStyle name="20% - Accent1 2 9 7" xfId="36826" xr:uid="{00000000-0005-0000-0000-00000C030000}"/>
    <cellStyle name="20% - Accent1 2 9 8" xfId="42305" xr:uid="{00000000-0005-0000-0000-00000D030000}"/>
    <cellStyle name="20% - Accent1 3" xfId="377" xr:uid="{00000000-0005-0000-0000-00000E030000}"/>
    <cellStyle name="20% - Accent1 3 2" xfId="378" xr:uid="{00000000-0005-0000-0000-00000F030000}"/>
    <cellStyle name="20% - Accent1 3 2 10" xfId="379" xr:uid="{00000000-0005-0000-0000-000010030000}"/>
    <cellStyle name="20% - Accent1 3 2 10 2" xfId="380" xr:uid="{00000000-0005-0000-0000-000011030000}"/>
    <cellStyle name="20% - Accent1 3 2 11" xfId="381" xr:uid="{00000000-0005-0000-0000-000012030000}"/>
    <cellStyle name="20% - Accent1 3 2 12" xfId="382" xr:uid="{00000000-0005-0000-0000-000013030000}"/>
    <cellStyle name="20% - Accent1 3 2 13" xfId="34476" xr:uid="{00000000-0005-0000-0000-000014030000}"/>
    <cellStyle name="20% - Accent1 3 2 14" xfId="42309" xr:uid="{00000000-0005-0000-0000-000015030000}"/>
    <cellStyle name="20% - Accent1 3 2 2" xfId="383" xr:uid="{00000000-0005-0000-0000-000016030000}"/>
    <cellStyle name="20% - Accent1 3 2 2 10" xfId="384" xr:uid="{00000000-0005-0000-0000-000017030000}"/>
    <cellStyle name="20% - Accent1 3 2 2 11" xfId="385" xr:uid="{00000000-0005-0000-0000-000018030000}"/>
    <cellStyle name="20% - Accent1 3 2 2 12" xfId="34477" xr:uid="{00000000-0005-0000-0000-000019030000}"/>
    <cellStyle name="20% - Accent1 3 2 2 13" xfId="42310" xr:uid="{00000000-0005-0000-0000-00001A030000}"/>
    <cellStyle name="20% - Accent1 3 2 2 2" xfId="386" xr:uid="{00000000-0005-0000-0000-00001B030000}"/>
    <cellStyle name="20% - Accent1 3 2 2 2 10" xfId="387" xr:uid="{00000000-0005-0000-0000-00001C030000}"/>
    <cellStyle name="20% - Accent1 3 2 2 2 11" xfId="34478" xr:uid="{00000000-0005-0000-0000-00001D030000}"/>
    <cellStyle name="20% - Accent1 3 2 2 2 12" xfId="42311" xr:uid="{00000000-0005-0000-0000-00001E030000}"/>
    <cellStyle name="20% - Accent1 3 2 2 2 2" xfId="388" xr:uid="{00000000-0005-0000-0000-00001F030000}"/>
    <cellStyle name="20% - Accent1 3 2 2 2 2 10" xfId="34479" xr:uid="{00000000-0005-0000-0000-000020030000}"/>
    <cellStyle name="20% - Accent1 3 2 2 2 2 11" xfId="42312" xr:uid="{00000000-0005-0000-0000-000021030000}"/>
    <cellStyle name="20% - Accent1 3 2 2 2 2 2" xfId="389" xr:uid="{00000000-0005-0000-0000-000022030000}"/>
    <cellStyle name="20% - Accent1 3 2 2 2 2 2 2" xfId="390" xr:uid="{00000000-0005-0000-0000-000023030000}"/>
    <cellStyle name="20% - Accent1 3 2 2 2 2 2 2 2" xfId="391" xr:uid="{00000000-0005-0000-0000-000024030000}"/>
    <cellStyle name="20% - Accent1 3 2 2 2 2 2 2 2 2" xfId="392" xr:uid="{00000000-0005-0000-0000-000025030000}"/>
    <cellStyle name="20% - Accent1 3 2 2 2 2 2 2 2 3" xfId="42315" xr:uid="{00000000-0005-0000-0000-000026030000}"/>
    <cellStyle name="20% - Accent1 3 2 2 2 2 2 2 3" xfId="393" xr:uid="{00000000-0005-0000-0000-000027030000}"/>
    <cellStyle name="20% - Accent1 3 2 2 2 2 2 2 4" xfId="394" xr:uid="{00000000-0005-0000-0000-000028030000}"/>
    <cellStyle name="20% - Accent1 3 2 2 2 2 2 2 5" xfId="36829" xr:uid="{00000000-0005-0000-0000-000029030000}"/>
    <cellStyle name="20% - Accent1 3 2 2 2 2 2 2 6" xfId="42314" xr:uid="{00000000-0005-0000-0000-00002A030000}"/>
    <cellStyle name="20% - Accent1 3 2 2 2 2 2 3" xfId="395" xr:uid="{00000000-0005-0000-0000-00002B030000}"/>
    <cellStyle name="20% - Accent1 3 2 2 2 2 2 3 2" xfId="396" xr:uid="{00000000-0005-0000-0000-00002C030000}"/>
    <cellStyle name="20% - Accent1 3 2 2 2 2 2 3 3" xfId="42316" xr:uid="{00000000-0005-0000-0000-00002D030000}"/>
    <cellStyle name="20% - Accent1 3 2 2 2 2 2 4" xfId="397" xr:uid="{00000000-0005-0000-0000-00002E030000}"/>
    <cellStyle name="20% - Accent1 3 2 2 2 2 2 5" xfId="398" xr:uid="{00000000-0005-0000-0000-00002F030000}"/>
    <cellStyle name="20% - Accent1 3 2 2 2 2 2 6" xfId="36828" xr:uid="{00000000-0005-0000-0000-000030030000}"/>
    <cellStyle name="20% - Accent1 3 2 2 2 2 2 7" xfId="42313" xr:uid="{00000000-0005-0000-0000-000031030000}"/>
    <cellStyle name="20% - Accent1 3 2 2 2 2 3" xfId="399" xr:uid="{00000000-0005-0000-0000-000032030000}"/>
    <cellStyle name="20% - Accent1 3 2 2 2 2 3 2" xfId="400" xr:uid="{00000000-0005-0000-0000-000033030000}"/>
    <cellStyle name="20% - Accent1 3 2 2 2 2 3 2 2" xfId="401" xr:uid="{00000000-0005-0000-0000-000034030000}"/>
    <cellStyle name="20% - Accent1 3 2 2 2 2 3 2 2 2" xfId="402" xr:uid="{00000000-0005-0000-0000-000035030000}"/>
    <cellStyle name="20% - Accent1 3 2 2 2 2 3 2 2 3" xfId="42319" xr:uid="{00000000-0005-0000-0000-000036030000}"/>
    <cellStyle name="20% - Accent1 3 2 2 2 2 3 2 3" xfId="403" xr:uid="{00000000-0005-0000-0000-000037030000}"/>
    <cellStyle name="20% - Accent1 3 2 2 2 2 3 2 4" xfId="404" xr:uid="{00000000-0005-0000-0000-000038030000}"/>
    <cellStyle name="20% - Accent1 3 2 2 2 2 3 2 5" xfId="36831" xr:uid="{00000000-0005-0000-0000-000039030000}"/>
    <cellStyle name="20% - Accent1 3 2 2 2 2 3 2 6" xfId="42318" xr:uid="{00000000-0005-0000-0000-00003A030000}"/>
    <cellStyle name="20% - Accent1 3 2 2 2 2 3 3" xfId="405" xr:uid="{00000000-0005-0000-0000-00003B030000}"/>
    <cellStyle name="20% - Accent1 3 2 2 2 2 3 3 2" xfId="406" xr:uid="{00000000-0005-0000-0000-00003C030000}"/>
    <cellStyle name="20% - Accent1 3 2 2 2 2 3 3 3" xfId="42320" xr:uid="{00000000-0005-0000-0000-00003D030000}"/>
    <cellStyle name="20% - Accent1 3 2 2 2 2 3 4" xfId="407" xr:uid="{00000000-0005-0000-0000-00003E030000}"/>
    <cellStyle name="20% - Accent1 3 2 2 2 2 3 5" xfId="408" xr:uid="{00000000-0005-0000-0000-00003F030000}"/>
    <cellStyle name="20% - Accent1 3 2 2 2 2 3 6" xfId="36830" xr:uid="{00000000-0005-0000-0000-000040030000}"/>
    <cellStyle name="20% - Accent1 3 2 2 2 2 3 7" xfId="42317" xr:uid="{00000000-0005-0000-0000-000041030000}"/>
    <cellStyle name="20% - Accent1 3 2 2 2 2 4" xfId="409" xr:uid="{00000000-0005-0000-0000-000042030000}"/>
    <cellStyle name="20% - Accent1 3 2 2 2 2 4 2" xfId="410" xr:uid="{00000000-0005-0000-0000-000043030000}"/>
    <cellStyle name="20% - Accent1 3 2 2 2 2 4 2 2" xfId="411" xr:uid="{00000000-0005-0000-0000-000044030000}"/>
    <cellStyle name="20% - Accent1 3 2 2 2 2 4 2 3" xfId="42322" xr:uid="{00000000-0005-0000-0000-000045030000}"/>
    <cellStyle name="20% - Accent1 3 2 2 2 2 4 3" xfId="412" xr:uid="{00000000-0005-0000-0000-000046030000}"/>
    <cellStyle name="20% - Accent1 3 2 2 2 2 4 4" xfId="413" xr:uid="{00000000-0005-0000-0000-000047030000}"/>
    <cellStyle name="20% - Accent1 3 2 2 2 2 4 5" xfId="36832" xr:uid="{00000000-0005-0000-0000-000048030000}"/>
    <cellStyle name="20% - Accent1 3 2 2 2 2 4 6" xfId="42321" xr:uid="{00000000-0005-0000-0000-000049030000}"/>
    <cellStyle name="20% - Accent1 3 2 2 2 2 5" xfId="414" xr:uid="{00000000-0005-0000-0000-00004A030000}"/>
    <cellStyle name="20% - Accent1 3 2 2 2 2 5 2" xfId="415" xr:uid="{00000000-0005-0000-0000-00004B030000}"/>
    <cellStyle name="20% - Accent1 3 2 2 2 2 5 2 2" xfId="416" xr:uid="{00000000-0005-0000-0000-00004C030000}"/>
    <cellStyle name="20% - Accent1 3 2 2 2 2 5 3" xfId="417" xr:uid="{00000000-0005-0000-0000-00004D030000}"/>
    <cellStyle name="20% - Accent1 3 2 2 2 2 5 4" xfId="418" xr:uid="{00000000-0005-0000-0000-00004E030000}"/>
    <cellStyle name="20% - Accent1 3 2 2 2 2 5 5" xfId="42323" xr:uid="{00000000-0005-0000-0000-00004F030000}"/>
    <cellStyle name="20% - Accent1 3 2 2 2 2 6" xfId="419" xr:uid="{00000000-0005-0000-0000-000050030000}"/>
    <cellStyle name="20% - Accent1 3 2 2 2 2 6 2" xfId="420" xr:uid="{00000000-0005-0000-0000-000051030000}"/>
    <cellStyle name="20% - Accent1 3 2 2 2 2 6 2 2" xfId="421" xr:uid="{00000000-0005-0000-0000-000052030000}"/>
    <cellStyle name="20% - Accent1 3 2 2 2 2 6 3" xfId="422" xr:uid="{00000000-0005-0000-0000-000053030000}"/>
    <cellStyle name="20% - Accent1 3 2 2 2 2 6 4" xfId="423" xr:uid="{00000000-0005-0000-0000-000054030000}"/>
    <cellStyle name="20% - Accent1 3 2 2 2 2 7" xfId="424" xr:uid="{00000000-0005-0000-0000-000055030000}"/>
    <cellStyle name="20% - Accent1 3 2 2 2 2 7 2" xfId="425" xr:uid="{00000000-0005-0000-0000-000056030000}"/>
    <cellStyle name="20% - Accent1 3 2 2 2 2 8" xfId="426" xr:uid="{00000000-0005-0000-0000-000057030000}"/>
    <cellStyle name="20% - Accent1 3 2 2 2 2 9" xfId="427" xr:uid="{00000000-0005-0000-0000-000058030000}"/>
    <cellStyle name="20% - Accent1 3 2 2 2 3" xfId="428" xr:uid="{00000000-0005-0000-0000-000059030000}"/>
    <cellStyle name="20% - Accent1 3 2 2 2 3 2" xfId="429" xr:uid="{00000000-0005-0000-0000-00005A030000}"/>
    <cellStyle name="20% - Accent1 3 2 2 2 3 2 2" xfId="430" xr:uid="{00000000-0005-0000-0000-00005B030000}"/>
    <cellStyle name="20% - Accent1 3 2 2 2 3 2 2 2" xfId="431" xr:uid="{00000000-0005-0000-0000-00005C030000}"/>
    <cellStyle name="20% - Accent1 3 2 2 2 3 2 2 3" xfId="42326" xr:uid="{00000000-0005-0000-0000-00005D030000}"/>
    <cellStyle name="20% - Accent1 3 2 2 2 3 2 3" xfId="432" xr:uid="{00000000-0005-0000-0000-00005E030000}"/>
    <cellStyle name="20% - Accent1 3 2 2 2 3 2 4" xfId="433" xr:uid="{00000000-0005-0000-0000-00005F030000}"/>
    <cellStyle name="20% - Accent1 3 2 2 2 3 2 5" xfId="36834" xr:uid="{00000000-0005-0000-0000-000060030000}"/>
    <cellStyle name="20% - Accent1 3 2 2 2 3 2 6" xfId="42325" xr:uid="{00000000-0005-0000-0000-000061030000}"/>
    <cellStyle name="20% - Accent1 3 2 2 2 3 3" xfId="434" xr:uid="{00000000-0005-0000-0000-000062030000}"/>
    <cellStyle name="20% - Accent1 3 2 2 2 3 3 2" xfId="435" xr:uid="{00000000-0005-0000-0000-000063030000}"/>
    <cellStyle name="20% - Accent1 3 2 2 2 3 3 3" xfId="42327" xr:uid="{00000000-0005-0000-0000-000064030000}"/>
    <cellStyle name="20% - Accent1 3 2 2 2 3 4" xfId="436" xr:uid="{00000000-0005-0000-0000-000065030000}"/>
    <cellStyle name="20% - Accent1 3 2 2 2 3 5" xfId="437" xr:uid="{00000000-0005-0000-0000-000066030000}"/>
    <cellStyle name="20% - Accent1 3 2 2 2 3 6" xfId="36833" xr:uid="{00000000-0005-0000-0000-000067030000}"/>
    <cellStyle name="20% - Accent1 3 2 2 2 3 7" xfId="42324" xr:uid="{00000000-0005-0000-0000-000068030000}"/>
    <cellStyle name="20% - Accent1 3 2 2 2 4" xfId="438" xr:uid="{00000000-0005-0000-0000-000069030000}"/>
    <cellStyle name="20% - Accent1 3 2 2 2 4 2" xfId="439" xr:uid="{00000000-0005-0000-0000-00006A030000}"/>
    <cellStyle name="20% - Accent1 3 2 2 2 4 2 2" xfId="440" xr:uid="{00000000-0005-0000-0000-00006B030000}"/>
    <cellStyle name="20% - Accent1 3 2 2 2 4 2 2 2" xfId="441" xr:uid="{00000000-0005-0000-0000-00006C030000}"/>
    <cellStyle name="20% - Accent1 3 2 2 2 4 2 2 3" xfId="42330" xr:uid="{00000000-0005-0000-0000-00006D030000}"/>
    <cellStyle name="20% - Accent1 3 2 2 2 4 2 3" xfId="442" xr:uid="{00000000-0005-0000-0000-00006E030000}"/>
    <cellStyle name="20% - Accent1 3 2 2 2 4 2 4" xfId="443" xr:uid="{00000000-0005-0000-0000-00006F030000}"/>
    <cellStyle name="20% - Accent1 3 2 2 2 4 2 5" xfId="36836" xr:uid="{00000000-0005-0000-0000-000070030000}"/>
    <cellStyle name="20% - Accent1 3 2 2 2 4 2 6" xfId="42329" xr:uid="{00000000-0005-0000-0000-000071030000}"/>
    <cellStyle name="20% - Accent1 3 2 2 2 4 3" xfId="444" xr:uid="{00000000-0005-0000-0000-000072030000}"/>
    <cellStyle name="20% - Accent1 3 2 2 2 4 3 2" xfId="445" xr:uid="{00000000-0005-0000-0000-000073030000}"/>
    <cellStyle name="20% - Accent1 3 2 2 2 4 3 3" xfId="42331" xr:uid="{00000000-0005-0000-0000-000074030000}"/>
    <cellStyle name="20% - Accent1 3 2 2 2 4 4" xfId="446" xr:uid="{00000000-0005-0000-0000-000075030000}"/>
    <cellStyle name="20% - Accent1 3 2 2 2 4 5" xfId="447" xr:uid="{00000000-0005-0000-0000-000076030000}"/>
    <cellStyle name="20% - Accent1 3 2 2 2 4 6" xfId="36835" xr:uid="{00000000-0005-0000-0000-000077030000}"/>
    <cellStyle name="20% - Accent1 3 2 2 2 4 7" xfId="42328" xr:uid="{00000000-0005-0000-0000-000078030000}"/>
    <cellStyle name="20% - Accent1 3 2 2 2 5" xfId="448" xr:uid="{00000000-0005-0000-0000-000079030000}"/>
    <cellStyle name="20% - Accent1 3 2 2 2 5 2" xfId="449" xr:uid="{00000000-0005-0000-0000-00007A030000}"/>
    <cellStyle name="20% - Accent1 3 2 2 2 5 2 2" xfId="450" xr:uid="{00000000-0005-0000-0000-00007B030000}"/>
    <cellStyle name="20% - Accent1 3 2 2 2 5 2 3" xfId="42333" xr:uid="{00000000-0005-0000-0000-00007C030000}"/>
    <cellStyle name="20% - Accent1 3 2 2 2 5 3" xfId="451" xr:uid="{00000000-0005-0000-0000-00007D030000}"/>
    <cellStyle name="20% - Accent1 3 2 2 2 5 4" xfId="452" xr:uid="{00000000-0005-0000-0000-00007E030000}"/>
    <cellStyle name="20% - Accent1 3 2 2 2 5 5" xfId="36837" xr:uid="{00000000-0005-0000-0000-00007F030000}"/>
    <cellStyle name="20% - Accent1 3 2 2 2 5 6" xfId="42332" xr:uid="{00000000-0005-0000-0000-000080030000}"/>
    <cellStyle name="20% - Accent1 3 2 2 2 6" xfId="453" xr:uid="{00000000-0005-0000-0000-000081030000}"/>
    <cellStyle name="20% - Accent1 3 2 2 2 6 2" xfId="454" xr:uid="{00000000-0005-0000-0000-000082030000}"/>
    <cellStyle name="20% - Accent1 3 2 2 2 6 2 2" xfId="455" xr:uid="{00000000-0005-0000-0000-000083030000}"/>
    <cellStyle name="20% - Accent1 3 2 2 2 6 3" xfId="456" xr:uid="{00000000-0005-0000-0000-000084030000}"/>
    <cellStyle name="20% - Accent1 3 2 2 2 6 4" xfId="457" xr:uid="{00000000-0005-0000-0000-000085030000}"/>
    <cellStyle name="20% - Accent1 3 2 2 2 6 5" xfId="42334" xr:uid="{00000000-0005-0000-0000-000086030000}"/>
    <cellStyle name="20% - Accent1 3 2 2 2 7" xfId="458" xr:uid="{00000000-0005-0000-0000-000087030000}"/>
    <cellStyle name="20% - Accent1 3 2 2 2 7 2" xfId="459" xr:uid="{00000000-0005-0000-0000-000088030000}"/>
    <cellStyle name="20% - Accent1 3 2 2 2 7 2 2" xfId="460" xr:uid="{00000000-0005-0000-0000-000089030000}"/>
    <cellStyle name="20% - Accent1 3 2 2 2 7 3" xfId="461" xr:uid="{00000000-0005-0000-0000-00008A030000}"/>
    <cellStyle name="20% - Accent1 3 2 2 2 7 4" xfId="462" xr:uid="{00000000-0005-0000-0000-00008B030000}"/>
    <cellStyle name="20% - Accent1 3 2 2 2 8" xfId="463" xr:uid="{00000000-0005-0000-0000-00008C030000}"/>
    <cellStyle name="20% - Accent1 3 2 2 2 8 2" xfId="464" xr:uid="{00000000-0005-0000-0000-00008D030000}"/>
    <cellStyle name="20% - Accent1 3 2 2 2 9" xfId="465" xr:uid="{00000000-0005-0000-0000-00008E030000}"/>
    <cellStyle name="20% - Accent1 3 2 2 3" xfId="466" xr:uid="{00000000-0005-0000-0000-00008F030000}"/>
    <cellStyle name="20% - Accent1 3 2 2 3 10" xfId="34480" xr:uid="{00000000-0005-0000-0000-000090030000}"/>
    <cellStyle name="20% - Accent1 3 2 2 3 11" xfId="42335" xr:uid="{00000000-0005-0000-0000-000091030000}"/>
    <cellStyle name="20% - Accent1 3 2 2 3 2" xfId="467" xr:uid="{00000000-0005-0000-0000-000092030000}"/>
    <cellStyle name="20% - Accent1 3 2 2 3 2 2" xfId="468" xr:uid="{00000000-0005-0000-0000-000093030000}"/>
    <cellStyle name="20% - Accent1 3 2 2 3 2 2 2" xfId="469" xr:uid="{00000000-0005-0000-0000-000094030000}"/>
    <cellStyle name="20% - Accent1 3 2 2 3 2 2 2 2" xfId="470" xr:uid="{00000000-0005-0000-0000-000095030000}"/>
    <cellStyle name="20% - Accent1 3 2 2 3 2 2 2 3" xfId="42338" xr:uid="{00000000-0005-0000-0000-000096030000}"/>
    <cellStyle name="20% - Accent1 3 2 2 3 2 2 3" xfId="471" xr:uid="{00000000-0005-0000-0000-000097030000}"/>
    <cellStyle name="20% - Accent1 3 2 2 3 2 2 4" xfId="472" xr:uid="{00000000-0005-0000-0000-000098030000}"/>
    <cellStyle name="20% - Accent1 3 2 2 3 2 2 5" xfId="36839" xr:uid="{00000000-0005-0000-0000-000099030000}"/>
    <cellStyle name="20% - Accent1 3 2 2 3 2 2 6" xfId="42337" xr:uid="{00000000-0005-0000-0000-00009A030000}"/>
    <cellStyle name="20% - Accent1 3 2 2 3 2 3" xfId="473" xr:uid="{00000000-0005-0000-0000-00009B030000}"/>
    <cellStyle name="20% - Accent1 3 2 2 3 2 3 2" xfId="474" xr:uid="{00000000-0005-0000-0000-00009C030000}"/>
    <cellStyle name="20% - Accent1 3 2 2 3 2 3 3" xfId="42339" xr:uid="{00000000-0005-0000-0000-00009D030000}"/>
    <cellStyle name="20% - Accent1 3 2 2 3 2 4" xfId="475" xr:uid="{00000000-0005-0000-0000-00009E030000}"/>
    <cellStyle name="20% - Accent1 3 2 2 3 2 5" xfId="476" xr:uid="{00000000-0005-0000-0000-00009F030000}"/>
    <cellStyle name="20% - Accent1 3 2 2 3 2 6" xfId="36838" xr:uid="{00000000-0005-0000-0000-0000A0030000}"/>
    <cellStyle name="20% - Accent1 3 2 2 3 2 7" xfId="42336" xr:uid="{00000000-0005-0000-0000-0000A1030000}"/>
    <cellStyle name="20% - Accent1 3 2 2 3 3" xfId="477" xr:uid="{00000000-0005-0000-0000-0000A2030000}"/>
    <cellStyle name="20% - Accent1 3 2 2 3 3 2" xfId="478" xr:uid="{00000000-0005-0000-0000-0000A3030000}"/>
    <cellStyle name="20% - Accent1 3 2 2 3 3 2 2" xfId="479" xr:uid="{00000000-0005-0000-0000-0000A4030000}"/>
    <cellStyle name="20% - Accent1 3 2 2 3 3 2 2 2" xfId="480" xr:uid="{00000000-0005-0000-0000-0000A5030000}"/>
    <cellStyle name="20% - Accent1 3 2 2 3 3 2 2 3" xfId="42342" xr:uid="{00000000-0005-0000-0000-0000A6030000}"/>
    <cellStyle name="20% - Accent1 3 2 2 3 3 2 3" xfId="481" xr:uid="{00000000-0005-0000-0000-0000A7030000}"/>
    <cellStyle name="20% - Accent1 3 2 2 3 3 2 4" xfId="482" xr:uid="{00000000-0005-0000-0000-0000A8030000}"/>
    <cellStyle name="20% - Accent1 3 2 2 3 3 2 5" xfId="36841" xr:uid="{00000000-0005-0000-0000-0000A9030000}"/>
    <cellStyle name="20% - Accent1 3 2 2 3 3 2 6" xfId="42341" xr:uid="{00000000-0005-0000-0000-0000AA030000}"/>
    <cellStyle name="20% - Accent1 3 2 2 3 3 3" xfId="483" xr:uid="{00000000-0005-0000-0000-0000AB030000}"/>
    <cellStyle name="20% - Accent1 3 2 2 3 3 3 2" xfId="484" xr:uid="{00000000-0005-0000-0000-0000AC030000}"/>
    <cellStyle name="20% - Accent1 3 2 2 3 3 3 3" xfId="42343" xr:uid="{00000000-0005-0000-0000-0000AD030000}"/>
    <cellStyle name="20% - Accent1 3 2 2 3 3 4" xfId="485" xr:uid="{00000000-0005-0000-0000-0000AE030000}"/>
    <cellStyle name="20% - Accent1 3 2 2 3 3 5" xfId="486" xr:uid="{00000000-0005-0000-0000-0000AF030000}"/>
    <cellStyle name="20% - Accent1 3 2 2 3 3 6" xfId="36840" xr:uid="{00000000-0005-0000-0000-0000B0030000}"/>
    <cellStyle name="20% - Accent1 3 2 2 3 3 7" xfId="42340" xr:uid="{00000000-0005-0000-0000-0000B1030000}"/>
    <cellStyle name="20% - Accent1 3 2 2 3 4" xfId="487" xr:uid="{00000000-0005-0000-0000-0000B2030000}"/>
    <cellStyle name="20% - Accent1 3 2 2 3 4 2" xfId="488" xr:uid="{00000000-0005-0000-0000-0000B3030000}"/>
    <cellStyle name="20% - Accent1 3 2 2 3 4 2 2" xfId="489" xr:uid="{00000000-0005-0000-0000-0000B4030000}"/>
    <cellStyle name="20% - Accent1 3 2 2 3 4 2 3" xfId="42345" xr:uid="{00000000-0005-0000-0000-0000B5030000}"/>
    <cellStyle name="20% - Accent1 3 2 2 3 4 3" xfId="490" xr:uid="{00000000-0005-0000-0000-0000B6030000}"/>
    <cellStyle name="20% - Accent1 3 2 2 3 4 4" xfId="491" xr:uid="{00000000-0005-0000-0000-0000B7030000}"/>
    <cellStyle name="20% - Accent1 3 2 2 3 4 5" xfId="36842" xr:uid="{00000000-0005-0000-0000-0000B8030000}"/>
    <cellStyle name="20% - Accent1 3 2 2 3 4 6" xfId="42344" xr:uid="{00000000-0005-0000-0000-0000B9030000}"/>
    <cellStyle name="20% - Accent1 3 2 2 3 5" xfId="492" xr:uid="{00000000-0005-0000-0000-0000BA030000}"/>
    <cellStyle name="20% - Accent1 3 2 2 3 5 2" xfId="493" xr:uid="{00000000-0005-0000-0000-0000BB030000}"/>
    <cellStyle name="20% - Accent1 3 2 2 3 5 2 2" xfId="494" xr:uid="{00000000-0005-0000-0000-0000BC030000}"/>
    <cellStyle name="20% - Accent1 3 2 2 3 5 3" xfId="495" xr:uid="{00000000-0005-0000-0000-0000BD030000}"/>
    <cellStyle name="20% - Accent1 3 2 2 3 5 4" xfId="496" xr:uid="{00000000-0005-0000-0000-0000BE030000}"/>
    <cellStyle name="20% - Accent1 3 2 2 3 5 5" xfId="42346" xr:uid="{00000000-0005-0000-0000-0000BF030000}"/>
    <cellStyle name="20% - Accent1 3 2 2 3 6" xfId="497" xr:uid="{00000000-0005-0000-0000-0000C0030000}"/>
    <cellStyle name="20% - Accent1 3 2 2 3 6 2" xfId="498" xr:uid="{00000000-0005-0000-0000-0000C1030000}"/>
    <cellStyle name="20% - Accent1 3 2 2 3 6 2 2" xfId="499" xr:uid="{00000000-0005-0000-0000-0000C2030000}"/>
    <cellStyle name="20% - Accent1 3 2 2 3 6 3" xfId="500" xr:uid="{00000000-0005-0000-0000-0000C3030000}"/>
    <cellStyle name="20% - Accent1 3 2 2 3 6 4" xfId="501" xr:uid="{00000000-0005-0000-0000-0000C4030000}"/>
    <cellStyle name="20% - Accent1 3 2 2 3 7" xfId="502" xr:uid="{00000000-0005-0000-0000-0000C5030000}"/>
    <cellStyle name="20% - Accent1 3 2 2 3 7 2" xfId="503" xr:uid="{00000000-0005-0000-0000-0000C6030000}"/>
    <cellStyle name="20% - Accent1 3 2 2 3 8" xfId="504" xr:uid="{00000000-0005-0000-0000-0000C7030000}"/>
    <cellStyle name="20% - Accent1 3 2 2 3 9" xfId="505" xr:uid="{00000000-0005-0000-0000-0000C8030000}"/>
    <cellStyle name="20% - Accent1 3 2 2 4" xfId="506" xr:uid="{00000000-0005-0000-0000-0000C9030000}"/>
    <cellStyle name="20% - Accent1 3 2 2 4 2" xfId="507" xr:uid="{00000000-0005-0000-0000-0000CA030000}"/>
    <cellStyle name="20% - Accent1 3 2 2 4 2 2" xfId="508" xr:uid="{00000000-0005-0000-0000-0000CB030000}"/>
    <cellStyle name="20% - Accent1 3 2 2 4 2 2 2" xfId="509" xr:uid="{00000000-0005-0000-0000-0000CC030000}"/>
    <cellStyle name="20% - Accent1 3 2 2 4 2 2 3" xfId="42349" xr:uid="{00000000-0005-0000-0000-0000CD030000}"/>
    <cellStyle name="20% - Accent1 3 2 2 4 2 3" xfId="510" xr:uid="{00000000-0005-0000-0000-0000CE030000}"/>
    <cellStyle name="20% - Accent1 3 2 2 4 2 4" xfId="511" xr:uid="{00000000-0005-0000-0000-0000CF030000}"/>
    <cellStyle name="20% - Accent1 3 2 2 4 2 5" xfId="36844" xr:uid="{00000000-0005-0000-0000-0000D0030000}"/>
    <cellStyle name="20% - Accent1 3 2 2 4 2 6" xfId="42348" xr:uid="{00000000-0005-0000-0000-0000D1030000}"/>
    <cellStyle name="20% - Accent1 3 2 2 4 3" xfId="512" xr:uid="{00000000-0005-0000-0000-0000D2030000}"/>
    <cellStyle name="20% - Accent1 3 2 2 4 3 2" xfId="513" xr:uid="{00000000-0005-0000-0000-0000D3030000}"/>
    <cellStyle name="20% - Accent1 3 2 2 4 3 3" xfId="42350" xr:uid="{00000000-0005-0000-0000-0000D4030000}"/>
    <cellStyle name="20% - Accent1 3 2 2 4 4" xfId="514" xr:uid="{00000000-0005-0000-0000-0000D5030000}"/>
    <cellStyle name="20% - Accent1 3 2 2 4 5" xfId="515" xr:uid="{00000000-0005-0000-0000-0000D6030000}"/>
    <cellStyle name="20% - Accent1 3 2 2 4 6" xfId="36843" xr:uid="{00000000-0005-0000-0000-0000D7030000}"/>
    <cellStyle name="20% - Accent1 3 2 2 4 7" xfId="42347" xr:uid="{00000000-0005-0000-0000-0000D8030000}"/>
    <cellStyle name="20% - Accent1 3 2 2 5" xfId="516" xr:uid="{00000000-0005-0000-0000-0000D9030000}"/>
    <cellStyle name="20% - Accent1 3 2 2 5 2" xfId="517" xr:uid="{00000000-0005-0000-0000-0000DA030000}"/>
    <cellStyle name="20% - Accent1 3 2 2 5 2 2" xfId="518" xr:uid="{00000000-0005-0000-0000-0000DB030000}"/>
    <cellStyle name="20% - Accent1 3 2 2 5 2 2 2" xfId="519" xr:uid="{00000000-0005-0000-0000-0000DC030000}"/>
    <cellStyle name="20% - Accent1 3 2 2 5 2 2 3" xfId="42353" xr:uid="{00000000-0005-0000-0000-0000DD030000}"/>
    <cellStyle name="20% - Accent1 3 2 2 5 2 3" xfId="520" xr:uid="{00000000-0005-0000-0000-0000DE030000}"/>
    <cellStyle name="20% - Accent1 3 2 2 5 2 4" xfId="521" xr:uid="{00000000-0005-0000-0000-0000DF030000}"/>
    <cellStyle name="20% - Accent1 3 2 2 5 2 5" xfId="36846" xr:uid="{00000000-0005-0000-0000-0000E0030000}"/>
    <cellStyle name="20% - Accent1 3 2 2 5 2 6" xfId="42352" xr:uid="{00000000-0005-0000-0000-0000E1030000}"/>
    <cellStyle name="20% - Accent1 3 2 2 5 3" xfId="522" xr:uid="{00000000-0005-0000-0000-0000E2030000}"/>
    <cellStyle name="20% - Accent1 3 2 2 5 3 2" xfId="523" xr:uid="{00000000-0005-0000-0000-0000E3030000}"/>
    <cellStyle name="20% - Accent1 3 2 2 5 3 3" xfId="42354" xr:uid="{00000000-0005-0000-0000-0000E4030000}"/>
    <cellStyle name="20% - Accent1 3 2 2 5 4" xfId="524" xr:uid="{00000000-0005-0000-0000-0000E5030000}"/>
    <cellStyle name="20% - Accent1 3 2 2 5 5" xfId="525" xr:uid="{00000000-0005-0000-0000-0000E6030000}"/>
    <cellStyle name="20% - Accent1 3 2 2 5 6" xfId="36845" xr:uid="{00000000-0005-0000-0000-0000E7030000}"/>
    <cellStyle name="20% - Accent1 3 2 2 5 7" xfId="42351" xr:uid="{00000000-0005-0000-0000-0000E8030000}"/>
    <cellStyle name="20% - Accent1 3 2 2 6" xfId="526" xr:uid="{00000000-0005-0000-0000-0000E9030000}"/>
    <cellStyle name="20% - Accent1 3 2 2 6 2" xfId="527" xr:uid="{00000000-0005-0000-0000-0000EA030000}"/>
    <cellStyle name="20% - Accent1 3 2 2 6 2 2" xfId="528" xr:uid="{00000000-0005-0000-0000-0000EB030000}"/>
    <cellStyle name="20% - Accent1 3 2 2 6 2 3" xfId="42356" xr:uid="{00000000-0005-0000-0000-0000EC030000}"/>
    <cellStyle name="20% - Accent1 3 2 2 6 3" xfId="529" xr:uid="{00000000-0005-0000-0000-0000ED030000}"/>
    <cellStyle name="20% - Accent1 3 2 2 6 4" xfId="530" xr:uid="{00000000-0005-0000-0000-0000EE030000}"/>
    <cellStyle name="20% - Accent1 3 2 2 6 5" xfId="36847" xr:uid="{00000000-0005-0000-0000-0000EF030000}"/>
    <cellStyle name="20% - Accent1 3 2 2 6 6" xfId="42355" xr:uid="{00000000-0005-0000-0000-0000F0030000}"/>
    <cellStyle name="20% - Accent1 3 2 2 7" xfId="531" xr:uid="{00000000-0005-0000-0000-0000F1030000}"/>
    <cellStyle name="20% - Accent1 3 2 2 7 2" xfId="532" xr:uid="{00000000-0005-0000-0000-0000F2030000}"/>
    <cellStyle name="20% - Accent1 3 2 2 7 2 2" xfId="533" xr:uid="{00000000-0005-0000-0000-0000F3030000}"/>
    <cellStyle name="20% - Accent1 3 2 2 7 3" xfId="534" xr:uid="{00000000-0005-0000-0000-0000F4030000}"/>
    <cellStyle name="20% - Accent1 3 2 2 7 4" xfId="535" xr:uid="{00000000-0005-0000-0000-0000F5030000}"/>
    <cellStyle name="20% - Accent1 3 2 2 7 5" xfId="42357" xr:uid="{00000000-0005-0000-0000-0000F6030000}"/>
    <cellStyle name="20% - Accent1 3 2 2 8" xfId="536" xr:uid="{00000000-0005-0000-0000-0000F7030000}"/>
    <cellStyle name="20% - Accent1 3 2 2 8 2" xfId="537" xr:uid="{00000000-0005-0000-0000-0000F8030000}"/>
    <cellStyle name="20% - Accent1 3 2 2 8 2 2" xfId="538" xr:uid="{00000000-0005-0000-0000-0000F9030000}"/>
    <cellStyle name="20% - Accent1 3 2 2 8 3" xfId="539" xr:uid="{00000000-0005-0000-0000-0000FA030000}"/>
    <cellStyle name="20% - Accent1 3 2 2 8 4" xfId="540" xr:uid="{00000000-0005-0000-0000-0000FB030000}"/>
    <cellStyle name="20% - Accent1 3 2 2 9" xfId="541" xr:uid="{00000000-0005-0000-0000-0000FC030000}"/>
    <cellStyle name="20% - Accent1 3 2 2 9 2" xfId="542" xr:uid="{00000000-0005-0000-0000-0000FD030000}"/>
    <cellStyle name="20% - Accent1 3 2 3" xfId="543" xr:uid="{00000000-0005-0000-0000-0000FE030000}"/>
    <cellStyle name="20% - Accent1 3 2 3 10" xfId="544" xr:uid="{00000000-0005-0000-0000-0000FF030000}"/>
    <cellStyle name="20% - Accent1 3 2 3 11" xfId="34481" xr:uid="{00000000-0005-0000-0000-000000040000}"/>
    <cellStyle name="20% - Accent1 3 2 3 12" xfId="42358" xr:uid="{00000000-0005-0000-0000-000001040000}"/>
    <cellStyle name="20% - Accent1 3 2 3 2" xfId="545" xr:uid="{00000000-0005-0000-0000-000002040000}"/>
    <cellStyle name="20% - Accent1 3 2 3 2 10" xfId="34482" xr:uid="{00000000-0005-0000-0000-000003040000}"/>
    <cellStyle name="20% - Accent1 3 2 3 2 11" xfId="42359" xr:uid="{00000000-0005-0000-0000-000004040000}"/>
    <cellStyle name="20% - Accent1 3 2 3 2 2" xfId="546" xr:uid="{00000000-0005-0000-0000-000005040000}"/>
    <cellStyle name="20% - Accent1 3 2 3 2 2 2" xfId="547" xr:uid="{00000000-0005-0000-0000-000006040000}"/>
    <cellStyle name="20% - Accent1 3 2 3 2 2 2 2" xfId="548" xr:uid="{00000000-0005-0000-0000-000007040000}"/>
    <cellStyle name="20% - Accent1 3 2 3 2 2 2 2 2" xfId="549" xr:uid="{00000000-0005-0000-0000-000008040000}"/>
    <cellStyle name="20% - Accent1 3 2 3 2 2 2 2 3" xfId="42362" xr:uid="{00000000-0005-0000-0000-000009040000}"/>
    <cellStyle name="20% - Accent1 3 2 3 2 2 2 3" xfId="550" xr:uid="{00000000-0005-0000-0000-00000A040000}"/>
    <cellStyle name="20% - Accent1 3 2 3 2 2 2 4" xfId="551" xr:uid="{00000000-0005-0000-0000-00000B040000}"/>
    <cellStyle name="20% - Accent1 3 2 3 2 2 2 5" xfId="36849" xr:uid="{00000000-0005-0000-0000-00000C040000}"/>
    <cellStyle name="20% - Accent1 3 2 3 2 2 2 6" xfId="42361" xr:uid="{00000000-0005-0000-0000-00000D040000}"/>
    <cellStyle name="20% - Accent1 3 2 3 2 2 3" xfId="552" xr:uid="{00000000-0005-0000-0000-00000E040000}"/>
    <cellStyle name="20% - Accent1 3 2 3 2 2 3 2" xfId="553" xr:uid="{00000000-0005-0000-0000-00000F040000}"/>
    <cellStyle name="20% - Accent1 3 2 3 2 2 3 3" xfId="42363" xr:uid="{00000000-0005-0000-0000-000010040000}"/>
    <cellStyle name="20% - Accent1 3 2 3 2 2 4" xfId="554" xr:uid="{00000000-0005-0000-0000-000011040000}"/>
    <cellStyle name="20% - Accent1 3 2 3 2 2 5" xfId="555" xr:uid="{00000000-0005-0000-0000-000012040000}"/>
    <cellStyle name="20% - Accent1 3 2 3 2 2 6" xfId="36848" xr:uid="{00000000-0005-0000-0000-000013040000}"/>
    <cellStyle name="20% - Accent1 3 2 3 2 2 7" xfId="42360" xr:uid="{00000000-0005-0000-0000-000014040000}"/>
    <cellStyle name="20% - Accent1 3 2 3 2 3" xfId="556" xr:uid="{00000000-0005-0000-0000-000015040000}"/>
    <cellStyle name="20% - Accent1 3 2 3 2 3 2" xfId="557" xr:uid="{00000000-0005-0000-0000-000016040000}"/>
    <cellStyle name="20% - Accent1 3 2 3 2 3 2 2" xfId="558" xr:uid="{00000000-0005-0000-0000-000017040000}"/>
    <cellStyle name="20% - Accent1 3 2 3 2 3 2 2 2" xfId="559" xr:uid="{00000000-0005-0000-0000-000018040000}"/>
    <cellStyle name="20% - Accent1 3 2 3 2 3 2 2 3" xfId="42366" xr:uid="{00000000-0005-0000-0000-000019040000}"/>
    <cellStyle name="20% - Accent1 3 2 3 2 3 2 3" xfId="560" xr:uid="{00000000-0005-0000-0000-00001A040000}"/>
    <cellStyle name="20% - Accent1 3 2 3 2 3 2 4" xfId="561" xr:uid="{00000000-0005-0000-0000-00001B040000}"/>
    <cellStyle name="20% - Accent1 3 2 3 2 3 2 5" xfId="36851" xr:uid="{00000000-0005-0000-0000-00001C040000}"/>
    <cellStyle name="20% - Accent1 3 2 3 2 3 2 6" xfId="42365" xr:uid="{00000000-0005-0000-0000-00001D040000}"/>
    <cellStyle name="20% - Accent1 3 2 3 2 3 3" xfId="562" xr:uid="{00000000-0005-0000-0000-00001E040000}"/>
    <cellStyle name="20% - Accent1 3 2 3 2 3 3 2" xfId="563" xr:uid="{00000000-0005-0000-0000-00001F040000}"/>
    <cellStyle name="20% - Accent1 3 2 3 2 3 3 3" xfId="42367" xr:uid="{00000000-0005-0000-0000-000020040000}"/>
    <cellStyle name="20% - Accent1 3 2 3 2 3 4" xfId="564" xr:uid="{00000000-0005-0000-0000-000021040000}"/>
    <cellStyle name="20% - Accent1 3 2 3 2 3 5" xfId="565" xr:uid="{00000000-0005-0000-0000-000022040000}"/>
    <cellStyle name="20% - Accent1 3 2 3 2 3 6" xfId="36850" xr:uid="{00000000-0005-0000-0000-000023040000}"/>
    <cellStyle name="20% - Accent1 3 2 3 2 3 7" xfId="42364" xr:uid="{00000000-0005-0000-0000-000024040000}"/>
    <cellStyle name="20% - Accent1 3 2 3 2 4" xfId="566" xr:uid="{00000000-0005-0000-0000-000025040000}"/>
    <cellStyle name="20% - Accent1 3 2 3 2 4 2" xfId="567" xr:uid="{00000000-0005-0000-0000-000026040000}"/>
    <cellStyle name="20% - Accent1 3 2 3 2 4 2 2" xfId="568" xr:uid="{00000000-0005-0000-0000-000027040000}"/>
    <cellStyle name="20% - Accent1 3 2 3 2 4 2 3" xfId="42369" xr:uid="{00000000-0005-0000-0000-000028040000}"/>
    <cellStyle name="20% - Accent1 3 2 3 2 4 3" xfId="569" xr:uid="{00000000-0005-0000-0000-000029040000}"/>
    <cellStyle name="20% - Accent1 3 2 3 2 4 4" xfId="570" xr:uid="{00000000-0005-0000-0000-00002A040000}"/>
    <cellStyle name="20% - Accent1 3 2 3 2 4 5" xfId="36852" xr:uid="{00000000-0005-0000-0000-00002B040000}"/>
    <cellStyle name="20% - Accent1 3 2 3 2 4 6" xfId="42368" xr:uid="{00000000-0005-0000-0000-00002C040000}"/>
    <cellStyle name="20% - Accent1 3 2 3 2 5" xfId="571" xr:uid="{00000000-0005-0000-0000-00002D040000}"/>
    <cellStyle name="20% - Accent1 3 2 3 2 5 2" xfId="572" xr:uid="{00000000-0005-0000-0000-00002E040000}"/>
    <cellStyle name="20% - Accent1 3 2 3 2 5 2 2" xfId="573" xr:uid="{00000000-0005-0000-0000-00002F040000}"/>
    <cellStyle name="20% - Accent1 3 2 3 2 5 3" xfId="574" xr:uid="{00000000-0005-0000-0000-000030040000}"/>
    <cellStyle name="20% - Accent1 3 2 3 2 5 4" xfId="575" xr:uid="{00000000-0005-0000-0000-000031040000}"/>
    <cellStyle name="20% - Accent1 3 2 3 2 5 5" xfId="42370" xr:uid="{00000000-0005-0000-0000-000032040000}"/>
    <cellStyle name="20% - Accent1 3 2 3 2 6" xfId="576" xr:uid="{00000000-0005-0000-0000-000033040000}"/>
    <cellStyle name="20% - Accent1 3 2 3 2 6 2" xfId="577" xr:uid="{00000000-0005-0000-0000-000034040000}"/>
    <cellStyle name="20% - Accent1 3 2 3 2 6 2 2" xfId="578" xr:uid="{00000000-0005-0000-0000-000035040000}"/>
    <cellStyle name="20% - Accent1 3 2 3 2 6 3" xfId="579" xr:uid="{00000000-0005-0000-0000-000036040000}"/>
    <cellStyle name="20% - Accent1 3 2 3 2 6 4" xfId="580" xr:uid="{00000000-0005-0000-0000-000037040000}"/>
    <cellStyle name="20% - Accent1 3 2 3 2 7" xfId="581" xr:uid="{00000000-0005-0000-0000-000038040000}"/>
    <cellStyle name="20% - Accent1 3 2 3 2 7 2" xfId="582" xr:uid="{00000000-0005-0000-0000-000039040000}"/>
    <cellStyle name="20% - Accent1 3 2 3 2 8" xfId="583" xr:uid="{00000000-0005-0000-0000-00003A040000}"/>
    <cellStyle name="20% - Accent1 3 2 3 2 9" xfId="584" xr:uid="{00000000-0005-0000-0000-00003B040000}"/>
    <cellStyle name="20% - Accent1 3 2 3 3" xfId="585" xr:uid="{00000000-0005-0000-0000-00003C040000}"/>
    <cellStyle name="20% - Accent1 3 2 3 3 2" xfId="586" xr:uid="{00000000-0005-0000-0000-00003D040000}"/>
    <cellStyle name="20% - Accent1 3 2 3 3 2 2" xfId="587" xr:uid="{00000000-0005-0000-0000-00003E040000}"/>
    <cellStyle name="20% - Accent1 3 2 3 3 2 2 2" xfId="588" xr:uid="{00000000-0005-0000-0000-00003F040000}"/>
    <cellStyle name="20% - Accent1 3 2 3 3 2 2 3" xfId="42373" xr:uid="{00000000-0005-0000-0000-000040040000}"/>
    <cellStyle name="20% - Accent1 3 2 3 3 2 3" xfId="589" xr:uid="{00000000-0005-0000-0000-000041040000}"/>
    <cellStyle name="20% - Accent1 3 2 3 3 2 4" xfId="590" xr:uid="{00000000-0005-0000-0000-000042040000}"/>
    <cellStyle name="20% - Accent1 3 2 3 3 2 5" xfId="36854" xr:uid="{00000000-0005-0000-0000-000043040000}"/>
    <cellStyle name="20% - Accent1 3 2 3 3 2 6" xfId="42372" xr:uid="{00000000-0005-0000-0000-000044040000}"/>
    <cellStyle name="20% - Accent1 3 2 3 3 3" xfId="591" xr:uid="{00000000-0005-0000-0000-000045040000}"/>
    <cellStyle name="20% - Accent1 3 2 3 3 3 2" xfId="592" xr:uid="{00000000-0005-0000-0000-000046040000}"/>
    <cellStyle name="20% - Accent1 3 2 3 3 3 3" xfId="42374" xr:uid="{00000000-0005-0000-0000-000047040000}"/>
    <cellStyle name="20% - Accent1 3 2 3 3 4" xfId="593" xr:uid="{00000000-0005-0000-0000-000048040000}"/>
    <cellStyle name="20% - Accent1 3 2 3 3 5" xfId="594" xr:uid="{00000000-0005-0000-0000-000049040000}"/>
    <cellStyle name="20% - Accent1 3 2 3 3 6" xfId="36853" xr:uid="{00000000-0005-0000-0000-00004A040000}"/>
    <cellStyle name="20% - Accent1 3 2 3 3 7" xfId="42371" xr:uid="{00000000-0005-0000-0000-00004B040000}"/>
    <cellStyle name="20% - Accent1 3 2 3 4" xfId="595" xr:uid="{00000000-0005-0000-0000-00004C040000}"/>
    <cellStyle name="20% - Accent1 3 2 3 4 2" xfId="596" xr:uid="{00000000-0005-0000-0000-00004D040000}"/>
    <cellStyle name="20% - Accent1 3 2 3 4 2 2" xfId="597" xr:uid="{00000000-0005-0000-0000-00004E040000}"/>
    <cellStyle name="20% - Accent1 3 2 3 4 2 2 2" xfId="598" xr:uid="{00000000-0005-0000-0000-00004F040000}"/>
    <cellStyle name="20% - Accent1 3 2 3 4 2 2 3" xfId="42377" xr:uid="{00000000-0005-0000-0000-000050040000}"/>
    <cellStyle name="20% - Accent1 3 2 3 4 2 3" xfId="599" xr:uid="{00000000-0005-0000-0000-000051040000}"/>
    <cellStyle name="20% - Accent1 3 2 3 4 2 4" xfId="600" xr:uid="{00000000-0005-0000-0000-000052040000}"/>
    <cellStyle name="20% - Accent1 3 2 3 4 2 5" xfId="36856" xr:uid="{00000000-0005-0000-0000-000053040000}"/>
    <cellStyle name="20% - Accent1 3 2 3 4 2 6" xfId="42376" xr:uid="{00000000-0005-0000-0000-000054040000}"/>
    <cellStyle name="20% - Accent1 3 2 3 4 3" xfId="601" xr:uid="{00000000-0005-0000-0000-000055040000}"/>
    <cellStyle name="20% - Accent1 3 2 3 4 3 2" xfId="602" xr:uid="{00000000-0005-0000-0000-000056040000}"/>
    <cellStyle name="20% - Accent1 3 2 3 4 3 3" xfId="42378" xr:uid="{00000000-0005-0000-0000-000057040000}"/>
    <cellStyle name="20% - Accent1 3 2 3 4 4" xfId="603" xr:uid="{00000000-0005-0000-0000-000058040000}"/>
    <cellStyle name="20% - Accent1 3 2 3 4 5" xfId="604" xr:uid="{00000000-0005-0000-0000-000059040000}"/>
    <cellStyle name="20% - Accent1 3 2 3 4 6" xfId="36855" xr:uid="{00000000-0005-0000-0000-00005A040000}"/>
    <cellStyle name="20% - Accent1 3 2 3 4 7" xfId="42375" xr:uid="{00000000-0005-0000-0000-00005B040000}"/>
    <cellStyle name="20% - Accent1 3 2 3 5" xfId="605" xr:uid="{00000000-0005-0000-0000-00005C040000}"/>
    <cellStyle name="20% - Accent1 3 2 3 5 2" xfId="606" xr:uid="{00000000-0005-0000-0000-00005D040000}"/>
    <cellStyle name="20% - Accent1 3 2 3 5 2 2" xfId="607" xr:uid="{00000000-0005-0000-0000-00005E040000}"/>
    <cellStyle name="20% - Accent1 3 2 3 5 2 3" xfId="42380" xr:uid="{00000000-0005-0000-0000-00005F040000}"/>
    <cellStyle name="20% - Accent1 3 2 3 5 3" xfId="608" xr:uid="{00000000-0005-0000-0000-000060040000}"/>
    <cellStyle name="20% - Accent1 3 2 3 5 4" xfId="609" xr:uid="{00000000-0005-0000-0000-000061040000}"/>
    <cellStyle name="20% - Accent1 3 2 3 5 5" xfId="36857" xr:uid="{00000000-0005-0000-0000-000062040000}"/>
    <cellStyle name="20% - Accent1 3 2 3 5 6" xfId="42379" xr:uid="{00000000-0005-0000-0000-000063040000}"/>
    <cellStyle name="20% - Accent1 3 2 3 6" xfId="610" xr:uid="{00000000-0005-0000-0000-000064040000}"/>
    <cellStyle name="20% - Accent1 3 2 3 6 2" xfId="611" xr:uid="{00000000-0005-0000-0000-000065040000}"/>
    <cellStyle name="20% - Accent1 3 2 3 6 2 2" xfId="612" xr:uid="{00000000-0005-0000-0000-000066040000}"/>
    <cellStyle name="20% - Accent1 3 2 3 6 3" xfId="613" xr:uid="{00000000-0005-0000-0000-000067040000}"/>
    <cellStyle name="20% - Accent1 3 2 3 6 4" xfId="614" xr:uid="{00000000-0005-0000-0000-000068040000}"/>
    <cellStyle name="20% - Accent1 3 2 3 6 5" xfId="42381" xr:uid="{00000000-0005-0000-0000-000069040000}"/>
    <cellStyle name="20% - Accent1 3 2 3 7" xfId="615" xr:uid="{00000000-0005-0000-0000-00006A040000}"/>
    <cellStyle name="20% - Accent1 3 2 3 7 2" xfId="616" xr:uid="{00000000-0005-0000-0000-00006B040000}"/>
    <cellStyle name="20% - Accent1 3 2 3 7 2 2" xfId="617" xr:uid="{00000000-0005-0000-0000-00006C040000}"/>
    <cellStyle name="20% - Accent1 3 2 3 7 3" xfId="618" xr:uid="{00000000-0005-0000-0000-00006D040000}"/>
    <cellStyle name="20% - Accent1 3 2 3 7 4" xfId="619" xr:uid="{00000000-0005-0000-0000-00006E040000}"/>
    <cellStyle name="20% - Accent1 3 2 3 8" xfId="620" xr:uid="{00000000-0005-0000-0000-00006F040000}"/>
    <cellStyle name="20% - Accent1 3 2 3 8 2" xfId="621" xr:uid="{00000000-0005-0000-0000-000070040000}"/>
    <cellStyle name="20% - Accent1 3 2 3 9" xfId="622" xr:uid="{00000000-0005-0000-0000-000071040000}"/>
    <cellStyle name="20% - Accent1 3 2 4" xfId="623" xr:uid="{00000000-0005-0000-0000-000072040000}"/>
    <cellStyle name="20% - Accent1 3 2 4 10" xfId="34483" xr:uid="{00000000-0005-0000-0000-000073040000}"/>
    <cellStyle name="20% - Accent1 3 2 4 11" xfId="42382" xr:uid="{00000000-0005-0000-0000-000074040000}"/>
    <cellStyle name="20% - Accent1 3 2 4 2" xfId="624" xr:uid="{00000000-0005-0000-0000-000075040000}"/>
    <cellStyle name="20% - Accent1 3 2 4 2 2" xfId="625" xr:uid="{00000000-0005-0000-0000-000076040000}"/>
    <cellStyle name="20% - Accent1 3 2 4 2 2 2" xfId="626" xr:uid="{00000000-0005-0000-0000-000077040000}"/>
    <cellStyle name="20% - Accent1 3 2 4 2 2 2 2" xfId="627" xr:uid="{00000000-0005-0000-0000-000078040000}"/>
    <cellStyle name="20% - Accent1 3 2 4 2 2 2 3" xfId="42385" xr:uid="{00000000-0005-0000-0000-000079040000}"/>
    <cellStyle name="20% - Accent1 3 2 4 2 2 3" xfId="628" xr:uid="{00000000-0005-0000-0000-00007A040000}"/>
    <cellStyle name="20% - Accent1 3 2 4 2 2 4" xfId="629" xr:uid="{00000000-0005-0000-0000-00007B040000}"/>
    <cellStyle name="20% - Accent1 3 2 4 2 2 5" xfId="36859" xr:uid="{00000000-0005-0000-0000-00007C040000}"/>
    <cellStyle name="20% - Accent1 3 2 4 2 2 6" xfId="42384" xr:uid="{00000000-0005-0000-0000-00007D040000}"/>
    <cellStyle name="20% - Accent1 3 2 4 2 3" xfId="630" xr:uid="{00000000-0005-0000-0000-00007E040000}"/>
    <cellStyle name="20% - Accent1 3 2 4 2 3 2" xfId="631" xr:uid="{00000000-0005-0000-0000-00007F040000}"/>
    <cellStyle name="20% - Accent1 3 2 4 2 3 3" xfId="42386" xr:uid="{00000000-0005-0000-0000-000080040000}"/>
    <cellStyle name="20% - Accent1 3 2 4 2 4" xfId="632" xr:uid="{00000000-0005-0000-0000-000081040000}"/>
    <cellStyle name="20% - Accent1 3 2 4 2 5" xfId="633" xr:uid="{00000000-0005-0000-0000-000082040000}"/>
    <cellStyle name="20% - Accent1 3 2 4 2 6" xfId="36858" xr:uid="{00000000-0005-0000-0000-000083040000}"/>
    <cellStyle name="20% - Accent1 3 2 4 2 7" xfId="42383" xr:uid="{00000000-0005-0000-0000-000084040000}"/>
    <cellStyle name="20% - Accent1 3 2 4 3" xfId="634" xr:uid="{00000000-0005-0000-0000-000085040000}"/>
    <cellStyle name="20% - Accent1 3 2 4 3 2" xfId="635" xr:uid="{00000000-0005-0000-0000-000086040000}"/>
    <cellStyle name="20% - Accent1 3 2 4 3 2 2" xfId="636" xr:uid="{00000000-0005-0000-0000-000087040000}"/>
    <cellStyle name="20% - Accent1 3 2 4 3 2 2 2" xfId="637" xr:uid="{00000000-0005-0000-0000-000088040000}"/>
    <cellStyle name="20% - Accent1 3 2 4 3 2 2 3" xfId="42389" xr:uid="{00000000-0005-0000-0000-000089040000}"/>
    <cellStyle name="20% - Accent1 3 2 4 3 2 3" xfId="638" xr:uid="{00000000-0005-0000-0000-00008A040000}"/>
    <cellStyle name="20% - Accent1 3 2 4 3 2 4" xfId="639" xr:uid="{00000000-0005-0000-0000-00008B040000}"/>
    <cellStyle name="20% - Accent1 3 2 4 3 2 5" xfId="36861" xr:uid="{00000000-0005-0000-0000-00008C040000}"/>
    <cellStyle name="20% - Accent1 3 2 4 3 2 6" xfId="42388" xr:uid="{00000000-0005-0000-0000-00008D040000}"/>
    <cellStyle name="20% - Accent1 3 2 4 3 3" xfId="640" xr:uid="{00000000-0005-0000-0000-00008E040000}"/>
    <cellStyle name="20% - Accent1 3 2 4 3 3 2" xfId="641" xr:uid="{00000000-0005-0000-0000-00008F040000}"/>
    <cellStyle name="20% - Accent1 3 2 4 3 3 3" xfId="42390" xr:uid="{00000000-0005-0000-0000-000090040000}"/>
    <cellStyle name="20% - Accent1 3 2 4 3 4" xfId="642" xr:uid="{00000000-0005-0000-0000-000091040000}"/>
    <cellStyle name="20% - Accent1 3 2 4 3 5" xfId="643" xr:uid="{00000000-0005-0000-0000-000092040000}"/>
    <cellStyle name="20% - Accent1 3 2 4 3 6" xfId="36860" xr:uid="{00000000-0005-0000-0000-000093040000}"/>
    <cellStyle name="20% - Accent1 3 2 4 3 7" xfId="42387" xr:uid="{00000000-0005-0000-0000-000094040000}"/>
    <cellStyle name="20% - Accent1 3 2 4 4" xfId="644" xr:uid="{00000000-0005-0000-0000-000095040000}"/>
    <cellStyle name="20% - Accent1 3 2 4 4 2" xfId="645" xr:uid="{00000000-0005-0000-0000-000096040000}"/>
    <cellStyle name="20% - Accent1 3 2 4 4 2 2" xfId="646" xr:uid="{00000000-0005-0000-0000-000097040000}"/>
    <cellStyle name="20% - Accent1 3 2 4 4 2 3" xfId="42392" xr:uid="{00000000-0005-0000-0000-000098040000}"/>
    <cellStyle name="20% - Accent1 3 2 4 4 3" xfId="647" xr:uid="{00000000-0005-0000-0000-000099040000}"/>
    <cellStyle name="20% - Accent1 3 2 4 4 4" xfId="648" xr:uid="{00000000-0005-0000-0000-00009A040000}"/>
    <cellStyle name="20% - Accent1 3 2 4 4 5" xfId="36862" xr:uid="{00000000-0005-0000-0000-00009B040000}"/>
    <cellStyle name="20% - Accent1 3 2 4 4 6" xfId="42391" xr:uid="{00000000-0005-0000-0000-00009C040000}"/>
    <cellStyle name="20% - Accent1 3 2 4 5" xfId="649" xr:uid="{00000000-0005-0000-0000-00009D040000}"/>
    <cellStyle name="20% - Accent1 3 2 4 5 2" xfId="650" xr:uid="{00000000-0005-0000-0000-00009E040000}"/>
    <cellStyle name="20% - Accent1 3 2 4 5 2 2" xfId="651" xr:uid="{00000000-0005-0000-0000-00009F040000}"/>
    <cellStyle name="20% - Accent1 3 2 4 5 3" xfId="652" xr:uid="{00000000-0005-0000-0000-0000A0040000}"/>
    <cellStyle name="20% - Accent1 3 2 4 5 4" xfId="653" xr:uid="{00000000-0005-0000-0000-0000A1040000}"/>
    <cellStyle name="20% - Accent1 3 2 4 5 5" xfId="42393" xr:uid="{00000000-0005-0000-0000-0000A2040000}"/>
    <cellStyle name="20% - Accent1 3 2 4 6" xfId="654" xr:uid="{00000000-0005-0000-0000-0000A3040000}"/>
    <cellStyle name="20% - Accent1 3 2 4 6 2" xfId="655" xr:uid="{00000000-0005-0000-0000-0000A4040000}"/>
    <cellStyle name="20% - Accent1 3 2 4 6 2 2" xfId="656" xr:uid="{00000000-0005-0000-0000-0000A5040000}"/>
    <cellStyle name="20% - Accent1 3 2 4 6 3" xfId="657" xr:uid="{00000000-0005-0000-0000-0000A6040000}"/>
    <cellStyle name="20% - Accent1 3 2 4 6 4" xfId="658" xr:uid="{00000000-0005-0000-0000-0000A7040000}"/>
    <cellStyle name="20% - Accent1 3 2 4 7" xfId="659" xr:uid="{00000000-0005-0000-0000-0000A8040000}"/>
    <cellStyle name="20% - Accent1 3 2 4 7 2" xfId="660" xr:uid="{00000000-0005-0000-0000-0000A9040000}"/>
    <cellStyle name="20% - Accent1 3 2 4 8" xfId="661" xr:uid="{00000000-0005-0000-0000-0000AA040000}"/>
    <cellStyle name="20% - Accent1 3 2 4 9" xfId="662" xr:uid="{00000000-0005-0000-0000-0000AB040000}"/>
    <cellStyle name="20% - Accent1 3 2 5" xfId="663" xr:uid="{00000000-0005-0000-0000-0000AC040000}"/>
    <cellStyle name="20% - Accent1 3 2 5 2" xfId="664" xr:uid="{00000000-0005-0000-0000-0000AD040000}"/>
    <cellStyle name="20% - Accent1 3 2 5 2 2" xfId="665" xr:uid="{00000000-0005-0000-0000-0000AE040000}"/>
    <cellStyle name="20% - Accent1 3 2 5 2 2 2" xfId="666" xr:uid="{00000000-0005-0000-0000-0000AF040000}"/>
    <cellStyle name="20% - Accent1 3 2 5 2 2 3" xfId="42396" xr:uid="{00000000-0005-0000-0000-0000B0040000}"/>
    <cellStyle name="20% - Accent1 3 2 5 2 3" xfId="667" xr:uid="{00000000-0005-0000-0000-0000B1040000}"/>
    <cellStyle name="20% - Accent1 3 2 5 2 4" xfId="668" xr:uid="{00000000-0005-0000-0000-0000B2040000}"/>
    <cellStyle name="20% - Accent1 3 2 5 2 5" xfId="36864" xr:uid="{00000000-0005-0000-0000-0000B3040000}"/>
    <cellStyle name="20% - Accent1 3 2 5 2 6" xfId="42395" xr:uid="{00000000-0005-0000-0000-0000B4040000}"/>
    <cellStyle name="20% - Accent1 3 2 5 3" xfId="669" xr:uid="{00000000-0005-0000-0000-0000B5040000}"/>
    <cellStyle name="20% - Accent1 3 2 5 3 2" xfId="670" xr:uid="{00000000-0005-0000-0000-0000B6040000}"/>
    <cellStyle name="20% - Accent1 3 2 5 3 3" xfId="42397" xr:uid="{00000000-0005-0000-0000-0000B7040000}"/>
    <cellStyle name="20% - Accent1 3 2 5 4" xfId="671" xr:uid="{00000000-0005-0000-0000-0000B8040000}"/>
    <cellStyle name="20% - Accent1 3 2 5 5" xfId="672" xr:uid="{00000000-0005-0000-0000-0000B9040000}"/>
    <cellStyle name="20% - Accent1 3 2 5 6" xfId="36863" xr:uid="{00000000-0005-0000-0000-0000BA040000}"/>
    <cellStyle name="20% - Accent1 3 2 5 7" xfId="42394" xr:uid="{00000000-0005-0000-0000-0000BB040000}"/>
    <cellStyle name="20% - Accent1 3 2 6" xfId="673" xr:uid="{00000000-0005-0000-0000-0000BC040000}"/>
    <cellStyle name="20% - Accent1 3 2 6 2" xfId="674" xr:uid="{00000000-0005-0000-0000-0000BD040000}"/>
    <cellStyle name="20% - Accent1 3 2 6 2 2" xfId="675" xr:uid="{00000000-0005-0000-0000-0000BE040000}"/>
    <cellStyle name="20% - Accent1 3 2 6 2 2 2" xfId="676" xr:uid="{00000000-0005-0000-0000-0000BF040000}"/>
    <cellStyle name="20% - Accent1 3 2 6 2 2 3" xfId="42400" xr:uid="{00000000-0005-0000-0000-0000C0040000}"/>
    <cellStyle name="20% - Accent1 3 2 6 2 3" xfId="677" xr:uid="{00000000-0005-0000-0000-0000C1040000}"/>
    <cellStyle name="20% - Accent1 3 2 6 2 4" xfId="678" xr:uid="{00000000-0005-0000-0000-0000C2040000}"/>
    <cellStyle name="20% - Accent1 3 2 6 2 5" xfId="36866" xr:uid="{00000000-0005-0000-0000-0000C3040000}"/>
    <cellStyle name="20% - Accent1 3 2 6 2 6" xfId="42399" xr:uid="{00000000-0005-0000-0000-0000C4040000}"/>
    <cellStyle name="20% - Accent1 3 2 6 3" xfId="679" xr:uid="{00000000-0005-0000-0000-0000C5040000}"/>
    <cellStyle name="20% - Accent1 3 2 6 3 2" xfId="680" xr:uid="{00000000-0005-0000-0000-0000C6040000}"/>
    <cellStyle name="20% - Accent1 3 2 6 3 3" xfId="42401" xr:uid="{00000000-0005-0000-0000-0000C7040000}"/>
    <cellStyle name="20% - Accent1 3 2 6 4" xfId="681" xr:uid="{00000000-0005-0000-0000-0000C8040000}"/>
    <cellStyle name="20% - Accent1 3 2 6 5" xfId="682" xr:uid="{00000000-0005-0000-0000-0000C9040000}"/>
    <cellStyle name="20% - Accent1 3 2 6 6" xfId="36865" xr:uid="{00000000-0005-0000-0000-0000CA040000}"/>
    <cellStyle name="20% - Accent1 3 2 6 7" xfId="42398" xr:uid="{00000000-0005-0000-0000-0000CB040000}"/>
    <cellStyle name="20% - Accent1 3 2 7" xfId="683" xr:uid="{00000000-0005-0000-0000-0000CC040000}"/>
    <cellStyle name="20% - Accent1 3 2 7 2" xfId="684" xr:uid="{00000000-0005-0000-0000-0000CD040000}"/>
    <cellStyle name="20% - Accent1 3 2 7 2 2" xfId="685" xr:uid="{00000000-0005-0000-0000-0000CE040000}"/>
    <cellStyle name="20% - Accent1 3 2 7 2 3" xfId="42403" xr:uid="{00000000-0005-0000-0000-0000CF040000}"/>
    <cellStyle name="20% - Accent1 3 2 7 3" xfId="686" xr:uid="{00000000-0005-0000-0000-0000D0040000}"/>
    <cellStyle name="20% - Accent1 3 2 7 4" xfId="687" xr:uid="{00000000-0005-0000-0000-0000D1040000}"/>
    <cellStyle name="20% - Accent1 3 2 7 5" xfId="36867" xr:uid="{00000000-0005-0000-0000-0000D2040000}"/>
    <cellStyle name="20% - Accent1 3 2 7 6" xfId="42402" xr:uid="{00000000-0005-0000-0000-0000D3040000}"/>
    <cellStyle name="20% - Accent1 3 2 8" xfId="688" xr:uid="{00000000-0005-0000-0000-0000D4040000}"/>
    <cellStyle name="20% - Accent1 3 2 8 2" xfId="689" xr:uid="{00000000-0005-0000-0000-0000D5040000}"/>
    <cellStyle name="20% - Accent1 3 2 8 2 2" xfId="690" xr:uid="{00000000-0005-0000-0000-0000D6040000}"/>
    <cellStyle name="20% - Accent1 3 2 8 3" xfId="691" xr:uid="{00000000-0005-0000-0000-0000D7040000}"/>
    <cellStyle name="20% - Accent1 3 2 8 4" xfId="692" xr:uid="{00000000-0005-0000-0000-0000D8040000}"/>
    <cellStyle name="20% - Accent1 3 2 8 5" xfId="42404" xr:uid="{00000000-0005-0000-0000-0000D9040000}"/>
    <cellStyle name="20% - Accent1 3 2 9" xfId="693" xr:uid="{00000000-0005-0000-0000-0000DA040000}"/>
    <cellStyle name="20% - Accent1 3 2 9 2" xfId="694" xr:uid="{00000000-0005-0000-0000-0000DB040000}"/>
    <cellStyle name="20% - Accent1 3 2 9 2 2" xfId="695" xr:uid="{00000000-0005-0000-0000-0000DC040000}"/>
    <cellStyle name="20% - Accent1 3 2 9 3" xfId="696" xr:uid="{00000000-0005-0000-0000-0000DD040000}"/>
    <cellStyle name="20% - Accent1 3 2 9 4" xfId="697" xr:uid="{00000000-0005-0000-0000-0000DE040000}"/>
    <cellStyle name="20% - Accent1 3 3" xfId="698" xr:uid="{00000000-0005-0000-0000-0000DF040000}"/>
    <cellStyle name="20% - Accent1 3 4" xfId="699" xr:uid="{00000000-0005-0000-0000-0000E0040000}"/>
    <cellStyle name="20% - Accent1 3 5" xfId="700" xr:uid="{00000000-0005-0000-0000-0000E1040000}"/>
    <cellStyle name="20% - Accent1 3 6" xfId="41837" xr:uid="{00000000-0005-0000-0000-0000E2040000}"/>
    <cellStyle name="20% - Accent1 4" xfId="701" xr:uid="{00000000-0005-0000-0000-0000E3040000}"/>
    <cellStyle name="20% - Accent1 4 10" xfId="702" xr:uid="{00000000-0005-0000-0000-0000E4040000}"/>
    <cellStyle name="20% - Accent1 4 10 2" xfId="703" xr:uid="{00000000-0005-0000-0000-0000E5040000}"/>
    <cellStyle name="20% - Accent1 4 11" xfId="704" xr:uid="{00000000-0005-0000-0000-0000E6040000}"/>
    <cellStyle name="20% - Accent1 4 12" xfId="705" xr:uid="{00000000-0005-0000-0000-0000E7040000}"/>
    <cellStyle name="20% - Accent1 4 13" xfId="34484" xr:uid="{00000000-0005-0000-0000-0000E8040000}"/>
    <cellStyle name="20% - Accent1 4 14" xfId="41838" xr:uid="{00000000-0005-0000-0000-0000E9040000}"/>
    <cellStyle name="20% - Accent1 4 2" xfId="706" xr:uid="{00000000-0005-0000-0000-0000EA040000}"/>
    <cellStyle name="20% - Accent1 4 2 10" xfId="707" xr:uid="{00000000-0005-0000-0000-0000EB040000}"/>
    <cellStyle name="20% - Accent1 4 2 11" xfId="708" xr:uid="{00000000-0005-0000-0000-0000EC040000}"/>
    <cellStyle name="20% - Accent1 4 2 12" xfId="34485" xr:uid="{00000000-0005-0000-0000-0000ED040000}"/>
    <cellStyle name="20% - Accent1 4 2 13" xfId="42405" xr:uid="{00000000-0005-0000-0000-0000EE040000}"/>
    <cellStyle name="20% - Accent1 4 2 2" xfId="709" xr:uid="{00000000-0005-0000-0000-0000EF040000}"/>
    <cellStyle name="20% - Accent1 4 2 2 10" xfId="710" xr:uid="{00000000-0005-0000-0000-0000F0040000}"/>
    <cellStyle name="20% - Accent1 4 2 2 11" xfId="34486" xr:uid="{00000000-0005-0000-0000-0000F1040000}"/>
    <cellStyle name="20% - Accent1 4 2 2 12" xfId="42406" xr:uid="{00000000-0005-0000-0000-0000F2040000}"/>
    <cellStyle name="20% - Accent1 4 2 2 2" xfId="711" xr:uid="{00000000-0005-0000-0000-0000F3040000}"/>
    <cellStyle name="20% - Accent1 4 2 2 2 10" xfId="34487" xr:uid="{00000000-0005-0000-0000-0000F4040000}"/>
    <cellStyle name="20% - Accent1 4 2 2 2 11" xfId="42407" xr:uid="{00000000-0005-0000-0000-0000F5040000}"/>
    <cellStyle name="20% - Accent1 4 2 2 2 2" xfId="712" xr:uid="{00000000-0005-0000-0000-0000F6040000}"/>
    <cellStyle name="20% - Accent1 4 2 2 2 2 2" xfId="713" xr:uid="{00000000-0005-0000-0000-0000F7040000}"/>
    <cellStyle name="20% - Accent1 4 2 2 2 2 2 2" xfId="714" xr:uid="{00000000-0005-0000-0000-0000F8040000}"/>
    <cellStyle name="20% - Accent1 4 2 2 2 2 2 2 2" xfId="715" xr:uid="{00000000-0005-0000-0000-0000F9040000}"/>
    <cellStyle name="20% - Accent1 4 2 2 2 2 2 2 3" xfId="42410" xr:uid="{00000000-0005-0000-0000-0000FA040000}"/>
    <cellStyle name="20% - Accent1 4 2 2 2 2 2 3" xfId="716" xr:uid="{00000000-0005-0000-0000-0000FB040000}"/>
    <cellStyle name="20% - Accent1 4 2 2 2 2 2 4" xfId="717" xr:uid="{00000000-0005-0000-0000-0000FC040000}"/>
    <cellStyle name="20% - Accent1 4 2 2 2 2 2 5" xfId="36869" xr:uid="{00000000-0005-0000-0000-0000FD040000}"/>
    <cellStyle name="20% - Accent1 4 2 2 2 2 2 6" xfId="42409" xr:uid="{00000000-0005-0000-0000-0000FE040000}"/>
    <cellStyle name="20% - Accent1 4 2 2 2 2 3" xfId="718" xr:uid="{00000000-0005-0000-0000-0000FF040000}"/>
    <cellStyle name="20% - Accent1 4 2 2 2 2 3 2" xfId="719" xr:uid="{00000000-0005-0000-0000-000000050000}"/>
    <cellStyle name="20% - Accent1 4 2 2 2 2 3 3" xfId="42411" xr:uid="{00000000-0005-0000-0000-000001050000}"/>
    <cellStyle name="20% - Accent1 4 2 2 2 2 4" xfId="720" xr:uid="{00000000-0005-0000-0000-000002050000}"/>
    <cellStyle name="20% - Accent1 4 2 2 2 2 5" xfId="721" xr:uid="{00000000-0005-0000-0000-000003050000}"/>
    <cellStyle name="20% - Accent1 4 2 2 2 2 6" xfId="36868" xr:uid="{00000000-0005-0000-0000-000004050000}"/>
    <cellStyle name="20% - Accent1 4 2 2 2 2 7" xfId="42408" xr:uid="{00000000-0005-0000-0000-000005050000}"/>
    <cellStyle name="20% - Accent1 4 2 2 2 3" xfId="722" xr:uid="{00000000-0005-0000-0000-000006050000}"/>
    <cellStyle name="20% - Accent1 4 2 2 2 3 2" xfId="723" xr:uid="{00000000-0005-0000-0000-000007050000}"/>
    <cellStyle name="20% - Accent1 4 2 2 2 3 2 2" xfId="724" xr:uid="{00000000-0005-0000-0000-000008050000}"/>
    <cellStyle name="20% - Accent1 4 2 2 2 3 2 2 2" xfId="725" xr:uid="{00000000-0005-0000-0000-000009050000}"/>
    <cellStyle name="20% - Accent1 4 2 2 2 3 2 2 3" xfId="42414" xr:uid="{00000000-0005-0000-0000-00000A050000}"/>
    <cellStyle name="20% - Accent1 4 2 2 2 3 2 3" xfId="726" xr:uid="{00000000-0005-0000-0000-00000B050000}"/>
    <cellStyle name="20% - Accent1 4 2 2 2 3 2 4" xfId="727" xr:uid="{00000000-0005-0000-0000-00000C050000}"/>
    <cellStyle name="20% - Accent1 4 2 2 2 3 2 5" xfId="36871" xr:uid="{00000000-0005-0000-0000-00000D050000}"/>
    <cellStyle name="20% - Accent1 4 2 2 2 3 2 6" xfId="42413" xr:uid="{00000000-0005-0000-0000-00000E050000}"/>
    <cellStyle name="20% - Accent1 4 2 2 2 3 3" xfId="728" xr:uid="{00000000-0005-0000-0000-00000F050000}"/>
    <cellStyle name="20% - Accent1 4 2 2 2 3 3 2" xfId="729" xr:uid="{00000000-0005-0000-0000-000010050000}"/>
    <cellStyle name="20% - Accent1 4 2 2 2 3 3 3" xfId="42415" xr:uid="{00000000-0005-0000-0000-000011050000}"/>
    <cellStyle name="20% - Accent1 4 2 2 2 3 4" xfId="730" xr:uid="{00000000-0005-0000-0000-000012050000}"/>
    <cellStyle name="20% - Accent1 4 2 2 2 3 5" xfId="731" xr:uid="{00000000-0005-0000-0000-000013050000}"/>
    <cellStyle name="20% - Accent1 4 2 2 2 3 6" xfId="36870" xr:uid="{00000000-0005-0000-0000-000014050000}"/>
    <cellStyle name="20% - Accent1 4 2 2 2 3 7" xfId="42412" xr:uid="{00000000-0005-0000-0000-000015050000}"/>
    <cellStyle name="20% - Accent1 4 2 2 2 4" xfId="732" xr:uid="{00000000-0005-0000-0000-000016050000}"/>
    <cellStyle name="20% - Accent1 4 2 2 2 4 2" xfId="733" xr:uid="{00000000-0005-0000-0000-000017050000}"/>
    <cellStyle name="20% - Accent1 4 2 2 2 4 2 2" xfId="734" xr:uid="{00000000-0005-0000-0000-000018050000}"/>
    <cellStyle name="20% - Accent1 4 2 2 2 4 2 3" xfId="42417" xr:uid="{00000000-0005-0000-0000-000019050000}"/>
    <cellStyle name="20% - Accent1 4 2 2 2 4 3" xfId="735" xr:uid="{00000000-0005-0000-0000-00001A050000}"/>
    <cellStyle name="20% - Accent1 4 2 2 2 4 4" xfId="736" xr:uid="{00000000-0005-0000-0000-00001B050000}"/>
    <cellStyle name="20% - Accent1 4 2 2 2 4 5" xfId="36872" xr:uid="{00000000-0005-0000-0000-00001C050000}"/>
    <cellStyle name="20% - Accent1 4 2 2 2 4 6" xfId="42416" xr:uid="{00000000-0005-0000-0000-00001D050000}"/>
    <cellStyle name="20% - Accent1 4 2 2 2 5" xfId="737" xr:uid="{00000000-0005-0000-0000-00001E050000}"/>
    <cellStyle name="20% - Accent1 4 2 2 2 5 2" xfId="738" xr:uid="{00000000-0005-0000-0000-00001F050000}"/>
    <cellStyle name="20% - Accent1 4 2 2 2 5 2 2" xfId="739" xr:uid="{00000000-0005-0000-0000-000020050000}"/>
    <cellStyle name="20% - Accent1 4 2 2 2 5 3" xfId="740" xr:uid="{00000000-0005-0000-0000-000021050000}"/>
    <cellStyle name="20% - Accent1 4 2 2 2 5 4" xfId="741" xr:uid="{00000000-0005-0000-0000-000022050000}"/>
    <cellStyle name="20% - Accent1 4 2 2 2 5 5" xfId="42418" xr:uid="{00000000-0005-0000-0000-000023050000}"/>
    <cellStyle name="20% - Accent1 4 2 2 2 6" xfId="742" xr:uid="{00000000-0005-0000-0000-000024050000}"/>
    <cellStyle name="20% - Accent1 4 2 2 2 6 2" xfId="743" xr:uid="{00000000-0005-0000-0000-000025050000}"/>
    <cellStyle name="20% - Accent1 4 2 2 2 6 2 2" xfId="744" xr:uid="{00000000-0005-0000-0000-000026050000}"/>
    <cellStyle name="20% - Accent1 4 2 2 2 6 3" xfId="745" xr:uid="{00000000-0005-0000-0000-000027050000}"/>
    <cellStyle name="20% - Accent1 4 2 2 2 6 4" xfId="746" xr:uid="{00000000-0005-0000-0000-000028050000}"/>
    <cellStyle name="20% - Accent1 4 2 2 2 7" xfId="747" xr:uid="{00000000-0005-0000-0000-000029050000}"/>
    <cellStyle name="20% - Accent1 4 2 2 2 7 2" xfId="748" xr:uid="{00000000-0005-0000-0000-00002A050000}"/>
    <cellStyle name="20% - Accent1 4 2 2 2 8" xfId="749" xr:uid="{00000000-0005-0000-0000-00002B050000}"/>
    <cellStyle name="20% - Accent1 4 2 2 2 9" xfId="750" xr:uid="{00000000-0005-0000-0000-00002C050000}"/>
    <cellStyle name="20% - Accent1 4 2 2 3" xfId="751" xr:uid="{00000000-0005-0000-0000-00002D050000}"/>
    <cellStyle name="20% - Accent1 4 2 2 3 2" xfId="752" xr:uid="{00000000-0005-0000-0000-00002E050000}"/>
    <cellStyle name="20% - Accent1 4 2 2 3 2 2" xfId="753" xr:uid="{00000000-0005-0000-0000-00002F050000}"/>
    <cellStyle name="20% - Accent1 4 2 2 3 2 2 2" xfId="754" xr:uid="{00000000-0005-0000-0000-000030050000}"/>
    <cellStyle name="20% - Accent1 4 2 2 3 2 2 3" xfId="42421" xr:uid="{00000000-0005-0000-0000-000031050000}"/>
    <cellStyle name="20% - Accent1 4 2 2 3 2 3" xfId="755" xr:uid="{00000000-0005-0000-0000-000032050000}"/>
    <cellStyle name="20% - Accent1 4 2 2 3 2 4" xfId="756" xr:uid="{00000000-0005-0000-0000-000033050000}"/>
    <cellStyle name="20% - Accent1 4 2 2 3 2 5" xfId="36874" xr:uid="{00000000-0005-0000-0000-000034050000}"/>
    <cellStyle name="20% - Accent1 4 2 2 3 2 6" xfId="42420" xr:uid="{00000000-0005-0000-0000-000035050000}"/>
    <cellStyle name="20% - Accent1 4 2 2 3 3" xfId="757" xr:uid="{00000000-0005-0000-0000-000036050000}"/>
    <cellStyle name="20% - Accent1 4 2 2 3 3 2" xfId="758" xr:uid="{00000000-0005-0000-0000-000037050000}"/>
    <cellStyle name="20% - Accent1 4 2 2 3 3 3" xfId="42422" xr:uid="{00000000-0005-0000-0000-000038050000}"/>
    <cellStyle name="20% - Accent1 4 2 2 3 4" xfId="759" xr:uid="{00000000-0005-0000-0000-000039050000}"/>
    <cellStyle name="20% - Accent1 4 2 2 3 5" xfId="760" xr:uid="{00000000-0005-0000-0000-00003A050000}"/>
    <cellStyle name="20% - Accent1 4 2 2 3 6" xfId="36873" xr:uid="{00000000-0005-0000-0000-00003B050000}"/>
    <cellStyle name="20% - Accent1 4 2 2 3 7" xfId="42419" xr:uid="{00000000-0005-0000-0000-00003C050000}"/>
    <cellStyle name="20% - Accent1 4 2 2 4" xfId="761" xr:uid="{00000000-0005-0000-0000-00003D050000}"/>
    <cellStyle name="20% - Accent1 4 2 2 4 2" xfId="762" xr:uid="{00000000-0005-0000-0000-00003E050000}"/>
    <cellStyle name="20% - Accent1 4 2 2 4 2 2" xfId="763" xr:uid="{00000000-0005-0000-0000-00003F050000}"/>
    <cellStyle name="20% - Accent1 4 2 2 4 2 2 2" xfId="764" xr:uid="{00000000-0005-0000-0000-000040050000}"/>
    <cellStyle name="20% - Accent1 4 2 2 4 2 2 3" xfId="42425" xr:uid="{00000000-0005-0000-0000-000041050000}"/>
    <cellStyle name="20% - Accent1 4 2 2 4 2 3" xfId="765" xr:uid="{00000000-0005-0000-0000-000042050000}"/>
    <cellStyle name="20% - Accent1 4 2 2 4 2 4" xfId="766" xr:uid="{00000000-0005-0000-0000-000043050000}"/>
    <cellStyle name="20% - Accent1 4 2 2 4 2 5" xfId="36876" xr:uid="{00000000-0005-0000-0000-000044050000}"/>
    <cellStyle name="20% - Accent1 4 2 2 4 2 6" xfId="42424" xr:uid="{00000000-0005-0000-0000-000045050000}"/>
    <cellStyle name="20% - Accent1 4 2 2 4 3" xfId="767" xr:uid="{00000000-0005-0000-0000-000046050000}"/>
    <cellStyle name="20% - Accent1 4 2 2 4 3 2" xfId="768" xr:uid="{00000000-0005-0000-0000-000047050000}"/>
    <cellStyle name="20% - Accent1 4 2 2 4 3 3" xfId="42426" xr:uid="{00000000-0005-0000-0000-000048050000}"/>
    <cellStyle name="20% - Accent1 4 2 2 4 4" xfId="769" xr:uid="{00000000-0005-0000-0000-000049050000}"/>
    <cellStyle name="20% - Accent1 4 2 2 4 5" xfId="770" xr:uid="{00000000-0005-0000-0000-00004A050000}"/>
    <cellStyle name="20% - Accent1 4 2 2 4 6" xfId="36875" xr:uid="{00000000-0005-0000-0000-00004B050000}"/>
    <cellStyle name="20% - Accent1 4 2 2 4 7" xfId="42423" xr:uid="{00000000-0005-0000-0000-00004C050000}"/>
    <cellStyle name="20% - Accent1 4 2 2 5" xfId="771" xr:uid="{00000000-0005-0000-0000-00004D050000}"/>
    <cellStyle name="20% - Accent1 4 2 2 5 2" xfId="772" xr:uid="{00000000-0005-0000-0000-00004E050000}"/>
    <cellStyle name="20% - Accent1 4 2 2 5 2 2" xfId="773" xr:uid="{00000000-0005-0000-0000-00004F050000}"/>
    <cellStyle name="20% - Accent1 4 2 2 5 2 3" xfId="42428" xr:uid="{00000000-0005-0000-0000-000050050000}"/>
    <cellStyle name="20% - Accent1 4 2 2 5 3" xfId="774" xr:uid="{00000000-0005-0000-0000-000051050000}"/>
    <cellStyle name="20% - Accent1 4 2 2 5 4" xfId="775" xr:uid="{00000000-0005-0000-0000-000052050000}"/>
    <cellStyle name="20% - Accent1 4 2 2 5 5" xfId="36877" xr:uid="{00000000-0005-0000-0000-000053050000}"/>
    <cellStyle name="20% - Accent1 4 2 2 5 6" xfId="42427" xr:uid="{00000000-0005-0000-0000-000054050000}"/>
    <cellStyle name="20% - Accent1 4 2 2 6" xfId="776" xr:uid="{00000000-0005-0000-0000-000055050000}"/>
    <cellStyle name="20% - Accent1 4 2 2 6 2" xfId="777" xr:uid="{00000000-0005-0000-0000-000056050000}"/>
    <cellStyle name="20% - Accent1 4 2 2 6 2 2" xfId="778" xr:uid="{00000000-0005-0000-0000-000057050000}"/>
    <cellStyle name="20% - Accent1 4 2 2 6 3" xfId="779" xr:uid="{00000000-0005-0000-0000-000058050000}"/>
    <cellStyle name="20% - Accent1 4 2 2 6 4" xfId="780" xr:uid="{00000000-0005-0000-0000-000059050000}"/>
    <cellStyle name="20% - Accent1 4 2 2 6 5" xfId="42429" xr:uid="{00000000-0005-0000-0000-00005A050000}"/>
    <cellStyle name="20% - Accent1 4 2 2 7" xfId="781" xr:uid="{00000000-0005-0000-0000-00005B050000}"/>
    <cellStyle name="20% - Accent1 4 2 2 7 2" xfId="782" xr:uid="{00000000-0005-0000-0000-00005C050000}"/>
    <cellStyle name="20% - Accent1 4 2 2 7 2 2" xfId="783" xr:uid="{00000000-0005-0000-0000-00005D050000}"/>
    <cellStyle name="20% - Accent1 4 2 2 7 3" xfId="784" xr:uid="{00000000-0005-0000-0000-00005E050000}"/>
    <cellStyle name="20% - Accent1 4 2 2 7 4" xfId="785" xr:uid="{00000000-0005-0000-0000-00005F050000}"/>
    <cellStyle name="20% - Accent1 4 2 2 8" xfId="786" xr:uid="{00000000-0005-0000-0000-000060050000}"/>
    <cellStyle name="20% - Accent1 4 2 2 8 2" xfId="787" xr:uid="{00000000-0005-0000-0000-000061050000}"/>
    <cellStyle name="20% - Accent1 4 2 2 9" xfId="788" xr:uid="{00000000-0005-0000-0000-000062050000}"/>
    <cellStyle name="20% - Accent1 4 2 3" xfId="789" xr:uid="{00000000-0005-0000-0000-000063050000}"/>
    <cellStyle name="20% - Accent1 4 2 3 10" xfId="34488" xr:uid="{00000000-0005-0000-0000-000064050000}"/>
    <cellStyle name="20% - Accent1 4 2 3 11" xfId="42430" xr:uid="{00000000-0005-0000-0000-000065050000}"/>
    <cellStyle name="20% - Accent1 4 2 3 2" xfId="790" xr:uid="{00000000-0005-0000-0000-000066050000}"/>
    <cellStyle name="20% - Accent1 4 2 3 2 2" xfId="791" xr:uid="{00000000-0005-0000-0000-000067050000}"/>
    <cellStyle name="20% - Accent1 4 2 3 2 2 2" xfId="792" xr:uid="{00000000-0005-0000-0000-000068050000}"/>
    <cellStyle name="20% - Accent1 4 2 3 2 2 2 2" xfId="793" xr:uid="{00000000-0005-0000-0000-000069050000}"/>
    <cellStyle name="20% - Accent1 4 2 3 2 2 2 3" xfId="42433" xr:uid="{00000000-0005-0000-0000-00006A050000}"/>
    <cellStyle name="20% - Accent1 4 2 3 2 2 3" xfId="794" xr:uid="{00000000-0005-0000-0000-00006B050000}"/>
    <cellStyle name="20% - Accent1 4 2 3 2 2 4" xfId="795" xr:uid="{00000000-0005-0000-0000-00006C050000}"/>
    <cellStyle name="20% - Accent1 4 2 3 2 2 5" xfId="36879" xr:uid="{00000000-0005-0000-0000-00006D050000}"/>
    <cellStyle name="20% - Accent1 4 2 3 2 2 6" xfId="42432" xr:uid="{00000000-0005-0000-0000-00006E050000}"/>
    <cellStyle name="20% - Accent1 4 2 3 2 3" xfId="796" xr:uid="{00000000-0005-0000-0000-00006F050000}"/>
    <cellStyle name="20% - Accent1 4 2 3 2 3 2" xfId="797" xr:uid="{00000000-0005-0000-0000-000070050000}"/>
    <cellStyle name="20% - Accent1 4 2 3 2 3 3" xfId="42434" xr:uid="{00000000-0005-0000-0000-000071050000}"/>
    <cellStyle name="20% - Accent1 4 2 3 2 4" xfId="798" xr:uid="{00000000-0005-0000-0000-000072050000}"/>
    <cellStyle name="20% - Accent1 4 2 3 2 5" xfId="799" xr:uid="{00000000-0005-0000-0000-000073050000}"/>
    <cellStyle name="20% - Accent1 4 2 3 2 6" xfId="36878" xr:uid="{00000000-0005-0000-0000-000074050000}"/>
    <cellStyle name="20% - Accent1 4 2 3 2 7" xfId="42431" xr:uid="{00000000-0005-0000-0000-000075050000}"/>
    <cellStyle name="20% - Accent1 4 2 3 3" xfId="800" xr:uid="{00000000-0005-0000-0000-000076050000}"/>
    <cellStyle name="20% - Accent1 4 2 3 3 2" xfId="801" xr:uid="{00000000-0005-0000-0000-000077050000}"/>
    <cellStyle name="20% - Accent1 4 2 3 3 2 2" xfId="802" xr:uid="{00000000-0005-0000-0000-000078050000}"/>
    <cellStyle name="20% - Accent1 4 2 3 3 2 2 2" xfId="803" xr:uid="{00000000-0005-0000-0000-000079050000}"/>
    <cellStyle name="20% - Accent1 4 2 3 3 2 2 3" xfId="42437" xr:uid="{00000000-0005-0000-0000-00007A050000}"/>
    <cellStyle name="20% - Accent1 4 2 3 3 2 3" xfId="804" xr:uid="{00000000-0005-0000-0000-00007B050000}"/>
    <cellStyle name="20% - Accent1 4 2 3 3 2 4" xfId="805" xr:uid="{00000000-0005-0000-0000-00007C050000}"/>
    <cellStyle name="20% - Accent1 4 2 3 3 2 5" xfId="36881" xr:uid="{00000000-0005-0000-0000-00007D050000}"/>
    <cellStyle name="20% - Accent1 4 2 3 3 2 6" xfId="42436" xr:uid="{00000000-0005-0000-0000-00007E050000}"/>
    <cellStyle name="20% - Accent1 4 2 3 3 3" xfId="806" xr:uid="{00000000-0005-0000-0000-00007F050000}"/>
    <cellStyle name="20% - Accent1 4 2 3 3 3 2" xfId="807" xr:uid="{00000000-0005-0000-0000-000080050000}"/>
    <cellStyle name="20% - Accent1 4 2 3 3 3 3" xfId="42438" xr:uid="{00000000-0005-0000-0000-000081050000}"/>
    <cellStyle name="20% - Accent1 4 2 3 3 4" xfId="808" xr:uid="{00000000-0005-0000-0000-000082050000}"/>
    <cellStyle name="20% - Accent1 4 2 3 3 5" xfId="809" xr:uid="{00000000-0005-0000-0000-000083050000}"/>
    <cellStyle name="20% - Accent1 4 2 3 3 6" xfId="36880" xr:uid="{00000000-0005-0000-0000-000084050000}"/>
    <cellStyle name="20% - Accent1 4 2 3 3 7" xfId="42435" xr:uid="{00000000-0005-0000-0000-000085050000}"/>
    <cellStyle name="20% - Accent1 4 2 3 4" xfId="810" xr:uid="{00000000-0005-0000-0000-000086050000}"/>
    <cellStyle name="20% - Accent1 4 2 3 4 2" xfId="811" xr:uid="{00000000-0005-0000-0000-000087050000}"/>
    <cellStyle name="20% - Accent1 4 2 3 4 2 2" xfId="812" xr:uid="{00000000-0005-0000-0000-000088050000}"/>
    <cellStyle name="20% - Accent1 4 2 3 4 2 3" xfId="42440" xr:uid="{00000000-0005-0000-0000-000089050000}"/>
    <cellStyle name="20% - Accent1 4 2 3 4 3" xfId="813" xr:uid="{00000000-0005-0000-0000-00008A050000}"/>
    <cellStyle name="20% - Accent1 4 2 3 4 4" xfId="814" xr:uid="{00000000-0005-0000-0000-00008B050000}"/>
    <cellStyle name="20% - Accent1 4 2 3 4 5" xfId="36882" xr:uid="{00000000-0005-0000-0000-00008C050000}"/>
    <cellStyle name="20% - Accent1 4 2 3 4 6" xfId="42439" xr:uid="{00000000-0005-0000-0000-00008D050000}"/>
    <cellStyle name="20% - Accent1 4 2 3 5" xfId="815" xr:uid="{00000000-0005-0000-0000-00008E050000}"/>
    <cellStyle name="20% - Accent1 4 2 3 5 2" xfId="816" xr:uid="{00000000-0005-0000-0000-00008F050000}"/>
    <cellStyle name="20% - Accent1 4 2 3 5 2 2" xfId="817" xr:uid="{00000000-0005-0000-0000-000090050000}"/>
    <cellStyle name="20% - Accent1 4 2 3 5 3" xfId="818" xr:uid="{00000000-0005-0000-0000-000091050000}"/>
    <cellStyle name="20% - Accent1 4 2 3 5 4" xfId="819" xr:uid="{00000000-0005-0000-0000-000092050000}"/>
    <cellStyle name="20% - Accent1 4 2 3 5 5" xfId="42441" xr:uid="{00000000-0005-0000-0000-000093050000}"/>
    <cellStyle name="20% - Accent1 4 2 3 6" xfId="820" xr:uid="{00000000-0005-0000-0000-000094050000}"/>
    <cellStyle name="20% - Accent1 4 2 3 6 2" xfId="821" xr:uid="{00000000-0005-0000-0000-000095050000}"/>
    <cellStyle name="20% - Accent1 4 2 3 6 2 2" xfId="822" xr:uid="{00000000-0005-0000-0000-000096050000}"/>
    <cellStyle name="20% - Accent1 4 2 3 6 3" xfId="823" xr:uid="{00000000-0005-0000-0000-000097050000}"/>
    <cellStyle name="20% - Accent1 4 2 3 6 4" xfId="824" xr:uid="{00000000-0005-0000-0000-000098050000}"/>
    <cellStyle name="20% - Accent1 4 2 3 7" xfId="825" xr:uid="{00000000-0005-0000-0000-000099050000}"/>
    <cellStyle name="20% - Accent1 4 2 3 7 2" xfId="826" xr:uid="{00000000-0005-0000-0000-00009A050000}"/>
    <cellStyle name="20% - Accent1 4 2 3 8" xfId="827" xr:uid="{00000000-0005-0000-0000-00009B050000}"/>
    <cellStyle name="20% - Accent1 4 2 3 9" xfId="828" xr:uid="{00000000-0005-0000-0000-00009C050000}"/>
    <cellStyle name="20% - Accent1 4 2 4" xfId="829" xr:uid="{00000000-0005-0000-0000-00009D050000}"/>
    <cellStyle name="20% - Accent1 4 2 4 2" xfId="830" xr:uid="{00000000-0005-0000-0000-00009E050000}"/>
    <cellStyle name="20% - Accent1 4 2 4 2 2" xfId="831" xr:uid="{00000000-0005-0000-0000-00009F050000}"/>
    <cellStyle name="20% - Accent1 4 2 4 2 2 2" xfId="832" xr:uid="{00000000-0005-0000-0000-0000A0050000}"/>
    <cellStyle name="20% - Accent1 4 2 4 2 2 3" xfId="42444" xr:uid="{00000000-0005-0000-0000-0000A1050000}"/>
    <cellStyle name="20% - Accent1 4 2 4 2 3" xfId="833" xr:uid="{00000000-0005-0000-0000-0000A2050000}"/>
    <cellStyle name="20% - Accent1 4 2 4 2 4" xfId="834" xr:uid="{00000000-0005-0000-0000-0000A3050000}"/>
    <cellStyle name="20% - Accent1 4 2 4 2 5" xfId="36884" xr:uid="{00000000-0005-0000-0000-0000A4050000}"/>
    <cellStyle name="20% - Accent1 4 2 4 2 6" xfId="42443" xr:uid="{00000000-0005-0000-0000-0000A5050000}"/>
    <cellStyle name="20% - Accent1 4 2 4 3" xfId="835" xr:uid="{00000000-0005-0000-0000-0000A6050000}"/>
    <cellStyle name="20% - Accent1 4 2 4 3 2" xfId="836" xr:uid="{00000000-0005-0000-0000-0000A7050000}"/>
    <cellStyle name="20% - Accent1 4 2 4 3 3" xfId="42445" xr:uid="{00000000-0005-0000-0000-0000A8050000}"/>
    <cellStyle name="20% - Accent1 4 2 4 4" xfId="837" xr:uid="{00000000-0005-0000-0000-0000A9050000}"/>
    <cellStyle name="20% - Accent1 4 2 4 5" xfId="838" xr:uid="{00000000-0005-0000-0000-0000AA050000}"/>
    <cellStyle name="20% - Accent1 4 2 4 6" xfId="36883" xr:uid="{00000000-0005-0000-0000-0000AB050000}"/>
    <cellStyle name="20% - Accent1 4 2 4 7" xfId="42442" xr:uid="{00000000-0005-0000-0000-0000AC050000}"/>
    <cellStyle name="20% - Accent1 4 2 5" xfId="839" xr:uid="{00000000-0005-0000-0000-0000AD050000}"/>
    <cellStyle name="20% - Accent1 4 2 5 2" xfId="840" xr:uid="{00000000-0005-0000-0000-0000AE050000}"/>
    <cellStyle name="20% - Accent1 4 2 5 2 2" xfId="841" xr:uid="{00000000-0005-0000-0000-0000AF050000}"/>
    <cellStyle name="20% - Accent1 4 2 5 2 2 2" xfId="842" xr:uid="{00000000-0005-0000-0000-0000B0050000}"/>
    <cellStyle name="20% - Accent1 4 2 5 2 2 3" xfId="42448" xr:uid="{00000000-0005-0000-0000-0000B1050000}"/>
    <cellStyle name="20% - Accent1 4 2 5 2 3" xfId="843" xr:uid="{00000000-0005-0000-0000-0000B2050000}"/>
    <cellStyle name="20% - Accent1 4 2 5 2 4" xfId="844" xr:uid="{00000000-0005-0000-0000-0000B3050000}"/>
    <cellStyle name="20% - Accent1 4 2 5 2 5" xfId="36886" xr:uid="{00000000-0005-0000-0000-0000B4050000}"/>
    <cellStyle name="20% - Accent1 4 2 5 2 6" xfId="42447" xr:uid="{00000000-0005-0000-0000-0000B5050000}"/>
    <cellStyle name="20% - Accent1 4 2 5 3" xfId="845" xr:uid="{00000000-0005-0000-0000-0000B6050000}"/>
    <cellStyle name="20% - Accent1 4 2 5 3 2" xfId="846" xr:uid="{00000000-0005-0000-0000-0000B7050000}"/>
    <cellStyle name="20% - Accent1 4 2 5 3 3" xfId="42449" xr:uid="{00000000-0005-0000-0000-0000B8050000}"/>
    <cellStyle name="20% - Accent1 4 2 5 4" xfId="847" xr:uid="{00000000-0005-0000-0000-0000B9050000}"/>
    <cellStyle name="20% - Accent1 4 2 5 5" xfId="848" xr:uid="{00000000-0005-0000-0000-0000BA050000}"/>
    <cellStyle name="20% - Accent1 4 2 5 6" xfId="36885" xr:uid="{00000000-0005-0000-0000-0000BB050000}"/>
    <cellStyle name="20% - Accent1 4 2 5 7" xfId="42446" xr:uid="{00000000-0005-0000-0000-0000BC050000}"/>
    <cellStyle name="20% - Accent1 4 2 6" xfId="849" xr:uid="{00000000-0005-0000-0000-0000BD050000}"/>
    <cellStyle name="20% - Accent1 4 2 6 2" xfId="850" xr:uid="{00000000-0005-0000-0000-0000BE050000}"/>
    <cellStyle name="20% - Accent1 4 2 6 2 2" xfId="851" xr:uid="{00000000-0005-0000-0000-0000BF050000}"/>
    <cellStyle name="20% - Accent1 4 2 6 2 3" xfId="42451" xr:uid="{00000000-0005-0000-0000-0000C0050000}"/>
    <cellStyle name="20% - Accent1 4 2 6 3" xfId="852" xr:uid="{00000000-0005-0000-0000-0000C1050000}"/>
    <cellStyle name="20% - Accent1 4 2 6 4" xfId="853" xr:uid="{00000000-0005-0000-0000-0000C2050000}"/>
    <cellStyle name="20% - Accent1 4 2 6 5" xfId="36887" xr:uid="{00000000-0005-0000-0000-0000C3050000}"/>
    <cellStyle name="20% - Accent1 4 2 6 6" xfId="42450" xr:uid="{00000000-0005-0000-0000-0000C4050000}"/>
    <cellStyle name="20% - Accent1 4 2 7" xfId="854" xr:uid="{00000000-0005-0000-0000-0000C5050000}"/>
    <cellStyle name="20% - Accent1 4 2 7 2" xfId="855" xr:uid="{00000000-0005-0000-0000-0000C6050000}"/>
    <cellStyle name="20% - Accent1 4 2 7 2 2" xfId="856" xr:uid="{00000000-0005-0000-0000-0000C7050000}"/>
    <cellStyle name="20% - Accent1 4 2 7 3" xfId="857" xr:uid="{00000000-0005-0000-0000-0000C8050000}"/>
    <cellStyle name="20% - Accent1 4 2 7 4" xfId="858" xr:uid="{00000000-0005-0000-0000-0000C9050000}"/>
    <cellStyle name="20% - Accent1 4 2 7 5" xfId="42452" xr:uid="{00000000-0005-0000-0000-0000CA050000}"/>
    <cellStyle name="20% - Accent1 4 2 8" xfId="859" xr:uid="{00000000-0005-0000-0000-0000CB050000}"/>
    <cellStyle name="20% - Accent1 4 2 8 2" xfId="860" xr:uid="{00000000-0005-0000-0000-0000CC050000}"/>
    <cellStyle name="20% - Accent1 4 2 8 2 2" xfId="861" xr:uid="{00000000-0005-0000-0000-0000CD050000}"/>
    <cellStyle name="20% - Accent1 4 2 8 3" xfId="862" xr:uid="{00000000-0005-0000-0000-0000CE050000}"/>
    <cellStyle name="20% - Accent1 4 2 8 4" xfId="863" xr:uid="{00000000-0005-0000-0000-0000CF050000}"/>
    <cellStyle name="20% - Accent1 4 2 9" xfId="864" xr:uid="{00000000-0005-0000-0000-0000D0050000}"/>
    <cellStyle name="20% - Accent1 4 2 9 2" xfId="865" xr:uid="{00000000-0005-0000-0000-0000D1050000}"/>
    <cellStyle name="20% - Accent1 4 3" xfId="866" xr:uid="{00000000-0005-0000-0000-0000D2050000}"/>
    <cellStyle name="20% - Accent1 4 3 10" xfId="867" xr:uid="{00000000-0005-0000-0000-0000D3050000}"/>
    <cellStyle name="20% - Accent1 4 3 11" xfId="34489" xr:uid="{00000000-0005-0000-0000-0000D4050000}"/>
    <cellStyle name="20% - Accent1 4 3 12" xfId="42453" xr:uid="{00000000-0005-0000-0000-0000D5050000}"/>
    <cellStyle name="20% - Accent1 4 3 2" xfId="868" xr:uid="{00000000-0005-0000-0000-0000D6050000}"/>
    <cellStyle name="20% - Accent1 4 3 2 10" xfId="34490" xr:uid="{00000000-0005-0000-0000-0000D7050000}"/>
    <cellStyle name="20% - Accent1 4 3 2 11" xfId="42454" xr:uid="{00000000-0005-0000-0000-0000D8050000}"/>
    <cellStyle name="20% - Accent1 4 3 2 2" xfId="869" xr:uid="{00000000-0005-0000-0000-0000D9050000}"/>
    <cellStyle name="20% - Accent1 4 3 2 2 2" xfId="870" xr:uid="{00000000-0005-0000-0000-0000DA050000}"/>
    <cellStyle name="20% - Accent1 4 3 2 2 2 2" xfId="871" xr:uid="{00000000-0005-0000-0000-0000DB050000}"/>
    <cellStyle name="20% - Accent1 4 3 2 2 2 2 2" xfId="872" xr:uid="{00000000-0005-0000-0000-0000DC050000}"/>
    <cellStyle name="20% - Accent1 4 3 2 2 2 2 3" xfId="42457" xr:uid="{00000000-0005-0000-0000-0000DD050000}"/>
    <cellStyle name="20% - Accent1 4 3 2 2 2 3" xfId="873" xr:uid="{00000000-0005-0000-0000-0000DE050000}"/>
    <cellStyle name="20% - Accent1 4 3 2 2 2 4" xfId="874" xr:uid="{00000000-0005-0000-0000-0000DF050000}"/>
    <cellStyle name="20% - Accent1 4 3 2 2 2 5" xfId="36889" xr:uid="{00000000-0005-0000-0000-0000E0050000}"/>
    <cellStyle name="20% - Accent1 4 3 2 2 2 6" xfId="42456" xr:uid="{00000000-0005-0000-0000-0000E1050000}"/>
    <cellStyle name="20% - Accent1 4 3 2 2 3" xfId="875" xr:uid="{00000000-0005-0000-0000-0000E2050000}"/>
    <cellStyle name="20% - Accent1 4 3 2 2 3 2" xfId="876" xr:uid="{00000000-0005-0000-0000-0000E3050000}"/>
    <cellStyle name="20% - Accent1 4 3 2 2 3 3" xfId="42458" xr:uid="{00000000-0005-0000-0000-0000E4050000}"/>
    <cellStyle name="20% - Accent1 4 3 2 2 4" xfId="877" xr:uid="{00000000-0005-0000-0000-0000E5050000}"/>
    <cellStyle name="20% - Accent1 4 3 2 2 5" xfId="878" xr:uid="{00000000-0005-0000-0000-0000E6050000}"/>
    <cellStyle name="20% - Accent1 4 3 2 2 6" xfId="36888" xr:uid="{00000000-0005-0000-0000-0000E7050000}"/>
    <cellStyle name="20% - Accent1 4 3 2 2 7" xfId="42455" xr:uid="{00000000-0005-0000-0000-0000E8050000}"/>
    <cellStyle name="20% - Accent1 4 3 2 3" xfId="879" xr:uid="{00000000-0005-0000-0000-0000E9050000}"/>
    <cellStyle name="20% - Accent1 4 3 2 3 2" xfId="880" xr:uid="{00000000-0005-0000-0000-0000EA050000}"/>
    <cellStyle name="20% - Accent1 4 3 2 3 2 2" xfId="881" xr:uid="{00000000-0005-0000-0000-0000EB050000}"/>
    <cellStyle name="20% - Accent1 4 3 2 3 2 2 2" xfId="882" xr:uid="{00000000-0005-0000-0000-0000EC050000}"/>
    <cellStyle name="20% - Accent1 4 3 2 3 2 2 3" xfId="42461" xr:uid="{00000000-0005-0000-0000-0000ED050000}"/>
    <cellStyle name="20% - Accent1 4 3 2 3 2 3" xfId="883" xr:uid="{00000000-0005-0000-0000-0000EE050000}"/>
    <cellStyle name="20% - Accent1 4 3 2 3 2 4" xfId="884" xr:uid="{00000000-0005-0000-0000-0000EF050000}"/>
    <cellStyle name="20% - Accent1 4 3 2 3 2 5" xfId="36891" xr:uid="{00000000-0005-0000-0000-0000F0050000}"/>
    <cellStyle name="20% - Accent1 4 3 2 3 2 6" xfId="42460" xr:uid="{00000000-0005-0000-0000-0000F1050000}"/>
    <cellStyle name="20% - Accent1 4 3 2 3 3" xfId="885" xr:uid="{00000000-0005-0000-0000-0000F2050000}"/>
    <cellStyle name="20% - Accent1 4 3 2 3 3 2" xfId="886" xr:uid="{00000000-0005-0000-0000-0000F3050000}"/>
    <cellStyle name="20% - Accent1 4 3 2 3 3 3" xfId="42462" xr:uid="{00000000-0005-0000-0000-0000F4050000}"/>
    <cellStyle name="20% - Accent1 4 3 2 3 4" xfId="887" xr:uid="{00000000-0005-0000-0000-0000F5050000}"/>
    <cellStyle name="20% - Accent1 4 3 2 3 5" xfId="888" xr:uid="{00000000-0005-0000-0000-0000F6050000}"/>
    <cellStyle name="20% - Accent1 4 3 2 3 6" xfId="36890" xr:uid="{00000000-0005-0000-0000-0000F7050000}"/>
    <cellStyle name="20% - Accent1 4 3 2 3 7" xfId="42459" xr:uid="{00000000-0005-0000-0000-0000F8050000}"/>
    <cellStyle name="20% - Accent1 4 3 2 4" xfId="889" xr:uid="{00000000-0005-0000-0000-0000F9050000}"/>
    <cellStyle name="20% - Accent1 4 3 2 4 2" xfId="890" xr:uid="{00000000-0005-0000-0000-0000FA050000}"/>
    <cellStyle name="20% - Accent1 4 3 2 4 2 2" xfId="891" xr:uid="{00000000-0005-0000-0000-0000FB050000}"/>
    <cellStyle name="20% - Accent1 4 3 2 4 2 3" xfId="42464" xr:uid="{00000000-0005-0000-0000-0000FC050000}"/>
    <cellStyle name="20% - Accent1 4 3 2 4 3" xfId="892" xr:uid="{00000000-0005-0000-0000-0000FD050000}"/>
    <cellStyle name="20% - Accent1 4 3 2 4 4" xfId="893" xr:uid="{00000000-0005-0000-0000-0000FE050000}"/>
    <cellStyle name="20% - Accent1 4 3 2 4 5" xfId="36892" xr:uid="{00000000-0005-0000-0000-0000FF050000}"/>
    <cellStyle name="20% - Accent1 4 3 2 4 6" xfId="42463" xr:uid="{00000000-0005-0000-0000-000000060000}"/>
    <cellStyle name="20% - Accent1 4 3 2 5" xfId="894" xr:uid="{00000000-0005-0000-0000-000001060000}"/>
    <cellStyle name="20% - Accent1 4 3 2 5 2" xfId="895" xr:uid="{00000000-0005-0000-0000-000002060000}"/>
    <cellStyle name="20% - Accent1 4 3 2 5 2 2" xfId="896" xr:uid="{00000000-0005-0000-0000-000003060000}"/>
    <cellStyle name="20% - Accent1 4 3 2 5 3" xfId="897" xr:uid="{00000000-0005-0000-0000-000004060000}"/>
    <cellStyle name="20% - Accent1 4 3 2 5 4" xfId="898" xr:uid="{00000000-0005-0000-0000-000005060000}"/>
    <cellStyle name="20% - Accent1 4 3 2 5 5" xfId="42465" xr:uid="{00000000-0005-0000-0000-000006060000}"/>
    <cellStyle name="20% - Accent1 4 3 2 6" xfId="899" xr:uid="{00000000-0005-0000-0000-000007060000}"/>
    <cellStyle name="20% - Accent1 4 3 2 6 2" xfId="900" xr:uid="{00000000-0005-0000-0000-000008060000}"/>
    <cellStyle name="20% - Accent1 4 3 2 6 2 2" xfId="901" xr:uid="{00000000-0005-0000-0000-000009060000}"/>
    <cellStyle name="20% - Accent1 4 3 2 6 3" xfId="902" xr:uid="{00000000-0005-0000-0000-00000A060000}"/>
    <cellStyle name="20% - Accent1 4 3 2 6 4" xfId="903" xr:uid="{00000000-0005-0000-0000-00000B060000}"/>
    <cellStyle name="20% - Accent1 4 3 2 7" xfId="904" xr:uid="{00000000-0005-0000-0000-00000C060000}"/>
    <cellStyle name="20% - Accent1 4 3 2 7 2" xfId="905" xr:uid="{00000000-0005-0000-0000-00000D060000}"/>
    <cellStyle name="20% - Accent1 4 3 2 8" xfId="906" xr:uid="{00000000-0005-0000-0000-00000E060000}"/>
    <cellStyle name="20% - Accent1 4 3 2 9" xfId="907" xr:uid="{00000000-0005-0000-0000-00000F060000}"/>
    <cellStyle name="20% - Accent1 4 3 3" xfId="908" xr:uid="{00000000-0005-0000-0000-000010060000}"/>
    <cellStyle name="20% - Accent1 4 3 3 2" xfId="909" xr:uid="{00000000-0005-0000-0000-000011060000}"/>
    <cellStyle name="20% - Accent1 4 3 3 2 2" xfId="910" xr:uid="{00000000-0005-0000-0000-000012060000}"/>
    <cellStyle name="20% - Accent1 4 3 3 2 2 2" xfId="911" xr:uid="{00000000-0005-0000-0000-000013060000}"/>
    <cellStyle name="20% - Accent1 4 3 3 2 2 3" xfId="42468" xr:uid="{00000000-0005-0000-0000-000014060000}"/>
    <cellStyle name="20% - Accent1 4 3 3 2 3" xfId="912" xr:uid="{00000000-0005-0000-0000-000015060000}"/>
    <cellStyle name="20% - Accent1 4 3 3 2 4" xfId="913" xr:uid="{00000000-0005-0000-0000-000016060000}"/>
    <cellStyle name="20% - Accent1 4 3 3 2 5" xfId="36894" xr:uid="{00000000-0005-0000-0000-000017060000}"/>
    <cellStyle name="20% - Accent1 4 3 3 2 6" xfId="42467" xr:uid="{00000000-0005-0000-0000-000018060000}"/>
    <cellStyle name="20% - Accent1 4 3 3 3" xfId="914" xr:uid="{00000000-0005-0000-0000-000019060000}"/>
    <cellStyle name="20% - Accent1 4 3 3 3 2" xfId="915" xr:uid="{00000000-0005-0000-0000-00001A060000}"/>
    <cellStyle name="20% - Accent1 4 3 3 3 3" xfId="42469" xr:uid="{00000000-0005-0000-0000-00001B060000}"/>
    <cellStyle name="20% - Accent1 4 3 3 4" xfId="916" xr:uid="{00000000-0005-0000-0000-00001C060000}"/>
    <cellStyle name="20% - Accent1 4 3 3 5" xfId="917" xr:uid="{00000000-0005-0000-0000-00001D060000}"/>
    <cellStyle name="20% - Accent1 4 3 3 6" xfId="36893" xr:uid="{00000000-0005-0000-0000-00001E060000}"/>
    <cellStyle name="20% - Accent1 4 3 3 7" xfId="42466" xr:uid="{00000000-0005-0000-0000-00001F060000}"/>
    <cellStyle name="20% - Accent1 4 3 4" xfId="918" xr:uid="{00000000-0005-0000-0000-000020060000}"/>
    <cellStyle name="20% - Accent1 4 3 4 2" xfId="919" xr:uid="{00000000-0005-0000-0000-000021060000}"/>
    <cellStyle name="20% - Accent1 4 3 4 2 2" xfId="920" xr:uid="{00000000-0005-0000-0000-000022060000}"/>
    <cellStyle name="20% - Accent1 4 3 4 2 2 2" xfId="921" xr:uid="{00000000-0005-0000-0000-000023060000}"/>
    <cellStyle name="20% - Accent1 4 3 4 2 2 3" xfId="42472" xr:uid="{00000000-0005-0000-0000-000024060000}"/>
    <cellStyle name="20% - Accent1 4 3 4 2 3" xfId="922" xr:uid="{00000000-0005-0000-0000-000025060000}"/>
    <cellStyle name="20% - Accent1 4 3 4 2 4" xfId="923" xr:uid="{00000000-0005-0000-0000-000026060000}"/>
    <cellStyle name="20% - Accent1 4 3 4 2 5" xfId="36896" xr:uid="{00000000-0005-0000-0000-000027060000}"/>
    <cellStyle name="20% - Accent1 4 3 4 2 6" xfId="42471" xr:uid="{00000000-0005-0000-0000-000028060000}"/>
    <cellStyle name="20% - Accent1 4 3 4 3" xfId="924" xr:uid="{00000000-0005-0000-0000-000029060000}"/>
    <cellStyle name="20% - Accent1 4 3 4 3 2" xfId="925" xr:uid="{00000000-0005-0000-0000-00002A060000}"/>
    <cellStyle name="20% - Accent1 4 3 4 3 3" xfId="42473" xr:uid="{00000000-0005-0000-0000-00002B060000}"/>
    <cellStyle name="20% - Accent1 4 3 4 4" xfId="926" xr:uid="{00000000-0005-0000-0000-00002C060000}"/>
    <cellStyle name="20% - Accent1 4 3 4 5" xfId="927" xr:uid="{00000000-0005-0000-0000-00002D060000}"/>
    <cellStyle name="20% - Accent1 4 3 4 6" xfId="36895" xr:uid="{00000000-0005-0000-0000-00002E060000}"/>
    <cellStyle name="20% - Accent1 4 3 4 7" xfId="42470" xr:uid="{00000000-0005-0000-0000-00002F060000}"/>
    <cellStyle name="20% - Accent1 4 3 5" xfId="928" xr:uid="{00000000-0005-0000-0000-000030060000}"/>
    <cellStyle name="20% - Accent1 4 3 5 2" xfId="929" xr:uid="{00000000-0005-0000-0000-000031060000}"/>
    <cellStyle name="20% - Accent1 4 3 5 2 2" xfId="930" xr:uid="{00000000-0005-0000-0000-000032060000}"/>
    <cellStyle name="20% - Accent1 4 3 5 2 3" xfId="42475" xr:uid="{00000000-0005-0000-0000-000033060000}"/>
    <cellStyle name="20% - Accent1 4 3 5 3" xfId="931" xr:uid="{00000000-0005-0000-0000-000034060000}"/>
    <cellStyle name="20% - Accent1 4 3 5 4" xfId="932" xr:uid="{00000000-0005-0000-0000-000035060000}"/>
    <cellStyle name="20% - Accent1 4 3 5 5" xfId="36897" xr:uid="{00000000-0005-0000-0000-000036060000}"/>
    <cellStyle name="20% - Accent1 4 3 5 6" xfId="42474" xr:uid="{00000000-0005-0000-0000-000037060000}"/>
    <cellStyle name="20% - Accent1 4 3 6" xfId="933" xr:uid="{00000000-0005-0000-0000-000038060000}"/>
    <cellStyle name="20% - Accent1 4 3 6 2" xfId="934" xr:uid="{00000000-0005-0000-0000-000039060000}"/>
    <cellStyle name="20% - Accent1 4 3 6 2 2" xfId="935" xr:uid="{00000000-0005-0000-0000-00003A060000}"/>
    <cellStyle name="20% - Accent1 4 3 6 3" xfId="936" xr:uid="{00000000-0005-0000-0000-00003B060000}"/>
    <cellStyle name="20% - Accent1 4 3 6 4" xfId="937" xr:uid="{00000000-0005-0000-0000-00003C060000}"/>
    <cellStyle name="20% - Accent1 4 3 6 5" xfId="42476" xr:uid="{00000000-0005-0000-0000-00003D060000}"/>
    <cellStyle name="20% - Accent1 4 3 7" xfId="938" xr:uid="{00000000-0005-0000-0000-00003E060000}"/>
    <cellStyle name="20% - Accent1 4 3 7 2" xfId="939" xr:uid="{00000000-0005-0000-0000-00003F060000}"/>
    <cellStyle name="20% - Accent1 4 3 7 2 2" xfId="940" xr:uid="{00000000-0005-0000-0000-000040060000}"/>
    <cellStyle name="20% - Accent1 4 3 7 3" xfId="941" xr:uid="{00000000-0005-0000-0000-000041060000}"/>
    <cellStyle name="20% - Accent1 4 3 7 4" xfId="942" xr:uid="{00000000-0005-0000-0000-000042060000}"/>
    <cellStyle name="20% - Accent1 4 3 8" xfId="943" xr:uid="{00000000-0005-0000-0000-000043060000}"/>
    <cellStyle name="20% - Accent1 4 3 8 2" xfId="944" xr:uid="{00000000-0005-0000-0000-000044060000}"/>
    <cellStyle name="20% - Accent1 4 3 9" xfId="945" xr:uid="{00000000-0005-0000-0000-000045060000}"/>
    <cellStyle name="20% - Accent1 4 4" xfId="946" xr:uid="{00000000-0005-0000-0000-000046060000}"/>
    <cellStyle name="20% - Accent1 4 4 10" xfId="34491" xr:uid="{00000000-0005-0000-0000-000047060000}"/>
    <cellStyle name="20% - Accent1 4 4 11" xfId="42477" xr:uid="{00000000-0005-0000-0000-000048060000}"/>
    <cellStyle name="20% - Accent1 4 4 2" xfId="947" xr:uid="{00000000-0005-0000-0000-000049060000}"/>
    <cellStyle name="20% - Accent1 4 4 2 2" xfId="948" xr:uid="{00000000-0005-0000-0000-00004A060000}"/>
    <cellStyle name="20% - Accent1 4 4 2 2 2" xfId="949" xr:uid="{00000000-0005-0000-0000-00004B060000}"/>
    <cellStyle name="20% - Accent1 4 4 2 2 2 2" xfId="950" xr:uid="{00000000-0005-0000-0000-00004C060000}"/>
    <cellStyle name="20% - Accent1 4 4 2 2 2 3" xfId="42480" xr:uid="{00000000-0005-0000-0000-00004D060000}"/>
    <cellStyle name="20% - Accent1 4 4 2 2 3" xfId="951" xr:uid="{00000000-0005-0000-0000-00004E060000}"/>
    <cellStyle name="20% - Accent1 4 4 2 2 4" xfId="952" xr:uid="{00000000-0005-0000-0000-00004F060000}"/>
    <cellStyle name="20% - Accent1 4 4 2 2 5" xfId="36899" xr:uid="{00000000-0005-0000-0000-000050060000}"/>
    <cellStyle name="20% - Accent1 4 4 2 2 6" xfId="42479" xr:uid="{00000000-0005-0000-0000-000051060000}"/>
    <cellStyle name="20% - Accent1 4 4 2 3" xfId="953" xr:uid="{00000000-0005-0000-0000-000052060000}"/>
    <cellStyle name="20% - Accent1 4 4 2 3 2" xfId="954" xr:uid="{00000000-0005-0000-0000-000053060000}"/>
    <cellStyle name="20% - Accent1 4 4 2 3 3" xfId="42481" xr:uid="{00000000-0005-0000-0000-000054060000}"/>
    <cellStyle name="20% - Accent1 4 4 2 4" xfId="955" xr:uid="{00000000-0005-0000-0000-000055060000}"/>
    <cellStyle name="20% - Accent1 4 4 2 5" xfId="956" xr:uid="{00000000-0005-0000-0000-000056060000}"/>
    <cellStyle name="20% - Accent1 4 4 2 6" xfId="36898" xr:uid="{00000000-0005-0000-0000-000057060000}"/>
    <cellStyle name="20% - Accent1 4 4 2 7" xfId="42478" xr:uid="{00000000-0005-0000-0000-000058060000}"/>
    <cellStyle name="20% - Accent1 4 4 3" xfId="957" xr:uid="{00000000-0005-0000-0000-000059060000}"/>
    <cellStyle name="20% - Accent1 4 4 3 2" xfId="958" xr:uid="{00000000-0005-0000-0000-00005A060000}"/>
    <cellStyle name="20% - Accent1 4 4 3 2 2" xfId="959" xr:uid="{00000000-0005-0000-0000-00005B060000}"/>
    <cellStyle name="20% - Accent1 4 4 3 2 2 2" xfId="960" xr:uid="{00000000-0005-0000-0000-00005C060000}"/>
    <cellStyle name="20% - Accent1 4 4 3 2 2 3" xfId="42484" xr:uid="{00000000-0005-0000-0000-00005D060000}"/>
    <cellStyle name="20% - Accent1 4 4 3 2 3" xfId="961" xr:uid="{00000000-0005-0000-0000-00005E060000}"/>
    <cellStyle name="20% - Accent1 4 4 3 2 4" xfId="962" xr:uid="{00000000-0005-0000-0000-00005F060000}"/>
    <cellStyle name="20% - Accent1 4 4 3 2 5" xfId="36901" xr:uid="{00000000-0005-0000-0000-000060060000}"/>
    <cellStyle name="20% - Accent1 4 4 3 2 6" xfId="42483" xr:uid="{00000000-0005-0000-0000-000061060000}"/>
    <cellStyle name="20% - Accent1 4 4 3 3" xfId="963" xr:uid="{00000000-0005-0000-0000-000062060000}"/>
    <cellStyle name="20% - Accent1 4 4 3 3 2" xfId="964" xr:uid="{00000000-0005-0000-0000-000063060000}"/>
    <cellStyle name="20% - Accent1 4 4 3 3 3" xfId="42485" xr:uid="{00000000-0005-0000-0000-000064060000}"/>
    <cellStyle name="20% - Accent1 4 4 3 4" xfId="965" xr:uid="{00000000-0005-0000-0000-000065060000}"/>
    <cellStyle name="20% - Accent1 4 4 3 5" xfId="966" xr:uid="{00000000-0005-0000-0000-000066060000}"/>
    <cellStyle name="20% - Accent1 4 4 3 6" xfId="36900" xr:uid="{00000000-0005-0000-0000-000067060000}"/>
    <cellStyle name="20% - Accent1 4 4 3 7" xfId="42482" xr:uid="{00000000-0005-0000-0000-000068060000}"/>
    <cellStyle name="20% - Accent1 4 4 4" xfId="967" xr:uid="{00000000-0005-0000-0000-000069060000}"/>
    <cellStyle name="20% - Accent1 4 4 4 2" xfId="968" xr:uid="{00000000-0005-0000-0000-00006A060000}"/>
    <cellStyle name="20% - Accent1 4 4 4 2 2" xfId="969" xr:uid="{00000000-0005-0000-0000-00006B060000}"/>
    <cellStyle name="20% - Accent1 4 4 4 2 3" xfId="42487" xr:uid="{00000000-0005-0000-0000-00006C060000}"/>
    <cellStyle name="20% - Accent1 4 4 4 3" xfId="970" xr:uid="{00000000-0005-0000-0000-00006D060000}"/>
    <cellStyle name="20% - Accent1 4 4 4 4" xfId="971" xr:uid="{00000000-0005-0000-0000-00006E060000}"/>
    <cellStyle name="20% - Accent1 4 4 4 5" xfId="36902" xr:uid="{00000000-0005-0000-0000-00006F060000}"/>
    <cellStyle name="20% - Accent1 4 4 4 6" xfId="42486" xr:uid="{00000000-0005-0000-0000-000070060000}"/>
    <cellStyle name="20% - Accent1 4 4 5" xfId="972" xr:uid="{00000000-0005-0000-0000-000071060000}"/>
    <cellStyle name="20% - Accent1 4 4 5 2" xfId="973" xr:uid="{00000000-0005-0000-0000-000072060000}"/>
    <cellStyle name="20% - Accent1 4 4 5 2 2" xfId="974" xr:uid="{00000000-0005-0000-0000-000073060000}"/>
    <cellStyle name="20% - Accent1 4 4 5 3" xfId="975" xr:uid="{00000000-0005-0000-0000-000074060000}"/>
    <cellStyle name="20% - Accent1 4 4 5 4" xfId="976" xr:uid="{00000000-0005-0000-0000-000075060000}"/>
    <cellStyle name="20% - Accent1 4 4 5 5" xfId="42488" xr:uid="{00000000-0005-0000-0000-000076060000}"/>
    <cellStyle name="20% - Accent1 4 4 6" xfId="977" xr:uid="{00000000-0005-0000-0000-000077060000}"/>
    <cellStyle name="20% - Accent1 4 4 6 2" xfId="978" xr:uid="{00000000-0005-0000-0000-000078060000}"/>
    <cellStyle name="20% - Accent1 4 4 6 2 2" xfId="979" xr:uid="{00000000-0005-0000-0000-000079060000}"/>
    <cellStyle name="20% - Accent1 4 4 6 3" xfId="980" xr:uid="{00000000-0005-0000-0000-00007A060000}"/>
    <cellStyle name="20% - Accent1 4 4 6 4" xfId="981" xr:uid="{00000000-0005-0000-0000-00007B060000}"/>
    <cellStyle name="20% - Accent1 4 4 7" xfId="982" xr:uid="{00000000-0005-0000-0000-00007C060000}"/>
    <cellStyle name="20% - Accent1 4 4 7 2" xfId="983" xr:uid="{00000000-0005-0000-0000-00007D060000}"/>
    <cellStyle name="20% - Accent1 4 4 8" xfId="984" xr:uid="{00000000-0005-0000-0000-00007E060000}"/>
    <cellStyle name="20% - Accent1 4 4 9" xfId="985" xr:uid="{00000000-0005-0000-0000-00007F060000}"/>
    <cellStyle name="20% - Accent1 4 5" xfId="986" xr:uid="{00000000-0005-0000-0000-000080060000}"/>
    <cellStyle name="20% - Accent1 4 5 2" xfId="987" xr:uid="{00000000-0005-0000-0000-000081060000}"/>
    <cellStyle name="20% - Accent1 4 5 2 2" xfId="988" xr:uid="{00000000-0005-0000-0000-000082060000}"/>
    <cellStyle name="20% - Accent1 4 5 2 2 2" xfId="989" xr:uid="{00000000-0005-0000-0000-000083060000}"/>
    <cellStyle name="20% - Accent1 4 5 2 2 3" xfId="42491" xr:uid="{00000000-0005-0000-0000-000084060000}"/>
    <cellStyle name="20% - Accent1 4 5 2 3" xfId="990" xr:uid="{00000000-0005-0000-0000-000085060000}"/>
    <cellStyle name="20% - Accent1 4 5 2 4" xfId="991" xr:uid="{00000000-0005-0000-0000-000086060000}"/>
    <cellStyle name="20% - Accent1 4 5 2 5" xfId="36904" xr:uid="{00000000-0005-0000-0000-000087060000}"/>
    <cellStyle name="20% - Accent1 4 5 2 6" xfId="42490" xr:uid="{00000000-0005-0000-0000-000088060000}"/>
    <cellStyle name="20% - Accent1 4 5 3" xfId="992" xr:uid="{00000000-0005-0000-0000-000089060000}"/>
    <cellStyle name="20% - Accent1 4 5 4" xfId="993" xr:uid="{00000000-0005-0000-0000-00008A060000}"/>
    <cellStyle name="20% - Accent1 4 5 4 2" xfId="994" xr:uid="{00000000-0005-0000-0000-00008B060000}"/>
    <cellStyle name="20% - Accent1 4 5 4 3" xfId="42492" xr:uid="{00000000-0005-0000-0000-00008C060000}"/>
    <cellStyle name="20% - Accent1 4 5 5" xfId="995" xr:uid="{00000000-0005-0000-0000-00008D060000}"/>
    <cellStyle name="20% - Accent1 4 5 6" xfId="996" xr:uid="{00000000-0005-0000-0000-00008E060000}"/>
    <cellStyle name="20% - Accent1 4 5 7" xfId="36903" xr:uid="{00000000-0005-0000-0000-00008F060000}"/>
    <cellStyle name="20% - Accent1 4 5 8" xfId="42489" xr:uid="{00000000-0005-0000-0000-000090060000}"/>
    <cellStyle name="20% - Accent1 4 6" xfId="997" xr:uid="{00000000-0005-0000-0000-000091060000}"/>
    <cellStyle name="20% - Accent1 4 6 2" xfId="998" xr:uid="{00000000-0005-0000-0000-000092060000}"/>
    <cellStyle name="20% - Accent1 4 6 2 2" xfId="999" xr:uid="{00000000-0005-0000-0000-000093060000}"/>
    <cellStyle name="20% - Accent1 4 6 2 2 2" xfId="1000" xr:uid="{00000000-0005-0000-0000-000094060000}"/>
    <cellStyle name="20% - Accent1 4 6 2 2 3" xfId="42495" xr:uid="{00000000-0005-0000-0000-000095060000}"/>
    <cellStyle name="20% - Accent1 4 6 2 3" xfId="1001" xr:uid="{00000000-0005-0000-0000-000096060000}"/>
    <cellStyle name="20% - Accent1 4 6 2 4" xfId="1002" xr:uid="{00000000-0005-0000-0000-000097060000}"/>
    <cellStyle name="20% - Accent1 4 6 2 5" xfId="36906" xr:uid="{00000000-0005-0000-0000-000098060000}"/>
    <cellStyle name="20% - Accent1 4 6 2 6" xfId="42494" xr:uid="{00000000-0005-0000-0000-000099060000}"/>
    <cellStyle name="20% - Accent1 4 6 3" xfId="1003" xr:uid="{00000000-0005-0000-0000-00009A060000}"/>
    <cellStyle name="20% - Accent1 4 6 3 2" xfId="1004" xr:uid="{00000000-0005-0000-0000-00009B060000}"/>
    <cellStyle name="20% - Accent1 4 6 3 2 2" xfId="1005" xr:uid="{00000000-0005-0000-0000-00009C060000}"/>
    <cellStyle name="20% - Accent1 4 6 3 2 3" xfId="42497" xr:uid="{00000000-0005-0000-0000-00009D060000}"/>
    <cellStyle name="20% - Accent1 4 6 3 3" xfId="1006" xr:uid="{00000000-0005-0000-0000-00009E060000}"/>
    <cellStyle name="20% - Accent1 4 6 3 4" xfId="1007" xr:uid="{00000000-0005-0000-0000-00009F060000}"/>
    <cellStyle name="20% - Accent1 4 6 3 5" xfId="36907" xr:uid="{00000000-0005-0000-0000-0000A0060000}"/>
    <cellStyle name="20% - Accent1 4 6 3 6" xfId="42496" xr:uid="{00000000-0005-0000-0000-0000A1060000}"/>
    <cellStyle name="20% - Accent1 4 6 4" xfId="1008" xr:uid="{00000000-0005-0000-0000-0000A2060000}"/>
    <cellStyle name="20% - Accent1 4 6 4 2" xfId="1009" xr:uid="{00000000-0005-0000-0000-0000A3060000}"/>
    <cellStyle name="20% - Accent1 4 6 4 3" xfId="42498" xr:uid="{00000000-0005-0000-0000-0000A4060000}"/>
    <cellStyle name="20% - Accent1 4 6 5" xfId="1010" xr:uid="{00000000-0005-0000-0000-0000A5060000}"/>
    <cellStyle name="20% - Accent1 4 6 6" xfId="1011" xr:uid="{00000000-0005-0000-0000-0000A6060000}"/>
    <cellStyle name="20% - Accent1 4 6 7" xfId="36905" xr:uid="{00000000-0005-0000-0000-0000A7060000}"/>
    <cellStyle name="20% - Accent1 4 6 8" xfId="42493" xr:uid="{00000000-0005-0000-0000-0000A8060000}"/>
    <cellStyle name="20% - Accent1 4 7" xfId="1012" xr:uid="{00000000-0005-0000-0000-0000A9060000}"/>
    <cellStyle name="20% - Accent1 4 7 2" xfId="1013" xr:uid="{00000000-0005-0000-0000-0000AA060000}"/>
    <cellStyle name="20% - Accent1 4 7 2 2" xfId="1014" xr:uid="{00000000-0005-0000-0000-0000AB060000}"/>
    <cellStyle name="20% - Accent1 4 7 2 3" xfId="42500" xr:uid="{00000000-0005-0000-0000-0000AC060000}"/>
    <cellStyle name="20% - Accent1 4 7 3" xfId="1015" xr:uid="{00000000-0005-0000-0000-0000AD060000}"/>
    <cellStyle name="20% - Accent1 4 7 4" xfId="1016" xr:uid="{00000000-0005-0000-0000-0000AE060000}"/>
    <cellStyle name="20% - Accent1 4 7 5" xfId="36908" xr:uid="{00000000-0005-0000-0000-0000AF060000}"/>
    <cellStyle name="20% - Accent1 4 7 6" xfId="42499" xr:uid="{00000000-0005-0000-0000-0000B0060000}"/>
    <cellStyle name="20% - Accent1 4 8" xfId="1017" xr:uid="{00000000-0005-0000-0000-0000B1060000}"/>
    <cellStyle name="20% - Accent1 4 8 2" xfId="1018" xr:uid="{00000000-0005-0000-0000-0000B2060000}"/>
    <cellStyle name="20% - Accent1 4 8 2 2" xfId="1019" xr:uid="{00000000-0005-0000-0000-0000B3060000}"/>
    <cellStyle name="20% - Accent1 4 8 3" xfId="1020" xr:uid="{00000000-0005-0000-0000-0000B4060000}"/>
    <cellStyle name="20% - Accent1 4 8 4" xfId="1021" xr:uid="{00000000-0005-0000-0000-0000B5060000}"/>
    <cellStyle name="20% - Accent1 4 8 5" xfId="42501" xr:uid="{00000000-0005-0000-0000-0000B6060000}"/>
    <cellStyle name="20% - Accent1 4 9" xfId="1022" xr:uid="{00000000-0005-0000-0000-0000B7060000}"/>
    <cellStyle name="20% - Accent1 4 9 2" xfId="1023" xr:uid="{00000000-0005-0000-0000-0000B8060000}"/>
    <cellStyle name="20% - Accent1 4 9 2 2" xfId="1024" xr:uid="{00000000-0005-0000-0000-0000B9060000}"/>
    <cellStyle name="20% - Accent1 4 9 3" xfId="1025" xr:uid="{00000000-0005-0000-0000-0000BA060000}"/>
    <cellStyle name="20% - Accent1 4 9 4" xfId="1026" xr:uid="{00000000-0005-0000-0000-0000BB060000}"/>
    <cellStyle name="20% - Accent1 5" xfId="1027" xr:uid="{00000000-0005-0000-0000-0000BC060000}"/>
    <cellStyle name="20% - Accent1 5 10" xfId="1028" xr:uid="{00000000-0005-0000-0000-0000BD060000}"/>
    <cellStyle name="20% - Accent1 5 10 2" xfId="1029" xr:uid="{00000000-0005-0000-0000-0000BE060000}"/>
    <cellStyle name="20% - Accent1 5 11" xfId="1030" xr:uid="{00000000-0005-0000-0000-0000BF060000}"/>
    <cellStyle name="20% - Accent1 5 12" xfId="1031" xr:uid="{00000000-0005-0000-0000-0000C0060000}"/>
    <cellStyle name="20% - Accent1 5 13" xfId="34492" xr:uid="{00000000-0005-0000-0000-0000C1060000}"/>
    <cellStyle name="20% - Accent1 5 14" xfId="42502" xr:uid="{00000000-0005-0000-0000-0000C2060000}"/>
    <cellStyle name="20% - Accent1 5 2" xfId="1032" xr:uid="{00000000-0005-0000-0000-0000C3060000}"/>
    <cellStyle name="20% - Accent1 5 2 10" xfId="1033" xr:uid="{00000000-0005-0000-0000-0000C4060000}"/>
    <cellStyle name="20% - Accent1 5 2 11" xfId="1034" xr:uid="{00000000-0005-0000-0000-0000C5060000}"/>
    <cellStyle name="20% - Accent1 5 2 12" xfId="34493" xr:uid="{00000000-0005-0000-0000-0000C6060000}"/>
    <cellStyle name="20% - Accent1 5 2 13" xfId="42503" xr:uid="{00000000-0005-0000-0000-0000C7060000}"/>
    <cellStyle name="20% - Accent1 5 2 2" xfId="1035" xr:uid="{00000000-0005-0000-0000-0000C8060000}"/>
    <cellStyle name="20% - Accent1 5 2 2 10" xfId="1036" xr:uid="{00000000-0005-0000-0000-0000C9060000}"/>
    <cellStyle name="20% - Accent1 5 2 2 11" xfId="34494" xr:uid="{00000000-0005-0000-0000-0000CA060000}"/>
    <cellStyle name="20% - Accent1 5 2 2 12" xfId="42504" xr:uid="{00000000-0005-0000-0000-0000CB060000}"/>
    <cellStyle name="20% - Accent1 5 2 2 2" xfId="1037" xr:uid="{00000000-0005-0000-0000-0000CC060000}"/>
    <cellStyle name="20% - Accent1 5 2 2 2 10" xfId="34495" xr:uid="{00000000-0005-0000-0000-0000CD060000}"/>
    <cellStyle name="20% - Accent1 5 2 2 2 11" xfId="42505" xr:uid="{00000000-0005-0000-0000-0000CE060000}"/>
    <cellStyle name="20% - Accent1 5 2 2 2 2" xfId="1038" xr:uid="{00000000-0005-0000-0000-0000CF060000}"/>
    <cellStyle name="20% - Accent1 5 2 2 2 2 2" xfId="1039" xr:uid="{00000000-0005-0000-0000-0000D0060000}"/>
    <cellStyle name="20% - Accent1 5 2 2 2 2 2 2" xfId="1040" xr:uid="{00000000-0005-0000-0000-0000D1060000}"/>
    <cellStyle name="20% - Accent1 5 2 2 2 2 2 2 2" xfId="1041" xr:uid="{00000000-0005-0000-0000-0000D2060000}"/>
    <cellStyle name="20% - Accent1 5 2 2 2 2 2 2 3" xfId="42508" xr:uid="{00000000-0005-0000-0000-0000D3060000}"/>
    <cellStyle name="20% - Accent1 5 2 2 2 2 2 3" xfId="1042" xr:uid="{00000000-0005-0000-0000-0000D4060000}"/>
    <cellStyle name="20% - Accent1 5 2 2 2 2 2 4" xfId="1043" xr:uid="{00000000-0005-0000-0000-0000D5060000}"/>
    <cellStyle name="20% - Accent1 5 2 2 2 2 2 5" xfId="36910" xr:uid="{00000000-0005-0000-0000-0000D6060000}"/>
    <cellStyle name="20% - Accent1 5 2 2 2 2 2 6" xfId="42507" xr:uid="{00000000-0005-0000-0000-0000D7060000}"/>
    <cellStyle name="20% - Accent1 5 2 2 2 2 3" xfId="1044" xr:uid="{00000000-0005-0000-0000-0000D8060000}"/>
    <cellStyle name="20% - Accent1 5 2 2 2 2 3 2" xfId="1045" xr:uid="{00000000-0005-0000-0000-0000D9060000}"/>
    <cellStyle name="20% - Accent1 5 2 2 2 2 3 3" xfId="42509" xr:uid="{00000000-0005-0000-0000-0000DA060000}"/>
    <cellStyle name="20% - Accent1 5 2 2 2 2 4" xfId="1046" xr:uid="{00000000-0005-0000-0000-0000DB060000}"/>
    <cellStyle name="20% - Accent1 5 2 2 2 2 5" xfId="1047" xr:uid="{00000000-0005-0000-0000-0000DC060000}"/>
    <cellStyle name="20% - Accent1 5 2 2 2 2 6" xfId="36909" xr:uid="{00000000-0005-0000-0000-0000DD060000}"/>
    <cellStyle name="20% - Accent1 5 2 2 2 2 7" xfId="42506" xr:uid="{00000000-0005-0000-0000-0000DE060000}"/>
    <cellStyle name="20% - Accent1 5 2 2 2 3" xfId="1048" xr:uid="{00000000-0005-0000-0000-0000DF060000}"/>
    <cellStyle name="20% - Accent1 5 2 2 2 3 2" xfId="1049" xr:uid="{00000000-0005-0000-0000-0000E0060000}"/>
    <cellStyle name="20% - Accent1 5 2 2 2 3 2 2" xfId="1050" xr:uid="{00000000-0005-0000-0000-0000E1060000}"/>
    <cellStyle name="20% - Accent1 5 2 2 2 3 2 2 2" xfId="1051" xr:uid="{00000000-0005-0000-0000-0000E2060000}"/>
    <cellStyle name="20% - Accent1 5 2 2 2 3 2 2 3" xfId="42512" xr:uid="{00000000-0005-0000-0000-0000E3060000}"/>
    <cellStyle name="20% - Accent1 5 2 2 2 3 2 3" xfId="1052" xr:uid="{00000000-0005-0000-0000-0000E4060000}"/>
    <cellStyle name="20% - Accent1 5 2 2 2 3 2 4" xfId="1053" xr:uid="{00000000-0005-0000-0000-0000E5060000}"/>
    <cellStyle name="20% - Accent1 5 2 2 2 3 2 5" xfId="36912" xr:uid="{00000000-0005-0000-0000-0000E6060000}"/>
    <cellStyle name="20% - Accent1 5 2 2 2 3 2 6" xfId="42511" xr:uid="{00000000-0005-0000-0000-0000E7060000}"/>
    <cellStyle name="20% - Accent1 5 2 2 2 3 3" xfId="1054" xr:uid="{00000000-0005-0000-0000-0000E8060000}"/>
    <cellStyle name="20% - Accent1 5 2 2 2 3 3 2" xfId="1055" xr:uid="{00000000-0005-0000-0000-0000E9060000}"/>
    <cellStyle name="20% - Accent1 5 2 2 2 3 3 3" xfId="42513" xr:uid="{00000000-0005-0000-0000-0000EA060000}"/>
    <cellStyle name="20% - Accent1 5 2 2 2 3 4" xfId="1056" xr:uid="{00000000-0005-0000-0000-0000EB060000}"/>
    <cellStyle name="20% - Accent1 5 2 2 2 3 5" xfId="1057" xr:uid="{00000000-0005-0000-0000-0000EC060000}"/>
    <cellStyle name="20% - Accent1 5 2 2 2 3 6" xfId="36911" xr:uid="{00000000-0005-0000-0000-0000ED060000}"/>
    <cellStyle name="20% - Accent1 5 2 2 2 3 7" xfId="42510" xr:uid="{00000000-0005-0000-0000-0000EE060000}"/>
    <cellStyle name="20% - Accent1 5 2 2 2 4" xfId="1058" xr:uid="{00000000-0005-0000-0000-0000EF060000}"/>
    <cellStyle name="20% - Accent1 5 2 2 2 4 2" xfId="1059" xr:uid="{00000000-0005-0000-0000-0000F0060000}"/>
    <cellStyle name="20% - Accent1 5 2 2 2 4 2 2" xfId="1060" xr:uid="{00000000-0005-0000-0000-0000F1060000}"/>
    <cellStyle name="20% - Accent1 5 2 2 2 4 2 3" xfId="42515" xr:uid="{00000000-0005-0000-0000-0000F2060000}"/>
    <cellStyle name="20% - Accent1 5 2 2 2 4 3" xfId="1061" xr:uid="{00000000-0005-0000-0000-0000F3060000}"/>
    <cellStyle name="20% - Accent1 5 2 2 2 4 4" xfId="1062" xr:uid="{00000000-0005-0000-0000-0000F4060000}"/>
    <cellStyle name="20% - Accent1 5 2 2 2 4 5" xfId="36913" xr:uid="{00000000-0005-0000-0000-0000F5060000}"/>
    <cellStyle name="20% - Accent1 5 2 2 2 4 6" xfId="42514" xr:uid="{00000000-0005-0000-0000-0000F6060000}"/>
    <cellStyle name="20% - Accent1 5 2 2 2 5" xfId="1063" xr:uid="{00000000-0005-0000-0000-0000F7060000}"/>
    <cellStyle name="20% - Accent1 5 2 2 2 5 2" xfId="1064" xr:uid="{00000000-0005-0000-0000-0000F8060000}"/>
    <cellStyle name="20% - Accent1 5 2 2 2 5 2 2" xfId="1065" xr:uid="{00000000-0005-0000-0000-0000F9060000}"/>
    <cellStyle name="20% - Accent1 5 2 2 2 5 3" xfId="1066" xr:uid="{00000000-0005-0000-0000-0000FA060000}"/>
    <cellStyle name="20% - Accent1 5 2 2 2 5 4" xfId="1067" xr:uid="{00000000-0005-0000-0000-0000FB060000}"/>
    <cellStyle name="20% - Accent1 5 2 2 2 5 5" xfId="42516" xr:uid="{00000000-0005-0000-0000-0000FC060000}"/>
    <cellStyle name="20% - Accent1 5 2 2 2 6" xfId="1068" xr:uid="{00000000-0005-0000-0000-0000FD060000}"/>
    <cellStyle name="20% - Accent1 5 2 2 2 6 2" xfId="1069" xr:uid="{00000000-0005-0000-0000-0000FE060000}"/>
    <cellStyle name="20% - Accent1 5 2 2 2 6 2 2" xfId="1070" xr:uid="{00000000-0005-0000-0000-0000FF060000}"/>
    <cellStyle name="20% - Accent1 5 2 2 2 6 3" xfId="1071" xr:uid="{00000000-0005-0000-0000-000000070000}"/>
    <cellStyle name="20% - Accent1 5 2 2 2 6 4" xfId="1072" xr:uid="{00000000-0005-0000-0000-000001070000}"/>
    <cellStyle name="20% - Accent1 5 2 2 2 7" xfId="1073" xr:uid="{00000000-0005-0000-0000-000002070000}"/>
    <cellStyle name="20% - Accent1 5 2 2 2 7 2" xfId="1074" xr:uid="{00000000-0005-0000-0000-000003070000}"/>
    <cellStyle name="20% - Accent1 5 2 2 2 8" xfId="1075" xr:uid="{00000000-0005-0000-0000-000004070000}"/>
    <cellStyle name="20% - Accent1 5 2 2 2 9" xfId="1076" xr:uid="{00000000-0005-0000-0000-000005070000}"/>
    <cellStyle name="20% - Accent1 5 2 2 3" xfId="1077" xr:uid="{00000000-0005-0000-0000-000006070000}"/>
    <cellStyle name="20% - Accent1 5 2 2 3 2" xfId="1078" xr:uid="{00000000-0005-0000-0000-000007070000}"/>
    <cellStyle name="20% - Accent1 5 2 2 3 2 2" xfId="1079" xr:uid="{00000000-0005-0000-0000-000008070000}"/>
    <cellStyle name="20% - Accent1 5 2 2 3 2 2 2" xfId="1080" xr:uid="{00000000-0005-0000-0000-000009070000}"/>
    <cellStyle name="20% - Accent1 5 2 2 3 2 2 3" xfId="42519" xr:uid="{00000000-0005-0000-0000-00000A070000}"/>
    <cellStyle name="20% - Accent1 5 2 2 3 2 3" xfId="1081" xr:uid="{00000000-0005-0000-0000-00000B070000}"/>
    <cellStyle name="20% - Accent1 5 2 2 3 2 4" xfId="1082" xr:uid="{00000000-0005-0000-0000-00000C070000}"/>
    <cellStyle name="20% - Accent1 5 2 2 3 2 5" xfId="36915" xr:uid="{00000000-0005-0000-0000-00000D070000}"/>
    <cellStyle name="20% - Accent1 5 2 2 3 2 6" xfId="42518" xr:uid="{00000000-0005-0000-0000-00000E070000}"/>
    <cellStyle name="20% - Accent1 5 2 2 3 3" xfId="1083" xr:uid="{00000000-0005-0000-0000-00000F070000}"/>
    <cellStyle name="20% - Accent1 5 2 2 3 3 2" xfId="1084" xr:uid="{00000000-0005-0000-0000-000010070000}"/>
    <cellStyle name="20% - Accent1 5 2 2 3 3 3" xfId="42520" xr:uid="{00000000-0005-0000-0000-000011070000}"/>
    <cellStyle name="20% - Accent1 5 2 2 3 4" xfId="1085" xr:uid="{00000000-0005-0000-0000-000012070000}"/>
    <cellStyle name="20% - Accent1 5 2 2 3 5" xfId="1086" xr:uid="{00000000-0005-0000-0000-000013070000}"/>
    <cellStyle name="20% - Accent1 5 2 2 3 6" xfId="36914" xr:uid="{00000000-0005-0000-0000-000014070000}"/>
    <cellStyle name="20% - Accent1 5 2 2 3 7" xfId="42517" xr:uid="{00000000-0005-0000-0000-000015070000}"/>
    <cellStyle name="20% - Accent1 5 2 2 4" xfId="1087" xr:uid="{00000000-0005-0000-0000-000016070000}"/>
    <cellStyle name="20% - Accent1 5 2 2 4 2" xfId="1088" xr:uid="{00000000-0005-0000-0000-000017070000}"/>
    <cellStyle name="20% - Accent1 5 2 2 4 2 2" xfId="1089" xr:uid="{00000000-0005-0000-0000-000018070000}"/>
    <cellStyle name="20% - Accent1 5 2 2 4 2 2 2" xfId="1090" xr:uid="{00000000-0005-0000-0000-000019070000}"/>
    <cellStyle name="20% - Accent1 5 2 2 4 2 2 3" xfId="42523" xr:uid="{00000000-0005-0000-0000-00001A070000}"/>
    <cellStyle name="20% - Accent1 5 2 2 4 2 3" xfId="1091" xr:uid="{00000000-0005-0000-0000-00001B070000}"/>
    <cellStyle name="20% - Accent1 5 2 2 4 2 4" xfId="1092" xr:uid="{00000000-0005-0000-0000-00001C070000}"/>
    <cellStyle name="20% - Accent1 5 2 2 4 2 5" xfId="36917" xr:uid="{00000000-0005-0000-0000-00001D070000}"/>
    <cellStyle name="20% - Accent1 5 2 2 4 2 6" xfId="42522" xr:uid="{00000000-0005-0000-0000-00001E070000}"/>
    <cellStyle name="20% - Accent1 5 2 2 4 3" xfId="1093" xr:uid="{00000000-0005-0000-0000-00001F070000}"/>
    <cellStyle name="20% - Accent1 5 2 2 4 3 2" xfId="1094" xr:uid="{00000000-0005-0000-0000-000020070000}"/>
    <cellStyle name="20% - Accent1 5 2 2 4 3 3" xfId="42524" xr:uid="{00000000-0005-0000-0000-000021070000}"/>
    <cellStyle name="20% - Accent1 5 2 2 4 4" xfId="1095" xr:uid="{00000000-0005-0000-0000-000022070000}"/>
    <cellStyle name="20% - Accent1 5 2 2 4 5" xfId="1096" xr:uid="{00000000-0005-0000-0000-000023070000}"/>
    <cellStyle name="20% - Accent1 5 2 2 4 6" xfId="36916" xr:uid="{00000000-0005-0000-0000-000024070000}"/>
    <cellStyle name="20% - Accent1 5 2 2 4 7" xfId="42521" xr:uid="{00000000-0005-0000-0000-000025070000}"/>
    <cellStyle name="20% - Accent1 5 2 2 5" xfId="1097" xr:uid="{00000000-0005-0000-0000-000026070000}"/>
    <cellStyle name="20% - Accent1 5 2 2 5 2" xfId="1098" xr:uid="{00000000-0005-0000-0000-000027070000}"/>
    <cellStyle name="20% - Accent1 5 2 2 5 2 2" xfId="1099" xr:uid="{00000000-0005-0000-0000-000028070000}"/>
    <cellStyle name="20% - Accent1 5 2 2 5 2 3" xfId="42526" xr:uid="{00000000-0005-0000-0000-000029070000}"/>
    <cellStyle name="20% - Accent1 5 2 2 5 3" xfId="1100" xr:uid="{00000000-0005-0000-0000-00002A070000}"/>
    <cellStyle name="20% - Accent1 5 2 2 5 4" xfId="1101" xr:uid="{00000000-0005-0000-0000-00002B070000}"/>
    <cellStyle name="20% - Accent1 5 2 2 5 5" xfId="36918" xr:uid="{00000000-0005-0000-0000-00002C070000}"/>
    <cellStyle name="20% - Accent1 5 2 2 5 6" xfId="42525" xr:uid="{00000000-0005-0000-0000-00002D070000}"/>
    <cellStyle name="20% - Accent1 5 2 2 6" xfId="1102" xr:uid="{00000000-0005-0000-0000-00002E070000}"/>
    <cellStyle name="20% - Accent1 5 2 2 6 2" xfId="1103" xr:uid="{00000000-0005-0000-0000-00002F070000}"/>
    <cellStyle name="20% - Accent1 5 2 2 6 2 2" xfId="1104" xr:uid="{00000000-0005-0000-0000-000030070000}"/>
    <cellStyle name="20% - Accent1 5 2 2 6 3" xfId="1105" xr:uid="{00000000-0005-0000-0000-000031070000}"/>
    <cellStyle name="20% - Accent1 5 2 2 6 4" xfId="1106" xr:uid="{00000000-0005-0000-0000-000032070000}"/>
    <cellStyle name="20% - Accent1 5 2 2 6 5" xfId="42527" xr:uid="{00000000-0005-0000-0000-000033070000}"/>
    <cellStyle name="20% - Accent1 5 2 2 7" xfId="1107" xr:uid="{00000000-0005-0000-0000-000034070000}"/>
    <cellStyle name="20% - Accent1 5 2 2 7 2" xfId="1108" xr:uid="{00000000-0005-0000-0000-000035070000}"/>
    <cellStyle name="20% - Accent1 5 2 2 7 2 2" xfId="1109" xr:uid="{00000000-0005-0000-0000-000036070000}"/>
    <cellStyle name="20% - Accent1 5 2 2 7 3" xfId="1110" xr:uid="{00000000-0005-0000-0000-000037070000}"/>
    <cellStyle name="20% - Accent1 5 2 2 7 4" xfId="1111" xr:uid="{00000000-0005-0000-0000-000038070000}"/>
    <cellStyle name="20% - Accent1 5 2 2 8" xfId="1112" xr:uid="{00000000-0005-0000-0000-000039070000}"/>
    <cellStyle name="20% - Accent1 5 2 2 8 2" xfId="1113" xr:uid="{00000000-0005-0000-0000-00003A070000}"/>
    <cellStyle name="20% - Accent1 5 2 2 9" xfId="1114" xr:uid="{00000000-0005-0000-0000-00003B070000}"/>
    <cellStyle name="20% - Accent1 5 2 3" xfId="1115" xr:uid="{00000000-0005-0000-0000-00003C070000}"/>
    <cellStyle name="20% - Accent1 5 2 3 10" xfId="34496" xr:uid="{00000000-0005-0000-0000-00003D070000}"/>
    <cellStyle name="20% - Accent1 5 2 3 11" xfId="42528" xr:uid="{00000000-0005-0000-0000-00003E070000}"/>
    <cellStyle name="20% - Accent1 5 2 3 2" xfId="1116" xr:uid="{00000000-0005-0000-0000-00003F070000}"/>
    <cellStyle name="20% - Accent1 5 2 3 2 2" xfId="1117" xr:uid="{00000000-0005-0000-0000-000040070000}"/>
    <cellStyle name="20% - Accent1 5 2 3 2 2 2" xfId="1118" xr:uid="{00000000-0005-0000-0000-000041070000}"/>
    <cellStyle name="20% - Accent1 5 2 3 2 2 2 2" xfId="1119" xr:uid="{00000000-0005-0000-0000-000042070000}"/>
    <cellStyle name="20% - Accent1 5 2 3 2 2 2 3" xfId="42531" xr:uid="{00000000-0005-0000-0000-000043070000}"/>
    <cellStyle name="20% - Accent1 5 2 3 2 2 3" xfId="1120" xr:uid="{00000000-0005-0000-0000-000044070000}"/>
    <cellStyle name="20% - Accent1 5 2 3 2 2 4" xfId="1121" xr:uid="{00000000-0005-0000-0000-000045070000}"/>
    <cellStyle name="20% - Accent1 5 2 3 2 2 5" xfId="36920" xr:uid="{00000000-0005-0000-0000-000046070000}"/>
    <cellStyle name="20% - Accent1 5 2 3 2 2 6" xfId="42530" xr:uid="{00000000-0005-0000-0000-000047070000}"/>
    <cellStyle name="20% - Accent1 5 2 3 2 3" xfId="1122" xr:uid="{00000000-0005-0000-0000-000048070000}"/>
    <cellStyle name="20% - Accent1 5 2 3 2 3 2" xfId="1123" xr:uid="{00000000-0005-0000-0000-000049070000}"/>
    <cellStyle name="20% - Accent1 5 2 3 2 3 3" xfId="42532" xr:uid="{00000000-0005-0000-0000-00004A070000}"/>
    <cellStyle name="20% - Accent1 5 2 3 2 4" xfId="1124" xr:uid="{00000000-0005-0000-0000-00004B070000}"/>
    <cellStyle name="20% - Accent1 5 2 3 2 5" xfId="1125" xr:uid="{00000000-0005-0000-0000-00004C070000}"/>
    <cellStyle name="20% - Accent1 5 2 3 2 6" xfId="36919" xr:uid="{00000000-0005-0000-0000-00004D070000}"/>
    <cellStyle name="20% - Accent1 5 2 3 2 7" xfId="42529" xr:uid="{00000000-0005-0000-0000-00004E070000}"/>
    <cellStyle name="20% - Accent1 5 2 3 3" xfId="1126" xr:uid="{00000000-0005-0000-0000-00004F070000}"/>
    <cellStyle name="20% - Accent1 5 2 3 3 2" xfId="1127" xr:uid="{00000000-0005-0000-0000-000050070000}"/>
    <cellStyle name="20% - Accent1 5 2 3 3 2 2" xfId="1128" xr:uid="{00000000-0005-0000-0000-000051070000}"/>
    <cellStyle name="20% - Accent1 5 2 3 3 2 2 2" xfId="1129" xr:uid="{00000000-0005-0000-0000-000052070000}"/>
    <cellStyle name="20% - Accent1 5 2 3 3 2 2 3" xfId="42535" xr:uid="{00000000-0005-0000-0000-000053070000}"/>
    <cellStyle name="20% - Accent1 5 2 3 3 2 3" xfId="1130" xr:uid="{00000000-0005-0000-0000-000054070000}"/>
    <cellStyle name="20% - Accent1 5 2 3 3 2 4" xfId="1131" xr:uid="{00000000-0005-0000-0000-000055070000}"/>
    <cellStyle name="20% - Accent1 5 2 3 3 2 5" xfId="36922" xr:uid="{00000000-0005-0000-0000-000056070000}"/>
    <cellStyle name="20% - Accent1 5 2 3 3 2 6" xfId="42534" xr:uid="{00000000-0005-0000-0000-000057070000}"/>
    <cellStyle name="20% - Accent1 5 2 3 3 3" xfId="1132" xr:uid="{00000000-0005-0000-0000-000058070000}"/>
    <cellStyle name="20% - Accent1 5 2 3 3 3 2" xfId="1133" xr:uid="{00000000-0005-0000-0000-000059070000}"/>
    <cellStyle name="20% - Accent1 5 2 3 3 3 3" xfId="42536" xr:uid="{00000000-0005-0000-0000-00005A070000}"/>
    <cellStyle name="20% - Accent1 5 2 3 3 4" xfId="1134" xr:uid="{00000000-0005-0000-0000-00005B070000}"/>
    <cellStyle name="20% - Accent1 5 2 3 3 5" xfId="1135" xr:uid="{00000000-0005-0000-0000-00005C070000}"/>
    <cellStyle name="20% - Accent1 5 2 3 3 6" xfId="36921" xr:uid="{00000000-0005-0000-0000-00005D070000}"/>
    <cellStyle name="20% - Accent1 5 2 3 3 7" xfId="42533" xr:uid="{00000000-0005-0000-0000-00005E070000}"/>
    <cellStyle name="20% - Accent1 5 2 3 4" xfId="1136" xr:uid="{00000000-0005-0000-0000-00005F070000}"/>
    <cellStyle name="20% - Accent1 5 2 3 4 2" xfId="1137" xr:uid="{00000000-0005-0000-0000-000060070000}"/>
    <cellStyle name="20% - Accent1 5 2 3 4 2 2" xfId="1138" xr:uid="{00000000-0005-0000-0000-000061070000}"/>
    <cellStyle name="20% - Accent1 5 2 3 4 2 3" xfId="42538" xr:uid="{00000000-0005-0000-0000-000062070000}"/>
    <cellStyle name="20% - Accent1 5 2 3 4 3" xfId="1139" xr:uid="{00000000-0005-0000-0000-000063070000}"/>
    <cellStyle name="20% - Accent1 5 2 3 4 4" xfId="1140" xr:uid="{00000000-0005-0000-0000-000064070000}"/>
    <cellStyle name="20% - Accent1 5 2 3 4 5" xfId="36923" xr:uid="{00000000-0005-0000-0000-000065070000}"/>
    <cellStyle name="20% - Accent1 5 2 3 4 6" xfId="42537" xr:uid="{00000000-0005-0000-0000-000066070000}"/>
    <cellStyle name="20% - Accent1 5 2 3 5" xfId="1141" xr:uid="{00000000-0005-0000-0000-000067070000}"/>
    <cellStyle name="20% - Accent1 5 2 3 5 2" xfId="1142" xr:uid="{00000000-0005-0000-0000-000068070000}"/>
    <cellStyle name="20% - Accent1 5 2 3 5 2 2" xfId="1143" xr:uid="{00000000-0005-0000-0000-000069070000}"/>
    <cellStyle name="20% - Accent1 5 2 3 5 3" xfId="1144" xr:uid="{00000000-0005-0000-0000-00006A070000}"/>
    <cellStyle name="20% - Accent1 5 2 3 5 4" xfId="1145" xr:uid="{00000000-0005-0000-0000-00006B070000}"/>
    <cellStyle name="20% - Accent1 5 2 3 5 5" xfId="42539" xr:uid="{00000000-0005-0000-0000-00006C070000}"/>
    <cellStyle name="20% - Accent1 5 2 3 6" xfId="1146" xr:uid="{00000000-0005-0000-0000-00006D070000}"/>
    <cellStyle name="20% - Accent1 5 2 3 6 2" xfId="1147" xr:uid="{00000000-0005-0000-0000-00006E070000}"/>
    <cellStyle name="20% - Accent1 5 2 3 6 2 2" xfId="1148" xr:uid="{00000000-0005-0000-0000-00006F070000}"/>
    <cellStyle name="20% - Accent1 5 2 3 6 3" xfId="1149" xr:uid="{00000000-0005-0000-0000-000070070000}"/>
    <cellStyle name="20% - Accent1 5 2 3 6 4" xfId="1150" xr:uid="{00000000-0005-0000-0000-000071070000}"/>
    <cellStyle name="20% - Accent1 5 2 3 7" xfId="1151" xr:uid="{00000000-0005-0000-0000-000072070000}"/>
    <cellStyle name="20% - Accent1 5 2 3 7 2" xfId="1152" xr:uid="{00000000-0005-0000-0000-000073070000}"/>
    <cellStyle name="20% - Accent1 5 2 3 8" xfId="1153" xr:uid="{00000000-0005-0000-0000-000074070000}"/>
    <cellStyle name="20% - Accent1 5 2 3 9" xfId="1154" xr:uid="{00000000-0005-0000-0000-000075070000}"/>
    <cellStyle name="20% - Accent1 5 2 4" xfId="1155" xr:uid="{00000000-0005-0000-0000-000076070000}"/>
    <cellStyle name="20% - Accent1 5 2 4 2" xfId="1156" xr:uid="{00000000-0005-0000-0000-000077070000}"/>
    <cellStyle name="20% - Accent1 5 2 4 2 2" xfId="1157" xr:uid="{00000000-0005-0000-0000-000078070000}"/>
    <cellStyle name="20% - Accent1 5 2 4 2 2 2" xfId="1158" xr:uid="{00000000-0005-0000-0000-000079070000}"/>
    <cellStyle name="20% - Accent1 5 2 4 2 2 3" xfId="42542" xr:uid="{00000000-0005-0000-0000-00007A070000}"/>
    <cellStyle name="20% - Accent1 5 2 4 2 3" xfId="1159" xr:uid="{00000000-0005-0000-0000-00007B070000}"/>
    <cellStyle name="20% - Accent1 5 2 4 2 4" xfId="1160" xr:uid="{00000000-0005-0000-0000-00007C070000}"/>
    <cellStyle name="20% - Accent1 5 2 4 2 5" xfId="36925" xr:uid="{00000000-0005-0000-0000-00007D070000}"/>
    <cellStyle name="20% - Accent1 5 2 4 2 6" xfId="42541" xr:uid="{00000000-0005-0000-0000-00007E070000}"/>
    <cellStyle name="20% - Accent1 5 2 4 3" xfId="1161" xr:uid="{00000000-0005-0000-0000-00007F070000}"/>
    <cellStyle name="20% - Accent1 5 2 4 3 2" xfId="1162" xr:uid="{00000000-0005-0000-0000-000080070000}"/>
    <cellStyle name="20% - Accent1 5 2 4 3 3" xfId="42543" xr:uid="{00000000-0005-0000-0000-000081070000}"/>
    <cellStyle name="20% - Accent1 5 2 4 4" xfId="1163" xr:uid="{00000000-0005-0000-0000-000082070000}"/>
    <cellStyle name="20% - Accent1 5 2 4 5" xfId="1164" xr:uid="{00000000-0005-0000-0000-000083070000}"/>
    <cellStyle name="20% - Accent1 5 2 4 6" xfId="36924" xr:uid="{00000000-0005-0000-0000-000084070000}"/>
    <cellStyle name="20% - Accent1 5 2 4 7" xfId="42540" xr:uid="{00000000-0005-0000-0000-000085070000}"/>
    <cellStyle name="20% - Accent1 5 2 5" xfId="1165" xr:uid="{00000000-0005-0000-0000-000086070000}"/>
    <cellStyle name="20% - Accent1 5 2 5 2" xfId="1166" xr:uid="{00000000-0005-0000-0000-000087070000}"/>
    <cellStyle name="20% - Accent1 5 2 5 2 2" xfId="1167" xr:uid="{00000000-0005-0000-0000-000088070000}"/>
    <cellStyle name="20% - Accent1 5 2 5 2 2 2" xfId="1168" xr:uid="{00000000-0005-0000-0000-000089070000}"/>
    <cellStyle name="20% - Accent1 5 2 5 2 2 3" xfId="42546" xr:uid="{00000000-0005-0000-0000-00008A070000}"/>
    <cellStyle name="20% - Accent1 5 2 5 2 3" xfId="1169" xr:uid="{00000000-0005-0000-0000-00008B070000}"/>
    <cellStyle name="20% - Accent1 5 2 5 2 4" xfId="1170" xr:uid="{00000000-0005-0000-0000-00008C070000}"/>
    <cellStyle name="20% - Accent1 5 2 5 2 5" xfId="36927" xr:uid="{00000000-0005-0000-0000-00008D070000}"/>
    <cellStyle name="20% - Accent1 5 2 5 2 6" xfId="42545" xr:uid="{00000000-0005-0000-0000-00008E070000}"/>
    <cellStyle name="20% - Accent1 5 2 5 3" xfId="1171" xr:uid="{00000000-0005-0000-0000-00008F070000}"/>
    <cellStyle name="20% - Accent1 5 2 5 3 2" xfId="1172" xr:uid="{00000000-0005-0000-0000-000090070000}"/>
    <cellStyle name="20% - Accent1 5 2 5 3 3" xfId="42547" xr:uid="{00000000-0005-0000-0000-000091070000}"/>
    <cellStyle name="20% - Accent1 5 2 5 4" xfId="1173" xr:uid="{00000000-0005-0000-0000-000092070000}"/>
    <cellStyle name="20% - Accent1 5 2 5 5" xfId="1174" xr:uid="{00000000-0005-0000-0000-000093070000}"/>
    <cellStyle name="20% - Accent1 5 2 5 6" xfId="36926" xr:uid="{00000000-0005-0000-0000-000094070000}"/>
    <cellStyle name="20% - Accent1 5 2 5 7" xfId="42544" xr:uid="{00000000-0005-0000-0000-000095070000}"/>
    <cellStyle name="20% - Accent1 5 2 6" xfId="1175" xr:uid="{00000000-0005-0000-0000-000096070000}"/>
    <cellStyle name="20% - Accent1 5 2 6 2" xfId="1176" xr:uid="{00000000-0005-0000-0000-000097070000}"/>
    <cellStyle name="20% - Accent1 5 2 6 2 2" xfId="1177" xr:uid="{00000000-0005-0000-0000-000098070000}"/>
    <cellStyle name="20% - Accent1 5 2 6 2 3" xfId="42549" xr:uid="{00000000-0005-0000-0000-000099070000}"/>
    <cellStyle name="20% - Accent1 5 2 6 3" xfId="1178" xr:uid="{00000000-0005-0000-0000-00009A070000}"/>
    <cellStyle name="20% - Accent1 5 2 6 4" xfId="1179" xr:uid="{00000000-0005-0000-0000-00009B070000}"/>
    <cellStyle name="20% - Accent1 5 2 6 5" xfId="36928" xr:uid="{00000000-0005-0000-0000-00009C070000}"/>
    <cellStyle name="20% - Accent1 5 2 6 6" xfId="42548" xr:uid="{00000000-0005-0000-0000-00009D070000}"/>
    <cellStyle name="20% - Accent1 5 2 7" xfId="1180" xr:uid="{00000000-0005-0000-0000-00009E070000}"/>
    <cellStyle name="20% - Accent1 5 2 7 2" xfId="1181" xr:uid="{00000000-0005-0000-0000-00009F070000}"/>
    <cellStyle name="20% - Accent1 5 2 7 2 2" xfId="1182" xr:uid="{00000000-0005-0000-0000-0000A0070000}"/>
    <cellStyle name="20% - Accent1 5 2 7 3" xfId="1183" xr:uid="{00000000-0005-0000-0000-0000A1070000}"/>
    <cellStyle name="20% - Accent1 5 2 7 4" xfId="1184" xr:uid="{00000000-0005-0000-0000-0000A2070000}"/>
    <cellStyle name="20% - Accent1 5 2 7 5" xfId="42550" xr:uid="{00000000-0005-0000-0000-0000A3070000}"/>
    <cellStyle name="20% - Accent1 5 2 8" xfId="1185" xr:uid="{00000000-0005-0000-0000-0000A4070000}"/>
    <cellStyle name="20% - Accent1 5 2 8 2" xfId="1186" xr:uid="{00000000-0005-0000-0000-0000A5070000}"/>
    <cellStyle name="20% - Accent1 5 2 8 2 2" xfId="1187" xr:uid="{00000000-0005-0000-0000-0000A6070000}"/>
    <cellStyle name="20% - Accent1 5 2 8 3" xfId="1188" xr:uid="{00000000-0005-0000-0000-0000A7070000}"/>
    <cellStyle name="20% - Accent1 5 2 8 4" xfId="1189" xr:uid="{00000000-0005-0000-0000-0000A8070000}"/>
    <cellStyle name="20% - Accent1 5 2 9" xfId="1190" xr:uid="{00000000-0005-0000-0000-0000A9070000}"/>
    <cellStyle name="20% - Accent1 5 2 9 2" xfId="1191" xr:uid="{00000000-0005-0000-0000-0000AA070000}"/>
    <cellStyle name="20% - Accent1 5 3" xfId="1192" xr:uid="{00000000-0005-0000-0000-0000AB070000}"/>
    <cellStyle name="20% - Accent1 5 3 10" xfId="1193" xr:uid="{00000000-0005-0000-0000-0000AC070000}"/>
    <cellStyle name="20% - Accent1 5 3 11" xfId="34497" xr:uid="{00000000-0005-0000-0000-0000AD070000}"/>
    <cellStyle name="20% - Accent1 5 3 12" xfId="42551" xr:uid="{00000000-0005-0000-0000-0000AE070000}"/>
    <cellStyle name="20% - Accent1 5 3 2" xfId="1194" xr:uid="{00000000-0005-0000-0000-0000AF070000}"/>
    <cellStyle name="20% - Accent1 5 3 2 10" xfId="34498" xr:uid="{00000000-0005-0000-0000-0000B0070000}"/>
    <cellStyle name="20% - Accent1 5 3 2 11" xfId="42552" xr:uid="{00000000-0005-0000-0000-0000B1070000}"/>
    <cellStyle name="20% - Accent1 5 3 2 2" xfId="1195" xr:uid="{00000000-0005-0000-0000-0000B2070000}"/>
    <cellStyle name="20% - Accent1 5 3 2 2 2" xfId="1196" xr:uid="{00000000-0005-0000-0000-0000B3070000}"/>
    <cellStyle name="20% - Accent1 5 3 2 2 2 2" xfId="1197" xr:uid="{00000000-0005-0000-0000-0000B4070000}"/>
    <cellStyle name="20% - Accent1 5 3 2 2 2 2 2" xfId="1198" xr:uid="{00000000-0005-0000-0000-0000B5070000}"/>
    <cellStyle name="20% - Accent1 5 3 2 2 2 2 3" xfId="42555" xr:uid="{00000000-0005-0000-0000-0000B6070000}"/>
    <cellStyle name="20% - Accent1 5 3 2 2 2 3" xfId="1199" xr:uid="{00000000-0005-0000-0000-0000B7070000}"/>
    <cellStyle name="20% - Accent1 5 3 2 2 2 4" xfId="1200" xr:uid="{00000000-0005-0000-0000-0000B8070000}"/>
    <cellStyle name="20% - Accent1 5 3 2 2 2 5" xfId="36930" xr:uid="{00000000-0005-0000-0000-0000B9070000}"/>
    <cellStyle name="20% - Accent1 5 3 2 2 2 6" xfId="42554" xr:uid="{00000000-0005-0000-0000-0000BA070000}"/>
    <cellStyle name="20% - Accent1 5 3 2 2 3" xfId="1201" xr:uid="{00000000-0005-0000-0000-0000BB070000}"/>
    <cellStyle name="20% - Accent1 5 3 2 2 3 2" xfId="1202" xr:uid="{00000000-0005-0000-0000-0000BC070000}"/>
    <cellStyle name="20% - Accent1 5 3 2 2 3 3" xfId="42556" xr:uid="{00000000-0005-0000-0000-0000BD070000}"/>
    <cellStyle name="20% - Accent1 5 3 2 2 4" xfId="1203" xr:uid="{00000000-0005-0000-0000-0000BE070000}"/>
    <cellStyle name="20% - Accent1 5 3 2 2 5" xfId="1204" xr:uid="{00000000-0005-0000-0000-0000BF070000}"/>
    <cellStyle name="20% - Accent1 5 3 2 2 6" xfId="36929" xr:uid="{00000000-0005-0000-0000-0000C0070000}"/>
    <cellStyle name="20% - Accent1 5 3 2 2 7" xfId="42553" xr:uid="{00000000-0005-0000-0000-0000C1070000}"/>
    <cellStyle name="20% - Accent1 5 3 2 3" xfId="1205" xr:uid="{00000000-0005-0000-0000-0000C2070000}"/>
    <cellStyle name="20% - Accent1 5 3 2 3 2" xfId="1206" xr:uid="{00000000-0005-0000-0000-0000C3070000}"/>
    <cellStyle name="20% - Accent1 5 3 2 3 2 2" xfId="1207" xr:uid="{00000000-0005-0000-0000-0000C4070000}"/>
    <cellStyle name="20% - Accent1 5 3 2 3 2 2 2" xfId="1208" xr:uid="{00000000-0005-0000-0000-0000C5070000}"/>
    <cellStyle name="20% - Accent1 5 3 2 3 2 2 3" xfId="42559" xr:uid="{00000000-0005-0000-0000-0000C6070000}"/>
    <cellStyle name="20% - Accent1 5 3 2 3 2 3" xfId="1209" xr:uid="{00000000-0005-0000-0000-0000C7070000}"/>
    <cellStyle name="20% - Accent1 5 3 2 3 2 4" xfId="1210" xr:uid="{00000000-0005-0000-0000-0000C8070000}"/>
    <cellStyle name="20% - Accent1 5 3 2 3 2 5" xfId="36932" xr:uid="{00000000-0005-0000-0000-0000C9070000}"/>
    <cellStyle name="20% - Accent1 5 3 2 3 2 6" xfId="42558" xr:uid="{00000000-0005-0000-0000-0000CA070000}"/>
    <cellStyle name="20% - Accent1 5 3 2 3 3" xfId="1211" xr:uid="{00000000-0005-0000-0000-0000CB070000}"/>
    <cellStyle name="20% - Accent1 5 3 2 3 3 2" xfId="1212" xr:uid="{00000000-0005-0000-0000-0000CC070000}"/>
    <cellStyle name="20% - Accent1 5 3 2 3 3 3" xfId="42560" xr:uid="{00000000-0005-0000-0000-0000CD070000}"/>
    <cellStyle name="20% - Accent1 5 3 2 3 4" xfId="1213" xr:uid="{00000000-0005-0000-0000-0000CE070000}"/>
    <cellStyle name="20% - Accent1 5 3 2 3 5" xfId="1214" xr:uid="{00000000-0005-0000-0000-0000CF070000}"/>
    <cellStyle name="20% - Accent1 5 3 2 3 6" xfId="36931" xr:uid="{00000000-0005-0000-0000-0000D0070000}"/>
    <cellStyle name="20% - Accent1 5 3 2 3 7" xfId="42557" xr:uid="{00000000-0005-0000-0000-0000D1070000}"/>
    <cellStyle name="20% - Accent1 5 3 2 4" xfId="1215" xr:uid="{00000000-0005-0000-0000-0000D2070000}"/>
    <cellStyle name="20% - Accent1 5 3 2 4 2" xfId="1216" xr:uid="{00000000-0005-0000-0000-0000D3070000}"/>
    <cellStyle name="20% - Accent1 5 3 2 4 2 2" xfId="1217" xr:uid="{00000000-0005-0000-0000-0000D4070000}"/>
    <cellStyle name="20% - Accent1 5 3 2 4 2 3" xfId="42562" xr:uid="{00000000-0005-0000-0000-0000D5070000}"/>
    <cellStyle name="20% - Accent1 5 3 2 4 3" xfId="1218" xr:uid="{00000000-0005-0000-0000-0000D6070000}"/>
    <cellStyle name="20% - Accent1 5 3 2 4 4" xfId="1219" xr:uid="{00000000-0005-0000-0000-0000D7070000}"/>
    <cellStyle name="20% - Accent1 5 3 2 4 5" xfId="36933" xr:uid="{00000000-0005-0000-0000-0000D8070000}"/>
    <cellStyle name="20% - Accent1 5 3 2 4 6" xfId="42561" xr:uid="{00000000-0005-0000-0000-0000D9070000}"/>
    <cellStyle name="20% - Accent1 5 3 2 5" xfId="1220" xr:uid="{00000000-0005-0000-0000-0000DA070000}"/>
    <cellStyle name="20% - Accent1 5 3 2 5 2" xfId="1221" xr:uid="{00000000-0005-0000-0000-0000DB070000}"/>
    <cellStyle name="20% - Accent1 5 3 2 5 2 2" xfId="1222" xr:uid="{00000000-0005-0000-0000-0000DC070000}"/>
    <cellStyle name="20% - Accent1 5 3 2 5 3" xfId="1223" xr:uid="{00000000-0005-0000-0000-0000DD070000}"/>
    <cellStyle name="20% - Accent1 5 3 2 5 4" xfId="1224" xr:uid="{00000000-0005-0000-0000-0000DE070000}"/>
    <cellStyle name="20% - Accent1 5 3 2 5 5" xfId="42563" xr:uid="{00000000-0005-0000-0000-0000DF070000}"/>
    <cellStyle name="20% - Accent1 5 3 2 6" xfId="1225" xr:uid="{00000000-0005-0000-0000-0000E0070000}"/>
    <cellStyle name="20% - Accent1 5 3 2 6 2" xfId="1226" xr:uid="{00000000-0005-0000-0000-0000E1070000}"/>
    <cellStyle name="20% - Accent1 5 3 2 6 2 2" xfId="1227" xr:uid="{00000000-0005-0000-0000-0000E2070000}"/>
    <cellStyle name="20% - Accent1 5 3 2 6 3" xfId="1228" xr:uid="{00000000-0005-0000-0000-0000E3070000}"/>
    <cellStyle name="20% - Accent1 5 3 2 6 4" xfId="1229" xr:uid="{00000000-0005-0000-0000-0000E4070000}"/>
    <cellStyle name="20% - Accent1 5 3 2 7" xfId="1230" xr:uid="{00000000-0005-0000-0000-0000E5070000}"/>
    <cellStyle name="20% - Accent1 5 3 2 7 2" xfId="1231" xr:uid="{00000000-0005-0000-0000-0000E6070000}"/>
    <cellStyle name="20% - Accent1 5 3 2 8" xfId="1232" xr:uid="{00000000-0005-0000-0000-0000E7070000}"/>
    <cellStyle name="20% - Accent1 5 3 2 9" xfId="1233" xr:uid="{00000000-0005-0000-0000-0000E8070000}"/>
    <cellStyle name="20% - Accent1 5 3 3" xfId="1234" xr:uid="{00000000-0005-0000-0000-0000E9070000}"/>
    <cellStyle name="20% - Accent1 5 3 3 2" xfId="1235" xr:uid="{00000000-0005-0000-0000-0000EA070000}"/>
    <cellStyle name="20% - Accent1 5 3 3 2 2" xfId="1236" xr:uid="{00000000-0005-0000-0000-0000EB070000}"/>
    <cellStyle name="20% - Accent1 5 3 3 2 2 2" xfId="1237" xr:uid="{00000000-0005-0000-0000-0000EC070000}"/>
    <cellStyle name="20% - Accent1 5 3 3 2 2 3" xfId="42566" xr:uid="{00000000-0005-0000-0000-0000ED070000}"/>
    <cellStyle name="20% - Accent1 5 3 3 2 3" xfId="1238" xr:uid="{00000000-0005-0000-0000-0000EE070000}"/>
    <cellStyle name="20% - Accent1 5 3 3 2 4" xfId="1239" xr:uid="{00000000-0005-0000-0000-0000EF070000}"/>
    <cellStyle name="20% - Accent1 5 3 3 2 5" xfId="36935" xr:uid="{00000000-0005-0000-0000-0000F0070000}"/>
    <cellStyle name="20% - Accent1 5 3 3 2 6" xfId="42565" xr:uid="{00000000-0005-0000-0000-0000F1070000}"/>
    <cellStyle name="20% - Accent1 5 3 3 3" xfId="1240" xr:uid="{00000000-0005-0000-0000-0000F2070000}"/>
    <cellStyle name="20% - Accent1 5 3 3 3 2" xfId="1241" xr:uid="{00000000-0005-0000-0000-0000F3070000}"/>
    <cellStyle name="20% - Accent1 5 3 3 3 3" xfId="42567" xr:uid="{00000000-0005-0000-0000-0000F4070000}"/>
    <cellStyle name="20% - Accent1 5 3 3 4" xfId="1242" xr:uid="{00000000-0005-0000-0000-0000F5070000}"/>
    <cellStyle name="20% - Accent1 5 3 3 5" xfId="1243" xr:uid="{00000000-0005-0000-0000-0000F6070000}"/>
    <cellStyle name="20% - Accent1 5 3 3 6" xfId="36934" xr:uid="{00000000-0005-0000-0000-0000F7070000}"/>
    <cellStyle name="20% - Accent1 5 3 3 7" xfId="42564" xr:uid="{00000000-0005-0000-0000-0000F8070000}"/>
    <cellStyle name="20% - Accent1 5 3 4" xfId="1244" xr:uid="{00000000-0005-0000-0000-0000F9070000}"/>
    <cellStyle name="20% - Accent1 5 3 4 2" xfId="1245" xr:uid="{00000000-0005-0000-0000-0000FA070000}"/>
    <cellStyle name="20% - Accent1 5 3 4 2 2" xfId="1246" xr:uid="{00000000-0005-0000-0000-0000FB070000}"/>
    <cellStyle name="20% - Accent1 5 3 4 2 2 2" xfId="1247" xr:uid="{00000000-0005-0000-0000-0000FC070000}"/>
    <cellStyle name="20% - Accent1 5 3 4 2 2 3" xfId="42570" xr:uid="{00000000-0005-0000-0000-0000FD070000}"/>
    <cellStyle name="20% - Accent1 5 3 4 2 3" xfId="1248" xr:uid="{00000000-0005-0000-0000-0000FE070000}"/>
    <cellStyle name="20% - Accent1 5 3 4 2 4" xfId="1249" xr:uid="{00000000-0005-0000-0000-0000FF070000}"/>
    <cellStyle name="20% - Accent1 5 3 4 2 5" xfId="36937" xr:uid="{00000000-0005-0000-0000-000000080000}"/>
    <cellStyle name="20% - Accent1 5 3 4 2 6" xfId="42569" xr:uid="{00000000-0005-0000-0000-000001080000}"/>
    <cellStyle name="20% - Accent1 5 3 4 3" xfId="1250" xr:uid="{00000000-0005-0000-0000-000002080000}"/>
    <cellStyle name="20% - Accent1 5 3 4 3 2" xfId="1251" xr:uid="{00000000-0005-0000-0000-000003080000}"/>
    <cellStyle name="20% - Accent1 5 3 4 3 3" xfId="42571" xr:uid="{00000000-0005-0000-0000-000004080000}"/>
    <cellStyle name="20% - Accent1 5 3 4 4" xfId="1252" xr:uid="{00000000-0005-0000-0000-000005080000}"/>
    <cellStyle name="20% - Accent1 5 3 4 5" xfId="1253" xr:uid="{00000000-0005-0000-0000-000006080000}"/>
    <cellStyle name="20% - Accent1 5 3 4 6" xfId="36936" xr:uid="{00000000-0005-0000-0000-000007080000}"/>
    <cellStyle name="20% - Accent1 5 3 4 7" xfId="42568" xr:uid="{00000000-0005-0000-0000-000008080000}"/>
    <cellStyle name="20% - Accent1 5 3 5" xfId="1254" xr:uid="{00000000-0005-0000-0000-000009080000}"/>
    <cellStyle name="20% - Accent1 5 3 5 2" xfId="1255" xr:uid="{00000000-0005-0000-0000-00000A080000}"/>
    <cellStyle name="20% - Accent1 5 3 5 2 2" xfId="1256" xr:uid="{00000000-0005-0000-0000-00000B080000}"/>
    <cellStyle name="20% - Accent1 5 3 5 2 3" xfId="42573" xr:uid="{00000000-0005-0000-0000-00000C080000}"/>
    <cellStyle name="20% - Accent1 5 3 5 3" xfId="1257" xr:uid="{00000000-0005-0000-0000-00000D080000}"/>
    <cellStyle name="20% - Accent1 5 3 5 4" xfId="1258" xr:uid="{00000000-0005-0000-0000-00000E080000}"/>
    <cellStyle name="20% - Accent1 5 3 5 5" xfId="36938" xr:uid="{00000000-0005-0000-0000-00000F080000}"/>
    <cellStyle name="20% - Accent1 5 3 5 6" xfId="42572" xr:uid="{00000000-0005-0000-0000-000010080000}"/>
    <cellStyle name="20% - Accent1 5 3 6" xfId="1259" xr:uid="{00000000-0005-0000-0000-000011080000}"/>
    <cellStyle name="20% - Accent1 5 3 6 2" xfId="1260" xr:uid="{00000000-0005-0000-0000-000012080000}"/>
    <cellStyle name="20% - Accent1 5 3 6 2 2" xfId="1261" xr:uid="{00000000-0005-0000-0000-000013080000}"/>
    <cellStyle name="20% - Accent1 5 3 6 3" xfId="1262" xr:uid="{00000000-0005-0000-0000-000014080000}"/>
    <cellStyle name="20% - Accent1 5 3 6 4" xfId="1263" xr:uid="{00000000-0005-0000-0000-000015080000}"/>
    <cellStyle name="20% - Accent1 5 3 6 5" xfId="42574" xr:uid="{00000000-0005-0000-0000-000016080000}"/>
    <cellStyle name="20% - Accent1 5 3 7" xfId="1264" xr:uid="{00000000-0005-0000-0000-000017080000}"/>
    <cellStyle name="20% - Accent1 5 3 7 2" xfId="1265" xr:uid="{00000000-0005-0000-0000-000018080000}"/>
    <cellStyle name="20% - Accent1 5 3 7 2 2" xfId="1266" xr:uid="{00000000-0005-0000-0000-000019080000}"/>
    <cellStyle name="20% - Accent1 5 3 7 3" xfId="1267" xr:uid="{00000000-0005-0000-0000-00001A080000}"/>
    <cellStyle name="20% - Accent1 5 3 7 4" xfId="1268" xr:uid="{00000000-0005-0000-0000-00001B080000}"/>
    <cellStyle name="20% - Accent1 5 3 8" xfId="1269" xr:uid="{00000000-0005-0000-0000-00001C080000}"/>
    <cellStyle name="20% - Accent1 5 3 8 2" xfId="1270" xr:uid="{00000000-0005-0000-0000-00001D080000}"/>
    <cellStyle name="20% - Accent1 5 3 9" xfId="1271" xr:uid="{00000000-0005-0000-0000-00001E080000}"/>
    <cellStyle name="20% - Accent1 5 4" xfId="1272" xr:uid="{00000000-0005-0000-0000-00001F080000}"/>
    <cellStyle name="20% - Accent1 5 4 10" xfId="34499" xr:uid="{00000000-0005-0000-0000-000020080000}"/>
    <cellStyle name="20% - Accent1 5 4 11" xfId="42575" xr:uid="{00000000-0005-0000-0000-000021080000}"/>
    <cellStyle name="20% - Accent1 5 4 2" xfId="1273" xr:uid="{00000000-0005-0000-0000-000022080000}"/>
    <cellStyle name="20% - Accent1 5 4 2 2" xfId="1274" xr:uid="{00000000-0005-0000-0000-000023080000}"/>
    <cellStyle name="20% - Accent1 5 4 2 2 2" xfId="1275" xr:uid="{00000000-0005-0000-0000-000024080000}"/>
    <cellStyle name="20% - Accent1 5 4 2 2 2 2" xfId="1276" xr:uid="{00000000-0005-0000-0000-000025080000}"/>
    <cellStyle name="20% - Accent1 5 4 2 2 2 3" xfId="42578" xr:uid="{00000000-0005-0000-0000-000026080000}"/>
    <cellStyle name="20% - Accent1 5 4 2 2 3" xfId="1277" xr:uid="{00000000-0005-0000-0000-000027080000}"/>
    <cellStyle name="20% - Accent1 5 4 2 2 4" xfId="1278" xr:uid="{00000000-0005-0000-0000-000028080000}"/>
    <cellStyle name="20% - Accent1 5 4 2 2 5" xfId="36940" xr:uid="{00000000-0005-0000-0000-000029080000}"/>
    <cellStyle name="20% - Accent1 5 4 2 2 6" xfId="42577" xr:uid="{00000000-0005-0000-0000-00002A080000}"/>
    <cellStyle name="20% - Accent1 5 4 2 3" xfId="1279" xr:uid="{00000000-0005-0000-0000-00002B080000}"/>
    <cellStyle name="20% - Accent1 5 4 2 3 2" xfId="1280" xr:uid="{00000000-0005-0000-0000-00002C080000}"/>
    <cellStyle name="20% - Accent1 5 4 2 3 3" xfId="42579" xr:uid="{00000000-0005-0000-0000-00002D080000}"/>
    <cellStyle name="20% - Accent1 5 4 2 4" xfId="1281" xr:uid="{00000000-0005-0000-0000-00002E080000}"/>
    <cellStyle name="20% - Accent1 5 4 2 5" xfId="1282" xr:uid="{00000000-0005-0000-0000-00002F080000}"/>
    <cellStyle name="20% - Accent1 5 4 2 6" xfId="36939" xr:uid="{00000000-0005-0000-0000-000030080000}"/>
    <cellStyle name="20% - Accent1 5 4 2 7" xfId="42576" xr:uid="{00000000-0005-0000-0000-000031080000}"/>
    <cellStyle name="20% - Accent1 5 4 3" xfId="1283" xr:uid="{00000000-0005-0000-0000-000032080000}"/>
    <cellStyle name="20% - Accent1 5 4 3 2" xfId="1284" xr:uid="{00000000-0005-0000-0000-000033080000}"/>
    <cellStyle name="20% - Accent1 5 4 3 2 2" xfId="1285" xr:uid="{00000000-0005-0000-0000-000034080000}"/>
    <cellStyle name="20% - Accent1 5 4 3 2 2 2" xfId="1286" xr:uid="{00000000-0005-0000-0000-000035080000}"/>
    <cellStyle name="20% - Accent1 5 4 3 2 2 3" xfId="42582" xr:uid="{00000000-0005-0000-0000-000036080000}"/>
    <cellStyle name="20% - Accent1 5 4 3 2 3" xfId="1287" xr:uid="{00000000-0005-0000-0000-000037080000}"/>
    <cellStyle name="20% - Accent1 5 4 3 2 4" xfId="1288" xr:uid="{00000000-0005-0000-0000-000038080000}"/>
    <cellStyle name="20% - Accent1 5 4 3 2 5" xfId="36942" xr:uid="{00000000-0005-0000-0000-000039080000}"/>
    <cellStyle name="20% - Accent1 5 4 3 2 6" xfId="42581" xr:uid="{00000000-0005-0000-0000-00003A080000}"/>
    <cellStyle name="20% - Accent1 5 4 3 3" xfId="1289" xr:uid="{00000000-0005-0000-0000-00003B080000}"/>
    <cellStyle name="20% - Accent1 5 4 3 3 2" xfId="1290" xr:uid="{00000000-0005-0000-0000-00003C080000}"/>
    <cellStyle name="20% - Accent1 5 4 3 3 3" xfId="42583" xr:uid="{00000000-0005-0000-0000-00003D080000}"/>
    <cellStyle name="20% - Accent1 5 4 3 4" xfId="1291" xr:uid="{00000000-0005-0000-0000-00003E080000}"/>
    <cellStyle name="20% - Accent1 5 4 3 5" xfId="1292" xr:uid="{00000000-0005-0000-0000-00003F080000}"/>
    <cellStyle name="20% - Accent1 5 4 3 6" xfId="36941" xr:uid="{00000000-0005-0000-0000-000040080000}"/>
    <cellStyle name="20% - Accent1 5 4 3 7" xfId="42580" xr:uid="{00000000-0005-0000-0000-000041080000}"/>
    <cellStyle name="20% - Accent1 5 4 4" xfId="1293" xr:uid="{00000000-0005-0000-0000-000042080000}"/>
    <cellStyle name="20% - Accent1 5 4 4 2" xfId="1294" xr:uid="{00000000-0005-0000-0000-000043080000}"/>
    <cellStyle name="20% - Accent1 5 4 4 2 2" xfId="1295" xr:uid="{00000000-0005-0000-0000-000044080000}"/>
    <cellStyle name="20% - Accent1 5 4 4 2 3" xfId="42585" xr:uid="{00000000-0005-0000-0000-000045080000}"/>
    <cellStyle name="20% - Accent1 5 4 4 3" xfId="1296" xr:uid="{00000000-0005-0000-0000-000046080000}"/>
    <cellStyle name="20% - Accent1 5 4 4 4" xfId="1297" xr:uid="{00000000-0005-0000-0000-000047080000}"/>
    <cellStyle name="20% - Accent1 5 4 4 5" xfId="36943" xr:uid="{00000000-0005-0000-0000-000048080000}"/>
    <cellStyle name="20% - Accent1 5 4 4 6" xfId="42584" xr:uid="{00000000-0005-0000-0000-000049080000}"/>
    <cellStyle name="20% - Accent1 5 4 5" xfId="1298" xr:uid="{00000000-0005-0000-0000-00004A080000}"/>
    <cellStyle name="20% - Accent1 5 4 5 2" xfId="1299" xr:uid="{00000000-0005-0000-0000-00004B080000}"/>
    <cellStyle name="20% - Accent1 5 4 5 2 2" xfId="1300" xr:uid="{00000000-0005-0000-0000-00004C080000}"/>
    <cellStyle name="20% - Accent1 5 4 5 3" xfId="1301" xr:uid="{00000000-0005-0000-0000-00004D080000}"/>
    <cellStyle name="20% - Accent1 5 4 5 4" xfId="1302" xr:uid="{00000000-0005-0000-0000-00004E080000}"/>
    <cellStyle name="20% - Accent1 5 4 5 5" xfId="42586" xr:uid="{00000000-0005-0000-0000-00004F080000}"/>
    <cellStyle name="20% - Accent1 5 4 6" xfId="1303" xr:uid="{00000000-0005-0000-0000-000050080000}"/>
    <cellStyle name="20% - Accent1 5 4 6 2" xfId="1304" xr:uid="{00000000-0005-0000-0000-000051080000}"/>
    <cellStyle name="20% - Accent1 5 4 6 2 2" xfId="1305" xr:uid="{00000000-0005-0000-0000-000052080000}"/>
    <cellStyle name="20% - Accent1 5 4 6 3" xfId="1306" xr:uid="{00000000-0005-0000-0000-000053080000}"/>
    <cellStyle name="20% - Accent1 5 4 6 4" xfId="1307" xr:uid="{00000000-0005-0000-0000-000054080000}"/>
    <cellStyle name="20% - Accent1 5 4 7" xfId="1308" xr:uid="{00000000-0005-0000-0000-000055080000}"/>
    <cellStyle name="20% - Accent1 5 4 7 2" xfId="1309" xr:uid="{00000000-0005-0000-0000-000056080000}"/>
    <cellStyle name="20% - Accent1 5 4 8" xfId="1310" xr:uid="{00000000-0005-0000-0000-000057080000}"/>
    <cellStyle name="20% - Accent1 5 4 9" xfId="1311" xr:uid="{00000000-0005-0000-0000-000058080000}"/>
    <cellStyle name="20% - Accent1 5 5" xfId="1312" xr:uid="{00000000-0005-0000-0000-000059080000}"/>
    <cellStyle name="20% - Accent1 5 5 2" xfId="1313" xr:uid="{00000000-0005-0000-0000-00005A080000}"/>
    <cellStyle name="20% - Accent1 5 5 2 2" xfId="1314" xr:uid="{00000000-0005-0000-0000-00005B080000}"/>
    <cellStyle name="20% - Accent1 5 5 2 2 2" xfId="1315" xr:uid="{00000000-0005-0000-0000-00005C080000}"/>
    <cellStyle name="20% - Accent1 5 5 2 2 3" xfId="42589" xr:uid="{00000000-0005-0000-0000-00005D080000}"/>
    <cellStyle name="20% - Accent1 5 5 2 3" xfId="1316" xr:uid="{00000000-0005-0000-0000-00005E080000}"/>
    <cellStyle name="20% - Accent1 5 5 2 4" xfId="1317" xr:uid="{00000000-0005-0000-0000-00005F080000}"/>
    <cellStyle name="20% - Accent1 5 5 2 5" xfId="36945" xr:uid="{00000000-0005-0000-0000-000060080000}"/>
    <cellStyle name="20% - Accent1 5 5 2 6" xfId="42588" xr:uid="{00000000-0005-0000-0000-000061080000}"/>
    <cellStyle name="20% - Accent1 5 5 3" xfId="1318" xr:uid="{00000000-0005-0000-0000-000062080000}"/>
    <cellStyle name="20% - Accent1 5 5 3 2" xfId="1319" xr:uid="{00000000-0005-0000-0000-000063080000}"/>
    <cellStyle name="20% - Accent1 5 5 3 2 2" xfId="1320" xr:uid="{00000000-0005-0000-0000-000064080000}"/>
    <cellStyle name="20% - Accent1 5 5 3 2 3" xfId="42591" xr:uid="{00000000-0005-0000-0000-000065080000}"/>
    <cellStyle name="20% - Accent1 5 5 3 3" xfId="1321" xr:uid="{00000000-0005-0000-0000-000066080000}"/>
    <cellStyle name="20% - Accent1 5 5 3 4" xfId="1322" xr:uid="{00000000-0005-0000-0000-000067080000}"/>
    <cellStyle name="20% - Accent1 5 5 3 5" xfId="36946" xr:uid="{00000000-0005-0000-0000-000068080000}"/>
    <cellStyle name="20% - Accent1 5 5 3 6" xfId="42590" xr:uid="{00000000-0005-0000-0000-000069080000}"/>
    <cellStyle name="20% - Accent1 5 5 4" xfId="1323" xr:uid="{00000000-0005-0000-0000-00006A080000}"/>
    <cellStyle name="20% - Accent1 5 5 4 2" xfId="1324" xr:uid="{00000000-0005-0000-0000-00006B080000}"/>
    <cellStyle name="20% - Accent1 5 5 4 3" xfId="42592" xr:uid="{00000000-0005-0000-0000-00006C080000}"/>
    <cellStyle name="20% - Accent1 5 5 5" xfId="1325" xr:uid="{00000000-0005-0000-0000-00006D080000}"/>
    <cellStyle name="20% - Accent1 5 5 6" xfId="1326" xr:uid="{00000000-0005-0000-0000-00006E080000}"/>
    <cellStyle name="20% - Accent1 5 5 7" xfId="36944" xr:uid="{00000000-0005-0000-0000-00006F080000}"/>
    <cellStyle name="20% - Accent1 5 5 8" xfId="42587" xr:uid="{00000000-0005-0000-0000-000070080000}"/>
    <cellStyle name="20% - Accent1 5 6" xfId="1327" xr:uid="{00000000-0005-0000-0000-000071080000}"/>
    <cellStyle name="20% - Accent1 5 6 2" xfId="1328" xr:uid="{00000000-0005-0000-0000-000072080000}"/>
    <cellStyle name="20% - Accent1 5 6 2 2" xfId="1329" xr:uid="{00000000-0005-0000-0000-000073080000}"/>
    <cellStyle name="20% - Accent1 5 6 2 2 2" xfId="1330" xr:uid="{00000000-0005-0000-0000-000074080000}"/>
    <cellStyle name="20% - Accent1 5 6 2 2 3" xfId="42595" xr:uid="{00000000-0005-0000-0000-000075080000}"/>
    <cellStyle name="20% - Accent1 5 6 2 3" xfId="1331" xr:uid="{00000000-0005-0000-0000-000076080000}"/>
    <cellStyle name="20% - Accent1 5 6 2 4" xfId="1332" xr:uid="{00000000-0005-0000-0000-000077080000}"/>
    <cellStyle name="20% - Accent1 5 6 2 5" xfId="36948" xr:uid="{00000000-0005-0000-0000-000078080000}"/>
    <cellStyle name="20% - Accent1 5 6 2 6" xfId="42594" xr:uid="{00000000-0005-0000-0000-000079080000}"/>
    <cellStyle name="20% - Accent1 5 6 3" xfId="1333" xr:uid="{00000000-0005-0000-0000-00007A080000}"/>
    <cellStyle name="20% - Accent1 5 6 3 2" xfId="1334" xr:uid="{00000000-0005-0000-0000-00007B080000}"/>
    <cellStyle name="20% - Accent1 5 6 3 3" xfId="42596" xr:uid="{00000000-0005-0000-0000-00007C080000}"/>
    <cellStyle name="20% - Accent1 5 6 4" xfId="1335" xr:uid="{00000000-0005-0000-0000-00007D080000}"/>
    <cellStyle name="20% - Accent1 5 6 5" xfId="1336" xr:uid="{00000000-0005-0000-0000-00007E080000}"/>
    <cellStyle name="20% - Accent1 5 6 6" xfId="36947" xr:uid="{00000000-0005-0000-0000-00007F080000}"/>
    <cellStyle name="20% - Accent1 5 6 7" xfId="42593" xr:uid="{00000000-0005-0000-0000-000080080000}"/>
    <cellStyle name="20% - Accent1 5 7" xfId="1337" xr:uid="{00000000-0005-0000-0000-000081080000}"/>
    <cellStyle name="20% - Accent1 5 7 2" xfId="1338" xr:uid="{00000000-0005-0000-0000-000082080000}"/>
    <cellStyle name="20% - Accent1 5 7 2 2" xfId="1339" xr:uid="{00000000-0005-0000-0000-000083080000}"/>
    <cellStyle name="20% - Accent1 5 7 2 3" xfId="42598" xr:uid="{00000000-0005-0000-0000-000084080000}"/>
    <cellStyle name="20% - Accent1 5 7 3" xfId="1340" xr:uid="{00000000-0005-0000-0000-000085080000}"/>
    <cellStyle name="20% - Accent1 5 7 4" xfId="1341" xr:uid="{00000000-0005-0000-0000-000086080000}"/>
    <cellStyle name="20% - Accent1 5 7 5" xfId="36949" xr:uid="{00000000-0005-0000-0000-000087080000}"/>
    <cellStyle name="20% - Accent1 5 7 6" xfId="42597" xr:uid="{00000000-0005-0000-0000-000088080000}"/>
    <cellStyle name="20% - Accent1 5 8" xfId="1342" xr:uid="{00000000-0005-0000-0000-000089080000}"/>
    <cellStyle name="20% - Accent1 5 8 2" xfId="1343" xr:uid="{00000000-0005-0000-0000-00008A080000}"/>
    <cellStyle name="20% - Accent1 5 8 2 2" xfId="1344" xr:uid="{00000000-0005-0000-0000-00008B080000}"/>
    <cellStyle name="20% - Accent1 5 8 3" xfId="1345" xr:uid="{00000000-0005-0000-0000-00008C080000}"/>
    <cellStyle name="20% - Accent1 5 8 4" xfId="1346" xr:uid="{00000000-0005-0000-0000-00008D080000}"/>
    <cellStyle name="20% - Accent1 5 8 5" xfId="42599" xr:uid="{00000000-0005-0000-0000-00008E080000}"/>
    <cellStyle name="20% - Accent1 5 9" xfId="1347" xr:uid="{00000000-0005-0000-0000-00008F080000}"/>
    <cellStyle name="20% - Accent1 5 9 2" xfId="1348" xr:uid="{00000000-0005-0000-0000-000090080000}"/>
    <cellStyle name="20% - Accent1 5 9 2 2" xfId="1349" xr:uid="{00000000-0005-0000-0000-000091080000}"/>
    <cellStyle name="20% - Accent1 5 9 3" xfId="1350" xr:uid="{00000000-0005-0000-0000-000092080000}"/>
    <cellStyle name="20% - Accent1 5 9 4" xfId="1351" xr:uid="{00000000-0005-0000-0000-000093080000}"/>
    <cellStyle name="20% - Accent1 6" xfId="1352" xr:uid="{00000000-0005-0000-0000-000094080000}"/>
    <cellStyle name="20% - Accent1 7" xfId="1353" xr:uid="{00000000-0005-0000-0000-000095080000}"/>
    <cellStyle name="20% - Accent1 8" xfId="1354" xr:uid="{00000000-0005-0000-0000-000096080000}"/>
    <cellStyle name="20% - Accent1 9" xfId="1355" xr:uid="{00000000-0005-0000-0000-000097080000}"/>
    <cellStyle name="20% - Accent1 9 2" xfId="1356" xr:uid="{00000000-0005-0000-0000-000098080000}"/>
    <cellStyle name="20% - Accent1 9 2 2" xfId="1357" xr:uid="{00000000-0005-0000-0000-000099080000}"/>
    <cellStyle name="20% - Accent1 9 2 3" xfId="42601" xr:uid="{00000000-0005-0000-0000-00009A080000}"/>
    <cellStyle name="20% - Accent1 9 3" xfId="1358" xr:uid="{00000000-0005-0000-0000-00009B080000}"/>
    <cellStyle name="20% - Accent1 9 4" xfId="1359" xr:uid="{00000000-0005-0000-0000-00009C080000}"/>
    <cellStyle name="20% - Accent1 9 5" xfId="36950" xr:uid="{00000000-0005-0000-0000-00009D080000}"/>
    <cellStyle name="20% - Accent1 9 6" xfId="42600" xr:uid="{00000000-0005-0000-0000-00009E080000}"/>
    <cellStyle name="20% - Accent2 10" xfId="42602" xr:uid="{00000000-0005-0000-0000-00009F080000}"/>
    <cellStyle name="20% - Accent2 2" xfId="1360" xr:uid="{00000000-0005-0000-0000-0000A0080000}"/>
    <cellStyle name="20% - Accent2 2 10" xfId="1361" xr:uid="{00000000-0005-0000-0000-0000A1080000}"/>
    <cellStyle name="20% - Accent2 2 10 2" xfId="1362" xr:uid="{00000000-0005-0000-0000-0000A2080000}"/>
    <cellStyle name="20% - Accent2 2 10 2 2" xfId="1363" xr:uid="{00000000-0005-0000-0000-0000A3080000}"/>
    <cellStyle name="20% - Accent2 2 10 2 3" xfId="42604" xr:uid="{00000000-0005-0000-0000-0000A4080000}"/>
    <cellStyle name="20% - Accent2 2 10 3" xfId="1364" xr:uid="{00000000-0005-0000-0000-0000A5080000}"/>
    <cellStyle name="20% - Accent2 2 10 4" xfId="1365" xr:uid="{00000000-0005-0000-0000-0000A6080000}"/>
    <cellStyle name="20% - Accent2 2 10 5" xfId="36951" xr:uid="{00000000-0005-0000-0000-0000A7080000}"/>
    <cellStyle name="20% - Accent2 2 10 6" xfId="42603" xr:uid="{00000000-0005-0000-0000-0000A8080000}"/>
    <cellStyle name="20% - Accent2 2 11" xfId="1366" xr:uid="{00000000-0005-0000-0000-0000A9080000}"/>
    <cellStyle name="20% - Accent2 2 11 2" xfId="1367" xr:uid="{00000000-0005-0000-0000-0000AA080000}"/>
    <cellStyle name="20% - Accent2 2 12" xfId="1368" xr:uid="{00000000-0005-0000-0000-0000AB080000}"/>
    <cellStyle name="20% - Accent2 2 13" xfId="1369" xr:uid="{00000000-0005-0000-0000-0000AC080000}"/>
    <cellStyle name="20% - Accent2 2 14" xfId="41839" xr:uid="{00000000-0005-0000-0000-0000AD080000}"/>
    <cellStyle name="20% - Accent2 2 2" xfId="1370" xr:uid="{00000000-0005-0000-0000-0000AE080000}"/>
    <cellStyle name="20% - Accent2 2 2 2" xfId="1371" xr:uid="{00000000-0005-0000-0000-0000AF080000}"/>
    <cellStyle name="20% - Accent2 2 2 3" xfId="1372" xr:uid="{00000000-0005-0000-0000-0000B0080000}"/>
    <cellStyle name="20% - Accent2 2 2 3 2" xfId="36953" xr:uid="{00000000-0005-0000-0000-0000B1080000}"/>
    <cellStyle name="20% - Accent2 2 2 3 3" xfId="36952" xr:uid="{00000000-0005-0000-0000-0000B2080000}"/>
    <cellStyle name="20% - Accent2 2 2 4" xfId="1373" xr:uid="{00000000-0005-0000-0000-0000B3080000}"/>
    <cellStyle name="20% - Accent2 2 3" xfId="1374" xr:uid="{00000000-0005-0000-0000-0000B4080000}"/>
    <cellStyle name="20% - Accent2 2 3 10" xfId="1375" xr:uid="{00000000-0005-0000-0000-0000B5080000}"/>
    <cellStyle name="20% - Accent2 2 3 11" xfId="1376" xr:uid="{00000000-0005-0000-0000-0000B6080000}"/>
    <cellStyle name="20% - Accent2 2 3 12" xfId="34500" xr:uid="{00000000-0005-0000-0000-0000B7080000}"/>
    <cellStyle name="20% - Accent2 2 3 13" xfId="42605" xr:uid="{00000000-0005-0000-0000-0000B8080000}"/>
    <cellStyle name="20% - Accent2 2 3 2" xfId="1377" xr:uid="{00000000-0005-0000-0000-0000B9080000}"/>
    <cellStyle name="20% - Accent2 2 3 2 10" xfId="1378" xr:uid="{00000000-0005-0000-0000-0000BA080000}"/>
    <cellStyle name="20% - Accent2 2 3 2 11" xfId="34501" xr:uid="{00000000-0005-0000-0000-0000BB080000}"/>
    <cellStyle name="20% - Accent2 2 3 2 12" xfId="42606" xr:uid="{00000000-0005-0000-0000-0000BC080000}"/>
    <cellStyle name="20% - Accent2 2 3 2 2" xfId="1379" xr:uid="{00000000-0005-0000-0000-0000BD080000}"/>
    <cellStyle name="20% - Accent2 2 3 2 2 10" xfId="34502" xr:uid="{00000000-0005-0000-0000-0000BE080000}"/>
    <cellStyle name="20% - Accent2 2 3 2 2 11" xfId="42607" xr:uid="{00000000-0005-0000-0000-0000BF080000}"/>
    <cellStyle name="20% - Accent2 2 3 2 2 2" xfId="1380" xr:uid="{00000000-0005-0000-0000-0000C0080000}"/>
    <cellStyle name="20% - Accent2 2 3 2 2 2 2" xfId="1381" xr:uid="{00000000-0005-0000-0000-0000C1080000}"/>
    <cellStyle name="20% - Accent2 2 3 2 2 2 2 2" xfId="1382" xr:uid="{00000000-0005-0000-0000-0000C2080000}"/>
    <cellStyle name="20% - Accent2 2 3 2 2 2 2 2 2" xfId="1383" xr:uid="{00000000-0005-0000-0000-0000C3080000}"/>
    <cellStyle name="20% - Accent2 2 3 2 2 2 2 2 3" xfId="42610" xr:uid="{00000000-0005-0000-0000-0000C4080000}"/>
    <cellStyle name="20% - Accent2 2 3 2 2 2 2 3" xfId="1384" xr:uid="{00000000-0005-0000-0000-0000C5080000}"/>
    <cellStyle name="20% - Accent2 2 3 2 2 2 2 4" xfId="1385" xr:uid="{00000000-0005-0000-0000-0000C6080000}"/>
    <cellStyle name="20% - Accent2 2 3 2 2 2 2 5" xfId="36955" xr:uid="{00000000-0005-0000-0000-0000C7080000}"/>
    <cellStyle name="20% - Accent2 2 3 2 2 2 2 6" xfId="42609" xr:uid="{00000000-0005-0000-0000-0000C8080000}"/>
    <cellStyle name="20% - Accent2 2 3 2 2 2 3" xfId="1386" xr:uid="{00000000-0005-0000-0000-0000C9080000}"/>
    <cellStyle name="20% - Accent2 2 3 2 2 2 3 2" xfId="1387" xr:uid="{00000000-0005-0000-0000-0000CA080000}"/>
    <cellStyle name="20% - Accent2 2 3 2 2 2 3 3" xfId="42611" xr:uid="{00000000-0005-0000-0000-0000CB080000}"/>
    <cellStyle name="20% - Accent2 2 3 2 2 2 4" xfId="1388" xr:uid="{00000000-0005-0000-0000-0000CC080000}"/>
    <cellStyle name="20% - Accent2 2 3 2 2 2 5" xfId="1389" xr:uid="{00000000-0005-0000-0000-0000CD080000}"/>
    <cellStyle name="20% - Accent2 2 3 2 2 2 6" xfId="36954" xr:uid="{00000000-0005-0000-0000-0000CE080000}"/>
    <cellStyle name="20% - Accent2 2 3 2 2 2 7" xfId="42608" xr:uid="{00000000-0005-0000-0000-0000CF080000}"/>
    <cellStyle name="20% - Accent2 2 3 2 2 3" xfId="1390" xr:uid="{00000000-0005-0000-0000-0000D0080000}"/>
    <cellStyle name="20% - Accent2 2 3 2 2 3 2" xfId="1391" xr:uid="{00000000-0005-0000-0000-0000D1080000}"/>
    <cellStyle name="20% - Accent2 2 3 2 2 3 2 2" xfId="1392" xr:uid="{00000000-0005-0000-0000-0000D2080000}"/>
    <cellStyle name="20% - Accent2 2 3 2 2 3 2 2 2" xfId="1393" xr:uid="{00000000-0005-0000-0000-0000D3080000}"/>
    <cellStyle name="20% - Accent2 2 3 2 2 3 2 2 3" xfId="42614" xr:uid="{00000000-0005-0000-0000-0000D4080000}"/>
    <cellStyle name="20% - Accent2 2 3 2 2 3 2 3" xfId="1394" xr:uid="{00000000-0005-0000-0000-0000D5080000}"/>
    <cellStyle name="20% - Accent2 2 3 2 2 3 2 4" xfId="1395" xr:uid="{00000000-0005-0000-0000-0000D6080000}"/>
    <cellStyle name="20% - Accent2 2 3 2 2 3 2 5" xfId="36957" xr:uid="{00000000-0005-0000-0000-0000D7080000}"/>
    <cellStyle name="20% - Accent2 2 3 2 2 3 2 6" xfId="42613" xr:uid="{00000000-0005-0000-0000-0000D8080000}"/>
    <cellStyle name="20% - Accent2 2 3 2 2 3 3" xfId="1396" xr:uid="{00000000-0005-0000-0000-0000D9080000}"/>
    <cellStyle name="20% - Accent2 2 3 2 2 3 3 2" xfId="1397" xr:uid="{00000000-0005-0000-0000-0000DA080000}"/>
    <cellStyle name="20% - Accent2 2 3 2 2 3 3 3" xfId="42615" xr:uid="{00000000-0005-0000-0000-0000DB080000}"/>
    <cellStyle name="20% - Accent2 2 3 2 2 3 4" xfId="1398" xr:uid="{00000000-0005-0000-0000-0000DC080000}"/>
    <cellStyle name="20% - Accent2 2 3 2 2 3 5" xfId="1399" xr:uid="{00000000-0005-0000-0000-0000DD080000}"/>
    <cellStyle name="20% - Accent2 2 3 2 2 3 6" xfId="36956" xr:uid="{00000000-0005-0000-0000-0000DE080000}"/>
    <cellStyle name="20% - Accent2 2 3 2 2 3 7" xfId="42612" xr:uid="{00000000-0005-0000-0000-0000DF080000}"/>
    <cellStyle name="20% - Accent2 2 3 2 2 4" xfId="1400" xr:uid="{00000000-0005-0000-0000-0000E0080000}"/>
    <cellStyle name="20% - Accent2 2 3 2 2 4 2" xfId="1401" xr:uid="{00000000-0005-0000-0000-0000E1080000}"/>
    <cellStyle name="20% - Accent2 2 3 2 2 4 2 2" xfId="1402" xr:uid="{00000000-0005-0000-0000-0000E2080000}"/>
    <cellStyle name="20% - Accent2 2 3 2 2 4 2 3" xfId="42617" xr:uid="{00000000-0005-0000-0000-0000E3080000}"/>
    <cellStyle name="20% - Accent2 2 3 2 2 4 3" xfId="1403" xr:uid="{00000000-0005-0000-0000-0000E4080000}"/>
    <cellStyle name="20% - Accent2 2 3 2 2 4 4" xfId="1404" xr:uid="{00000000-0005-0000-0000-0000E5080000}"/>
    <cellStyle name="20% - Accent2 2 3 2 2 4 5" xfId="36958" xr:uid="{00000000-0005-0000-0000-0000E6080000}"/>
    <cellStyle name="20% - Accent2 2 3 2 2 4 6" xfId="42616" xr:uid="{00000000-0005-0000-0000-0000E7080000}"/>
    <cellStyle name="20% - Accent2 2 3 2 2 5" xfId="1405" xr:uid="{00000000-0005-0000-0000-0000E8080000}"/>
    <cellStyle name="20% - Accent2 2 3 2 2 5 2" xfId="1406" xr:uid="{00000000-0005-0000-0000-0000E9080000}"/>
    <cellStyle name="20% - Accent2 2 3 2 2 5 2 2" xfId="1407" xr:uid="{00000000-0005-0000-0000-0000EA080000}"/>
    <cellStyle name="20% - Accent2 2 3 2 2 5 3" xfId="1408" xr:uid="{00000000-0005-0000-0000-0000EB080000}"/>
    <cellStyle name="20% - Accent2 2 3 2 2 5 4" xfId="1409" xr:uid="{00000000-0005-0000-0000-0000EC080000}"/>
    <cellStyle name="20% - Accent2 2 3 2 2 5 5" xfId="42618" xr:uid="{00000000-0005-0000-0000-0000ED080000}"/>
    <cellStyle name="20% - Accent2 2 3 2 2 6" xfId="1410" xr:uid="{00000000-0005-0000-0000-0000EE080000}"/>
    <cellStyle name="20% - Accent2 2 3 2 2 6 2" xfId="1411" xr:uid="{00000000-0005-0000-0000-0000EF080000}"/>
    <cellStyle name="20% - Accent2 2 3 2 2 6 2 2" xfId="1412" xr:uid="{00000000-0005-0000-0000-0000F0080000}"/>
    <cellStyle name="20% - Accent2 2 3 2 2 6 3" xfId="1413" xr:uid="{00000000-0005-0000-0000-0000F1080000}"/>
    <cellStyle name="20% - Accent2 2 3 2 2 6 4" xfId="1414" xr:uid="{00000000-0005-0000-0000-0000F2080000}"/>
    <cellStyle name="20% - Accent2 2 3 2 2 7" xfId="1415" xr:uid="{00000000-0005-0000-0000-0000F3080000}"/>
    <cellStyle name="20% - Accent2 2 3 2 2 7 2" xfId="1416" xr:uid="{00000000-0005-0000-0000-0000F4080000}"/>
    <cellStyle name="20% - Accent2 2 3 2 2 8" xfId="1417" xr:uid="{00000000-0005-0000-0000-0000F5080000}"/>
    <cellStyle name="20% - Accent2 2 3 2 2 9" xfId="1418" xr:uid="{00000000-0005-0000-0000-0000F6080000}"/>
    <cellStyle name="20% - Accent2 2 3 2 3" xfId="1419" xr:uid="{00000000-0005-0000-0000-0000F7080000}"/>
    <cellStyle name="20% - Accent2 2 3 2 3 2" xfId="1420" xr:uid="{00000000-0005-0000-0000-0000F8080000}"/>
    <cellStyle name="20% - Accent2 2 3 2 3 2 2" xfId="1421" xr:uid="{00000000-0005-0000-0000-0000F9080000}"/>
    <cellStyle name="20% - Accent2 2 3 2 3 2 2 2" xfId="1422" xr:uid="{00000000-0005-0000-0000-0000FA080000}"/>
    <cellStyle name="20% - Accent2 2 3 2 3 2 2 3" xfId="42621" xr:uid="{00000000-0005-0000-0000-0000FB080000}"/>
    <cellStyle name="20% - Accent2 2 3 2 3 2 3" xfId="1423" xr:uid="{00000000-0005-0000-0000-0000FC080000}"/>
    <cellStyle name="20% - Accent2 2 3 2 3 2 4" xfId="1424" xr:uid="{00000000-0005-0000-0000-0000FD080000}"/>
    <cellStyle name="20% - Accent2 2 3 2 3 2 5" xfId="36960" xr:uid="{00000000-0005-0000-0000-0000FE080000}"/>
    <cellStyle name="20% - Accent2 2 3 2 3 2 6" xfId="42620" xr:uid="{00000000-0005-0000-0000-0000FF080000}"/>
    <cellStyle name="20% - Accent2 2 3 2 3 3" xfId="1425" xr:uid="{00000000-0005-0000-0000-000000090000}"/>
    <cellStyle name="20% - Accent2 2 3 2 3 3 2" xfId="1426" xr:uid="{00000000-0005-0000-0000-000001090000}"/>
    <cellStyle name="20% - Accent2 2 3 2 3 3 3" xfId="42622" xr:uid="{00000000-0005-0000-0000-000002090000}"/>
    <cellStyle name="20% - Accent2 2 3 2 3 4" xfId="1427" xr:uid="{00000000-0005-0000-0000-000003090000}"/>
    <cellStyle name="20% - Accent2 2 3 2 3 5" xfId="1428" xr:uid="{00000000-0005-0000-0000-000004090000}"/>
    <cellStyle name="20% - Accent2 2 3 2 3 6" xfId="36959" xr:uid="{00000000-0005-0000-0000-000005090000}"/>
    <cellStyle name="20% - Accent2 2 3 2 3 7" xfId="42619" xr:uid="{00000000-0005-0000-0000-000006090000}"/>
    <cellStyle name="20% - Accent2 2 3 2 4" xfId="1429" xr:uid="{00000000-0005-0000-0000-000007090000}"/>
    <cellStyle name="20% - Accent2 2 3 2 4 2" xfId="1430" xr:uid="{00000000-0005-0000-0000-000008090000}"/>
    <cellStyle name="20% - Accent2 2 3 2 4 2 2" xfId="1431" xr:uid="{00000000-0005-0000-0000-000009090000}"/>
    <cellStyle name="20% - Accent2 2 3 2 4 2 2 2" xfId="1432" xr:uid="{00000000-0005-0000-0000-00000A090000}"/>
    <cellStyle name="20% - Accent2 2 3 2 4 2 2 3" xfId="42625" xr:uid="{00000000-0005-0000-0000-00000B090000}"/>
    <cellStyle name="20% - Accent2 2 3 2 4 2 3" xfId="1433" xr:uid="{00000000-0005-0000-0000-00000C090000}"/>
    <cellStyle name="20% - Accent2 2 3 2 4 2 4" xfId="1434" xr:uid="{00000000-0005-0000-0000-00000D090000}"/>
    <cellStyle name="20% - Accent2 2 3 2 4 2 5" xfId="36962" xr:uid="{00000000-0005-0000-0000-00000E090000}"/>
    <cellStyle name="20% - Accent2 2 3 2 4 2 6" xfId="42624" xr:uid="{00000000-0005-0000-0000-00000F090000}"/>
    <cellStyle name="20% - Accent2 2 3 2 4 3" xfId="1435" xr:uid="{00000000-0005-0000-0000-000010090000}"/>
    <cellStyle name="20% - Accent2 2 3 2 4 3 2" xfId="1436" xr:uid="{00000000-0005-0000-0000-000011090000}"/>
    <cellStyle name="20% - Accent2 2 3 2 4 3 3" xfId="42626" xr:uid="{00000000-0005-0000-0000-000012090000}"/>
    <cellStyle name="20% - Accent2 2 3 2 4 4" xfId="1437" xr:uid="{00000000-0005-0000-0000-000013090000}"/>
    <cellStyle name="20% - Accent2 2 3 2 4 5" xfId="1438" xr:uid="{00000000-0005-0000-0000-000014090000}"/>
    <cellStyle name="20% - Accent2 2 3 2 4 6" xfId="36961" xr:uid="{00000000-0005-0000-0000-000015090000}"/>
    <cellStyle name="20% - Accent2 2 3 2 4 7" xfId="42623" xr:uid="{00000000-0005-0000-0000-000016090000}"/>
    <cellStyle name="20% - Accent2 2 3 2 5" xfId="1439" xr:uid="{00000000-0005-0000-0000-000017090000}"/>
    <cellStyle name="20% - Accent2 2 3 2 5 2" xfId="1440" xr:uid="{00000000-0005-0000-0000-000018090000}"/>
    <cellStyle name="20% - Accent2 2 3 2 5 2 2" xfId="1441" xr:uid="{00000000-0005-0000-0000-000019090000}"/>
    <cellStyle name="20% - Accent2 2 3 2 5 2 3" xfId="42628" xr:uid="{00000000-0005-0000-0000-00001A090000}"/>
    <cellStyle name="20% - Accent2 2 3 2 5 3" xfId="1442" xr:uid="{00000000-0005-0000-0000-00001B090000}"/>
    <cellStyle name="20% - Accent2 2 3 2 5 4" xfId="1443" xr:uid="{00000000-0005-0000-0000-00001C090000}"/>
    <cellStyle name="20% - Accent2 2 3 2 5 5" xfId="36963" xr:uid="{00000000-0005-0000-0000-00001D090000}"/>
    <cellStyle name="20% - Accent2 2 3 2 5 6" xfId="42627" xr:uid="{00000000-0005-0000-0000-00001E090000}"/>
    <cellStyle name="20% - Accent2 2 3 2 6" xfId="1444" xr:uid="{00000000-0005-0000-0000-00001F090000}"/>
    <cellStyle name="20% - Accent2 2 3 2 6 2" xfId="1445" xr:uid="{00000000-0005-0000-0000-000020090000}"/>
    <cellStyle name="20% - Accent2 2 3 2 6 2 2" xfId="1446" xr:uid="{00000000-0005-0000-0000-000021090000}"/>
    <cellStyle name="20% - Accent2 2 3 2 6 3" xfId="1447" xr:uid="{00000000-0005-0000-0000-000022090000}"/>
    <cellStyle name="20% - Accent2 2 3 2 6 4" xfId="1448" xr:uid="{00000000-0005-0000-0000-000023090000}"/>
    <cellStyle name="20% - Accent2 2 3 2 6 5" xfId="42629" xr:uid="{00000000-0005-0000-0000-000024090000}"/>
    <cellStyle name="20% - Accent2 2 3 2 7" xfId="1449" xr:uid="{00000000-0005-0000-0000-000025090000}"/>
    <cellStyle name="20% - Accent2 2 3 2 7 2" xfId="1450" xr:uid="{00000000-0005-0000-0000-000026090000}"/>
    <cellStyle name="20% - Accent2 2 3 2 7 2 2" xfId="1451" xr:uid="{00000000-0005-0000-0000-000027090000}"/>
    <cellStyle name="20% - Accent2 2 3 2 7 3" xfId="1452" xr:uid="{00000000-0005-0000-0000-000028090000}"/>
    <cellStyle name="20% - Accent2 2 3 2 7 4" xfId="1453" xr:uid="{00000000-0005-0000-0000-000029090000}"/>
    <cellStyle name="20% - Accent2 2 3 2 8" xfId="1454" xr:uid="{00000000-0005-0000-0000-00002A090000}"/>
    <cellStyle name="20% - Accent2 2 3 2 8 2" xfId="1455" xr:uid="{00000000-0005-0000-0000-00002B090000}"/>
    <cellStyle name="20% - Accent2 2 3 2 9" xfId="1456" xr:uid="{00000000-0005-0000-0000-00002C090000}"/>
    <cellStyle name="20% - Accent2 2 3 3" xfId="1457" xr:uid="{00000000-0005-0000-0000-00002D090000}"/>
    <cellStyle name="20% - Accent2 2 3 3 10" xfId="34503" xr:uid="{00000000-0005-0000-0000-00002E090000}"/>
    <cellStyle name="20% - Accent2 2 3 3 11" xfId="42630" xr:uid="{00000000-0005-0000-0000-00002F090000}"/>
    <cellStyle name="20% - Accent2 2 3 3 2" xfId="1458" xr:uid="{00000000-0005-0000-0000-000030090000}"/>
    <cellStyle name="20% - Accent2 2 3 3 2 2" xfId="1459" xr:uid="{00000000-0005-0000-0000-000031090000}"/>
    <cellStyle name="20% - Accent2 2 3 3 2 2 2" xfId="1460" xr:uid="{00000000-0005-0000-0000-000032090000}"/>
    <cellStyle name="20% - Accent2 2 3 3 2 2 2 2" xfId="1461" xr:uid="{00000000-0005-0000-0000-000033090000}"/>
    <cellStyle name="20% - Accent2 2 3 3 2 2 2 3" xfId="42633" xr:uid="{00000000-0005-0000-0000-000034090000}"/>
    <cellStyle name="20% - Accent2 2 3 3 2 2 3" xfId="1462" xr:uid="{00000000-0005-0000-0000-000035090000}"/>
    <cellStyle name="20% - Accent2 2 3 3 2 2 4" xfId="1463" xr:uid="{00000000-0005-0000-0000-000036090000}"/>
    <cellStyle name="20% - Accent2 2 3 3 2 2 5" xfId="36965" xr:uid="{00000000-0005-0000-0000-000037090000}"/>
    <cellStyle name="20% - Accent2 2 3 3 2 2 6" xfId="42632" xr:uid="{00000000-0005-0000-0000-000038090000}"/>
    <cellStyle name="20% - Accent2 2 3 3 2 3" xfId="1464" xr:uid="{00000000-0005-0000-0000-000039090000}"/>
    <cellStyle name="20% - Accent2 2 3 3 2 3 2" xfId="1465" xr:uid="{00000000-0005-0000-0000-00003A090000}"/>
    <cellStyle name="20% - Accent2 2 3 3 2 3 3" xfId="42634" xr:uid="{00000000-0005-0000-0000-00003B090000}"/>
    <cellStyle name="20% - Accent2 2 3 3 2 4" xfId="1466" xr:uid="{00000000-0005-0000-0000-00003C090000}"/>
    <cellStyle name="20% - Accent2 2 3 3 2 5" xfId="1467" xr:uid="{00000000-0005-0000-0000-00003D090000}"/>
    <cellStyle name="20% - Accent2 2 3 3 2 6" xfId="36964" xr:uid="{00000000-0005-0000-0000-00003E090000}"/>
    <cellStyle name="20% - Accent2 2 3 3 2 7" xfId="42631" xr:uid="{00000000-0005-0000-0000-00003F090000}"/>
    <cellStyle name="20% - Accent2 2 3 3 3" xfId="1468" xr:uid="{00000000-0005-0000-0000-000040090000}"/>
    <cellStyle name="20% - Accent2 2 3 3 3 2" xfId="1469" xr:uid="{00000000-0005-0000-0000-000041090000}"/>
    <cellStyle name="20% - Accent2 2 3 3 3 2 2" xfId="1470" xr:uid="{00000000-0005-0000-0000-000042090000}"/>
    <cellStyle name="20% - Accent2 2 3 3 3 2 2 2" xfId="1471" xr:uid="{00000000-0005-0000-0000-000043090000}"/>
    <cellStyle name="20% - Accent2 2 3 3 3 2 2 3" xfId="42637" xr:uid="{00000000-0005-0000-0000-000044090000}"/>
    <cellStyle name="20% - Accent2 2 3 3 3 2 3" xfId="1472" xr:uid="{00000000-0005-0000-0000-000045090000}"/>
    <cellStyle name="20% - Accent2 2 3 3 3 2 4" xfId="1473" xr:uid="{00000000-0005-0000-0000-000046090000}"/>
    <cellStyle name="20% - Accent2 2 3 3 3 2 5" xfId="36967" xr:uid="{00000000-0005-0000-0000-000047090000}"/>
    <cellStyle name="20% - Accent2 2 3 3 3 2 6" xfId="42636" xr:uid="{00000000-0005-0000-0000-000048090000}"/>
    <cellStyle name="20% - Accent2 2 3 3 3 3" xfId="1474" xr:uid="{00000000-0005-0000-0000-000049090000}"/>
    <cellStyle name="20% - Accent2 2 3 3 3 3 2" xfId="1475" xr:uid="{00000000-0005-0000-0000-00004A090000}"/>
    <cellStyle name="20% - Accent2 2 3 3 3 3 3" xfId="42638" xr:uid="{00000000-0005-0000-0000-00004B090000}"/>
    <cellStyle name="20% - Accent2 2 3 3 3 4" xfId="1476" xr:uid="{00000000-0005-0000-0000-00004C090000}"/>
    <cellStyle name="20% - Accent2 2 3 3 3 5" xfId="1477" xr:uid="{00000000-0005-0000-0000-00004D090000}"/>
    <cellStyle name="20% - Accent2 2 3 3 3 6" xfId="36966" xr:uid="{00000000-0005-0000-0000-00004E090000}"/>
    <cellStyle name="20% - Accent2 2 3 3 3 7" xfId="42635" xr:uid="{00000000-0005-0000-0000-00004F090000}"/>
    <cellStyle name="20% - Accent2 2 3 3 4" xfId="1478" xr:uid="{00000000-0005-0000-0000-000050090000}"/>
    <cellStyle name="20% - Accent2 2 3 3 4 2" xfId="1479" xr:uid="{00000000-0005-0000-0000-000051090000}"/>
    <cellStyle name="20% - Accent2 2 3 3 4 2 2" xfId="1480" xr:uid="{00000000-0005-0000-0000-000052090000}"/>
    <cellStyle name="20% - Accent2 2 3 3 4 2 3" xfId="42640" xr:uid="{00000000-0005-0000-0000-000053090000}"/>
    <cellStyle name="20% - Accent2 2 3 3 4 3" xfId="1481" xr:uid="{00000000-0005-0000-0000-000054090000}"/>
    <cellStyle name="20% - Accent2 2 3 3 4 4" xfId="1482" xr:uid="{00000000-0005-0000-0000-000055090000}"/>
    <cellStyle name="20% - Accent2 2 3 3 4 5" xfId="36968" xr:uid="{00000000-0005-0000-0000-000056090000}"/>
    <cellStyle name="20% - Accent2 2 3 3 4 6" xfId="42639" xr:uid="{00000000-0005-0000-0000-000057090000}"/>
    <cellStyle name="20% - Accent2 2 3 3 5" xfId="1483" xr:uid="{00000000-0005-0000-0000-000058090000}"/>
    <cellStyle name="20% - Accent2 2 3 3 5 2" xfId="1484" xr:uid="{00000000-0005-0000-0000-000059090000}"/>
    <cellStyle name="20% - Accent2 2 3 3 5 2 2" xfId="1485" xr:uid="{00000000-0005-0000-0000-00005A090000}"/>
    <cellStyle name="20% - Accent2 2 3 3 5 3" xfId="1486" xr:uid="{00000000-0005-0000-0000-00005B090000}"/>
    <cellStyle name="20% - Accent2 2 3 3 5 4" xfId="1487" xr:uid="{00000000-0005-0000-0000-00005C090000}"/>
    <cellStyle name="20% - Accent2 2 3 3 5 5" xfId="42641" xr:uid="{00000000-0005-0000-0000-00005D090000}"/>
    <cellStyle name="20% - Accent2 2 3 3 6" xfId="1488" xr:uid="{00000000-0005-0000-0000-00005E090000}"/>
    <cellStyle name="20% - Accent2 2 3 3 6 2" xfId="1489" xr:uid="{00000000-0005-0000-0000-00005F090000}"/>
    <cellStyle name="20% - Accent2 2 3 3 6 2 2" xfId="1490" xr:uid="{00000000-0005-0000-0000-000060090000}"/>
    <cellStyle name="20% - Accent2 2 3 3 6 3" xfId="1491" xr:uid="{00000000-0005-0000-0000-000061090000}"/>
    <cellStyle name="20% - Accent2 2 3 3 6 4" xfId="1492" xr:uid="{00000000-0005-0000-0000-000062090000}"/>
    <cellStyle name="20% - Accent2 2 3 3 7" xfId="1493" xr:uid="{00000000-0005-0000-0000-000063090000}"/>
    <cellStyle name="20% - Accent2 2 3 3 7 2" xfId="1494" xr:uid="{00000000-0005-0000-0000-000064090000}"/>
    <cellStyle name="20% - Accent2 2 3 3 8" xfId="1495" xr:uid="{00000000-0005-0000-0000-000065090000}"/>
    <cellStyle name="20% - Accent2 2 3 3 9" xfId="1496" xr:uid="{00000000-0005-0000-0000-000066090000}"/>
    <cellStyle name="20% - Accent2 2 3 4" xfId="1497" xr:uid="{00000000-0005-0000-0000-000067090000}"/>
    <cellStyle name="20% - Accent2 2 3 4 2" xfId="1498" xr:uid="{00000000-0005-0000-0000-000068090000}"/>
    <cellStyle name="20% - Accent2 2 3 4 2 2" xfId="1499" xr:uid="{00000000-0005-0000-0000-000069090000}"/>
    <cellStyle name="20% - Accent2 2 3 4 2 2 2" xfId="1500" xr:uid="{00000000-0005-0000-0000-00006A090000}"/>
    <cellStyle name="20% - Accent2 2 3 4 2 2 3" xfId="42644" xr:uid="{00000000-0005-0000-0000-00006B090000}"/>
    <cellStyle name="20% - Accent2 2 3 4 2 3" xfId="1501" xr:uid="{00000000-0005-0000-0000-00006C090000}"/>
    <cellStyle name="20% - Accent2 2 3 4 2 4" xfId="1502" xr:uid="{00000000-0005-0000-0000-00006D090000}"/>
    <cellStyle name="20% - Accent2 2 3 4 2 5" xfId="36970" xr:uid="{00000000-0005-0000-0000-00006E090000}"/>
    <cellStyle name="20% - Accent2 2 3 4 2 6" xfId="42643" xr:uid="{00000000-0005-0000-0000-00006F090000}"/>
    <cellStyle name="20% - Accent2 2 3 4 3" xfId="1503" xr:uid="{00000000-0005-0000-0000-000070090000}"/>
    <cellStyle name="20% - Accent2 2 3 4 4" xfId="1504" xr:uid="{00000000-0005-0000-0000-000071090000}"/>
    <cellStyle name="20% - Accent2 2 3 4 4 2" xfId="1505" xr:uid="{00000000-0005-0000-0000-000072090000}"/>
    <cellStyle name="20% - Accent2 2 3 4 4 3" xfId="42645" xr:uid="{00000000-0005-0000-0000-000073090000}"/>
    <cellStyle name="20% - Accent2 2 3 4 5" xfId="1506" xr:uid="{00000000-0005-0000-0000-000074090000}"/>
    <cellStyle name="20% - Accent2 2 3 4 6" xfId="1507" xr:uid="{00000000-0005-0000-0000-000075090000}"/>
    <cellStyle name="20% - Accent2 2 3 4 7" xfId="36969" xr:uid="{00000000-0005-0000-0000-000076090000}"/>
    <cellStyle name="20% - Accent2 2 3 4 8" xfId="42642" xr:uid="{00000000-0005-0000-0000-000077090000}"/>
    <cellStyle name="20% - Accent2 2 3 5" xfId="1508" xr:uid="{00000000-0005-0000-0000-000078090000}"/>
    <cellStyle name="20% - Accent2 2 3 5 2" xfId="1509" xr:uid="{00000000-0005-0000-0000-000079090000}"/>
    <cellStyle name="20% - Accent2 2 3 5 2 2" xfId="1510" xr:uid="{00000000-0005-0000-0000-00007A090000}"/>
    <cellStyle name="20% - Accent2 2 3 5 2 2 2" xfId="1511" xr:uid="{00000000-0005-0000-0000-00007B090000}"/>
    <cellStyle name="20% - Accent2 2 3 5 2 2 3" xfId="42648" xr:uid="{00000000-0005-0000-0000-00007C090000}"/>
    <cellStyle name="20% - Accent2 2 3 5 2 3" xfId="1512" xr:uid="{00000000-0005-0000-0000-00007D090000}"/>
    <cellStyle name="20% - Accent2 2 3 5 2 4" xfId="1513" xr:uid="{00000000-0005-0000-0000-00007E090000}"/>
    <cellStyle name="20% - Accent2 2 3 5 2 5" xfId="36972" xr:uid="{00000000-0005-0000-0000-00007F090000}"/>
    <cellStyle name="20% - Accent2 2 3 5 2 6" xfId="42647" xr:uid="{00000000-0005-0000-0000-000080090000}"/>
    <cellStyle name="20% - Accent2 2 3 5 3" xfId="1514" xr:uid="{00000000-0005-0000-0000-000081090000}"/>
    <cellStyle name="20% - Accent2 2 3 5 3 2" xfId="1515" xr:uid="{00000000-0005-0000-0000-000082090000}"/>
    <cellStyle name="20% - Accent2 2 3 5 3 3" xfId="42649" xr:uid="{00000000-0005-0000-0000-000083090000}"/>
    <cellStyle name="20% - Accent2 2 3 5 4" xfId="1516" xr:uid="{00000000-0005-0000-0000-000084090000}"/>
    <cellStyle name="20% - Accent2 2 3 5 5" xfId="1517" xr:uid="{00000000-0005-0000-0000-000085090000}"/>
    <cellStyle name="20% - Accent2 2 3 5 6" xfId="36971" xr:uid="{00000000-0005-0000-0000-000086090000}"/>
    <cellStyle name="20% - Accent2 2 3 5 7" xfId="42646" xr:uid="{00000000-0005-0000-0000-000087090000}"/>
    <cellStyle name="20% - Accent2 2 3 6" xfId="1518" xr:uid="{00000000-0005-0000-0000-000088090000}"/>
    <cellStyle name="20% - Accent2 2 3 6 2" xfId="1519" xr:uid="{00000000-0005-0000-0000-000089090000}"/>
    <cellStyle name="20% - Accent2 2 3 6 2 2" xfId="1520" xr:uid="{00000000-0005-0000-0000-00008A090000}"/>
    <cellStyle name="20% - Accent2 2 3 6 2 3" xfId="42651" xr:uid="{00000000-0005-0000-0000-00008B090000}"/>
    <cellStyle name="20% - Accent2 2 3 6 3" xfId="1521" xr:uid="{00000000-0005-0000-0000-00008C090000}"/>
    <cellStyle name="20% - Accent2 2 3 6 4" xfId="1522" xr:uid="{00000000-0005-0000-0000-00008D090000}"/>
    <cellStyle name="20% - Accent2 2 3 6 5" xfId="36973" xr:uid="{00000000-0005-0000-0000-00008E090000}"/>
    <cellStyle name="20% - Accent2 2 3 6 6" xfId="42650" xr:uid="{00000000-0005-0000-0000-00008F090000}"/>
    <cellStyle name="20% - Accent2 2 3 7" xfId="1523" xr:uid="{00000000-0005-0000-0000-000090090000}"/>
    <cellStyle name="20% - Accent2 2 3 7 2" xfId="1524" xr:uid="{00000000-0005-0000-0000-000091090000}"/>
    <cellStyle name="20% - Accent2 2 3 7 2 2" xfId="1525" xr:uid="{00000000-0005-0000-0000-000092090000}"/>
    <cellStyle name="20% - Accent2 2 3 7 3" xfId="1526" xr:uid="{00000000-0005-0000-0000-000093090000}"/>
    <cellStyle name="20% - Accent2 2 3 7 4" xfId="1527" xr:uid="{00000000-0005-0000-0000-000094090000}"/>
    <cellStyle name="20% - Accent2 2 3 7 5" xfId="42652" xr:uid="{00000000-0005-0000-0000-000095090000}"/>
    <cellStyle name="20% - Accent2 2 3 8" xfId="1528" xr:uid="{00000000-0005-0000-0000-000096090000}"/>
    <cellStyle name="20% - Accent2 2 3 8 2" xfId="1529" xr:uid="{00000000-0005-0000-0000-000097090000}"/>
    <cellStyle name="20% - Accent2 2 3 8 2 2" xfId="1530" xr:uid="{00000000-0005-0000-0000-000098090000}"/>
    <cellStyle name="20% - Accent2 2 3 8 3" xfId="1531" xr:uid="{00000000-0005-0000-0000-000099090000}"/>
    <cellStyle name="20% - Accent2 2 3 8 4" xfId="1532" xr:uid="{00000000-0005-0000-0000-00009A090000}"/>
    <cellStyle name="20% - Accent2 2 3 9" xfId="1533" xr:uid="{00000000-0005-0000-0000-00009B090000}"/>
    <cellStyle name="20% - Accent2 2 3 9 2" xfId="1534" xr:uid="{00000000-0005-0000-0000-00009C090000}"/>
    <cellStyle name="20% - Accent2 2 4" xfId="1535" xr:uid="{00000000-0005-0000-0000-00009D090000}"/>
    <cellStyle name="20% - Accent2 2 4 10" xfId="1536" xr:uid="{00000000-0005-0000-0000-00009E090000}"/>
    <cellStyle name="20% - Accent2 2 4 11" xfId="34504" xr:uid="{00000000-0005-0000-0000-00009F090000}"/>
    <cellStyle name="20% - Accent2 2 4 12" xfId="42653" xr:uid="{00000000-0005-0000-0000-0000A0090000}"/>
    <cellStyle name="20% - Accent2 2 4 2" xfId="1537" xr:uid="{00000000-0005-0000-0000-0000A1090000}"/>
    <cellStyle name="20% - Accent2 2 4 2 10" xfId="34505" xr:uid="{00000000-0005-0000-0000-0000A2090000}"/>
    <cellStyle name="20% - Accent2 2 4 2 11" xfId="42654" xr:uid="{00000000-0005-0000-0000-0000A3090000}"/>
    <cellStyle name="20% - Accent2 2 4 2 2" xfId="1538" xr:uid="{00000000-0005-0000-0000-0000A4090000}"/>
    <cellStyle name="20% - Accent2 2 4 2 2 2" xfId="1539" xr:uid="{00000000-0005-0000-0000-0000A5090000}"/>
    <cellStyle name="20% - Accent2 2 4 2 2 2 2" xfId="1540" xr:uid="{00000000-0005-0000-0000-0000A6090000}"/>
    <cellStyle name="20% - Accent2 2 4 2 2 2 2 2" xfId="1541" xr:uid="{00000000-0005-0000-0000-0000A7090000}"/>
    <cellStyle name="20% - Accent2 2 4 2 2 2 2 3" xfId="42657" xr:uid="{00000000-0005-0000-0000-0000A8090000}"/>
    <cellStyle name="20% - Accent2 2 4 2 2 2 3" xfId="1542" xr:uid="{00000000-0005-0000-0000-0000A9090000}"/>
    <cellStyle name="20% - Accent2 2 4 2 2 2 4" xfId="1543" xr:uid="{00000000-0005-0000-0000-0000AA090000}"/>
    <cellStyle name="20% - Accent2 2 4 2 2 2 5" xfId="36975" xr:uid="{00000000-0005-0000-0000-0000AB090000}"/>
    <cellStyle name="20% - Accent2 2 4 2 2 2 6" xfId="42656" xr:uid="{00000000-0005-0000-0000-0000AC090000}"/>
    <cellStyle name="20% - Accent2 2 4 2 2 3" xfId="1544" xr:uid="{00000000-0005-0000-0000-0000AD090000}"/>
    <cellStyle name="20% - Accent2 2 4 2 2 3 2" xfId="1545" xr:uid="{00000000-0005-0000-0000-0000AE090000}"/>
    <cellStyle name="20% - Accent2 2 4 2 2 3 3" xfId="42658" xr:uid="{00000000-0005-0000-0000-0000AF090000}"/>
    <cellStyle name="20% - Accent2 2 4 2 2 4" xfId="1546" xr:uid="{00000000-0005-0000-0000-0000B0090000}"/>
    <cellStyle name="20% - Accent2 2 4 2 2 5" xfId="1547" xr:uid="{00000000-0005-0000-0000-0000B1090000}"/>
    <cellStyle name="20% - Accent2 2 4 2 2 6" xfId="36974" xr:uid="{00000000-0005-0000-0000-0000B2090000}"/>
    <cellStyle name="20% - Accent2 2 4 2 2 7" xfId="42655" xr:uid="{00000000-0005-0000-0000-0000B3090000}"/>
    <cellStyle name="20% - Accent2 2 4 2 3" xfId="1548" xr:uid="{00000000-0005-0000-0000-0000B4090000}"/>
    <cellStyle name="20% - Accent2 2 4 2 3 2" xfId="1549" xr:uid="{00000000-0005-0000-0000-0000B5090000}"/>
    <cellStyle name="20% - Accent2 2 4 2 3 2 2" xfId="1550" xr:uid="{00000000-0005-0000-0000-0000B6090000}"/>
    <cellStyle name="20% - Accent2 2 4 2 3 2 2 2" xfId="1551" xr:uid="{00000000-0005-0000-0000-0000B7090000}"/>
    <cellStyle name="20% - Accent2 2 4 2 3 2 2 3" xfId="42661" xr:uid="{00000000-0005-0000-0000-0000B8090000}"/>
    <cellStyle name="20% - Accent2 2 4 2 3 2 3" xfId="1552" xr:uid="{00000000-0005-0000-0000-0000B9090000}"/>
    <cellStyle name="20% - Accent2 2 4 2 3 2 4" xfId="1553" xr:uid="{00000000-0005-0000-0000-0000BA090000}"/>
    <cellStyle name="20% - Accent2 2 4 2 3 2 5" xfId="36977" xr:uid="{00000000-0005-0000-0000-0000BB090000}"/>
    <cellStyle name="20% - Accent2 2 4 2 3 2 6" xfId="42660" xr:uid="{00000000-0005-0000-0000-0000BC090000}"/>
    <cellStyle name="20% - Accent2 2 4 2 3 3" xfId="1554" xr:uid="{00000000-0005-0000-0000-0000BD090000}"/>
    <cellStyle name="20% - Accent2 2 4 2 3 3 2" xfId="1555" xr:uid="{00000000-0005-0000-0000-0000BE090000}"/>
    <cellStyle name="20% - Accent2 2 4 2 3 3 3" xfId="42662" xr:uid="{00000000-0005-0000-0000-0000BF090000}"/>
    <cellStyle name="20% - Accent2 2 4 2 3 4" xfId="1556" xr:uid="{00000000-0005-0000-0000-0000C0090000}"/>
    <cellStyle name="20% - Accent2 2 4 2 3 5" xfId="1557" xr:uid="{00000000-0005-0000-0000-0000C1090000}"/>
    <cellStyle name="20% - Accent2 2 4 2 3 6" xfId="36976" xr:uid="{00000000-0005-0000-0000-0000C2090000}"/>
    <cellStyle name="20% - Accent2 2 4 2 3 7" xfId="42659" xr:uid="{00000000-0005-0000-0000-0000C3090000}"/>
    <cellStyle name="20% - Accent2 2 4 2 4" xfId="1558" xr:uid="{00000000-0005-0000-0000-0000C4090000}"/>
    <cellStyle name="20% - Accent2 2 4 2 4 2" xfId="1559" xr:uid="{00000000-0005-0000-0000-0000C5090000}"/>
    <cellStyle name="20% - Accent2 2 4 2 4 2 2" xfId="1560" xr:uid="{00000000-0005-0000-0000-0000C6090000}"/>
    <cellStyle name="20% - Accent2 2 4 2 4 2 3" xfId="42664" xr:uid="{00000000-0005-0000-0000-0000C7090000}"/>
    <cellStyle name="20% - Accent2 2 4 2 4 3" xfId="1561" xr:uid="{00000000-0005-0000-0000-0000C8090000}"/>
    <cellStyle name="20% - Accent2 2 4 2 4 4" xfId="1562" xr:uid="{00000000-0005-0000-0000-0000C9090000}"/>
    <cellStyle name="20% - Accent2 2 4 2 4 5" xfId="36978" xr:uid="{00000000-0005-0000-0000-0000CA090000}"/>
    <cellStyle name="20% - Accent2 2 4 2 4 6" xfId="42663" xr:uid="{00000000-0005-0000-0000-0000CB090000}"/>
    <cellStyle name="20% - Accent2 2 4 2 5" xfId="1563" xr:uid="{00000000-0005-0000-0000-0000CC090000}"/>
    <cellStyle name="20% - Accent2 2 4 2 5 2" xfId="1564" xr:uid="{00000000-0005-0000-0000-0000CD090000}"/>
    <cellStyle name="20% - Accent2 2 4 2 5 2 2" xfId="1565" xr:uid="{00000000-0005-0000-0000-0000CE090000}"/>
    <cellStyle name="20% - Accent2 2 4 2 5 3" xfId="1566" xr:uid="{00000000-0005-0000-0000-0000CF090000}"/>
    <cellStyle name="20% - Accent2 2 4 2 5 4" xfId="1567" xr:uid="{00000000-0005-0000-0000-0000D0090000}"/>
    <cellStyle name="20% - Accent2 2 4 2 5 5" xfId="42665" xr:uid="{00000000-0005-0000-0000-0000D1090000}"/>
    <cellStyle name="20% - Accent2 2 4 2 6" xfId="1568" xr:uid="{00000000-0005-0000-0000-0000D2090000}"/>
    <cellStyle name="20% - Accent2 2 4 2 6 2" xfId="1569" xr:uid="{00000000-0005-0000-0000-0000D3090000}"/>
    <cellStyle name="20% - Accent2 2 4 2 6 2 2" xfId="1570" xr:uid="{00000000-0005-0000-0000-0000D4090000}"/>
    <cellStyle name="20% - Accent2 2 4 2 6 3" xfId="1571" xr:uid="{00000000-0005-0000-0000-0000D5090000}"/>
    <cellStyle name="20% - Accent2 2 4 2 6 4" xfId="1572" xr:uid="{00000000-0005-0000-0000-0000D6090000}"/>
    <cellStyle name="20% - Accent2 2 4 2 7" xfId="1573" xr:uid="{00000000-0005-0000-0000-0000D7090000}"/>
    <cellStyle name="20% - Accent2 2 4 2 7 2" xfId="1574" xr:uid="{00000000-0005-0000-0000-0000D8090000}"/>
    <cellStyle name="20% - Accent2 2 4 2 8" xfId="1575" xr:uid="{00000000-0005-0000-0000-0000D9090000}"/>
    <cellStyle name="20% - Accent2 2 4 2 9" xfId="1576" xr:uid="{00000000-0005-0000-0000-0000DA090000}"/>
    <cellStyle name="20% - Accent2 2 4 3" xfId="1577" xr:uid="{00000000-0005-0000-0000-0000DB090000}"/>
    <cellStyle name="20% - Accent2 2 4 3 2" xfId="1578" xr:uid="{00000000-0005-0000-0000-0000DC090000}"/>
    <cellStyle name="20% - Accent2 2 4 3 2 2" xfId="1579" xr:uid="{00000000-0005-0000-0000-0000DD090000}"/>
    <cellStyle name="20% - Accent2 2 4 3 2 2 2" xfId="1580" xr:uid="{00000000-0005-0000-0000-0000DE090000}"/>
    <cellStyle name="20% - Accent2 2 4 3 2 2 3" xfId="42668" xr:uid="{00000000-0005-0000-0000-0000DF090000}"/>
    <cellStyle name="20% - Accent2 2 4 3 2 3" xfId="1581" xr:uid="{00000000-0005-0000-0000-0000E0090000}"/>
    <cellStyle name="20% - Accent2 2 4 3 2 4" xfId="1582" xr:uid="{00000000-0005-0000-0000-0000E1090000}"/>
    <cellStyle name="20% - Accent2 2 4 3 2 5" xfId="36980" xr:uid="{00000000-0005-0000-0000-0000E2090000}"/>
    <cellStyle name="20% - Accent2 2 4 3 2 6" xfId="42667" xr:uid="{00000000-0005-0000-0000-0000E3090000}"/>
    <cellStyle name="20% - Accent2 2 4 3 3" xfId="1583" xr:uid="{00000000-0005-0000-0000-0000E4090000}"/>
    <cellStyle name="20% - Accent2 2 4 3 3 2" xfId="1584" xr:uid="{00000000-0005-0000-0000-0000E5090000}"/>
    <cellStyle name="20% - Accent2 2 4 3 3 3" xfId="42669" xr:uid="{00000000-0005-0000-0000-0000E6090000}"/>
    <cellStyle name="20% - Accent2 2 4 3 4" xfId="1585" xr:uid="{00000000-0005-0000-0000-0000E7090000}"/>
    <cellStyle name="20% - Accent2 2 4 3 5" xfId="1586" xr:uid="{00000000-0005-0000-0000-0000E8090000}"/>
    <cellStyle name="20% - Accent2 2 4 3 6" xfId="36979" xr:uid="{00000000-0005-0000-0000-0000E9090000}"/>
    <cellStyle name="20% - Accent2 2 4 3 7" xfId="42666" xr:uid="{00000000-0005-0000-0000-0000EA090000}"/>
    <cellStyle name="20% - Accent2 2 4 4" xfId="1587" xr:uid="{00000000-0005-0000-0000-0000EB090000}"/>
    <cellStyle name="20% - Accent2 2 4 4 2" xfId="1588" xr:uid="{00000000-0005-0000-0000-0000EC090000}"/>
    <cellStyle name="20% - Accent2 2 4 4 2 2" xfId="1589" xr:uid="{00000000-0005-0000-0000-0000ED090000}"/>
    <cellStyle name="20% - Accent2 2 4 4 2 2 2" xfId="1590" xr:uid="{00000000-0005-0000-0000-0000EE090000}"/>
    <cellStyle name="20% - Accent2 2 4 4 2 2 3" xfId="42672" xr:uid="{00000000-0005-0000-0000-0000EF090000}"/>
    <cellStyle name="20% - Accent2 2 4 4 2 3" xfId="1591" xr:uid="{00000000-0005-0000-0000-0000F0090000}"/>
    <cellStyle name="20% - Accent2 2 4 4 2 4" xfId="1592" xr:uid="{00000000-0005-0000-0000-0000F1090000}"/>
    <cellStyle name="20% - Accent2 2 4 4 2 5" xfId="36982" xr:uid="{00000000-0005-0000-0000-0000F2090000}"/>
    <cellStyle name="20% - Accent2 2 4 4 2 6" xfId="42671" xr:uid="{00000000-0005-0000-0000-0000F3090000}"/>
    <cellStyle name="20% - Accent2 2 4 4 3" xfId="1593" xr:uid="{00000000-0005-0000-0000-0000F4090000}"/>
    <cellStyle name="20% - Accent2 2 4 4 3 2" xfId="1594" xr:uid="{00000000-0005-0000-0000-0000F5090000}"/>
    <cellStyle name="20% - Accent2 2 4 4 3 3" xfId="42673" xr:uid="{00000000-0005-0000-0000-0000F6090000}"/>
    <cellStyle name="20% - Accent2 2 4 4 4" xfId="1595" xr:uid="{00000000-0005-0000-0000-0000F7090000}"/>
    <cellStyle name="20% - Accent2 2 4 4 5" xfId="1596" xr:uid="{00000000-0005-0000-0000-0000F8090000}"/>
    <cellStyle name="20% - Accent2 2 4 4 6" xfId="36981" xr:uid="{00000000-0005-0000-0000-0000F9090000}"/>
    <cellStyle name="20% - Accent2 2 4 4 7" xfId="42670" xr:uid="{00000000-0005-0000-0000-0000FA090000}"/>
    <cellStyle name="20% - Accent2 2 4 5" xfId="1597" xr:uid="{00000000-0005-0000-0000-0000FB090000}"/>
    <cellStyle name="20% - Accent2 2 4 5 2" xfId="1598" xr:uid="{00000000-0005-0000-0000-0000FC090000}"/>
    <cellStyle name="20% - Accent2 2 4 5 2 2" xfId="1599" xr:uid="{00000000-0005-0000-0000-0000FD090000}"/>
    <cellStyle name="20% - Accent2 2 4 5 2 3" xfId="42675" xr:uid="{00000000-0005-0000-0000-0000FE090000}"/>
    <cellStyle name="20% - Accent2 2 4 5 3" xfId="1600" xr:uid="{00000000-0005-0000-0000-0000FF090000}"/>
    <cellStyle name="20% - Accent2 2 4 5 4" xfId="1601" xr:uid="{00000000-0005-0000-0000-0000000A0000}"/>
    <cellStyle name="20% - Accent2 2 4 5 5" xfId="36983" xr:uid="{00000000-0005-0000-0000-0000010A0000}"/>
    <cellStyle name="20% - Accent2 2 4 5 6" xfId="42674" xr:uid="{00000000-0005-0000-0000-0000020A0000}"/>
    <cellStyle name="20% - Accent2 2 4 6" xfId="1602" xr:uid="{00000000-0005-0000-0000-0000030A0000}"/>
    <cellStyle name="20% - Accent2 2 4 6 2" xfId="1603" xr:uid="{00000000-0005-0000-0000-0000040A0000}"/>
    <cellStyle name="20% - Accent2 2 4 6 2 2" xfId="1604" xr:uid="{00000000-0005-0000-0000-0000050A0000}"/>
    <cellStyle name="20% - Accent2 2 4 6 3" xfId="1605" xr:uid="{00000000-0005-0000-0000-0000060A0000}"/>
    <cellStyle name="20% - Accent2 2 4 6 4" xfId="1606" xr:uid="{00000000-0005-0000-0000-0000070A0000}"/>
    <cellStyle name="20% - Accent2 2 4 6 5" xfId="42676" xr:uid="{00000000-0005-0000-0000-0000080A0000}"/>
    <cellStyle name="20% - Accent2 2 4 7" xfId="1607" xr:uid="{00000000-0005-0000-0000-0000090A0000}"/>
    <cellStyle name="20% - Accent2 2 4 7 2" xfId="1608" xr:uid="{00000000-0005-0000-0000-00000A0A0000}"/>
    <cellStyle name="20% - Accent2 2 4 7 2 2" xfId="1609" xr:uid="{00000000-0005-0000-0000-00000B0A0000}"/>
    <cellStyle name="20% - Accent2 2 4 7 3" xfId="1610" xr:uid="{00000000-0005-0000-0000-00000C0A0000}"/>
    <cellStyle name="20% - Accent2 2 4 7 4" xfId="1611" xr:uid="{00000000-0005-0000-0000-00000D0A0000}"/>
    <cellStyle name="20% - Accent2 2 4 8" xfId="1612" xr:uid="{00000000-0005-0000-0000-00000E0A0000}"/>
    <cellStyle name="20% - Accent2 2 4 8 2" xfId="1613" xr:uid="{00000000-0005-0000-0000-00000F0A0000}"/>
    <cellStyle name="20% - Accent2 2 4 9" xfId="1614" xr:uid="{00000000-0005-0000-0000-0000100A0000}"/>
    <cellStyle name="20% - Accent2 2 5" xfId="1615" xr:uid="{00000000-0005-0000-0000-0000110A0000}"/>
    <cellStyle name="20% - Accent2 2 5 10" xfId="34506" xr:uid="{00000000-0005-0000-0000-0000120A0000}"/>
    <cellStyle name="20% - Accent2 2 5 11" xfId="42677" xr:uid="{00000000-0005-0000-0000-0000130A0000}"/>
    <cellStyle name="20% - Accent2 2 5 2" xfId="1616" xr:uid="{00000000-0005-0000-0000-0000140A0000}"/>
    <cellStyle name="20% - Accent2 2 5 2 2" xfId="1617" xr:uid="{00000000-0005-0000-0000-0000150A0000}"/>
    <cellStyle name="20% - Accent2 2 5 2 2 2" xfId="1618" xr:uid="{00000000-0005-0000-0000-0000160A0000}"/>
    <cellStyle name="20% - Accent2 2 5 2 2 2 2" xfId="1619" xr:uid="{00000000-0005-0000-0000-0000170A0000}"/>
    <cellStyle name="20% - Accent2 2 5 2 2 2 3" xfId="42680" xr:uid="{00000000-0005-0000-0000-0000180A0000}"/>
    <cellStyle name="20% - Accent2 2 5 2 2 3" xfId="1620" xr:uid="{00000000-0005-0000-0000-0000190A0000}"/>
    <cellStyle name="20% - Accent2 2 5 2 2 4" xfId="1621" xr:uid="{00000000-0005-0000-0000-00001A0A0000}"/>
    <cellStyle name="20% - Accent2 2 5 2 2 5" xfId="36985" xr:uid="{00000000-0005-0000-0000-00001B0A0000}"/>
    <cellStyle name="20% - Accent2 2 5 2 2 6" xfId="42679" xr:uid="{00000000-0005-0000-0000-00001C0A0000}"/>
    <cellStyle name="20% - Accent2 2 5 2 3" xfId="1622" xr:uid="{00000000-0005-0000-0000-00001D0A0000}"/>
    <cellStyle name="20% - Accent2 2 5 2 3 2" xfId="1623" xr:uid="{00000000-0005-0000-0000-00001E0A0000}"/>
    <cellStyle name="20% - Accent2 2 5 2 3 3" xfId="42681" xr:uid="{00000000-0005-0000-0000-00001F0A0000}"/>
    <cellStyle name="20% - Accent2 2 5 2 4" xfId="1624" xr:uid="{00000000-0005-0000-0000-0000200A0000}"/>
    <cellStyle name="20% - Accent2 2 5 2 5" xfId="1625" xr:uid="{00000000-0005-0000-0000-0000210A0000}"/>
    <cellStyle name="20% - Accent2 2 5 2 6" xfId="36984" xr:uid="{00000000-0005-0000-0000-0000220A0000}"/>
    <cellStyle name="20% - Accent2 2 5 2 7" xfId="42678" xr:uid="{00000000-0005-0000-0000-0000230A0000}"/>
    <cellStyle name="20% - Accent2 2 5 3" xfId="1626" xr:uid="{00000000-0005-0000-0000-0000240A0000}"/>
    <cellStyle name="20% - Accent2 2 5 3 2" xfId="1627" xr:uid="{00000000-0005-0000-0000-0000250A0000}"/>
    <cellStyle name="20% - Accent2 2 5 3 2 2" xfId="1628" xr:uid="{00000000-0005-0000-0000-0000260A0000}"/>
    <cellStyle name="20% - Accent2 2 5 3 2 2 2" xfId="1629" xr:uid="{00000000-0005-0000-0000-0000270A0000}"/>
    <cellStyle name="20% - Accent2 2 5 3 2 2 3" xfId="42684" xr:uid="{00000000-0005-0000-0000-0000280A0000}"/>
    <cellStyle name="20% - Accent2 2 5 3 2 3" xfId="1630" xr:uid="{00000000-0005-0000-0000-0000290A0000}"/>
    <cellStyle name="20% - Accent2 2 5 3 2 4" xfId="1631" xr:uid="{00000000-0005-0000-0000-00002A0A0000}"/>
    <cellStyle name="20% - Accent2 2 5 3 2 5" xfId="36987" xr:uid="{00000000-0005-0000-0000-00002B0A0000}"/>
    <cellStyle name="20% - Accent2 2 5 3 2 6" xfId="42683" xr:uid="{00000000-0005-0000-0000-00002C0A0000}"/>
    <cellStyle name="20% - Accent2 2 5 3 3" xfId="1632" xr:uid="{00000000-0005-0000-0000-00002D0A0000}"/>
    <cellStyle name="20% - Accent2 2 5 3 3 2" xfId="1633" xr:uid="{00000000-0005-0000-0000-00002E0A0000}"/>
    <cellStyle name="20% - Accent2 2 5 3 3 3" xfId="42685" xr:uid="{00000000-0005-0000-0000-00002F0A0000}"/>
    <cellStyle name="20% - Accent2 2 5 3 4" xfId="1634" xr:uid="{00000000-0005-0000-0000-0000300A0000}"/>
    <cellStyle name="20% - Accent2 2 5 3 5" xfId="1635" xr:uid="{00000000-0005-0000-0000-0000310A0000}"/>
    <cellStyle name="20% - Accent2 2 5 3 6" xfId="36986" xr:uid="{00000000-0005-0000-0000-0000320A0000}"/>
    <cellStyle name="20% - Accent2 2 5 3 7" xfId="42682" xr:uid="{00000000-0005-0000-0000-0000330A0000}"/>
    <cellStyle name="20% - Accent2 2 5 4" xfId="1636" xr:uid="{00000000-0005-0000-0000-0000340A0000}"/>
    <cellStyle name="20% - Accent2 2 5 4 2" xfId="1637" xr:uid="{00000000-0005-0000-0000-0000350A0000}"/>
    <cellStyle name="20% - Accent2 2 5 4 2 2" xfId="1638" xr:uid="{00000000-0005-0000-0000-0000360A0000}"/>
    <cellStyle name="20% - Accent2 2 5 4 2 3" xfId="42687" xr:uid="{00000000-0005-0000-0000-0000370A0000}"/>
    <cellStyle name="20% - Accent2 2 5 4 3" xfId="1639" xr:uid="{00000000-0005-0000-0000-0000380A0000}"/>
    <cellStyle name="20% - Accent2 2 5 4 4" xfId="1640" xr:uid="{00000000-0005-0000-0000-0000390A0000}"/>
    <cellStyle name="20% - Accent2 2 5 4 5" xfId="36988" xr:uid="{00000000-0005-0000-0000-00003A0A0000}"/>
    <cellStyle name="20% - Accent2 2 5 4 6" xfId="42686" xr:uid="{00000000-0005-0000-0000-00003B0A0000}"/>
    <cellStyle name="20% - Accent2 2 5 5" xfId="1641" xr:uid="{00000000-0005-0000-0000-00003C0A0000}"/>
    <cellStyle name="20% - Accent2 2 5 5 2" xfId="1642" xr:uid="{00000000-0005-0000-0000-00003D0A0000}"/>
    <cellStyle name="20% - Accent2 2 5 5 2 2" xfId="1643" xr:uid="{00000000-0005-0000-0000-00003E0A0000}"/>
    <cellStyle name="20% - Accent2 2 5 5 3" xfId="1644" xr:uid="{00000000-0005-0000-0000-00003F0A0000}"/>
    <cellStyle name="20% - Accent2 2 5 5 4" xfId="1645" xr:uid="{00000000-0005-0000-0000-0000400A0000}"/>
    <cellStyle name="20% - Accent2 2 5 5 5" xfId="42688" xr:uid="{00000000-0005-0000-0000-0000410A0000}"/>
    <cellStyle name="20% - Accent2 2 5 6" xfId="1646" xr:uid="{00000000-0005-0000-0000-0000420A0000}"/>
    <cellStyle name="20% - Accent2 2 5 6 2" xfId="1647" xr:uid="{00000000-0005-0000-0000-0000430A0000}"/>
    <cellStyle name="20% - Accent2 2 5 6 2 2" xfId="1648" xr:uid="{00000000-0005-0000-0000-0000440A0000}"/>
    <cellStyle name="20% - Accent2 2 5 6 3" xfId="1649" xr:uid="{00000000-0005-0000-0000-0000450A0000}"/>
    <cellStyle name="20% - Accent2 2 5 6 4" xfId="1650" xr:uid="{00000000-0005-0000-0000-0000460A0000}"/>
    <cellStyle name="20% - Accent2 2 5 7" xfId="1651" xr:uid="{00000000-0005-0000-0000-0000470A0000}"/>
    <cellStyle name="20% - Accent2 2 5 7 2" xfId="1652" xr:uid="{00000000-0005-0000-0000-0000480A0000}"/>
    <cellStyle name="20% - Accent2 2 5 8" xfId="1653" xr:uid="{00000000-0005-0000-0000-0000490A0000}"/>
    <cellStyle name="20% - Accent2 2 5 9" xfId="1654" xr:uid="{00000000-0005-0000-0000-00004A0A0000}"/>
    <cellStyle name="20% - Accent2 2 6" xfId="1655" xr:uid="{00000000-0005-0000-0000-00004B0A0000}"/>
    <cellStyle name="20% - Accent2 2 7" xfId="1656" xr:uid="{00000000-0005-0000-0000-00004C0A0000}"/>
    <cellStyle name="20% - Accent2 2 8" xfId="1657" xr:uid="{00000000-0005-0000-0000-00004D0A0000}"/>
    <cellStyle name="20% - Accent2 2 8 2" xfId="1658" xr:uid="{00000000-0005-0000-0000-00004E0A0000}"/>
    <cellStyle name="20% - Accent2 2 8 3" xfId="34507" xr:uid="{00000000-0005-0000-0000-00004F0A0000}"/>
    <cellStyle name="20% - Accent2 2 9" xfId="1659" xr:uid="{00000000-0005-0000-0000-0000500A0000}"/>
    <cellStyle name="20% - Accent2 2 9 2" xfId="1660" xr:uid="{00000000-0005-0000-0000-0000510A0000}"/>
    <cellStyle name="20% - Accent2 2 9 2 2" xfId="1661" xr:uid="{00000000-0005-0000-0000-0000520A0000}"/>
    <cellStyle name="20% - Accent2 2 9 2 2 2" xfId="1662" xr:uid="{00000000-0005-0000-0000-0000530A0000}"/>
    <cellStyle name="20% - Accent2 2 9 2 2 3" xfId="42691" xr:uid="{00000000-0005-0000-0000-0000540A0000}"/>
    <cellStyle name="20% - Accent2 2 9 2 3" xfId="1663" xr:uid="{00000000-0005-0000-0000-0000550A0000}"/>
    <cellStyle name="20% - Accent2 2 9 2 4" xfId="1664" xr:uid="{00000000-0005-0000-0000-0000560A0000}"/>
    <cellStyle name="20% - Accent2 2 9 2 5" xfId="36990" xr:uid="{00000000-0005-0000-0000-0000570A0000}"/>
    <cellStyle name="20% - Accent2 2 9 2 6" xfId="42690" xr:uid="{00000000-0005-0000-0000-0000580A0000}"/>
    <cellStyle name="20% - Accent2 2 9 3" xfId="1665" xr:uid="{00000000-0005-0000-0000-0000590A0000}"/>
    <cellStyle name="20% - Accent2 2 9 4" xfId="1666" xr:uid="{00000000-0005-0000-0000-00005A0A0000}"/>
    <cellStyle name="20% - Accent2 2 9 4 2" xfId="1667" xr:uid="{00000000-0005-0000-0000-00005B0A0000}"/>
    <cellStyle name="20% - Accent2 2 9 4 3" xfId="42692" xr:uid="{00000000-0005-0000-0000-00005C0A0000}"/>
    <cellStyle name="20% - Accent2 2 9 5" xfId="1668" xr:uid="{00000000-0005-0000-0000-00005D0A0000}"/>
    <cellStyle name="20% - Accent2 2 9 6" xfId="1669" xr:uid="{00000000-0005-0000-0000-00005E0A0000}"/>
    <cellStyle name="20% - Accent2 2 9 7" xfId="36989" xr:uid="{00000000-0005-0000-0000-00005F0A0000}"/>
    <cellStyle name="20% - Accent2 2 9 8" xfId="42689" xr:uid="{00000000-0005-0000-0000-0000600A0000}"/>
    <cellStyle name="20% - Accent2 3" xfId="1670" xr:uid="{00000000-0005-0000-0000-0000610A0000}"/>
    <cellStyle name="20% - Accent2 3 2" xfId="1671" xr:uid="{00000000-0005-0000-0000-0000620A0000}"/>
    <cellStyle name="20% - Accent2 3 2 10" xfId="1672" xr:uid="{00000000-0005-0000-0000-0000630A0000}"/>
    <cellStyle name="20% - Accent2 3 2 10 2" xfId="1673" xr:uid="{00000000-0005-0000-0000-0000640A0000}"/>
    <cellStyle name="20% - Accent2 3 2 11" xfId="1674" xr:uid="{00000000-0005-0000-0000-0000650A0000}"/>
    <cellStyle name="20% - Accent2 3 2 12" xfId="1675" xr:uid="{00000000-0005-0000-0000-0000660A0000}"/>
    <cellStyle name="20% - Accent2 3 2 13" xfId="34508" xr:uid="{00000000-0005-0000-0000-0000670A0000}"/>
    <cellStyle name="20% - Accent2 3 2 14" xfId="42693" xr:uid="{00000000-0005-0000-0000-0000680A0000}"/>
    <cellStyle name="20% - Accent2 3 2 2" xfId="1676" xr:uid="{00000000-0005-0000-0000-0000690A0000}"/>
    <cellStyle name="20% - Accent2 3 2 2 10" xfId="1677" xr:uid="{00000000-0005-0000-0000-00006A0A0000}"/>
    <cellStyle name="20% - Accent2 3 2 2 11" xfId="1678" xr:uid="{00000000-0005-0000-0000-00006B0A0000}"/>
    <cellStyle name="20% - Accent2 3 2 2 12" xfId="34509" xr:uid="{00000000-0005-0000-0000-00006C0A0000}"/>
    <cellStyle name="20% - Accent2 3 2 2 13" xfId="42694" xr:uid="{00000000-0005-0000-0000-00006D0A0000}"/>
    <cellStyle name="20% - Accent2 3 2 2 2" xfId="1679" xr:uid="{00000000-0005-0000-0000-00006E0A0000}"/>
    <cellStyle name="20% - Accent2 3 2 2 2 10" xfId="1680" xr:uid="{00000000-0005-0000-0000-00006F0A0000}"/>
    <cellStyle name="20% - Accent2 3 2 2 2 11" xfId="34510" xr:uid="{00000000-0005-0000-0000-0000700A0000}"/>
    <cellStyle name="20% - Accent2 3 2 2 2 12" xfId="42695" xr:uid="{00000000-0005-0000-0000-0000710A0000}"/>
    <cellStyle name="20% - Accent2 3 2 2 2 2" xfId="1681" xr:uid="{00000000-0005-0000-0000-0000720A0000}"/>
    <cellStyle name="20% - Accent2 3 2 2 2 2 10" xfId="34511" xr:uid="{00000000-0005-0000-0000-0000730A0000}"/>
    <cellStyle name="20% - Accent2 3 2 2 2 2 11" xfId="42696" xr:uid="{00000000-0005-0000-0000-0000740A0000}"/>
    <cellStyle name="20% - Accent2 3 2 2 2 2 2" xfId="1682" xr:uid="{00000000-0005-0000-0000-0000750A0000}"/>
    <cellStyle name="20% - Accent2 3 2 2 2 2 2 2" xfId="1683" xr:uid="{00000000-0005-0000-0000-0000760A0000}"/>
    <cellStyle name="20% - Accent2 3 2 2 2 2 2 2 2" xfId="1684" xr:uid="{00000000-0005-0000-0000-0000770A0000}"/>
    <cellStyle name="20% - Accent2 3 2 2 2 2 2 2 2 2" xfId="1685" xr:uid="{00000000-0005-0000-0000-0000780A0000}"/>
    <cellStyle name="20% - Accent2 3 2 2 2 2 2 2 2 3" xfId="42699" xr:uid="{00000000-0005-0000-0000-0000790A0000}"/>
    <cellStyle name="20% - Accent2 3 2 2 2 2 2 2 3" xfId="1686" xr:uid="{00000000-0005-0000-0000-00007A0A0000}"/>
    <cellStyle name="20% - Accent2 3 2 2 2 2 2 2 4" xfId="1687" xr:uid="{00000000-0005-0000-0000-00007B0A0000}"/>
    <cellStyle name="20% - Accent2 3 2 2 2 2 2 2 5" xfId="36992" xr:uid="{00000000-0005-0000-0000-00007C0A0000}"/>
    <cellStyle name="20% - Accent2 3 2 2 2 2 2 2 6" xfId="42698" xr:uid="{00000000-0005-0000-0000-00007D0A0000}"/>
    <cellStyle name="20% - Accent2 3 2 2 2 2 2 3" xfId="1688" xr:uid="{00000000-0005-0000-0000-00007E0A0000}"/>
    <cellStyle name="20% - Accent2 3 2 2 2 2 2 3 2" xfId="1689" xr:uid="{00000000-0005-0000-0000-00007F0A0000}"/>
    <cellStyle name="20% - Accent2 3 2 2 2 2 2 3 3" xfId="42700" xr:uid="{00000000-0005-0000-0000-0000800A0000}"/>
    <cellStyle name="20% - Accent2 3 2 2 2 2 2 4" xfId="1690" xr:uid="{00000000-0005-0000-0000-0000810A0000}"/>
    <cellStyle name="20% - Accent2 3 2 2 2 2 2 5" xfId="1691" xr:uid="{00000000-0005-0000-0000-0000820A0000}"/>
    <cellStyle name="20% - Accent2 3 2 2 2 2 2 6" xfId="36991" xr:uid="{00000000-0005-0000-0000-0000830A0000}"/>
    <cellStyle name="20% - Accent2 3 2 2 2 2 2 7" xfId="42697" xr:uid="{00000000-0005-0000-0000-0000840A0000}"/>
    <cellStyle name="20% - Accent2 3 2 2 2 2 3" xfId="1692" xr:uid="{00000000-0005-0000-0000-0000850A0000}"/>
    <cellStyle name="20% - Accent2 3 2 2 2 2 3 2" xfId="1693" xr:uid="{00000000-0005-0000-0000-0000860A0000}"/>
    <cellStyle name="20% - Accent2 3 2 2 2 2 3 2 2" xfId="1694" xr:uid="{00000000-0005-0000-0000-0000870A0000}"/>
    <cellStyle name="20% - Accent2 3 2 2 2 2 3 2 2 2" xfId="1695" xr:uid="{00000000-0005-0000-0000-0000880A0000}"/>
    <cellStyle name="20% - Accent2 3 2 2 2 2 3 2 2 3" xfId="42703" xr:uid="{00000000-0005-0000-0000-0000890A0000}"/>
    <cellStyle name="20% - Accent2 3 2 2 2 2 3 2 3" xfId="1696" xr:uid="{00000000-0005-0000-0000-00008A0A0000}"/>
    <cellStyle name="20% - Accent2 3 2 2 2 2 3 2 4" xfId="1697" xr:uid="{00000000-0005-0000-0000-00008B0A0000}"/>
    <cellStyle name="20% - Accent2 3 2 2 2 2 3 2 5" xfId="36994" xr:uid="{00000000-0005-0000-0000-00008C0A0000}"/>
    <cellStyle name="20% - Accent2 3 2 2 2 2 3 2 6" xfId="42702" xr:uid="{00000000-0005-0000-0000-00008D0A0000}"/>
    <cellStyle name="20% - Accent2 3 2 2 2 2 3 3" xfId="1698" xr:uid="{00000000-0005-0000-0000-00008E0A0000}"/>
    <cellStyle name="20% - Accent2 3 2 2 2 2 3 3 2" xfId="1699" xr:uid="{00000000-0005-0000-0000-00008F0A0000}"/>
    <cellStyle name="20% - Accent2 3 2 2 2 2 3 3 3" xfId="42704" xr:uid="{00000000-0005-0000-0000-0000900A0000}"/>
    <cellStyle name="20% - Accent2 3 2 2 2 2 3 4" xfId="1700" xr:uid="{00000000-0005-0000-0000-0000910A0000}"/>
    <cellStyle name="20% - Accent2 3 2 2 2 2 3 5" xfId="1701" xr:uid="{00000000-0005-0000-0000-0000920A0000}"/>
    <cellStyle name="20% - Accent2 3 2 2 2 2 3 6" xfId="36993" xr:uid="{00000000-0005-0000-0000-0000930A0000}"/>
    <cellStyle name="20% - Accent2 3 2 2 2 2 3 7" xfId="42701" xr:uid="{00000000-0005-0000-0000-0000940A0000}"/>
    <cellStyle name="20% - Accent2 3 2 2 2 2 4" xfId="1702" xr:uid="{00000000-0005-0000-0000-0000950A0000}"/>
    <cellStyle name="20% - Accent2 3 2 2 2 2 4 2" xfId="1703" xr:uid="{00000000-0005-0000-0000-0000960A0000}"/>
    <cellStyle name="20% - Accent2 3 2 2 2 2 4 2 2" xfId="1704" xr:uid="{00000000-0005-0000-0000-0000970A0000}"/>
    <cellStyle name="20% - Accent2 3 2 2 2 2 4 2 3" xfId="42706" xr:uid="{00000000-0005-0000-0000-0000980A0000}"/>
    <cellStyle name="20% - Accent2 3 2 2 2 2 4 3" xfId="1705" xr:uid="{00000000-0005-0000-0000-0000990A0000}"/>
    <cellStyle name="20% - Accent2 3 2 2 2 2 4 4" xfId="1706" xr:uid="{00000000-0005-0000-0000-00009A0A0000}"/>
    <cellStyle name="20% - Accent2 3 2 2 2 2 4 5" xfId="36995" xr:uid="{00000000-0005-0000-0000-00009B0A0000}"/>
    <cellStyle name="20% - Accent2 3 2 2 2 2 4 6" xfId="42705" xr:uid="{00000000-0005-0000-0000-00009C0A0000}"/>
    <cellStyle name="20% - Accent2 3 2 2 2 2 5" xfId="1707" xr:uid="{00000000-0005-0000-0000-00009D0A0000}"/>
    <cellStyle name="20% - Accent2 3 2 2 2 2 5 2" xfId="1708" xr:uid="{00000000-0005-0000-0000-00009E0A0000}"/>
    <cellStyle name="20% - Accent2 3 2 2 2 2 5 2 2" xfId="1709" xr:uid="{00000000-0005-0000-0000-00009F0A0000}"/>
    <cellStyle name="20% - Accent2 3 2 2 2 2 5 3" xfId="1710" xr:uid="{00000000-0005-0000-0000-0000A00A0000}"/>
    <cellStyle name="20% - Accent2 3 2 2 2 2 5 4" xfId="1711" xr:uid="{00000000-0005-0000-0000-0000A10A0000}"/>
    <cellStyle name="20% - Accent2 3 2 2 2 2 5 5" xfId="42707" xr:uid="{00000000-0005-0000-0000-0000A20A0000}"/>
    <cellStyle name="20% - Accent2 3 2 2 2 2 6" xfId="1712" xr:uid="{00000000-0005-0000-0000-0000A30A0000}"/>
    <cellStyle name="20% - Accent2 3 2 2 2 2 6 2" xfId="1713" xr:uid="{00000000-0005-0000-0000-0000A40A0000}"/>
    <cellStyle name="20% - Accent2 3 2 2 2 2 6 2 2" xfId="1714" xr:uid="{00000000-0005-0000-0000-0000A50A0000}"/>
    <cellStyle name="20% - Accent2 3 2 2 2 2 6 3" xfId="1715" xr:uid="{00000000-0005-0000-0000-0000A60A0000}"/>
    <cellStyle name="20% - Accent2 3 2 2 2 2 6 4" xfId="1716" xr:uid="{00000000-0005-0000-0000-0000A70A0000}"/>
    <cellStyle name="20% - Accent2 3 2 2 2 2 7" xfId="1717" xr:uid="{00000000-0005-0000-0000-0000A80A0000}"/>
    <cellStyle name="20% - Accent2 3 2 2 2 2 7 2" xfId="1718" xr:uid="{00000000-0005-0000-0000-0000A90A0000}"/>
    <cellStyle name="20% - Accent2 3 2 2 2 2 8" xfId="1719" xr:uid="{00000000-0005-0000-0000-0000AA0A0000}"/>
    <cellStyle name="20% - Accent2 3 2 2 2 2 9" xfId="1720" xr:uid="{00000000-0005-0000-0000-0000AB0A0000}"/>
    <cellStyle name="20% - Accent2 3 2 2 2 3" xfId="1721" xr:uid="{00000000-0005-0000-0000-0000AC0A0000}"/>
    <cellStyle name="20% - Accent2 3 2 2 2 3 2" xfId="1722" xr:uid="{00000000-0005-0000-0000-0000AD0A0000}"/>
    <cellStyle name="20% - Accent2 3 2 2 2 3 2 2" xfId="1723" xr:uid="{00000000-0005-0000-0000-0000AE0A0000}"/>
    <cellStyle name="20% - Accent2 3 2 2 2 3 2 2 2" xfId="1724" xr:uid="{00000000-0005-0000-0000-0000AF0A0000}"/>
    <cellStyle name="20% - Accent2 3 2 2 2 3 2 2 3" xfId="42710" xr:uid="{00000000-0005-0000-0000-0000B00A0000}"/>
    <cellStyle name="20% - Accent2 3 2 2 2 3 2 3" xfId="1725" xr:uid="{00000000-0005-0000-0000-0000B10A0000}"/>
    <cellStyle name="20% - Accent2 3 2 2 2 3 2 4" xfId="1726" xr:uid="{00000000-0005-0000-0000-0000B20A0000}"/>
    <cellStyle name="20% - Accent2 3 2 2 2 3 2 5" xfId="36997" xr:uid="{00000000-0005-0000-0000-0000B30A0000}"/>
    <cellStyle name="20% - Accent2 3 2 2 2 3 2 6" xfId="42709" xr:uid="{00000000-0005-0000-0000-0000B40A0000}"/>
    <cellStyle name="20% - Accent2 3 2 2 2 3 3" xfId="1727" xr:uid="{00000000-0005-0000-0000-0000B50A0000}"/>
    <cellStyle name="20% - Accent2 3 2 2 2 3 3 2" xfId="1728" xr:uid="{00000000-0005-0000-0000-0000B60A0000}"/>
    <cellStyle name="20% - Accent2 3 2 2 2 3 3 3" xfId="42711" xr:uid="{00000000-0005-0000-0000-0000B70A0000}"/>
    <cellStyle name="20% - Accent2 3 2 2 2 3 4" xfId="1729" xr:uid="{00000000-0005-0000-0000-0000B80A0000}"/>
    <cellStyle name="20% - Accent2 3 2 2 2 3 5" xfId="1730" xr:uid="{00000000-0005-0000-0000-0000B90A0000}"/>
    <cellStyle name="20% - Accent2 3 2 2 2 3 6" xfId="36996" xr:uid="{00000000-0005-0000-0000-0000BA0A0000}"/>
    <cellStyle name="20% - Accent2 3 2 2 2 3 7" xfId="42708" xr:uid="{00000000-0005-0000-0000-0000BB0A0000}"/>
    <cellStyle name="20% - Accent2 3 2 2 2 4" xfId="1731" xr:uid="{00000000-0005-0000-0000-0000BC0A0000}"/>
    <cellStyle name="20% - Accent2 3 2 2 2 4 2" xfId="1732" xr:uid="{00000000-0005-0000-0000-0000BD0A0000}"/>
    <cellStyle name="20% - Accent2 3 2 2 2 4 2 2" xfId="1733" xr:uid="{00000000-0005-0000-0000-0000BE0A0000}"/>
    <cellStyle name="20% - Accent2 3 2 2 2 4 2 2 2" xfId="1734" xr:uid="{00000000-0005-0000-0000-0000BF0A0000}"/>
    <cellStyle name="20% - Accent2 3 2 2 2 4 2 2 3" xfId="42714" xr:uid="{00000000-0005-0000-0000-0000C00A0000}"/>
    <cellStyle name="20% - Accent2 3 2 2 2 4 2 3" xfId="1735" xr:uid="{00000000-0005-0000-0000-0000C10A0000}"/>
    <cellStyle name="20% - Accent2 3 2 2 2 4 2 4" xfId="1736" xr:uid="{00000000-0005-0000-0000-0000C20A0000}"/>
    <cellStyle name="20% - Accent2 3 2 2 2 4 2 5" xfId="36999" xr:uid="{00000000-0005-0000-0000-0000C30A0000}"/>
    <cellStyle name="20% - Accent2 3 2 2 2 4 2 6" xfId="42713" xr:uid="{00000000-0005-0000-0000-0000C40A0000}"/>
    <cellStyle name="20% - Accent2 3 2 2 2 4 3" xfId="1737" xr:uid="{00000000-0005-0000-0000-0000C50A0000}"/>
    <cellStyle name="20% - Accent2 3 2 2 2 4 3 2" xfId="1738" xr:uid="{00000000-0005-0000-0000-0000C60A0000}"/>
    <cellStyle name="20% - Accent2 3 2 2 2 4 3 3" xfId="42715" xr:uid="{00000000-0005-0000-0000-0000C70A0000}"/>
    <cellStyle name="20% - Accent2 3 2 2 2 4 4" xfId="1739" xr:uid="{00000000-0005-0000-0000-0000C80A0000}"/>
    <cellStyle name="20% - Accent2 3 2 2 2 4 5" xfId="1740" xr:uid="{00000000-0005-0000-0000-0000C90A0000}"/>
    <cellStyle name="20% - Accent2 3 2 2 2 4 6" xfId="36998" xr:uid="{00000000-0005-0000-0000-0000CA0A0000}"/>
    <cellStyle name="20% - Accent2 3 2 2 2 4 7" xfId="42712" xr:uid="{00000000-0005-0000-0000-0000CB0A0000}"/>
    <cellStyle name="20% - Accent2 3 2 2 2 5" xfId="1741" xr:uid="{00000000-0005-0000-0000-0000CC0A0000}"/>
    <cellStyle name="20% - Accent2 3 2 2 2 5 2" xfId="1742" xr:uid="{00000000-0005-0000-0000-0000CD0A0000}"/>
    <cellStyle name="20% - Accent2 3 2 2 2 5 2 2" xfId="1743" xr:uid="{00000000-0005-0000-0000-0000CE0A0000}"/>
    <cellStyle name="20% - Accent2 3 2 2 2 5 2 3" xfId="42717" xr:uid="{00000000-0005-0000-0000-0000CF0A0000}"/>
    <cellStyle name="20% - Accent2 3 2 2 2 5 3" xfId="1744" xr:uid="{00000000-0005-0000-0000-0000D00A0000}"/>
    <cellStyle name="20% - Accent2 3 2 2 2 5 4" xfId="1745" xr:uid="{00000000-0005-0000-0000-0000D10A0000}"/>
    <cellStyle name="20% - Accent2 3 2 2 2 5 5" xfId="37000" xr:uid="{00000000-0005-0000-0000-0000D20A0000}"/>
    <cellStyle name="20% - Accent2 3 2 2 2 5 6" xfId="42716" xr:uid="{00000000-0005-0000-0000-0000D30A0000}"/>
    <cellStyle name="20% - Accent2 3 2 2 2 6" xfId="1746" xr:uid="{00000000-0005-0000-0000-0000D40A0000}"/>
    <cellStyle name="20% - Accent2 3 2 2 2 6 2" xfId="1747" xr:uid="{00000000-0005-0000-0000-0000D50A0000}"/>
    <cellStyle name="20% - Accent2 3 2 2 2 6 2 2" xfId="1748" xr:uid="{00000000-0005-0000-0000-0000D60A0000}"/>
    <cellStyle name="20% - Accent2 3 2 2 2 6 3" xfId="1749" xr:uid="{00000000-0005-0000-0000-0000D70A0000}"/>
    <cellStyle name="20% - Accent2 3 2 2 2 6 4" xfId="1750" xr:uid="{00000000-0005-0000-0000-0000D80A0000}"/>
    <cellStyle name="20% - Accent2 3 2 2 2 6 5" xfId="42718" xr:uid="{00000000-0005-0000-0000-0000D90A0000}"/>
    <cellStyle name="20% - Accent2 3 2 2 2 7" xfId="1751" xr:uid="{00000000-0005-0000-0000-0000DA0A0000}"/>
    <cellStyle name="20% - Accent2 3 2 2 2 7 2" xfId="1752" xr:uid="{00000000-0005-0000-0000-0000DB0A0000}"/>
    <cellStyle name="20% - Accent2 3 2 2 2 7 2 2" xfId="1753" xr:uid="{00000000-0005-0000-0000-0000DC0A0000}"/>
    <cellStyle name="20% - Accent2 3 2 2 2 7 3" xfId="1754" xr:uid="{00000000-0005-0000-0000-0000DD0A0000}"/>
    <cellStyle name="20% - Accent2 3 2 2 2 7 4" xfId="1755" xr:uid="{00000000-0005-0000-0000-0000DE0A0000}"/>
    <cellStyle name="20% - Accent2 3 2 2 2 8" xfId="1756" xr:uid="{00000000-0005-0000-0000-0000DF0A0000}"/>
    <cellStyle name="20% - Accent2 3 2 2 2 8 2" xfId="1757" xr:uid="{00000000-0005-0000-0000-0000E00A0000}"/>
    <cellStyle name="20% - Accent2 3 2 2 2 9" xfId="1758" xr:uid="{00000000-0005-0000-0000-0000E10A0000}"/>
    <cellStyle name="20% - Accent2 3 2 2 3" xfId="1759" xr:uid="{00000000-0005-0000-0000-0000E20A0000}"/>
    <cellStyle name="20% - Accent2 3 2 2 3 10" xfId="34512" xr:uid="{00000000-0005-0000-0000-0000E30A0000}"/>
    <cellStyle name="20% - Accent2 3 2 2 3 11" xfId="42719" xr:uid="{00000000-0005-0000-0000-0000E40A0000}"/>
    <cellStyle name="20% - Accent2 3 2 2 3 2" xfId="1760" xr:uid="{00000000-0005-0000-0000-0000E50A0000}"/>
    <cellStyle name="20% - Accent2 3 2 2 3 2 2" xfId="1761" xr:uid="{00000000-0005-0000-0000-0000E60A0000}"/>
    <cellStyle name="20% - Accent2 3 2 2 3 2 2 2" xfId="1762" xr:uid="{00000000-0005-0000-0000-0000E70A0000}"/>
    <cellStyle name="20% - Accent2 3 2 2 3 2 2 2 2" xfId="1763" xr:uid="{00000000-0005-0000-0000-0000E80A0000}"/>
    <cellStyle name="20% - Accent2 3 2 2 3 2 2 2 3" xfId="42722" xr:uid="{00000000-0005-0000-0000-0000E90A0000}"/>
    <cellStyle name="20% - Accent2 3 2 2 3 2 2 3" xfId="1764" xr:uid="{00000000-0005-0000-0000-0000EA0A0000}"/>
    <cellStyle name="20% - Accent2 3 2 2 3 2 2 4" xfId="1765" xr:uid="{00000000-0005-0000-0000-0000EB0A0000}"/>
    <cellStyle name="20% - Accent2 3 2 2 3 2 2 5" xfId="37002" xr:uid="{00000000-0005-0000-0000-0000EC0A0000}"/>
    <cellStyle name="20% - Accent2 3 2 2 3 2 2 6" xfId="42721" xr:uid="{00000000-0005-0000-0000-0000ED0A0000}"/>
    <cellStyle name="20% - Accent2 3 2 2 3 2 3" xfId="1766" xr:uid="{00000000-0005-0000-0000-0000EE0A0000}"/>
    <cellStyle name="20% - Accent2 3 2 2 3 2 3 2" xfId="1767" xr:uid="{00000000-0005-0000-0000-0000EF0A0000}"/>
    <cellStyle name="20% - Accent2 3 2 2 3 2 3 3" xfId="42723" xr:uid="{00000000-0005-0000-0000-0000F00A0000}"/>
    <cellStyle name="20% - Accent2 3 2 2 3 2 4" xfId="1768" xr:uid="{00000000-0005-0000-0000-0000F10A0000}"/>
    <cellStyle name="20% - Accent2 3 2 2 3 2 5" xfId="1769" xr:uid="{00000000-0005-0000-0000-0000F20A0000}"/>
    <cellStyle name="20% - Accent2 3 2 2 3 2 6" xfId="37001" xr:uid="{00000000-0005-0000-0000-0000F30A0000}"/>
    <cellStyle name="20% - Accent2 3 2 2 3 2 7" xfId="42720" xr:uid="{00000000-0005-0000-0000-0000F40A0000}"/>
    <cellStyle name="20% - Accent2 3 2 2 3 3" xfId="1770" xr:uid="{00000000-0005-0000-0000-0000F50A0000}"/>
    <cellStyle name="20% - Accent2 3 2 2 3 3 2" xfId="1771" xr:uid="{00000000-0005-0000-0000-0000F60A0000}"/>
    <cellStyle name="20% - Accent2 3 2 2 3 3 2 2" xfId="1772" xr:uid="{00000000-0005-0000-0000-0000F70A0000}"/>
    <cellStyle name="20% - Accent2 3 2 2 3 3 2 2 2" xfId="1773" xr:uid="{00000000-0005-0000-0000-0000F80A0000}"/>
    <cellStyle name="20% - Accent2 3 2 2 3 3 2 2 3" xfId="42726" xr:uid="{00000000-0005-0000-0000-0000F90A0000}"/>
    <cellStyle name="20% - Accent2 3 2 2 3 3 2 3" xfId="1774" xr:uid="{00000000-0005-0000-0000-0000FA0A0000}"/>
    <cellStyle name="20% - Accent2 3 2 2 3 3 2 4" xfId="1775" xr:uid="{00000000-0005-0000-0000-0000FB0A0000}"/>
    <cellStyle name="20% - Accent2 3 2 2 3 3 2 5" xfId="37004" xr:uid="{00000000-0005-0000-0000-0000FC0A0000}"/>
    <cellStyle name="20% - Accent2 3 2 2 3 3 2 6" xfId="42725" xr:uid="{00000000-0005-0000-0000-0000FD0A0000}"/>
    <cellStyle name="20% - Accent2 3 2 2 3 3 3" xfId="1776" xr:uid="{00000000-0005-0000-0000-0000FE0A0000}"/>
    <cellStyle name="20% - Accent2 3 2 2 3 3 3 2" xfId="1777" xr:uid="{00000000-0005-0000-0000-0000FF0A0000}"/>
    <cellStyle name="20% - Accent2 3 2 2 3 3 3 3" xfId="42727" xr:uid="{00000000-0005-0000-0000-0000000B0000}"/>
    <cellStyle name="20% - Accent2 3 2 2 3 3 4" xfId="1778" xr:uid="{00000000-0005-0000-0000-0000010B0000}"/>
    <cellStyle name="20% - Accent2 3 2 2 3 3 5" xfId="1779" xr:uid="{00000000-0005-0000-0000-0000020B0000}"/>
    <cellStyle name="20% - Accent2 3 2 2 3 3 6" xfId="37003" xr:uid="{00000000-0005-0000-0000-0000030B0000}"/>
    <cellStyle name="20% - Accent2 3 2 2 3 3 7" xfId="42724" xr:uid="{00000000-0005-0000-0000-0000040B0000}"/>
    <cellStyle name="20% - Accent2 3 2 2 3 4" xfId="1780" xr:uid="{00000000-0005-0000-0000-0000050B0000}"/>
    <cellStyle name="20% - Accent2 3 2 2 3 4 2" xfId="1781" xr:uid="{00000000-0005-0000-0000-0000060B0000}"/>
    <cellStyle name="20% - Accent2 3 2 2 3 4 2 2" xfId="1782" xr:uid="{00000000-0005-0000-0000-0000070B0000}"/>
    <cellStyle name="20% - Accent2 3 2 2 3 4 2 3" xfId="42729" xr:uid="{00000000-0005-0000-0000-0000080B0000}"/>
    <cellStyle name="20% - Accent2 3 2 2 3 4 3" xfId="1783" xr:uid="{00000000-0005-0000-0000-0000090B0000}"/>
    <cellStyle name="20% - Accent2 3 2 2 3 4 4" xfId="1784" xr:uid="{00000000-0005-0000-0000-00000A0B0000}"/>
    <cellStyle name="20% - Accent2 3 2 2 3 4 5" xfId="37005" xr:uid="{00000000-0005-0000-0000-00000B0B0000}"/>
    <cellStyle name="20% - Accent2 3 2 2 3 4 6" xfId="42728" xr:uid="{00000000-0005-0000-0000-00000C0B0000}"/>
    <cellStyle name="20% - Accent2 3 2 2 3 5" xfId="1785" xr:uid="{00000000-0005-0000-0000-00000D0B0000}"/>
    <cellStyle name="20% - Accent2 3 2 2 3 5 2" xfId="1786" xr:uid="{00000000-0005-0000-0000-00000E0B0000}"/>
    <cellStyle name="20% - Accent2 3 2 2 3 5 2 2" xfId="1787" xr:uid="{00000000-0005-0000-0000-00000F0B0000}"/>
    <cellStyle name="20% - Accent2 3 2 2 3 5 3" xfId="1788" xr:uid="{00000000-0005-0000-0000-0000100B0000}"/>
    <cellStyle name="20% - Accent2 3 2 2 3 5 4" xfId="1789" xr:uid="{00000000-0005-0000-0000-0000110B0000}"/>
    <cellStyle name="20% - Accent2 3 2 2 3 5 5" xfId="42730" xr:uid="{00000000-0005-0000-0000-0000120B0000}"/>
    <cellStyle name="20% - Accent2 3 2 2 3 6" xfId="1790" xr:uid="{00000000-0005-0000-0000-0000130B0000}"/>
    <cellStyle name="20% - Accent2 3 2 2 3 6 2" xfId="1791" xr:uid="{00000000-0005-0000-0000-0000140B0000}"/>
    <cellStyle name="20% - Accent2 3 2 2 3 6 2 2" xfId="1792" xr:uid="{00000000-0005-0000-0000-0000150B0000}"/>
    <cellStyle name="20% - Accent2 3 2 2 3 6 3" xfId="1793" xr:uid="{00000000-0005-0000-0000-0000160B0000}"/>
    <cellStyle name="20% - Accent2 3 2 2 3 6 4" xfId="1794" xr:uid="{00000000-0005-0000-0000-0000170B0000}"/>
    <cellStyle name="20% - Accent2 3 2 2 3 7" xfId="1795" xr:uid="{00000000-0005-0000-0000-0000180B0000}"/>
    <cellStyle name="20% - Accent2 3 2 2 3 7 2" xfId="1796" xr:uid="{00000000-0005-0000-0000-0000190B0000}"/>
    <cellStyle name="20% - Accent2 3 2 2 3 8" xfId="1797" xr:uid="{00000000-0005-0000-0000-00001A0B0000}"/>
    <cellStyle name="20% - Accent2 3 2 2 3 9" xfId="1798" xr:uid="{00000000-0005-0000-0000-00001B0B0000}"/>
    <cellStyle name="20% - Accent2 3 2 2 4" xfId="1799" xr:uid="{00000000-0005-0000-0000-00001C0B0000}"/>
    <cellStyle name="20% - Accent2 3 2 2 4 2" xfId="1800" xr:uid="{00000000-0005-0000-0000-00001D0B0000}"/>
    <cellStyle name="20% - Accent2 3 2 2 4 2 2" xfId="1801" xr:uid="{00000000-0005-0000-0000-00001E0B0000}"/>
    <cellStyle name="20% - Accent2 3 2 2 4 2 2 2" xfId="1802" xr:uid="{00000000-0005-0000-0000-00001F0B0000}"/>
    <cellStyle name="20% - Accent2 3 2 2 4 2 2 3" xfId="42733" xr:uid="{00000000-0005-0000-0000-0000200B0000}"/>
    <cellStyle name="20% - Accent2 3 2 2 4 2 3" xfId="1803" xr:uid="{00000000-0005-0000-0000-0000210B0000}"/>
    <cellStyle name="20% - Accent2 3 2 2 4 2 4" xfId="1804" xr:uid="{00000000-0005-0000-0000-0000220B0000}"/>
    <cellStyle name="20% - Accent2 3 2 2 4 2 5" xfId="37007" xr:uid="{00000000-0005-0000-0000-0000230B0000}"/>
    <cellStyle name="20% - Accent2 3 2 2 4 2 6" xfId="42732" xr:uid="{00000000-0005-0000-0000-0000240B0000}"/>
    <cellStyle name="20% - Accent2 3 2 2 4 3" xfId="1805" xr:uid="{00000000-0005-0000-0000-0000250B0000}"/>
    <cellStyle name="20% - Accent2 3 2 2 4 3 2" xfId="1806" xr:uid="{00000000-0005-0000-0000-0000260B0000}"/>
    <cellStyle name="20% - Accent2 3 2 2 4 3 3" xfId="42734" xr:uid="{00000000-0005-0000-0000-0000270B0000}"/>
    <cellStyle name="20% - Accent2 3 2 2 4 4" xfId="1807" xr:uid="{00000000-0005-0000-0000-0000280B0000}"/>
    <cellStyle name="20% - Accent2 3 2 2 4 5" xfId="1808" xr:uid="{00000000-0005-0000-0000-0000290B0000}"/>
    <cellStyle name="20% - Accent2 3 2 2 4 6" xfId="37006" xr:uid="{00000000-0005-0000-0000-00002A0B0000}"/>
    <cellStyle name="20% - Accent2 3 2 2 4 7" xfId="42731" xr:uid="{00000000-0005-0000-0000-00002B0B0000}"/>
    <cellStyle name="20% - Accent2 3 2 2 5" xfId="1809" xr:uid="{00000000-0005-0000-0000-00002C0B0000}"/>
    <cellStyle name="20% - Accent2 3 2 2 5 2" xfId="1810" xr:uid="{00000000-0005-0000-0000-00002D0B0000}"/>
    <cellStyle name="20% - Accent2 3 2 2 5 2 2" xfId="1811" xr:uid="{00000000-0005-0000-0000-00002E0B0000}"/>
    <cellStyle name="20% - Accent2 3 2 2 5 2 2 2" xfId="1812" xr:uid="{00000000-0005-0000-0000-00002F0B0000}"/>
    <cellStyle name="20% - Accent2 3 2 2 5 2 2 3" xfId="42737" xr:uid="{00000000-0005-0000-0000-0000300B0000}"/>
    <cellStyle name="20% - Accent2 3 2 2 5 2 3" xfId="1813" xr:uid="{00000000-0005-0000-0000-0000310B0000}"/>
    <cellStyle name="20% - Accent2 3 2 2 5 2 4" xfId="1814" xr:uid="{00000000-0005-0000-0000-0000320B0000}"/>
    <cellStyle name="20% - Accent2 3 2 2 5 2 5" xfId="37009" xr:uid="{00000000-0005-0000-0000-0000330B0000}"/>
    <cellStyle name="20% - Accent2 3 2 2 5 2 6" xfId="42736" xr:uid="{00000000-0005-0000-0000-0000340B0000}"/>
    <cellStyle name="20% - Accent2 3 2 2 5 3" xfId="1815" xr:uid="{00000000-0005-0000-0000-0000350B0000}"/>
    <cellStyle name="20% - Accent2 3 2 2 5 3 2" xfId="1816" xr:uid="{00000000-0005-0000-0000-0000360B0000}"/>
    <cellStyle name="20% - Accent2 3 2 2 5 3 3" xfId="42738" xr:uid="{00000000-0005-0000-0000-0000370B0000}"/>
    <cellStyle name="20% - Accent2 3 2 2 5 4" xfId="1817" xr:uid="{00000000-0005-0000-0000-0000380B0000}"/>
    <cellStyle name="20% - Accent2 3 2 2 5 5" xfId="1818" xr:uid="{00000000-0005-0000-0000-0000390B0000}"/>
    <cellStyle name="20% - Accent2 3 2 2 5 6" xfId="37008" xr:uid="{00000000-0005-0000-0000-00003A0B0000}"/>
    <cellStyle name="20% - Accent2 3 2 2 5 7" xfId="42735" xr:uid="{00000000-0005-0000-0000-00003B0B0000}"/>
    <cellStyle name="20% - Accent2 3 2 2 6" xfId="1819" xr:uid="{00000000-0005-0000-0000-00003C0B0000}"/>
    <cellStyle name="20% - Accent2 3 2 2 6 2" xfId="1820" xr:uid="{00000000-0005-0000-0000-00003D0B0000}"/>
    <cellStyle name="20% - Accent2 3 2 2 6 2 2" xfId="1821" xr:uid="{00000000-0005-0000-0000-00003E0B0000}"/>
    <cellStyle name="20% - Accent2 3 2 2 6 2 3" xfId="42740" xr:uid="{00000000-0005-0000-0000-00003F0B0000}"/>
    <cellStyle name="20% - Accent2 3 2 2 6 3" xfId="1822" xr:uid="{00000000-0005-0000-0000-0000400B0000}"/>
    <cellStyle name="20% - Accent2 3 2 2 6 4" xfId="1823" xr:uid="{00000000-0005-0000-0000-0000410B0000}"/>
    <cellStyle name="20% - Accent2 3 2 2 6 5" xfId="37010" xr:uid="{00000000-0005-0000-0000-0000420B0000}"/>
    <cellStyle name="20% - Accent2 3 2 2 6 6" xfId="42739" xr:uid="{00000000-0005-0000-0000-0000430B0000}"/>
    <cellStyle name="20% - Accent2 3 2 2 7" xfId="1824" xr:uid="{00000000-0005-0000-0000-0000440B0000}"/>
    <cellStyle name="20% - Accent2 3 2 2 7 2" xfId="1825" xr:uid="{00000000-0005-0000-0000-0000450B0000}"/>
    <cellStyle name="20% - Accent2 3 2 2 7 2 2" xfId="1826" xr:uid="{00000000-0005-0000-0000-0000460B0000}"/>
    <cellStyle name="20% - Accent2 3 2 2 7 3" xfId="1827" xr:uid="{00000000-0005-0000-0000-0000470B0000}"/>
    <cellStyle name="20% - Accent2 3 2 2 7 4" xfId="1828" xr:uid="{00000000-0005-0000-0000-0000480B0000}"/>
    <cellStyle name="20% - Accent2 3 2 2 7 5" xfId="42741" xr:uid="{00000000-0005-0000-0000-0000490B0000}"/>
    <cellStyle name="20% - Accent2 3 2 2 8" xfId="1829" xr:uid="{00000000-0005-0000-0000-00004A0B0000}"/>
    <cellStyle name="20% - Accent2 3 2 2 8 2" xfId="1830" xr:uid="{00000000-0005-0000-0000-00004B0B0000}"/>
    <cellStyle name="20% - Accent2 3 2 2 8 2 2" xfId="1831" xr:uid="{00000000-0005-0000-0000-00004C0B0000}"/>
    <cellStyle name="20% - Accent2 3 2 2 8 3" xfId="1832" xr:uid="{00000000-0005-0000-0000-00004D0B0000}"/>
    <cellStyle name="20% - Accent2 3 2 2 8 4" xfId="1833" xr:uid="{00000000-0005-0000-0000-00004E0B0000}"/>
    <cellStyle name="20% - Accent2 3 2 2 9" xfId="1834" xr:uid="{00000000-0005-0000-0000-00004F0B0000}"/>
    <cellStyle name="20% - Accent2 3 2 2 9 2" xfId="1835" xr:uid="{00000000-0005-0000-0000-0000500B0000}"/>
    <cellStyle name="20% - Accent2 3 2 3" xfId="1836" xr:uid="{00000000-0005-0000-0000-0000510B0000}"/>
    <cellStyle name="20% - Accent2 3 2 3 10" xfId="1837" xr:uid="{00000000-0005-0000-0000-0000520B0000}"/>
    <cellStyle name="20% - Accent2 3 2 3 11" xfId="34513" xr:uid="{00000000-0005-0000-0000-0000530B0000}"/>
    <cellStyle name="20% - Accent2 3 2 3 12" xfId="42742" xr:uid="{00000000-0005-0000-0000-0000540B0000}"/>
    <cellStyle name="20% - Accent2 3 2 3 2" xfId="1838" xr:uid="{00000000-0005-0000-0000-0000550B0000}"/>
    <cellStyle name="20% - Accent2 3 2 3 2 10" xfId="34514" xr:uid="{00000000-0005-0000-0000-0000560B0000}"/>
    <cellStyle name="20% - Accent2 3 2 3 2 11" xfId="42743" xr:uid="{00000000-0005-0000-0000-0000570B0000}"/>
    <cellStyle name="20% - Accent2 3 2 3 2 2" xfId="1839" xr:uid="{00000000-0005-0000-0000-0000580B0000}"/>
    <cellStyle name="20% - Accent2 3 2 3 2 2 2" xfId="1840" xr:uid="{00000000-0005-0000-0000-0000590B0000}"/>
    <cellStyle name="20% - Accent2 3 2 3 2 2 2 2" xfId="1841" xr:uid="{00000000-0005-0000-0000-00005A0B0000}"/>
    <cellStyle name="20% - Accent2 3 2 3 2 2 2 2 2" xfId="1842" xr:uid="{00000000-0005-0000-0000-00005B0B0000}"/>
    <cellStyle name="20% - Accent2 3 2 3 2 2 2 2 3" xfId="42746" xr:uid="{00000000-0005-0000-0000-00005C0B0000}"/>
    <cellStyle name="20% - Accent2 3 2 3 2 2 2 3" xfId="1843" xr:uid="{00000000-0005-0000-0000-00005D0B0000}"/>
    <cellStyle name="20% - Accent2 3 2 3 2 2 2 4" xfId="1844" xr:uid="{00000000-0005-0000-0000-00005E0B0000}"/>
    <cellStyle name="20% - Accent2 3 2 3 2 2 2 5" xfId="37012" xr:uid="{00000000-0005-0000-0000-00005F0B0000}"/>
    <cellStyle name="20% - Accent2 3 2 3 2 2 2 6" xfId="42745" xr:uid="{00000000-0005-0000-0000-0000600B0000}"/>
    <cellStyle name="20% - Accent2 3 2 3 2 2 3" xfId="1845" xr:uid="{00000000-0005-0000-0000-0000610B0000}"/>
    <cellStyle name="20% - Accent2 3 2 3 2 2 3 2" xfId="1846" xr:uid="{00000000-0005-0000-0000-0000620B0000}"/>
    <cellStyle name="20% - Accent2 3 2 3 2 2 3 3" xfId="42747" xr:uid="{00000000-0005-0000-0000-0000630B0000}"/>
    <cellStyle name="20% - Accent2 3 2 3 2 2 4" xfId="1847" xr:uid="{00000000-0005-0000-0000-0000640B0000}"/>
    <cellStyle name="20% - Accent2 3 2 3 2 2 5" xfId="1848" xr:uid="{00000000-0005-0000-0000-0000650B0000}"/>
    <cellStyle name="20% - Accent2 3 2 3 2 2 6" xfId="37011" xr:uid="{00000000-0005-0000-0000-0000660B0000}"/>
    <cellStyle name="20% - Accent2 3 2 3 2 2 7" xfId="42744" xr:uid="{00000000-0005-0000-0000-0000670B0000}"/>
    <cellStyle name="20% - Accent2 3 2 3 2 3" xfId="1849" xr:uid="{00000000-0005-0000-0000-0000680B0000}"/>
    <cellStyle name="20% - Accent2 3 2 3 2 3 2" xfId="1850" xr:uid="{00000000-0005-0000-0000-0000690B0000}"/>
    <cellStyle name="20% - Accent2 3 2 3 2 3 2 2" xfId="1851" xr:uid="{00000000-0005-0000-0000-00006A0B0000}"/>
    <cellStyle name="20% - Accent2 3 2 3 2 3 2 2 2" xfId="1852" xr:uid="{00000000-0005-0000-0000-00006B0B0000}"/>
    <cellStyle name="20% - Accent2 3 2 3 2 3 2 2 3" xfId="42750" xr:uid="{00000000-0005-0000-0000-00006C0B0000}"/>
    <cellStyle name="20% - Accent2 3 2 3 2 3 2 3" xfId="1853" xr:uid="{00000000-0005-0000-0000-00006D0B0000}"/>
    <cellStyle name="20% - Accent2 3 2 3 2 3 2 4" xfId="1854" xr:uid="{00000000-0005-0000-0000-00006E0B0000}"/>
    <cellStyle name="20% - Accent2 3 2 3 2 3 2 5" xfId="37014" xr:uid="{00000000-0005-0000-0000-00006F0B0000}"/>
    <cellStyle name="20% - Accent2 3 2 3 2 3 2 6" xfId="42749" xr:uid="{00000000-0005-0000-0000-0000700B0000}"/>
    <cellStyle name="20% - Accent2 3 2 3 2 3 3" xfId="1855" xr:uid="{00000000-0005-0000-0000-0000710B0000}"/>
    <cellStyle name="20% - Accent2 3 2 3 2 3 3 2" xfId="1856" xr:uid="{00000000-0005-0000-0000-0000720B0000}"/>
    <cellStyle name="20% - Accent2 3 2 3 2 3 3 3" xfId="42751" xr:uid="{00000000-0005-0000-0000-0000730B0000}"/>
    <cellStyle name="20% - Accent2 3 2 3 2 3 4" xfId="1857" xr:uid="{00000000-0005-0000-0000-0000740B0000}"/>
    <cellStyle name="20% - Accent2 3 2 3 2 3 5" xfId="1858" xr:uid="{00000000-0005-0000-0000-0000750B0000}"/>
    <cellStyle name="20% - Accent2 3 2 3 2 3 6" xfId="37013" xr:uid="{00000000-0005-0000-0000-0000760B0000}"/>
    <cellStyle name="20% - Accent2 3 2 3 2 3 7" xfId="42748" xr:uid="{00000000-0005-0000-0000-0000770B0000}"/>
    <cellStyle name="20% - Accent2 3 2 3 2 4" xfId="1859" xr:uid="{00000000-0005-0000-0000-0000780B0000}"/>
    <cellStyle name="20% - Accent2 3 2 3 2 4 2" xfId="1860" xr:uid="{00000000-0005-0000-0000-0000790B0000}"/>
    <cellStyle name="20% - Accent2 3 2 3 2 4 2 2" xfId="1861" xr:uid="{00000000-0005-0000-0000-00007A0B0000}"/>
    <cellStyle name="20% - Accent2 3 2 3 2 4 2 3" xfId="42753" xr:uid="{00000000-0005-0000-0000-00007B0B0000}"/>
    <cellStyle name="20% - Accent2 3 2 3 2 4 3" xfId="1862" xr:uid="{00000000-0005-0000-0000-00007C0B0000}"/>
    <cellStyle name="20% - Accent2 3 2 3 2 4 4" xfId="1863" xr:uid="{00000000-0005-0000-0000-00007D0B0000}"/>
    <cellStyle name="20% - Accent2 3 2 3 2 4 5" xfId="37015" xr:uid="{00000000-0005-0000-0000-00007E0B0000}"/>
    <cellStyle name="20% - Accent2 3 2 3 2 4 6" xfId="42752" xr:uid="{00000000-0005-0000-0000-00007F0B0000}"/>
    <cellStyle name="20% - Accent2 3 2 3 2 5" xfId="1864" xr:uid="{00000000-0005-0000-0000-0000800B0000}"/>
    <cellStyle name="20% - Accent2 3 2 3 2 5 2" xfId="1865" xr:uid="{00000000-0005-0000-0000-0000810B0000}"/>
    <cellStyle name="20% - Accent2 3 2 3 2 5 2 2" xfId="1866" xr:uid="{00000000-0005-0000-0000-0000820B0000}"/>
    <cellStyle name="20% - Accent2 3 2 3 2 5 3" xfId="1867" xr:uid="{00000000-0005-0000-0000-0000830B0000}"/>
    <cellStyle name="20% - Accent2 3 2 3 2 5 4" xfId="1868" xr:uid="{00000000-0005-0000-0000-0000840B0000}"/>
    <cellStyle name="20% - Accent2 3 2 3 2 5 5" xfId="42754" xr:uid="{00000000-0005-0000-0000-0000850B0000}"/>
    <cellStyle name="20% - Accent2 3 2 3 2 6" xfId="1869" xr:uid="{00000000-0005-0000-0000-0000860B0000}"/>
    <cellStyle name="20% - Accent2 3 2 3 2 6 2" xfId="1870" xr:uid="{00000000-0005-0000-0000-0000870B0000}"/>
    <cellStyle name="20% - Accent2 3 2 3 2 6 2 2" xfId="1871" xr:uid="{00000000-0005-0000-0000-0000880B0000}"/>
    <cellStyle name="20% - Accent2 3 2 3 2 6 3" xfId="1872" xr:uid="{00000000-0005-0000-0000-0000890B0000}"/>
    <cellStyle name="20% - Accent2 3 2 3 2 6 4" xfId="1873" xr:uid="{00000000-0005-0000-0000-00008A0B0000}"/>
    <cellStyle name="20% - Accent2 3 2 3 2 7" xfId="1874" xr:uid="{00000000-0005-0000-0000-00008B0B0000}"/>
    <cellStyle name="20% - Accent2 3 2 3 2 7 2" xfId="1875" xr:uid="{00000000-0005-0000-0000-00008C0B0000}"/>
    <cellStyle name="20% - Accent2 3 2 3 2 8" xfId="1876" xr:uid="{00000000-0005-0000-0000-00008D0B0000}"/>
    <cellStyle name="20% - Accent2 3 2 3 2 9" xfId="1877" xr:uid="{00000000-0005-0000-0000-00008E0B0000}"/>
    <cellStyle name="20% - Accent2 3 2 3 3" xfId="1878" xr:uid="{00000000-0005-0000-0000-00008F0B0000}"/>
    <cellStyle name="20% - Accent2 3 2 3 3 2" xfId="1879" xr:uid="{00000000-0005-0000-0000-0000900B0000}"/>
    <cellStyle name="20% - Accent2 3 2 3 3 2 2" xfId="1880" xr:uid="{00000000-0005-0000-0000-0000910B0000}"/>
    <cellStyle name="20% - Accent2 3 2 3 3 2 2 2" xfId="1881" xr:uid="{00000000-0005-0000-0000-0000920B0000}"/>
    <cellStyle name="20% - Accent2 3 2 3 3 2 2 3" xfId="42757" xr:uid="{00000000-0005-0000-0000-0000930B0000}"/>
    <cellStyle name="20% - Accent2 3 2 3 3 2 3" xfId="1882" xr:uid="{00000000-0005-0000-0000-0000940B0000}"/>
    <cellStyle name="20% - Accent2 3 2 3 3 2 4" xfId="1883" xr:uid="{00000000-0005-0000-0000-0000950B0000}"/>
    <cellStyle name="20% - Accent2 3 2 3 3 2 5" xfId="37017" xr:uid="{00000000-0005-0000-0000-0000960B0000}"/>
    <cellStyle name="20% - Accent2 3 2 3 3 2 6" xfId="42756" xr:uid="{00000000-0005-0000-0000-0000970B0000}"/>
    <cellStyle name="20% - Accent2 3 2 3 3 3" xfId="1884" xr:uid="{00000000-0005-0000-0000-0000980B0000}"/>
    <cellStyle name="20% - Accent2 3 2 3 3 3 2" xfId="1885" xr:uid="{00000000-0005-0000-0000-0000990B0000}"/>
    <cellStyle name="20% - Accent2 3 2 3 3 3 3" xfId="42758" xr:uid="{00000000-0005-0000-0000-00009A0B0000}"/>
    <cellStyle name="20% - Accent2 3 2 3 3 4" xfId="1886" xr:uid="{00000000-0005-0000-0000-00009B0B0000}"/>
    <cellStyle name="20% - Accent2 3 2 3 3 5" xfId="1887" xr:uid="{00000000-0005-0000-0000-00009C0B0000}"/>
    <cellStyle name="20% - Accent2 3 2 3 3 6" xfId="37016" xr:uid="{00000000-0005-0000-0000-00009D0B0000}"/>
    <cellStyle name="20% - Accent2 3 2 3 3 7" xfId="42755" xr:uid="{00000000-0005-0000-0000-00009E0B0000}"/>
    <cellStyle name="20% - Accent2 3 2 3 4" xfId="1888" xr:uid="{00000000-0005-0000-0000-00009F0B0000}"/>
    <cellStyle name="20% - Accent2 3 2 3 4 2" xfId="1889" xr:uid="{00000000-0005-0000-0000-0000A00B0000}"/>
    <cellStyle name="20% - Accent2 3 2 3 4 2 2" xfId="1890" xr:uid="{00000000-0005-0000-0000-0000A10B0000}"/>
    <cellStyle name="20% - Accent2 3 2 3 4 2 2 2" xfId="1891" xr:uid="{00000000-0005-0000-0000-0000A20B0000}"/>
    <cellStyle name="20% - Accent2 3 2 3 4 2 2 3" xfId="42761" xr:uid="{00000000-0005-0000-0000-0000A30B0000}"/>
    <cellStyle name="20% - Accent2 3 2 3 4 2 3" xfId="1892" xr:uid="{00000000-0005-0000-0000-0000A40B0000}"/>
    <cellStyle name="20% - Accent2 3 2 3 4 2 4" xfId="1893" xr:uid="{00000000-0005-0000-0000-0000A50B0000}"/>
    <cellStyle name="20% - Accent2 3 2 3 4 2 5" xfId="37019" xr:uid="{00000000-0005-0000-0000-0000A60B0000}"/>
    <cellStyle name="20% - Accent2 3 2 3 4 2 6" xfId="42760" xr:uid="{00000000-0005-0000-0000-0000A70B0000}"/>
    <cellStyle name="20% - Accent2 3 2 3 4 3" xfId="1894" xr:uid="{00000000-0005-0000-0000-0000A80B0000}"/>
    <cellStyle name="20% - Accent2 3 2 3 4 3 2" xfId="1895" xr:uid="{00000000-0005-0000-0000-0000A90B0000}"/>
    <cellStyle name="20% - Accent2 3 2 3 4 3 3" xfId="42762" xr:uid="{00000000-0005-0000-0000-0000AA0B0000}"/>
    <cellStyle name="20% - Accent2 3 2 3 4 4" xfId="1896" xr:uid="{00000000-0005-0000-0000-0000AB0B0000}"/>
    <cellStyle name="20% - Accent2 3 2 3 4 5" xfId="1897" xr:uid="{00000000-0005-0000-0000-0000AC0B0000}"/>
    <cellStyle name="20% - Accent2 3 2 3 4 6" xfId="37018" xr:uid="{00000000-0005-0000-0000-0000AD0B0000}"/>
    <cellStyle name="20% - Accent2 3 2 3 4 7" xfId="42759" xr:uid="{00000000-0005-0000-0000-0000AE0B0000}"/>
    <cellStyle name="20% - Accent2 3 2 3 5" xfId="1898" xr:uid="{00000000-0005-0000-0000-0000AF0B0000}"/>
    <cellStyle name="20% - Accent2 3 2 3 5 2" xfId="1899" xr:uid="{00000000-0005-0000-0000-0000B00B0000}"/>
    <cellStyle name="20% - Accent2 3 2 3 5 2 2" xfId="1900" xr:uid="{00000000-0005-0000-0000-0000B10B0000}"/>
    <cellStyle name="20% - Accent2 3 2 3 5 2 3" xfId="42764" xr:uid="{00000000-0005-0000-0000-0000B20B0000}"/>
    <cellStyle name="20% - Accent2 3 2 3 5 3" xfId="1901" xr:uid="{00000000-0005-0000-0000-0000B30B0000}"/>
    <cellStyle name="20% - Accent2 3 2 3 5 4" xfId="1902" xr:uid="{00000000-0005-0000-0000-0000B40B0000}"/>
    <cellStyle name="20% - Accent2 3 2 3 5 5" xfId="37020" xr:uid="{00000000-0005-0000-0000-0000B50B0000}"/>
    <cellStyle name="20% - Accent2 3 2 3 5 6" xfId="42763" xr:uid="{00000000-0005-0000-0000-0000B60B0000}"/>
    <cellStyle name="20% - Accent2 3 2 3 6" xfId="1903" xr:uid="{00000000-0005-0000-0000-0000B70B0000}"/>
    <cellStyle name="20% - Accent2 3 2 3 6 2" xfId="1904" xr:uid="{00000000-0005-0000-0000-0000B80B0000}"/>
    <cellStyle name="20% - Accent2 3 2 3 6 2 2" xfId="1905" xr:uid="{00000000-0005-0000-0000-0000B90B0000}"/>
    <cellStyle name="20% - Accent2 3 2 3 6 3" xfId="1906" xr:uid="{00000000-0005-0000-0000-0000BA0B0000}"/>
    <cellStyle name="20% - Accent2 3 2 3 6 4" xfId="1907" xr:uid="{00000000-0005-0000-0000-0000BB0B0000}"/>
    <cellStyle name="20% - Accent2 3 2 3 6 5" xfId="42765" xr:uid="{00000000-0005-0000-0000-0000BC0B0000}"/>
    <cellStyle name="20% - Accent2 3 2 3 7" xfId="1908" xr:uid="{00000000-0005-0000-0000-0000BD0B0000}"/>
    <cellStyle name="20% - Accent2 3 2 3 7 2" xfId="1909" xr:uid="{00000000-0005-0000-0000-0000BE0B0000}"/>
    <cellStyle name="20% - Accent2 3 2 3 7 2 2" xfId="1910" xr:uid="{00000000-0005-0000-0000-0000BF0B0000}"/>
    <cellStyle name="20% - Accent2 3 2 3 7 3" xfId="1911" xr:uid="{00000000-0005-0000-0000-0000C00B0000}"/>
    <cellStyle name="20% - Accent2 3 2 3 7 4" xfId="1912" xr:uid="{00000000-0005-0000-0000-0000C10B0000}"/>
    <cellStyle name="20% - Accent2 3 2 3 8" xfId="1913" xr:uid="{00000000-0005-0000-0000-0000C20B0000}"/>
    <cellStyle name="20% - Accent2 3 2 3 8 2" xfId="1914" xr:uid="{00000000-0005-0000-0000-0000C30B0000}"/>
    <cellStyle name="20% - Accent2 3 2 3 9" xfId="1915" xr:uid="{00000000-0005-0000-0000-0000C40B0000}"/>
    <cellStyle name="20% - Accent2 3 2 4" xfId="1916" xr:uid="{00000000-0005-0000-0000-0000C50B0000}"/>
    <cellStyle name="20% - Accent2 3 2 4 10" xfId="34515" xr:uid="{00000000-0005-0000-0000-0000C60B0000}"/>
    <cellStyle name="20% - Accent2 3 2 4 11" xfId="42766" xr:uid="{00000000-0005-0000-0000-0000C70B0000}"/>
    <cellStyle name="20% - Accent2 3 2 4 2" xfId="1917" xr:uid="{00000000-0005-0000-0000-0000C80B0000}"/>
    <cellStyle name="20% - Accent2 3 2 4 2 2" xfId="1918" xr:uid="{00000000-0005-0000-0000-0000C90B0000}"/>
    <cellStyle name="20% - Accent2 3 2 4 2 2 2" xfId="1919" xr:uid="{00000000-0005-0000-0000-0000CA0B0000}"/>
    <cellStyle name="20% - Accent2 3 2 4 2 2 2 2" xfId="1920" xr:uid="{00000000-0005-0000-0000-0000CB0B0000}"/>
    <cellStyle name="20% - Accent2 3 2 4 2 2 2 3" xfId="42769" xr:uid="{00000000-0005-0000-0000-0000CC0B0000}"/>
    <cellStyle name="20% - Accent2 3 2 4 2 2 3" xfId="1921" xr:uid="{00000000-0005-0000-0000-0000CD0B0000}"/>
    <cellStyle name="20% - Accent2 3 2 4 2 2 4" xfId="1922" xr:uid="{00000000-0005-0000-0000-0000CE0B0000}"/>
    <cellStyle name="20% - Accent2 3 2 4 2 2 5" xfId="37022" xr:uid="{00000000-0005-0000-0000-0000CF0B0000}"/>
    <cellStyle name="20% - Accent2 3 2 4 2 2 6" xfId="42768" xr:uid="{00000000-0005-0000-0000-0000D00B0000}"/>
    <cellStyle name="20% - Accent2 3 2 4 2 3" xfId="1923" xr:uid="{00000000-0005-0000-0000-0000D10B0000}"/>
    <cellStyle name="20% - Accent2 3 2 4 2 3 2" xfId="1924" xr:uid="{00000000-0005-0000-0000-0000D20B0000}"/>
    <cellStyle name="20% - Accent2 3 2 4 2 3 3" xfId="42770" xr:uid="{00000000-0005-0000-0000-0000D30B0000}"/>
    <cellStyle name="20% - Accent2 3 2 4 2 4" xfId="1925" xr:uid="{00000000-0005-0000-0000-0000D40B0000}"/>
    <cellStyle name="20% - Accent2 3 2 4 2 5" xfId="1926" xr:uid="{00000000-0005-0000-0000-0000D50B0000}"/>
    <cellStyle name="20% - Accent2 3 2 4 2 6" xfId="37021" xr:uid="{00000000-0005-0000-0000-0000D60B0000}"/>
    <cellStyle name="20% - Accent2 3 2 4 2 7" xfId="42767" xr:uid="{00000000-0005-0000-0000-0000D70B0000}"/>
    <cellStyle name="20% - Accent2 3 2 4 3" xfId="1927" xr:uid="{00000000-0005-0000-0000-0000D80B0000}"/>
    <cellStyle name="20% - Accent2 3 2 4 3 2" xfId="1928" xr:uid="{00000000-0005-0000-0000-0000D90B0000}"/>
    <cellStyle name="20% - Accent2 3 2 4 3 2 2" xfId="1929" xr:uid="{00000000-0005-0000-0000-0000DA0B0000}"/>
    <cellStyle name="20% - Accent2 3 2 4 3 2 2 2" xfId="1930" xr:uid="{00000000-0005-0000-0000-0000DB0B0000}"/>
    <cellStyle name="20% - Accent2 3 2 4 3 2 2 3" xfId="42773" xr:uid="{00000000-0005-0000-0000-0000DC0B0000}"/>
    <cellStyle name="20% - Accent2 3 2 4 3 2 3" xfId="1931" xr:uid="{00000000-0005-0000-0000-0000DD0B0000}"/>
    <cellStyle name="20% - Accent2 3 2 4 3 2 4" xfId="1932" xr:uid="{00000000-0005-0000-0000-0000DE0B0000}"/>
    <cellStyle name="20% - Accent2 3 2 4 3 2 5" xfId="37024" xr:uid="{00000000-0005-0000-0000-0000DF0B0000}"/>
    <cellStyle name="20% - Accent2 3 2 4 3 2 6" xfId="42772" xr:uid="{00000000-0005-0000-0000-0000E00B0000}"/>
    <cellStyle name="20% - Accent2 3 2 4 3 3" xfId="1933" xr:uid="{00000000-0005-0000-0000-0000E10B0000}"/>
    <cellStyle name="20% - Accent2 3 2 4 3 3 2" xfId="1934" xr:uid="{00000000-0005-0000-0000-0000E20B0000}"/>
    <cellStyle name="20% - Accent2 3 2 4 3 3 3" xfId="42774" xr:uid="{00000000-0005-0000-0000-0000E30B0000}"/>
    <cellStyle name="20% - Accent2 3 2 4 3 4" xfId="1935" xr:uid="{00000000-0005-0000-0000-0000E40B0000}"/>
    <cellStyle name="20% - Accent2 3 2 4 3 5" xfId="1936" xr:uid="{00000000-0005-0000-0000-0000E50B0000}"/>
    <cellStyle name="20% - Accent2 3 2 4 3 6" xfId="37023" xr:uid="{00000000-0005-0000-0000-0000E60B0000}"/>
    <cellStyle name="20% - Accent2 3 2 4 3 7" xfId="42771" xr:uid="{00000000-0005-0000-0000-0000E70B0000}"/>
    <cellStyle name="20% - Accent2 3 2 4 4" xfId="1937" xr:uid="{00000000-0005-0000-0000-0000E80B0000}"/>
    <cellStyle name="20% - Accent2 3 2 4 4 2" xfId="1938" xr:uid="{00000000-0005-0000-0000-0000E90B0000}"/>
    <cellStyle name="20% - Accent2 3 2 4 4 2 2" xfId="1939" xr:uid="{00000000-0005-0000-0000-0000EA0B0000}"/>
    <cellStyle name="20% - Accent2 3 2 4 4 2 3" xfId="42776" xr:uid="{00000000-0005-0000-0000-0000EB0B0000}"/>
    <cellStyle name="20% - Accent2 3 2 4 4 3" xfId="1940" xr:uid="{00000000-0005-0000-0000-0000EC0B0000}"/>
    <cellStyle name="20% - Accent2 3 2 4 4 4" xfId="1941" xr:uid="{00000000-0005-0000-0000-0000ED0B0000}"/>
    <cellStyle name="20% - Accent2 3 2 4 4 5" xfId="37025" xr:uid="{00000000-0005-0000-0000-0000EE0B0000}"/>
    <cellStyle name="20% - Accent2 3 2 4 4 6" xfId="42775" xr:uid="{00000000-0005-0000-0000-0000EF0B0000}"/>
    <cellStyle name="20% - Accent2 3 2 4 5" xfId="1942" xr:uid="{00000000-0005-0000-0000-0000F00B0000}"/>
    <cellStyle name="20% - Accent2 3 2 4 5 2" xfId="1943" xr:uid="{00000000-0005-0000-0000-0000F10B0000}"/>
    <cellStyle name="20% - Accent2 3 2 4 5 2 2" xfId="1944" xr:uid="{00000000-0005-0000-0000-0000F20B0000}"/>
    <cellStyle name="20% - Accent2 3 2 4 5 3" xfId="1945" xr:uid="{00000000-0005-0000-0000-0000F30B0000}"/>
    <cellStyle name="20% - Accent2 3 2 4 5 4" xfId="1946" xr:uid="{00000000-0005-0000-0000-0000F40B0000}"/>
    <cellStyle name="20% - Accent2 3 2 4 5 5" xfId="42777" xr:uid="{00000000-0005-0000-0000-0000F50B0000}"/>
    <cellStyle name="20% - Accent2 3 2 4 6" xfId="1947" xr:uid="{00000000-0005-0000-0000-0000F60B0000}"/>
    <cellStyle name="20% - Accent2 3 2 4 6 2" xfId="1948" xr:uid="{00000000-0005-0000-0000-0000F70B0000}"/>
    <cellStyle name="20% - Accent2 3 2 4 6 2 2" xfId="1949" xr:uid="{00000000-0005-0000-0000-0000F80B0000}"/>
    <cellStyle name="20% - Accent2 3 2 4 6 3" xfId="1950" xr:uid="{00000000-0005-0000-0000-0000F90B0000}"/>
    <cellStyle name="20% - Accent2 3 2 4 6 4" xfId="1951" xr:uid="{00000000-0005-0000-0000-0000FA0B0000}"/>
    <cellStyle name="20% - Accent2 3 2 4 7" xfId="1952" xr:uid="{00000000-0005-0000-0000-0000FB0B0000}"/>
    <cellStyle name="20% - Accent2 3 2 4 7 2" xfId="1953" xr:uid="{00000000-0005-0000-0000-0000FC0B0000}"/>
    <cellStyle name="20% - Accent2 3 2 4 8" xfId="1954" xr:uid="{00000000-0005-0000-0000-0000FD0B0000}"/>
    <cellStyle name="20% - Accent2 3 2 4 9" xfId="1955" xr:uid="{00000000-0005-0000-0000-0000FE0B0000}"/>
    <cellStyle name="20% - Accent2 3 2 5" xfId="1956" xr:uid="{00000000-0005-0000-0000-0000FF0B0000}"/>
    <cellStyle name="20% - Accent2 3 2 5 2" xfId="1957" xr:uid="{00000000-0005-0000-0000-0000000C0000}"/>
    <cellStyle name="20% - Accent2 3 2 5 2 2" xfId="1958" xr:uid="{00000000-0005-0000-0000-0000010C0000}"/>
    <cellStyle name="20% - Accent2 3 2 5 2 2 2" xfId="1959" xr:uid="{00000000-0005-0000-0000-0000020C0000}"/>
    <cellStyle name="20% - Accent2 3 2 5 2 2 3" xfId="42780" xr:uid="{00000000-0005-0000-0000-0000030C0000}"/>
    <cellStyle name="20% - Accent2 3 2 5 2 3" xfId="1960" xr:uid="{00000000-0005-0000-0000-0000040C0000}"/>
    <cellStyle name="20% - Accent2 3 2 5 2 4" xfId="1961" xr:uid="{00000000-0005-0000-0000-0000050C0000}"/>
    <cellStyle name="20% - Accent2 3 2 5 2 5" xfId="37027" xr:uid="{00000000-0005-0000-0000-0000060C0000}"/>
    <cellStyle name="20% - Accent2 3 2 5 2 6" xfId="42779" xr:uid="{00000000-0005-0000-0000-0000070C0000}"/>
    <cellStyle name="20% - Accent2 3 2 5 3" xfId="1962" xr:uid="{00000000-0005-0000-0000-0000080C0000}"/>
    <cellStyle name="20% - Accent2 3 2 5 3 2" xfId="1963" xr:uid="{00000000-0005-0000-0000-0000090C0000}"/>
    <cellStyle name="20% - Accent2 3 2 5 3 3" xfId="42781" xr:uid="{00000000-0005-0000-0000-00000A0C0000}"/>
    <cellStyle name="20% - Accent2 3 2 5 4" xfId="1964" xr:uid="{00000000-0005-0000-0000-00000B0C0000}"/>
    <cellStyle name="20% - Accent2 3 2 5 5" xfId="1965" xr:uid="{00000000-0005-0000-0000-00000C0C0000}"/>
    <cellStyle name="20% - Accent2 3 2 5 6" xfId="37026" xr:uid="{00000000-0005-0000-0000-00000D0C0000}"/>
    <cellStyle name="20% - Accent2 3 2 5 7" xfId="42778" xr:uid="{00000000-0005-0000-0000-00000E0C0000}"/>
    <cellStyle name="20% - Accent2 3 2 6" xfId="1966" xr:uid="{00000000-0005-0000-0000-00000F0C0000}"/>
    <cellStyle name="20% - Accent2 3 2 6 2" xfId="1967" xr:uid="{00000000-0005-0000-0000-0000100C0000}"/>
    <cellStyle name="20% - Accent2 3 2 6 2 2" xfId="1968" xr:uid="{00000000-0005-0000-0000-0000110C0000}"/>
    <cellStyle name="20% - Accent2 3 2 6 2 2 2" xfId="1969" xr:uid="{00000000-0005-0000-0000-0000120C0000}"/>
    <cellStyle name="20% - Accent2 3 2 6 2 2 3" xfId="42784" xr:uid="{00000000-0005-0000-0000-0000130C0000}"/>
    <cellStyle name="20% - Accent2 3 2 6 2 3" xfId="1970" xr:uid="{00000000-0005-0000-0000-0000140C0000}"/>
    <cellStyle name="20% - Accent2 3 2 6 2 4" xfId="1971" xr:uid="{00000000-0005-0000-0000-0000150C0000}"/>
    <cellStyle name="20% - Accent2 3 2 6 2 5" xfId="37029" xr:uid="{00000000-0005-0000-0000-0000160C0000}"/>
    <cellStyle name="20% - Accent2 3 2 6 2 6" xfId="42783" xr:uid="{00000000-0005-0000-0000-0000170C0000}"/>
    <cellStyle name="20% - Accent2 3 2 6 3" xfId="1972" xr:uid="{00000000-0005-0000-0000-0000180C0000}"/>
    <cellStyle name="20% - Accent2 3 2 6 3 2" xfId="1973" xr:uid="{00000000-0005-0000-0000-0000190C0000}"/>
    <cellStyle name="20% - Accent2 3 2 6 3 3" xfId="42785" xr:uid="{00000000-0005-0000-0000-00001A0C0000}"/>
    <cellStyle name="20% - Accent2 3 2 6 4" xfId="1974" xr:uid="{00000000-0005-0000-0000-00001B0C0000}"/>
    <cellStyle name="20% - Accent2 3 2 6 5" xfId="1975" xr:uid="{00000000-0005-0000-0000-00001C0C0000}"/>
    <cellStyle name="20% - Accent2 3 2 6 6" xfId="37028" xr:uid="{00000000-0005-0000-0000-00001D0C0000}"/>
    <cellStyle name="20% - Accent2 3 2 6 7" xfId="42782" xr:uid="{00000000-0005-0000-0000-00001E0C0000}"/>
    <cellStyle name="20% - Accent2 3 2 7" xfId="1976" xr:uid="{00000000-0005-0000-0000-00001F0C0000}"/>
    <cellStyle name="20% - Accent2 3 2 7 2" xfId="1977" xr:uid="{00000000-0005-0000-0000-0000200C0000}"/>
    <cellStyle name="20% - Accent2 3 2 7 2 2" xfId="1978" xr:uid="{00000000-0005-0000-0000-0000210C0000}"/>
    <cellStyle name="20% - Accent2 3 2 7 2 3" xfId="42787" xr:uid="{00000000-0005-0000-0000-0000220C0000}"/>
    <cellStyle name="20% - Accent2 3 2 7 3" xfId="1979" xr:uid="{00000000-0005-0000-0000-0000230C0000}"/>
    <cellStyle name="20% - Accent2 3 2 7 4" xfId="1980" xr:uid="{00000000-0005-0000-0000-0000240C0000}"/>
    <cellStyle name="20% - Accent2 3 2 7 5" xfId="37030" xr:uid="{00000000-0005-0000-0000-0000250C0000}"/>
    <cellStyle name="20% - Accent2 3 2 7 6" xfId="42786" xr:uid="{00000000-0005-0000-0000-0000260C0000}"/>
    <cellStyle name="20% - Accent2 3 2 8" xfId="1981" xr:uid="{00000000-0005-0000-0000-0000270C0000}"/>
    <cellStyle name="20% - Accent2 3 2 8 2" xfId="1982" xr:uid="{00000000-0005-0000-0000-0000280C0000}"/>
    <cellStyle name="20% - Accent2 3 2 8 2 2" xfId="1983" xr:uid="{00000000-0005-0000-0000-0000290C0000}"/>
    <cellStyle name="20% - Accent2 3 2 8 3" xfId="1984" xr:uid="{00000000-0005-0000-0000-00002A0C0000}"/>
    <cellStyle name="20% - Accent2 3 2 8 4" xfId="1985" xr:uid="{00000000-0005-0000-0000-00002B0C0000}"/>
    <cellStyle name="20% - Accent2 3 2 8 5" xfId="42788" xr:uid="{00000000-0005-0000-0000-00002C0C0000}"/>
    <cellStyle name="20% - Accent2 3 2 9" xfId="1986" xr:uid="{00000000-0005-0000-0000-00002D0C0000}"/>
    <cellStyle name="20% - Accent2 3 2 9 2" xfId="1987" xr:uid="{00000000-0005-0000-0000-00002E0C0000}"/>
    <cellStyle name="20% - Accent2 3 2 9 2 2" xfId="1988" xr:uid="{00000000-0005-0000-0000-00002F0C0000}"/>
    <cellStyle name="20% - Accent2 3 2 9 3" xfId="1989" xr:uid="{00000000-0005-0000-0000-0000300C0000}"/>
    <cellStyle name="20% - Accent2 3 2 9 4" xfId="1990" xr:uid="{00000000-0005-0000-0000-0000310C0000}"/>
    <cellStyle name="20% - Accent2 3 3" xfId="1991" xr:uid="{00000000-0005-0000-0000-0000320C0000}"/>
    <cellStyle name="20% - Accent2 3 4" xfId="1992" xr:uid="{00000000-0005-0000-0000-0000330C0000}"/>
    <cellStyle name="20% - Accent2 3 5" xfId="1993" xr:uid="{00000000-0005-0000-0000-0000340C0000}"/>
    <cellStyle name="20% - Accent2 3 6" xfId="41840" xr:uid="{00000000-0005-0000-0000-0000350C0000}"/>
    <cellStyle name="20% - Accent2 4" xfId="1994" xr:uid="{00000000-0005-0000-0000-0000360C0000}"/>
    <cellStyle name="20% - Accent2 4 10" xfId="1995" xr:uid="{00000000-0005-0000-0000-0000370C0000}"/>
    <cellStyle name="20% - Accent2 4 10 2" xfId="1996" xr:uid="{00000000-0005-0000-0000-0000380C0000}"/>
    <cellStyle name="20% - Accent2 4 11" xfId="1997" xr:uid="{00000000-0005-0000-0000-0000390C0000}"/>
    <cellStyle name="20% - Accent2 4 12" xfId="1998" xr:uid="{00000000-0005-0000-0000-00003A0C0000}"/>
    <cellStyle name="20% - Accent2 4 13" xfId="34516" xr:uid="{00000000-0005-0000-0000-00003B0C0000}"/>
    <cellStyle name="20% - Accent2 4 14" xfId="42789" xr:uid="{00000000-0005-0000-0000-00003C0C0000}"/>
    <cellStyle name="20% - Accent2 4 2" xfId="1999" xr:uid="{00000000-0005-0000-0000-00003D0C0000}"/>
    <cellStyle name="20% - Accent2 4 2 10" xfId="2000" xr:uid="{00000000-0005-0000-0000-00003E0C0000}"/>
    <cellStyle name="20% - Accent2 4 2 11" xfId="2001" xr:uid="{00000000-0005-0000-0000-00003F0C0000}"/>
    <cellStyle name="20% - Accent2 4 2 12" xfId="34517" xr:uid="{00000000-0005-0000-0000-0000400C0000}"/>
    <cellStyle name="20% - Accent2 4 2 13" xfId="42790" xr:uid="{00000000-0005-0000-0000-0000410C0000}"/>
    <cellStyle name="20% - Accent2 4 2 2" xfId="2002" xr:uid="{00000000-0005-0000-0000-0000420C0000}"/>
    <cellStyle name="20% - Accent2 4 2 2 10" xfId="2003" xr:uid="{00000000-0005-0000-0000-0000430C0000}"/>
    <cellStyle name="20% - Accent2 4 2 2 11" xfId="34518" xr:uid="{00000000-0005-0000-0000-0000440C0000}"/>
    <cellStyle name="20% - Accent2 4 2 2 12" xfId="42791" xr:uid="{00000000-0005-0000-0000-0000450C0000}"/>
    <cellStyle name="20% - Accent2 4 2 2 2" xfId="2004" xr:uid="{00000000-0005-0000-0000-0000460C0000}"/>
    <cellStyle name="20% - Accent2 4 2 2 2 10" xfId="34519" xr:uid="{00000000-0005-0000-0000-0000470C0000}"/>
    <cellStyle name="20% - Accent2 4 2 2 2 11" xfId="42792" xr:uid="{00000000-0005-0000-0000-0000480C0000}"/>
    <cellStyle name="20% - Accent2 4 2 2 2 2" xfId="2005" xr:uid="{00000000-0005-0000-0000-0000490C0000}"/>
    <cellStyle name="20% - Accent2 4 2 2 2 2 2" xfId="2006" xr:uid="{00000000-0005-0000-0000-00004A0C0000}"/>
    <cellStyle name="20% - Accent2 4 2 2 2 2 2 2" xfId="2007" xr:uid="{00000000-0005-0000-0000-00004B0C0000}"/>
    <cellStyle name="20% - Accent2 4 2 2 2 2 2 2 2" xfId="2008" xr:uid="{00000000-0005-0000-0000-00004C0C0000}"/>
    <cellStyle name="20% - Accent2 4 2 2 2 2 2 2 3" xfId="42795" xr:uid="{00000000-0005-0000-0000-00004D0C0000}"/>
    <cellStyle name="20% - Accent2 4 2 2 2 2 2 3" xfId="2009" xr:uid="{00000000-0005-0000-0000-00004E0C0000}"/>
    <cellStyle name="20% - Accent2 4 2 2 2 2 2 4" xfId="2010" xr:uid="{00000000-0005-0000-0000-00004F0C0000}"/>
    <cellStyle name="20% - Accent2 4 2 2 2 2 2 5" xfId="37032" xr:uid="{00000000-0005-0000-0000-0000500C0000}"/>
    <cellStyle name="20% - Accent2 4 2 2 2 2 2 6" xfId="42794" xr:uid="{00000000-0005-0000-0000-0000510C0000}"/>
    <cellStyle name="20% - Accent2 4 2 2 2 2 3" xfId="2011" xr:uid="{00000000-0005-0000-0000-0000520C0000}"/>
    <cellStyle name="20% - Accent2 4 2 2 2 2 3 2" xfId="2012" xr:uid="{00000000-0005-0000-0000-0000530C0000}"/>
    <cellStyle name="20% - Accent2 4 2 2 2 2 3 3" xfId="42796" xr:uid="{00000000-0005-0000-0000-0000540C0000}"/>
    <cellStyle name="20% - Accent2 4 2 2 2 2 4" xfId="2013" xr:uid="{00000000-0005-0000-0000-0000550C0000}"/>
    <cellStyle name="20% - Accent2 4 2 2 2 2 5" xfId="2014" xr:uid="{00000000-0005-0000-0000-0000560C0000}"/>
    <cellStyle name="20% - Accent2 4 2 2 2 2 6" xfId="37031" xr:uid="{00000000-0005-0000-0000-0000570C0000}"/>
    <cellStyle name="20% - Accent2 4 2 2 2 2 7" xfId="42793" xr:uid="{00000000-0005-0000-0000-0000580C0000}"/>
    <cellStyle name="20% - Accent2 4 2 2 2 3" xfId="2015" xr:uid="{00000000-0005-0000-0000-0000590C0000}"/>
    <cellStyle name="20% - Accent2 4 2 2 2 3 2" xfId="2016" xr:uid="{00000000-0005-0000-0000-00005A0C0000}"/>
    <cellStyle name="20% - Accent2 4 2 2 2 3 2 2" xfId="2017" xr:uid="{00000000-0005-0000-0000-00005B0C0000}"/>
    <cellStyle name="20% - Accent2 4 2 2 2 3 2 2 2" xfId="2018" xr:uid="{00000000-0005-0000-0000-00005C0C0000}"/>
    <cellStyle name="20% - Accent2 4 2 2 2 3 2 2 3" xfId="42799" xr:uid="{00000000-0005-0000-0000-00005D0C0000}"/>
    <cellStyle name="20% - Accent2 4 2 2 2 3 2 3" xfId="2019" xr:uid="{00000000-0005-0000-0000-00005E0C0000}"/>
    <cellStyle name="20% - Accent2 4 2 2 2 3 2 4" xfId="2020" xr:uid="{00000000-0005-0000-0000-00005F0C0000}"/>
    <cellStyle name="20% - Accent2 4 2 2 2 3 2 5" xfId="37034" xr:uid="{00000000-0005-0000-0000-0000600C0000}"/>
    <cellStyle name="20% - Accent2 4 2 2 2 3 2 6" xfId="42798" xr:uid="{00000000-0005-0000-0000-0000610C0000}"/>
    <cellStyle name="20% - Accent2 4 2 2 2 3 3" xfId="2021" xr:uid="{00000000-0005-0000-0000-0000620C0000}"/>
    <cellStyle name="20% - Accent2 4 2 2 2 3 3 2" xfId="2022" xr:uid="{00000000-0005-0000-0000-0000630C0000}"/>
    <cellStyle name="20% - Accent2 4 2 2 2 3 3 3" xfId="42800" xr:uid="{00000000-0005-0000-0000-0000640C0000}"/>
    <cellStyle name="20% - Accent2 4 2 2 2 3 4" xfId="2023" xr:uid="{00000000-0005-0000-0000-0000650C0000}"/>
    <cellStyle name="20% - Accent2 4 2 2 2 3 5" xfId="2024" xr:uid="{00000000-0005-0000-0000-0000660C0000}"/>
    <cellStyle name="20% - Accent2 4 2 2 2 3 6" xfId="37033" xr:uid="{00000000-0005-0000-0000-0000670C0000}"/>
    <cellStyle name="20% - Accent2 4 2 2 2 3 7" xfId="42797" xr:uid="{00000000-0005-0000-0000-0000680C0000}"/>
    <cellStyle name="20% - Accent2 4 2 2 2 4" xfId="2025" xr:uid="{00000000-0005-0000-0000-0000690C0000}"/>
    <cellStyle name="20% - Accent2 4 2 2 2 4 2" xfId="2026" xr:uid="{00000000-0005-0000-0000-00006A0C0000}"/>
    <cellStyle name="20% - Accent2 4 2 2 2 4 2 2" xfId="2027" xr:uid="{00000000-0005-0000-0000-00006B0C0000}"/>
    <cellStyle name="20% - Accent2 4 2 2 2 4 2 3" xfId="42802" xr:uid="{00000000-0005-0000-0000-00006C0C0000}"/>
    <cellStyle name="20% - Accent2 4 2 2 2 4 3" xfId="2028" xr:uid="{00000000-0005-0000-0000-00006D0C0000}"/>
    <cellStyle name="20% - Accent2 4 2 2 2 4 4" xfId="2029" xr:uid="{00000000-0005-0000-0000-00006E0C0000}"/>
    <cellStyle name="20% - Accent2 4 2 2 2 4 5" xfId="37035" xr:uid="{00000000-0005-0000-0000-00006F0C0000}"/>
    <cellStyle name="20% - Accent2 4 2 2 2 4 6" xfId="42801" xr:uid="{00000000-0005-0000-0000-0000700C0000}"/>
    <cellStyle name="20% - Accent2 4 2 2 2 5" xfId="2030" xr:uid="{00000000-0005-0000-0000-0000710C0000}"/>
    <cellStyle name="20% - Accent2 4 2 2 2 5 2" xfId="2031" xr:uid="{00000000-0005-0000-0000-0000720C0000}"/>
    <cellStyle name="20% - Accent2 4 2 2 2 5 2 2" xfId="2032" xr:uid="{00000000-0005-0000-0000-0000730C0000}"/>
    <cellStyle name="20% - Accent2 4 2 2 2 5 3" xfId="2033" xr:uid="{00000000-0005-0000-0000-0000740C0000}"/>
    <cellStyle name="20% - Accent2 4 2 2 2 5 4" xfId="2034" xr:uid="{00000000-0005-0000-0000-0000750C0000}"/>
    <cellStyle name="20% - Accent2 4 2 2 2 5 5" xfId="42803" xr:uid="{00000000-0005-0000-0000-0000760C0000}"/>
    <cellStyle name="20% - Accent2 4 2 2 2 6" xfId="2035" xr:uid="{00000000-0005-0000-0000-0000770C0000}"/>
    <cellStyle name="20% - Accent2 4 2 2 2 6 2" xfId="2036" xr:uid="{00000000-0005-0000-0000-0000780C0000}"/>
    <cellStyle name="20% - Accent2 4 2 2 2 6 2 2" xfId="2037" xr:uid="{00000000-0005-0000-0000-0000790C0000}"/>
    <cellStyle name="20% - Accent2 4 2 2 2 6 3" xfId="2038" xr:uid="{00000000-0005-0000-0000-00007A0C0000}"/>
    <cellStyle name="20% - Accent2 4 2 2 2 6 4" xfId="2039" xr:uid="{00000000-0005-0000-0000-00007B0C0000}"/>
    <cellStyle name="20% - Accent2 4 2 2 2 7" xfId="2040" xr:uid="{00000000-0005-0000-0000-00007C0C0000}"/>
    <cellStyle name="20% - Accent2 4 2 2 2 7 2" xfId="2041" xr:uid="{00000000-0005-0000-0000-00007D0C0000}"/>
    <cellStyle name="20% - Accent2 4 2 2 2 8" xfId="2042" xr:uid="{00000000-0005-0000-0000-00007E0C0000}"/>
    <cellStyle name="20% - Accent2 4 2 2 2 9" xfId="2043" xr:uid="{00000000-0005-0000-0000-00007F0C0000}"/>
    <cellStyle name="20% - Accent2 4 2 2 3" xfId="2044" xr:uid="{00000000-0005-0000-0000-0000800C0000}"/>
    <cellStyle name="20% - Accent2 4 2 2 3 2" xfId="2045" xr:uid="{00000000-0005-0000-0000-0000810C0000}"/>
    <cellStyle name="20% - Accent2 4 2 2 3 2 2" xfId="2046" xr:uid="{00000000-0005-0000-0000-0000820C0000}"/>
    <cellStyle name="20% - Accent2 4 2 2 3 2 2 2" xfId="2047" xr:uid="{00000000-0005-0000-0000-0000830C0000}"/>
    <cellStyle name="20% - Accent2 4 2 2 3 2 2 3" xfId="42806" xr:uid="{00000000-0005-0000-0000-0000840C0000}"/>
    <cellStyle name="20% - Accent2 4 2 2 3 2 3" xfId="2048" xr:uid="{00000000-0005-0000-0000-0000850C0000}"/>
    <cellStyle name="20% - Accent2 4 2 2 3 2 4" xfId="2049" xr:uid="{00000000-0005-0000-0000-0000860C0000}"/>
    <cellStyle name="20% - Accent2 4 2 2 3 2 5" xfId="37037" xr:uid="{00000000-0005-0000-0000-0000870C0000}"/>
    <cellStyle name="20% - Accent2 4 2 2 3 2 6" xfId="42805" xr:uid="{00000000-0005-0000-0000-0000880C0000}"/>
    <cellStyle name="20% - Accent2 4 2 2 3 3" xfId="2050" xr:uid="{00000000-0005-0000-0000-0000890C0000}"/>
    <cellStyle name="20% - Accent2 4 2 2 3 3 2" xfId="2051" xr:uid="{00000000-0005-0000-0000-00008A0C0000}"/>
    <cellStyle name="20% - Accent2 4 2 2 3 3 3" xfId="42807" xr:uid="{00000000-0005-0000-0000-00008B0C0000}"/>
    <cellStyle name="20% - Accent2 4 2 2 3 4" xfId="2052" xr:uid="{00000000-0005-0000-0000-00008C0C0000}"/>
    <cellStyle name="20% - Accent2 4 2 2 3 5" xfId="2053" xr:uid="{00000000-0005-0000-0000-00008D0C0000}"/>
    <cellStyle name="20% - Accent2 4 2 2 3 6" xfId="37036" xr:uid="{00000000-0005-0000-0000-00008E0C0000}"/>
    <cellStyle name="20% - Accent2 4 2 2 3 7" xfId="42804" xr:uid="{00000000-0005-0000-0000-00008F0C0000}"/>
    <cellStyle name="20% - Accent2 4 2 2 4" xfId="2054" xr:uid="{00000000-0005-0000-0000-0000900C0000}"/>
    <cellStyle name="20% - Accent2 4 2 2 4 2" xfId="2055" xr:uid="{00000000-0005-0000-0000-0000910C0000}"/>
    <cellStyle name="20% - Accent2 4 2 2 4 2 2" xfId="2056" xr:uid="{00000000-0005-0000-0000-0000920C0000}"/>
    <cellStyle name="20% - Accent2 4 2 2 4 2 2 2" xfId="2057" xr:uid="{00000000-0005-0000-0000-0000930C0000}"/>
    <cellStyle name="20% - Accent2 4 2 2 4 2 2 3" xfId="42810" xr:uid="{00000000-0005-0000-0000-0000940C0000}"/>
    <cellStyle name="20% - Accent2 4 2 2 4 2 3" xfId="2058" xr:uid="{00000000-0005-0000-0000-0000950C0000}"/>
    <cellStyle name="20% - Accent2 4 2 2 4 2 4" xfId="2059" xr:uid="{00000000-0005-0000-0000-0000960C0000}"/>
    <cellStyle name="20% - Accent2 4 2 2 4 2 5" xfId="37039" xr:uid="{00000000-0005-0000-0000-0000970C0000}"/>
    <cellStyle name="20% - Accent2 4 2 2 4 2 6" xfId="42809" xr:uid="{00000000-0005-0000-0000-0000980C0000}"/>
    <cellStyle name="20% - Accent2 4 2 2 4 3" xfId="2060" xr:uid="{00000000-0005-0000-0000-0000990C0000}"/>
    <cellStyle name="20% - Accent2 4 2 2 4 3 2" xfId="2061" xr:uid="{00000000-0005-0000-0000-00009A0C0000}"/>
    <cellStyle name="20% - Accent2 4 2 2 4 3 3" xfId="42811" xr:uid="{00000000-0005-0000-0000-00009B0C0000}"/>
    <cellStyle name="20% - Accent2 4 2 2 4 4" xfId="2062" xr:uid="{00000000-0005-0000-0000-00009C0C0000}"/>
    <cellStyle name="20% - Accent2 4 2 2 4 5" xfId="2063" xr:uid="{00000000-0005-0000-0000-00009D0C0000}"/>
    <cellStyle name="20% - Accent2 4 2 2 4 6" xfId="37038" xr:uid="{00000000-0005-0000-0000-00009E0C0000}"/>
    <cellStyle name="20% - Accent2 4 2 2 4 7" xfId="42808" xr:uid="{00000000-0005-0000-0000-00009F0C0000}"/>
    <cellStyle name="20% - Accent2 4 2 2 5" xfId="2064" xr:uid="{00000000-0005-0000-0000-0000A00C0000}"/>
    <cellStyle name="20% - Accent2 4 2 2 5 2" xfId="2065" xr:uid="{00000000-0005-0000-0000-0000A10C0000}"/>
    <cellStyle name="20% - Accent2 4 2 2 5 2 2" xfId="2066" xr:uid="{00000000-0005-0000-0000-0000A20C0000}"/>
    <cellStyle name="20% - Accent2 4 2 2 5 2 3" xfId="42813" xr:uid="{00000000-0005-0000-0000-0000A30C0000}"/>
    <cellStyle name="20% - Accent2 4 2 2 5 3" xfId="2067" xr:uid="{00000000-0005-0000-0000-0000A40C0000}"/>
    <cellStyle name="20% - Accent2 4 2 2 5 4" xfId="2068" xr:uid="{00000000-0005-0000-0000-0000A50C0000}"/>
    <cellStyle name="20% - Accent2 4 2 2 5 5" xfId="37040" xr:uid="{00000000-0005-0000-0000-0000A60C0000}"/>
    <cellStyle name="20% - Accent2 4 2 2 5 6" xfId="42812" xr:uid="{00000000-0005-0000-0000-0000A70C0000}"/>
    <cellStyle name="20% - Accent2 4 2 2 6" xfId="2069" xr:uid="{00000000-0005-0000-0000-0000A80C0000}"/>
    <cellStyle name="20% - Accent2 4 2 2 6 2" xfId="2070" xr:uid="{00000000-0005-0000-0000-0000A90C0000}"/>
    <cellStyle name="20% - Accent2 4 2 2 6 2 2" xfId="2071" xr:uid="{00000000-0005-0000-0000-0000AA0C0000}"/>
    <cellStyle name="20% - Accent2 4 2 2 6 3" xfId="2072" xr:uid="{00000000-0005-0000-0000-0000AB0C0000}"/>
    <cellStyle name="20% - Accent2 4 2 2 6 4" xfId="2073" xr:uid="{00000000-0005-0000-0000-0000AC0C0000}"/>
    <cellStyle name="20% - Accent2 4 2 2 6 5" xfId="42814" xr:uid="{00000000-0005-0000-0000-0000AD0C0000}"/>
    <cellStyle name="20% - Accent2 4 2 2 7" xfId="2074" xr:uid="{00000000-0005-0000-0000-0000AE0C0000}"/>
    <cellStyle name="20% - Accent2 4 2 2 7 2" xfId="2075" xr:uid="{00000000-0005-0000-0000-0000AF0C0000}"/>
    <cellStyle name="20% - Accent2 4 2 2 7 2 2" xfId="2076" xr:uid="{00000000-0005-0000-0000-0000B00C0000}"/>
    <cellStyle name="20% - Accent2 4 2 2 7 3" xfId="2077" xr:uid="{00000000-0005-0000-0000-0000B10C0000}"/>
    <cellStyle name="20% - Accent2 4 2 2 7 4" xfId="2078" xr:uid="{00000000-0005-0000-0000-0000B20C0000}"/>
    <cellStyle name="20% - Accent2 4 2 2 8" xfId="2079" xr:uid="{00000000-0005-0000-0000-0000B30C0000}"/>
    <cellStyle name="20% - Accent2 4 2 2 8 2" xfId="2080" xr:uid="{00000000-0005-0000-0000-0000B40C0000}"/>
    <cellStyle name="20% - Accent2 4 2 2 9" xfId="2081" xr:uid="{00000000-0005-0000-0000-0000B50C0000}"/>
    <cellStyle name="20% - Accent2 4 2 3" xfId="2082" xr:uid="{00000000-0005-0000-0000-0000B60C0000}"/>
    <cellStyle name="20% - Accent2 4 2 3 10" xfId="34520" xr:uid="{00000000-0005-0000-0000-0000B70C0000}"/>
    <cellStyle name="20% - Accent2 4 2 3 11" xfId="42815" xr:uid="{00000000-0005-0000-0000-0000B80C0000}"/>
    <cellStyle name="20% - Accent2 4 2 3 2" xfId="2083" xr:uid="{00000000-0005-0000-0000-0000B90C0000}"/>
    <cellStyle name="20% - Accent2 4 2 3 2 2" xfId="2084" xr:uid="{00000000-0005-0000-0000-0000BA0C0000}"/>
    <cellStyle name="20% - Accent2 4 2 3 2 2 2" xfId="2085" xr:uid="{00000000-0005-0000-0000-0000BB0C0000}"/>
    <cellStyle name="20% - Accent2 4 2 3 2 2 2 2" xfId="2086" xr:uid="{00000000-0005-0000-0000-0000BC0C0000}"/>
    <cellStyle name="20% - Accent2 4 2 3 2 2 2 3" xfId="42818" xr:uid="{00000000-0005-0000-0000-0000BD0C0000}"/>
    <cellStyle name="20% - Accent2 4 2 3 2 2 3" xfId="2087" xr:uid="{00000000-0005-0000-0000-0000BE0C0000}"/>
    <cellStyle name="20% - Accent2 4 2 3 2 2 4" xfId="2088" xr:uid="{00000000-0005-0000-0000-0000BF0C0000}"/>
    <cellStyle name="20% - Accent2 4 2 3 2 2 5" xfId="37042" xr:uid="{00000000-0005-0000-0000-0000C00C0000}"/>
    <cellStyle name="20% - Accent2 4 2 3 2 2 6" xfId="42817" xr:uid="{00000000-0005-0000-0000-0000C10C0000}"/>
    <cellStyle name="20% - Accent2 4 2 3 2 3" xfId="2089" xr:uid="{00000000-0005-0000-0000-0000C20C0000}"/>
    <cellStyle name="20% - Accent2 4 2 3 2 3 2" xfId="2090" xr:uid="{00000000-0005-0000-0000-0000C30C0000}"/>
    <cellStyle name="20% - Accent2 4 2 3 2 3 3" xfId="42819" xr:uid="{00000000-0005-0000-0000-0000C40C0000}"/>
    <cellStyle name="20% - Accent2 4 2 3 2 4" xfId="2091" xr:uid="{00000000-0005-0000-0000-0000C50C0000}"/>
    <cellStyle name="20% - Accent2 4 2 3 2 5" xfId="2092" xr:uid="{00000000-0005-0000-0000-0000C60C0000}"/>
    <cellStyle name="20% - Accent2 4 2 3 2 6" xfId="37041" xr:uid="{00000000-0005-0000-0000-0000C70C0000}"/>
    <cellStyle name="20% - Accent2 4 2 3 2 7" xfId="42816" xr:uid="{00000000-0005-0000-0000-0000C80C0000}"/>
    <cellStyle name="20% - Accent2 4 2 3 3" xfId="2093" xr:uid="{00000000-0005-0000-0000-0000C90C0000}"/>
    <cellStyle name="20% - Accent2 4 2 3 3 2" xfId="2094" xr:uid="{00000000-0005-0000-0000-0000CA0C0000}"/>
    <cellStyle name="20% - Accent2 4 2 3 3 2 2" xfId="2095" xr:uid="{00000000-0005-0000-0000-0000CB0C0000}"/>
    <cellStyle name="20% - Accent2 4 2 3 3 2 2 2" xfId="2096" xr:uid="{00000000-0005-0000-0000-0000CC0C0000}"/>
    <cellStyle name="20% - Accent2 4 2 3 3 2 2 3" xfId="42822" xr:uid="{00000000-0005-0000-0000-0000CD0C0000}"/>
    <cellStyle name="20% - Accent2 4 2 3 3 2 3" xfId="2097" xr:uid="{00000000-0005-0000-0000-0000CE0C0000}"/>
    <cellStyle name="20% - Accent2 4 2 3 3 2 4" xfId="2098" xr:uid="{00000000-0005-0000-0000-0000CF0C0000}"/>
    <cellStyle name="20% - Accent2 4 2 3 3 2 5" xfId="37044" xr:uid="{00000000-0005-0000-0000-0000D00C0000}"/>
    <cellStyle name="20% - Accent2 4 2 3 3 2 6" xfId="42821" xr:uid="{00000000-0005-0000-0000-0000D10C0000}"/>
    <cellStyle name="20% - Accent2 4 2 3 3 3" xfId="2099" xr:uid="{00000000-0005-0000-0000-0000D20C0000}"/>
    <cellStyle name="20% - Accent2 4 2 3 3 3 2" xfId="2100" xr:uid="{00000000-0005-0000-0000-0000D30C0000}"/>
    <cellStyle name="20% - Accent2 4 2 3 3 3 3" xfId="42823" xr:uid="{00000000-0005-0000-0000-0000D40C0000}"/>
    <cellStyle name="20% - Accent2 4 2 3 3 4" xfId="2101" xr:uid="{00000000-0005-0000-0000-0000D50C0000}"/>
    <cellStyle name="20% - Accent2 4 2 3 3 5" xfId="2102" xr:uid="{00000000-0005-0000-0000-0000D60C0000}"/>
    <cellStyle name="20% - Accent2 4 2 3 3 6" xfId="37043" xr:uid="{00000000-0005-0000-0000-0000D70C0000}"/>
    <cellStyle name="20% - Accent2 4 2 3 3 7" xfId="42820" xr:uid="{00000000-0005-0000-0000-0000D80C0000}"/>
    <cellStyle name="20% - Accent2 4 2 3 4" xfId="2103" xr:uid="{00000000-0005-0000-0000-0000D90C0000}"/>
    <cellStyle name="20% - Accent2 4 2 3 4 2" xfId="2104" xr:uid="{00000000-0005-0000-0000-0000DA0C0000}"/>
    <cellStyle name="20% - Accent2 4 2 3 4 2 2" xfId="2105" xr:uid="{00000000-0005-0000-0000-0000DB0C0000}"/>
    <cellStyle name="20% - Accent2 4 2 3 4 2 3" xfId="42825" xr:uid="{00000000-0005-0000-0000-0000DC0C0000}"/>
    <cellStyle name="20% - Accent2 4 2 3 4 3" xfId="2106" xr:uid="{00000000-0005-0000-0000-0000DD0C0000}"/>
    <cellStyle name="20% - Accent2 4 2 3 4 4" xfId="2107" xr:uid="{00000000-0005-0000-0000-0000DE0C0000}"/>
    <cellStyle name="20% - Accent2 4 2 3 4 5" xfId="37045" xr:uid="{00000000-0005-0000-0000-0000DF0C0000}"/>
    <cellStyle name="20% - Accent2 4 2 3 4 6" xfId="42824" xr:uid="{00000000-0005-0000-0000-0000E00C0000}"/>
    <cellStyle name="20% - Accent2 4 2 3 5" xfId="2108" xr:uid="{00000000-0005-0000-0000-0000E10C0000}"/>
    <cellStyle name="20% - Accent2 4 2 3 5 2" xfId="2109" xr:uid="{00000000-0005-0000-0000-0000E20C0000}"/>
    <cellStyle name="20% - Accent2 4 2 3 5 2 2" xfId="2110" xr:uid="{00000000-0005-0000-0000-0000E30C0000}"/>
    <cellStyle name="20% - Accent2 4 2 3 5 3" xfId="2111" xr:uid="{00000000-0005-0000-0000-0000E40C0000}"/>
    <cellStyle name="20% - Accent2 4 2 3 5 4" xfId="2112" xr:uid="{00000000-0005-0000-0000-0000E50C0000}"/>
    <cellStyle name="20% - Accent2 4 2 3 5 5" xfId="42826" xr:uid="{00000000-0005-0000-0000-0000E60C0000}"/>
    <cellStyle name="20% - Accent2 4 2 3 6" xfId="2113" xr:uid="{00000000-0005-0000-0000-0000E70C0000}"/>
    <cellStyle name="20% - Accent2 4 2 3 6 2" xfId="2114" xr:uid="{00000000-0005-0000-0000-0000E80C0000}"/>
    <cellStyle name="20% - Accent2 4 2 3 6 2 2" xfId="2115" xr:uid="{00000000-0005-0000-0000-0000E90C0000}"/>
    <cellStyle name="20% - Accent2 4 2 3 6 3" xfId="2116" xr:uid="{00000000-0005-0000-0000-0000EA0C0000}"/>
    <cellStyle name="20% - Accent2 4 2 3 6 4" xfId="2117" xr:uid="{00000000-0005-0000-0000-0000EB0C0000}"/>
    <cellStyle name="20% - Accent2 4 2 3 7" xfId="2118" xr:uid="{00000000-0005-0000-0000-0000EC0C0000}"/>
    <cellStyle name="20% - Accent2 4 2 3 7 2" xfId="2119" xr:uid="{00000000-0005-0000-0000-0000ED0C0000}"/>
    <cellStyle name="20% - Accent2 4 2 3 8" xfId="2120" xr:uid="{00000000-0005-0000-0000-0000EE0C0000}"/>
    <cellStyle name="20% - Accent2 4 2 3 9" xfId="2121" xr:uid="{00000000-0005-0000-0000-0000EF0C0000}"/>
    <cellStyle name="20% - Accent2 4 2 4" xfId="2122" xr:uid="{00000000-0005-0000-0000-0000F00C0000}"/>
    <cellStyle name="20% - Accent2 4 2 4 2" xfId="2123" xr:uid="{00000000-0005-0000-0000-0000F10C0000}"/>
    <cellStyle name="20% - Accent2 4 2 4 2 2" xfId="2124" xr:uid="{00000000-0005-0000-0000-0000F20C0000}"/>
    <cellStyle name="20% - Accent2 4 2 4 2 2 2" xfId="2125" xr:uid="{00000000-0005-0000-0000-0000F30C0000}"/>
    <cellStyle name="20% - Accent2 4 2 4 2 2 3" xfId="42829" xr:uid="{00000000-0005-0000-0000-0000F40C0000}"/>
    <cellStyle name="20% - Accent2 4 2 4 2 3" xfId="2126" xr:uid="{00000000-0005-0000-0000-0000F50C0000}"/>
    <cellStyle name="20% - Accent2 4 2 4 2 4" xfId="2127" xr:uid="{00000000-0005-0000-0000-0000F60C0000}"/>
    <cellStyle name="20% - Accent2 4 2 4 2 5" xfId="37047" xr:uid="{00000000-0005-0000-0000-0000F70C0000}"/>
    <cellStyle name="20% - Accent2 4 2 4 2 6" xfId="42828" xr:uid="{00000000-0005-0000-0000-0000F80C0000}"/>
    <cellStyle name="20% - Accent2 4 2 4 3" xfId="2128" xr:uid="{00000000-0005-0000-0000-0000F90C0000}"/>
    <cellStyle name="20% - Accent2 4 2 4 3 2" xfId="2129" xr:uid="{00000000-0005-0000-0000-0000FA0C0000}"/>
    <cellStyle name="20% - Accent2 4 2 4 3 3" xfId="42830" xr:uid="{00000000-0005-0000-0000-0000FB0C0000}"/>
    <cellStyle name="20% - Accent2 4 2 4 4" xfId="2130" xr:uid="{00000000-0005-0000-0000-0000FC0C0000}"/>
    <cellStyle name="20% - Accent2 4 2 4 5" xfId="2131" xr:uid="{00000000-0005-0000-0000-0000FD0C0000}"/>
    <cellStyle name="20% - Accent2 4 2 4 6" xfId="37046" xr:uid="{00000000-0005-0000-0000-0000FE0C0000}"/>
    <cellStyle name="20% - Accent2 4 2 4 7" xfId="42827" xr:uid="{00000000-0005-0000-0000-0000FF0C0000}"/>
    <cellStyle name="20% - Accent2 4 2 5" xfId="2132" xr:uid="{00000000-0005-0000-0000-0000000D0000}"/>
    <cellStyle name="20% - Accent2 4 2 5 2" xfId="2133" xr:uid="{00000000-0005-0000-0000-0000010D0000}"/>
    <cellStyle name="20% - Accent2 4 2 5 2 2" xfId="2134" xr:uid="{00000000-0005-0000-0000-0000020D0000}"/>
    <cellStyle name="20% - Accent2 4 2 5 2 2 2" xfId="2135" xr:uid="{00000000-0005-0000-0000-0000030D0000}"/>
    <cellStyle name="20% - Accent2 4 2 5 2 2 3" xfId="42833" xr:uid="{00000000-0005-0000-0000-0000040D0000}"/>
    <cellStyle name="20% - Accent2 4 2 5 2 3" xfId="2136" xr:uid="{00000000-0005-0000-0000-0000050D0000}"/>
    <cellStyle name="20% - Accent2 4 2 5 2 4" xfId="2137" xr:uid="{00000000-0005-0000-0000-0000060D0000}"/>
    <cellStyle name="20% - Accent2 4 2 5 2 5" xfId="37049" xr:uid="{00000000-0005-0000-0000-0000070D0000}"/>
    <cellStyle name="20% - Accent2 4 2 5 2 6" xfId="42832" xr:uid="{00000000-0005-0000-0000-0000080D0000}"/>
    <cellStyle name="20% - Accent2 4 2 5 3" xfId="2138" xr:uid="{00000000-0005-0000-0000-0000090D0000}"/>
    <cellStyle name="20% - Accent2 4 2 5 3 2" xfId="2139" xr:uid="{00000000-0005-0000-0000-00000A0D0000}"/>
    <cellStyle name="20% - Accent2 4 2 5 3 3" xfId="42834" xr:uid="{00000000-0005-0000-0000-00000B0D0000}"/>
    <cellStyle name="20% - Accent2 4 2 5 4" xfId="2140" xr:uid="{00000000-0005-0000-0000-00000C0D0000}"/>
    <cellStyle name="20% - Accent2 4 2 5 5" xfId="2141" xr:uid="{00000000-0005-0000-0000-00000D0D0000}"/>
    <cellStyle name="20% - Accent2 4 2 5 6" xfId="37048" xr:uid="{00000000-0005-0000-0000-00000E0D0000}"/>
    <cellStyle name="20% - Accent2 4 2 5 7" xfId="42831" xr:uid="{00000000-0005-0000-0000-00000F0D0000}"/>
    <cellStyle name="20% - Accent2 4 2 6" xfId="2142" xr:uid="{00000000-0005-0000-0000-0000100D0000}"/>
    <cellStyle name="20% - Accent2 4 2 6 2" xfId="2143" xr:uid="{00000000-0005-0000-0000-0000110D0000}"/>
    <cellStyle name="20% - Accent2 4 2 6 2 2" xfId="2144" xr:uid="{00000000-0005-0000-0000-0000120D0000}"/>
    <cellStyle name="20% - Accent2 4 2 6 2 3" xfId="42836" xr:uid="{00000000-0005-0000-0000-0000130D0000}"/>
    <cellStyle name="20% - Accent2 4 2 6 3" xfId="2145" xr:uid="{00000000-0005-0000-0000-0000140D0000}"/>
    <cellStyle name="20% - Accent2 4 2 6 4" xfId="2146" xr:uid="{00000000-0005-0000-0000-0000150D0000}"/>
    <cellStyle name="20% - Accent2 4 2 6 5" xfId="37050" xr:uid="{00000000-0005-0000-0000-0000160D0000}"/>
    <cellStyle name="20% - Accent2 4 2 6 6" xfId="42835" xr:uid="{00000000-0005-0000-0000-0000170D0000}"/>
    <cellStyle name="20% - Accent2 4 2 7" xfId="2147" xr:uid="{00000000-0005-0000-0000-0000180D0000}"/>
    <cellStyle name="20% - Accent2 4 2 7 2" xfId="2148" xr:uid="{00000000-0005-0000-0000-0000190D0000}"/>
    <cellStyle name="20% - Accent2 4 2 7 2 2" xfId="2149" xr:uid="{00000000-0005-0000-0000-00001A0D0000}"/>
    <cellStyle name="20% - Accent2 4 2 7 3" xfId="2150" xr:uid="{00000000-0005-0000-0000-00001B0D0000}"/>
    <cellStyle name="20% - Accent2 4 2 7 4" xfId="2151" xr:uid="{00000000-0005-0000-0000-00001C0D0000}"/>
    <cellStyle name="20% - Accent2 4 2 7 5" xfId="42837" xr:uid="{00000000-0005-0000-0000-00001D0D0000}"/>
    <cellStyle name="20% - Accent2 4 2 8" xfId="2152" xr:uid="{00000000-0005-0000-0000-00001E0D0000}"/>
    <cellStyle name="20% - Accent2 4 2 8 2" xfId="2153" xr:uid="{00000000-0005-0000-0000-00001F0D0000}"/>
    <cellStyle name="20% - Accent2 4 2 8 2 2" xfId="2154" xr:uid="{00000000-0005-0000-0000-0000200D0000}"/>
    <cellStyle name="20% - Accent2 4 2 8 3" xfId="2155" xr:uid="{00000000-0005-0000-0000-0000210D0000}"/>
    <cellStyle name="20% - Accent2 4 2 8 4" xfId="2156" xr:uid="{00000000-0005-0000-0000-0000220D0000}"/>
    <cellStyle name="20% - Accent2 4 2 9" xfId="2157" xr:uid="{00000000-0005-0000-0000-0000230D0000}"/>
    <cellStyle name="20% - Accent2 4 2 9 2" xfId="2158" xr:uid="{00000000-0005-0000-0000-0000240D0000}"/>
    <cellStyle name="20% - Accent2 4 3" xfId="2159" xr:uid="{00000000-0005-0000-0000-0000250D0000}"/>
    <cellStyle name="20% - Accent2 4 3 10" xfId="2160" xr:uid="{00000000-0005-0000-0000-0000260D0000}"/>
    <cellStyle name="20% - Accent2 4 3 11" xfId="34521" xr:uid="{00000000-0005-0000-0000-0000270D0000}"/>
    <cellStyle name="20% - Accent2 4 3 12" xfId="42838" xr:uid="{00000000-0005-0000-0000-0000280D0000}"/>
    <cellStyle name="20% - Accent2 4 3 2" xfId="2161" xr:uid="{00000000-0005-0000-0000-0000290D0000}"/>
    <cellStyle name="20% - Accent2 4 3 2 10" xfId="34522" xr:uid="{00000000-0005-0000-0000-00002A0D0000}"/>
    <cellStyle name="20% - Accent2 4 3 2 11" xfId="42839" xr:uid="{00000000-0005-0000-0000-00002B0D0000}"/>
    <cellStyle name="20% - Accent2 4 3 2 2" xfId="2162" xr:uid="{00000000-0005-0000-0000-00002C0D0000}"/>
    <cellStyle name="20% - Accent2 4 3 2 2 2" xfId="2163" xr:uid="{00000000-0005-0000-0000-00002D0D0000}"/>
    <cellStyle name="20% - Accent2 4 3 2 2 2 2" xfId="2164" xr:uid="{00000000-0005-0000-0000-00002E0D0000}"/>
    <cellStyle name="20% - Accent2 4 3 2 2 2 2 2" xfId="2165" xr:uid="{00000000-0005-0000-0000-00002F0D0000}"/>
    <cellStyle name="20% - Accent2 4 3 2 2 2 2 3" xfId="42842" xr:uid="{00000000-0005-0000-0000-0000300D0000}"/>
    <cellStyle name="20% - Accent2 4 3 2 2 2 3" xfId="2166" xr:uid="{00000000-0005-0000-0000-0000310D0000}"/>
    <cellStyle name="20% - Accent2 4 3 2 2 2 4" xfId="2167" xr:uid="{00000000-0005-0000-0000-0000320D0000}"/>
    <cellStyle name="20% - Accent2 4 3 2 2 2 5" xfId="37052" xr:uid="{00000000-0005-0000-0000-0000330D0000}"/>
    <cellStyle name="20% - Accent2 4 3 2 2 2 6" xfId="42841" xr:uid="{00000000-0005-0000-0000-0000340D0000}"/>
    <cellStyle name="20% - Accent2 4 3 2 2 3" xfId="2168" xr:uid="{00000000-0005-0000-0000-0000350D0000}"/>
    <cellStyle name="20% - Accent2 4 3 2 2 3 2" xfId="2169" xr:uid="{00000000-0005-0000-0000-0000360D0000}"/>
    <cellStyle name="20% - Accent2 4 3 2 2 3 3" xfId="42843" xr:uid="{00000000-0005-0000-0000-0000370D0000}"/>
    <cellStyle name="20% - Accent2 4 3 2 2 4" xfId="2170" xr:uid="{00000000-0005-0000-0000-0000380D0000}"/>
    <cellStyle name="20% - Accent2 4 3 2 2 5" xfId="2171" xr:uid="{00000000-0005-0000-0000-0000390D0000}"/>
    <cellStyle name="20% - Accent2 4 3 2 2 6" xfId="37051" xr:uid="{00000000-0005-0000-0000-00003A0D0000}"/>
    <cellStyle name="20% - Accent2 4 3 2 2 7" xfId="42840" xr:uid="{00000000-0005-0000-0000-00003B0D0000}"/>
    <cellStyle name="20% - Accent2 4 3 2 3" xfId="2172" xr:uid="{00000000-0005-0000-0000-00003C0D0000}"/>
    <cellStyle name="20% - Accent2 4 3 2 3 2" xfId="2173" xr:uid="{00000000-0005-0000-0000-00003D0D0000}"/>
    <cellStyle name="20% - Accent2 4 3 2 3 2 2" xfId="2174" xr:uid="{00000000-0005-0000-0000-00003E0D0000}"/>
    <cellStyle name="20% - Accent2 4 3 2 3 2 2 2" xfId="2175" xr:uid="{00000000-0005-0000-0000-00003F0D0000}"/>
    <cellStyle name="20% - Accent2 4 3 2 3 2 2 3" xfId="42846" xr:uid="{00000000-0005-0000-0000-0000400D0000}"/>
    <cellStyle name="20% - Accent2 4 3 2 3 2 3" xfId="2176" xr:uid="{00000000-0005-0000-0000-0000410D0000}"/>
    <cellStyle name="20% - Accent2 4 3 2 3 2 4" xfId="2177" xr:uid="{00000000-0005-0000-0000-0000420D0000}"/>
    <cellStyle name="20% - Accent2 4 3 2 3 2 5" xfId="37054" xr:uid="{00000000-0005-0000-0000-0000430D0000}"/>
    <cellStyle name="20% - Accent2 4 3 2 3 2 6" xfId="42845" xr:uid="{00000000-0005-0000-0000-0000440D0000}"/>
    <cellStyle name="20% - Accent2 4 3 2 3 3" xfId="2178" xr:uid="{00000000-0005-0000-0000-0000450D0000}"/>
    <cellStyle name="20% - Accent2 4 3 2 3 3 2" xfId="2179" xr:uid="{00000000-0005-0000-0000-0000460D0000}"/>
    <cellStyle name="20% - Accent2 4 3 2 3 3 3" xfId="42847" xr:uid="{00000000-0005-0000-0000-0000470D0000}"/>
    <cellStyle name="20% - Accent2 4 3 2 3 4" xfId="2180" xr:uid="{00000000-0005-0000-0000-0000480D0000}"/>
    <cellStyle name="20% - Accent2 4 3 2 3 5" xfId="2181" xr:uid="{00000000-0005-0000-0000-0000490D0000}"/>
    <cellStyle name="20% - Accent2 4 3 2 3 6" xfId="37053" xr:uid="{00000000-0005-0000-0000-00004A0D0000}"/>
    <cellStyle name="20% - Accent2 4 3 2 3 7" xfId="42844" xr:uid="{00000000-0005-0000-0000-00004B0D0000}"/>
    <cellStyle name="20% - Accent2 4 3 2 4" xfId="2182" xr:uid="{00000000-0005-0000-0000-00004C0D0000}"/>
    <cellStyle name="20% - Accent2 4 3 2 4 2" xfId="2183" xr:uid="{00000000-0005-0000-0000-00004D0D0000}"/>
    <cellStyle name="20% - Accent2 4 3 2 4 2 2" xfId="2184" xr:uid="{00000000-0005-0000-0000-00004E0D0000}"/>
    <cellStyle name="20% - Accent2 4 3 2 4 2 3" xfId="42849" xr:uid="{00000000-0005-0000-0000-00004F0D0000}"/>
    <cellStyle name="20% - Accent2 4 3 2 4 3" xfId="2185" xr:uid="{00000000-0005-0000-0000-0000500D0000}"/>
    <cellStyle name="20% - Accent2 4 3 2 4 4" xfId="2186" xr:uid="{00000000-0005-0000-0000-0000510D0000}"/>
    <cellStyle name="20% - Accent2 4 3 2 4 5" xfId="37055" xr:uid="{00000000-0005-0000-0000-0000520D0000}"/>
    <cellStyle name="20% - Accent2 4 3 2 4 6" xfId="42848" xr:uid="{00000000-0005-0000-0000-0000530D0000}"/>
    <cellStyle name="20% - Accent2 4 3 2 5" xfId="2187" xr:uid="{00000000-0005-0000-0000-0000540D0000}"/>
    <cellStyle name="20% - Accent2 4 3 2 5 2" xfId="2188" xr:uid="{00000000-0005-0000-0000-0000550D0000}"/>
    <cellStyle name="20% - Accent2 4 3 2 5 2 2" xfId="2189" xr:uid="{00000000-0005-0000-0000-0000560D0000}"/>
    <cellStyle name="20% - Accent2 4 3 2 5 3" xfId="2190" xr:uid="{00000000-0005-0000-0000-0000570D0000}"/>
    <cellStyle name="20% - Accent2 4 3 2 5 4" xfId="2191" xr:uid="{00000000-0005-0000-0000-0000580D0000}"/>
    <cellStyle name="20% - Accent2 4 3 2 5 5" xfId="42850" xr:uid="{00000000-0005-0000-0000-0000590D0000}"/>
    <cellStyle name="20% - Accent2 4 3 2 6" xfId="2192" xr:uid="{00000000-0005-0000-0000-00005A0D0000}"/>
    <cellStyle name="20% - Accent2 4 3 2 6 2" xfId="2193" xr:uid="{00000000-0005-0000-0000-00005B0D0000}"/>
    <cellStyle name="20% - Accent2 4 3 2 6 2 2" xfId="2194" xr:uid="{00000000-0005-0000-0000-00005C0D0000}"/>
    <cellStyle name="20% - Accent2 4 3 2 6 3" xfId="2195" xr:uid="{00000000-0005-0000-0000-00005D0D0000}"/>
    <cellStyle name="20% - Accent2 4 3 2 6 4" xfId="2196" xr:uid="{00000000-0005-0000-0000-00005E0D0000}"/>
    <cellStyle name="20% - Accent2 4 3 2 7" xfId="2197" xr:uid="{00000000-0005-0000-0000-00005F0D0000}"/>
    <cellStyle name="20% - Accent2 4 3 2 7 2" xfId="2198" xr:uid="{00000000-0005-0000-0000-0000600D0000}"/>
    <cellStyle name="20% - Accent2 4 3 2 8" xfId="2199" xr:uid="{00000000-0005-0000-0000-0000610D0000}"/>
    <cellStyle name="20% - Accent2 4 3 2 9" xfId="2200" xr:uid="{00000000-0005-0000-0000-0000620D0000}"/>
    <cellStyle name="20% - Accent2 4 3 3" xfId="2201" xr:uid="{00000000-0005-0000-0000-0000630D0000}"/>
    <cellStyle name="20% - Accent2 4 3 3 2" xfId="2202" xr:uid="{00000000-0005-0000-0000-0000640D0000}"/>
    <cellStyle name="20% - Accent2 4 3 3 2 2" xfId="2203" xr:uid="{00000000-0005-0000-0000-0000650D0000}"/>
    <cellStyle name="20% - Accent2 4 3 3 2 2 2" xfId="2204" xr:uid="{00000000-0005-0000-0000-0000660D0000}"/>
    <cellStyle name="20% - Accent2 4 3 3 2 2 3" xfId="42853" xr:uid="{00000000-0005-0000-0000-0000670D0000}"/>
    <cellStyle name="20% - Accent2 4 3 3 2 3" xfId="2205" xr:uid="{00000000-0005-0000-0000-0000680D0000}"/>
    <cellStyle name="20% - Accent2 4 3 3 2 4" xfId="2206" xr:uid="{00000000-0005-0000-0000-0000690D0000}"/>
    <cellStyle name="20% - Accent2 4 3 3 2 5" xfId="37057" xr:uid="{00000000-0005-0000-0000-00006A0D0000}"/>
    <cellStyle name="20% - Accent2 4 3 3 2 6" xfId="42852" xr:uid="{00000000-0005-0000-0000-00006B0D0000}"/>
    <cellStyle name="20% - Accent2 4 3 3 3" xfId="2207" xr:uid="{00000000-0005-0000-0000-00006C0D0000}"/>
    <cellStyle name="20% - Accent2 4 3 3 3 2" xfId="2208" xr:uid="{00000000-0005-0000-0000-00006D0D0000}"/>
    <cellStyle name="20% - Accent2 4 3 3 3 3" xfId="42854" xr:uid="{00000000-0005-0000-0000-00006E0D0000}"/>
    <cellStyle name="20% - Accent2 4 3 3 4" xfId="2209" xr:uid="{00000000-0005-0000-0000-00006F0D0000}"/>
    <cellStyle name="20% - Accent2 4 3 3 5" xfId="2210" xr:uid="{00000000-0005-0000-0000-0000700D0000}"/>
    <cellStyle name="20% - Accent2 4 3 3 6" xfId="37056" xr:uid="{00000000-0005-0000-0000-0000710D0000}"/>
    <cellStyle name="20% - Accent2 4 3 3 7" xfId="42851" xr:uid="{00000000-0005-0000-0000-0000720D0000}"/>
    <cellStyle name="20% - Accent2 4 3 4" xfId="2211" xr:uid="{00000000-0005-0000-0000-0000730D0000}"/>
    <cellStyle name="20% - Accent2 4 3 4 2" xfId="2212" xr:uid="{00000000-0005-0000-0000-0000740D0000}"/>
    <cellStyle name="20% - Accent2 4 3 4 2 2" xfId="2213" xr:uid="{00000000-0005-0000-0000-0000750D0000}"/>
    <cellStyle name="20% - Accent2 4 3 4 2 2 2" xfId="2214" xr:uid="{00000000-0005-0000-0000-0000760D0000}"/>
    <cellStyle name="20% - Accent2 4 3 4 2 2 3" xfId="42857" xr:uid="{00000000-0005-0000-0000-0000770D0000}"/>
    <cellStyle name="20% - Accent2 4 3 4 2 3" xfId="2215" xr:uid="{00000000-0005-0000-0000-0000780D0000}"/>
    <cellStyle name="20% - Accent2 4 3 4 2 4" xfId="2216" xr:uid="{00000000-0005-0000-0000-0000790D0000}"/>
    <cellStyle name="20% - Accent2 4 3 4 2 5" xfId="37059" xr:uid="{00000000-0005-0000-0000-00007A0D0000}"/>
    <cellStyle name="20% - Accent2 4 3 4 2 6" xfId="42856" xr:uid="{00000000-0005-0000-0000-00007B0D0000}"/>
    <cellStyle name="20% - Accent2 4 3 4 3" xfId="2217" xr:uid="{00000000-0005-0000-0000-00007C0D0000}"/>
    <cellStyle name="20% - Accent2 4 3 4 3 2" xfId="2218" xr:uid="{00000000-0005-0000-0000-00007D0D0000}"/>
    <cellStyle name="20% - Accent2 4 3 4 3 3" xfId="42858" xr:uid="{00000000-0005-0000-0000-00007E0D0000}"/>
    <cellStyle name="20% - Accent2 4 3 4 4" xfId="2219" xr:uid="{00000000-0005-0000-0000-00007F0D0000}"/>
    <cellStyle name="20% - Accent2 4 3 4 5" xfId="2220" xr:uid="{00000000-0005-0000-0000-0000800D0000}"/>
    <cellStyle name="20% - Accent2 4 3 4 6" xfId="37058" xr:uid="{00000000-0005-0000-0000-0000810D0000}"/>
    <cellStyle name="20% - Accent2 4 3 4 7" xfId="42855" xr:uid="{00000000-0005-0000-0000-0000820D0000}"/>
    <cellStyle name="20% - Accent2 4 3 5" xfId="2221" xr:uid="{00000000-0005-0000-0000-0000830D0000}"/>
    <cellStyle name="20% - Accent2 4 3 5 2" xfId="2222" xr:uid="{00000000-0005-0000-0000-0000840D0000}"/>
    <cellStyle name="20% - Accent2 4 3 5 2 2" xfId="2223" xr:uid="{00000000-0005-0000-0000-0000850D0000}"/>
    <cellStyle name="20% - Accent2 4 3 5 2 3" xfId="42860" xr:uid="{00000000-0005-0000-0000-0000860D0000}"/>
    <cellStyle name="20% - Accent2 4 3 5 3" xfId="2224" xr:uid="{00000000-0005-0000-0000-0000870D0000}"/>
    <cellStyle name="20% - Accent2 4 3 5 4" xfId="2225" xr:uid="{00000000-0005-0000-0000-0000880D0000}"/>
    <cellStyle name="20% - Accent2 4 3 5 5" xfId="37060" xr:uid="{00000000-0005-0000-0000-0000890D0000}"/>
    <cellStyle name="20% - Accent2 4 3 5 6" xfId="42859" xr:uid="{00000000-0005-0000-0000-00008A0D0000}"/>
    <cellStyle name="20% - Accent2 4 3 6" xfId="2226" xr:uid="{00000000-0005-0000-0000-00008B0D0000}"/>
    <cellStyle name="20% - Accent2 4 3 6 2" xfId="2227" xr:uid="{00000000-0005-0000-0000-00008C0D0000}"/>
    <cellStyle name="20% - Accent2 4 3 6 2 2" xfId="2228" xr:uid="{00000000-0005-0000-0000-00008D0D0000}"/>
    <cellStyle name="20% - Accent2 4 3 6 3" xfId="2229" xr:uid="{00000000-0005-0000-0000-00008E0D0000}"/>
    <cellStyle name="20% - Accent2 4 3 6 4" xfId="2230" xr:uid="{00000000-0005-0000-0000-00008F0D0000}"/>
    <cellStyle name="20% - Accent2 4 3 6 5" xfId="42861" xr:uid="{00000000-0005-0000-0000-0000900D0000}"/>
    <cellStyle name="20% - Accent2 4 3 7" xfId="2231" xr:uid="{00000000-0005-0000-0000-0000910D0000}"/>
    <cellStyle name="20% - Accent2 4 3 7 2" xfId="2232" xr:uid="{00000000-0005-0000-0000-0000920D0000}"/>
    <cellStyle name="20% - Accent2 4 3 7 2 2" xfId="2233" xr:uid="{00000000-0005-0000-0000-0000930D0000}"/>
    <cellStyle name="20% - Accent2 4 3 7 3" xfId="2234" xr:uid="{00000000-0005-0000-0000-0000940D0000}"/>
    <cellStyle name="20% - Accent2 4 3 7 4" xfId="2235" xr:uid="{00000000-0005-0000-0000-0000950D0000}"/>
    <cellStyle name="20% - Accent2 4 3 8" xfId="2236" xr:uid="{00000000-0005-0000-0000-0000960D0000}"/>
    <cellStyle name="20% - Accent2 4 3 8 2" xfId="2237" xr:uid="{00000000-0005-0000-0000-0000970D0000}"/>
    <cellStyle name="20% - Accent2 4 3 9" xfId="2238" xr:uid="{00000000-0005-0000-0000-0000980D0000}"/>
    <cellStyle name="20% - Accent2 4 4" xfId="2239" xr:uid="{00000000-0005-0000-0000-0000990D0000}"/>
    <cellStyle name="20% - Accent2 4 4 10" xfId="34523" xr:uid="{00000000-0005-0000-0000-00009A0D0000}"/>
    <cellStyle name="20% - Accent2 4 4 11" xfId="42862" xr:uid="{00000000-0005-0000-0000-00009B0D0000}"/>
    <cellStyle name="20% - Accent2 4 4 2" xfId="2240" xr:uid="{00000000-0005-0000-0000-00009C0D0000}"/>
    <cellStyle name="20% - Accent2 4 4 2 2" xfId="2241" xr:uid="{00000000-0005-0000-0000-00009D0D0000}"/>
    <cellStyle name="20% - Accent2 4 4 2 2 2" xfId="2242" xr:uid="{00000000-0005-0000-0000-00009E0D0000}"/>
    <cellStyle name="20% - Accent2 4 4 2 2 2 2" xfId="2243" xr:uid="{00000000-0005-0000-0000-00009F0D0000}"/>
    <cellStyle name="20% - Accent2 4 4 2 2 2 3" xfId="42865" xr:uid="{00000000-0005-0000-0000-0000A00D0000}"/>
    <cellStyle name="20% - Accent2 4 4 2 2 3" xfId="2244" xr:uid="{00000000-0005-0000-0000-0000A10D0000}"/>
    <cellStyle name="20% - Accent2 4 4 2 2 4" xfId="2245" xr:uid="{00000000-0005-0000-0000-0000A20D0000}"/>
    <cellStyle name="20% - Accent2 4 4 2 2 5" xfId="37062" xr:uid="{00000000-0005-0000-0000-0000A30D0000}"/>
    <cellStyle name="20% - Accent2 4 4 2 2 6" xfId="42864" xr:uid="{00000000-0005-0000-0000-0000A40D0000}"/>
    <cellStyle name="20% - Accent2 4 4 2 3" xfId="2246" xr:uid="{00000000-0005-0000-0000-0000A50D0000}"/>
    <cellStyle name="20% - Accent2 4 4 2 3 2" xfId="2247" xr:uid="{00000000-0005-0000-0000-0000A60D0000}"/>
    <cellStyle name="20% - Accent2 4 4 2 3 3" xfId="42866" xr:uid="{00000000-0005-0000-0000-0000A70D0000}"/>
    <cellStyle name="20% - Accent2 4 4 2 4" xfId="2248" xr:uid="{00000000-0005-0000-0000-0000A80D0000}"/>
    <cellStyle name="20% - Accent2 4 4 2 5" xfId="2249" xr:uid="{00000000-0005-0000-0000-0000A90D0000}"/>
    <cellStyle name="20% - Accent2 4 4 2 6" xfId="37061" xr:uid="{00000000-0005-0000-0000-0000AA0D0000}"/>
    <cellStyle name="20% - Accent2 4 4 2 7" xfId="42863" xr:uid="{00000000-0005-0000-0000-0000AB0D0000}"/>
    <cellStyle name="20% - Accent2 4 4 3" xfId="2250" xr:uid="{00000000-0005-0000-0000-0000AC0D0000}"/>
    <cellStyle name="20% - Accent2 4 4 3 2" xfId="2251" xr:uid="{00000000-0005-0000-0000-0000AD0D0000}"/>
    <cellStyle name="20% - Accent2 4 4 3 2 2" xfId="2252" xr:uid="{00000000-0005-0000-0000-0000AE0D0000}"/>
    <cellStyle name="20% - Accent2 4 4 3 2 2 2" xfId="2253" xr:uid="{00000000-0005-0000-0000-0000AF0D0000}"/>
    <cellStyle name="20% - Accent2 4 4 3 2 2 3" xfId="42869" xr:uid="{00000000-0005-0000-0000-0000B00D0000}"/>
    <cellStyle name="20% - Accent2 4 4 3 2 3" xfId="2254" xr:uid="{00000000-0005-0000-0000-0000B10D0000}"/>
    <cellStyle name="20% - Accent2 4 4 3 2 4" xfId="2255" xr:uid="{00000000-0005-0000-0000-0000B20D0000}"/>
    <cellStyle name="20% - Accent2 4 4 3 2 5" xfId="37064" xr:uid="{00000000-0005-0000-0000-0000B30D0000}"/>
    <cellStyle name="20% - Accent2 4 4 3 2 6" xfId="42868" xr:uid="{00000000-0005-0000-0000-0000B40D0000}"/>
    <cellStyle name="20% - Accent2 4 4 3 3" xfId="2256" xr:uid="{00000000-0005-0000-0000-0000B50D0000}"/>
    <cellStyle name="20% - Accent2 4 4 3 3 2" xfId="2257" xr:uid="{00000000-0005-0000-0000-0000B60D0000}"/>
    <cellStyle name="20% - Accent2 4 4 3 3 3" xfId="42870" xr:uid="{00000000-0005-0000-0000-0000B70D0000}"/>
    <cellStyle name="20% - Accent2 4 4 3 4" xfId="2258" xr:uid="{00000000-0005-0000-0000-0000B80D0000}"/>
    <cellStyle name="20% - Accent2 4 4 3 5" xfId="2259" xr:uid="{00000000-0005-0000-0000-0000B90D0000}"/>
    <cellStyle name="20% - Accent2 4 4 3 6" xfId="37063" xr:uid="{00000000-0005-0000-0000-0000BA0D0000}"/>
    <cellStyle name="20% - Accent2 4 4 3 7" xfId="42867" xr:uid="{00000000-0005-0000-0000-0000BB0D0000}"/>
    <cellStyle name="20% - Accent2 4 4 4" xfId="2260" xr:uid="{00000000-0005-0000-0000-0000BC0D0000}"/>
    <cellStyle name="20% - Accent2 4 4 4 2" xfId="2261" xr:uid="{00000000-0005-0000-0000-0000BD0D0000}"/>
    <cellStyle name="20% - Accent2 4 4 4 2 2" xfId="2262" xr:uid="{00000000-0005-0000-0000-0000BE0D0000}"/>
    <cellStyle name="20% - Accent2 4 4 4 2 3" xfId="42872" xr:uid="{00000000-0005-0000-0000-0000BF0D0000}"/>
    <cellStyle name="20% - Accent2 4 4 4 3" xfId="2263" xr:uid="{00000000-0005-0000-0000-0000C00D0000}"/>
    <cellStyle name="20% - Accent2 4 4 4 4" xfId="2264" xr:uid="{00000000-0005-0000-0000-0000C10D0000}"/>
    <cellStyle name="20% - Accent2 4 4 4 5" xfId="37065" xr:uid="{00000000-0005-0000-0000-0000C20D0000}"/>
    <cellStyle name="20% - Accent2 4 4 4 6" xfId="42871" xr:uid="{00000000-0005-0000-0000-0000C30D0000}"/>
    <cellStyle name="20% - Accent2 4 4 5" xfId="2265" xr:uid="{00000000-0005-0000-0000-0000C40D0000}"/>
    <cellStyle name="20% - Accent2 4 4 5 2" xfId="2266" xr:uid="{00000000-0005-0000-0000-0000C50D0000}"/>
    <cellStyle name="20% - Accent2 4 4 5 2 2" xfId="2267" xr:uid="{00000000-0005-0000-0000-0000C60D0000}"/>
    <cellStyle name="20% - Accent2 4 4 5 3" xfId="2268" xr:uid="{00000000-0005-0000-0000-0000C70D0000}"/>
    <cellStyle name="20% - Accent2 4 4 5 4" xfId="2269" xr:uid="{00000000-0005-0000-0000-0000C80D0000}"/>
    <cellStyle name="20% - Accent2 4 4 5 5" xfId="42873" xr:uid="{00000000-0005-0000-0000-0000C90D0000}"/>
    <cellStyle name="20% - Accent2 4 4 6" xfId="2270" xr:uid="{00000000-0005-0000-0000-0000CA0D0000}"/>
    <cellStyle name="20% - Accent2 4 4 6 2" xfId="2271" xr:uid="{00000000-0005-0000-0000-0000CB0D0000}"/>
    <cellStyle name="20% - Accent2 4 4 6 2 2" xfId="2272" xr:uid="{00000000-0005-0000-0000-0000CC0D0000}"/>
    <cellStyle name="20% - Accent2 4 4 6 3" xfId="2273" xr:uid="{00000000-0005-0000-0000-0000CD0D0000}"/>
    <cellStyle name="20% - Accent2 4 4 6 4" xfId="2274" xr:uid="{00000000-0005-0000-0000-0000CE0D0000}"/>
    <cellStyle name="20% - Accent2 4 4 7" xfId="2275" xr:uid="{00000000-0005-0000-0000-0000CF0D0000}"/>
    <cellStyle name="20% - Accent2 4 4 7 2" xfId="2276" xr:uid="{00000000-0005-0000-0000-0000D00D0000}"/>
    <cellStyle name="20% - Accent2 4 4 8" xfId="2277" xr:uid="{00000000-0005-0000-0000-0000D10D0000}"/>
    <cellStyle name="20% - Accent2 4 4 9" xfId="2278" xr:uid="{00000000-0005-0000-0000-0000D20D0000}"/>
    <cellStyle name="20% - Accent2 4 5" xfId="2279" xr:uid="{00000000-0005-0000-0000-0000D30D0000}"/>
    <cellStyle name="20% - Accent2 4 5 2" xfId="2280" xr:uid="{00000000-0005-0000-0000-0000D40D0000}"/>
    <cellStyle name="20% - Accent2 4 5 2 2" xfId="2281" xr:uid="{00000000-0005-0000-0000-0000D50D0000}"/>
    <cellStyle name="20% - Accent2 4 5 2 2 2" xfId="2282" xr:uid="{00000000-0005-0000-0000-0000D60D0000}"/>
    <cellStyle name="20% - Accent2 4 5 2 2 3" xfId="42876" xr:uid="{00000000-0005-0000-0000-0000D70D0000}"/>
    <cellStyle name="20% - Accent2 4 5 2 3" xfId="2283" xr:uid="{00000000-0005-0000-0000-0000D80D0000}"/>
    <cellStyle name="20% - Accent2 4 5 2 4" xfId="2284" xr:uid="{00000000-0005-0000-0000-0000D90D0000}"/>
    <cellStyle name="20% - Accent2 4 5 2 5" xfId="37067" xr:uid="{00000000-0005-0000-0000-0000DA0D0000}"/>
    <cellStyle name="20% - Accent2 4 5 2 6" xfId="42875" xr:uid="{00000000-0005-0000-0000-0000DB0D0000}"/>
    <cellStyle name="20% - Accent2 4 5 3" xfId="2285" xr:uid="{00000000-0005-0000-0000-0000DC0D0000}"/>
    <cellStyle name="20% - Accent2 4 5 4" xfId="2286" xr:uid="{00000000-0005-0000-0000-0000DD0D0000}"/>
    <cellStyle name="20% - Accent2 4 5 4 2" xfId="2287" xr:uid="{00000000-0005-0000-0000-0000DE0D0000}"/>
    <cellStyle name="20% - Accent2 4 5 4 3" xfId="42877" xr:uid="{00000000-0005-0000-0000-0000DF0D0000}"/>
    <cellStyle name="20% - Accent2 4 5 5" xfId="2288" xr:uid="{00000000-0005-0000-0000-0000E00D0000}"/>
    <cellStyle name="20% - Accent2 4 5 6" xfId="2289" xr:uid="{00000000-0005-0000-0000-0000E10D0000}"/>
    <cellStyle name="20% - Accent2 4 5 7" xfId="37066" xr:uid="{00000000-0005-0000-0000-0000E20D0000}"/>
    <cellStyle name="20% - Accent2 4 5 8" xfId="42874" xr:uid="{00000000-0005-0000-0000-0000E30D0000}"/>
    <cellStyle name="20% - Accent2 4 6" xfId="2290" xr:uid="{00000000-0005-0000-0000-0000E40D0000}"/>
    <cellStyle name="20% - Accent2 4 6 2" xfId="2291" xr:uid="{00000000-0005-0000-0000-0000E50D0000}"/>
    <cellStyle name="20% - Accent2 4 6 2 2" xfId="2292" xr:uid="{00000000-0005-0000-0000-0000E60D0000}"/>
    <cellStyle name="20% - Accent2 4 6 2 2 2" xfId="2293" xr:uid="{00000000-0005-0000-0000-0000E70D0000}"/>
    <cellStyle name="20% - Accent2 4 6 2 2 3" xfId="42880" xr:uid="{00000000-0005-0000-0000-0000E80D0000}"/>
    <cellStyle name="20% - Accent2 4 6 2 3" xfId="2294" xr:uid="{00000000-0005-0000-0000-0000E90D0000}"/>
    <cellStyle name="20% - Accent2 4 6 2 4" xfId="2295" xr:uid="{00000000-0005-0000-0000-0000EA0D0000}"/>
    <cellStyle name="20% - Accent2 4 6 2 5" xfId="37069" xr:uid="{00000000-0005-0000-0000-0000EB0D0000}"/>
    <cellStyle name="20% - Accent2 4 6 2 6" xfId="42879" xr:uid="{00000000-0005-0000-0000-0000EC0D0000}"/>
    <cellStyle name="20% - Accent2 4 6 3" xfId="2296" xr:uid="{00000000-0005-0000-0000-0000ED0D0000}"/>
    <cellStyle name="20% - Accent2 4 6 3 2" xfId="2297" xr:uid="{00000000-0005-0000-0000-0000EE0D0000}"/>
    <cellStyle name="20% - Accent2 4 6 3 2 2" xfId="2298" xr:uid="{00000000-0005-0000-0000-0000EF0D0000}"/>
    <cellStyle name="20% - Accent2 4 6 3 2 3" xfId="42882" xr:uid="{00000000-0005-0000-0000-0000F00D0000}"/>
    <cellStyle name="20% - Accent2 4 6 3 3" xfId="2299" xr:uid="{00000000-0005-0000-0000-0000F10D0000}"/>
    <cellStyle name="20% - Accent2 4 6 3 4" xfId="2300" xr:uid="{00000000-0005-0000-0000-0000F20D0000}"/>
    <cellStyle name="20% - Accent2 4 6 3 5" xfId="37070" xr:uid="{00000000-0005-0000-0000-0000F30D0000}"/>
    <cellStyle name="20% - Accent2 4 6 3 6" xfId="42881" xr:uid="{00000000-0005-0000-0000-0000F40D0000}"/>
    <cellStyle name="20% - Accent2 4 6 4" xfId="2301" xr:uid="{00000000-0005-0000-0000-0000F50D0000}"/>
    <cellStyle name="20% - Accent2 4 6 4 2" xfId="2302" xr:uid="{00000000-0005-0000-0000-0000F60D0000}"/>
    <cellStyle name="20% - Accent2 4 6 4 3" xfId="42883" xr:uid="{00000000-0005-0000-0000-0000F70D0000}"/>
    <cellStyle name="20% - Accent2 4 6 5" xfId="2303" xr:uid="{00000000-0005-0000-0000-0000F80D0000}"/>
    <cellStyle name="20% - Accent2 4 6 6" xfId="2304" xr:uid="{00000000-0005-0000-0000-0000F90D0000}"/>
    <cellStyle name="20% - Accent2 4 6 7" xfId="37068" xr:uid="{00000000-0005-0000-0000-0000FA0D0000}"/>
    <cellStyle name="20% - Accent2 4 6 8" xfId="42878" xr:uid="{00000000-0005-0000-0000-0000FB0D0000}"/>
    <cellStyle name="20% - Accent2 4 7" xfId="2305" xr:uid="{00000000-0005-0000-0000-0000FC0D0000}"/>
    <cellStyle name="20% - Accent2 4 7 2" xfId="2306" xr:uid="{00000000-0005-0000-0000-0000FD0D0000}"/>
    <cellStyle name="20% - Accent2 4 7 2 2" xfId="2307" xr:uid="{00000000-0005-0000-0000-0000FE0D0000}"/>
    <cellStyle name="20% - Accent2 4 7 2 3" xfId="42885" xr:uid="{00000000-0005-0000-0000-0000FF0D0000}"/>
    <cellStyle name="20% - Accent2 4 7 3" xfId="2308" xr:uid="{00000000-0005-0000-0000-0000000E0000}"/>
    <cellStyle name="20% - Accent2 4 7 4" xfId="2309" xr:uid="{00000000-0005-0000-0000-0000010E0000}"/>
    <cellStyle name="20% - Accent2 4 7 5" xfId="37071" xr:uid="{00000000-0005-0000-0000-0000020E0000}"/>
    <cellStyle name="20% - Accent2 4 7 6" xfId="42884" xr:uid="{00000000-0005-0000-0000-0000030E0000}"/>
    <cellStyle name="20% - Accent2 4 8" xfId="2310" xr:uid="{00000000-0005-0000-0000-0000040E0000}"/>
    <cellStyle name="20% - Accent2 4 8 2" xfId="2311" xr:uid="{00000000-0005-0000-0000-0000050E0000}"/>
    <cellStyle name="20% - Accent2 4 8 2 2" xfId="2312" xr:uid="{00000000-0005-0000-0000-0000060E0000}"/>
    <cellStyle name="20% - Accent2 4 8 3" xfId="2313" xr:uid="{00000000-0005-0000-0000-0000070E0000}"/>
    <cellStyle name="20% - Accent2 4 8 4" xfId="2314" xr:uid="{00000000-0005-0000-0000-0000080E0000}"/>
    <cellStyle name="20% - Accent2 4 8 5" xfId="42886" xr:uid="{00000000-0005-0000-0000-0000090E0000}"/>
    <cellStyle name="20% - Accent2 4 9" xfId="2315" xr:uid="{00000000-0005-0000-0000-00000A0E0000}"/>
    <cellStyle name="20% - Accent2 4 9 2" xfId="2316" xr:uid="{00000000-0005-0000-0000-00000B0E0000}"/>
    <cellStyle name="20% - Accent2 4 9 2 2" xfId="2317" xr:uid="{00000000-0005-0000-0000-00000C0E0000}"/>
    <cellStyle name="20% - Accent2 4 9 3" xfId="2318" xr:uid="{00000000-0005-0000-0000-00000D0E0000}"/>
    <cellStyle name="20% - Accent2 4 9 4" xfId="2319" xr:uid="{00000000-0005-0000-0000-00000E0E0000}"/>
    <cellStyle name="20% - Accent2 5" xfId="2320" xr:uid="{00000000-0005-0000-0000-00000F0E0000}"/>
    <cellStyle name="20% - Accent2 5 10" xfId="2321" xr:uid="{00000000-0005-0000-0000-0000100E0000}"/>
    <cellStyle name="20% - Accent2 5 10 2" xfId="2322" xr:uid="{00000000-0005-0000-0000-0000110E0000}"/>
    <cellStyle name="20% - Accent2 5 11" xfId="2323" xr:uid="{00000000-0005-0000-0000-0000120E0000}"/>
    <cellStyle name="20% - Accent2 5 12" xfId="2324" xr:uid="{00000000-0005-0000-0000-0000130E0000}"/>
    <cellStyle name="20% - Accent2 5 13" xfId="34524" xr:uid="{00000000-0005-0000-0000-0000140E0000}"/>
    <cellStyle name="20% - Accent2 5 14" xfId="42887" xr:uid="{00000000-0005-0000-0000-0000150E0000}"/>
    <cellStyle name="20% - Accent2 5 2" xfId="2325" xr:uid="{00000000-0005-0000-0000-0000160E0000}"/>
    <cellStyle name="20% - Accent2 5 2 10" xfId="2326" xr:uid="{00000000-0005-0000-0000-0000170E0000}"/>
    <cellStyle name="20% - Accent2 5 2 11" xfId="2327" xr:uid="{00000000-0005-0000-0000-0000180E0000}"/>
    <cellStyle name="20% - Accent2 5 2 12" xfId="34525" xr:uid="{00000000-0005-0000-0000-0000190E0000}"/>
    <cellStyle name="20% - Accent2 5 2 13" xfId="42888" xr:uid="{00000000-0005-0000-0000-00001A0E0000}"/>
    <cellStyle name="20% - Accent2 5 2 2" xfId="2328" xr:uid="{00000000-0005-0000-0000-00001B0E0000}"/>
    <cellStyle name="20% - Accent2 5 2 2 10" xfId="2329" xr:uid="{00000000-0005-0000-0000-00001C0E0000}"/>
    <cellStyle name="20% - Accent2 5 2 2 11" xfId="34526" xr:uid="{00000000-0005-0000-0000-00001D0E0000}"/>
    <cellStyle name="20% - Accent2 5 2 2 12" xfId="42889" xr:uid="{00000000-0005-0000-0000-00001E0E0000}"/>
    <cellStyle name="20% - Accent2 5 2 2 2" xfId="2330" xr:uid="{00000000-0005-0000-0000-00001F0E0000}"/>
    <cellStyle name="20% - Accent2 5 2 2 2 10" xfId="34527" xr:uid="{00000000-0005-0000-0000-0000200E0000}"/>
    <cellStyle name="20% - Accent2 5 2 2 2 11" xfId="42890" xr:uid="{00000000-0005-0000-0000-0000210E0000}"/>
    <cellStyle name="20% - Accent2 5 2 2 2 2" xfId="2331" xr:uid="{00000000-0005-0000-0000-0000220E0000}"/>
    <cellStyle name="20% - Accent2 5 2 2 2 2 2" xfId="2332" xr:uid="{00000000-0005-0000-0000-0000230E0000}"/>
    <cellStyle name="20% - Accent2 5 2 2 2 2 2 2" xfId="2333" xr:uid="{00000000-0005-0000-0000-0000240E0000}"/>
    <cellStyle name="20% - Accent2 5 2 2 2 2 2 2 2" xfId="2334" xr:uid="{00000000-0005-0000-0000-0000250E0000}"/>
    <cellStyle name="20% - Accent2 5 2 2 2 2 2 2 3" xfId="42893" xr:uid="{00000000-0005-0000-0000-0000260E0000}"/>
    <cellStyle name="20% - Accent2 5 2 2 2 2 2 3" xfId="2335" xr:uid="{00000000-0005-0000-0000-0000270E0000}"/>
    <cellStyle name="20% - Accent2 5 2 2 2 2 2 4" xfId="2336" xr:uid="{00000000-0005-0000-0000-0000280E0000}"/>
    <cellStyle name="20% - Accent2 5 2 2 2 2 2 5" xfId="37073" xr:uid="{00000000-0005-0000-0000-0000290E0000}"/>
    <cellStyle name="20% - Accent2 5 2 2 2 2 2 6" xfId="42892" xr:uid="{00000000-0005-0000-0000-00002A0E0000}"/>
    <cellStyle name="20% - Accent2 5 2 2 2 2 3" xfId="2337" xr:uid="{00000000-0005-0000-0000-00002B0E0000}"/>
    <cellStyle name="20% - Accent2 5 2 2 2 2 3 2" xfId="2338" xr:uid="{00000000-0005-0000-0000-00002C0E0000}"/>
    <cellStyle name="20% - Accent2 5 2 2 2 2 3 3" xfId="42894" xr:uid="{00000000-0005-0000-0000-00002D0E0000}"/>
    <cellStyle name="20% - Accent2 5 2 2 2 2 4" xfId="2339" xr:uid="{00000000-0005-0000-0000-00002E0E0000}"/>
    <cellStyle name="20% - Accent2 5 2 2 2 2 5" xfId="2340" xr:uid="{00000000-0005-0000-0000-00002F0E0000}"/>
    <cellStyle name="20% - Accent2 5 2 2 2 2 6" xfId="37072" xr:uid="{00000000-0005-0000-0000-0000300E0000}"/>
    <cellStyle name="20% - Accent2 5 2 2 2 2 7" xfId="42891" xr:uid="{00000000-0005-0000-0000-0000310E0000}"/>
    <cellStyle name="20% - Accent2 5 2 2 2 3" xfId="2341" xr:uid="{00000000-0005-0000-0000-0000320E0000}"/>
    <cellStyle name="20% - Accent2 5 2 2 2 3 2" xfId="2342" xr:uid="{00000000-0005-0000-0000-0000330E0000}"/>
    <cellStyle name="20% - Accent2 5 2 2 2 3 2 2" xfId="2343" xr:uid="{00000000-0005-0000-0000-0000340E0000}"/>
    <cellStyle name="20% - Accent2 5 2 2 2 3 2 2 2" xfId="2344" xr:uid="{00000000-0005-0000-0000-0000350E0000}"/>
    <cellStyle name="20% - Accent2 5 2 2 2 3 2 2 3" xfId="42897" xr:uid="{00000000-0005-0000-0000-0000360E0000}"/>
    <cellStyle name="20% - Accent2 5 2 2 2 3 2 3" xfId="2345" xr:uid="{00000000-0005-0000-0000-0000370E0000}"/>
    <cellStyle name="20% - Accent2 5 2 2 2 3 2 4" xfId="2346" xr:uid="{00000000-0005-0000-0000-0000380E0000}"/>
    <cellStyle name="20% - Accent2 5 2 2 2 3 2 5" xfId="37075" xr:uid="{00000000-0005-0000-0000-0000390E0000}"/>
    <cellStyle name="20% - Accent2 5 2 2 2 3 2 6" xfId="42896" xr:uid="{00000000-0005-0000-0000-00003A0E0000}"/>
    <cellStyle name="20% - Accent2 5 2 2 2 3 3" xfId="2347" xr:uid="{00000000-0005-0000-0000-00003B0E0000}"/>
    <cellStyle name="20% - Accent2 5 2 2 2 3 3 2" xfId="2348" xr:uid="{00000000-0005-0000-0000-00003C0E0000}"/>
    <cellStyle name="20% - Accent2 5 2 2 2 3 3 3" xfId="42898" xr:uid="{00000000-0005-0000-0000-00003D0E0000}"/>
    <cellStyle name="20% - Accent2 5 2 2 2 3 4" xfId="2349" xr:uid="{00000000-0005-0000-0000-00003E0E0000}"/>
    <cellStyle name="20% - Accent2 5 2 2 2 3 5" xfId="2350" xr:uid="{00000000-0005-0000-0000-00003F0E0000}"/>
    <cellStyle name="20% - Accent2 5 2 2 2 3 6" xfId="37074" xr:uid="{00000000-0005-0000-0000-0000400E0000}"/>
    <cellStyle name="20% - Accent2 5 2 2 2 3 7" xfId="42895" xr:uid="{00000000-0005-0000-0000-0000410E0000}"/>
    <cellStyle name="20% - Accent2 5 2 2 2 4" xfId="2351" xr:uid="{00000000-0005-0000-0000-0000420E0000}"/>
    <cellStyle name="20% - Accent2 5 2 2 2 4 2" xfId="2352" xr:uid="{00000000-0005-0000-0000-0000430E0000}"/>
    <cellStyle name="20% - Accent2 5 2 2 2 4 2 2" xfId="2353" xr:uid="{00000000-0005-0000-0000-0000440E0000}"/>
    <cellStyle name="20% - Accent2 5 2 2 2 4 2 3" xfId="42900" xr:uid="{00000000-0005-0000-0000-0000450E0000}"/>
    <cellStyle name="20% - Accent2 5 2 2 2 4 3" xfId="2354" xr:uid="{00000000-0005-0000-0000-0000460E0000}"/>
    <cellStyle name="20% - Accent2 5 2 2 2 4 4" xfId="2355" xr:uid="{00000000-0005-0000-0000-0000470E0000}"/>
    <cellStyle name="20% - Accent2 5 2 2 2 4 5" xfId="37076" xr:uid="{00000000-0005-0000-0000-0000480E0000}"/>
    <cellStyle name="20% - Accent2 5 2 2 2 4 6" xfId="42899" xr:uid="{00000000-0005-0000-0000-0000490E0000}"/>
    <cellStyle name="20% - Accent2 5 2 2 2 5" xfId="2356" xr:uid="{00000000-0005-0000-0000-00004A0E0000}"/>
    <cellStyle name="20% - Accent2 5 2 2 2 5 2" xfId="2357" xr:uid="{00000000-0005-0000-0000-00004B0E0000}"/>
    <cellStyle name="20% - Accent2 5 2 2 2 5 2 2" xfId="2358" xr:uid="{00000000-0005-0000-0000-00004C0E0000}"/>
    <cellStyle name="20% - Accent2 5 2 2 2 5 3" xfId="2359" xr:uid="{00000000-0005-0000-0000-00004D0E0000}"/>
    <cellStyle name="20% - Accent2 5 2 2 2 5 4" xfId="2360" xr:uid="{00000000-0005-0000-0000-00004E0E0000}"/>
    <cellStyle name="20% - Accent2 5 2 2 2 5 5" xfId="42901" xr:uid="{00000000-0005-0000-0000-00004F0E0000}"/>
    <cellStyle name="20% - Accent2 5 2 2 2 6" xfId="2361" xr:uid="{00000000-0005-0000-0000-0000500E0000}"/>
    <cellStyle name="20% - Accent2 5 2 2 2 6 2" xfId="2362" xr:uid="{00000000-0005-0000-0000-0000510E0000}"/>
    <cellStyle name="20% - Accent2 5 2 2 2 6 2 2" xfId="2363" xr:uid="{00000000-0005-0000-0000-0000520E0000}"/>
    <cellStyle name="20% - Accent2 5 2 2 2 6 3" xfId="2364" xr:uid="{00000000-0005-0000-0000-0000530E0000}"/>
    <cellStyle name="20% - Accent2 5 2 2 2 6 4" xfId="2365" xr:uid="{00000000-0005-0000-0000-0000540E0000}"/>
    <cellStyle name="20% - Accent2 5 2 2 2 7" xfId="2366" xr:uid="{00000000-0005-0000-0000-0000550E0000}"/>
    <cellStyle name="20% - Accent2 5 2 2 2 7 2" xfId="2367" xr:uid="{00000000-0005-0000-0000-0000560E0000}"/>
    <cellStyle name="20% - Accent2 5 2 2 2 8" xfId="2368" xr:uid="{00000000-0005-0000-0000-0000570E0000}"/>
    <cellStyle name="20% - Accent2 5 2 2 2 9" xfId="2369" xr:uid="{00000000-0005-0000-0000-0000580E0000}"/>
    <cellStyle name="20% - Accent2 5 2 2 3" xfId="2370" xr:uid="{00000000-0005-0000-0000-0000590E0000}"/>
    <cellStyle name="20% - Accent2 5 2 2 3 2" xfId="2371" xr:uid="{00000000-0005-0000-0000-00005A0E0000}"/>
    <cellStyle name="20% - Accent2 5 2 2 3 2 2" xfId="2372" xr:uid="{00000000-0005-0000-0000-00005B0E0000}"/>
    <cellStyle name="20% - Accent2 5 2 2 3 2 2 2" xfId="2373" xr:uid="{00000000-0005-0000-0000-00005C0E0000}"/>
    <cellStyle name="20% - Accent2 5 2 2 3 2 2 3" xfId="42904" xr:uid="{00000000-0005-0000-0000-00005D0E0000}"/>
    <cellStyle name="20% - Accent2 5 2 2 3 2 3" xfId="2374" xr:uid="{00000000-0005-0000-0000-00005E0E0000}"/>
    <cellStyle name="20% - Accent2 5 2 2 3 2 4" xfId="2375" xr:uid="{00000000-0005-0000-0000-00005F0E0000}"/>
    <cellStyle name="20% - Accent2 5 2 2 3 2 5" xfId="37078" xr:uid="{00000000-0005-0000-0000-0000600E0000}"/>
    <cellStyle name="20% - Accent2 5 2 2 3 2 6" xfId="42903" xr:uid="{00000000-0005-0000-0000-0000610E0000}"/>
    <cellStyle name="20% - Accent2 5 2 2 3 3" xfId="2376" xr:uid="{00000000-0005-0000-0000-0000620E0000}"/>
    <cellStyle name="20% - Accent2 5 2 2 3 3 2" xfId="2377" xr:uid="{00000000-0005-0000-0000-0000630E0000}"/>
    <cellStyle name="20% - Accent2 5 2 2 3 3 3" xfId="42905" xr:uid="{00000000-0005-0000-0000-0000640E0000}"/>
    <cellStyle name="20% - Accent2 5 2 2 3 4" xfId="2378" xr:uid="{00000000-0005-0000-0000-0000650E0000}"/>
    <cellStyle name="20% - Accent2 5 2 2 3 5" xfId="2379" xr:uid="{00000000-0005-0000-0000-0000660E0000}"/>
    <cellStyle name="20% - Accent2 5 2 2 3 6" xfId="37077" xr:uid="{00000000-0005-0000-0000-0000670E0000}"/>
    <cellStyle name="20% - Accent2 5 2 2 3 7" xfId="42902" xr:uid="{00000000-0005-0000-0000-0000680E0000}"/>
    <cellStyle name="20% - Accent2 5 2 2 4" xfId="2380" xr:uid="{00000000-0005-0000-0000-0000690E0000}"/>
    <cellStyle name="20% - Accent2 5 2 2 4 2" xfId="2381" xr:uid="{00000000-0005-0000-0000-00006A0E0000}"/>
    <cellStyle name="20% - Accent2 5 2 2 4 2 2" xfId="2382" xr:uid="{00000000-0005-0000-0000-00006B0E0000}"/>
    <cellStyle name="20% - Accent2 5 2 2 4 2 2 2" xfId="2383" xr:uid="{00000000-0005-0000-0000-00006C0E0000}"/>
    <cellStyle name="20% - Accent2 5 2 2 4 2 2 3" xfId="42908" xr:uid="{00000000-0005-0000-0000-00006D0E0000}"/>
    <cellStyle name="20% - Accent2 5 2 2 4 2 3" xfId="2384" xr:uid="{00000000-0005-0000-0000-00006E0E0000}"/>
    <cellStyle name="20% - Accent2 5 2 2 4 2 4" xfId="2385" xr:uid="{00000000-0005-0000-0000-00006F0E0000}"/>
    <cellStyle name="20% - Accent2 5 2 2 4 2 5" xfId="37080" xr:uid="{00000000-0005-0000-0000-0000700E0000}"/>
    <cellStyle name="20% - Accent2 5 2 2 4 2 6" xfId="42907" xr:uid="{00000000-0005-0000-0000-0000710E0000}"/>
    <cellStyle name="20% - Accent2 5 2 2 4 3" xfId="2386" xr:uid="{00000000-0005-0000-0000-0000720E0000}"/>
    <cellStyle name="20% - Accent2 5 2 2 4 3 2" xfId="2387" xr:uid="{00000000-0005-0000-0000-0000730E0000}"/>
    <cellStyle name="20% - Accent2 5 2 2 4 3 3" xfId="42909" xr:uid="{00000000-0005-0000-0000-0000740E0000}"/>
    <cellStyle name="20% - Accent2 5 2 2 4 4" xfId="2388" xr:uid="{00000000-0005-0000-0000-0000750E0000}"/>
    <cellStyle name="20% - Accent2 5 2 2 4 5" xfId="2389" xr:uid="{00000000-0005-0000-0000-0000760E0000}"/>
    <cellStyle name="20% - Accent2 5 2 2 4 6" xfId="37079" xr:uid="{00000000-0005-0000-0000-0000770E0000}"/>
    <cellStyle name="20% - Accent2 5 2 2 4 7" xfId="42906" xr:uid="{00000000-0005-0000-0000-0000780E0000}"/>
    <cellStyle name="20% - Accent2 5 2 2 5" xfId="2390" xr:uid="{00000000-0005-0000-0000-0000790E0000}"/>
    <cellStyle name="20% - Accent2 5 2 2 5 2" xfId="2391" xr:uid="{00000000-0005-0000-0000-00007A0E0000}"/>
    <cellStyle name="20% - Accent2 5 2 2 5 2 2" xfId="2392" xr:uid="{00000000-0005-0000-0000-00007B0E0000}"/>
    <cellStyle name="20% - Accent2 5 2 2 5 2 3" xfId="42911" xr:uid="{00000000-0005-0000-0000-00007C0E0000}"/>
    <cellStyle name="20% - Accent2 5 2 2 5 3" xfId="2393" xr:uid="{00000000-0005-0000-0000-00007D0E0000}"/>
    <cellStyle name="20% - Accent2 5 2 2 5 4" xfId="2394" xr:uid="{00000000-0005-0000-0000-00007E0E0000}"/>
    <cellStyle name="20% - Accent2 5 2 2 5 5" xfId="37081" xr:uid="{00000000-0005-0000-0000-00007F0E0000}"/>
    <cellStyle name="20% - Accent2 5 2 2 5 6" xfId="42910" xr:uid="{00000000-0005-0000-0000-0000800E0000}"/>
    <cellStyle name="20% - Accent2 5 2 2 6" xfId="2395" xr:uid="{00000000-0005-0000-0000-0000810E0000}"/>
    <cellStyle name="20% - Accent2 5 2 2 6 2" xfId="2396" xr:uid="{00000000-0005-0000-0000-0000820E0000}"/>
    <cellStyle name="20% - Accent2 5 2 2 6 2 2" xfId="2397" xr:uid="{00000000-0005-0000-0000-0000830E0000}"/>
    <cellStyle name="20% - Accent2 5 2 2 6 3" xfId="2398" xr:uid="{00000000-0005-0000-0000-0000840E0000}"/>
    <cellStyle name="20% - Accent2 5 2 2 6 4" xfId="2399" xr:uid="{00000000-0005-0000-0000-0000850E0000}"/>
    <cellStyle name="20% - Accent2 5 2 2 6 5" xfId="42912" xr:uid="{00000000-0005-0000-0000-0000860E0000}"/>
    <cellStyle name="20% - Accent2 5 2 2 7" xfId="2400" xr:uid="{00000000-0005-0000-0000-0000870E0000}"/>
    <cellStyle name="20% - Accent2 5 2 2 7 2" xfId="2401" xr:uid="{00000000-0005-0000-0000-0000880E0000}"/>
    <cellStyle name="20% - Accent2 5 2 2 7 2 2" xfId="2402" xr:uid="{00000000-0005-0000-0000-0000890E0000}"/>
    <cellStyle name="20% - Accent2 5 2 2 7 3" xfId="2403" xr:uid="{00000000-0005-0000-0000-00008A0E0000}"/>
    <cellStyle name="20% - Accent2 5 2 2 7 4" xfId="2404" xr:uid="{00000000-0005-0000-0000-00008B0E0000}"/>
    <cellStyle name="20% - Accent2 5 2 2 8" xfId="2405" xr:uid="{00000000-0005-0000-0000-00008C0E0000}"/>
    <cellStyle name="20% - Accent2 5 2 2 8 2" xfId="2406" xr:uid="{00000000-0005-0000-0000-00008D0E0000}"/>
    <cellStyle name="20% - Accent2 5 2 2 9" xfId="2407" xr:uid="{00000000-0005-0000-0000-00008E0E0000}"/>
    <cellStyle name="20% - Accent2 5 2 3" xfId="2408" xr:uid="{00000000-0005-0000-0000-00008F0E0000}"/>
    <cellStyle name="20% - Accent2 5 2 3 10" xfId="34528" xr:uid="{00000000-0005-0000-0000-0000900E0000}"/>
    <cellStyle name="20% - Accent2 5 2 3 11" xfId="42913" xr:uid="{00000000-0005-0000-0000-0000910E0000}"/>
    <cellStyle name="20% - Accent2 5 2 3 2" xfId="2409" xr:uid="{00000000-0005-0000-0000-0000920E0000}"/>
    <cellStyle name="20% - Accent2 5 2 3 2 2" xfId="2410" xr:uid="{00000000-0005-0000-0000-0000930E0000}"/>
    <cellStyle name="20% - Accent2 5 2 3 2 2 2" xfId="2411" xr:uid="{00000000-0005-0000-0000-0000940E0000}"/>
    <cellStyle name="20% - Accent2 5 2 3 2 2 2 2" xfId="2412" xr:uid="{00000000-0005-0000-0000-0000950E0000}"/>
    <cellStyle name="20% - Accent2 5 2 3 2 2 2 3" xfId="42916" xr:uid="{00000000-0005-0000-0000-0000960E0000}"/>
    <cellStyle name="20% - Accent2 5 2 3 2 2 3" xfId="2413" xr:uid="{00000000-0005-0000-0000-0000970E0000}"/>
    <cellStyle name="20% - Accent2 5 2 3 2 2 4" xfId="2414" xr:uid="{00000000-0005-0000-0000-0000980E0000}"/>
    <cellStyle name="20% - Accent2 5 2 3 2 2 5" xfId="37083" xr:uid="{00000000-0005-0000-0000-0000990E0000}"/>
    <cellStyle name="20% - Accent2 5 2 3 2 2 6" xfId="42915" xr:uid="{00000000-0005-0000-0000-00009A0E0000}"/>
    <cellStyle name="20% - Accent2 5 2 3 2 3" xfId="2415" xr:uid="{00000000-0005-0000-0000-00009B0E0000}"/>
    <cellStyle name="20% - Accent2 5 2 3 2 3 2" xfId="2416" xr:uid="{00000000-0005-0000-0000-00009C0E0000}"/>
    <cellStyle name="20% - Accent2 5 2 3 2 3 3" xfId="42917" xr:uid="{00000000-0005-0000-0000-00009D0E0000}"/>
    <cellStyle name="20% - Accent2 5 2 3 2 4" xfId="2417" xr:uid="{00000000-0005-0000-0000-00009E0E0000}"/>
    <cellStyle name="20% - Accent2 5 2 3 2 5" xfId="2418" xr:uid="{00000000-0005-0000-0000-00009F0E0000}"/>
    <cellStyle name="20% - Accent2 5 2 3 2 6" xfId="37082" xr:uid="{00000000-0005-0000-0000-0000A00E0000}"/>
    <cellStyle name="20% - Accent2 5 2 3 2 7" xfId="42914" xr:uid="{00000000-0005-0000-0000-0000A10E0000}"/>
    <cellStyle name="20% - Accent2 5 2 3 3" xfId="2419" xr:uid="{00000000-0005-0000-0000-0000A20E0000}"/>
    <cellStyle name="20% - Accent2 5 2 3 3 2" xfId="2420" xr:uid="{00000000-0005-0000-0000-0000A30E0000}"/>
    <cellStyle name="20% - Accent2 5 2 3 3 2 2" xfId="2421" xr:uid="{00000000-0005-0000-0000-0000A40E0000}"/>
    <cellStyle name="20% - Accent2 5 2 3 3 2 2 2" xfId="2422" xr:uid="{00000000-0005-0000-0000-0000A50E0000}"/>
    <cellStyle name="20% - Accent2 5 2 3 3 2 2 3" xfId="42920" xr:uid="{00000000-0005-0000-0000-0000A60E0000}"/>
    <cellStyle name="20% - Accent2 5 2 3 3 2 3" xfId="2423" xr:uid="{00000000-0005-0000-0000-0000A70E0000}"/>
    <cellStyle name="20% - Accent2 5 2 3 3 2 4" xfId="2424" xr:uid="{00000000-0005-0000-0000-0000A80E0000}"/>
    <cellStyle name="20% - Accent2 5 2 3 3 2 5" xfId="37085" xr:uid="{00000000-0005-0000-0000-0000A90E0000}"/>
    <cellStyle name="20% - Accent2 5 2 3 3 2 6" xfId="42919" xr:uid="{00000000-0005-0000-0000-0000AA0E0000}"/>
    <cellStyle name="20% - Accent2 5 2 3 3 3" xfId="2425" xr:uid="{00000000-0005-0000-0000-0000AB0E0000}"/>
    <cellStyle name="20% - Accent2 5 2 3 3 3 2" xfId="2426" xr:uid="{00000000-0005-0000-0000-0000AC0E0000}"/>
    <cellStyle name="20% - Accent2 5 2 3 3 3 3" xfId="42921" xr:uid="{00000000-0005-0000-0000-0000AD0E0000}"/>
    <cellStyle name="20% - Accent2 5 2 3 3 4" xfId="2427" xr:uid="{00000000-0005-0000-0000-0000AE0E0000}"/>
    <cellStyle name="20% - Accent2 5 2 3 3 5" xfId="2428" xr:uid="{00000000-0005-0000-0000-0000AF0E0000}"/>
    <cellStyle name="20% - Accent2 5 2 3 3 6" xfId="37084" xr:uid="{00000000-0005-0000-0000-0000B00E0000}"/>
    <cellStyle name="20% - Accent2 5 2 3 3 7" xfId="42918" xr:uid="{00000000-0005-0000-0000-0000B10E0000}"/>
    <cellStyle name="20% - Accent2 5 2 3 4" xfId="2429" xr:uid="{00000000-0005-0000-0000-0000B20E0000}"/>
    <cellStyle name="20% - Accent2 5 2 3 4 2" xfId="2430" xr:uid="{00000000-0005-0000-0000-0000B30E0000}"/>
    <cellStyle name="20% - Accent2 5 2 3 4 2 2" xfId="2431" xr:uid="{00000000-0005-0000-0000-0000B40E0000}"/>
    <cellStyle name="20% - Accent2 5 2 3 4 2 3" xfId="42923" xr:uid="{00000000-0005-0000-0000-0000B50E0000}"/>
    <cellStyle name="20% - Accent2 5 2 3 4 3" xfId="2432" xr:uid="{00000000-0005-0000-0000-0000B60E0000}"/>
    <cellStyle name="20% - Accent2 5 2 3 4 4" xfId="2433" xr:uid="{00000000-0005-0000-0000-0000B70E0000}"/>
    <cellStyle name="20% - Accent2 5 2 3 4 5" xfId="37086" xr:uid="{00000000-0005-0000-0000-0000B80E0000}"/>
    <cellStyle name="20% - Accent2 5 2 3 4 6" xfId="42922" xr:uid="{00000000-0005-0000-0000-0000B90E0000}"/>
    <cellStyle name="20% - Accent2 5 2 3 5" xfId="2434" xr:uid="{00000000-0005-0000-0000-0000BA0E0000}"/>
    <cellStyle name="20% - Accent2 5 2 3 5 2" xfId="2435" xr:uid="{00000000-0005-0000-0000-0000BB0E0000}"/>
    <cellStyle name="20% - Accent2 5 2 3 5 2 2" xfId="2436" xr:uid="{00000000-0005-0000-0000-0000BC0E0000}"/>
    <cellStyle name="20% - Accent2 5 2 3 5 3" xfId="2437" xr:uid="{00000000-0005-0000-0000-0000BD0E0000}"/>
    <cellStyle name="20% - Accent2 5 2 3 5 4" xfId="2438" xr:uid="{00000000-0005-0000-0000-0000BE0E0000}"/>
    <cellStyle name="20% - Accent2 5 2 3 5 5" xfId="42924" xr:uid="{00000000-0005-0000-0000-0000BF0E0000}"/>
    <cellStyle name="20% - Accent2 5 2 3 6" xfId="2439" xr:uid="{00000000-0005-0000-0000-0000C00E0000}"/>
    <cellStyle name="20% - Accent2 5 2 3 6 2" xfId="2440" xr:uid="{00000000-0005-0000-0000-0000C10E0000}"/>
    <cellStyle name="20% - Accent2 5 2 3 6 2 2" xfId="2441" xr:uid="{00000000-0005-0000-0000-0000C20E0000}"/>
    <cellStyle name="20% - Accent2 5 2 3 6 3" xfId="2442" xr:uid="{00000000-0005-0000-0000-0000C30E0000}"/>
    <cellStyle name="20% - Accent2 5 2 3 6 4" xfId="2443" xr:uid="{00000000-0005-0000-0000-0000C40E0000}"/>
    <cellStyle name="20% - Accent2 5 2 3 7" xfId="2444" xr:uid="{00000000-0005-0000-0000-0000C50E0000}"/>
    <cellStyle name="20% - Accent2 5 2 3 7 2" xfId="2445" xr:uid="{00000000-0005-0000-0000-0000C60E0000}"/>
    <cellStyle name="20% - Accent2 5 2 3 8" xfId="2446" xr:uid="{00000000-0005-0000-0000-0000C70E0000}"/>
    <cellStyle name="20% - Accent2 5 2 3 9" xfId="2447" xr:uid="{00000000-0005-0000-0000-0000C80E0000}"/>
    <cellStyle name="20% - Accent2 5 2 4" xfId="2448" xr:uid="{00000000-0005-0000-0000-0000C90E0000}"/>
    <cellStyle name="20% - Accent2 5 2 4 2" xfId="2449" xr:uid="{00000000-0005-0000-0000-0000CA0E0000}"/>
    <cellStyle name="20% - Accent2 5 2 4 2 2" xfId="2450" xr:uid="{00000000-0005-0000-0000-0000CB0E0000}"/>
    <cellStyle name="20% - Accent2 5 2 4 2 2 2" xfId="2451" xr:uid="{00000000-0005-0000-0000-0000CC0E0000}"/>
    <cellStyle name="20% - Accent2 5 2 4 2 2 3" xfId="42927" xr:uid="{00000000-0005-0000-0000-0000CD0E0000}"/>
    <cellStyle name="20% - Accent2 5 2 4 2 3" xfId="2452" xr:uid="{00000000-0005-0000-0000-0000CE0E0000}"/>
    <cellStyle name="20% - Accent2 5 2 4 2 4" xfId="2453" xr:uid="{00000000-0005-0000-0000-0000CF0E0000}"/>
    <cellStyle name="20% - Accent2 5 2 4 2 5" xfId="37088" xr:uid="{00000000-0005-0000-0000-0000D00E0000}"/>
    <cellStyle name="20% - Accent2 5 2 4 2 6" xfId="42926" xr:uid="{00000000-0005-0000-0000-0000D10E0000}"/>
    <cellStyle name="20% - Accent2 5 2 4 3" xfId="2454" xr:uid="{00000000-0005-0000-0000-0000D20E0000}"/>
    <cellStyle name="20% - Accent2 5 2 4 3 2" xfId="2455" xr:uid="{00000000-0005-0000-0000-0000D30E0000}"/>
    <cellStyle name="20% - Accent2 5 2 4 3 3" xfId="42928" xr:uid="{00000000-0005-0000-0000-0000D40E0000}"/>
    <cellStyle name="20% - Accent2 5 2 4 4" xfId="2456" xr:uid="{00000000-0005-0000-0000-0000D50E0000}"/>
    <cellStyle name="20% - Accent2 5 2 4 5" xfId="2457" xr:uid="{00000000-0005-0000-0000-0000D60E0000}"/>
    <cellStyle name="20% - Accent2 5 2 4 6" xfId="37087" xr:uid="{00000000-0005-0000-0000-0000D70E0000}"/>
    <cellStyle name="20% - Accent2 5 2 4 7" xfId="42925" xr:uid="{00000000-0005-0000-0000-0000D80E0000}"/>
    <cellStyle name="20% - Accent2 5 2 5" xfId="2458" xr:uid="{00000000-0005-0000-0000-0000D90E0000}"/>
    <cellStyle name="20% - Accent2 5 2 5 2" xfId="2459" xr:uid="{00000000-0005-0000-0000-0000DA0E0000}"/>
    <cellStyle name="20% - Accent2 5 2 5 2 2" xfId="2460" xr:uid="{00000000-0005-0000-0000-0000DB0E0000}"/>
    <cellStyle name="20% - Accent2 5 2 5 2 2 2" xfId="2461" xr:uid="{00000000-0005-0000-0000-0000DC0E0000}"/>
    <cellStyle name="20% - Accent2 5 2 5 2 2 3" xfId="42931" xr:uid="{00000000-0005-0000-0000-0000DD0E0000}"/>
    <cellStyle name="20% - Accent2 5 2 5 2 3" xfId="2462" xr:uid="{00000000-0005-0000-0000-0000DE0E0000}"/>
    <cellStyle name="20% - Accent2 5 2 5 2 4" xfId="2463" xr:uid="{00000000-0005-0000-0000-0000DF0E0000}"/>
    <cellStyle name="20% - Accent2 5 2 5 2 5" xfId="37090" xr:uid="{00000000-0005-0000-0000-0000E00E0000}"/>
    <cellStyle name="20% - Accent2 5 2 5 2 6" xfId="42930" xr:uid="{00000000-0005-0000-0000-0000E10E0000}"/>
    <cellStyle name="20% - Accent2 5 2 5 3" xfId="2464" xr:uid="{00000000-0005-0000-0000-0000E20E0000}"/>
    <cellStyle name="20% - Accent2 5 2 5 3 2" xfId="2465" xr:uid="{00000000-0005-0000-0000-0000E30E0000}"/>
    <cellStyle name="20% - Accent2 5 2 5 3 3" xfId="42932" xr:uid="{00000000-0005-0000-0000-0000E40E0000}"/>
    <cellStyle name="20% - Accent2 5 2 5 4" xfId="2466" xr:uid="{00000000-0005-0000-0000-0000E50E0000}"/>
    <cellStyle name="20% - Accent2 5 2 5 5" xfId="2467" xr:uid="{00000000-0005-0000-0000-0000E60E0000}"/>
    <cellStyle name="20% - Accent2 5 2 5 6" xfId="37089" xr:uid="{00000000-0005-0000-0000-0000E70E0000}"/>
    <cellStyle name="20% - Accent2 5 2 5 7" xfId="42929" xr:uid="{00000000-0005-0000-0000-0000E80E0000}"/>
    <cellStyle name="20% - Accent2 5 2 6" xfId="2468" xr:uid="{00000000-0005-0000-0000-0000E90E0000}"/>
    <cellStyle name="20% - Accent2 5 2 6 2" xfId="2469" xr:uid="{00000000-0005-0000-0000-0000EA0E0000}"/>
    <cellStyle name="20% - Accent2 5 2 6 2 2" xfId="2470" xr:uid="{00000000-0005-0000-0000-0000EB0E0000}"/>
    <cellStyle name="20% - Accent2 5 2 6 2 3" xfId="42934" xr:uid="{00000000-0005-0000-0000-0000EC0E0000}"/>
    <cellStyle name="20% - Accent2 5 2 6 3" xfId="2471" xr:uid="{00000000-0005-0000-0000-0000ED0E0000}"/>
    <cellStyle name="20% - Accent2 5 2 6 4" xfId="2472" xr:uid="{00000000-0005-0000-0000-0000EE0E0000}"/>
    <cellStyle name="20% - Accent2 5 2 6 5" xfId="37091" xr:uid="{00000000-0005-0000-0000-0000EF0E0000}"/>
    <cellStyle name="20% - Accent2 5 2 6 6" xfId="42933" xr:uid="{00000000-0005-0000-0000-0000F00E0000}"/>
    <cellStyle name="20% - Accent2 5 2 7" xfId="2473" xr:uid="{00000000-0005-0000-0000-0000F10E0000}"/>
    <cellStyle name="20% - Accent2 5 2 7 2" xfId="2474" xr:uid="{00000000-0005-0000-0000-0000F20E0000}"/>
    <cellStyle name="20% - Accent2 5 2 7 2 2" xfId="2475" xr:uid="{00000000-0005-0000-0000-0000F30E0000}"/>
    <cellStyle name="20% - Accent2 5 2 7 3" xfId="2476" xr:uid="{00000000-0005-0000-0000-0000F40E0000}"/>
    <cellStyle name="20% - Accent2 5 2 7 4" xfId="2477" xr:uid="{00000000-0005-0000-0000-0000F50E0000}"/>
    <cellStyle name="20% - Accent2 5 2 7 5" xfId="42935" xr:uid="{00000000-0005-0000-0000-0000F60E0000}"/>
    <cellStyle name="20% - Accent2 5 2 8" xfId="2478" xr:uid="{00000000-0005-0000-0000-0000F70E0000}"/>
    <cellStyle name="20% - Accent2 5 2 8 2" xfId="2479" xr:uid="{00000000-0005-0000-0000-0000F80E0000}"/>
    <cellStyle name="20% - Accent2 5 2 8 2 2" xfId="2480" xr:uid="{00000000-0005-0000-0000-0000F90E0000}"/>
    <cellStyle name="20% - Accent2 5 2 8 3" xfId="2481" xr:uid="{00000000-0005-0000-0000-0000FA0E0000}"/>
    <cellStyle name="20% - Accent2 5 2 8 4" xfId="2482" xr:uid="{00000000-0005-0000-0000-0000FB0E0000}"/>
    <cellStyle name="20% - Accent2 5 2 9" xfId="2483" xr:uid="{00000000-0005-0000-0000-0000FC0E0000}"/>
    <cellStyle name="20% - Accent2 5 2 9 2" xfId="2484" xr:uid="{00000000-0005-0000-0000-0000FD0E0000}"/>
    <cellStyle name="20% - Accent2 5 3" xfId="2485" xr:uid="{00000000-0005-0000-0000-0000FE0E0000}"/>
    <cellStyle name="20% - Accent2 5 3 10" xfId="2486" xr:uid="{00000000-0005-0000-0000-0000FF0E0000}"/>
    <cellStyle name="20% - Accent2 5 3 11" xfId="34529" xr:uid="{00000000-0005-0000-0000-0000000F0000}"/>
    <cellStyle name="20% - Accent2 5 3 12" xfId="42936" xr:uid="{00000000-0005-0000-0000-0000010F0000}"/>
    <cellStyle name="20% - Accent2 5 3 2" xfId="2487" xr:uid="{00000000-0005-0000-0000-0000020F0000}"/>
    <cellStyle name="20% - Accent2 5 3 2 10" xfId="34530" xr:uid="{00000000-0005-0000-0000-0000030F0000}"/>
    <cellStyle name="20% - Accent2 5 3 2 11" xfId="42937" xr:uid="{00000000-0005-0000-0000-0000040F0000}"/>
    <cellStyle name="20% - Accent2 5 3 2 2" xfId="2488" xr:uid="{00000000-0005-0000-0000-0000050F0000}"/>
    <cellStyle name="20% - Accent2 5 3 2 2 2" xfId="2489" xr:uid="{00000000-0005-0000-0000-0000060F0000}"/>
    <cellStyle name="20% - Accent2 5 3 2 2 2 2" xfId="2490" xr:uid="{00000000-0005-0000-0000-0000070F0000}"/>
    <cellStyle name="20% - Accent2 5 3 2 2 2 2 2" xfId="2491" xr:uid="{00000000-0005-0000-0000-0000080F0000}"/>
    <cellStyle name="20% - Accent2 5 3 2 2 2 2 3" xfId="42940" xr:uid="{00000000-0005-0000-0000-0000090F0000}"/>
    <cellStyle name="20% - Accent2 5 3 2 2 2 3" xfId="2492" xr:uid="{00000000-0005-0000-0000-00000A0F0000}"/>
    <cellStyle name="20% - Accent2 5 3 2 2 2 4" xfId="2493" xr:uid="{00000000-0005-0000-0000-00000B0F0000}"/>
    <cellStyle name="20% - Accent2 5 3 2 2 2 5" xfId="37093" xr:uid="{00000000-0005-0000-0000-00000C0F0000}"/>
    <cellStyle name="20% - Accent2 5 3 2 2 2 6" xfId="42939" xr:uid="{00000000-0005-0000-0000-00000D0F0000}"/>
    <cellStyle name="20% - Accent2 5 3 2 2 3" xfId="2494" xr:uid="{00000000-0005-0000-0000-00000E0F0000}"/>
    <cellStyle name="20% - Accent2 5 3 2 2 3 2" xfId="2495" xr:uid="{00000000-0005-0000-0000-00000F0F0000}"/>
    <cellStyle name="20% - Accent2 5 3 2 2 3 3" xfId="42941" xr:uid="{00000000-0005-0000-0000-0000100F0000}"/>
    <cellStyle name="20% - Accent2 5 3 2 2 4" xfId="2496" xr:uid="{00000000-0005-0000-0000-0000110F0000}"/>
    <cellStyle name="20% - Accent2 5 3 2 2 5" xfId="2497" xr:uid="{00000000-0005-0000-0000-0000120F0000}"/>
    <cellStyle name="20% - Accent2 5 3 2 2 6" xfId="37092" xr:uid="{00000000-0005-0000-0000-0000130F0000}"/>
    <cellStyle name="20% - Accent2 5 3 2 2 7" xfId="42938" xr:uid="{00000000-0005-0000-0000-0000140F0000}"/>
    <cellStyle name="20% - Accent2 5 3 2 3" xfId="2498" xr:uid="{00000000-0005-0000-0000-0000150F0000}"/>
    <cellStyle name="20% - Accent2 5 3 2 3 2" xfId="2499" xr:uid="{00000000-0005-0000-0000-0000160F0000}"/>
    <cellStyle name="20% - Accent2 5 3 2 3 2 2" xfId="2500" xr:uid="{00000000-0005-0000-0000-0000170F0000}"/>
    <cellStyle name="20% - Accent2 5 3 2 3 2 2 2" xfId="2501" xr:uid="{00000000-0005-0000-0000-0000180F0000}"/>
    <cellStyle name="20% - Accent2 5 3 2 3 2 2 3" xfId="42944" xr:uid="{00000000-0005-0000-0000-0000190F0000}"/>
    <cellStyle name="20% - Accent2 5 3 2 3 2 3" xfId="2502" xr:uid="{00000000-0005-0000-0000-00001A0F0000}"/>
    <cellStyle name="20% - Accent2 5 3 2 3 2 4" xfId="2503" xr:uid="{00000000-0005-0000-0000-00001B0F0000}"/>
    <cellStyle name="20% - Accent2 5 3 2 3 2 5" xfId="37095" xr:uid="{00000000-0005-0000-0000-00001C0F0000}"/>
    <cellStyle name="20% - Accent2 5 3 2 3 2 6" xfId="42943" xr:uid="{00000000-0005-0000-0000-00001D0F0000}"/>
    <cellStyle name="20% - Accent2 5 3 2 3 3" xfId="2504" xr:uid="{00000000-0005-0000-0000-00001E0F0000}"/>
    <cellStyle name="20% - Accent2 5 3 2 3 3 2" xfId="2505" xr:uid="{00000000-0005-0000-0000-00001F0F0000}"/>
    <cellStyle name="20% - Accent2 5 3 2 3 3 3" xfId="42945" xr:uid="{00000000-0005-0000-0000-0000200F0000}"/>
    <cellStyle name="20% - Accent2 5 3 2 3 4" xfId="2506" xr:uid="{00000000-0005-0000-0000-0000210F0000}"/>
    <cellStyle name="20% - Accent2 5 3 2 3 5" xfId="2507" xr:uid="{00000000-0005-0000-0000-0000220F0000}"/>
    <cellStyle name="20% - Accent2 5 3 2 3 6" xfId="37094" xr:uid="{00000000-0005-0000-0000-0000230F0000}"/>
    <cellStyle name="20% - Accent2 5 3 2 3 7" xfId="42942" xr:uid="{00000000-0005-0000-0000-0000240F0000}"/>
    <cellStyle name="20% - Accent2 5 3 2 4" xfId="2508" xr:uid="{00000000-0005-0000-0000-0000250F0000}"/>
    <cellStyle name="20% - Accent2 5 3 2 4 2" xfId="2509" xr:uid="{00000000-0005-0000-0000-0000260F0000}"/>
    <cellStyle name="20% - Accent2 5 3 2 4 2 2" xfId="2510" xr:uid="{00000000-0005-0000-0000-0000270F0000}"/>
    <cellStyle name="20% - Accent2 5 3 2 4 2 3" xfId="42947" xr:uid="{00000000-0005-0000-0000-0000280F0000}"/>
    <cellStyle name="20% - Accent2 5 3 2 4 3" xfId="2511" xr:uid="{00000000-0005-0000-0000-0000290F0000}"/>
    <cellStyle name="20% - Accent2 5 3 2 4 4" xfId="2512" xr:uid="{00000000-0005-0000-0000-00002A0F0000}"/>
    <cellStyle name="20% - Accent2 5 3 2 4 5" xfId="37096" xr:uid="{00000000-0005-0000-0000-00002B0F0000}"/>
    <cellStyle name="20% - Accent2 5 3 2 4 6" xfId="42946" xr:uid="{00000000-0005-0000-0000-00002C0F0000}"/>
    <cellStyle name="20% - Accent2 5 3 2 5" xfId="2513" xr:uid="{00000000-0005-0000-0000-00002D0F0000}"/>
    <cellStyle name="20% - Accent2 5 3 2 5 2" xfId="2514" xr:uid="{00000000-0005-0000-0000-00002E0F0000}"/>
    <cellStyle name="20% - Accent2 5 3 2 5 2 2" xfId="2515" xr:uid="{00000000-0005-0000-0000-00002F0F0000}"/>
    <cellStyle name="20% - Accent2 5 3 2 5 3" xfId="2516" xr:uid="{00000000-0005-0000-0000-0000300F0000}"/>
    <cellStyle name="20% - Accent2 5 3 2 5 4" xfId="2517" xr:uid="{00000000-0005-0000-0000-0000310F0000}"/>
    <cellStyle name="20% - Accent2 5 3 2 5 5" xfId="42948" xr:uid="{00000000-0005-0000-0000-0000320F0000}"/>
    <cellStyle name="20% - Accent2 5 3 2 6" xfId="2518" xr:uid="{00000000-0005-0000-0000-0000330F0000}"/>
    <cellStyle name="20% - Accent2 5 3 2 6 2" xfId="2519" xr:uid="{00000000-0005-0000-0000-0000340F0000}"/>
    <cellStyle name="20% - Accent2 5 3 2 6 2 2" xfId="2520" xr:uid="{00000000-0005-0000-0000-0000350F0000}"/>
    <cellStyle name="20% - Accent2 5 3 2 6 3" xfId="2521" xr:uid="{00000000-0005-0000-0000-0000360F0000}"/>
    <cellStyle name="20% - Accent2 5 3 2 6 4" xfId="2522" xr:uid="{00000000-0005-0000-0000-0000370F0000}"/>
    <cellStyle name="20% - Accent2 5 3 2 7" xfId="2523" xr:uid="{00000000-0005-0000-0000-0000380F0000}"/>
    <cellStyle name="20% - Accent2 5 3 2 7 2" xfId="2524" xr:uid="{00000000-0005-0000-0000-0000390F0000}"/>
    <cellStyle name="20% - Accent2 5 3 2 8" xfId="2525" xr:uid="{00000000-0005-0000-0000-00003A0F0000}"/>
    <cellStyle name="20% - Accent2 5 3 2 9" xfId="2526" xr:uid="{00000000-0005-0000-0000-00003B0F0000}"/>
    <cellStyle name="20% - Accent2 5 3 3" xfId="2527" xr:uid="{00000000-0005-0000-0000-00003C0F0000}"/>
    <cellStyle name="20% - Accent2 5 3 3 2" xfId="2528" xr:uid="{00000000-0005-0000-0000-00003D0F0000}"/>
    <cellStyle name="20% - Accent2 5 3 3 2 2" xfId="2529" xr:uid="{00000000-0005-0000-0000-00003E0F0000}"/>
    <cellStyle name="20% - Accent2 5 3 3 2 2 2" xfId="2530" xr:uid="{00000000-0005-0000-0000-00003F0F0000}"/>
    <cellStyle name="20% - Accent2 5 3 3 2 2 3" xfId="42951" xr:uid="{00000000-0005-0000-0000-0000400F0000}"/>
    <cellStyle name="20% - Accent2 5 3 3 2 3" xfId="2531" xr:uid="{00000000-0005-0000-0000-0000410F0000}"/>
    <cellStyle name="20% - Accent2 5 3 3 2 4" xfId="2532" xr:uid="{00000000-0005-0000-0000-0000420F0000}"/>
    <cellStyle name="20% - Accent2 5 3 3 2 5" xfId="37098" xr:uid="{00000000-0005-0000-0000-0000430F0000}"/>
    <cellStyle name="20% - Accent2 5 3 3 2 6" xfId="42950" xr:uid="{00000000-0005-0000-0000-0000440F0000}"/>
    <cellStyle name="20% - Accent2 5 3 3 3" xfId="2533" xr:uid="{00000000-0005-0000-0000-0000450F0000}"/>
    <cellStyle name="20% - Accent2 5 3 3 3 2" xfId="2534" xr:uid="{00000000-0005-0000-0000-0000460F0000}"/>
    <cellStyle name="20% - Accent2 5 3 3 3 3" xfId="42952" xr:uid="{00000000-0005-0000-0000-0000470F0000}"/>
    <cellStyle name="20% - Accent2 5 3 3 4" xfId="2535" xr:uid="{00000000-0005-0000-0000-0000480F0000}"/>
    <cellStyle name="20% - Accent2 5 3 3 5" xfId="2536" xr:uid="{00000000-0005-0000-0000-0000490F0000}"/>
    <cellStyle name="20% - Accent2 5 3 3 6" xfId="37097" xr:uid="{00000000-0005-0000-0000-00004A0F0000}"/>
    <cellStyle name="20% - Accent2 5 3 3 7" xfId="42949" xr:uid="{00000000-0005-0000-0000-00004B0F0000}"/>
    <cellStyle name="20% - Accent2 5 3 4" xfId="2537" xr:uid="{00000000-0005-0000-0000-00004C0F0000}"/>
    <cellStyle name="20% - Accent2 5 3 4 2" xfId="2538" xr:uid="{00000000-0005-0000-0000-00004D0F0000}"/>
    <cellStyle name="20% - Accent2 5 3 4 2 2" xfId="2539" xr:uid="{00000000-0005-0000-0000-00004E0F0000}"/>
    <cellStyle name="20% - Accent2 5 3 4 2 2 2" xfId="2540" xr:uid="{00000000-0005-0000-0000-00004F0F0000}"/>
    <cellStyle name="20% - Accent2 5 3 4 2 2 3" xfId="42955" xr:uid="{00000000-0005-0000-0000-0000500F0000}"/>
    <cellStyle name="20% - Accent2 5 3 4 2 3" xfId="2541" xr:uid="{00000000-0005-0000-0000-0000510F0000}"/>
    <cellStyle name="20% - Accent2 5 3 4 2 4" xfId="2542" xr:uid="{00000000-0005-0000-0000-0000520F0000}"/>
    <cellStyle name="20% - Accent2 5 3 4 2 5" xfId="37100" xr:uid="{00000000-0005-0000-0000-0000530F0000}"/>
    <cellStyle name="20% - Accent2 5 3 4 2 6" xfId="42954" xr:uid="{00000000-0005-0000-0000-0000540F0000}"/>
    <cellStyle name="20% - Accent2 5 3 4 3" xfId="2543" xr:uid="{00000000-0005-0000-0000-0000550F0000}"/>
    <cellStyle name="20% - Accent2 5 3 4 3 2" xfId="2544" xr:uid="{00000000-0005-0000-0000-0000560F0000}"/>
    <cellStyle name="20% - Accent2 5 3 4 3 3" xfId="42956" xr:uid="{00000000-0005-0000-0000-0000570F0000}"/>
    <cellStyle name="20% - Accent2 5 3 4 4" xfId="2545" xr:uid="{00000000-0005-0000-0000-0000580F0000}"/>
    <cellStyle name="20% - Accent2 5 3 4 5" xfId="2546" xr:uid="{00000000-0005-0000-0000-0000590F0000}"/>
    <cellStyle name="20% - Accent2 5 3 4 6" xfId="37099" xr:uid="{00000000-0005-0000-0000-00005A0F0000}"/>
    <cellStyle name="20% - Accent2 5 3 4 7" xfId="42953" xr:uid="{00000000-0005-0000-0000-00005B0F0000}"/>
    <cellStyle name="20% - Accent2 5 3 5" xfId="2547" xr:uid="{00000000-0005-0000-0000-00005C0F0000}"/>
    <cellStyle name="20% - Accent2 5 3 5 2" xfId="2548" xr:uid="{00000000-0005-0000-0000-00005D0F0000}"/>
    <cellStyle name="20% - Accent2 5 3 5 2 2" xfId="2549" xr:uid="{00000000-0005-0000-0000-00005E0F0000}"/>
    <cellStyle name="20% - Accent2 5 3 5 2 3" xfId="42958" xr:uid="{00000000-0005-0000-0000-00005F0F0000}"/>
    <cellStyle name="20% - Accent2 5 3 5 3" xfId="2550" xr:uid="{00000000-0005-0000-0000-0000600F0000}"/>
    <cellStyle name="20% - Accent2 5 3 5 4" xfId="2551" xr:uid="{00000000-0005-0000-0000-0000610F0000}"/>
    <cellStyle name="20% - Accent2 5 3 5 5" xfId="37101" xr:uid="{00000000-0005-0000-0000-0000620F0000}"/>
    <cellStyle name="20% - Accent2 5 3 5 6" xfId="42957" xr:uid="{00000000-0005-0000-0000-0000630F0000}"/>
    <cellStyle name="20% - Accent2 5 3 6" xfId="2552" xr:uid="{00000000-0005-0000-0000-0000640F0000}"/>
    <cellStyle name="20% - Accent2 5 3 6 2" xfId="2553" xr:uid="{00000000-0005-0000-0000-0000650F0000}"/>
    <cellStyle name="20% - Accent2 5 3 6 2 2" xfId="2554" xr:uid="{00000000-0005-0000-0000-0000660F0000}"/>
    <cellStyle name="20% - Accent2 5 3 6 3" xfId="2555" xr:uid="{00000000-0005-0000-0000-0000670F0000}"/>
    <cellStyle name="20% - Accent2 5 3 6 4" xfId="2556" xr:uid="{00000000-0005-0000-0000-0000680F0000}"/>
    <cellStyle name="20% - Accent2 5 3 6 5" xfId="42959" xr:uid="{00000000-0005-0000-0000-0000690F0000}"/>
    <cellStyle name="20% - Accent2 5 3 7" xfId="2557" xr:uid="{00000000-0005-0000-0000-00006A0F0000}"/>
    <cellStyle name="20% - Accent2 5 3 7 2" xfId="2558" xr:uid="{00000000-0005-0000-0000-00006B0F0000}"/>
    <cellStyle name="20% - Accent2 5 3 7 2 2" xfId="2559" xr:uid="{00000000-0005-0000-0000-00006C0F0000}"/>
    <cellStyle name="20% - Accent2 5 3 7 3" xfId="2560" xr:uid="{00000000-0005-0000-0000-00006D0F0000}"/>
    <cellStyle name="20% - Accent2 5 3 7 4" xfId="2561" xr:uid="{00000000-0005-0000-0000-00006E0F0000}"/>
    <cellStyle name="20% - Accent2 5 3 8" xfId="2562" xr:uid="{00000000-0005-0000-0000-00006F0F0000}"/>
    <cellStyle name="20% - Accent2 5 3 8 2" xfId="2563" xr:uid="{00000000-0005-0000-0000-0000700F0000}"/>
    <cellStyle name="20% - Accent2 5 3 9" xfId="2564" xr:uid="{00000000-0005-0000-0000-0000710F0000}"/>
    <cellStyle name="20% - Accent2 5 4" xfId="2565" xr:uid="{00000000-0005-0000-0000-0000720F0000}"/>
    <cellStyle name="20% - Accent2 5 4 10" xfId="34531" xr:uid="{00000000-0005-0000-0000-0000730F0000}"/>
    <cellStyle name="20% - Accent2 5 4 11" xfId="42960" xr:uid="{00000000-0005-0000-0000-0000740F0000}"/>
    <cellStyle name="20% - Accent2 5 4 2" xfId="2566" xr:uid="{00000000-0005-0000-0000-0000750F0000}"/>
    <cellStyle name="20% - Accent2 5 4 2 2" xfId="2567" xr:uid="{00000000-0005-0000-0000-0000760F0000}"/>
    <cellStyle name="20% - Accent2 5 4 2 2 2" xfId="2568" xr:uid="{00000000-0005-0000-0000-0000770F0000}"/>
    <cellStyle name="20% - Accent2 5 4 2 2 2 2" xfId="2569" xr:uid="{00000000-0005-0000-0000-0000780F0000}"/>
    <cellStyle name="20% - Accent2 5 4 2 2 2 3" xfId="42963" xr:uid="{00000000-0005-0000-0000-0000790F0000}"/>
    <cellStyle name="20% - Accent2 5 4 2 2 3" xfId="2570" xr:uid="{00000000-0005-0000-0000-00007A0F0000}"/>
    <cellStyle name="20% - Accent2 5 4 2 2 4" xfId="2571" xr:uid="{00000000-0005-0000-0000-00007B0F0000}"/>
    <cellStyle name="20% - Accent2 5 4 2 2 5" xfId="37103" xr:uid="{00000000-0005-0000-0000-00007C0F0000}"/>
    <cellStyle name="20% - Accent2 5 4 2 2 6" xfId="42962" xr:uid="{00000000-0005-0000-0000-00007D0F0000}"/>
    <cellStyle name="20% - Accent2 5 4 2 3" xfId="2572" xr:uid="{00000000-0005-0000-0000-00007E0F0000}"/>
    <cellStyle name="20% - Accent2 5 4 2 3 2" xfId="2573" xr:uid="{00000000-0005-0000-0000-00007F0F0000}"/>
    <cellStyle name="20% - Accent2 5 4 2 3 3" xfId="42964" xr:uid="{00000000-0005-0000-0000-0000800F0000}"/>
    <cellStyle name="20% - Accent2 5 4 2 4" xfId="2574" xr:uid="{00000000-0005-0000-0000-0000810F0000}"/>
    <cellStyle name="20% - Accent2 5 4 2 5" xfId="2575" xr:uid="{00000000-0005-0000-0000-0000820F0000}"/>
    <cellStyle name="20% - Accent2 5 4 2 6" xfId="37102" xr:uid="{00000000-0005-0000-0000-0000830F0000}"/>
    <cellStyle name="20% - Accent2 5 4 2 7" xfId="42961" xr:uid="{00000000-0005-0000-0000-0000840F0000}"/>
    <cellStyle name="20% - Accent2 5 4 3" xfId="2576" xr:uid="{00000000-0005-0000-0000-0000850F0000}"/>
    <cellStyle name="20% - Accent2 5 4 3 2" xfId="2577" xr:uid="{00000000-0005-0000-0000-0000860F0000}"/>
    <cellStyle name="20% - Accent2 5 4 3 2 2" xfId="2578" xr:uid="{00000000-0005-0000-0000-0000870F0000}"/>
    <cellStyle name="20% - Accent2 5 4 3 2 2 2" xfId="2579" xr:uid="{00000000-0005-0000-0000-0000880F0000}"/>
    <cellStyle name="20% - Accent2 5 4 3 2 2 3" xfId="42967" xr:uid="{00000000-0005-0000-0000-0000890F0000}"/>
    <cellStyle name="20% - Accent2 5 4 3 2 3" xfId="2580" xr:uid="{00000000-0005-0000-0000-00008A0F0000}"/>
    <cellStyle name="20% - Accent2 5 4 3 2 4" xfId="2581" xr:uid="{00000000-0005-0000-0000-00008B0F0000}"/>
    <cellStyle name="20% - Accent2 5 4 3 2 5" xfId="37105" xr:uid="{00000000-0005-0000-0000-00008C0F0000}"/>
    <cellStyle name="20% - Accent2 5 4 3 2 6" xfId="42966" xr:uid="{00000000-0005-0000-0000-00008D0F0000}"/>
    <cellStyle name="20% - Accent2 5 4 3 3" xfId="2582" xr:uid="{00000000-0005-0000-0000-00008E0F0000}"/>
    <cellStyle name="20% - Accent2 5 4 3 3 2" xfId="2583" xr:uid="{00000000-0005-0000-0000-00008F0F0000}"/>
    <cellStyle name="20% - Accent2 5 4 3 3 3" xfId="42968" xr:uid="{00000000-0005-0000-0000-0000900F0000}"/>
    <cellStyle name="20% - Accent2 5 4 3 4" xfId="2584" xr:uid="{00000000-0005-0000-0000-0000910F0000}"/>
    <cellStyle name="20% - Accent2 5 4 3 5" xfId="2585" xr:uid="{00000000-0005-0000-0000-0000920F0000}"/>
    <cellStyle name="20% - Accent2 5 4 3 6" xfId="37104" xr:uid="{00000000-0005-0000-0000-0000930F0000}"/>
    <cellStyle name="20% - Accent2 5 4 3 7" xfId="42965" xr:uid="{00000000-0005-0000-0000-0000940F0000}"/>
    <cellStyle name="20% - Accent2 5 4 4" xfId="2586" xr:uid="{00000000-0005-0000-0000-0000950F0000}"/>
    <cellStyle name="20% - Accent2 5 4 4 2" xfId="2587" xr:uid="{00000000-0005-0000-0000-0000960F0000}"/>
    <cellStyle name="20% - Accent2 5 4 4 2 2" xfId="2588" xr:uid="{00000000-0005-0000-0000-0000970F0000}"/>
    <cellStyle name="20% - Accent2 5 4 4 2 3" xfId="42970" xr:uid="{00000000-0005-0000-0000-0000980F0000}"/>
    <cellStyle name="20% - Accent2 5 4 4 3" xfId="2589" xr:uid="{00000000-0005-0000-0000-0000990F0000}"/>
    <cellStyle name="20% - Accent2 5 4 4 4" xfId="2590" xr:uid="{00000000-0005-0000-0000-00009A0F0000}"/>
    <cellStyle name="20% - Accent2 5 4 4 5" xfId="37106" xr:uid="{00000000-0005-0000-0000-00009B0F0000}"/>
    <cellStyle name="20% - Accent2 5 4 4 6" xfId="42969" xr:uid="{00000000-0005-0000-0000-00009C0F0000}"/>
    <cellStyle name="20% - Accent2 5 4 5" xfId="2591" xr:uid="{00000000-0005-0000-0000-00009D0F0000}"/>
    <cellStyle name="20% - Accent2 5 4 5 2" xfId="2592" xr:uid="{00000000-0005-0000-0000-00009E0F0000}"/>
    <cellStyle name="20% - Accent2 5 4 5 2 2" xfId="2593" xr:uid="{00000000-0005-0000-0000-00009F0F0000}"/>
    <cellStyle name="20% - Accent2 5 4 5 3" xfId="2594" xr:uid="{00000000-0005-0000-0000-0000A00F0000}"/>
    <cellStyle name="20% - Accent2 5 4 5 4" xfId="2595" xr:uid="{00000000-0005-0000-0000-0000A10F0000}"/>
    <cellStyle name="20% - Accent2 5 4 5 5" xfId="42971" xr:uid="{00000000-0005-0000-0000-0000A20F0000}"/>
    <cellStyle name="20% - Accent2 5 4 6" xfId="2596" xr:uid="{00000000-0005-0000-0000-0000A30F0000}"/>
    <cellStyle name="20% - Accent2 5 4 6 2" xfId="2597" xr:uid="{00000000-0005-0000-0000-0000A40F0000}"/>
    <cellStyle name="20% - Accent2 5 4 6 2 2" xfId="2598" xr:uid="{00000000-0005-0000-0000-0000A50F0000}"/>
    <cellStyle name="20% - Accent2 5 4 6 3" xfId="2599" xr:uid="{00000000-0005-0000-0000-0000A60F0000}"/>
    <cellStyle name="20% - Accent2 5 4 6 4" xfId="2600" xr:uid="{00000000-0005-0000-0000-0000A70F0000}"/>
    <cellStyle name="20% - Accent2 5 4 7" xfId="2601" xr:uid="{00000000-0005-0000-0000-0000A80F0000}"/>
    <cellStyle name="20% - Accent2 5 4 7 2" xfId="2602" xr:uid="{00000000-0005-0000-0000-0000A90F0000}"/>
    <cellStyle name="20% - Accent2 5 4 8" xfId="2603" xr:uid="{00000000-0005-0000-0000-0000AA0F0000}"/>
    <cellStyle name="20% - Accent2 5 4 9" xfId="2604" xr:uid="{00000000-0005-0000-0000-0000AB0F0000}"/>
    <cellStyle name="20% - Accent2 5 5" xfId="2605" xr:uid="{00000000-0005-0000-0000-0000AC0F0000}"/>
    <cellStyle name="20% - Accent2 5 5 2" xfId="2606" xr:uid="{00000000-0005-0000-0000-0000AD0F0000}"/>
    <cellStyle name="20% - Accent2 5 5 2 2" xfId="2607" xr:uid="{00000000-0005-0000-0000-0000AE0F0000}"/>
    <cellStyle name="20% - Accent2 5 5 2 2 2" xfId="2608" xr:uid="{00000000-0005-0000-0000-0000AF0F0000}"/>
    <cellStyle name="20% - Accent2 5 5 2 2 3" xfId="42974" xr:uid="{00000000-0005-0000-0000-0000B00F0000}"/>
    <cellStyle name="20% - Accent2 5 5 2 3" xfId="2609" xr:uid="{00000000-0005-0000-0000-0000B10F0000}"/>
    <cellStyle name="20% - Accent2 5 5 2 4" xfId="2610" xr:uid="{00000000-0005-0000-0000-0000B20F0000}"/>
    <cellStyle name="20% - Accent2 5 5 2 5" xfId="37108" xr:uid="{00000000-0005-0000-0000-0000B30F0000}"/>
    <cellStyle name="20% - Accent2 5 5 2 6" xfId="42973" xr:uid="{00000000-0005-0000-0000-0000B40F0000}"/>
    <cellStyle name="20% - Accent2 5 5 3" xfId="2611" xr:uid="{00000000-0005-0000-0000-0000B50F0000}"/>
    <cellStyle name="20% - Accent2 5 5 3 2" xfId="2612" xr:uid="{00000000-0005-0000-0000-0000B60F0000}"/>
    <cellStyle name="20% - Accent2 5 5 3 2 2" xfId="2613" xr:uid="{00000000-0005-0000-0000-0000B70F0000}"/>
    <cellStyle name="20% - Accent2 5 5 3 2 3" xfId="42976" xr:uid="{00000000-0005-0000-0000-0000B80F0000}"/>
    <cellStyle name="20% - Accent2 5 5 3 3" xfId="2614" xr:uid="{00000000-0005-0000-0000-0000B90F0000}"/>
    <cellStyle name="20% - Accent2 5 5 3 4" xfId="2615" xr:uid="{00000000-0005-0000-0000-0000BA0F0000}"/>
    <cellStyle name="20% - Accent2 5 5 3 5" xfId="37109" xr:uid="{00000000-0005-0000-0000-0000BB0F0000}"/>
    <cellStyle name="20% - Accent2 5 5 3 6" xfId="42975" xr:uid="{00000000-0005-0000-0000-0000BC0F0000}"/>
    <cellStyle name="20% - Accent2 5 5 4" xfId="2616" xr:uid="{00000000-0005-0000-0000-0000BD0F0000}"/>
    <cellStyle name="20% - Accent2 5 5 4 2" xfId="2617" xr:uid="{00000000-0005-0000-0000-0000BE0F0000}"/>
    <cellStyle name="20% - Accent2 5 5 4 3" xfId="42977" xr:uid="{00000000-0005-0000-0000-0000BF0F0000}"/>
    <cellStyle name="20% - Accent2 5 5 5" xfId="2618" xr:uid="{00000000-0005-0000-0000-0000C00F0000}"/>
    <cellStyle name="20% - Accent2 5 5 6" xfId="2619" xr:uid="{00000000-0005-0000-0000-0000C10F0000}"/>
    <cellStyle name="20% - Accent2 5 5 7" xfId="37107" xr:uid="{00000000-0005-0000-0000-0000C20F0000}"/>
    <cellStyle name="20% - Accent2 5 5 8" xfId="42972" xr:uid="{00000000-0005-0000-0000-0000C30F0000}"/>
    <cellStyle name="20% - Accent2 5 6" xfId="2620" xr:uid="{00000000-0005-0000-0000-0000C40F0000}"/>
    <cellStyle name="20% - Accent2 5 6 2" xfId="2621" xr:uid="{00000000-0005-0000-0000-0000C50F0000}"/>
    <cellStyle name="20% - Accent2 5 6 2 2" xfId="2622" xr:uid="{00000000-0005-0000-0000-0000C60F0000}"/>
    <cellStyle name="20% - Accent2 5 6 2 2 2" xfId="2623" xr:uid="{00000000-0005-0000-0000-0000C70F0000}"/>
    <cellStyle name="20% - Accent2 5 6 2 2 3" xfId="42980" xr:uid="{00000000-0005-0000-0000-0000C80F0000}"/>
    <cellStyle name="20% - Accent2 5 6 2 3" xfId="2624" xr:uid="{00000000-0005-0000-0000-0000C90F0000}"/>
    <cellStyle name="20% - Accent2 5 6 2 4" xfId="2625" xr:uid="{00000000-0005-0000-0000-0000CA0F0000}"/>
    <cellStyle name="20% - Accent2 5 6 2 5" xfId="37111" xr:uid="{00000000-0005-0000-0000-0000CB0F0000}"/>
    <cellStyle name="20% - Accent2 5 6 2 6" xfId="42979" xr:uid="{00000000-0005-0000-0000-0000CC0F0000}"/>
    <cellStyle name="20% - Accent2 5 6 3" xfId="2626" xr:uid="{00000000-0005-0000-0000-0000CD0F0000}"/>
    <cellStyle name="20% - Accent2 5 6 3 2" xfId="2627" xr:uid="{00000000-0005-0000-0000-0000CE0F0000}"/>
    <cellStyle name="20% - Accent2 5 6 3 3" xfId="42981" xr:uid="{00000000-0005-0000-0000-0000CF0F0000}"/>
    <cellStyle name="20% - Accent2 5 6 4" xfId="2628" xr:uid="{00000000-0005-0000-0000-0000D00F0000}"/>
    <cellStyle name="20% - Accent2 5 6 5" xfId="2629" xr:uid="{00000000-0005-0000-0000-0000D10F0000}"/>
    <cellStyle name="20% - Accent2 5 6 6" xfId="37110" xr:uid="{00000000-0005-0000-0000-0000D20F0000}"/>
    <cellStyle name="20% - Accent2 5 6 7" xfId="42978" xr:uid="{00000000-0005-0000-0000-0000D30F0000}"/>
    <cellStyle name="20% - Accent2 5 7" xfId="2630" xr:uid="{00000000-0005-0000-0000-0000D40F0000}"/>
    <cellStyle name="20% - Accent2 5 7 2" xfId="2631" xr:uid="{00000000-0005-0000-0000-0000D50F0000}"/>
    <cellStyle name="20% - Accent2 5 7 2 2" xfId="2632" xr:uid="{00000000-0005-0000-0000-0000D60F0000}"/>
    <cellStyle name="20% - Accent2 5 7 2 3" xfId="42983" xr:uid="{00000000-0005-0000-0000-0000D70F0000}"/>
    <cellStyle name="20% - Accent2 5 7 3" xfId="2633" xr:uid="{00000000-0005-0000-0000-0000D80F0000}"/>
    <cellStyle name="20% - Accent2 5 7 4" xfId="2634" xr:uid="{00000000-0005-0000-0000-0000D90F0000}"/>
    <cellStyle name="20% - Accent2 5 7 5" xfId="37112" xr:uid="{00000000-0005-0000-0000-0000DA0F0000}"/>
    <cellStyle name="20% - Accent2 5 7 6" xfId="42982" xr:uid="{00000000-0005-0000-0000-0000DB0F0000}"/>
    <cellStyle name="20% - Accent2 5 8" xfId="2635" xr:uid="{00000000-0005-0000-0000-0000DC0F0000}"/>
    <cellStyle name="20% - Accent2 5 8 2" xfId="2636" xr:uid="{00000000-0005-0000-0000-0000DD0F0000}"/>
    <cellStyle name="20% - Accent2 5 8 2 2" xfId="2637" xr:uid="{00000000-0005-0000-0000-0000DE0F0000}"/>
    <cellStyle name="20% - Accent2 5 8 3" xfId="2638" xr:uid="{00000000-0005-0000-0000-0000DF0F0000}"/>
    <cellStyle name="20% - Accent2 5 8 4" xfId="2639" xr:uid="{00000000-0005-0000-0000-0000E00F0000}"/>
    <cellStyle name="20% - Accent2 5 8 5" xfId="42984" xr:uid="{00000000-0005-0000-0000-0000E10F0000}"/>
    <cellStyle name="20% - Accent2 5 9" xfId="2640" xr:uid="{00000000-0005-0000-0000-0000E20F0000}"/>
    <cellStyle name="20% - Accent2 5 9 2" xfId="2641" xr:uid="{00000000-0005-0000-0000-0000E30F0000}"/>
    <cellStyle name="20% - Accent2 5 9 2 2" xfId="2642" xr:uid="{00000000-0005-0000-0000-0000E40F0000}"/>
    <cellStyle name="20% - Accent2 5 9 3" xfId="2643" xr:uid="{00000000-0005-0000-0000-0000E50F0000}"/>
    <cellStyle name="20% - Accent2 5 9 4" xfId="2644" xr:uid="{00000000-0005-0000-0000-0000E60F0000}"/>
    <cellStyle name="20% - Accent2 6" xfId="2645" xr:uid="{00000000-0005-0000-0000-0000E70F0000}"/>
    <cellStyle name="20% - Accent2 7" xfId="2646" xr:uid="{00000000-0005-0000-0000-0000E80F0000}"/>
    <cellStyle name="20% - Accent2 8" xfId="2647" xr:uid="{00000000-0005-0000-0000-0000E90F0000}"/>
    <cellStyle name="20% - Accent2 9" xfId="2648" xr:uid="{00000000-0005-0000-0000-0000EA0F0000}"/>
    <cellStyle name="20% - Accent2 9 2" xfId="2649" xr:uid="{00000000-0005-0000-0000-0000EB0F0000}"/>
    <cellStyle name="20% - Accent2 9 2 2" xfId="2650" xr:uid="{00000000-0005-0000-0000-0000EC0F0000}"/>
    <cellStyle name="20% - Accent2 9 2 3" xfId="42986" xr:uid="{00000000-0005-0000-0000-0000ED0F0000}"/>
    <cellStyle name="20% - Accent2 9 3" xfId="2651" xr:uid="{00000000-0005-0000-0000-0000EE0F0000}"/>
    <cellStyle name="20% - Accent2 9 4" xfId="2652" xr:uid="{00000000-0005-0000-0000-0000EF0F0000}"/>
    <cellStyle name="20% - Accent2 9 5" xfId="37113" xr:uid="{00000000-0005-0000-0000-0000F00F0000}"/>
    <cellStyle name="20% - Accent2 9 6" xfId="42985" xr:uid="{00000000-0005-0000-0000-0000F10F0000}"/>
    <cellStyle name="20% - Accent3 10" xfId="42987" xr:uid="{00000000-0005-0000-0000-0000F20F0000}"/>
    <cellStyle name="20% - Accent3 2" xfId="2653" xr:uid="{00000000-0005-0000-0000-0000F30F0000}"/>
    <cellStyle name="20% - Accent3 2 10" xfId="2654" xr:uid="{00000000-0005-0000-0000-0000F40F0000}"/>
    <cellStyle name="20% - Accent3 2 10 2" xfId="2655" xr:uid="{00000000-0005-0000-0000-0000F50F0000}"/>
    <cellStyle name="20% - Accent3 2 10 2 2" xfId="2656" xr:uid="{00000000-0005-0000-0000-0000F60F0000}"/>
    <cellStyle name="20% - Accent3 2 10 2 3" xfId="42989" xr:uid="{00000000-0005-0000-0000-0000F70F0000}"/>
    <cellStyle name="20% - Accent3 2 10 3" xfId="2657" xr:uid="{00000000-0005-0000-0000-0000F80F0000}"/>
    <cellStyle name="20% - Accent3 2 10 4" xfId="2658" xr:uid="{00000000-0005-0000-0000-0000F90F0000}"/>
    <cellStyle name="20% - Accent3 2 10 5" xfId="37114" xr:uid="{00000000-0005-0000-0000-0000FA0F0000}"/>
    <cellStyle name="20% - Accent3 2 10 6" xfId="42988" xr:uid="{00000000-0005-0000-0000-0000FB0F0000}"/>
    <cellStyle name="20% - Accent3 2 11" xfId="2659" xr:uid="{00000000-0005-0000-0000-0000FC0F0000}"/>
    <cellStyle name="20% - Accent3 2 11 2" xfId="2660" xr:uid="{00000000-0005-0000-0000-0000FD0F0000}"/>
    <cellStyle name="20% - Accent3 2 12" xfId="2661" xr:uid="{00000000-0005-0000-0000-0000FE0F0000}"/>
    <cellStyle name="20% - Accent3 2 13" xfId="2662" xr:uid="{00000000-0005-0000-0000-0000FF0F0000}"/>
    <cellStyle name="20% - Accent3 2 2" xfId="2663" xr:uid="{00000000-0005-0000-0000-000000100000}"/>
    <cellStyle name="20% - Accent3 2 2 2" xfId="2664" xr:uid="{00000000-0005-0000-0000-000001100000}"/>
    <cellStyle name="20% - Accent3 2 2 3" xfId="2665" xr:uid="{00000000-0005-0000-0000-000002100000}"/>
    <cellStyle name="20% - Accent3 2 2 3 2" xfId="37116" xr:uid="{00000000-0005-0000-0000-000003100000}"/>
    <cellStyle name="20% - Accent3 2 2 3 3" xfId="37115" xr:uid="{00000000-0005-0000-0000-000004100000}"/>
    <cellStyle name="20% - Accent3 2 2 4" xfId="2666" xr:uid="{00000000-0005-0000-0000-000005100000}"/>
    <cellStyle name="20% - Accent3 2 3" xfId="2667" xr:uid="{00000000-0005-0000-0000-000006100000}"/>
    <cellStyle name="20% - Accent3 2 3 10" xfId="2668" xr:uid="{00000000-0005-0000-0000-000007100000}"/>
    <cellStyle name="20% - Accent3 2 3 11" xfId="2669" xr:uid="{00000000-0005-0000-0000-000008100000}"/>
    <cellStyle name="20% - Accent3 2 3 12" xfId="34532" xr:uid="{00000000-0005-0000-0000-000009100000}"/>
    <cellStyle name="20% - Accent3 2 3 13" xfId="42990" xr:uid="{00000000-0005-0000-0000-00000A100000}"/>
    <cellStyle name="20% - Accent3 2 3 2" xfId="2670" xr:uid="{00000000-0005-0000-0000-00000B100000}"/>
    <cellStyle name="20% - Accent3 2 3 2 10" xfId="2671" xr:uid="{00000000-0005-0000-0000-00000C100000}"/>
    <cellStyle name="20% - Accent3 2 3 2 11" xfId="34533" xr:uid="{00000000-0005-0000-0000-00000D100000}"/>
    <cellStyle name="20% - Accent3 2 3 2 12" xfId="42991" xr:uid="{00000000-0005-0000-0000-00000E100000}"/>
    <cellStyle name="20% - Accent3 2 3 2 2" xfId="2672" xr:uid="{00000000-0005-0000-0000-00000F100000}"/>
    <cellStyle name="20% - Accent3 2 3 2 2 10" xfId="34534" xr:uid="{00000000-0005-0000-0000-000010100000}"/>
    <cellStyle name="20% - Accent3 2 3 2 2 11" xfId="42992" xr:uid="{00000000-0005-0000-0000-000011100000}"/>
    <cellStyle name="20% - Accent3 2 3 2 2 2" xfId="2673" xr:uid="{00000000-0005-0000-0000-000012100000}"/>
    <cellStyle name="20% - Accent3 2 3 2 2 2 2" xfId="2674" xr:uid="{00000000-0005-0000-0000-000013100000}"/>
    <cellStyle name="20% - Accent3 2 3 2 2 2 2 2" xfId="2675" xr:uid="{00000000-0005-0000-0000-000014100000}"/>
    <cellStyle name="20% - Accent3 2 3 2 2 2 2 2 2" xfId="2676" xr:uid="{00000000-0005-0000-0000-000015100000}"/>
    <cellStyle name="20% - Accent3 2 3 2 2 2 2 2 3" xfId="42995" xr:uid="{00000000-0005-0000-0000-000016100000}"/>
    <cellStyle name="20% - Accent3 2 3 2 2 2 2 3" xfId="2677" xr:uid="{00000000-0005-0000-0000-000017100000}"/>
    <cellStyle name="20% - Accent3 2 3 2 2 2 2 4" xfId="2678" xr:uid="{00000000-0005-0000-0000-000018100000}"/>
    <cellStyle name="20% - Accent3 2 3 2 2 2 2 5" xfId="37118" xr:uid="{00000000-0005-0000-0000-000019100000}"/>
    <cellStyle name="20% - Accent3 2 3 2 2 2 2 6" xfId="42994" xr:uid="{00000000-0005-0000-0000-00001A100000}"/>
    <cellStyle name="20% - Accent3 2 3 2 2 2 3" xfId="2679" xr:uid="{00000000-0005-0000-0000-00001B100000}"/>
    <cellStyle name="20% - Accent3 2 3 2 2 2 3 2" xfId="2680" xr:uid="{00000000-0005-0000-0000-00001C100000}"/>
    <cellStyle name="20% - Accent3 2 3 2 2 2 3 3" xfId="42996" xr:uid="{00000000-0005-0000-0000-00001D100000}"/>
    <cellStyle name="20% - Accent3 2 3 2 2 2 4" xfId="2681" xr:uid="{00000000-0005-0000-0000-00001E100000}"/>
    <cellStyle name="20% - Accent3 2 3 2 2 2 5" xfId="2682" xr:uid="{00000000-0005-0000-0000-00001F100000}"/>
    <cellStyle name="20% - Accent3 2 3 2 2 2 6" xfId="37117" xr:uid="{00000000-0005-0000-0000-000020100000}"/>
    <cellStyle name="20% - Accent3 2 3 2 2 2 7" xfId="42993" xr:uid="{00000000-0005-0000-0000-000021100000}"/>
    <cellStyle name="20% - Accent3 2 3 2 2 3" xfId="2683" xr:uid="{00000000-0005-0000-0000-000022100000}"/>
    <cellStyle name="20% - Accent3 2 3 2 2 3 2" xfId="2684" xr:uid="{00000000-0005-0000-0000-000023100000}"/>
    <cellStyle name="20% - Accent3 2 3 2 2 3 2 2" xfId="2685" xr:uid="{00000000-0005-0000-0000-000024100000}"/>
    <cellStyle name="20% - Accent3 2 3 2 2 3 2 2 2" xfId="2686" xr:uid="{00000000-0005-0000-0000-000025100000}"/>
    <cellStyle name="20% - Accent3 2 3 2 2 3 2 2 3" xfId="42999" xr:uid="{00000000-0005-0000-0000-000026100000}"/>
    <cellStyle name="20% - Accent3 2 3 2 2 3 2 3" xfId="2687" xr:uid="{00000000-0005-0000-0000-000027100000}"/>
    <cellStyle name="20% - Accent3 2 3 2 2 3 2 4" xfId="2688" xr:uid="{00000000-0005-0000-0000-000028100000}"/>
    <cellStyle name="20% - Accent3 2 3 2 2 3 2 5" xfId="37120" xr:uid="{00000000-0005-0000-0000-000029100000}"/>
    <cellStyle name="20% - Accent3 2 3 2 2 3 2 6" xfId="42998" xr:uid="{00000000-0005-0000-0000-00002A100000}"/>
    <cellStyle name="20% - Accent3 2 3 2 2 3 3" xfId="2689" xr:uid="{00000000-0005-0000-0000-00002B100000}"/>
    <cellStyle name="20% - Accent3 2 3 2 2 3 3 2" xfId="2690" xr:uid="{00000000-0005-0000-0000-00002C100000}"/>
    <cellStyle name="20% - Accent3 2 3 2 2 3 3 3" xfId="43000" xr:uid="{00000000-0005-0000-0000-00002D100000}"/>
    <cellStyle name="20% - Accent3 2 3 2 2 3 4" xfId="2691" xr:uid="{00000000-0005-0000-0000-00002E100000}"/>
    <cellStyle name="20% - Accent3 2 3 2 2 3 5" xfId="2692" xr:uid="{00000000-0005-0000-0000-00002F100000}"/>
    <cellStyle name="20% - Accent3 2 3 2 2 3 6" xfId="37119" xr:uid="{00000000-0005-0000-0000-000030100000}"/>
    <cellStyle name="20% - Accent3 2 3 2 2 3 7" xfId="42997" xr:uid="{00000000-0005-0000-0000-000031100000}"/>
    <cellStyle name="20% - Accent3 2 3 2 2 4" xfId="2693" xr:uid="{00000000-0005-0000-0000-000032100000}"/>
    <cellStyle name="20% - Accent3 2 3 2 2 4 2" xfId="2694" xr:uid="{00000000-0005-0000-0000-000033100000}"/>
    <cellStyle name="20% - Accent3 2 3 2 2 4 2 2" xfId="2695" xr:uid="{00000000-0005-0000-0000-000034100000}"/>
    <cellStyle name="20% - Accent3 2 3 2 2 4 2 3" xfId="43002" xr:uid="{00000000-0005-0000-0000-000035100000}"/>
    <cellStyle name="20% - Accent3 2 3 2 2 4 3" xfId="2696" xr:uid="{00000000-0005-0000-0000-000036100000}"/>
    <cellStyle name="20% - Accent3 2 3 2 2 4 4" xfId="2697" xr:uid="{00000000-0005-0000-0000-000037100000}"/>
    <cellStyle name="20% - Accent3 2 3 2 2 4 5" xfId="37121" xr:uid="{00000000-0005-0000-0000-000038100000}"/>
    <cellStyle name="20% - Accent3 2 3 2 2 4 6" xfId="43001" xr:uid="{00000000-0005-0000-0000-000039100000}"/>
    <cellStyle name="20% - Accent3 2 3 2 2 5" xfId="2698" xr:uid="{00000000-0005-0000-0000-00003A100000}"/>
    <cellStyle name="20% - Accent3 2 3 2 2 5 2" xfId="2699" xr:uid="{00000000-0005-0000-0000-00003B100000}"/>
    <cellStyle name="20% - Accent3 2 3 2 2 5 2 2" xfId="2700" xr:uid="{00000000-0005-0000-0000-00003C100000}"/>
    <cellStyle name="20% - Accent3 2 3 2 2 5 3" xfId="2701" xr:uid="{00000000-0005-0000-0000-00003D100000}"/>
    <cellStyle name="20% - Accent3 2 3 2 2 5 4" xfId="2702" xr:uid="{00000000-0005-0000-0000-00003E100000}"/>
    <cellStyle name="20% - Accent3 2 3 2 2 5 5" xfId="43003" xr:uid="{00000000-0005-0000-0000-00003F100000}"/>
    <cellStyle name="20% - Accent3 2 3 2 2 6" xfId="2703" xr:uid="{00000000-0005-0000-0000-000040100000}"/>
    <cellStyle name="20% - Accent3 2 3 2 2 6 2" xfId="2704" xr:uid="{00000000-0005-0000-0000-000041100000}"/>
    <cellStyle name="20% - Accent3 2 3 2 2 6 2 2" xfId="2705" xr:uid="{00000000-0005-0000-0000-000042100000}"/>
    <cellStyle name="20% - Accent3 2 3 2 2 6 3" xfId="2706" xr:uid="{00000000-0005-0000-0000-000043100000}"/>
    <cellStyle name="20% - Accent3 2 3 2 2 6 4" xfId="2707" xr:uid="{00000000-0005-0000-0000-000044100000}"/>
    <cellStyle name="20% - Accent3 2 3 2 2 7" xfId="2708" xr:uid="{00000000-0005-0000-0000-000045100000}"/>
    <cellStyle name="20% - Accent3 2 3 2 2 7 2" xfId="2709" xr:uid="{00000000-0005-0000-0000-000046100000}"/>
    <cellStyle name="20% - Accent3 2 3 2 2 8" xfId="2710" xr:uid="{00000000-0005-0000-0000-000047100000}"/>
    <cellStyle name="20% - Accent3 2 3 2 2 9" xfId="2711" xr:uid="{00000000-0005-0000-0000-000048100000}"/>
    <cellStyle name="20% - Accent3 2 3 2 3" xfId="2712" xr:uid="{00000000-0005-0000-0000-000049100000}"/>
    <cellStyle name="20% - Accent3 2 3 2 3 2" xfId="2713" xr:uid="{00000000-0005-0000-0000-00004A100000}"/>
    <cellStyle name="20% - Accent3 2 3 2 3 2 2" xfId="2714" xr:uid="{00000000-0005-0000-0000-00004B100000}"/>
    <cellStyle name="20% - Accent3 2 3 2 3 2 2 2" xfId="2715" xr:uid="{00000000-0005-0000-0000-00004C100000}"/>
    <cellStyle name="20% - Accent3 2 3 2 3 2 2 3" xfId="43006" xr:uid="{00000000-0005-0000-0000-00004D100000}"/>
    <cellStyle name="20% - Accent3 2 3 2 3 2 3" xfId="2716" xr:uid="{00000000-0005-0000-0000-00004E100000}"/>
    <cellStyle name="20% - Accent3 2 3 2 3 2 4" xfId="2717" xr:uid="{00000000-0005-0000-0000-00004F100000}"/>
    <cellStyle name="20% - Accent3 2 3 2 3 2 5" xfId="37123" xr:uid="{00000000-0005-0000-0000-000050100000}"/>
    <cellStyle name="20% - Accent3 2 3 2 3 2 6" xfId="43005" xr:uid="{00000000-0005-0000-0000-000051100000}"/>
    <cellStyle name="20% - Accent3 2 3 2 3 3" xfId="2718" xr:uid="{00000000-0005-0000-0000-000052100000}"/>
    <cellStyle name="20% - Accent3 2 3 2 3 3 2" xfId="2719" xr:uid="{00000000-0005-0000-0000-000053100000}"/>
    <cellStyle name="20% - Accent3 2 3 2 3 3 3" xfId="43007" xr:uid="{00000000-0005-0000-0000-000054100000}"/>
    <cellStyle name="20% - Accent3 2 3 2 3 4" xfId="2720" xr:uid="{00000000-0005-0000-0000-000055100000}"/>
    <cellStyle name="20% - Accent3 2 3 2 3 5" xfId="2721" xr:uid="{00000000-0005-0000-0000-000056100000}"/>
    <cellStyle name="20% - Accent3 2 3 2 3 6" xfId="37122" xr:uid="{00000000-0005-0000-0000-000057100000}"/>
    <cellStyle name="20% - Accent3 2 3 2 3 7" xfId="43004" xr:uid="{00000000-0005-0000-0000-000058100000}"/>
    <cellStyle name="20% - Accent3 2 3 2 4" xfId="2722" xr:uid="{00000000-0005-0000-0000-000059100000}"/>
    <cellStyle name="20% - Accent3 2 3 2 4 2" xfId="2723" xr:uid="{00000000-0005-0000-0000-00005A100000}"/>
    <cellStyle name="20% - Accent3 2 3 2 4 2 2" xfId="2724" xr:uid="{00000000-0005-0000-0000-00005B100000}"/>
    <cellStyle name="20% - Accent3 2 3 2 4 2 2 2" xfId="2725" xr:uid="{00000000-0005-0000-0000-00005C100000}"/>
    <cellStyle name="20% - Accent3 2 3 2 4 2 2 3" xfId="43010" xr:uid="{00000000-0005-0000-0000-00005D100000}"/>
    <cellStyle name="20% - Accent3 2 3 2 4 2 3" xfId="2726" xr:uid="{00000000-0005-0000-0000-00005E100000}"/>
    <cellStyle name="20% - Accent3 2 3 2 4 2 4" xfId="2727" xr:uid="{00000000-0005-0000-0000-00005F100000}"/>
    <cellStyle name="20% - Accent3 2 3 2 4 2 5" xfId="37125" xr:uid="{00000000-0005-0000-0000-000060100000}"/>
    <cellStyle name="20% - Accent3 2 3 2 4 2 6" xfId="43009" xr:uid="{00000000-0005-0000-0000-000061100000}"/>
    <cellStyle name="20% - Accent3 2 3 2 4 3" xfId="2728" xr:uid="{00000000-0005-0000-0000-000062100000}"/>
    <cellStyle name="20% - Accent3 2 3 2 4 3 2" xfId="2729" xr:uid="{00000000-0005-0000-0000-000063100000}"/>
    <cellStyle name="20% - Accent3 2 3 2 4 3 3" xfId="43011" xr:uid="{00000000-0005-0000-0000-000064100000}"/>
    <cellStyle name="20% - Accent3 2 3 2 4 4" xfId="2730" xr:uid="{00000000-0005-0000-0000-000065100000}"/>
    <cellStyle name="20% - Accent3 2 3 2 4 5" xfId="2731" xr:uid="{00000000-0005-0000-0000-000066100000}"/>
    <cellStyle name="20% - Accent3 2 3 2 4 6" xfId="37124" xr:uid="{00000000-0005-0000-0000-000067100000}"/>
    <cellStyle name="20% - Accent3 2 3 2 4 7" xfId="43008" xr:uid="{00000000-0005-0000-0000-000068100000}"/>
    <cellStyle name="20% - Accent3 2 3 2 5" xfId="2732" xr:uid="{00000000-0005-0000-0000-000069100000}"/>
    <cellStyle name="20% - Accent3 2 3 2 5 2" xfId="2733" xr:uid="{00000000-0005-0000-0000-00006A100000}"/>
    <cellStyle name="20% - Accent3 2 3 2 5 2 2" xfId="2734" xr:uid="{00000000-0005-0000-0000-00006B100000}"/>
    <cellStyle name="20% - Accent3 2 3 2 5 2 3" xfId="43013" xr:uid="{00000000-0005-0000-0000-00006C100000}"/>
    <cellStyle name="20% - Accent3 2 3 2 5 3" xfId="2735" xr:uid="{00000000-0005-0000-0000-00006D100000}"/>
    <cellStyle name="20% - Accent3 2 3 2 5 4" xfId="2736" xr:uid="{00000000-0005-0000-0000-00006E100000}"/>
    <cellStyle name="20% - Accent3 2 3 2 5 5" xfId="37126" xr:uid="{00000000-0005-0000-0000-00006F100000}"/>
    <cellStyle name="20% - Accent3 2 3 2 5 6" xfId="43012" xr:uid="{00000000-0005-0000-0000-000070100000}"/>
    <cellStyle name="20% - Accent3 2 3 2 6" xfId="2737" xr:uid="{00000000-0005-0000-0000-000071100000}"/>
    <cellStyle name="20% - Accent3 2 3 2 6 2" xfId="2738" xr:uid="{00000000-0005-0000-0000-000072100000}"/>
    <cellStyle name="20% - Accent3 2 3 2 6 2 2" xfId="2739" xr:uid="{00000000-0005-0000-0000-000073100000}"/>
    <cellStyle name="20% - Accent3 2 3 2 6 3" xfId="2740" xr:uid="{00000000-0005-0000-0000-000074100000}"/>
    <cellStyle name="20% - Accent3 2 3 2 6 4" xfId="2741" xr:uid="{00000000-0005-0000-0000-000075100000}"/>
    <cellStyle name="20% - Accent3 2 3 2 6 5" xfId="43014" xr:uid="{00000000-0005-0000-0000-000076100000}"/>
    <cellStyle name="20% - Accent3 2 3 2 7" xfId="2742" xr:uid="{00000000-0005-0000-0000-000077100000}"/>
    <cellStyle name="20% - Accent3 2 3 2 7 2" xfId="2743" xr:uid="{00000000-0005-0000-0000-000078100000}"/>
    <cellStyle name="20% - Accent3 2 3 2 7 2 2" xfId="2744" xr:uid="{00000000-0005-0000-0000-000079100000}"/>
    <cellStyle name="20% - Accent3 2 3 2 7 3" xfId="2745" xr:uid="{00000000-0005-0000-0000-00007A100000}"/>
    <cellStyle name="20% - Accent3 2 3 2 7 4" xfId="2746" xr:uid="{00000000-0005-0000-0000-00007B100000}"/>
    <cellStyle name="20% - Accent3 2 3 2 8" xfId="2747" xr:uid="{00000000-0005-0000-0000-00007C100000}"/>
    <cellStyle name="20% - Accent3 2 3 2 8 2" xfId="2748" xr:uid="{00000000-0005-0000-0000-00007D100000}"/>
    <cellStyle name="20% - Accent3 2 3 2 9" xfId="2749" xr:uid="{00000000-0005-0000-0000-00007E100000}"/>
    <cellStyle name="20% - Accent3 2 3 3" xfId="2750" xr:uid="{00000000-0005-0000-0000-00007F100000}"/>
    <cellStyle name="20% - Accent3 2 3 3 10" xfId="34535" xr:uid="{00000000-0005-0000-0000-000080100000}"/>
    <cellStyle name="20% - Accent3 2 3 3 11" xfId="43015" xr:uid="{00000000-0005-0000-0000-000081100000}"/>
    <cellStyle name="20% - Accent3 2 3 3 2" xfId="2751" xr:uid="{00000000-0005-0000-0000-000082100000}"/>
    <cellStyle name="20% - Accent3 2 3 3 2 2" xfId="2752" xr:uid="{00000000-0005-0000-0000-000083100000}"/>
    <cellStyle name="20% - Accent3 2 3 3 2 2 2" xfId="2753" xr:uid="{00000000-0005-0000-0000-000084100000}"/>
    <cellStyle name="20% - Accent3 2 3 3 2 2 2 2" xfId="2754" xr:uid="{00000000-0005-0000-0000-000085100000}"/>
    <cellStyle name="20% - Accent3 2 3 3 2 2 2 3" xfId="43018" xr:uid="{00000000-0005-0000-0000-000086100000}"/>
    <cellStyle name="20% - Accent3 2 3 3 2 2 3" xfId="2755" xr:uid="{00000000-0005-0000-0000-000087100000}"/>
    <cellStyle name="20% - Accent3 2 3 3 2 2 4" xfId="2756" xr:uid="{00000000-0005-0000-0000-000088100000}"/>
    <cellStyle name="20% - Accent3 2 3 3 2 2 5" xfId="37128" xr:uid="{00000000-0005-0000-0000-000089100000}"/>
    <cellStyle name="20% - Accent3 2 3 3 2 2 6" xfId="43017" xr:uid="{00000000-0005-0000-0000-00008A100000}"/>
    <cellStyle name="20% - Accent3 2 3 3 2 3" xfId="2757" xr:uid="{00000000-0005-0000-0000-00008B100000}"/>
    <cellStyle name="20% - Accent3 2 3 3 2 3 2" xfId="2758" xr:uid="{00000000-0005-0000-0000-00008C100000}"/>
    <cellStyle name="20% - Accent3 2 3 3 2 3 3" xfId="43019" xr:uid="{00000000-0005-0000-0000-00008D100000}"/>
    <cellStyle name="20% - Accent3 2 3 3 2 4" xfId="2759" xr:uid="{00000000-0005-0000-0000-00008E100000}"/>
    <cellStyle name="20% - Accent3 2 3 3 2 5" xfId="2760" xr:uid="{00000000-0005-0000-0000-00008F100000}"/>
    <cellStyle name="20% - Accent3 2 3 3 2 6" xfId="37127" xr:uid="{00000000-0005-0000-0000-000090100000}"/>
    <cellStyle name="20% - Accent3 2 3 3 2 7" xfId="43016" xr:uid="{00000000-0005-0000-0000-000091100000}"/>
    <cellStyle name="20% - Accent3 2 3 3 3" xfId="2761" xr:uid="{00000000-0005-0000-0000-000092100000}"/>
    <cellStyle name="20% - Accent3 2 3 3 3 2" xfId="2762" xr:uid="{00000000-0005-0000-0000-000093100000}"/>
    <cellStyle name="20% - Accent3 2 3 3 3 2 2" xfId="2763" xr:uid="{00000000-0005-0000-0000-000094100000}"/>
    <cellStyle name="20% - Accent3 2 3 3 3 2 2 2" xfId="2764" xr:uid="{00000000-0005-0000-0000-000095100000}"/>
    <cellStyle name="20% - Accent3 2 3 3 3 2 2 3" xfId="43022" xr:uid="{00000000-0005-0000-0000-000096100000}"/>
    <cellStyle name="20% - Accent3 2 3 3 3 2 3" xfId="2765" xr:uid="{00000000-0005-0000-0000-000097100000}"/>
    <cellStyle name="20% - Accent3 2 3 3 3 2 4" xfId="2766" xr:uid="{00000000-0005-0000-0000-000098100000}"/>
    <cellStyle name="20% - Accent3 2 3 3 3 2 5" xfId="37130" xr:uid="{00000000-0005-0000-0000-000099100000}"/>
    <cellStyle name="20% - Accent3 2 3 3 3 2 6" xfId="43021" xr:uid="{00000000-0005-0000-0000-00009A100000}"/>
    <cellStyle name="20% - Accent3 2 3 3 3 3" xfId="2767" xr:uid="{00000000-0005-0000-0000-00009B100000}"/>
    <cellStyle name="20% - Accent3 2 3 3 3 3 2" xfId="2768" xr:uid="{00000000-0005-0000-0000-00009C100000}"/>
    <cellStyle name="20% - Accent3 2 3 3 3 3 3" xfId="43023" xr:uid="{00000000-0005-0000-0000-00009D100000}"/>
    <cellStyle name="20% - Accent3 2 3 3 3 4" xfId="2769" xr:uid="{00000000-0005-0000-0000-00009E100000}"/>
    <cellStyle name="20% - Accent3 2 3 3 3 5" xfId="2770" xr:uid="{00000000-0005-0000-0000-00009F100000}"/>
    <cellStyle name="20% - Accent3 2 3 3 3 6" xfId="37129" xr:uid="{00000000-0005-0000-0000-0000A0100000}"/>
    <cellStyle name="20% - Accent3 2 3 3 3 7" xfId="43020" xr:uid="{00000000-0005-0000-0000-0000A1100000}"/>
    <cellStyle name="20% - Accent3 2 3 3 4" xfId="2771" xr:uid="{00000000-0005-0000-0000-0000A2100000}"/>
    <cellStyle name="20% - Accent3 2 3 3 4 2" xfId="2772" xr:uid="{00000000-0005-0000-0000-0000A3100000}"/>
    <cellStyle name="20% - Accent3 2 3 3 4 2 2" xfId="2773" xr:uid="{00000000-0005-0000-0000-0000A4100000}"/>
    <cellStyle name="20% - Accent3 2 3 3 4 2 3" xfId="43025" xr:uid="{00000000-0005-0000-0000-0000A5100000}"/>
    <cellStyle name="20% - Accent3 2 3 3 4 3" xfId="2774" xr:uid="{00000000-0005-0000-0000-0000A6100000}"/>
    <cellStyle name="20% - Accent3 2 3 3 4 4" xfId="2775" xr:uid="{00000000-0005-0000-0000-0000A7100000}"/>
    <cellStyle name="20% - Accent3 2 3 3 4 5" xfId="37131" xr:uid="{00000000-0005-0000-0000-0000A8100000}"/>
    <cellStyle name="20% - Accent3 2 3 3 4 6" xfId="43024" xr:uid="{00000000-0005-0000-0000-0000A9100000}"/>
    <cellStyle name="20% - Accent3 2 3 3 5" xfId="2776" xr:uid="{00000000-0005-0000-0000-0000AA100000}"/>
    <cellStyle name="20% - Accent3 2 3 3 5 2" xfId="2777" xr:uid="{00000000-0005-0000-0000-0000AB100000}"/>
    <cellStyle name="20% - Accent3 2 3 3 5 2 2" xfId="2778" xr:uid="{00000000-0005-0000-0000-0000AC100000}"/>
    <cellStyle name="20% - Accent3 2 3 3 5 3" xfId="2779" xr:uid="{00000000-0005-0000-0000-0000AD100000}"/>
    <cellStyle name="20% - Accent3 2 3 3 5 4" xfId="2780" xr:uid="{00000000-0005-0000-0000-0000AE100000}"/>
    <cellStyle name="20% - Accent3 2 3 3 5 5" xfId="43026" xr:uid="{00000000-0005-0000-0000-0000AF100000}"/>
    <cellStyle name="20% - Accent3 2 3 3 6" xfId="2781" xr:uid="{00000000-0005-0000-0000-0000B0100000}"/>
    <cellStyle name="20% - Accent3 2 3 3 6 2" xfId="2782" xr:uid="{00000000-0005-0000-0000-0000B1100000}"/>
    <cellStyle name="20% - Accent3 2 3 3 6 2 2" xfId="2783" xr:uid="{00000000-0005-0000-0000-0000B2100000}"/>
    <cellStyle name="20% - Accent3 2 3 3 6 3" xfId="2784" xr:uid="{00000000-0005-0000-0000-0000B3100000}"/>
    <cellStyle name="20% - Accent3 2 3 3 6 4" xfId="2785" xr:uid="{00000000-0005-0000-0000-0000B4100000}"/>
    <cellStyle name="20% - Accent3 2 3 3 7" xfId="2786" xr:uid="{00000000-0005-0000-0000-0000B5100000}"/>
    <cellStyle name="20% - Accent3 2 3 3 7 2" xfId="2787" xr:uid="{00000000-0005-0000-0000-0000B6100000}"/>
    <cellStyle name="20% - Accent3 2 3 3 8" xfId="2788" xr:uid="{00000000-0005-0000-0000-0000B7100000}"/>
    <cellStyle name="20% - Accent3 2 3 3 9" xfId="2789" xr:uid="{00000000-0005-0000-0000-0000B8100000}"/>
    <cellStyle name="20% - Accent3 2 3 4" xfId="2790" xr:uid="{00000000-0005-0000-0000-0000B9100000}"/>
    <cellStyle name="20% - Accent3 2 3 4 2" xfId="2791" xr:uid="{00000000-0005-0000-0000-0000BA100000}"/>
    <cellStyle name="20% - Accent3 2 3 4 2 2" xfId="2792" xr:uid="{00000000-0005-0000-0000-0000BB100000}"/>
    <cellStyle name="20% - Accent3 2 3 4 2 2 2" xfId="2793" xr:uid="{00000000-0005-0000-0000-0000BC100000}"/>
    <cellStyle name="20% - Accent3 2 3 4 2 2 3" xfId="43029" xr:uid="{00000000-0005-0000-0000-0000BD100000}"/>
    <cellStyle name="20% - Accent3 2 3 4 2 3" xfId="2794" xr:uid="{00000000-0005-0000-0000-0000BE100000}"/>
    <cellStyle name="20% - Accent3 2 3 4 2 4" xfId="2795" xr:uid="{00000000-0005-0000-0000-0000BF100000}"/>
    <cellStyle name="20% - Accent3 2 3 4 2 5" xfId="37133" xr:uid="{00000000-0005-0000-0000-0000C0100000}"/>
    <cellStyle name="20% - Accent3 2 3 4 2 6" xfId="43028" xr:uid="{00000000-0005-0000-0000-0000C1100000}"/>
    <cellStyle name="20% - Accent3 2 3 4 3" xfId="2796" xr:uid="{00000000-0005-0000-0000-0000C2100000}"/>
    <cellStyle name="20% - Accent3 2 3 4 4" xfId="2797" xr:uid="{00000000-0005-0000-0000-0000C3100000}"/>
    <cellStyle name="20% - Accent3 2 3 4 4 2" xfId="2798" xr:uid="{00000000-0005-0000-0000-0000C4100000}"/>
    <cellStyle name="20% - Accent3 2 3 4 4 3" xfId="43030" xr:uid="{00000000-0005-0000-0000-0000C5100000}"/>
    <cellStyle name="20% - Accent3 2 3 4 5" xfId="2799" xr:uid="{00000000-0005-0000-0000-0000C6100000}"/>
    <cellStyle name="20% - Accent3 2 3 4 6" xfId="2800" xr:uid="{00000000-0005-0000-0000-0000C7100000}"/>
    <cellStyle name="20% - Accent3 2 3 4 7" xfId="37132" xr:uid="{00000000-0005-0000-0000-0000C8100000}"/>
    <cellStyle name="20% - Accent3 2 3 4 8" xfId="43027" xr:uid="{00000000-0005-0000-0000-0000C9100000}"/>
    <cellStyle name="20% - Accent3 2 3 5" xfId="2801" xr:uid="{00000000-0005-0000-0000-0000CA100000}"/>
    <cellStyle name="20% - Accent3 2 3 5 2" xfId="2802" xr:uid="{00000000-0005-0000-0000-0000CB100000}"/>
    <cellStyle name="20% - Accent3 2 3 5 2 2" xfId="2803" xr:uid="{00000000-0005-0000-0000-0000CC100000}"/>
    <cellStyle name="20% - Accent3 2 3 5 2 2 2" xfId="2804" xr:uid="{00000000-0005-0000-0000-0000CD100000}"/>
    <cellStyle name="20% - Accent3 2 3 5 2 2 3" xfId="43033" xr:uid="{00000000-0005-0000-0000-0000CE100000}"/>
    <cellStyle name="20% - Accent3 2 3 5 2 3" xfId="2805" xr:uid="{00000000-0005-0000-0000-0000CF100000}"/>
    <cellStyle name="20% - Accent3 2 3 5 2 4" xfId="2806" xr:uid="{00000000-0005-0000-0000-0000D0100000}"/>
    <cellStyle name="20% - Accent3 2 3 5 2 5" xfId="37135" xr:uid="{00000000-0005-0000-0000-0000D1100000}"/>
    <cellStyle name="20% - Accent3 2 3 5 2 6" xfId="43032" xr:uid="{00000000-0005-0000-0000-0000D2100000}"/>
    <cellStyle name="20% - Accent3 2 3 5 3" xfId="2807" xr:uid="{00000000-0005-0000-0000-0000D3100000}"/>
    <cellStyle name="20% - Accent3 2 3 5 3 2" xfId="2808" xr:uid="{00000000-0005-0000-0000-0000D4100000}"/>
    <cellStyle name="20% - Accent3 2 3 5 3 3" xfId="43034" xr:uid="{00000000-0005-0000-0000-0000D5100000}"/>
    <cellStyle name="20% - Accent3 2 3 5 4" xfId="2809" xr:uid="{00000000-0005-0000-0000-0000D6100000}"/>
    <cellStyle name="20% - Accent3 2 3 5 5" xfId="2810" xr:uid="{00000000-0005-0000-0000-0000D7100000}"/>
    <cellStyle name="20% - Accent3 2 3 5 6" xfId="37134" xr:uid="{00000000-0005-0000-0000-0000D8100000}"/>
    <cellStyle name="20% - Accent3 2 3 5 7" xfId="43031" xr:uid="{00000000-0005-0000-0000-0000D9100000}"/>
    <cellStyle name="20% - Accent3 2 3 6" xfId="2811" xr:uid="{00000000-0005-0000-0000-0000DA100000}"/>
    <cellStyle name="20% - Accent3 2 3 6 2" xfId="2812" xr:uid="{00000000-0005-0000-0000-0000DB100000}"/>
    <cellStyle name="20% - Accent3 2 3 6 2 2" xfId="2813" xr:uid="{00000000-0005-0000-0000-0000DC100000}"/>
    <cellStyle name="20% - Accent3 2 3 6 2 3" xfId="43036" xr:uid="{00000000-0005-0000-0000-0000DD100000}"/>
    <cellStyle name="20% - Accent3 2 3 6 3" xfId="2814" xr:uid="{00000000-0005-0000-0000-0000DE100000}"/>
    <cellStyle name="20% - Accent3 2 3 6 4" xfId="2815" xr:uid="{00000000-0005-0000-0000-0000DF100000}"/>
    <cellStyle name="20% - Accent3 2 3 6 5" xfId="37136" xr:uid="{00000000-0005-0000-0000-0000E0100000}"/>
    <cellStyle name="20% - Accent3 2 3 6 6" xfId="43035" xr:uid="{00000000-0005-0000-0000-0000E1100000}"/>
    <cellStyle name="20% - Accent3 2 3 7" xfId="2816" xr:uid="{00000000-0005-0000-0000-0000E2100000}"/>
    <cellStyle name="20% - Accent3 2 3 7 2" xfId="2817" xr:uid="{00000000-0005-0000-0000-0000E3100000}"/>
    <cellStyle name="20% - Accent3 2 3 7 2 2" xfId="2818" xr:uid="{00000000-0005-0000-0000-0000E4100000}"/>
    <cellStyle name="20% - Accent3 2 3 7 3" xfId="2819" xr:uid="{00000000-0005-0000-0000-0000E5100000}"/>
    <cellStyle name="20% - Accent3 2 3 7 4" xfId="2820" xr:uid="{00000000-0005-0000-0000-0000E6100000}"/>
    <cellStyle name="20% - Accent3 2 3 7 5" xfId="43037" xr:uid="{00000000-0005-0000-0000-0000E7100000}"/>
    <cellStyle name="20% - Accent3 2 3 8" xfId="2821" xr:uid="{00000000-0005-0000-0000-0000E8100000}"/>
    <cellStyle name="20% - Accent3 2 3 8 2" xfId="2822" xr:uid="{00000000-0005-0000-0000-0000E9100000}"/>
    <cellStyle name="20% - Accent3 2 3 8 2 2" xfId="2823" xr:uid="{00000000-0005-0000-0000-0000EA100000}"/>
    <cellStyle name="20% - Accent3 2 3 8 3" xfId="2824" xr:uid="{00000000-0005-0000-0000-0000EB100000}"/>
    <cellStyle name="20% - Accent3 2 3 8 4" xfId="2825" xr:uid="{00000000-0005-0000-0000-0000EC100000}"/>
    <cellStyle name="20% - Accent3 2 3 9" xfId="2826" xr:uid="{00000000-0005-0000-0000-0000ED100000}"/>
    <cellStyle name="20% - Accent3 2 3 9 2" xfId="2827" xr:uid="{00000000-0005-0000-0000-0000EE100000}"/>
    <cellStyle name="20% - Accent3 2 4" xfId="2828" xr:uid="{00000000-0005-0000-0000-0000EF100000}"/>
    <cellStyle name="20% - Accent3 2 4 10" xfId="2829" xr:uid="{00000000-0005-0000-0000-0000F0100000}"/>
    <cellStyle name="20% - Accent3 2 4 11" xfId="34536" xr:uid="{00000000-0005-0000-0000-0000F1100000}"/>
    <cellStyle name="20% - Accent3 2 4 12" xfId="43038" xr:uid="{00000000-0005-0000-0000-0000F2100000}"/>
    <cellStyle name="20% - Accent3 2 4 2" xfId="2830" xr:uid="{00000000-0005-0000-0000-0000F3100000}"/>
    <cellStyle name="20% - Accent3 2 4 2 10" xfId="34537" xr:uid="{00000000-0005-0000-0000-0000F4100000}"/>
    <cellStyle name="20% - Accent3 2 4 2 11" xfId="43039" xr:uid="{00000000-0005-0000-0000-0000F5100000}"/>
    <cellStyle name="20% - Accent3 2 4 2 2" xfId="2831" xr:uid="{00000000-0005-0000-0000-0000F6100000}"/>
    <cellStyle name="20% - Accent3 2 4 2 2 2" xfId="2832" xr:uid="{00000000-0005-0000-0000-0000F7100000}"/>
    <cellStyle name="20% - Accent3 2 4 2 2 2 2" xfId="2833" xr:uid="{00000000-0005-0000-0000-0000F8100000}"/>
    <cellStyle name="20% - Accent3 2 4 2 2 2 2 2" xfId="2834" xr:uid="{00000000-0005-0000-0000-0000F9100000}"/>
    <cellStyle name="20% - Accent3 2 4 2 2 2 2 3" xfId="43042" xr:uid="{00000000-0005-0000-0000-0000FA100000}"/>
    <cellStyle name="20% - Accent3 2 4 2 2 2 3" xfId="2835" xr:uid="{00000000-0005-0000-0000-0000FB100000}"/>
    <cellStyle name="20% - Accent3 2 4 2 2 2 4" xfId="2836" xr:uid="{00000000-0005-0000-0000-0000FC100000}"/>
    <cellStyle name="20% - Accent3 2 4 2 2 2 5" xfId="37138" xr:uid="{00000000-0005-0000-0000-0000FD100000}"/>
    <cellStyle name="20% - Accent3 2 4 2 2 2 6" xfId="43041" xr:uid="{00000000-0005-0000-0000-0000FE100000}"/>
    <cellStyle name="20% - Accent3 2 4 2 2 3" xfId="2837" xr:uid="{00000000-0005-0000-0000-0000FF100000}"/>
    <cellStyle name="20% - Accent3 2 4 2 2 3 2" xfId="2838" xr:uid="{00000000-0005-0000-0000-000000110000}"/>
    <cellStyle name="20% - Accent3 2 4 2 2 3 3" xfId="43043" xr:uid="{00000000-0005-0000-0000-000001110000}"/>
    <cellStyle name="20% - Accent3 2 4 2 2 4" xfId="2839" xr:uid="{00000000-0005-0000-0000-000002110000}"/>
    <cellStyle name="20% - Accent3 2 4 2 2 5" xfId="2840" xr:uid="{00000000-0005-0000-0000-000003110000}"/>
    <cellStyle name="20% - Accent3 2 4 2 2 6" xfId="37137" xr:uid="{00000000-0005-0000-0000-000004110000}"/>
    <cellStyle name="20% - Accent3 2 4 2 2 7" xfId="43040" xr:uid="{00000000-0005-0000-0000-000005110000}"/>
    <cellStyle name="20% - Accent3 2 4 2 3" xfId="2841" xr:uid="{00000000-0005-0000-0000-000006110000}"/>
    <cellStyle name="20% - Accent3 2 4 2 3 2" xfId="2842" xr:uid="{00000000-0005-0000-0000-000007110000}"/>
    <cellStyle name="20% - Accent3 2 4 2 3 2 2" xfId="2843" xr:uid="{00000000-0005-0000-0000-000008110000}"/>
    <cellStyle name="20% - Accent3 2 4 2 3 2 2 2" xfId="2844" xr:uid="{00000000-0005-0000-0000-000009110000}"/>
    <cellStyle name="20% - Accent3 2 4 2 3 2 2 3" xfId="43046" xr:uid="{00000000-0005-0000-0000-00000A110000}"/>
    <cellStyle name="20% - Accent3 2 4 2 3 2 3" xfId="2845" xr:uid="{00000000-0005-0000-0000-00000B110000}"/>
    <cellStyle name="20% - Accent3 2 4 2 3 2 4" xfId="2846" xr:uid="{00000000-0005-0000-0000-00000C110000}"/>
    <cellStyle name="20% - Accent3 2 4 2 3 2 5" xfId="37140" xr:uid="{00000000-0005-0000-0000-00000D110000}"/>
    <cellStyle name="20% - Accent3 2 4 2 3 2 6" xfId="43045" xr:uid="{00000000-0005-0000-0000-00000E110000}"/>
    <cellStyle name="20% - Accent3 2 4 2 3 3" xfId="2847" xr:uid="{00000000-0005-0000-0000-00000F110000}"/>
    <cellStyle name="20% - Accent3 2 4 2 3 3 2" xfId="2848" xr:uid="{00000000-0005-0000-0000-000010110000}"/>
    <cellStyle name="20% - Accent3 2 4 2 3 3 3" xfId="43047" xr:uid="{00000000-0005-0000-0000-000011110000}"/>
    <cellStyle name="20% - Accent3 2 4 2 3 4" xfId="2849" xr:uid="{00000000-0005-0000-0000-000012110000}"/>
    <cellStyle name="20% - Accent3 2 4 2 3 5" xfId="2850" xr:uid="{00000000-0005-0000-0000-000013110000}"/>
    <cellStyle name="20% - Accent3 2 4 2 3 6" xfId="37139" xr:uid="{00000000-0005-0000-0000-000014110000}"/>
    <cellStyle name="20% - Accent3 2 4 2 3 7" xfId="43044" xr:uid="{00000000-0005-0000-0000-000015110000}"/>
    <cellStyle name="20% - Accent3 2 4 2 4" xfId="2851" xr:uid="{00000000-0005-0000-0000-000016110000}"/>
    <cellStyle name="20% - Accent3 2 4 2 4 2" xfId="2852" xr:uid="{00000000-0005-0000-0000-000017110000}"/>
    <cellStyle name="20% - Accent3 2 4 2 4 2 2" xfId="2853" xr:uid="{00000000-0005-0000-0000-000018110000}"/>
    <cellStyle name="20% - Accent3 2 4 2 4 2 3" xfId="43049" xr:uid="{00000000-0005-0000-0000-000019110000}"/>
    <cellStyle name="20% - Accent3 2 4 2 4 3" xfId="2854" xr:uid="{00000000-0005-0000-0000-00001A110000}"/>
    <cellStyle name="20% - Accent3 2 4 2 4 4" xfId="2855" xr:uid="{00000000-0005-0000-0000-00001B110000}"/>
    <cellStyle name="20% - Accent3 2 4 2 4 5" xfId="37141" xr:uid="{00000000-0005-0000-0000-00001C110000}"/>
    <cellStyle name="20% - Accent3 2 4 2 4 6" xfId="43048" xr:uid="{00000000-0005-0000-0000-00001D110000}"/>
    <cellStyle name="20% - Accent3 2 4 2 5" xfId="2856" xr:uid="{00000000-0005-0000-0000-00001E110000}"/>
    <cellStyle name="20% - Accent3 2 4 2 5 2" xfId="2857" xr:uid="{00000000-0005-0000-0000-00001F110000}"/>
    <cellStyle name="20% - Accent3 2 4 2 5 2 2" xfId="2858" xr:uid="{00000000-0005-0000-0000-000020110000}"/>
    <cellStyle name="20% - Accent3 2 4 2 5 3" xfId="2859" xr:uid="{00000000-0005-0000-0000-000021110000}"/>
    <cellStyle name="20% - Accent3 2 4 2 5 4" xfId="2860" xr:uid="{00000000-0005-0000-0000-000022110000}"/>
    <cellStyle name="20% - Accent3 2 4 2 5 5" xfId="43050" xr:uid="{00000000-0005-0000-0000-000023110000}"/>
    <cellStyle name="20% - Accent3 2 4 2 6" xfId="2861" xr:uid="{00000000-0005-0000-0000-000024110000}"/>
    <cellStyle name="20% - Accent3 2 4 2 6 2" xfId="2862" xr:uid="{00000000-0005-0000-0000-000025110000}"/>
    <cellStyle name="20% - Accent3 2 4 2 6 2 2" xfId="2863" xr:uid="{00000000-0005-0000-0000-000026110000}"/>
    <cellStyle name="20% - Accent3 2 4 2 6 3" xfId="2864" xr:uid="{00000000-0005-0000-0000-000027110000}"/>
    <cellStyle name="20% - Accent3 2 4 2 6 4" xfId="2865" xr:uid="{00000000-0005-0000-0000-000028110000}"/>
    <cellStyle name="20% - Accent3 2 4 2 7" xfId="2866" xr:uid="{00000000-0005-0000-0000-000029110000}"/>
    <cellStyle name="20% - Accent3 2 4 2 7 2" xfId="2867" xr:uid="{00000000-0005-0000-0000-00002A110000}"/>
    <cellStyle name="20% - Accent3 2 4 2 8" xfId="2868" xr:uid="{00000000-0005-0000-0000-00002B110000}"/>
    <cellStyle name="20% - Accent3 2 4 2 9" xfId="2869" xr:uid="{00000000-0005-0000-0000-00002C110000}"/>
    <cellStyle name="20% - Accent3 2 4 3" xfId="2870" xr:uid="{00000000-0005-0000-0000-00002D110000}"/>
    <cellStyle name="20% - Accent3 2 4 3 2" xfId="2871" xr:uid="{00000000-0005-0000-0000-00002E110000}"/>
    <cellStyle name="20% - Accent3 2 4 3 2 2" xfId="2872" xr:uid="{00000000-0005-0000-0000-00002F110000}"/>
    <cellStyle name="20% - Accent3 2 4 3 2 2 2" xfId="2873" xr:uid="{00000000-0005-0000-0000-000030110000}"/>
    <cellStyle name="20% - Accent3 2 4 3 2 2 3" xfId="43053" xr:uid="{00000000-0005-0000-0000-000031110000}"/>
    <cellStyle name="20% - Accent3 2 4 3 2 3" xfId="2874" xr:uid="{00000000-0005-0000-0000-000032110000}"/>
    <cellStyle name="20% - Accent3 2 4 3 2 4" xfId="2875" xr:uid="{00000000-0005-0000-0000-000033110000}"/>
    <cellStyle name="20% - Accent3 2 4 3 2 5" xfId="37143" xr:uid="{00000000-0005-0000-0000-000034110000}"/>
    <cellStyle name="20% - Accent3 2 4 3 2 6" xfId="43052" xr:uid="{00000000-0005-0000-0000-000035110000}"/>
    <cellStyle name="20% - Accent3 2 4 3 3" xfId="2876" xr:uid="{00000000-0005-0000-0000-000036110000}"/>
    <cellStyle name="20% - Accent3 2 4 3 3 2" xfId="2877" xr:uid="{00000000-0005-0000-0000-000037110000}"/>
    <cellStyle name="20% - Accent3 2 4 3 3 3" xfId="43054" xr:uid="{00000000-0005-0000-0000-000038110000}"/>
    <cellStyle name="20% - Accent3 2 4 3 4" xfId="2878" xr:uid="{00000000-0005-0000-0000-000039110000}"/>
    <cellStyle name="20% - Accent3 2 4 3 5" xfId="2879" xr:uid="{00000000-0005-0000-0000-00003A110000}"/>
    <cellStyle name="20% - Accent3 2 4 3 6" xfId="37142" xr:uid="{00000000-0005-0000-0000-00003B110000}"/>
    <cellStyle name="20% - Accent3 2 4 3 7" xfId="43051" xr:uid="{00000000-0005-0000-0000-00003C110000}"/>
    <cellStyle name="20% - Accent3 2 4 4" xfId="2880" xr:uid="{00000000-0005-0000-0000-00003D110000}"/>
    <cellStyle name="20% - Accent3 2 4 4 2" xfId="2881" xr:uid="{00000000-0005-0000-0000-00003E110000}"/>
    <cellStyle name="20% - Accent3 2 4 4 2 2" xfId="2882" xr:uid="{00000000-0005-0000-0000-00003F110000}"/>
    <cellStyle name="20% - Accent3 2 4 4 2 2 2" xfId="2883" xr:uid="{00000000-0005-0000-0000-000040110000}"/>
    <cellStyle name="20% - Accent3 2 4 4 2 2 3" xfId="43057" xr:uid="{00000000-0005-0000-0000-000041110000}"/>
    <cellStyle name="20% - Accent3 2 4 4 2 3" xfId="2884" xr:uid="{00000000-0005-0000-0000-000042110000}"/>
    <cellStyle name="20% - Accent3 2 4 4 2 4" xfId="2885" xr:uid="{00000000-0005-0000-0000-000043110000}"/>
    <cellStyle name="20% - Accent3 2 4 4 2 5" xfId="37145" xr:uid="{00000000-0005-0000-0000-000044110000}"/>
    <cellStyle name="20% - Accent3 2 4 4 2 6" xfId="43056" xr:uid="{00000000-0005-0000-0000-000045110000}"/>
    <cellStyle name="20% - Accent3 2 4 4 3" xfId="2886" xr:uid="{00000000-0005-0000-0000-000046110000}"/>
    <cellStyle name="20% - Accent3 2 4 4 3 2" xfId="2887" xr:uid="{00000000-0005-0000-0000-000047110000}"/>
    <cellStyle name="20% - Accent3 2 4 4 3 3" xfId="43058" xr:uid="{00000000-0005-0000-0000-000048110000}"/>
    <cellStyle name="20% - Accent3 2 4 4 4" xfId="2888" xr:uid="{00000000-0005-0000-0000-000049110000}"/>
    <cellStyle name="20% - Accent3 2 4 4 5" xfId="2889" xr:uid="{00000000-0005-0000-0000-00004A110000}"/>
    <cellStyle name="20% - Accent3 2 4 4 6" xfId="37144" xr:uid="{00000000-0005-0000-0000-00004B110000}"/>
    <cellStyle name="20% - Accent3 2 4 4 7" xfId="43055" xr:uid="{00000000-0005-0000-0000-00004C110000}"/>
    <cellStyle name="20% - Accent3 2 4 5" xfId="2890" xr:uid="{00000000-0005-0000-0000-00004D110000}"/>
    <cellStyle name="20% - Accent3 2 4 5 2" xfId="2891" xr:uid="{00000000-0005-0000-0000-00004E110000}"/>
    <cellStyle name="20% - Accent3 2 4 5 2 2" xfId="2892" xr:uid="{00000000-0005-0000-0000-00004F110000}"/>
    <cellStyle name="20% - Accent3 2 4 5 2 3" xfId="43060" xr:uid="{00000000-0005-0000-0000-000050110000}"/>
    <cellStyle name="20% - Accent3 2 4 5 3" xfId="2893" xr:uid="{00000000-0005-0000-0000-000051110000}"/>
    <cellStyle name="20% - Accent3 2 4 5 4" xfId="2894" xr:uid="{00000000-0005-0000-0000-000052110000}"/>
    <cellStyle name="20% - Accent3 2 4 5 5" xfId="37146" xr:uid="{00000000-0005-0000-0000-000053110000}"/>
    <cellStyle name="20% - Accent3 2 4 5 6" xfId="43059" xr:uid="{00000000-0005-0000-0000-000054110000}"/>
    <cellStyle name="20% - Accent3 2 4 6" xfId="2895" xr:uid="{00000000-0005-0000-0000-000055110000}"/>
    <cellStyle name="20% - Accent3 2 4 6 2" xfId="2896" xr:uid="{00000000-0005-0000-0000-000056110000}"/>
    <cellStyle name="20% - Accent3 2 4 6 2 2" xfId="2897" xr:uid="{00000000-0005-0000-0000-000057110000}"/>
    <cellStyle name="20% - Accent3 2 4 6 3" xfId="2898" xr:uid="{00000000-0005-0000-0000-000058110000}"/>
    <cellStyle name="20% - Accent3 2 4 6 4" xfId="2899" xr:uid="{00000000-0005-0000-0000-000059110000}"/>
    <cellStyle name="20% - Accent3 2 4 6 5" xfId="43061" xr:uid="{00000000-0005-0000-0000-00005A110000}"/>
    <cellStyle name="20% - Accent3 2 4 7" xfId="2900" xr:uid="{00000000-0005-0000-0000-00005B110000}"/>
    <cellStyle name="20% - Accent3 2 4 7 2" xfId="2901" xr:uid="{00000000-0005-0000-0000-00005C110000}"/>
    <cellStyle name="20% - Accent3 2 4 7 2 2" xfId="2902" xr:uid="{00000000-0005-0000-0000-00005D110000}"/>
    <cellStyle name="20% - Accent3 2 4 7 3" xfId="2903" xr:uid="{00000000-0005-0000-0000-00005E110000}"/>
    <cellStyle name="20% - Accent3 2 4 7 4" xfId="2904" xr:uid="{00000000-0005-0000-0000-00005F110000}"/>
    <cellStyle name="20% - Accent3 2 4 8" xfId="2905" xr:uid="{00000000-0005-0000-0000-000060110000}"/>
    <cellStyle name="20% - Accent3 2 4 8 2" xfId="2906" xr:uid="{00000000-0005-0000-0000-000061110000}"/>
    <cellStyle name="20% - Accent3 2 4 9" xfId="2907" xr:uid="{00000000-0005-0000-0000-000062110000}"/>
    <cellStyle name="20% - Accent3 2 5" xfId="2908" xr:uid="{00000000-0005-0000-0000-000063110000}"/>
    <cellStyle name="20% - Accent3 2 5 10" xfId="34538" xr:uid="{00000000-0005-0000-0000-000064110000}"/>
    <cellStyle name="20% - Accent3 2 5 11" xfId="43062" xr:uid="{00000000-0005-0000-0000-000065110000}"/>
    <cellStyle name="20% - Accent3 2 5 2" xfId="2909" xr:uid="{00000000-0005-0000-0000-000066110000}"/>
    <cellStyle name="20% - Accent3 2 5 2 2" xfId="2910" xr:uid="{00000000-0005-0000-0000-000067110000}"/>
    <cellStyle name="20% - Accent3 2 5 2 2 2" xfId="2911" xr:uid="{00000000-0005-0000-0000-000068110000}"/>
    <cellStyle name="20% - Accent3 2 5 2 2 2 2" xfId="2912" xr:uid="{00000000-0005-0000-0000-000069110000}"/>
    <cellStyle name="20% - Accent3 2 5 2 2 2 3" xfId="43065" xr:uid="{00000000-0005-0000-0000-00006A110000}"/>
    <cellStyle name="20% - Accent3 2 5 2 2 3" xfId="2913" xr:uid="{00000000-0005-0000-0000-00006B110000}"/>
    <cellStyle name="20% - Accent3 2 5 2 2 4" xfId="2914" xr:uid="{00000000-0005-0000-0000-00006C110000}"/>
    <cellStyle name="20% - Accent3 2 5 2 2 5" xfId="37148" xr:uid="{00000000-0005-0000-0000-00006D110000}"/>
    <cellStyle name="20% - Accent3 2 5 2 2 6" xfId="43064" xr:uid="{00000000-0005-0000-0000-00006E110000}"/>
    <cellStyle name="20% - Accent3 2 5 2 3" xfId="2915" xr:uid="{00000000-0005-0000-0000-00006F110000}"/>
    <cellStyle name="20% - Accent3 2 5 2 3 2" xfId="2916" xr:uid="{00000000-0005-0000-0000-000070110000}"/>
    <cellStyle name="20% - Accent3 2 5 2 3 3" xfId="43066" xr:uid="{00000000-0005-0000-0000-000071110000}"/>
    <cellStyle name="20% - Accent3 2 5 2 4" xfId="2917" xr:uid="{00000000-0005-0000-0000-000072110000}"/>
    <cellStyle name="20% - Accent3 2 5 2 5" xfId="2918" xr:uid="{00000000-0005-0000-0000-000073110000}"/>
    <cellStyle name="20% - Accent3 2 5 2 6" xfId="37147" xr:uid="{00000000-0005-0000-0000-000074110000}"/>
    <cellStyle name="20% - Accent3 2 5 2 7" xfId="43063" xr:uid="{00000000-0005-0000-0000-000075110000}"/>
    <cellStyle name="20% - Accent3 2 5 3" xfId="2919" xr:uid="{00000000-0005-0000-0000-000076110000}"/>
    <cellStyle name="20% - Accent3 2 5 3 2" xfId="2920" xr:uid="{00000000-0005-0000-0000-000077110000}"/>
    <cellStyle name="20% - Accent3 2 5 3 2 2" xfId="2921" xr:uid="{00000000-0005-0000-0000-000078110000}"/>
    <cellStyle name="20% - Accent3 2 5 3 2 2 2" xfId="2922" xr:uid="{00000000-0005-0000-0000-000079110000}"/>
    <cellStyle name="20% - Accent3 2 5 3 2 2 3" xfId="43069" xr:uid="{00000000-0005-0000-0000-00007A110000}"/>
    <cellStyle name="20% - Accent3 2 5 3 2 3" xfId="2923" xr:uid="{00000000-0005-0000-0000-00007B110000}"/>
    <cellStyle name="20% - Accent3 2 5 3 2 4" xfId="2924" xr:uid="{00000000-0005-0000-0000-00007C110000}"/>
    <cellStyle name="20% - Accent3 2 5 3 2 5" xfId="37150" xr:uid="{00000000-0005-0000-0000-00007D110000}"/>
    <cellStyle name="20% - Accent3 2 5 3 2 6" xfId="43068" xr:uid="{00000000-0005-0000-0000-00007E110000}"/>
    <cellStyle name="20% - Accent3 2 5 3 3" xfId="2925" xr:uid="{00000000-0005-0000-0000-00007F110000}"/>
    <cellStyle name="20% - Accent3 2 5 3 3 2" xfId="2926" xr:uid="{00000000-0005-0000-0000-000080110000}"/>
    <cellStyle name="20% - Accent3 2 5 3 3 3" xfId="43070" xr:uid="{00000000-0005-0000-0000-000081110000}"/>
    <cellStyle name="20% - Accent3 2 5 3 4" xfId="2927" xr:uid="{00000000-0005-0000-0000-000082110000}"/>
    <cellStyle name="20% - Accent3 2 5 3 5" xfId="2928" xr:uid="{00000000-0005-0000-0000-000083110000}"/>
    <cellStyle name="20% - Accent3 2 5 3 6" xfId="37149" xr:uid="{00000000-0005-0000-0000-000084110000}"/>
    <cellStyle name="20% - Accent3 2 5 3 7" xfId="43067" xr:uid="{00000000-0005-0000-0000-000085110000}"/>
    <cellStyle name="20% - Accent3 2 5 4" xfId="2929" xr:uid="{00000000-0005-0000-0000-000086110000}"/>
    <cellStyle name="20% - Accent3 2 5 4 2" xfId="2930" xr:uid="{00000000-0005-0000-0000-000087110000}"/>
    <cellStyle name="20% - Accent3 2 5 4 2 2" xfId="2931" xr:uid="{00000000-0005-0000-0000-000088110000}"/>
    <cellStyle name="20% - Accent3 2 5 4 2 3" xfId="43072" xr:uid="{00000000-0005-0000-0000-000089110000}"/>
    <cellStyle name="20% - Accent3 2 5 4 3" xfId="2932" xr:uid="{00000000-0005-0000-0000-00008A110000}"/>
    <cellStyle name="20% - Accent3 2 5 4 4" xfId="2933" xr:uid="{00000000-0005-0000-0000-00008B110000}"/>
    <cellStyle name="20% - Accent3 2 5 4 5" xfId="37151" xr:uid="{00000000-0005-0000-0000-00008C110000}"/>
    <cellStyle name="20% - Accent3 2 5 4 6" xfId="43071" xr:uid="{00000000-0005-0000-0000-00008D110000}"/>
    <cellStyle name="20% - Accent3 2 5 5" xfId="2934" xr:uid="{00000000-0005-0000-0000-00008E110000}"/>
    <cellStyle name="20% - Accent3 2 5 5 2" xfId="2935" xr:uid="{00000000-0005-0000-0000-00008F110000}"/>
    <cellStyle name="20% - Accent3 2 5 5 2 2" xfId="2936" xr:uid="{00000000-0005-0000-0000-000090110000}"/>
    <cellStyle name="20% - Accent3 2 5 5 3" xfId="2937" xr:uid="{00000000-0005-0000-0000-000091110000}"/>
    <cellStyle name="20% - Accent3 2 5 5 4" xfId="2938" xr:uid="{00000000-0005-0000-0000-000092110000}"/>
    <cellStyle name="20% - Accent3 2 5 5 5" xfId="43073" xr:uid="{00000000-0005-0000-0000-000093110000}"/>
    <cellStyle name="20% - Accent3 2 5 6" xfId="2939" xr:uid="{00000000-0005-0000-0000-000094110000}"/>
    <cellStyle name="20% - Accent3 2 5 6 2" xfId="2940" xr:uid="{00000000-0005-0000-0000-000095110000}"/>
    <cellStyle name="20% - Accent3 2 5 6 2 2" xfId="2941" xr:uid="{00000000-0005-0000-0000-000096110000}"/>
    <cellStyle name="20% - Accent3 2 5 6 3" xfId="2942" xr:uid="{00000000-0005-0000-0000-000097110000}"/>
    <cellStyle name="20% - Accent3 2 5 6 4" xfId="2943" xr:uid="{00000000-0005-0000-0000-000098110000}"/>
    <cellStyle name="20% - Accent3 2 5 7" xfId="2944" xr:uid="{00000000-0005-0000-0000-000099110000}"/>
    <cellStyle name="20% - Accent3 2 5 7 2" xfId="2945" xr:uid="{00000000-0005-0000-0000-00009A110000}"/>
    <cellStyle name="20% - Accent3 2 5 8" xfId="2946" xr:uid="{00000000-0005-0000-0000-00009B110000}"/>
    <cellStyle name="20% - Accent3 2 5 9" xfId="2947" xr:uid="{00000000-0005-0000-0000-00009C110000}"/>
    <cellStyle name="20% - Accent3 2 6" xfId="2948" xr:uid="{00000000-0005-0000-0000-00009D110000}"/>
    <cellStyle name="20% - Accent3 2 7" xfId="2949" xr:uid="{00000000-0005-0000-0000-00009E110000}"/>
    <cellStyle name="20% - Accent3 2 8" xfId="2950" xr:uid="{00000000-0005-0000-0000-00009F110000}"/>
    <cellStyle name="20% - Accent3 2 8 2" xfId="2951" xr:uid="{00000000-0005-0000-0000-0000A0110000}"/>
    <cellStyle name="20% - Accent3 2 8 3" xfId="34539" xr:uid="{00000000-0005-0000-0000-0000A1110000}"/>
    <cellStyle name="20% - Accent3 2 9" xfId="2952" xr:uid="{00000000-0005-0000-0000-0000A2110000}"/>
    <cellStyle name="20% - Accent3 2 9 2" xfId="2953" xr:uid="{00000000-0005-0000-0000-0000A3110000}"/>
    <cellStyle name="20% - Accent3 2 9 2 2" xfId="2954" xr:uid="{00000000-0005-0000-0000-0000A4110000}"/>
    <cellStyle name="20% - Accent3 2 9 2 2 2" xfId="2955" xr:uid="{00000000-0005-0000-0000-0000A5110000}"/>
    <cellStyle name="20% - Accent3 2 9 2 2 3" xfId="43076" xr:uid="{00000000-0005-0000-0000-0000A6110000}"/>
    <cellStyle name="20% - Accent3 2 9 2 3" xfId="2956" xr:uid="{00000000-0005-0000-0000-0000A7110000}"/>
    <cellStyle name="20% - Accent3 2 9 2 4" xfId="2957" xr:uid="{00000000-0005-0000-0000-0000A8110000}"/>
    <cellStyle name="20% - Accent3 2 9 2 5" xfId="37153" xr:uid="{00000000-0005-0000-0000-0000A9110000}"/>
    <cellStyle name="20% - Accent3 2 9 2 6" xfId="43075" xr:uid="{00000000-0005-0000-0000-0000AA110000}"/>
    <cellStyle name="20% - Accent3 2 9 3" xfId="2958" xr:uid="{00000000-0005-0000-0000-0000AB110000}"/>
    <cellStyle name="20% - Accent3 2 9 4" xfId="2959" xr:uid="{00000000-0005-0000-0000-0000AC110000}"/>
    <cellStyle name="20% - Accent3 2 9 4 2" xfId="2960" xr:uid="{00000000-0005-0000-0000-0000AD110000}"/>
    <cellStyle name="20% - Accent3 2 9 4 3" xfId="43077" xr:uid="{00000000-0005-0000-0000-0000AE110000}"/>
    <cellStyle name="20% - Accent3 2 9 5" xfId="2961" xr:uid="{00000000-0005-0000-0000-0000AF110000}"/>
    <cellStyle name="20% - Accent3 2 9 6" xfId="2962" xr:uid="{00000000-0005-0000-0000-0000B0110000}"/>
    <cellStyle name="20% - Accent3 2 9 7" xfId="37152" xr:uid="{00000000-0005-0000-0000-0000B1110000}"/>
    <cellStyle name="20% - Accent3 2 9 8" xfId="43074" xr:uid="{00000000-0005-0000-0000-0000B2110000}"/>
    <cellStyle name="20% - Accent3 3" xfId="2963" xr:uid="{00000000-0005-0000-0000-0000B3110000}"/>
    <cellStyle name="20% - Accent3 3 2" xfId="2964" xr:uid="{00000000-0005-0000-0000-0000B4110000}"/>
    <cellStyle name="20% - Accent3 3 2 10" xfId="2965" xr:uid="{00000000-0005-0000-0000-0000B5110000}"/>
    <cellStyle name="20% - Accent3 3 2 10 2" xfId="2966" xr:uid="{00000000-0005-0000-0000-0000B6110000}"/>
    <cellStyle name="20% - Accent3 3 2 11" xfId="2967" xr:uid="{00000000-0005-0000-0000-0000B7110000}"/>
    <cellStyle name="20% - Accent3 3 2 12" xfId="2968" xr:uid="{00000000-0005-0000-0000-0000B8110000}"/>
    <cellStyle name="20% - Accent3 3 2 13" xfId="34541" xr:uid="{00000000-0005-0000-0000-0000B9110000}"/>
    <cellStyle name="20% - Accent3 3 2 14" xfId="43078" xr:uid="{00000000-0005-0000-0000-0000BA110000}"/>
    <cellStyle name="20% - Accent3 3 2 2" xfId="2969" xr:uid="{00000000-0005-0000-0000-0000BB110000}"/>
    <cellStyle name="20% - Accent3 3 2 2 10" xfId="2970" xr:uid="{00000000-0005-0000-0000-0000BC110000}"/>
    <cellStyle name="20% - Accent3 3 2 2 11" xfId="2971" xr:uid="{00000000-0005-0000-0000-0000BD110000}"/>
    <cellStyle name="20% - Accent3 3 2 2 12" xfId="34542" xr:uid="{00000000-0005-0000-0000-0000BE110000}"/>
    <cellStyle name="20% - Accent3 3 2 2 13" xfId="43079" xr:uid="{00000000-0005-0000-0000-0000BF110000}"/>
    <cellStyle name="20% - Accent3 3 2 2 2" xfId="2972" xr:uid="{00000000-0005-0000-0000-0000C0110000}"/>
    <cellStyle name="20% - Accent3 3 2 2 2 10" xfId="2973" xr:uid="{00000000-0005-0000-0000-0000C1110000}"/>
    <cellStyle name="20% - Accent3 3 2 2 2 11" xfId="34543" xr:uid="{00000000-0005-0000-0000-0000C2110000}"/>
    <cellStyle name="20% - Accent3 3 2 2 2 12" xfId="43080" xr:uid="{00000000-0005-0000-0000-0000C3110000}"/>
    <cellStyle name="20% - Accent3 3 2 2 2 2" xfId="2974" xr:uid="{00000000-0005-0000-0000-0000C4110000}"/>
    <cellStyle name="20% - Accent3 3 2 2 2 2 10" xfId="34544" xr:uid="{00000000-0005-0000-0000-0000C5110000}"/>
    <cellStyle name="20% - Accent3 3 2 2 2 2 11" xfId="43081" xr:uid="{00000000-0005-0000-0000-0000C6110000}"/>
    <cellStyle name="20% - Accent3 3 2 2 2 2 2" xfId="2975" xr:uid="{00000000-0005-0000-0000-0000C7110000}"/>
    <cellStyle name="20% - Accent3 3 2 2 2 2 2 2" xfId="2976" xr:uid="{00000000-0005-0000-0000-0000C8110000}"/>
    <cellStyle name="20% - Accent3 3 2 2 2 2 2 2 2" xfId="2977" xr:uid="{00000000-0005-0000-0000-0000C9110000}"/>
    <cellStyle name="20% - Accent3 3 2 2 2 2 2 2 2 2" xfId="2978" xr:uid="{00000000-0005-0000-0000-0000CA110000}"/>
    <cellStyle name="20% - Accent3 3 2 2 2 2 2 2 2 3" xfId="43084" xr:uid="{00000000-0005-0000-0000-0000CB110000}"/>
    <cellStyle name="20% - Accent3 3 2 2 2 2 2 2 3" xfId="2979" xr:uid="{00000000-0005-0000-0000-0000CC110000}"/>
    <cellStyle name="20% - Accent3 3 2 2 2 2 2 2 4" xfId="2980" xr:uid="{00000000-0005-0000-0000-0000CD110000}"/>
    <cellStyle name="20% - Accent3 3 2 2 2 2 2 2 5" xfId="37155" xr:uid="{00000000-0005-0000-0000-0000CE110000}"/>
    <cellStyle name="20% - Accent3 3 2 2 2 2 2 2 6" xfId="43083" xr:uid="{00000000-0005-0000-0000-0000CF110000}"/>
    <cellStyle name="20% - Accent3 3 2 2 2 2 2 3" xfId="2981" xr:uid="{00000000-0005-0000-0000-0000D0110000}"/>
    <cellStyle name="20% - Accent3 3 2 2 2 2 2 3 2" xfId="2982" xr:uid="{00000000-0005-0000-0000-0000D1110000}"/>
    <cellStyle name="20% - Accent3 3 2 2 2 2 2 3 3" xfId="43085" xr:uid="{00000000-0005-0000-0000-0000D2110000}"/>
    <cellStyle name="20% - Accent3 3 2 2 2 2 2 4" xfId="2983" xr:uid="{00000000-0005-0000-0000-0000D3110000}"/>
    <cellStyle name="20% - Accent3 3 2 2 2 2 2 5" xfId="2984" xr:uid="{00000000-0005-0000-0000-0000D4110000}"/>
    <cellStyle name="20% - Accent3 3 2 2 2 2 2 6" xfId="37154" xr:uid="{00000000-0005-0000-0000-0000D5110000}"/>
    <cellStyle name="20% - Accent3 3 2 2 2 2 2 7" xfId="43082" xr:uid="{00000000-0005-0000-0000-0000D6110000}"/>
    <cellStyle name="20% - Accent3 3 2 2 2 2 3" xfId="2985" xr:uid="{00000000-0005-0000-0000-0000D7110000}"/>
    <cellStyle name="20% - Accent3 3 2 2 2 2 3 2" xfId="2986" xr:uid="{00000000-0005-0000-0000-0000D8110000}"/>
    <cellStyle name="20% - Accent3 3 2 2 2 2 3 2 2" xfId="2987" xr:uid="{00000000-0005-0000-0000-0000D9110000}"/>
    <cellStyle name="20% - Accent3 3 2 2 2 2 3 2 2 2" xfId="2988" xr:uid="{00000000-0005-0000-0000-0000DA110000}"/>
    <cellStyle name="20% - Accent3 3 2 2 2 2 3 2 2 3" xfId="43088" xr:uid="{00000000-0005-0000-0000-0000DB110000}"/>
    <cellStyle name="20% - Accent3 3 2 2 2 2 3 2 3" xfId="2989" xr:uid="{00000000-0005-0000-0000-0000DC110000}"/>
    <cellStyle name="20% - Accent3 3 2 2 2 2 3 2 4" xfId="2990" xr:uid="{00000000-0005-0000-0000-0000DD110000}"/>
    <cellStyle name="20% - Accent3 3 2 2 2 2 3 2 5" xfId="37157" xr:uid="{00000000-0005-0000-0000-0000DE110000}"/>
    <cellStyle name="20% - Accent3 3 2 2 2 2 3 2 6" xfId="43087" xr:uid="{00000000-0005-0000-0000-0000DF110000}"/>
    <cellStyle name="20% - Accent3 3 2 2 2 2 3 3" xfId="2991" xr:uid="{00000000-0005-0000-0000-0000E0110000}"/>
    <cellStyle name="20% - Accent3 3 2 2 2 2 3 3 2" xfId="2992" xr:uid="{00000000-0005-0000-0000-0000E1110000}"/>
    <cellStyle name="20% - Accent3 3 2 2 2 2 3 3 3" xfId="43089" xr:uid="{00000000-0005-0000-0000-0000E2110000}"/>
    <cellStyle name="20% - Accent3 3 2 2 2 2 3 4" xfId="2993" xr:uid="{00000000-0005-0000-0000-0000E3110000}"/>
    <cellStyle name="20% - Accent3 3 2 2 2 2 3 5" xfId="2994" xr:uid="{00000000-0005-0000-0000-0000E4110000}"/>
    <cellStyle name="20% - Accent3 3 2 2 2 2 3 6" xfId="37156" xr:uid="{00000000-0005-0000-0000-0000E5110000}"/>
    <cellStyle name="20% - Accent3 3 2 2 2 2 3 7" xfId="43086" xr:uid="{00000000-0005-0000-0000-0000E6110000}"/>
    <cellStyle name="20% - Accent3 3 2 2 2 2 4" xfId="2995" xr:uid="{00000000-0005-0000-0000-0000E7110000}"/>
    <cellStyle name="20% - Accent3 3 2 2 2 2 4 2" xfId="2996" xr:uid="{00000000-0005-0000-0000-0000E8110000}"/>
    <cellStyle name="20% - Accent3 3 2 2 2 2 4 2 2" xfId="2997" xr:uid="{00000000-0005-0000-0000-0000E9110000}"/>
    <cellStyle name="20% - Accent3 3 2 2 2 2 4 2 3" xfId="43091" xr:uid="{00000000-0005-0000-0000-0000EA110000}"/>
    <cellStyle name="20% - Accent3 3 2 2 2 2 4 3" xfId="2998" xr:uid="{00000000-0005-0000-0000-0000EB110000}"/>
    <cellStyle name="20% - Accent3 3 2 2 2 2 4 4" xfId="2999" xr:uid="{00000000-0005-0000-0000-0000EC110000}"/>
    <cellStyle name="20% - Accent3 3 2 2 2 2 4 5" xfId="37158" xr:uid="{00000000-0005-0000-0000-0000ED110000}"/>
    <cellStyle name="20% - Accent3 3 2 2 2 2 4 6" xfId="43090" xr:uid="{00000000-0005-0000-0000-0000EE110000}"/>
    <cellStyle name="20% - Accent3 3 2 2 2 2 5" xfId="3000" xr:uid="{00000000-0005-0000-0000-0000EF110000}"/>
    <cellStyle name="20% - Accent3 3 2 2 2 2 5 2" xfId="3001" xr:uid="{00000000-0005-0000-0000-0000F0110000}"/>
    <cellStyle name="20% - Accent3 3 2 2 2 2 5 2 2" xfId="3002" xr:uid="{00000000-0005-0000-0000-0000F1110000}"/>
    <cellStyle name="20% - Accent3 3 2 2 2 2 5 3" xfId="3003" xr:uid="{00000000-0005-0000-0000-0000F2110000}"/>
    <cellStyle name="20% - Accent3 3 2 2 2 2 5 4" xfId="3004" xr:uid="{00000000-0005-0000-0000-0000F3110000}"/>
    <cellStyle name="20% - Accent3 3 2 2 2 2 5 5" xfId="43092" xr:uid="{00000000-0005-0000-0000-0000F4110000}"/>
    <cellStyle name="20% - Accent3 3 2 2 2 2 6" xfId="3005" xr:uid="{00000000-0005-0000-0000-0000F5110000}"/>
    <cellStyle name="20% - Accent3 3 2 2 2 2 6 2" xfId="3006" xr:uid="{00000000-0005-0000-0000-0000F6110000}"/>
    <cellStyle name="20% - Accent3 3 2 2 2 2 6 2 2" xfId="3007" xr:uid="{00000000-0005-0000-0000-0000F7110000}"/>
    <cellStyle name="20% - Accent3 3 2 2 2 2 6 3" xfId="3008" xr:uid="{00000000-0005-0000-0000-0000F8110000}"/>
    <cellStyle name="20% - Accent3 3 2 2 2 2 6 4" xfId="3009" xr:uid="{00000000-0005-0000-0000-0000F9110000}"/>
    <cellStyle name="20% - Accent3 3 2 2 2 2 7" xfId="3010" xr:uid="{00000000-0005-0000-0000-0000FA110000}"/>
    <cellStyle name="20% - Accent3 3 2 2 2 2 7 2" xfId="3011" xr:uid="{00000000-0005-0000-0000-0000FB110000}"/>
    <cellStyle name="20% - Accent3 3 2 2 2 2 8" xfId="3012" xr:uid="{00000000-0005-0000-0000-0000FC110000}"/>
    <cellStyle name="20% - Accent3 3 2 2 2 2 9" xfId="3013" xr:uid="{00000000-0005-0000-0000-0000FD110000}"/>
    <cellStyle name="20% - Accent3 3 2 2 2 3" xfId="3014" xr:uid="{00000000-0005-0000-0000-0000FE110000}"/>
    <cellStyle name="20% - Accent3 3 2 2 2 3 2" xfId="3015" xr:uid="{00000000-0005-0000-0000-0000FF110000}"/>
    <cellStyle name="20% - Accent3 3 2 2 2 3 2 2" xfId="3016" xr:uid="{00000000-0005-0000-0000-000000120000}"/>
    <cellStyle name="20% - Accent3 3 2 2 2 3 2 2 2" xfId="3017" xr:uid="{00000000-0005-0000-0000-000001120000}"/>
    <cellStyle name="20% - Accent3 3 2 2 2 3 2 2 3" xfId="43095" xr:uid="{00000000-0005-0000-0000-000002120000}"/>
    <cellStyle name="20% - Accent3 3 2 2 2 3 2 3" xfId="3018" xr:uid="{00000000-0005-0000-0000-000003120000}"/>
    <cellStyle name="20% - Accent3 3 2 2 2 3 2 4" xfId="3019" xr:uid="{00000000-0005-0000-0000-000004120000}"/>
    <cellStyle name="20% - Accent3 3 2 2 2 3 2 5" xfId="37160" xr:uid="{00000000-0005-0000-0000-000005120000}"/>
    <cellStyle name="20% - Accent3 3 2 2 2 3 2 6" xfId="43094" xr:uid="{00000000-0005-0000-0000-000006120000}"/>
    <cellStyle name="20% - Accent3 3 2 2 2 3 3" xfId="3020" xr:uid="{00000000-0005-0000-0000-000007120000}"/>
    <cellStyle name="20% - Accent3 3 2 2 2 3 3 2" xfId="3021" xr:uid="{00000000-0005-0000-0000-000008120000}"/>
    <cellStyle name="20% - Accent3 3 2 2 2 3 3 3" xfId="43096" xr:uid="{00000000-0005-0000-0000-000009120000}"/>
    <cellStyle name="20% - Accent3 3 2 2 2 3 4" xfId="3022" xr:uid="{00000000-0005-0000-0000-00000A120000}"/>
    <cellStyle name="20% - Accent3 3 2 2 2 3 5" xfId="3023" xr:uid="{00000000-0005-0000-0000-00000B120000}"/>
    <cellStyle name="20% - Accent3 3 2 2 2 3 6" xfId="37159" xr:uid="{00000000-0005-0000-0000-00000C120000}"/>
    <cellStyle name="20% - Accent3 3 2 2 2 3 7" xfId="43093" xr:uid="{00000000-0005-0000-0000-00000D120000}"/>
    <cellStyle name="20% - Accent3 3 2 2 2 4" xfId="3024" xr:uid="{00000000-0005-0000-0000-00000E120000}"/>
    <cellStyle name="20% - Accent3 3 2 2 2 4 2" xfId="3025" xr:uid="{00000000-0005-0000-0000-00000F120000}"/>
    <cellStyle name="20% - Accent3 3 2 2 2 4 2 2" xfId="3026" xr:uid="{00000000-0005-0000-0000-000010120000}"/>
    <cellStyle name="20% - Accent3 3 2 2 2 4 2 2 2" xfId="3027" xr:uid="{00000000-0005-0000-0000-000011120000}"/>
    <cellStyle name="20% - Accent3 3 2 2 2 4 2 2 3" xfId="43099" xr:uid="{00000000-0005-0000-0000-000012120000}"/>
    <cellStyle name="20% - Accent3 3 2 2 2 4 2 3" xfId="3028" xr:uid="{00000000-0005-0000-0000-000013120000}"/>
    <cellStyle name="20% - Accent3 3 2 2 2 4 2 4" xfId="3029" xr:uid="{00000000-0005-0000-0000-000014120000}"/>
    <cellStyle name="20% - Accent3 3 2 2 2 4 2 5" xfId="37162" xr:uid="{00000000-0005-0000-0000-000015120000}"/>
    <cellStyle name="20% - Accent3 3 2 2 2 4 2 6" xfId="43098" xr:uid="{00000000-0005-0000-0000-000016120000}"/>
    <cellStyle name="20% - Accent3 3 2 2 2 4 3" xfId="3030" xr:uid="{00000000-0005-0000-0000-000017120000}"/>
    <cellStyle name="20% - Accent3 3 2 2 2 4 3 2" xfId="3031" xr:uid="{00000000-0005-0000-0000-000018120000}"/>
    <cellStyle name="20% - Accent3 3 2 2 2 4 3 3" xfId="43100" xr:uid="{00000000-0005-0000-0000-000019120000}"/>
    <cellStyle name="20% - Accent3 3 2 2 2 4 4" xfId="3032" xr:uid="{00000000-0005-0000-0000-00001A120000}"/>
    <cellStyle name="20% - Accent3 3 2 2 2 4 5" xfId="3033" xr:uid="{00000000-0005-0000-0000-00001B120000}"/>
    <cellStyle name="20% - Accent3 3 2 2 2 4 6" xfId="37161" xr:uid="{00000000-0005-0000-0000-00001C120000}"/>
    <cellStyle name="20% - Accent3 3 2 2 2 4 7" xfId="43097" xr:uid="{00000000-0005-0000-0000-00001D120000}"/>
    <cellStyle name="20% - Accent3 3 2 2 2 5" xfId="3034" xr:uid="{00000000-0005-0000-0000-00001E120000}"/>
    <cellStyle name="20% - Accent3 3 2 2 2 5 2" xfId="3035" xr:uid="{00000000-0005-0000-0000-00001F120000}"/>
    <cellStyle name="20% - Accent3 3 2 2 2 5 2 2" xfId="3036" xr:uid="{00000000-0005-0000-0000-000020120000}"/>
    <cellStyle name="20% - Accent3 3 2 2 2 5 2 3" xfId="43102" xr:uid="{00000000-0005-0000-0000-000021120000}"/>
    <cellStyle name="20% - Accent3 3 2 2 2 5 3" xfId="3037" xr:uid="{00000000-0005-0000-0000-000022120000}"/>
    <cellStyle name="20% - Accent3 3 2 2 2 5 4" xfId="3038" xr:uid="{00000000-0005-0000-0000-000023120000}"/>
    <cellStyle name="20% - Accent3 3 2 2 2 5 5" xfId="37163" xr:uid="{00000000-0005-0000-0000-000024120000}"/>
    <cellStyle name="20% - Accent3 3 2 2 2 5 6" xfId="43101" xr:uid="{00000000-0005-0000-0000-000025120000}"/>
    <cellStyle name="20% - Accent3 3 2 2 2 6" xfId="3039" xr:uid="{00000000-0005-0000-0000-000026120000}"/>
    <cellStyle name="20% - Accent3 3 2 2 2 6 2" xfId="3040" xr:uid="{00000000-0005-0000-0000-000027120000}"/>
    <cellStyle name="20% - Accent3 3 2 2 2 6 2 2" xfId="3041" xr:uid="{00000000-0005-0000-0000-000028120000}"/>
    <cellStyle name="20% - Accent3 3 2 2 2 6 3" xfId="3042" xr:uid="{00000000-0005-0000-0000-000029120000}"/>
    <cellStyle name="20% - Accent3 3 2 2 2 6 4" xfId="3043" xr:uid="{00000000-0005-0000-0000-00002A120000}"/>
    <cellStyle name="20% - Accent3 3 2 2 2 6 5" xfId="43103" xr:uid="{00000000-0005-0000-0000-00002B120000}"/>
    <cellStyle name="20% - Accent3 3 2 2 2 7" xfId="3044" xr:uid="{00000000-0005-0000-0000-00002C120000}"/>
    <cellStyle name="20% - Accent3 3 2 2 2 7 2" xfId="3045" xr:uid="{00000000-0005-0000-0000-00002D120000}"/>
    <cellStyle name="20% - Accent3 3 2 2 2 7 2 2" xfId="3046" xr:uid="{00000000-0005-0000-0000-00002E120000}"/>
    <cellStyle name="20% - Accent3 3 2 2 2 7 3" xfId="3047" xr:uid="{00000000-0005-0000-0000-00002F120000}"/>
    <cellStyle name="20% - Accent3 3 2 2 2 7 4" xfId="3048" xr:uid="{00000000-0005-0000-0000-000030120000}"/>
    <cellStyle name="20% - Accent3 3 2 2 2 8" xfId="3049" xr:uid="{00000000-0005-0000-0000-000031120000}"/>
    <cellStyle name="20% - Accent3 3 2 2 2 8 2" xfId="3050" xr:uid="{00000000-0005-0000-0000-000032120000}"/>
    <cellStyle name="20% - Accent3 3 2 2 2 9" xfId="3051" xr:uid="{00000000-0005-0000-0000-000033120000}"/>
    <cellStyle name="20% - Accent3 3 2 2 3" xfId="3052" xr:uid="{00000000-0005-0000-0000-000034120000}"/>
    <cellStyle name="20% - Accent3 3 2 2 3 10" xfId="34545" xr:uid="{00000000-0005-0000-0000-000035120000}"/>
    <cellStyle name="20% - Accent3 3 2 2 3 11" xfId="43104" xr:uid="{00000000-0005-0000-0000-000036120000}"/>
    <cellStyle name="20% - Accent3 3 2 2 3 2" xfId="3053" xr:uid="{00000000-0005-0000-0000-000037120000}"/>
    <cellStyle name="20% - Accent3 3 2 2 3 2 2" xfId="3054" xr:uid="{00000000-0005-0000-0000-000038120000}"/>
    <cellStyle name="20% - Accent3 3 2 2 3 2 2 2" xfId="3055" xr:uid="{00000000-0005-0000-0000-000039120000}"/>
    <cellStyle name="20% - Accent3 3 2 2 3 2 2 2 2" xfId="3056" xr:uid="{00000000-0005-0000-0000-00003A120000}"/>
    <cellStyle name="20% - Accent3 3 2 2 3 2 2 2 3" xfId="43107" xr:uid="{00000000-0005-0000-0000-00003B120000}"/>
    <cellStyle name="20% - Accent3 3 2 2 3 2 2 3" xfId="3057" xr:uid="{00000000-0005-0000-0000-00003C120000}"/>
    <cellStyle name="20% - Accent3 3 2 2 3 2 2 4" xfId="3058" xr:uid="{00000000-0005-0000-0000-00003D120000}"/>
    <cellStyle name="20% - Accent3 3 2 2 3 2 2 5" xfId="37165" xr:uid="{00000000-0005-0000-0000-00003E120000}"/>
    <cellStyle name="20% - Accent3 3 2 2 3 2 2 6" xfId="43106" xr:uid="{00000000-0005-0000-0000-00003F120000}"/>
    <cellStyle name="20% - Accent3 3 2 2 3 2 3" xfId="3059" xr:uid="{00000000-0005-0000-0000-000040120000}"/>
    <cellStyle name="20% - Accent3 3 2 2 3 2 3 2" xfId="3060" xr:uid="{00000000-0005-0000-0000-000041120000}"/>
    <cellStyle name="20% - Accent3 3 2 2 3 2 3 3" xfId="43108" xr:uid="{00000000-0005-0000-0000-000042120000}"/>
    <cellStyle name="20% - Accent3 3 2 2 3 2 4" xfId="3061" xr:uid="{00000000-0005-0000-0000-000043120000}"/>
    <cellStyle name="20% - Accent3 3 2 2 3 2 5" xfId="3062" xr:uid="{00000000-0005-0000-0000-000044120000}"/>
    <cellStyle name="20% - Accent3 3 2 2 3 2 6" xfId="37164" xr:uid="{00000000-0005-0000-0000-000045120000}"/>
    <cellStyle name="20% - Accent3 3 2 2 3 2 7" xfId="43105" xr:uid="{00000000-0005-0000-0000-000046120000}"/>
    <cellStyle name="20% - Accent3 3 2 2 3 3" xfId="3063" xr:uid="{00000000-0005-0000-0000-000047120000}"/>
    <cellStyle name="20% - Accent3 3 2 2 3 3 2" xfId="3064" xr:uid="{00000000-0005-0000-0000-000048120000}"/>
    <cellStyle name="20% - Accent3 3 2 2 3 3 2 2" xfId="3065" xr:uid="{00000000-0005-0000-0000-000049120000}"/>
    <cellStyle name="20% - Accent3 3 2 2 3 3 2 2 2" xfId="3066" xr:uid="{00000000-0005-0000-0000-00004A120000}"/>
    <cellStyle name="20% - Accent3 3 2 2 3 3 2 2 3" xfId="43111" xr:uid="{00000000-0005-0000-0000-00004B120000}"/>
    <cellStyle name="20% - Accent3 3 2 2 3 3 2 3" xfId="3067" xr:uid="{00000000-0005-0000-0000-00004C120000}"/>
    <cellStyle name="20% - Accent3 3 2 2 3 3 2 4" xfId="3068" xr:uid="{00000000-0005-0000-0000-00004D120000}"/>
    <cellStyle name="20% - Accent3 3 2 2 3 3 2 5" xfId="37167" xr:uid="{00000000-0005-0000-0000-00004E120000}"/>
    <cellStyle name="20% - Accent3 3 2 2 3 3 2 6" xfId="43110" xr:uid="{00000000-0005-0000-0000-00004F120000}"/>
    <cellStyle name="20% - Accent3 3 2 2 3 3 3" xfId="3069" xr:uid="{00000000-0005-0000-0000-000050120000}"/>
    <cellStyle name="20% - Accent3 3 2 2 3 3 3 2" xfId="3070" xr:uid="{00000000-0005-0000-0000-000051120000}"/>
    <cellStyle name="20% - Accent3 3 2 2 3 3 3 3" xfId="43112" xr:uid="{00000000-0005-0000-0000-000052120000}"/>
    <cellStyle name="20% - Accent3 3 2 2 3 3 4" xfId="3071" xr:uid="{00000000-0005-0000-0000-000053120000}"/>
    <cellStyle name="20% - Accent3 3 2 2 3 3 5" xfId="3072" xr:uid="{00000000-0005-0000-0000-000054120000}"/>
    <cellStyle name="20% - Accent3 3 2 2 3 3 6" xfId="37166" xr:uid="{00000000-0005-0000-0000-000055120000}"/>
    <cellStyle name="20% - Accent3 3 2 2 3 3 7" xfId="43109" xr:uid="{00000000-0005-0000-0000-000056120000}"/>
    <cellStyle name="20% - Accent3 3 2 2 3 4" xfId="3073" xr:uid="{00000000-0005-0000-0000-000057120000}"/>
    <cellStyle name="20% - Accent3 3 2 2 3 4 2" xfId="3074" xr:uid="{00000000-0005-0000-0000-000058120000}"/>
    <cellStyle name="20% - Accent3 3 2 2 3 4 2 2" xfId="3075" xr:uid="{00000000-0005-0000-0000-000059120000}"/>
    <cellStyle name="20% - Accent3 3 2 2 3 4 2 3" xfId="43114" xr:uid="{00000000-0005-0000-0000-00005A120000}"/>
    <cellStyle name="20% - Accent3 3 2 2 3 4 3" xfId="3076" xr:uid="{00000000-0005-0000-0000-00005B120000}"/>
    <cellStyle name="20% - Accent3 3 2 2 3 4 4" xfId="3077" xr:uid="{00000000-0005-0000-0000-00005C120000}"/>
    <cellStyle name="20% - Accent3 3 2 2 3 4 5" xfId="37168" xr:uid="{00000000-0005-0000-0000-00005D120000}"/>
    <cellStyle name="20% - Accent3 3 2 2 3 4 6" xfId="43113" xr:uid="{00000000-0005-0000-0000-00005E120000}"/>
    <cellStyle name="20% - Accent3 3 2 2 3 5" xfId="3078" xr:uid="{00000000-0005-0000-0000-00005F120000}"/>
    <cellStyle name="20% - Accent3 3 2 2 3 5 2" xfId="3079" xr:uid="{00000000-0005-0000-0000-000060120000}"/>
    <cellStyle name="20% - Accent3 3 2 2 3 5 2 2" xfId="3080" xr:uid="{00000000-0005-0000-0000-000061120000}"/>
    <cellStyle name="20% - Accent3 3 2 2 3 5 3" xfId="3081" xr:uid="{00000000-0005-0000-0000-000062120000}"/>
    <cellStyle name="20% - Accent3 3 2 2 3 5 4" xfId="3082" xr:uid="{00000000-0005-0000-0000-000063120000}"/>
    <cellStyle name="20% - Accent3 3 2 2 3 5 5" xfId="43115" xr:uid="{00000000-0005-0000-0000-000064120000}"/>
    <cellStyle name="20% - Accent3 3 2 2 3 6" xfId="3083" xr:uid="{00000000-0005-0000-0000-000065120000}"/>
    <cellStyle name="20% - Accent3 3 2 2 3 6 2" xfId="3084" xr:uid="{00000000-0005-0000-0000-000066120000}"/>
    <cellStyle name="20% - Accent3 3 2 2 3 6 2 2" xfId="3085" xr:uid="{00000000-0005-0000-0000-000067120000}"/>
    <cellStyle name="20% - Accent3 3 2 2 3 6 3" xfId="3086" xr:uid="{00000000-0005-0000-0000-000068120000}"/>
    <cellStyle name="20% - Accent3 3 2 2 3 6 4" xfId="3087" xr:uid="{00000000-0005-0000-0000-000069120000}"/>
    <cellStyle name="20% - Accent3 3 2 2 3 7" xfId="3088" xr:uid="{00000000-0005-0000-0000-00006A120000}"/>
    <cellStyle name="20% - Accent3 3 2 2 3 7 2" xfId="3089" xr:uid="{00000000-0005-0000-0000-00006B120000}"/>
    <cellStyle name="20% - Accent3 3 2 2 3 8" xfId="3090" xr:uid="{00000000-0005-0000-0000-00006C120000}"/>
    <cellStyle name="20% - Accent3 3 2 2 3 9" xfId="3091" xr:uid="{00000000-0005-0000-0000-00006D120000}"/>
    <cellStyle name="20% - Accent3 3 2 2 4" xfId="3092" xr:uid="{00000000-0005-0000-0000-00006E120000}"/>
    <cellStyle name="20% - Accent3 3 2 2 4 2" xfId="3093" xr:uid="{00000000-0005-0000-0000-00006F120000}"/>
    <cellStyle name="20% - Accent3 3 2 2 4 2 2" xfId="3094" xr:uid="{00000000-0005-0000-0000-000070120000}"/>
    <cellStyle name="20% - Accent3 3 2 2 4 2 2 2" xfId="3095" xr:uid="{00000000-0005-0000-0000-000071120000}"/>
    <cellStyle name="20% - Accent3 3 2 2 4 2 2 3" xfId="43118" xr:uid="{00000000-0005-0000-0000-000072120000}"/>
    <cellStyle name="20% - Accent3 3 2 2 4 2 3" xfId="3096" xr:uid="{00000000-0005-0000-0000-000073120000}"/>
    <cellStyle name="20% - Accent3 3 2 2 4 2 4" xfId="3097" xr:uid="{00000000-0005-0000-0000-000074120000}"/>
    <cellStyle name="20% - Accent3 3 2 2 4 2 5" xfId="37170" xr:uid="{00000000-0005-0000-0000-000075120000}"/>
    <cellStyle name="20% - Accent3 3 2 2 4 2 6" xfId="43117" xr:uid="{00000000-0005-0000-0000-000076120000}"/>
    <cellStyle name="20% - Accent3 3 2 2 4 3" xfId="3098" xr:uid="{00000000-0005-0000-0000-000077120000}"/>
    <cellStyle name="20% - Accent3 3 2 2 4 3 2" xfId="3099" xr:uid="{00000000-0005-0000-0000-000078120000}"/>
    <cellStyle name="20% - Accent3 3 2 2 4 3 3" xfId="43119" xr:uid="{00000000-0005-0000-0000-000079120000}"/>
    <cellStyle name="20% - Accent3 3 2 2 4 4" xfId="3100" xr:uid="{00000000-0005-0000-0000-00007A120000}"/>
    <cellStyle name="20% - Accent3 3 2 2 4 5" xfId="3101" xr:uid="{00000000-0005-0000-0000-00007B120000}"/>
    <cellStyle name="20% - Accent3 3 2 2 4 6" xfId="37169" xr:uid="{00000000-0005-0000-0000-00007C120000}"/>
    <cellStyle name="20% - Accent3 3 2 2 4 7" xfId="43116" xr:uid="{00000000-0005-0000-0000-00007D120000}"/>
    <cellStyle name="20% - Accent3 3 2 2 5" xfId="3102" xr:uid="{00000000-0005-0000-0000-00007E120000}"/>
    <cellStyle name="20% - Accent3 3 2 2 5 2" xfId="3103" xr:uid="{00000000-0005-0000-0000-00007F120000}"/>
    <cellStyle name="20% - Accent3 3 2 2 5 2 2" xfId="3104" xr:uid="{00000000-0005-0000-0000-000080120000}"/>
    <cellStyle name="20% - Accent3 3 2 2 5 2 2 2" xfId="3105" xr:uid="{00000000-0005-0000-0000-000081120000}"/>
    <cellStyle name="20% - Accent3 3 2 2 5 2 2 3" xfId="43122" xr:uid="{00000000-0005-0000-0000-000082120000}"/>
    <cellStyle name="20% - Accent3 3 2 2 5 2 3" xfId="3106" xr:uid="{00000000-0005-0000-0000-000083120000}"/>
    <cellStyle name="20% - Accent3 3 2 2 5 2 4" xfId="3107" xr:uid="{00000000-0005-0000-0000-000084120000}"/>
    <cellStyle name="20% - Accent3 3 2 2 5 2 5" xfId="37172" xr:uid="{00000000-0005-0000-0000-000085120000}"/>
    <cellStyle name="20% - Accent3 3 2 2 5 2 6" xfId="43121" xr:uid="{00000000-0005-0000-0000-000086120000}"/>
    <cellStyle name="20% - Accent3 3 2 2 5 3" xfId="3108" xr:uid="{00000000-0005-0000-0000-000087120000}"/>
    <cellStyle name="20% - Accent3 3 2 2 5 3 2" xfId="3109" xr:uid="{00000000-0005-0000-0000-000088120000}"/>
    <cellStyle name="20% - Accent3 3 2 2 5 3 3" xfId="43123" xr:uid="{00000000-0005-0000-0000-000089120000}"/>
    <cellStyle name="20% - Accent3 3 2 2 5 4" xfId="3110" xr:uid="{00000000-0005-0000-0000-00008A120000}"/>
    <cellStyle name="20% - Accent3 3 2 2 5 5" xfId="3111" xr:uid="{00000000-0005-0000-0000-00008B120000}"/>
    <cellStyle name="20% - Accent3 3 2 2 5 6" xfId="37171" xr:uid="{00000000-0005-0000-0000-00008C120000}"/>
    <cellStyle name="20% - Accent3 3 2 2 5 7" xfId="43120" xr:uid="{00000000-0005-0000-0000-00008D120000}"/>
    <cellStyle name="20% - Accent3 3 2 2 6" xfId="3112" xr:uid="{00000000-0005-0000-0000-00008E120000}"/>
    <cellStyle name="20% - Accent3 3 2 2 6 2" xfId="3113" xr:uid="{00000000-0005-0000-0000-00008F120000}"/>
    <cellStyle name="20% - Accent3 3 2 2 6 2 2" xfId="3114" xr:uid="{00000000-0005-0000-0000-000090120000}"/>
    <cellStyle name="20% - Accent3 3 2 2 6 2 3" xfId="43125" xr:uid="{00000000-0005-0000-0000-000091120000}"/>
    <cellStyle name="20% - Accent3 3 2 2 6 3" xfId="3115" xr:uid="{00000000-0005-0000-0000-000092120000}"/>
    <cellStyle name="20% - Accent3 3 2 2 6 4" xfId="3116" xr:uid="{00000000-0005-0000-0000-000093120000}"/>
    <cellStyle name="20% - Accent3 3 2 2 6 5" xfId="37173" xr:uid="{00000000-0005-0000-0000-000094120000}"/>
    <cellStyle name="20% - Accent3 3 2 2 6 6" xfId="43124" xr:uid="{00000000-0005-0000-0000-000095120000}"/>
    <cellStyle name="20% - Accent3 3 2 2 7" xfId="3117" xr:uid="{00000000-0005-0000-0000-000096120000}"/>
    <cellStyle name="20% - Accent3 3 2 2 7 2" xfId="3118" xr:uid="{00000000-0005-0000-0000-000097120000}"/>
    <cellStyle name="20% - Accent3 3 2 2 7 2 2" xfId="3119" xr:uid="{00000000-0005-0000-0000-000098120000}"/>
    <cellStyle name="20% - Accent3 3 2 2 7 3" xfId="3120" xr:uid="{00000000-0005-0000-0000-000099120000}"/>
    <cellStyle name="20% - Accent3 3 2 2 7 4" xfId="3121" xr:uid="{00000000-0005-0000-0000-00009A120000}"/>
    <cellStyle name="20% - Accent3 3 2 2 7 5" xfId="43126" xr:uid="{00000000-0005-0000-0000-00009B120000}"/>
    <cellStyle name="20% - Accent3 3 2 2 8" xfId="3122" xr:uid="{00000000-0005-0000-0000-00009C120000}"/>
    <cellStyle name="20% - Accent3 3 2 2 8 2" xfId="3123" xr:uid="{00000000-0005-0000-0000-00009D120000}"/>
    <cellStyle name="20% - Accent3 3 2 2 8 2 2" xfId="3124" xr:uid="{00000000-0005-0000-0000-00009E120000}"/>
    <cellStyle name="20% - Accent3 3 2 2 8 3" xfId="3125" xr:uid="{00000000-0005-0000-0000-00009F120000}"/>
    <cellStyle name="20% - Accent3 3 2 2 8 4" xfId="3126" xr:uid="{00000000-0005-0000-0000-0000A0120000}"/>
    <cellStyle name="20% - Accent3 3 2 2 9" xfId="3127" xr:uid="{00000000-0005-0000-0000-0000A1120000}"/>
    <cellStyle name="20% - Accent3 3 2 2 9 2" xfId="3128" xr:uid="{00000000-0005-0000-0000-0000A2120000}"/>
    <cellStyle name="20% - Accent3 3 2 3" xfId="3129" xr:uid="{00000000-0005-0000-0000-0000A3120000}"/>
    <cellStyle name="20% - Accent3 3 2 3 10" xfId="3130" xr:uid="{00000000-0005-0000-0000-0000A4120000}"/>
    <cellStyle name="20% - Accent3 3 2 3 11" xfId="34546" xr:uid="{00000000-0005-0000-0000-0000A5120000}"/>
    <cellStyle name="20% - Accent3 3 2 3 12" xfId="43127" xr:uid="{00000000-0005-0000-0000-0000A6120000}"/>
    <cellStyle name="20% - Accent3 3 2 3 2" xfId="3131" xr:uid="{00000000-0005-0000-0000-0000A7120000}"/>
    <cellStyle name="20% - Accent3 3 2 3 2 10" xfId="34547" xr:uid="{00000000-0005-0000-0000-0000A8120000}"/>
    <cellStyle name="20% - Accent3 3 2 3 2 11" xfId="43128" xr:uid="{00000000-0005-0000-0000-0000A9120000}"/>
    <cellStyle name="20% - Accent3 3 2 3 2 2" xfId="3132" xr:uid="{00000000-0005-0000-0000-0000AA120000}"/>
    <cellStyle name="20% - Accent3 3 2 3 2 2 2" xfId="3133" xr:uid="{00000000-0005-0000-0000-0000AB120000}"/>
    <cellStyle name="20% - Accent3 3 2 3 2 2 2 2" xfId="3134" xr:uid="{00000000-0005-0000-0000-0000AC120000}"/>
    <cellStyle name="20% - Accent3 3 2 3 2 2 2 2 2" xfId="3135" xr:uid="{00000000-0005-0000-0000-0000AD120000}"/>
    <cellStyle name="20% - Accent3 3 2 3 2 2 2 2 3" xfId="43131" xr:uid="{00000000-0005-0000-0000-0000AE120000}"/>
    <cellStyle name="20% - Accent3 3 2 3 2 2 2 3" xfId="3136" xr:uid="{00000000-0005-0000-0000-0000AF120000}"/>
    <cellStyle name="20% - Accent3 3 2 3 2 2 2 4" xfId="3137" xr:uid="{00000000-0005-0000-0000-0000B0120000}"/>
    <cellStyle name="20% - Accent3 3 2 3 2 2 2 5" xfId="37175" xr:uid="{00000000-0005-0000-0000-0000B1120000}"/>
    <cellStyle name="20% - Accent3 3 2 3 2 2 2 6" xfId="43130" xr:uid="{00000000-0005-0000-0000-0000B2120000}"/>
    <cellStyle name="20% - Accent3 3 2 3 2 2 3" xfId="3138" xr:uid="{00000000-0005-0000-0000-0000B3120000}"/>
    <cellStyle name="20% - Accent3 3 2 3 2 2 3 2" xfId="3139" xr:uid="{00000000-0005-0000-0000-0000B4120000}"/>
    <cellStyle name="20% - Accent3 3 2 3 2 2 3 3" xfId="43132" xr:uid="{00000000-0005-0000-0000-0000B5120000}"/>
    <cellStyle name="20% - Accent3 3 2 3 2 2 4" xfId="3140" xr:uid="{00000000-0005-0000-0000-0000B6120000}"/>
    <cellStyle name="20% - Accent3 3 2 3 2 2 5" xfId="3141" xr:uid="{00000000-0005-0000-0000-0000B7120000}"/>
    <cellStyle name="20% - Accent3 3 2 3 2 2 6" xfId="37174" xr:uid="{00000000-0005-0000-0000-0000B8120000}"/>
    <cellStyle name="20% - Accent3 3 2 3 2 2 7" xfId="43129" xr:uid="{00000000-0005-0000-0000-0000B9120000}"/>
    <cellStyle name="20% - Accent3 3 2 3 2 3" xfId="3142" xr:uid="{00000000-0005-0000-0000-0000BA120000}"/>
    <cellStyle name="20% - Accent3 3 2 3 2 3 2" xfId="3143" xr:uid="{00000000-0005-0000-0000-0000BB120000}"/>
    <cellStyle name="20% - Accent3 3 2 3 2 3 2 2" xfId="3144" xr:uid="{00000000-0005-0000-0000-0000BC120000}"/>
    <cellStyle name="20% - Accent3 3 2 3 2 3 2 2 2" xfId="3145" xr:uid="{00000000-0005-0000-0000-0000BD120000}"/>
    <cellStyle name="20% - Accent3 3 2 3 2 3 2 2 3" xfId="43135" xr:uid="{00000000-0005-0000-0000-0000BE120000}"/>
    <cellStyle name="20% - Accent3 3 2 3 2 3 2 3" xfId="3146" xr:uid="{00000000-0005-0000-0000-0000BF120000}"/>
    <cellStyle name="20% - Accent3 3 2 3 2 3 2 4" xfId="3147" xr:uid="{00000000-0005-0000-0000-0000C0120000}"/>
    <cellStyle name="20% - Accent3 3 2 3 2 3 2 5" xfId="37177" xr:uid="{00000000-0005-0000-0000-0000C1120000}"/>
    <cellStyle name="20% - Accent3 3 2 3 2 3 2 6" xfId="43134" xr:uid="{00000000-0005-0000-0000-0000C2120000}"/>
    <cellStyle name="20% - Accent3 3 2 3 2 3 3" xfId="3148" xr:uid="{00000000-0005-0000-0000-0000C3120000}"/>
    <cellStyle name="20% - Accent3 3 2 3 2 3 3 2" xfId="3149" xr:uid="{00000000-0005-0000-0000-0000C4120000}"/>
    <cellStyle name="20% - Accent3 3 2 3 2 3 3 3" xfId="43136" xr:uid="{00000000-0005-0000-0000-0000C5120000}"/>
    <cellStyle name="20% - Accent3 3 2 3 2 3 4" xfId="3150" xr:uid="{00000000-0005-0000-0000-0000C6120000}"/>
    <cellStyle name="20% - Accent3 3 2 3 2 3 5" xfId="3151" xr:uid="{00000000-0005-0000-0000-0000C7120000}"/>
    <cellStyle name="20% - Accent3 3 2 3 2 3 6" xfId="37176" xr:uid="{00000000-0005-0000-0000-0000C8120000}"/>
    <cellStyle name="20% - Accent3 3 2 3 2 3 7" xfId="43133" xr:uid="{00000000-0005-0000-0000-0000C9120000}"/>
    <cellStyle name="20% - Accent3 3 2 3 2 4" xfId="3152" xr:uid="{00000000-0005-0000-0000-0000CA120000}"/>
    <cellStyle name="20% - Accent3 3 2 3 2 4 2" xfId="3153" xr:uid="{00000000-0005-0000-0000-0000CB120000}"/>
    <cellStyle name="20% - Accent3 3 2 3 2 4 2 2" xfId="3154" xr:uid="{00000000-0005-0000-0000-0000CC120000}"/>
    <cellStyle name="20% - Accent3 3 2 3 2 4 2 3" xfId="43138" xr:uid="{00000000-0005-0000-0000-0000CD120000}"/>
    <cellStyle name="20% - Accent3 3 2 3 2 4 3" xfId="3155" xr:uid="{00000000-0005-0000-0000-0000CE120000}"/>
    <cellStyle name="20% - Accent3 3 2 3 2 4 4" xfId="3156" xr:uid="{00000000-0005-0000-0000-0000CF120000}"/>
    <cellStyle name="20% - Accent3 3 2 3 2 4 5" xfId="37178" xr:uid="{00000000-0005-0000-0000-0000D0120000}"/>
    <cellStyle name="20% - Accent3 3 2 3 2 4 6" xfId="43137" xr:uid="{00000000-0005-0000-0000-0000D1120000}"/>
    <cellStyle name="20% - Accent3 3 2 3 2 5" xfId="3157" xr:uid="{00000000-0005-0000-0000-0000D2120000}"/>
    <cellStyle name="20% - Accent3 3 2 3 2 5 2" xfId="3158" xr:uid="{00000000-0005-0000-0000-0000D3120000}"/>
    <cellStyle name="20% - Accent3 3 2 3 2 5 2 2" xfId="3159" xr:uid="{00000000-0005-0000-0000-0000D4120000}"/>
    <cellStyle name="20% - Accent3 3 2 3 2 5 3" xfId="3160" xr:uid="{00000000-0005-0000-0000-0000D5120000}"/>
    <cellStyle name="20% - Accent3 3 2 3 2 5 4" xfId="3161" xr:uid="{00000000-0005-0000-0000-0000D6120000}"/>
    <cellStyle name="20% - Accent3 3 2 3 2 5 5" xfId="43139" xr:uid="{00000000-0005-0000-0000-0000D7120000}"/>
    <cellStyle name="20% - Accent3 3 2 3 2 6" xfId="3162" xr:uid="{00000000-0005-0000-0000-0000D8120000}"/>
    <cellStyle name="20% - Accent3 3 2 3 2 6 2" xfId="3163" xr:uid="{00000000-0005-0000-0000-0000D9120000}"/>
    <cellStyle name="20% - Accent3 3 2 3 2 6 2 2" xfId="3164" xr:uid="{00000000-0005-0000-0000-0000DA120000}"/>
    <cellStyle name="20% - Accent3 3 2 3 2 6 3" xfId="3165" xr:uid="{00000000-0005-0000-0000-0000DB120000}"/>
    <cellStyle name="20% - Accent3 3 2 3 2 6 4" xfId="3166" xr:uid="{00000000-0005-0000-0000-0000DC120000}"/>
    <cellStyle name="20% - Accent3 3 2 3 2 7" xfId="3167" xr:uid="{00000000-0005-0000-0000-0000DD120000}"/>
    <cellStyle name="20% - Accent3 3 2 3 2 7 2" xfId="3168" xr:uid="{00000000-0005-0000-0000-0000DE120000}"/>
    <cellStyle name="20% - Accent3 3 2 3 2 8" xfId="3169" xr:uid="{00000000-0005-0000-0000-0000DF120000}"/>
    <cellStyle name="20% - Accent3 3 2 3 2 9" xfId="3170" xr:uid="{00000000-0005-0000-0000-0000E0120000}"/>
    <cellStyle name="20% - Accent3 3 2 3 3" xfId="3171" xr:uid="{00000000-0005-0000-0000-0000E1120000}"/>
    <cellStyle name="20% - Accent3 3 2 3 3 2" xfId="3172" xr:uid="{00000000-0005-0000-0000-0000E2120000}"/>
    <cellStyle name="20% - Accent3 3 2 3 3 2 2" xfId="3173" xr:uid="{00000000-0005-0000-0000-0000E3120000}"/>
    <cellStyle name="20% - Accent3 3 2 3 3 2 2 2" xfId="3174" xr:uid="{00000000-0005-0000-0000-0000E4120000}"/>
    <cellStyle name="20% - Accent3 3 2 3 3 2 2 3" xfId="43142" xr:uid="{00000000-0005-0000-0000-0000E5120000}"/>
    <cellStyle name="20% - Accent3 3 2 3 3 2 3" xfId="3175" xr:uid="{00000000-0005-0000-0000-0000E6120000}"/>
    <cellStyle name="20% - Accent3 3 2 3 3 2 4" xfId="3176" xr:uid="{00000000-0005-0000-0000-0000E7120000}"/>
    <cellStyle name="20% - Accent3 3 2 3 3 2 5" xfId="37180" xr:uid="{00000000-0005-0000-0000-0000E8120000}"/>
    <cellStyle name="20% - Accent3 3 2 3 3 2 6" xfId="43141" xr:uid="{00000000-0005-0000-0000-0000E9120000}"/>
    <cellStyle name="20% - Accent3 3 2 3 3 3" xfId="3177" xr:uid="{00000000-0005-0000-0000-0000EA120000}"/>
    <cellStyle name="20% - Accent3 3 2 3 3 3 2" xfId="3178" xr:uid="{00000000-0005-0000-0000-0000EB120000}"/>
    <cellStyle name="20% - Accent3 3 2 3 3 3 3" xfId="43143" xr:uid="{00000000-0005-0000-0000-0000EC120000}"/>
    <cellStyle name="20% - Accent3 3 2 3 3 4" xfId="3179" xr:uid="{00000000-0005-0000-0000-0000ED120000}"/>
    <cellStyle name="20% - Accent3 3 2 3 3 5" xfId="3180" xr:uid="{00000000-0005-0000-0000-0000EE120000}"/>
    <cellStyle name="20% - Accent3 3 2 3 3 6" xfId="37179" xr:uid="{00000000-0005-0000-0000-0000EF120000}"/>
    <cellStyle name="20% - Accent3 3 2 3 3 7" xfId="43140" xr:uid="{00000000-0005-0000-0000-0000F0120000}"/>
    <cellStyle name="20% - Accent3 3 2 3 4" xfId="3181" xr:uid="{00000000-0005-0000-0000-0000F1120000}"/>
    <cellStyle name="20% - Accent3 3 2 3 4 2" xfId="3182" xr:uid="{00000000-0005-0000-0000-0000F2120000}"/>
    <cellStyle name="20% - Accent3 3 2 3 4 2 2" xfId="3183" xr:uid="{00000000-0005-0000-0000-0000F3120000}"/>
    <cellStyle name="20% - Accent3 3 2 3 4 2 2 2" xfId="3184" xr:uid="{00000000-0005-0000-0000-0000F4120000}"/>
    <cellStyle name="20% - Accent3 3 2 3 4 2 2 3" xfId="43146" xr:uid="{00000000-0005-0000-0000-0000F5120000}"/>
    <cellStyle name="20% - Accent3 3 2 3 4 2 3" xfId="3185" xr:uid="{00000000-0005-0000-0000-0000F6120000}"/>
    <cellStyle name="20% - Accent3 3 2 3 4 2 4" xfId="3186" xr:uid="{00000000-0005-0000-0000-0000F7120000}"/>
    <cellStyle name="20% - Accent3 3 2 3 4 2 5" xfId="37182" xr:uid="{00000000-0005-0000-0000-0000F8120000}"/>
    <cellStyle name="20% - Accent3 3 2 3 4 2 6" xfId="43145" xr:uid="{00000000-0005-0000-0000-0000F9120000}"/>
    <cellStyle name="20% - Accent3 3 2 3 4 3" xfId="3187" xr:uid="{00000000-0005-0000-0000-0000FA120000}"/>
    <cellStyle name="20% - Accent3 3 2 3 4 3 2" xfId="3188" xr:uid="{00000000-0005-0000-0000-0000FB120000}"/>
    <cellStyle name="20% - Accent3 3 2 3 4 3 3" xfId="43147" xr:uid="{00000000-0005-0000-0000-0000FC120000}"/>
    <cellStyle name="20% - Accent3 3 2 3 4 4" xfId="3189" xr:uid="{00000000-0005-0000-0000-0000FD120000}"/>
    <cellStyle name="20% - Accent3 3 2 3 4 5" xfId="3190" xr:uid="{00000000-0005-0000-0000-0000FE120000}"/>
    <cellStyle name="20% - Accent3 3 2 3 4 6" xfId="37181" xr:uid="{00000000-0005-0000-0000-0000FF120000}"/>
    <cellStyle name="20% - Accent3 3 2 3 4 7" xfId="43144" xr:uid="{00000000-0005-0000-0000-000000130000}"/>
    <cellStyle name="20% - Accent3 3 2 3 5" xfId="3191" xr:uid="{00000000-0005-0000-0000-000001130000}"/>
    <cellStyle name="20% - Accent3 3 2 3 5 2" xfId="3192" xr:uid="{00000000-0005-0000-0000-000002130000}"/>
    <cellStyle name="20% - Accent3 3 2 3 5 2 2" xfId="3193" xr:uid="{00000000-0005-0000-0000-000003130000}"/>
    <cellStyle name="20% - Accent3 3 2 3 5 2 3" xfId="43149" xr:uid="{00000000-0005-0000-0000-000004130000}"/>
    <cellStyle name="20% - Accent3 3 2 3 5 3" xfId="3194" xr:uid="{00000000-0005-0000-0000-000005130000}"/>
    <cellStyle name="20% - Accent3 3 2 3 5 4" xfId="3195" xr:uid="{00000000-0005-0000-0000-000006130000}"/>
    <cellStyle name="20% - Accent3 3 2 3 5 5" xfId="37183" xr:uid="{00000000-0005-0000-0000-000007130000}"/>
    <cellStyle name="20% - Accent3 3 2 3 5 6" xfId="43148" xr:uid="{00000000-0005-0000-0000-000008130000}"/>
    <cellStyle name="20% - Accent3 3 2 3 6" xfId="3196" xr:uid="{00000000-0005-0000-0000-000009130000}"/>
    <cellStyle name="20% - Accent3 3 2 3 6 2" xfId="3197" xr:uid="{00000000-0005-0000-0000-00000A130000}"/>
    <cellStyle name="20% - Accent3 3 2 3 6 2 2" xfId="3198" xr:uid="{00000000-0005-0000-0000-00000B130000}"/>
    <cellStyle name="20% - Accent3 3 2 3 6 3" xfId="3199" xr:uid="{00000000-0005-0000-0000-00000C130000}"/>
    <cellStyle name="20% - Accent3 3 2 3 6 4" xfId="3200" xr:uid="{00000000-0005-0000-0000-00000D130000}"/>
    <cellStyle name="20% - Accent3 3 2 3 6 5" xfId="43150" xr:uid="{00000000-0005-0000-0000-00000E130000}"/>
    <cellStyle name="20% - Accent3 3 2 3 7" xfId="3201" xr:uid="{00000000-0005-0000-0000-00000F130000}"/>
    <cellStyle name="20% - Accent3 3 2 3 7 2" xfId="3202" xr:uid="{00000000-0005-0000-0000-000010130000}"/>
    <cellStyle name="20% - Accent3 3 2 3 7 2 2" xfId="3203" xr:uid="{00000000-0005-0000-0000-000011130000}"/>
    <cellStyle name="20% - Accent3 3 2 3 7 3" xfId="3204" xr:uid="{00000000-0005-0000-0000-000012130000}"/>
    <cellStyle name="20% - Accent3 3 2 3 7 4" xfId="3205" xr:uid="{00000000-0005-0000-0000-000013130000}"/>
    <cellStyle name="20% - Accent3 3 2 3 8" xfId="3206" xr:uid="{00000000-0005-0000-0000-000014130000}"/>
    <cellStyle name="20% - Accent3 3 2 3 8 2" xfId="3207" xr:uid="{00000000-0005-0000-0000-000015130000}"/>
    <cellStyle name="20% - Accent3 3 2 3 9" xfId="3208" xr:uid="{00000000-0005-0000-0000-000016130000}"/>
    <cellStyle name="20% - Accent3 3 2 4" xfId="3209" xr:uid="{00000000-0005-0000-0000-000017130000}"/>
    <cellStyle name="20% - Accent3 3 2 4 10" xfId="34548" xr:uid="{00000000-0005-0000-0000-000018130000}"/>
    <cellStyle name="20% - Accent3 3 2 4 11" xfId="43151" xr:uid="{00000000-0005-0000-0000-000019130000}"/>
    <cellStyle name="20% - Accent3 3 2 4 2" xfId="3210" xr:uid="{00000000-0005-0000-0000-00001A130000}"/>
    <cellStyle name="20% - Accent3 3 2 4 2 2" xfId="3211" xr:uid="{00000000-0005-0000-0000-00001B130000}"/>
    <cellStyle name="20% - Accent3 3 2 4 2 2 2" xfId="3212" xr:uid="{00000000-0005-0000-0000-00001C130000}"/>
    <cellStyle name="20% - Accent3 3 2 4 2 2 2 2" xfId="3213" xr:uid="{00000000-0005-0000-0000-00001D130000}"/>
    <cellStyle name="20% - Accent3 3 2 4 2 2 2 3" xfId="43154" xr:uid="{00000000-0005-0000-0000-00001E130000}"/>
    <cellStyle name="20% - Accent3 3 2 4 2 2 3" xfId="3214" xr:uid="{00000000-0005-0000-0000-00001F130000}"/>
    <cellStyle name="20% - Accent3 3 2 4 2 2 4" xfId="3215" xr:uid="{00000000-0005-0000-0000-000020130000}"/>
    <cellStyle name="20% - Accent3 3 2 4 2 2 5" xfId="37185" xr:uid="{00000000-0005-0000-0000-000021130000}"/>
    <cellStyle name="20% - Accent3 3 2 4 2 2 6" xfId="43153" xr:uid="{00000000-0005-0000-0000-000022130000}"/>
    <cellStyle name="20% - Accent3 3 2 4 2 3" xfId="3216" xr:uid="{00000000-0005-0000-0000-000023130000}"/>
    <cellStyle name="20% - Accent3 3 2 4 2 3 2" xfId="3217" xr:uid="{00000000-0005-0000-0000-000024130000}"/>
    <cellStyle name="20% - Accent3 3 2 4 2 3 3" xfId="43155" xr:uid="{00000000-0005-0000-0000-000025130000}"/>
    <cellStyle name="20% - Accent3 3 2 4 2 4" xfId="3218" xr:uid="{00000000-0005-0000-0000-000026130000}"/>
    <cellStyle name="20% - Accent3 3 2 4 2 5" xfId="3219" xr:uid="{00000000-0005-0000-0000-000027130000}"/>
    <cellStyle name="20% - Accent3 3 2 4 2 6" xfId="37184" xr:uid="{00000000-0005-0000-0000-000028130000}"/>
    <cellStyle name="20% - Accent3 3 2 4 2 7" xfId="43152" xr:uid="{00000000-0005-0000-0000-000029130000}"/>
    <cellStyle name="20% - Accent3 3 2 4 3" xfId="3220" xr:uid="{00000000-0005-0000-0000-00002A130000}"/>
    <cellStyle name="20% - Accent3 3 2 4 3 2" xfId="3221" xr:uid="{00000000-0005-0000-0000-00002B130000}"/>
    <cellStyle name="20% - Accent3 3 2 4 3 2 2" xfId="3222" xr:uid="{00000000-0005-0000-0000-00002C130000}"/>
    <cellStyle name="20% - Accent3 3 2 4 3 2 2 2" xfId="3223" xr:uid="{00000000-0005-0000-0000-00002D130000}"/>
    <cellStyle name="20% - Accent3 3 2 4 3 2 2 3" xfId="43158" xr:uid="{00000000-0005-0000-0000-00002E130000}"/>
    <cellStyle name="20% - Accent3 3 2 4 3 2 3" xfId="3224" xr:uid="{00000000-0005-0000-0000-00002F130000}"/>
    <cellStyle name="20% - Accent3 3 2 4 3 2 4" xfId="3225" xr:uid="{00000000-0005-0000-0000-000030130000}"/>
    <cellStyle name="20% - Accent3 3 2 4 3 2 5" xfId="37187" xr:uid="{00000000-0005-0000-0000-000031130000}"/>
    <cellStyle name="20% - Accent3 3 2 4 3 2 6" xfId="43157" xr:uid="{00000000-0005-0000-0000-000032130000}"/>
    <cellStyle name="20% - Accent3 3 2 4 3 3" xfId="3226" xr:uid="{00000000-0005-0000-0000-000033130000}"/>
    <cellStyle name="20% - Accent3 3 2 4 3 3 2" xfId="3227" xr:uid="{00000000-0005-0000-0000-000034130000}"/>
    <cellStyle name="20% - Accent3 3 2 4 3 3 3" xfId="43159" xr:uid="{00000000-0005-0000-0000-000035130000}"/>
    <cellStyle name="20% - Accent3 3 2 4 3 4" xfId="3228" xr:uid="{00000000-0005-0000-0000-000036130000}"/>
    <cellStyle name="20% - Accent3 3 2 4 3 5" xfId="3229" xr:uid="{00000000-0005-0000-0000-000037130000}"/>
    <cellStyle name="20% - Accent3 3 2 4 3 6" xfId="37186" xr:uid="{00000000-0005-0000-0000-000038130000}"/>
    <cellStyle name="20% - Accent3 3 2 4 3 7" xfId="43156" xr:uid="{00000000-0005-0000-0000-000039130000}"/>
    <cellStyle name="20% - Accent3 3 2 4 4" xfId="3230" xr:uid="{00000000-0005-0000-0000-00003A130000}"/>
    <cellStyle name="20% - Accent3 3 2 4 4 2" xfId="3231" xr:uid="{00000000-0005-0000-0000-00003B130000}"/>
    <cellStyle name="20% - Accent3 3 2 4 4 2 2" xfId="3232" xr:uid="{00000000-0005-0000-0000-00003C130000}"/>
    <cellStyle name="20% - Accent3 3 2 4 4 2 3" xfId="43161" xr:uid="{00000000-0005-0000-0000-00003D130000}"/>
    <cellStyle name="20% - Accent3 3 2 4 4 3" xfId="3233" xr:uid="{00000000-0005-0000-0000-00003E130000}"/>
    <cellStyle name="20% - Accent3 3 2 4 4 4" xfId="3234" xr:uid="{00000000-0005-0000-0000-00003F130000}"/>
    <cellStyle name="20% - Accent3 3 2 4 4 5" xfId="37188" xr:uid="{00000000-0005-0000-0000-000040130000}"/>
    <cellStyle name="20% - Accent3 3 2 4 4 6" xfId="43160" xr:uid="{00000000-0005-0000-0000-000041130000}"/>
    <cellStyle name="20% - Accent3 3 2 4 5" xfId="3235" xr:uid="{00000000-0005-0000-0000-000042130000}"/>
    <cellStyle name="20% - Accent3 3 2 4 5 2" xfId="3236" xr:uid="{00000000-0005-0000-0000-000043130000}"/>
    <cellStyle name="20% - Accent3 3 2 4 5 2 2" xfId="3237" xr:uid="{00000000-0005-0000-0000-000044130000}"/>
    <cellStyle name="20% - Accent3 3 2 4 5 3" xfId="3238" xr:uid="{00000000-0005-0000-0000-000045130000}"/>
    <cellStyle name="20% - Accent3 3 2 4 5 4" xfId="3239" xr:uid="{00000000-0005-0000-0000-000046130000}"/>
    <cellStyle name="20% - Accent3 3 2 4 5 5" xfId="43162" xr:uid="{00000000-0005-0000-0000-000047130000}"/>
    <cellStyle name="20% - Accent3 3 2 4 6" xfId="3240" xr:uid="{00000000-0005-0000-0000-000048130000}"/>
    <cellStyle name="20% - Accent3 3 2 4 6 2" xfId="3241" xr:uid="{00000000-0005-0000-0000-000049130000}"/>
    <cellStyle name="20% - Accent3 3 2 4 6 2 2" xfId="3242" xr:uid="{00000000-0005-0000-0000-00004A130000}"/>
    <cellStyle name="20% - Accent3 3 2 4 6 3" xfId="3243" xr:uid="{00000000-0005-0000-0000-00004B130000}"/>
    <cellStyle name="20% - Accent3 3 2 4 6 4" xfId="3244" xr:uid="{00000000-0005-0000-0000-00004C130000}"/>
    <cellStyle name="20% - Accent3 3 2 4 7" xfId="3245" xr:uid="{00000000-0005-0000-0000-00004D130000}"/>
    <cellStyle name="20% - Accent3 3 2 4 7 2" xfId="3246" xr:uid="{00000000-0005-0000-0000-00004E130000}"/>
    <cellStyle name="20% - Accent3 3 2 4 8" xfId="3247" xr:uid="{00000000-0005-0000-0000-00004F130000}"/>
    <cellStyle name="20% - Accent3 3 2 4 9" xfId="3248" xr:uid="{00000000-0005-0000-0000-000050130000}"/>
    <cellStyle name="20% - Accent3 3 2 5" xfId="3249" xr:uid="{00000000-0005-0000-0000-000051130000}"/>
    <cellStyle name="20% - Accent3 3 2 5 2" xfId="3250" xr:uid="{00000000-0005-0000-0000-000052130000}"/>
    <cellStyle name="20% - Accent3 3 2 5 2 2" xfId="3251" xr:uid="{00000000-0005-0000-0000-000053130000}"/>
    <cellStyle name="20% - Accent3 3 2 5 2 2 2" xfId="3252" xr:uid="{00000000-0005-0000-0000-000054130000}"/>
    <cellStyle name="20% - Accent3 3 2 5 2 2 3" xfId="43165" xr:uid="{00000000-0005-0000-0000-000055130000}"/>
    <cellStyle name="20% - Accent3 3 2 5 2 3" xfId="3253" xr:uid="{00000000-0005-0000-0000-000056130000}"/>
    <cellStyle name="20% - Accent3 3 2 5 2 4" xfId="3254" xr:uid="{00000000-0005-0000-0000-000057130000}"/>
    <cellStyle name="20% - Accent3 3 2 5 2 5" xfId="37190" xr:uid="{00000000-0005-0000-0000-000058130000}"/>
    <cellStyle name="20% - Accent3 3 2 5 2 6" xfId="43164" xr:uid="{00000000-0005-0000-0000-000059130000}"/>
    <cellStyle name="20% - Accent3 3 2 5 3" xfId="3255" xr:uid="{00000000-0005-0000-0000-00005A130000}"/>
    <cellStyle name="20% - Accent3 3 2 5 3 2" xfId="3256" xr:uid="{00000000-0005-0000-0000-00005B130000}"/>
    <cellStyle name="20% - Accent3 3 2 5 3 3" xfId="43166" xr:uid="{00000000-0005-0000-0000-00005C130000}"/>
    <cellStyle name="20% - Accent3 3 2 5 4" xfId="3257" xr:uid="{00000000-0005-0000-0000-00005D130000}"/>
    <cellStyle name="20% - Accent3 3 2 5 5" xfId="3258" xr:uid="{00000000-0005-0000-0000-00005E130000}"/>
    <cellStyle name="20% - Accent3 3 2 5 6" xfId="37189" xr:uid="{00000000-0005-0000-0000-00005F130000}"/>
    <cellStyle name="20% - Accent3 3 2 5 7" xfId="43163" xr:uid="{00000000-0005-0000-0000-000060130000}"/>
    <cellStyle name="20% - Accent3 3 2 6" xfId="3259" xr:uid="{00000000-0005-0000-0000-000061130000}"/>
    <cellStyle name="20% - Accent3 3 2 6 2" xfId="3260" xr:uid="{00000000-0005-0000-0000-000062130000}"/>
    <cellStyle name="20% - Accent3 3 2 6 2 2" xfId="3261" xr:uid="{00000000-0005-0000-0000-000063130000}"/>
    <cellStyle name="20% - Accent3 3 2 6 2 2 2" xfId="3262" xr:uid="{00000000-0005-0000-0000-000064130000}"/>
    <cellStyle name="20% - Accent3 3 2 6 2 2 3" xfId="43169" xr:uid="{00000000-0005-0000-0000-000065130000}"/>
    <cellStyle name="20% - Accent3 3 2 6 2 3" xfId="3263" xr:uid="{00000000-0005-0000-0000-000066130000}"/>
    <cellStyle name="20% - Accent3 3 2 6 2 4" xfId="3264" xr:uid="{00000000-0005-0000-0000-000067130000}"/>
    <cellStyle name="20% - Accent3 3 2 6 2 5" xfId="37192" xr:uid="{00000000-0005-0000-0000-000068130000}"/>
    <cellStyle name="20% - Accent3 3 2 6 2 6" xfId="43168" xr:uid="{00000000-0005-0000-0000-000069130000}"/>
    <cellStyle name="20% - Accent3 3 2 6 3" xfId="3265" xr:uid="{00000000-0005-0000-0000-00006A130000}"/>
    <cellStyle name="20% - Accent3 3 2 6 3 2" xfId="3266" xr:uid="{00000000-0005-0000-0000-00006B130000}"/>
    <cellStyle name="20% - Accent3 3 2 6 3 3" xfId="43170" xr:uid="{00000000-0005-0000-0000-00006C130000}"/>
    <cellStyle name="20% - Accent3 3 2 6 4" xfId="3267" xr:uid="{00000000-0005-0000-0000-00006D130000}"/>
    <cellStyle name="20% - Accent3 3 2 6 5" xfId="3268" xr:uid="{00000000-0005-0000-0000-00006E130000}"/>
    <cellStyle name="20% - Accent3 3 2 6 6" xfId="37191" xr:uid="{00000000-0005-0000-0000-00006F130000}"/>
    <cellStyle name="20% - Accent3 3 2 6 7" xfId="43167" xr:uid="{00000000-0005-0000-0000-000070130000}"/>
    <cellStyle name="20% - Accent3 3 2 7" xfId="3269" xr:uid="{00000000-0005-0000-0000-000071130000}"/>
    <cellStyle name="20% - Accent3 3 2 7 2" xfId="3270" xr:uid="{00000000-0005-0000-0000-000072130000}"/>
    <cellStyle name="20% - Accent3 3 2 7 2 2" xfId="3271" xr:uid="{00000000-0005-0000-0000-000073130000}"/>
    <cellStyle name="20% - Accent3 3 2 7 2 3" xfId="43172" xr:uid="{00000000-0005-0000-0000-000074130000}"/>
    <cellStyle name="20% - Accent3 3 2 7 3" xfId="3272" xr:uid="{00000000-0005-0000-0000-000075130000}"/>
    <cellStyle name="20% - Accent3 3 2 7 4" xfId="3273" xr:uid="{00000000-0005-0000-0000-000076130000}"/>
    <cellStyle name="20% - Accent3 3 2 7 5" xfId="37193" xr:uid="{00000000-0005-0000-0000-000077130000}"/>
    <cellStyle name="20% - Accent3 3 2 7 6" xfId="43171" xr:uid="{00000000-0005-0000-0000-000078130000}"/>
    <cellStyle name="20% - Accent3 3 2 8" xfId="3274" xr:uid="{00000000-0005-0000-0000-000079130000}"/>
    <cellStyle name="20% - Accent3 3 2 8 2" xfId="3275" xr:uid="{00000000-0005-0000-0000-00007A130000}"/>
    <cellStyle name="20% - Accent3 3 2 8 2 2" xfId="3276" xr:uid="{00000000-0005-0000-0000-00007B130000}"/>
    <cellStyle name="20% - Accent3 3 2 8 3" xfId="3277" xr:uid="{00000000-0005-0000-0000-00007C130000}"/>
    <cellStyle name="20% - Accent3 3 2 8 4" xfId="3278" xr:uid="{00000000-0005-0000-0000-00007D130000}"/>
    <cellStyle name="20% - Accent3 3 2 8 5" xfId="43173" xr:uid="{00000000-0005-0000-0000-00007E130000}"/>
    <cellStyle name="20% - Accent3 3 2 9" xfId="3279" xr:uid="{00000000-0005-0000-0000-00007F130000}"/>
    <cellStyle name="20% - Accent3 3 2 9 2" xfId="3280" xr:uid="{00000000-0005-0000-0000-000080130000}"/>
    <cellStyle name="20% - Accent3 3 2 9 2 2" xfId="3281" xr:uid="{00000000-0005-0000-0000-000081130000}"/>
    <cellStyle name="20% - Accent3 3 2 9 3" xfId="3282" xr:uid="{00000000-0005-0000-0000-000082130000}"/>
    <cellStyle name="20% - Accent3 3 2 9 4" xfId="3283" xr:uid="{00000000-0005-0000-0000-000083130000}"/>
    <cellStyle name="20% - Accent3 3 3" xfId="3284" xr:uid="{00000000-0005-0000-0000-000084130000}"/>
    <cellStyle name="20% - Accent3 3 4" xfId="3285" xr:uid="{00000000-0005-0000-0000-000085130000}"/>
    <cellStyle name="20% - Accent3 3 5" xfId="3286" xr:uid="{00000000-0005-0000-0000-000086130000}"/>
    <cellStyle name="20% - Accent3 3 5 2" xfId="3287" xr:uid="{00000000-0005-0000-0000-000087130000}"/>
    <cellStyle name="20% - Accent3 3 5 2 2" xfId="3288" xr:uid="{00000000-0005-0000-0000-000088130000}"/>
    <cellStyle name="20% - Accent3 3 5 2 2 2" xfId="43176" xr:uid="{00000000-0005-0000-0000-000089130000}"/>
    <cellStyle name="20% - Accent3 3 5 2 3" xfId="37195" xr:uid="{00000000-0005-0000-0000-00008A130000}"/>
    <cellStyle name="20% - Accent3 3 5 2 4" xfId="43175" xr:uid="{00000000-0005-0000-0000-00008B130000}"/>
    <cellStyle name="20% - Accent3 3 5 3" xfId="3289" xr:uid="{00000000-0005-0000-0000-00008C130000}"/>
    <cellStyle name="20% - Accent3 3 5 3 2" xfId="43177" xr:uid="{00000000-0005-0000-0000-00008D130000}"/>
    <cellStyle name="20% - Accent3 3 5 4" xfId="3290" xr:uid="{00000000-0005-0000-0000-00008E130000}"/>
    <cellStyle name="20% - Accent3 3 5 5" xfId="37194" xr:uid="{00000000-0005-0000-0000-00008F130000}"/>
    <cellStyle name="20% - Accent3 3 5 6" xfId="43174" xr:uid="{00000000-0005-0000-0000-000090130000}"/>
    <cellStyle name="20% - Accent3 3 6" xfId="3291" xr:uid="{00000000-0005-0000-0000-000091130000}"/>
    <cellStyle name="20% - Accent3 3 6 2" xfId="3292" xr:uid="{00000000-0005-0000-0000-000092130000}"/>
    <cellStyle name="20% - Accent3 3 6 2 2" xfId="3293" xr:uid="{00000000-0005-0000-0000-000093130000}"/>
    <cellStyle name="20% - Accent3 3 6 3" xfId="3294" xr:uid="{00000000-0005-0000-0000-000094130000}"/>
    <cellStyle name="20% - Accent3 3 6 4" xfId="3295" xr:uid="{00000000-0005-0000-0000-000095130000}"/>
    <cellStyle name="20% - Accent3 3 6 5" xfId="43178" xr:uid="{00000000-0005-0000-0000-000096130000}"/>
    <cellStyle name="20% - Accent3 3 7" xfId="3296" xr:uid="{00000000-0005-0000-0000-000097130000}"/>
    <cellStyle name="20% - Accent3 3 8" xfId="34540" xr:uid="{00000000-0005-0000-0000-000098130000}"/>
    <cellStyle name="20% - Accent3 4" xfId="3297" xr:uid="{00000000-0005-0000-0000-000099130000}"/>
    <cellStyle name="20% - Accent3 4 10" xfId="3298" xr:uid="{00000000-0005-0000-0000-00009A130000}"/>
    <cellStyle name="20% - Accent3 4 10 2" xfId="3299" xr:uid="{00000000-0005-0000-0000-00009B130000}"/>
    <cellStyle name="20% - Accent3 4 11" xfId="3300" xr:uid="{00000000-0005-0000-0000-00009C130000}"/>
    <cellStyle name="20% - Accent3 4 12" xfId="3301" xr:uid="{00000000-0005-0000-0000-00009D130000}"/>
    <cellStyle name="20% - Accent3 4 13" xfId="34549" xr:uid="{00000000-0005-0000-0000-00009E130000}"/>
    <cellStyle name="20% - Accent3 4 2" xfId="3302" xr:uid="{00000000-0005-0000-0000-00009F130000}"/>
    <cellStyle name="20% - Accent3 4 2 10" xfId="3303" xr:uid="{00000000-0005-0000-0000-0000A0130000}"/>
    <cellStyle name="20% - Accent3 4 2 11" xfId="3304" xr:uid="{00000000-0005-0000-0000-0000A1130000}"/>
    <cellStyle name="20% - Accent3 4 2 12" xfId="34550" xr:uid="{00000000-0005-0000-0000-0000A2130000}"/>
    <cellStyle name="20% - Accent3 4 2 13" xfId="43179" xr:uid="{00000000-0005-0000-0000-0000A3130000}"/>
    <cellStyle name="20% - Accent3 4 2 2" xfId="3305" xr:uid="{00000000-0005-0000-0000-0000A4130000}"/>
    <cellStyle name="20% - Accent3 4 2 2 10" xfId="3306" xr:uid="{00000000-0005-0000-0000-0000A5130000}"/>
    <cellStyle name="20% - Accent3 4 2 2 11" xfId="34551" xr:uid="{00000000-0005-0000-0000-0000A6130000}"/>
    <cellStyle name="20% - Accent3 4 2 2 12" xfId="43180" xr:uid="{00000000-0005-0000-0000-0000A7130000}"/>
    <cellStyle name="20% - Accent3 4 2 2 2" xfId="3307" xr:uid="{00000000-0005-0000-0000-0000A8130000}"/>
    <cellStyle name="20% - Accent3 4 2 2 2 10" xfId="34552" xr:uid="{00000000-0005-0000-0000-0000A9130000}"/>
    <cellStyle name="20% - Accent3 4 2 2 2 11" xfId="43181" xr:uid="{00000000-0005-0000-0000-0000AA130000}"/>
    <cellStyle name="20% - Accent3 4 2 2 2 2" xfId="3308" xr:uid="{00000000-0005-0000-0000-0000AB130000}"/>
    <cellStyle name="20% - Accent3 4 2 2 2 2 2" xfId="3309" xr:uid="{00000000-0005-0000-0000-0000AC130000}"/>
    <cellStyle name="20% - Accent3 4 2 2 2 2 2 2" xfId="3310" xr:uid="{00000000-0005-0000-0000-0000AD130000}"/>
    <cellStyle name="20% - Accent3 4 2 2 2 2 2 2 2" xfId="3311" xr:uid="{00000000-0005-0000-0000-0000AE130000}"/>
    <cellStyle name="20% - Accent3 4 2 2 2 2 2 2 3" xfId="43184" xr:uid="{00000000-0005-0000-0000-0000AF130000}"/>
    <cellStyle name="20% - Accent3 4 2 2 2 2 2 3" xfId="3312" xr:uid="{00000000-0005-0000-0000-0000B0130000}"/>
    <cellStyle name="20% - Accent3 4 2 2 2 2 2 4" xfId="3313" xr:uid="{00000000-0005-0000-0000-0000B1130000}"/>
    <cellStyle name="20% - Accent3 4 2 2 2 2 2 5" xfId="37197" xr:uid="{00000000-0005-0000-0000-0000B2130000}"/>
    <cellStyle name="20% - Accent3 4 2 2 2 2 2 6" xfId="43183" xr:uid="{00000000-0005-0000-0000-0000B3130000}"/>
    <cellStyle name="20% - Accent3 4 2 2 2 2 3" xfId="3314" xr:uid="{00000000-0005-0000-0000-0000B4130000}"/>
    <cellStyle name="20% - Accent3 4 2 2 2 2 3 2" xfId="3315" xr:uid="{00000000-0005-0000-0000-0000B5130000}"/>
    <cellStyle name="20% - Accent3 4 2 2 2 2 3 3" xfId="43185" xr:uid="{00000000-0005-0000-0000-0000B6130000}"/>
    <cellStyle name="20% - Accent3 4 2 2 2 2 4" xfId="3316" xr:uid="{00000000-0005-0000-0000-0000B7130000}"/>
    <cellStyle name="20% - Accent3 4 2 2 2 2 5" xfId="3317" xr:uid="{00000000-0005-0000-0000-0000B8130000}"/>
    <cellStyle name="20% - Accent3 4 2 2 2 2 6" xfId="37196" xr:uid="{00000000-0005-0000-0000-0000B9130000}"/>
    <cellStyle name="20% - Accent3 4 2 2 2 2 7" xfId="43182" xr:uid="{00000000-0005-0000-0000-0000BA130000}"/>
    <cellStyle name="20% - Accent3 4 2 2 2 3" xfId="3318" xr:uid="{00000000-0005-0000-0000-0000BB130000}"/>
    <cellStyle name="20% - Accent3 4 2 2 2 3 2" xfId="3319" xr:uid="{00000000-0005-0000-0000-0000BC130000}"/>
    <cellStyle name="20% - Accent3 4 2 2 2 3 2 2" xfId="3320" xr:uid="{00000000-0005-0000-0000-0000BD130000}"/>
    <cellStyle name="20% - Accent3 4 2 2 2 3 2 2 2" xfId="3321" xr:uid="{00000000-0005-0000-0000-0000BE130000}"/>
    <cellStyle name="20% - Accent3 4 2 2 2 3 2 2 3" xfId="43188" xr:uid="{00000000-0005-0000-0000-0000BF130000}"/>
    <cellStyle name="20% - Accent3 4 2 2 2 3 2 3" xfId="3322" xr:uid="{00000000-0005-0000-0000-0000C0130000}"/>
    <cellStyle name="20% - Accent3 4 2 2 2 3 2 4" xfId="3323" xr:uid="{00000000-0005-0000-0000-0000C1130000}"/>
    <cellStyle name="20% - Accent3 4 2 2 2 3 2 5" xfId="37199" xr:uid="{00000000-0005-0000-0000-0000C2130000}"/>
    <cellStyle name="20% - Accent3 4 2 2 2 3 2 6" xfId="43187" xr:uid="{00000000-0005-0000-0000-0000C3130000}"/>
    <cellStyle name="20% - Accent3 4 2 2 2 3 3" xfId="3324" xr:uid="{00000000-0005-0000-0000-0000C4130000}"/>
    <cellStyle name="20% - Accent3 4 2 2 2 3 3 2" xfId="3325" xr:uid="{00000000-0005-0000-0000-0000C5130000}"/>
    <cellStyle name="20% - Accent3 4 2 2 2 3 3 3" xfId="43189" xr:uid="{00000000-0005-0000-0000-0000C6130000}"/>
    <cellStyle name="20% - Accent3 4 2 2 2 3 4" xfId="3326" xr:uid="{00000000-0005-0000-0000-0000C7130000}"/>
    <cellStyle name="20% - Accent3 4 2 2 2 3 5" xfId="3327" xr:uid="{00000000-0005-0000-0000-0000C8130000}"/>
    <cellStyle name="20% - Accent3 4 2 2 2 3 6" xfId="37198" xr:uid="{00000000-0005-0000-0000-0000C9130000}"/>
    <cellStyle name="20% - Accent3 4 2 2 2 3 7" xfId="43186" xr:uid="{00000000-0005-0000-0000-0000CA130000}"/>
    <cellStyle name="20% - Accent3 4 2 2 2 4" xfId="3328" xr:uid="{00000000-0005-0000-0000-0000CB130000}"/>
    <cellStyle name="20% - Accent3 4 2 2 2 4 2" xfId="3329" xr:uid="{00000000-0005-0000-0000-0000CC130000}"/>
    <cellStyle name="20% - Accent3 4 2 2 2 4 2 2" xfId="3330" xr:uid="{00000000-0005-0000-0000-0000CD130000}"/>
    <cellStyle name="20% - Accent3 4 2 2 2 4 2 3" xfId="43191" xr:uid="{00000000-0005-0000-0000-0000CE130000}"/>
    <cellStyle name="20% - Accent3 4 2 2 2 4 3" xfId="3331" xr:uid="{00000000-0005-0000-0000-0000CF130000}"/>
    <cellStyle name="20% - Accent3 4 2 2 2 4 4" xfId="3332" xr:uid="{00000000-0005-0000-0000-0000D0130000}"/>
    <cellStyle name="20% - Accent3 4 2 2 2 4 5" xfId="37200" xr:uid="{00000000-0005-0000-0000-0000D1130000}"/>
    <cellStyle name="20% - Accent3 4 2 2 2 4 6" xfId="43190" xr:uid="{00000000-0005-0000-0000-0000D2130000}"/>
    <cellStyle name="20% - Accent3 4 2 2 2 5" xfId="3333" xr:uid="{00000000-0005-0000-0000-0000D3130000}"/>
    <cellStyle name="20% - Accent3 4 2 2 2 5 2" xfId="3334" xr:uid="{00000000-0005-0000-0000-0000D4130000}"/>
    <cellStyle name="20% - Accent3 4 2 2 2 5 2 2" xfId="3335" xr:uid="{00000000-0005-0000-0000-0000D5130000}"/>
    <cellStyle name="20% - Accent3 4 2 2 2 5 3" xfId="3336" xr:uid="{00000000-0005-0000-0000-0000D6130000}"/>
    <cellStyle name="20% - Accent3 4 2 2 2 5 4" xfId="3337" xr:uid="{00000000-0005-0000-0000-0000D7130000}"/>
    <cellStyle name="20% - Accent3 4 2 2 2 5 5" xfId="43192" xr:uid="{00000000-0005-0000-0000-0000D8130000}"/>
    <cellStyle name="20% - Accent3 4 2 2 2 6" xfId="3338" xr:uid="{00000000-0005-0000-0000-0000D9130000}"/>
    <cellStyle name="20% - Accent3 4 2 2 2 6 2" xfId="3339" xr:uid="{00000000-0005-0000-0000-0000DA130000}"/>
    <cellStyle name="20% - Accent3 4 2 2 2 6 2 2" xfId="3340" xr:uid="{00000000-0005-0000-0000-0000DB130000}"/>
    <cellStyle name="20% - Accent3 4 2 2 2 6 3" xfId="3341" xr:uid="{00000000-0005-0000-0000-0000DC130000}"/>
    <cellStyle name="20% - Accent3 4 2 2 2 6 4" xfId="3342" xr:uid="{00000000-0005-0000-0000-0000DD130000}"/>
    <cellStyle name="20% - Accent3 4 2 2 2 7" xfId="3343" xr:uid="{00000000-0005-0000-0000-0000DE130000}"/>
    <cellStyle name="20% - Accent3 4 2 2 2 7 2" xfId="3344" xr:uid="{00000000-0005-0000-0000-0000DF130000}"/>
    <cellStyle name="20% - Accent3 4 2 2 2 8" xfId="3345" xr:uid="{00000000-0005-0000-0000-0000E0130000}"/>
    <cellStyle name="20% - Accent3 4 2 2 2 9" xfId="3346" xr:uid="{00000000-0005-0000-0000-0000E1130000}"/>
    <cellStyle name="20% - Accent3 4 2 2 3" xfId="3347" xr:uid="{00000000-0005-0000-0000-0000E2130000}"/>
    <cellStyle name="20% - Accent3 4 2 2 3 2" xfId="3348" xr:uid="{00000000-0005-0000-0000-0000E3130000}"/>
    <cellStyle name="20% - Accent3 4 2 2 3 2 2" xfId="3349" xr:uid="{00000000-0005-0000-0000-0000E4130000}"/>
    <cellStyle name="20% - Accent3 4 2 2 3 2 2 2" xfId="3350" xr:uid="{00000000-0005-0000-0000-0000E5130000}"/>
    <cellStyle name="20% - Accent3 4 2 2 3 2 2 3" xfId="43195" xr:uid="{00000000-0005-0000-0000-0000E6130000}"/>
    <cellStyle name="20% - Accent3 4 2 2 3 2 3" xfId="3351" xr:uid="{00000000-0005-0000-0000-0000E7130000}"/>
    <cellStyle name="20% - Accent3 4 2 2 3 2 4" xfId="3352" xr:uid="{00000000-0005-0000-0000-0000E8130000}"/>
    <cellStyle name="20% - Accent3 4 2 2 3 2 5" xfId="37202" xr:uid="{00000000-0005-0000-0000-0000E9130000}"/>
    <cellStyle name="20% - Accent3 4 2 2 3 2 6" xfId="43194" xr:uid="{00000000-0005-0000-0000-0000EA130000}"/>
    <cellStyle name="20% - Accent3 4 2 2 3 3" xfId="3353" xr:uid="{00000000-0005-0000-0000-0000EB130000}"/>
    <cellStyle name="20% - Accent3 4 2 2 3 3 2" xfId="3354" xr:uid="{00000000-0005-0000-0000-0000EC130000}"/>
    <cellStyle name="20% - Accent3 4 2 2 3 3 3" xfId="43196" xr:uid="{00000000-0005-0000-0000-0000ED130000}"/>
    <cellStyle name="20% - Accent3 4 2 2 3 4" xfId="3355" xr:uid="{00000000-0005-0000-0000-0000EE130000}"/>
    <cellStyle name="20% - Accent3 4 2 2 3 5" xfId="3356" xr:uid="{00000000-0005-0000-0000-0000EF130000}"/>
    <cellStyle name="20% - Accent3 4 2 2 3 6" xfId="37201" xr:uid="{00000000-0005-0000-0000-0000F0130000}"/>
    <cellStyle name="20% - Accent3 4 2 2 3 7" xfId="43193" xr:uid="{00000000-0005-0000-0000-0000F1130000}"/>
    <cellStyle name="20% - Accent3 4 2 2 4" xfId="3357" xr:uid="{00000000-0005-0000-0000-0000F2130000}"/>
    <cellStyle name="20% - Accent3 4 2 2 4 2" xfId="3358" xr:uid="{00000000-0005-0000-0000-0000F3130000}"/>
    <cellStyle name="20% - Accent3 4 2 2 4 2 2" xfId="3359" xr:uid="{00000000-0005-0000-0000-0000F4130000}"/>
    <cellStyle name="20% - Accent3 4 2 2 4 2 2 2" xfId="3360" xr:uid="{00000000-0005-0000-0000-0000F5130000}"/>
    <cellStyle name="20% - Accent3 4 2 2 4 2 2 3" xfId="43199" xr:uid="{00000000-0005-0000-0000-0000F6130000}"/>
    <cellStyle name="20% - Accent3 4 2 2 4 2 3" xfId="3361" xr:uid="{00000000-0005-0000-0000-0000F7130000}"/>
    <cellStyle name="20% - Accent3 4 2 2 4 2 4" xfId="3362" xr:uid="{00000000-0005-0000-0000-0000F8130000}"/>
    <cellStyle name="20% - Accent3 4 2 2 4 2 5" xfId="37204" xr:uid="{00000000-0005-0000-0000-0000F9130000}"/>
    <cellStyle name="20% - Accent3 4 2 2 4 2 6" xfId="43198" xr:uid="{00000000-0005-0000-0000-0000FA130000}"/>
    <cellStyle name="20% - Accent3 4 2 2 4 3" xfId="3363" xr:uid="{00000000-0005-0000-0000-0000FB130000}"/>
    <cellStyle name="20% - Accent3 4 2 2 4 3 2" xfId="3364" xr:uid="{00000000-0005-0000-0000-0000FC130000}"/>
    <cellStyle name="20% - Accent3 4 2 2 4 3 3" xfId="43200" xr:uid="{00000000-0005-0000-0000-0000FD130000}"/>
    <cellStyle name="20% - Accent3 4 2 2 4 4" xfId="3365" xr:uid="{00000000-0005-0000-0000-0000FE130000}"/>
    <cellStyle name="20% - Accent3 4 2 2 4 5" xfId="3366" xr:uid="{00000000-0005-0000-0000-0000FF130000}"/>
    <cellStyle name="20% - Accent3 4 2 2 4 6" xfId="37203" xr:uid="{00000000-0005-0000-0000-000000140000}"/>
    <cellStyle name="20% - Accent3 4 2 2 4 7" xfId="43197" xr:uid="{00000000-0005-0000-0000-000001140000}"/>
    <cellStyle name="20% - Accent3 4 2 2 5" xfId="3367" xr:uid="{00000000-0005-0000-0000-000002140000}"/>
    <cellStyle name="20% - Accent3 4 2 2 5 2" xfId="3368" xr:uid="{00000000-0005-0000-0000-000003140000}"/>
    <cellStyle name="20% - Accent3 4 2 2 5 2 2" xfId="3369" xr:uid="{00000000-0005-0000-0000-000004140000}"/>
    <cellStyle name="20% - Accent3 4 2 2 5 2 3" xfId="43202" xr:uid="{00000000-0005-0000-0000-000005140000}"/>
    <cellStyle name="20% - Accent3 4 2 2 5 3" xfId="3370" xr:uid="{00000000-0005-0000-0000-000006140000}"/>
    <cellStyle name="20% - Accent3 4 2 2 5 4" xfId="3371" xr:uid="{00000000-0005-0000-0000-000007140000}"/>
    <cellStyle name="20% - Accent3 4 2 2 5 5" xfId="37205" xr:uid="{00000000-0005-0000-0000-000008140000}"/>
    <cellStyle name="20% - Accent3 4 2 2 5 6" xfId="43201" xr:uid="{00000000-0005-0000-0000-000009140000}"/>
    <cellStyle name="20% - Accent3 4 2 2 6" xfId="3372" xr:uid="{00000000-0005-0000-0000-00000A140000}"/>
    <cellStyle name="20% - Accent3 4 2 2 6 2" xfId="3373" xr:uid="{00000000-0005-0000-0000-00000B140000}"/>
    <cellStyle name="20% - Accent3 4 2 2 6 2 2" xfId="3374" xr:uid="{00000000-0005-0000-0000-00000C140000}"/>
    <cellStyle name="20% - Accent3 4 2 2 6 3" xfId="3375" xr:uid="{00000000-0005-0000-0000-00000D140000}"/>
    <cellStyle name="20% - Accent3 4 2 2 6 4" xfId="3376" xr:uid="{00000000-0005-0000-0000-00000E140000}"/>
    <cellStyle name="20% - Accent3 4 2 2 6 5" xfId="43203" xr:uid="{00000000-0005-0000-0000-00000F140000}"/>
    <cellStyle name="20% - Accent3 4 2 2 7" xfId="3377" xr:uid="{00000000-0005-0000-0000-000010140000}"/>
    <cellStyle name="20% - Accent3 4 2 2 7 2" xfId="3378" xr:uid="{00000000-0005-0000-0000-000011140000}"/>
    <cellStyle name="20% - Accent3 4 2 2 7 2 2" xfId="3379" xr:uid="{00000000-0005-0000-0000-000012140000}"/>
    <cellStyle name="20% - Accent3 4 2 2 7 3" xfId="3380" xr:uid="{00000000-0005-0000-0000-000013140000}"/>
    <cellStyle name="20% - Accent3 4 2 2 7 4" xfId="3381" xr:uid="{00000000-0005-0000-0000-000014140000}"/>
    <cellStyle name="20% - Accent3 4 2 2 8" xfId="3382" xr:uid="{00000000-0005-0000-0000-000015140000}"/>
    <cellStyle name="20% - Accent3 4 2 2 8 2" xfId="3383" xr:uid="{00000000-0005-0000-0000-000016140000}"/>
    <cellStyle name="20% - Accent3 4 2 2 9" xfId="3384" xr:uid="{00000000-0005-0000-0000-000017140000}"/>
    <cellStyle name="20% - Accent3 4 2 3" xfId="3385" xr:uid="{00000000-0005-0000-0000-000018140000}"/>
    <cellStyle name="20% - Accent3 4 2 3 10" xfId="34553" xr:uid="{00000000-0005-0000-0000-000019140000}"/>
    <cellStyle name="20% - Accent3 4 2 3 11" xfId="43204" xr:uid="{00000000-0005-0000-0000-00001A140000}"/>
    <cellStyle name="20% - Accent3 4 2 3 2" xfId="3386" xr:uid="{00000000-0005-0000-0000-00001B140000}"/>
    <cellStyle name="20% - Accent3 4 2 3 2 2" xfId="3387" xr:uid="{00000000-0005-0000-0000-00001C140000}"/>
    <cellStyle name="20% - Accent3 4 2 3 2 2 2" xfId="3388" xr:uid="{00000000-0005-0000-0000-00001D140000}"/>
    <cellStyle name="20% - Accent3 4 2 3 2 2 2 2" xfId="3389" xr:uid="{00000000-0005-0000-0000-00001E140000}"/>
    <cellStyle name="20% - Accent3 4 2 3 2 2 2 3" xfId="43207" xr:uid="{00000000-0005-0000-0000-00001F140000}"/>
    <cellStyle name="20% - Accent3 4 2 3 2 2 3" xfId="3390" xr:uid="{00000000-0005-0000-0000-000020140000}"/>
    <cellStyle name="20% - Accent3 4 2 3 2 2 4" xfId="3391" xr:uid="{00000000-0005-0000-0000-000021140000}"/>
    <cellStyle name="20% - Accent3 4 2 3 2 2 5" xfId="37207" xr:uid="{00000000-0005-0000-0000-000022140000}"/>
    <cellStyle name="20% - Accent3 4 2 3 2 2 6" xfId="43206" xr:uid="{00000000-0005-0000-0000-000023140000}"/>
    <cellStyle name="20% - Accent3 4 2 3 2 3" xfId="3392" xr:uid="{00000000-0005-0000-0000-000024140000}"/>
    <cellStyle name="20% - Accent3 4 2 3 2 3 2" xfId="3393" xr:uid="{00000000-0005-0000-0000-000025140000}"/>
    <cellStyle name="20% - Accent3 4 2 3 2 3 3" xfId="43208" xr:uid="{00000000-0005-0000-0000-000026140000}"/>
    <cellStyle name="20% - Accent3 4 2 3 2 4" xfId="3394" xr:uid="{00000000-0005-0000-0000-000027140000}"/>
    <cellStyle name="20% - Accent3 4 2 3 2 5" xfId="3395" xr:uid="{00000000-0005-0000-0000-000028140000}"/>
    <cellStyle name="20% - Accent3 4 2 3 2 6" xfId="37206" xr:uid="{00000000-0005-0000-0000-000029140000}"/>
    <cellStyle name="20% - Accent3 4 2 3 2 7" xfId="43205" xr:uid="{00000000-0005-0000-0000-00002A140000}"/>
    <cellStyle name="20% - Accent3 4 2 3 3" xfId="3396" xr:uid="{00000000-0005-0000-0000-00002B140000}"/>
    <cellStyle name="20% - Accent3 4 2 3 3 2" xfId="3397" xr:uid="{00000000-0005-0000-0000-00002C140000}"/>
    <cellStyle name="20% - Accent3 4 2 3 3 2 2" xfId="3398" xr:uid="{00000000-0005-0000-0000-00002D140000}"/>
    <cellStyle name="20% - Accent3 4 2 3 3 2 2 2" xfId="3399" xr:uid="{00000000-0005-0000-0000-00002E140000}"/>
    <cellStyle name="20% - Accent3 4 2 3 3 2 2 3" xfId="43211" xr:uid="{00000000-0005-0000-0000-00002F140000}"/>
    <cellStyle name="20% - Accent3 4 2 3 3 2 3" xfId="3400" xr:uid="{00000000-0005-0000-0000-000030140000}"/>
    <cellStyle name="20% - Accent3 4 2 3 3 2 4" xfId="3401" xr:uid="{00000000-0005-0000-0000-000031140000}"/>
    <cellStyle name="20% - Accent3 4 2 3 3 2 5" xfId="37209" xr:uid="{00000000-0005-0000-0000-000032140000}"/>
    <cellStyle name="20% - Accent3 4 2 3 3 2 6" xfId="43210" xr:uid="{00000000-0005-0000-0000-000033140000}"/>
    <cellStyle name="20% - Accent3 4 2 3 3 3" xfId="3402" xr:uid="{00000000-0005-0000-0000-000034140000}"/>
    <cellStyle name="20% - Accent3 4 2 3 3 3 2" xfId="3403" xr:uid="{00000000-0005-0000-0000-000035140000}"/>
    <cellStyle name="20% - Accent3 4 2 3 3 3 3" xfId="43212" xr:uid="{00000000-0005-0000-0000-000036140000}"/>
    <cellStyle name="20% - Accent3 4 2 3 3 4" xfId="3404" xr:uid="{00000000-0005-0000-0000-000037140000}"/>
    <cellStyle name="20% - Accent3 4 2 3 3 5" xfId="3405" xr:uid="{00000000-0005-0000-0000-000038140000}"/>
    <cellStyle name="20% - Accent3 4 2 3 3 6" xfId="37208" xr:uid="{00000000-0005-0000-0000-000039140000}"/>
    <cellStyle name="20% - Accent3 4 2 3 3 7" xfId="43209" xr:uid="{00000000-0005-0000-0000-00003A140000}"/>
    <cellStyle name="20% - Accent3 4 2 3 4" xfId="3406" xr:uid="{00000000-0005-0000-0000-00003B140000}"/>
    <cellStyle name="20% - Accent3 4 2 3 4 2" xfId="3407" xr:uid="{00000000-0005-0000-0000-00003C140000}"/>
    <cellStyle name="20% - Accent3 4 2 3 4 2 2" xfId="3408" xr:uid="{00000000-0005-0000-0000-00003D140000}"/>
    <cellStyle name="20% - Accent3 4 2 3 4 2 3" xfId="43214" xr:uid="{00000000-0005-0000-0000-00003E140000}"/>
    <cellStyle name="20% - Accent3 4 2 3 4 3" xfId="3409" xr:uid="{00000000-0005-0000-0000-00003F140000}"/>
    <cellStyle name="20% - Accent3 4 2 3 4 4" xfId="3410" xr:uid="{00000000-0005-0000-0000-000040140000}"/>
    <cellStyle name="20% - Accent3 4 2 3 4 5" xfId="37210" xr:uid="{00000000-0005-0000-0000-000041140000}"/>
    <cellStyle name="20% - Accent3 4 2 3 4 6" xfId="43213" xr:uid="{00000000-0005-0000-0000-000042140000}"/>
    <cellStyle name="20% - Accent3 4 2 3 5" xfId="3411" xr:uid="{00000000-0005-0000-0000-000043140000}"/>
    <cellStyle name="20% - Accent3 4 2 3 5 2" xfId="3412" xr:uid="{00000000-0005-0000-0000-000044140000}"/>
    <cellStyle name="20% - Accent3 4 2 3 5 2 2" xfId="3413" xr:uid="{00000000-0005-0000-0000-000045140000}"/>
    <cellStyle name="20% - Accent3 4 2 3 5 3" xfId="3414" xr:uid="{00000000-0005-0000-0000-000046140000}"/>
    <cellStyle name="20% - Accent3 4 2 3 5 4" xfId="3415" xr:uid="{00000000-0005-0000-0000-000047140000}"/>
    <cellStyle name="20% - Accent3 4 2 3 5 5" xfId="43215" xr:uid="{00000000-0005-0000-0000-000048140000}"/>
    <cellStyle name="20% - Accent3 4 2 3 6" xfId="3416" xr:uid="{00000000-0005-0000-0000-000049140000}"/>
    <cellStyle name="20% - Accent3 4 2 3 6 2" xfId="3417" xr:uid="{00000000-0005-0000-0000-00004A140000}"/>
    <cellStyle name="20% - Accent3 4 2 3 6 2 2" xfId="3418" xr:uid="{00000000-0005-0000-0000-00004B140000}"/>
    <cellStyle name="20% - Accent3 4 2 3 6 3" xfId="3419" xr:uid="{00000000-0005-0000-0000-00004C140000}"/>
    <cellStyle name="20% - Accent3 4 2 3 6 4" xfId="3420" xr:uid="{00000000-0005-0000-0000-00004D140000}"/>
    <cellStyle name="20% - Accent3 4 2 3 7" xfId="3421" xr:uid="{00000000-0005-0000-0000-00004E140000}"/>
    <cellStyle name="20% - Accent3 4 2 3 7 2" xfId="3422" xr:uid="{00000000-0005-0000-0000-00004F140000}"/>
    <cellStyle name="20% - Accent3 4 2 3 8" xfId="3423" xr:uid="{00000000-0005-0000-0000-000050140000}"/>
    <cellStyle name="20% - Accent3 4 2 3 9" xfId="3424" xr:uid="{00000000-0005-0000-0000-000051140000}"/>
    <cellStyle name="20% - Accent3 4 2 4" xfId="3425" xr:uid="{00000000-0005-0000-0000-000052140000}"/>
    <cellStyle name="20% - Accent3 4 2 4 2" xfId="3426" xr:uid="{00000000-0005-0000-0000-000053140000}"/>
    <cellStyle name="20% - Accent3 4 2 4 2 2" xfId="3427" xr:uid="{00000000-0005-0000-0000-000054140000}"/>
    <cellStyle name="20% - Accent3 4 2 4 2 2 2" xfId="3428" xr:uid="{00000000-0005-0000-0000-000055140000}"/>
    <cellStyle name="20% - Accent3 4 2 4 2 2 3" xfId="43218" xr:uid="{00000000-0005-0000-0000-000056140000}"/>
    <cellStyle name="20% - Accent3 4 2 4 2 3" xfId="3429" xr:uid="{00000000-0005-0000-0000-000057140000}"/>
    <cellStyle name="20% - Accent3 4 2 4 2 4" xfId="3430" xr:uid="{00000000-0005-0000-0000-000058140000}"/>
    <cellStyle name="20% - Accent3 4 2 4 2 5" xfId="37212" xr:uid="{00000000-0005-0000-0000-000059140000}"/>
    <cellStyle name="20% - Accent3 4 2 4 2 6" xfId="43217" xr:uid="{00000000-0005-0000-0000-00005A140000}"/>
    <cellStyle name="20% - Accent3 4 2 4 3" xfId="3431" xr:uid="{00000000-0005-0000-0000-00005B140000}"/>
    <cellStyle name="20% - Accent3 4 2 4 3 2" xfId="3432" xr:uid="{00000000-0005-0000-0000-00005C140000}"/>
    <cellStyle name="20% - Accent3 4 2 4 3 3" xfId="43219" xr:uid="{00000000-0005-0000-0000-00005D140000}"/>
    <cellStyle name="20% - Accent3 4 2 4 4" xfId="3433" xr:uid="{00000000-0005-0000-0000-00005E140000}"/>
    <cellStyle name="20% - Accent3 4 2 4 5" xfId="3434" xr:uid="{00000000-0005-0000-0000-00005F140000}"/>
    <cellStyle name="20% - Accent3 4 2 4 6" xfId="37211" xr:uid="{00000000-0005-0000-0000-000060140000}"/>
    <cellStyle name="20% - Accent3 4 2 4 7" xfId="43216" xr:uid="{00000000-0005-0000-0000-000061140000}"/>
    <cellStyle name="20% - Accent3 4 2 5" xfId="3435" xr:uid="{00000000-0005-0000-0000-000062140000}"/>
    <cellStyle name="20% - Accent3 4 2 5 2" xfId="3436" xr:uid="{00000000-0005-0000-0000-000063140000}"/>
    <cellStyle name="20% - Accent3 4 2 5 2 2" xfId="3437" xr:uid="{00000000-0005-0000-0000-000064140000}"/>
    <cellStyle name="20% - Accent3 4 2 5 2 2 2" xfId="3438" xr:uid="{00000000-0005-0000-0000-000065140000}"/>
    <cellStyle name="20% - Accent3 4 2 5 2 2 3" xfId="43222" xr:uid="{00000000-0005-0000-0000-000066140000}"/>
    <cellStyle name="20% - Accent3 4 2 5 2 3" xfId="3439" xr:uid="{00000000-0005-0000-0000-000067140000}"/>
    <cellStyle name="20% - Accent3 4 2 5 2 4" xfId="3440" xr:uid="{00000000-0005-0000-0000-000068140000}"/>
    <cellStyle name="20% - Accent3 4 2 5 2 5" xfId="37214" xr:uid="{00000000-0005-0000-0000-000069140000}"/>
    <cellStyle name="20% - Accent3 4 2 5 2 6" xfId="43221" xr:uid="{00000000-0005-0000-0000-00006A140000}"/>
    <cellStyle name="20% - Accent3 4 2 5 3" xfId="3441" xr:uid="{00000000-0005-0000-0000-00006B140000}"/>
    <cellStyle name="20% - Accent3 4 2 5 3 2" xfId="3442" xr:uid="{00000000-0005-0000-0000-00006C140000}"/>
    <cellStyle name="20% - Accent3 4 2 5 3 3" xfId="43223" xr:uid="{00000000-0005-0000-0000-00006D140000}"/>
    <cellStyle name="20% - Accent3 4 2 5 4" xfId="3443" xr:uid="{00000000-0005-0000-0000-00006E140000}"/>
    <cellStyle name="20% - Accent3 4 2 5 5" xfId="3444" xr:uid="{00000000-0005-0000-0000-00006F140000}"/>
    <cellStyle name="20% - Accent3 4 2 5 6" xfId="37213" xr:uid="{00000000-0005-0000-0000-000070140000}"/>
    <cellStyle name="20% - Accent3 4 2 5 7" xfId="43220" xr:uid="{00000000-0005-0000-0000-000071140000}"/>
    <cellStyle name="20% - Accent3 4 2 6" xfId="3445" xr:uid="{00000000-0005-0000-0000-000072140000}"/>
    <cellStyle name="20% - Accent3 4 2 6 2" xfId="3446" xr:uid="{00000000-0005-0000-0000-000073140000}"/>
    <cellStyle name="20% - Accent3 4 2 6 2 2" xfId="3447" xr:uid="{00000000-0005-0000-0000-000074140000}"/>
    <cellStyle name="20% - Accent3 4 2 6 2 3" xfId="43225" xr:uid="{00000000-0005-0000-0000-000075140000}"/>
    <cellStyle name="20% - Accent3 4 2 6 3" xfId="3448" xr:uid="{00000000-0005-0000-0000-000076140000}"/>
    <cellStyle name="20% - Accent3 4 2 6 4" xfId="3449" xr:uid="{00000000-0005-0000-0000-000077140000}"/>
    <cellStyle name="20% - Accent3 4 2 6 5" xfId="37215" xr:uid="{00000000-0005-0000-0000-000078140000}"/>
    <cellStyle name="20% - Accent3 4 2 6 6" xfId="43224" xr:uid="{00000000-0005-0000-0000-000079140000}"/>
    <cellStyle name="20% - Accent3 4 2 7" xfId="3450" xr:uid="{00000000-0005-0000-0000-00007A140000}"/>
    <cellStyle name="20% - Accent3 4 2 7 2" xfId="3451" xr:uid="{00000000-0005-0000-0000-00007B140000}"/>
    <cellStyle name="20% - Accent3 4 2 7 2 2" xfId="3452" xr:uid="{00000000-0005-0000-0000-00007C140000}"/>
    <cellStyle name="20% - Accent3 4 2 7 3" xfId="3453" xr:uid="{00000000-0005-0000-0000-00007D140000}"/>
    <cellStyle name="20% - Accent3 4 2 7 4" xfId="3454" xr:uid="{00000000-0005-0000-0000-00007E140000}"/>
    <cellStyle name="20% - Accent3 4 2 7 5" xfId="43226" xr:uid="{00000000-0005-0000-0000-00007F140000}"/>
    <cellStyle name="20% - Accent3 4 2 8" xfId="3455" xr:uid="{00000000-0005-0000-0000-000080140000}"/>
    <cellStyle name="20% - Accent3 4 2 8 2" xfId="3456" xr:uid="{00000000-0005-0000-0000-000081140000}"/>
    <cellStyle name="20% - Accent3 4 2 8 2 2" xfId="3457" xr:uid="{00000000-0005-0000-0000-000082140000}"/>
    <cellStyle name="20% - Accent3 4 2 8 3" xfId="3458" xr:uid="{00000000-0005-0000-0000-000083140000}"/>
    <cellStyle name="20% - Accent3 4 2 8 4" xfId="3459" xr:uid="{00000000-0005-0000-0000-000084140000}"/>
    <cellStyle name="20% - Accent3 4 2 9" xfId="3460" xr:uid="{00000000-0005-0000-0000-000085140000}"/>
    <cellStyle name="20% - Accent3 4 2 9 2" xfId="3461" xr:uid="{00000000-0005-0000-0000-000086140000}"/>
    <cellStyle name="20% - Accent3 4 3" xfId="3462" xr:uid="{00000000-0005-0000-0000-000087140000}"/>
    <cellStyle name="20% - Accent3 4 3 10" xfId="3463" xr:uid="{00000000-0005-0000-0000-000088140000}"/>
    <cellStyle name="20% - Accent3 4 3 11" xfId="34554" xr:uid="{00000000-0005-0000-0000-000089140000}"/>
    <cellStyle name="20% - Accent3 4 3 12" xfId="43227" xr:uid="{00000000-0005-0000-0000-00008A140000}"/>
    <cellStyle name="20% - Accent3 4 3 2" xfId="3464" xr:uid="{00000000-0005-0000-0000-00008B140000}"/>
    <cellStyle name="20% - Accent3 4 3 2 10" xfId="34555" xr:uid="{00000000-0005-0000-0000-00008C140000}"/>
    <cellStyle name="20% - Accent3 4 3 2 11" xfId="43228" xr:uid="{00000000-0005-0000-0000-00008D140000}"/>
    <cellStyle name="20% - Accent3 4 3 2 2" xfId="3465" xr:uid="{00000000-0005-0000-0000-00008E140000}"/>
    <cellStyle name="20% - Accent3 4 3 2 2 2" xfId="3466" xr:uid="{00000000-0005-0000-0000-00008F140000}"/>
    <cellStyle name="20% - Accent3 4 3 2 2 2 2" xfId="3467" xr:uid="{00000000-0005-0000-0000-000090140000}"/>
    <cellStyle name="20% - Accent3 4 3 2 2 2 2 2" xfId="3468" xr:uid="{00000000-0005-0000-0000-000091140000}"/>
    <cellStyle name="20% - Accent3 4 3 2 2 2 2 3" xfId="43231" xr:uid="{00000000-0005-0000-0000-000092140000}"/>
    <cellStyle name="20% - Accent3 4 3 2 2 2 3" xfId="3469" xr:uid="{00000000-0005-0000-0000-000093140000}"/>
    <cellStyle name="20% - Accent3 4 3 2 2 2 4" xfId="3470" xr:uid="{00000000-0005-0000-0000-000094140000}"/>
    <cellStyle name="20% - Accent3 4 3 2 2 2 5" xfId="37217" xr:uid="{00000000-0005-0000-0000-000095140000}"/>
    <cellStyle name="20% - Accent3 4 3 2 2 2 6" xfId="43230" xr:uid="{00000000-0005-0000-0000-000096140000}"/>
    <cellStyle name="20% - Accent3 4 3 2 2 3" xfId="3471" xr:uid="{00000000-0005-0000-0000-000097140000}"/>
    <cellStyle name="20% - Accent3 4 3 2 2 3 2" xfId="3472" xr:uid="{00000000-0005-0000-0000-000098140000}"/>
    <cellStyle name="20% - Accent3 4 3 2 2 3 3" xfId="43232" xr:uid="{00000000-0005-0000-0000-000099140000}"/>
    <cellStyle name="20% - Accent3 4 3 2 2 4" xfId="3473" xr:uid="{00000000-0005-0000-0000-00009A140000}"/>
    <cellStyle name="20% - Accent3 4 3 2 2 5" xfId="3474" xr:uid="{00000000-0005-0000-0000-00009B140000}"/>
    <cellStyle name="20% - Accent3 4 3 2 2 6" xfId="37216" xr:uid="{00000000-0005-0000-0000-00009C140000}"/>
    <cellStyle name="20% - Accent3 4 3 2 2 7" xfId="43229" xr:uid="{00000000-0005-0000-0000-00009D140000}"/>
    <cellStyle name="20% - Accent3 4 3 2 3" xfId="3475" xr:uid="{00000000-0005-0000-0000-00009E140000}"/>
    <cellStyle name="20% - Accent3 4 3 2 3 2" xfId="3476" xr:uid="{00000000-0005-0000-0000-00009F140000}"/>
    <cellStyle name="20% - Accent3 4 3 2 3 2 2" xfId="3477" xr:uid="{00000000-0005-0000-0000-0000A0140000}"/>
    <cellStyle name="20% - Accent3 4 3 2 3 2 2 2" xfId="3478" xr:uid="{00000000-0005-0000-0000-0000A1140000}"/>
    <cellStyle name="20% - Accent3 4 3 2 3 2 2 3" xfId="43235" xr:uid="{00000000-0005-0000-0000-0000A2140000}"/>
    <cellStyle name="20% - Accent3 4 3 2 3 2 3" xfId="3479" xr:uid="{00000000-0005-0000-0000-0000A3140000}"/>
    <cellStyle name="20% - Accent3 4 3 2 3 2 4" xfId="3480" xr:uid="{00000000-0005-0000-0000-0000A4140000}"/>
    <cellStyle name="20% - Accent3 4 3 2 3 2 5" xfId="37219" xr:uid="{00000000-0005-0000-0000-0000A5140000}"/>
    <cellStyle name="20% - Accent3 4 3 2 3 2 6" xfId="43234" xr:uid="{00000000-0005-0000-0000-0000A6140000}"/>
    <cellStyle name="20% - Accent3 4 3 2 3 3" xfId="3481" xr:uid="{00000000-0005-0000-0000-0000A7140000}"/>
    <cellStyle name="20% - Accent3 4 3 2 3 3 2" xfId="3482" xr:uid="{00000000-0005-0000-0000-0000A8140000}"/>
    <cellStyle name="20% - Accent3 4 3 2 3 3 3" xfId="43236" xr:uid="{00000000-0005-0000-0000-0000A9140000}"/>
    <cellStyle name="20% - Accent3 4 3 2 3 4" xfId="3483" xr:uid="{00000000-0005-0000-0000-0000AA140000}"/>
    <cellStyle name="20% - Accent3 4 3 2 3 5" xfId="3484" xr:uid="{00000000-0005-0000-0000-0000AB140000}"/>
    <cellStyle name="20% - Accent3 4 3 2 3 6" xfId="37218" xr:uid="{00000000-0005-0000-0000-0000AC140000}"/>
    <cellStyle name="20% - Accent3 4 3 2 3 7" xfId="43233" xr:uid="{00000000-0005-0000-0000-0000AD140000}"/>
    <cellStyle name="20% - Accent3 4 3 2 4" xfId="3485" xr:uid="{00000000-0005-0000-0000-0000AE140000}"/>
    <cellStyle name="20% - Accent3 4 3 2 4 2" xfId="3486" xr:uid="{00000000-0005-0000-0000-0000AF140000}"/>
    <cellStyle name="20% - Accent3 4 3 2 4 2 2" xfId="3487" xr:uid="{00000000-0005-0000-0000-0000B0140000}"/>
    <cellStyle name="20% - Accent3 4 3 2 4 2 3" xfId="43238" xr:uid="{00000000-0005-0000-0000-0000B1140000}"/>
    <cellStyle name="20% - Accent3 4 3 2 4 3" xfId="3488" xr:uid="{00000000-0005-0000-0000-0000B2140000}"/>
    <cellStyle name="20% - Accent3 4 3 2 4 4" xfId="3489" xr:uid="{00000000-0005-0000-0000-0000B3140000}"/>
    <cellStyle name="20% - Accent3 4 3 2 4 5" xfId="37220" xr:uid="{00000000-0005-0000-0000-0000B4140000}"/>
    <cellStyle name="20% - Accent3 4 3 2 4 6" xfId="43237" xr:uid="{00000000-0005-0000-0000-0000B5140000}"/>
    <cellStyle name="20% - Accent3 4 3 2 5" xfId="3490" xr:uid="{00000000-0005-0000-0000-0000B6140000}"/>
    <cellStyle name="20% - Accent3 4 3 2 5 2" xfId="3491" xr:uid="{00000000-0005-0000-0000-0000B7140000}"/>
    <cellStyle name="20% - Accent3 4 3 2 5 2 2" xfId="3492" xr:uid="{00000000-0005-0000-0000-0000B8140000}"/>
    <cellStyle name="20% - Accent3 4 3 2 5 3" xfId="3493" xr:uid="{00000000-0005-0000-0000-0000B9140000}"/>
    <cellStyle name="20% - Accent3 4 3 2 5 4" xfId="3494" xr:uid="{00000000-0005-0000-0000-0000BA140000}"/>
    <cellStyle name="20% - Accent3 4 3 2 5 5" xfId="43239" xr:uid="{00000000-0005-0000-0000-0000BB140000}"/>
    <cellStyle name="20% - Accent3 4 3 2 6" xfId="3495" xr:uid="{00000000-0005-0000-0000-0000BC140000}"/>
    <cellStyle name="20% - Accent3 4 3 2 6 2" xfId="3496" xr:uid="{00000000-0005-0000-0000-0000BD140000}"/>
    <cellStyle name="20% - Accent3 4 3 2 6 2 2" xfId="3497" xr:uid="{00000000-0005-0000-0000-0000BE140000}"/>
    <cellStyle name="20% - Accent3 4 3 2 6 3" xfId="3498" xr:uid="{00000000-0005-0000-0000-0000BF140000}"/>
    <cellStyle name="20% - Accent3 4 3 2 6 4" xfId="3499" xr:uid="{00000000-0005-0000-0000-0000C0140000}"/>
    <cellStyle name="20% - Accent3 4 3 2 7" xfId="3500" xr:uid="{00000000-0005-0000-0000-0000C1140000}"/>
    <cellStyle name="20% - Accent3 4 3 2 7 2" xfId="3501" xr:uid="{00000000-0005-0000-0000-0000C2140000}"/>
    <cellStyle name="20% - Accent3 4 3 2 8" xfId="3502" xr:uid="{00000000-0005-0000-0000-0000C3140000}"/>
    <cellStyle name="20% - Accent3 4 3 2 9" xfId="3503" xr:uid="{00000000-0005-0000-0000-0000C4140000}"/>
    <cellStyle name="20% - Accent3 4 3 3" xfId="3504" xr:uid="{00000000-0005-0000-0000-0000C5140000}"/>
    <cellStyle name="20% - Accent3 4 3 3 2" xfId="3505" xr:uid="{00000000-0005-0000-0000-0000C6140000}"/>
    <cellStyle name="20% - Accent3 4 3 3 2 2" xfId="3506" xr:uid="{00000000-0005-0000-0000-0000C7140000}"/>
    <cellStyle name="20% - Accent3 4 3 3 2 2 2" xfId="3507" xr:uid="{00000000-0005-0000-0000-0000C8140000}"/>
    <cellStyle name="20% - Accent3 4 3 3 2 2 3" xfId="43242" xr:uid="{00000000-0005-0000-0000-0000C9140000}"/>
    <cellStyle name="20% - Accent3 4 3 3 2 3" xfId="3508" xr:uid="{00000000-0005-0000-0000-0000CA140000}"/>
    <cellStyle name="20% - Accent3 4 3 3 2 4" xfId="3509" xr:uid="{00000000-0005-0000-0000-0000CB140000}"/>
    <cellStyle name="20% - Accent3 4 3 3 2 5" xfId="37222" xr:uid="{00000000-0005-0000-0000-0000CC140000}"/>
    <cellStyle name="20% - Accent3 4 3 3 2 6" xfId="43241" xr:uid="{00000000-0005-0000-0000-0000CD140000}"/>
    <cellStyle name="20% - Accent3 4 3 3 3" xfId="3510" xr:uid="{00000000-0005-0000-0000-0000CE140000}"/>
    <cellStyle name="20% - Accent3 4 3 3 3 2" xfId="3511" xr:uid="{00000000-0005-0000-0000-0000CF140000}"/>
    <cellStyle name="20% - Accent3 4 3 3 3 3" xfId="43243" xr:uid="{00000000-0005-0000-0000-0000D0140000}"/>
    <cellStyle name="20% - Accent3 4 3 3 4" xfId="3512" xr:uid="{00000000-0005-0000-0000-0000D1140000}"/>
    <cellStyle name="20% - Accent3 4 3 3 5" xfId="3513" xr:uid="{00000000-0005-0000-0000-0000D2140000}"/>
    <cellStyle name="20% - Accent3 4 3 3 6" xfId="37221" xr:uid="{00000000-0005-0000-0000-0000D3140000}"/>
    <cellStyle name="20% - Accent3 4 3 3 7" xfId="43240" xr:uid="{00000000-0005-0000-0000-0000D4140000}"/>
    <cellStyle name="20% - Accent3 4 3 4" xfId="3514" xr:uid="{00000000-0005-0000-0000-0000D5140000}"/>
    <cellStyle name="20% - Accent3 4 3 4 2" xfId="3515" xr:uid="{00000000-0005-0000-0000-0000D6140000}"/>
    <cellStyle name="20% - Accent3 4 3 4 2 2" xfId="3516" xr:uid="{00000000-0005-0000-0000-0000D7140000}"/>
    <cellStyle name="20% - Accent3 4 3 4 2 2 2" xfId="3517" xr:uid="{00000000-0005-0000-0000-0000D8140000}"/>
    <cellStyle name="20% - Accent3 4 3 4 2 2 3" xfId="43246" xr:uid="{00000000-0005-0000-0000-0000D9140000}"/>
    <cellStyle name="20% - Accent3 4 3 4 2 3" xfId="3518" xr:uid="{00000000-0005-0000-0000-0000DA140000}"/>
    <cellStyle name="20% - Accent3 4 3 4 2 4" xfId="3519" xr:uid="{00000000-0005-0000-0000-0000DB140000}"/>
    <cellStyle name="20% - Accent3 4 3 4 2 5" xfId="37224" xr:uid="{00000000-0005-0000-0000-0000DC140000}"/>
    <cellStyle name="20% - Accent3 4 3 4 2 6" xfId="43245" xr:uid="{00000000-0005-0000-0000-0000DD140000}"/>
    <cellStyle name="20% - Accent3 4 3 4 3" xfId="3520" xr:uid="{00000000-0005-0000-0000-0000DE140000}"/>
    <cellStyle name="20% - Accent3 4 3 4 3 2" xfId="3521" xr:uid="{00000000-0005-0000-0000-0000DF140000}"/>
    <cellStyle name="20% - Accent3 4 3 4 3 3" xfId="43247" xr:uid="{00000000-0005-0000-0000-0000E0140000}"/>
    <cellStyle name="20% - Accent3 4 3 4 4" xfId="3522" xr:uid="{00000000-0005-0000-0000-0000E1140000}"/>
    <cellStyle name="20% - Accent3 4 3 4 5" xfId="3523" xr:uid="{00000000-0005-0000-0000-0000E2140000}"/>
    <cellStyle name="20% - Accent3 4 3 4 6" xfId="37223" xr:uid="{00000000-0005-0000-0000-0000E3140000}"/>
    <cellStyle name="20% - Accent3 4 3 4 7" xfId="43244" xr:uid="{00000000-0005-0000-0000-0000E4140000}"/>
    <cellStyle name="20% - Accent3 4 3 5" xfId="3524" xr:uid="{00000000-0005-0000-0000-0000E5140000}"/>
    <cellStyle name="20% - Accent3 4 3 5 2" xfId="3525" xr:uid="{00000000-0005-0000-0000-0000E6140000}"/>
    <cellStyle name="20% - Accent3 4 3 5 2 2" xfId="3526" xr:uid="{00000000-0005-0000-0000-0000E7140000}"/>
    <cellStyle name="20% - Accent3 4 3 5 2 3" xfId="43249" xr:uid="{00000000-0005-0000-0000-0000E8140000}"/>
    <cellStyle name="20% - Accent3 4 3 5 3" xfId="3527" xr:uid="{00000000-0005-0000-0000-0000E9140000}"/>
    <cellStyle name="20% - Accent3 4 3 5 4" xfId="3528" xr:uid="{00000000-0005-0000-0000-0000EA140000}"/>
    <cellStyle name="20% - Accent3 4 3 5 5" xfId="37225" xr:uid="{00000000-0005-0000-0000-0000EB140000}"/>
    <cellStyle name="20% - Accent3 4 3 5 6" xfId="43248" xr:uid="{00000000-0005-0000-0000-0000EC140000}"/>
    <cellStyle name="20% - Accent3 4 3 6" xfId="3529" xr:uid="{00000000-0005-0000-0000-0000ED140000}"/>
    <cellStyle name="20% - Accent3 4 3 6 2" xfId="3530" xr:uid="{00000000-0005-0000-0000-0000EE140000}"/>
    <cellStyle name="20% - Accent3 4 3 6 2 2" xfId="3531" xr:uid="{00000000-0005-0000-0000-0000EF140000}"/>
    <cellStyle name="20% - Accent3 4 3 6 3" xfId="3532" xr:uid="{00000000-0005-0000-0000-0000F0140000}"/>
    <cellStyle name="20% - Accent3 4 3 6 4" xfId="3533" xr:uid="{00000000-0005-0000-0000-0000F1140000}"/>
    <cellStyle name="20% - Accent3 4 3 6 5" xfId="43250" xr:uid="{00000000-0005-0000-0000-0000F2140000}"/>
    <cellStyle name="20% - Accent3 4 3 7" xfId="3534" xr:uid="{00000000-0005-0000-0000-0000F3140000}"/>
    <cellStyle name="20% - Accent3 4 3 7 2" xfId="3535" xr:uid="{00000000-0005-0000-0000-0000F4140000}"/>
    <cellStyle name="20% - Accent3 4 3 7 2 2" xfId="3536" xr:uid="{00000000-0005-0000-0000-0000F5140000}"/>
    <cellStyle name="20% - Accent3 4 3 7 3" xfId="3537" xr:uid="{00000000-0005-0000-0000-0000F6140000}"/>
    <cellStyle name="20% - Accent3 4 3 7 4" xfId="3538" xr:uid="{00000000-0005-0000-0000-0000F7140000}"/>
    <cellStyle name="20% - Accent3 4 3 8" xfId="3539" xr:uid="{00000000-0005-0000-0000-0000F8140000}"/>
    <cellStyle name="20% - Accent3 4 3 8 2" xfId="3540" xr:uid="{00000000-0005-0000-0000-0000F9140000}"/>
    <cellStyle name="20% - Accent3 4 3 9" xfId="3541" xr:uid="{00000000-0005-0000-0000-0000FA140000}"/>
    <cellStyle name="20% - Accent3 4 4" xfId="3542" xr:uid="{00000000-0005-0000-0000-0000FB140000}"/>
    <cellStyle name="20% - Accent3 4 4 10" xfId="34556" xr:uid="{00000000-0005-0000-0000-0000FC140000}"/>
    <cellStyle name="20% - Accent3 4 4 11" xfId="43251" xr:uid="{00000000-0005-0000-0000-0000FD140000}"/>
    <cellStyle name="20% - Accent3 4 4 2" xfId="3543" xr:uid="{00000000-0005-0000-0000-0000FE140000}"/>
    <cellStyle name="20% - Accent3 4 4 2 2" xfId="3544" xr:uid="{00000000-0005-0000-0000-0000FF140000}"/>
    <cellStyle name="20% - Accent3 4 4 2 2 2" xfId="3545" xr:uid="{00000000-0005-0000-0000-000000150000}"/>
    <cellStyle name="20% - Accent3 4 4 2 2 2 2" xfId="3546" xr:uid="{00000000-0005-0000-0000-000001150000}"/>
    <cellStyle name="20% - Accent3 4 4 2 2 2 3" xfId="43254" xr:uid="{00000000-0005-0000-0000-000002150000}"/>
    <cellStyle name="20% - Accent3 4 4 2 2 3" xfId="3547" xr:uid="{00000000-0005-0000-0000-000003150000}"/>
    <cellStyle name="20% - Accent3 4 4 2 2 4" xfId="3548" xr:uid="{00000000-0005-0000-0000-000004150000}"/>
    <cellStyle name="20% - Accent3 4 4 2 2 5" xfId="37227" xr:uid="{00000000-0005-0000-0000-000005150000}"/>
    <cellStyle name="20% - Accent3 4 4 2 2 6" xfId="43253" xr:uid="{00000000-0005-0000-0000-000006150000}"/>
    <cellStyle name="20% - Accent3 4 4 2 3" xfId="3549" xr:uid="{00000000-0005-0000-0000-000007150000}"/>
    <cellStyle name="20% - Accent3 4 4 2 3 2" xfId="3550" xr:uid="{00000000-0005-0000-0000-000008150000}"/>
    <cellStyle name="20% - Accent3 4 4 2 3 3" xfId="43255" xr:uid="{00000000-0005-0000-0000-000009150000}"/>
    <cellStyle name="20% - Accent3 4 4 2 4" xfId="3551" xr:uid="{00000000-0005-0000-0000-00000A150000}"/>
    <cellStyle name="20% - Accent3 4 4 2 5" xfId="3552" xr:uid="{00000000-0005-0000-0000-00000B150000}"/>
    <cellStyle name="20% - Accent3 4 4 2 6" xfId="37226" xr:uid="{00000000-0005-0000-0000-00000C150000}"/>
    <cellStyle name="20% - Accent3 4 4 2 7" xfId="43252" xr:uid="{00000000-0005-0000-0000-00000D150000}"/>
    <cellStyle name="20% - Accent3 4 4 3" xfId="3553" xr:uid="{00000000-0005-0000-0000-00000E150000}"/>
    <cellStyle name="20% - Accent3 4 4 3 2" xfId="3554" xr:uid="{00000000-0005-0000-0000-00000F150000}"/>
    <cellStyle name="20% - Accent3 4 4 3 2 2" xfId="3555" xr:uid="{00000000-0005-0000-0000-000010150000}"/>
    <cellStyle name="20% - Accent3 4 4 3 2 2 2" xfId="3556" xr:uid="{00000000-0005-0000-0000-000011150000}"/>
    <cellStyle name="20% - Accent3 4 4 3 2 2 3" xfId="43258" xr:uid="{00000000-0005-0000-0000-000012150000}"/>
    <cellStyle name="20% - Accent3 4 4 3 2 3" xfId="3557" xr:uid="{00000000-0005-0000-0000-000013150000}"/>
    <cellStyle name="20% - Accent3 4 4 3 2 4" xfId="3558" xr:uid="{00000000-0005-0000-0000-000014150000}"/>
    <cellStyle name="20% - Accent3 4 4 3 2 5" xfId="37229" xr:uid="{00000000-0005-0000-0000-000015150000}"/>
    <cellStyle name="20% - Accent3 4 4 3 2 6" xfId="43257" xr:uid="{00000000-0005-0000-0000-000016150000}"/>
    <cellStyle name="20% - Accent3 4 4 3 3" xfId="3559" xr:uid="{00000000-0005-0000-0000-000017150000}"/>
    <cellStyle name="20% - Accent3 4 4 3 3 2" xfId="3560" xr:uid="{00000000-0005-0000-0000-000018150000}"/>
    <cellStyle name="20% - Accent3 4 4 3 3 3" xfId="43259" xr:uid="{00000000-0005-0000-0000-000019150000}"/>
    <cellStyle name="20% - Accent3 4 4 3 4" xfId="3561" xr:uid="{00000000-0005-0000-0000-00001A150000}"/>
    <cellStyle name="20% - Accent3 4 4 3 5" xfId="3562" xr:uid="{00000000-0005-0000-0000-00001B150000}"/>
    <cellStyle name="20% - Accent3 4 4 3 6" xfId="37228" xr:uid="{00000000-0005-0000-0000-00001C150000}"/>
    <cellStyle name="20% - Accent3 4 4 3 7" xfId="43256" xr:uid="{00000000-0005-0000-0000-00001D150000}"/>
    <cellStyle name="20% - Accent3 4 4 4" xfId="3563" xr:uid="{00000000-0005-0000-0000-00001E150000}"/>
    <cellStyle name="20% - Accent3 4 4 4 2" xfId="3564" xr:uid="{00000000-0005-0000-0000-00001F150000}"/>
    <cellStyle name="20% - Accent3 4 4 4 2 2" xfId="3565" xr:uid="{00000000-0005-0000-0000-000020150000}"/>
    <cellStyle name="20% - Accent3 4 4 4 2 3" xfId="43261" xr:uid="{00000000-0005-0000-0000-000021150000}"/>
    <cellStyle name="20% - Accent3 4 4 4 3" xfId="3566" xr:uid="{00000000-0005-0000-0000-000022150000}"/>
    <cellStyle name="20% - Accent3 4 4 4 4" xfId="3567" xr:uid="{00000000-0005-0000-0000-000023150000}"/>
    <cellStyle name="20% - Accent3 4 4 4 5" xfId="37230" xr:uid="{00000000-0005-0000-0000-000024150000}"/>
    <cellStyle name="20% - Accent3 4 4 4 6" xfId="43260" xr:uid="{00000000-0005-0000-0000-000025150000}"/>
    <cellStyle name="20% - Accent3 4 4 5" xfId="3568" xr:uid="{00000000-0005-0000-0000-000026150000}"/>
    <cellStyle name="20% - Accent3 4 4 5 2" xfId="3569" xr:uid="{00000000-0005-0000-0000-000027150000}"/>
    <cellStyle name="20% - Accent3 4 4 5 2 2" xfId="3570" xr:uid="{00000000-0005-0000-0000-000028150000}"/>
    <cellStyle name="20% - Accent3 4 4 5 3" xfId="3571" xr:uid="{00000000-0005-0000-0000-000029150000}"/>
    <cellStyle name="20% - Accent3 4 4 5 4" xfId="3572" xr:uid="{00000000-0005-0000-0000-00002A150000}"/>
    <cellStyle name="20% - Accent3 4 4 5 5" xfId="43262" xr:uid="{00000000-0005-0000-0000-00002B150000}"/>
    <cellStyle name="20% - Accent3 4 4 6" xfId="3573" xr:uid="{00000000-0005-0000-0000-00002C150000}"/>
    <cellStyle name="20% - Accent3 4 4 6 2" xfId="3574" xr:uid="{00000000-0005-0000-0000-00002D150000}"/>
    <cellStyle name="20% - Accent3 4 4 6 2 2" xfId="3575" xr:uid="{00000000-0005-0000-0000-00002E150000}"/>
    <cellStyle name="20% - Accent3 4 4 6 3" xfId="3576" xr:uid="{00000000-0005-0000-0000-00002F150000}"/>
    <cellStyle name="20% - Accent3 4 4 6 4" xfId="3577" xr:uid="{00000000-0005-0000-0000-000030150000}"/>
    <cellStyle name="20% - Accent3 4 4 7" xfId="3578" xr:uid="{00000000-0005-0000-0000-000031150000}"/>
    <cellStyle name="20% - Accent3 4 4 7 2" xfId="3579" xr:uid="{00000000-0005-0000-0000-000032150000}"/>
    <cellStyle name="20% - Accent3 4 4 8" xfId="3580" xr:uid="{00000000-0005-0000-0000-000033150000}"/>
    <cellStyle name="20% - Accent3 4 4 9" xfId="3581" xr:uid="{00000000-0005-0000-0000-000034150000}"/>
    <cellStyle name="20% - Accent3 4 5" xfId="3582" xr:uid="{00000000-0005-0000-0000-000035150000}"/>
    <cellStyle name="20% - Accent3 4 5 2" xfId="3583" xr:uid="{00000000-0005-0000-0000-000036150000}"/>
    <cellStyle name="20% - Accent3 4 5 2 2" xfId="3584" xr:uid="{00000000-0005-0000-0000-000037150000}"/>
    <cellStyle name="20% - Accent3 4 5 2 2 2" xfId="3585" xr:uid="{00000000-0005-0000-0000-000038150000}"/>
    <cellStyle name="20% - Accent3 4 5 2 2 3" xfId="43265" xr:uid="{00000000-0005-0000-0000-000039150000}"/>
    <cellStyle name="20% - Accent3 4 5 2 3" xfId="3586" xr:uid="{00000000-0005-0000-0000-00003A150000}"/>
    <cellStyle name="20% - Accent3 4 5 2 4" xfId="3587" xr:uid="{00000000-0005-0000-0000-00003B150000}"/>
    <cellStyle name="20% - Accent3 4 5 2 5" xfId="37232" xr:uid="{00000000-0005-0000-0000-00003C150000}"/>
    <cellStyle name="20% - Accent3 4 5 2 6" xfId="43264" xr:uid="{00000000-0005-0000-0000-00003D150000}"/>
    <cellStyle name="20% - Accent3 4 5 3" xfId="3588" xr:uid="{00000000-0005-0000-0000-00003E150000}"/>
    <cellStyle name="20% - Accent3 4 5 3 2" xfId="3589" xr:uid="{00000000-0005-0000-0000-00003F150000}"/>
    <cellStyle name="20% - Accent3 4 5 3 2 2" xfId="3590" xr:uid="{00000000-0005-0000-0000-000040150000}"/>
    <cellStyle name="20% - Accent3 4 5 3 3" xfId="3591" xr:uid="{00000000-0005-0000-0000-000041150000}"/>
    <cellStyle name="20% - Accent3 4 5 3 4" xfId="3592" xr:uid="{00000000-0005-0000-0000-000042150000}"/>
    <cellStyle name="20% - Accent3 4 5 3 5" xfId="43266" xr:uid="{00000000-0005-0000-0000-000043150000}"/>
    <cellStyle name="20% - Accent3 4 5 4" xfId="3593" xr:uid="{00000000-0005-0000-0000-000044150000}"/>
    <cellStyle name="20% - Accent3 4 5 4 2" xfId="3594" xr:uid="{00000000-0005-0000-0000-000045150000}"/>
    <cellStyle name="20% - Accent3 4 5 5" xfId="3595" xr:uid="{00000000-0005-0000-0000-000046150000}"/>
    <cellStyle name="20% - Accent3 4 5 6" xfId="3596" xr:uid="{00000000-0005-0000-0000-000047150000}"/>
    <cellStyle name="20% - Accent3 4 5 7" xfId="37231" xr:uid="{00000000-0005-0000-0000-000048150000}"/>
    <cellStyle name="20% - Accent3 4 5 8" xfId="43263" xr:uid="{00000000-0005-0000-0000-000049150000}"/>
    <cellStyle name="20% - Accent3 4 6" xfId="3597" xr:uid="{00000000-0005-0000-0000-00004A150000}"/>
    <cellStyle name="20% - Accent3 4 6 2" xfId="3598" xr:uid="{00000000-0005-0000-0000-00004B150000}"/>
    <cellStyle name="20% - Accent3 4 6 2 2" xfId="3599" xr:uid="{00000000-0005-0000-0000-00004C150000}"/>
    <cellStyle name="20% - Accent3 4 6 2 2 2" xfId="3600" xr:uid="{00000000-0005-0000-0000-00004D150000}"/>
    <cellStyle name="20% - Accent3 4 6 2 2 3" xfId="43269" xr:uid="{00000000-0005-0000-0000-00004E150000}"/>
    <cellStyle name="20% - Accent3 4 6 2 3" xfId="3601" xr:uid="{00000000-0005-0000-0000-00004F150000}"/>
    <cellStyle name="20% - Accent3 4 6 2 4" xfId="3602" xr:uid="{00000000-0005-0000-0000-000050150000}"/>
    <cellStyle name="20% - Accent3 4 6 2 5" xfId="37234" xr:uid="{00000000-0005-0000-0000-000051150000}"/>
    <cellStyle name="20% - Accent3 4 6 2 6" xfId="43268" xr:uid="{00000000-0005-0000-0000-000052150000}"/>
    <cellStyle name="20% - Accent3 4 6 3" xfId="3603" xr:uid="{00000000-0005-0000-0000-000053150000}"/>
    <cellStyle name="20% - Accent3 4 6 4" xfId="3604" xr:uid="{00000000-0005-0000-0000-000054150000}"/>
    <cellStyle name="20% - Accent3 4 6 4 2" xfId="3605" xr:uid="{00000000-0005-0000-0000-000055150000}"/>
    <cellStyle name="20% - Accent3 4 6 4 3" xfId="43270" xr:uid="{00000000-0005-0000-0000-000056150000}"/>
    <cellStyle name="20% - Accent3 4 6 5" xfId="3606" xr:uid="{00000000-0005-0000-0000-000057150000}"/>
    <cellStyle name="20% - Accent3 4 6 6" xfId="3607" xr:uid="{00000000-0005-0000-0000-000058150000}"/>
    <cellStyle name="20% - Accent3 4 6 7" xfId="37233" xr:uid="{00000000-0005-0000-0000-000059150000}"/>
    <cellStyle name="20% - Accent3 4 6 8" xfId="43267" xr:uid="{00000000-0005-0000-0000-00005A150000}"/>
    <cellStyle name="20% - Accent3 4 7" xfId="3608" xr:uid="{00000000-0005-0000-0000-00005B150000}"/>
    <cellStyle name="20% - Accent3 4 7 2" xfId="3609" xr:uid="{00000000-0005-0000-0000-00005C150000}"/>
    <cellStyle name="20% - Accent3 4 7 2 2" xfId="3610" xr:uid="{00000000-0005-0000-0000-00005D150000}"/>
    <cellStyle name="20% - Accent3 4 7 2 3" xfId="43272" xr:uid="{00000000-0005-0000-0000-00005E150000}"/>
    <cellStyle name="20% - Accent3 4 7 3" xfId="3611" xr:uid="{00000000-0005-0000-0000-00005F150000}"/>
    <cellStyle name="20% - Accent3 4 7 4" xfId="3612" xr:uid="{00000000-0005-0000-0000-000060150000}"/>
    <cellStyle name="20% - Accent3 4 7 5" xfId="37235" xr:uid="{00000000-0005-0000-0000-000061150000}"/>
    <cellStyle name="20% - Accent3 4 7 6" xfId="43271" xr:uid="{00000000-0005-0000-0000-000062150000}"/>
    <cellStyle name="20% - Accent3 4 8" xfId="3613" xr:uid="{00000000-0005-0000-0000-000063150000}"/>
    <cellStyle name="20% - Accent3 4 8 2" xfId="3614" xr:uid="{00000000-0005-0000-0000-000064150000}"/>
    <cellStyle name="20% - Accent3 4 8 2 2" xfId="3615" xr:uid="{00000000-0005-0000-0000-000065150000}"/>
    <cellStyle name="20% - Accent3 4 8 3" xfId="3616" xr:uid="{00000000-0005-0000-0000-000066150000}"/>
    <cellStyle name="20% - Accent3 4 8 4" xfId="3617" xr:uid="{00000000-0005-0000-0000-000067150000}"/>
    <cellStyle name="20% - Accent3 4 8 5" xfId="37236" xr:uid="{00000000-0005-0000-0000-000068150000}"/>
    <cellStyle name="20% - Accent3 4 9" xfId="3618" xr:uid="{00000000-0005-0000-0000-000069150000}"/>
    <cellStyle name="20% - Accent3 5" xfId="3619" xr:uid="{00000000-0005-0000-0000-00006A150000}"/>
    <cellStyle name="20% - Accent3 5 10" xfId="3620" xr:uid="{00000000-0005-0000-0000-00006B150000}"/>
    <cellStyle name="20% - Accent3 5 10 2" xfId="3621" xr:uid="{00000000-0005-0000-0000-00006C150000}"/>
    <cellStyle name="20% - Accent3 5 11" xfId="3622" xr:uid="{00000000-0005-0000-0000-00006D150000}"/>
    <cellStyle name="20% - Accent3 5 12" xfId="3623" xr:uid="{00000000-0005-0000-0000-00006E150000}"/>
    <cellStyle name="20% - Accent3 5 13" xfId="34557" xr:uid="{00000000-0005-0000-0000-00006F150000}"/>
    <cellStyle name="20% - Accent3 5 14" xfId="43273" xr:uid="{00000000-0005-0000-0000-000070150000}"/>
    <cellStyle name="20% - Accent3 5 2" xfId="3624" xr:uid="{00000000-0005-0000-0000-000071150000}"/>
    <cellStyle name="20% - Accent3 5 2 10" xfId="3625" xr:uid="{00000000-0005-0000-0000-000072150000}"/>
    <cellStyle name="20% - Accent3 5 2 11" xfId="3626" xr:uid="{00000000-0005-0000-0000-000073150000}"/>
    <cellStyle name="20% - Accent3 5 2 12" xfId="34558" xr:uid="{00000000-0005-0000-0000-000074150000}"/>
    <cellStyle name="20% - Accent3 5 2 13" xfId="43274" xr:uid="{00000000-0005-0000-0000-000075150000}"/>
    <cellStyle name="20% - Accent3 5 2 2" xfId="3627" xr:uid="{00000000-0005-0000-0000-000076150000}"/>
    <cellStyle name="20% - Accent3 5 2 2 10" xfId="3628" xr:uid="{00000000-0005-0000-0000-000077150000}"/>
    <cellStyle name="20% - Accent3 5 2 2 11" xfId="34559" xr:uid="{00000000-0005-0000-0000-000078150000}"/>
    <cellStyle name="20% - Accent3 5 2 2 12" xfId="43275" xr:uid="{00000000-0005-0000-0000-000079150000}"/>
    <cellStyle name="20% - Accent3 5 2 2 2" xfId="3629" xr:uid="{00000000-0005-0000-0000-00007A150000}"/>
    <cellStyle name="20% - Accent3 5 2 2 2 10" xfId="34560" xr:uid="{00000000-0005-0000-0000-00007B150000}"/>
    <cellStyle name="20% - Accent3 5 2 2 2 11" xfId="43276" xr:uid="{00000000-0005-0000-0000-00007C150000}"/>
    <cellStyle name="20% - Accent3 5 2 2 2 2" xfId="3630" xr:uid="{00000000-0005-0000-0000-00007D150000}"/>
    <cellStyle name="20% - Accent3 5 2 2 2 2 2" xfId="3631" xr:uid="{00000000-0005-0000-0000-00007E150000}"/>
    <cellStyle name="20% - Accent3 5 2 2 2 2 2 2" xfId="3632" xr:uid="{00000000-0005-0000-0000-00007F150000}"/>
    <cellStyle name="20% - Accent3 5 2 2 2 2 2 2 2" xfId="3633" xr:uid="{00000000-0005-0000-0000-000080150000}"/>
    <cellStyle name="20% - Accent3 5 2 2 2 2 2 2 3" xfId="43279" xr:uid="{00000000-0005-0000-0000-000081150000}"/>
    <cellStyle name="20% - Accent3 5 2 2 2 2 2 3" xfId="3634" xr:uid="{00000000-0005-0000-0000-000082150000}"/>
    <cellStyle name="20% - Accent3 5 2 2 2 2 2 4" xfId="3635" xr:uid="{00000000-0005-0000-0000-000083150000}"/>
    <cellStyle name="20% - Accent3 5 2 2 2 2 2 5" xfId="37238" xr:uid="{00000000-0005-0000-0000-000084150000}"/>
    <cellStyle name="20% - Accent3 5 2 2 2 2 2 6" xfId="43278" xr:uid="{00000000-0005-0000-0000-000085150000}"/>
    <cellStyle name="20% - Accent3 5 2 2 2 2 3" xfId="3636" xr:uid="{00000000-0005-0000-0000-000086150000}"/>
    <cellStyle name="20% - Accent3 5 2 2 2 2 3 2" xfId="3637" xr:uid="{00000000-0005-0000-0000-000087150000}"/>
    <cellStyle name="20% - Accent3 5 2 2 2 2 3 3" xfId="43280" xr:uid="{00000000-0005-0000-0000-000088150000}"/>
    <cellStyle name="20% - Accent3 5 2 2 2 2 4" xfId="3638" xr:uid="{00000000-0005-0000-0000-000089150000}"/>
    <cellStyle name="20% - Accent3 5 2 2 2 2 5" xfId="3639" xr:uid="{00000000-0005-0000-0000-00008A150000}"/>
    <cellStyle name="20% - Accent3 5 2 2 2 2 6" xfId="37237" xr:uid="{00000000-0005-0000-0000-00008B150000}"/>
    <cellStyle name="20% - Accent3 5 2 2 2 2 7" xfId="43277" xr:uid="{00000000-0005-0000-0000-00008C150000}"/>
    <cellStyle name="20% - Accent3 5 2 2 2 3" xfId="3640" xr:uid="{00000000-0005-0000-0000-00008D150000}"/>
    <cellStyle name="20% - Accent3 5 2 2 2 3 2" xfId="3641" xr:uid="{00000000-0005-0000-0000-00008E150000}"/>
    <cellStyle name="20% - Accent3 5 2 2 2 3 2 2" xfId="3642" xr:uid="{00000000-0005-0000-0000-00008F150000}"/>
    <cellStyle name="20% - Accent3 5 2 2 2 3 2 2 2" xfId="3643" xr:uid="{00000000-0005-0000-0000-000090150000}"/>
    <cellStyle name="20% - Accent3 5 2 2 2 3 2 2 3" xfId="43283" xr:uid="{00000000-0005-0000-0000-000091150000}"/>
    <cellStyle name="20% - Accent3 5 2 2 2 3 2 3" xfId="3644" xr:uid="{00000000-0005-0000-0000-000092150000}"/>
    <cellStyle name="20% - Accent3 5 2 2 2 3 2 4" xfId="3645" xr:uid="{00000000-0005-0000-0000-000093150000}"/>
    <cellStyle name="20% - Accent3 5 2 2 2 3 2 5" xfId="37240" xr:uid="{00000000-0005-0000-0000-000094150000}"/>
    <cellStyle name="20% - Accent3 5 2 2 2 3 2 6" xfId="43282" xr:uid="{00000000-0005-0000-0000-000095150000}"/>
    <cellStyle name="20% - Accent3 5 2 2 2 3 3" xfId="3646" xr:uid="{00000000-0005-0000-0000-000096150000}"/>
    <cellStyle name="20% - Accent3 5 2 2 2 3 3 2" xfId="3647" xr:uid="{00000000-0005-0000-0000-000097150000}"/>
    <cellStyle name="20% - Accent3 5 2 2 2 3 3 3" xfId="43284" xr:uid="{00000000-0005-0000-0000-000098150000}"/>
    <cellStyle name="20% - Accent3 5 2 2 2 3 4" xfId="3648" xr:uid="{00000000-0005-0000-0000-000099150000}"/>
    <cellStyle name="20% - Accent3 5 2 2 2 3 5" xfId="3649" xr:uid="{00000000-0005-0000-0000-00009A150000}"/>
    <cellStyle name="20% - Accent3 5 2 2 2 3 6" xfId="37239" xr:uid="{00000000-0005-0000-0000-00009B150000}"/>
    <cellStyle name="20% - Accent3 5 2 2 2 3 7" xfId="43281" xr:uid="{00000000-0005-0000-0000-00009C150000}"/>
    <cellStyle name="20% - Accent3 5 2 2 2 4" xfId="3650" xr:uid="{00000000-0005-0000-0000-00009D150000}"/>
    <cellStyle name="20% - Accent3 5 2 2 2 4 2" xfId="3651" xr:uid="{00000000-0005-0000-0000-00009E150000}"/>
    <cellStyle name="20% - Accent3 5 2 2 2 4 2 2" xfId="3652" xr:uid="{00000000-0005-0000-0000-00009F150000}"/>
    <cellStyle name="20% - Accent3 5 2 2 2 4 2 3" xfId="43286" xr:uid="{00000000-0005-0000-0000-0000A0150000}"/>
    <cellStyle name="20% - Accent3 5 2 2 2 4 3" xfId="3653" xr:uid="{00000000-0005-0000-0000-0000A1150000}"/>
    <cellStyle name="20% - Accent3 5 2 2 2 4 4" xfId="3654" xr:uid="{00000000-0005-0000-0000-0000A2150000}"/>
    <cellStyle name="20% - Accent3 5 2 2 2 4 5" xfId="37241" xr:uid="{00000000-0005-0000-0000-0000A3150000}"/>
    <cellStyle name="20% - Accent3 5 2 2 2 4 6" xfId="43285" xr:uid="{00000000-0005-0000-0000-0000A4150000}"/>
    <cellStyle name="20% - Accent3 5 2 2 2 5" xfId="3655" xr:uid="{00000000-0005-0000-0000-0000A5150000}"/>
    <cellStyle name="20% - Accent3 5 2 2 2 5 2" xfId="3656" xr:uid="{00000000-0005-0000-0000-0000A6150000}"/>
    <cellStyle name="20% - Accent3 5 2 2 2 5 2 2" xfId="3657" xr:uid="{00000000-0005-0000-0000-0000A7150000}"/>
    <cellStyle name="20% - Accent3 5 2 2 2 5 3" xfId="3658" xr:uid="{00000000-0005-0000-0000-0000A8150000}"/>
    <cellStyle name="20% - Accent3 5 2 2 2 5 4" xfId="3659" xr:uid="{00000000-0005-0000-0000-0000A9150000}"/>
    <cellStyle name="20% - Accent3 5 2 2 2 5 5" xfId="43287" xr:uid="{00000000-0005-0000-0000-0000AA150000}"/>
    <cellStyle name="20% - Accent3 5 2 2 2 6" xfId="3660" xr:uid="{00000000-0005-0000-0000-0000AB150000}"/>
    <cellStyle name="20% - Accent3 5 2 2 2 6 2" xfId="3661" xr:uid="{00000000-0005-0000-0000-0000AC150000}"/>
    <cellStyle name="20% - Accent3 5 2 2 2 6 2 2" xfId="3662" xr:uid="{00000000-0005-0000-0000-0000AD150000}"/>
    <cellStyle name="20% - Accent3 5 2 2 2 6 3" xfId="3663" xr:uid="{00000000-0005-0000-0000-0000AE150000}"/>
    <cellStyle name="20% - Accent3 5 2 2 2 6 4" xfId="3664" xr:uid="{00000000-0005-0000-0000-0000AF150000}"/>
    <cellStyle name="20% - Accent3 5 2 2 2 7" xfId="3665" xr:uid="{00000000-0005-0000-0000-0000B0150000}"/>
    <cellStyle name="20% - Accent3 5 2 2 2 7 2" xfId="3666" xr:uid="{00000000-0005-0000-0000-0000B1150000}"/>
    <cellStyle name="20% - Accent3 5 2 2 2 8" xfId="3667" xr:uid="{00000000-0005-0000-0000-0000B2150000}"/>
    <cellStyle name="20% - Accent3 5 2 2 2 9" xfId="3668" xr:uid="{00000000-0005-0000-0000-0000B3150000}"/>
    <cellStyle name="20% - Accent3 5 2 2 3" xfId="3669" xr:uid="{00000000-0005-0000-0000-0000B4150000}"/>
    <cellStyle name="20% - Accent3 5 2 2 3 2" xfId="3670" xr:uid="{00000000-0005-0000-0000-0000B5150000}"/>
    <cellStyle name="20% - Accent3 5 2 2 3 2 2" xfId="3671" xr:uid="{00000000-0005-0000-0000-0000B6150000}"/>
    <cellStyle name="20% - Accent3 5 2 2 3 2 2 2" xfId="3672" xr:uid="{00000000-0005-0000-0000-0000B7150000}"/>
    <cellStyle name="20% - Accent3 5 2 2 3 2 2 3" xfId="43290" xr:uid="{00000000-0005-0000-0000-0000B8150000}"/>
    <cellStyle name="20% - Accent3 5 2 2 3 2 3" xfId="3673" xr:uid="{00000000-0005-0000-0000-0000B9150000}"/>
    <cellStyle name="20% - Accent3 5 2 2 3 2 4" xfId="3674" xr:uid="{00000000-0005-0000-0000-0000BA150000}"/>
    <cellStyle name="20% - Accent3 5 2 2 3 2 5" xfId="37243" xr:uid="{00000000-0005-0000-0000-0000BB150000}"/>
    <cellStyle name="20% - Accent3 5 2 2 3 2 6" xfId="43289" xr:uid="{00000000-0005-0000-0000-0000BC150000}"/>
    <cellStyle name="20% - Accent3 5 2 2 3 3" xfId="3675" xr:uid="{00000000-0005-0000-0000-0000BD150000}"/>
    <cellStyle name="20% - Accent3 5 2 2 3 3 2" xfId="3676" xr:uid="{00000000-0005-0000-0000-0000BE150000}"/>
    <cellStyle name="20% - Accent3 5 2 2 3 3 3" xfId="43291" xr:uid="{00000000-0005-0000-0000-0000BF150000}"/>
    <cellStyle name="20% - Accent3 5 2 2 3 4" xfId="3677" xr:uid="{00000000-0005-0000-0000-0000C0150000}"/>
    <cellStyle name="20% - Accent3 5 2 2 3 5" xfId="3678" xr:uid="{00000000-0005-0000-0000-0000C1150000}"/>
    <cellStyle name="20% - Accent3 5 2 2 3 6" xfId="37242" xr:uid="{00000000-0005-0000-0000-0000C2150000}"/>
    <cellStyle name="20% - Accent3 5 2 2 3 7" xfId="43288" xr:uid="{00000000-0005-0000-0000-0000C3150000}"/>
    <cellStyle name="20% - Accent3 5 2 2 4" xfId="3679" xr:uid="{00000000-0005-0000-0000-0000C4150000}"/>
    <cellStyle name="20% - Accent3 5 2 2 4 2" xfId="3680" xr:uid="{00000000-0005-0000-0000-0000C5150000}"/>
    <cellStyle name="20% - Accent3 5 2 2 4 2 2" xfId="3681" xr:uid="{00000000-0005-0000-0000-0000C6150000}"/>
    <cellStyle name="20% - Accent3 5 2 2 4 2 2 2" xfId="3682" xr:uid="{00000000-0005-0000-0000-0000C7150000}"/>
    <cellStyle name="20% - Accent3 5 2 2 4 2 2 3" xfId="43294" xr:uid="{00000000-0005-0000-0000-0000C8150000}"/>
    <cellStyle name="20% - Accent3 5 2 2 4 2 3" xfId="3683" xr:uid="{00000000-0005-0000-0000-0000C9150000}"/>
    <cellStyle name="20% - Accent3 5 2 2 4 2 4" xfId="3684" xr:uid="{00000000-0005-0000-0000-0000CA150000}"/>
    <cellStyle name="20% - Accent3 5 2 2 4 2 5" xfId="37245" xr:uid="{00000000-0005-0000-0000-0000CB150000}"/>
    <cellStyle name="20% - Accent3 5 2 2 4 2 6" xfId="43293" xr:uid="{00000000-0005-0000-0000-0000CC150000}"/>
    <cellStyle name="20% - Accent3 5 2 2 4 3" xfId="3685" xr:uid="{00000000-0005-0000-0000-0000CD150000}"/>
    <cellStyle name="20% - Accent3 5 2 2 4 3 2" xfId="3686" xr:uid="{00000000-0005-0000-0000-0000CE150000}"/>
    <cellStyle name="20% - Accent3 5 2 2 4 3 3" xfId="43295" xr:uid="{00000000-0005-0000-0000-0000CF150000}"/>
    <cellStyle name="20% - Accent3 5 2 2 4 4" xfId="3687" xr:uid="{00000000-0005-0000-0000-0000D0150000}"/>
    <cellStyle name="20% - Accent3 5 2 2 4 5" xfId="3688" xr:uid="{00000000-0005-0000-0000-0000D1150000}"/>
    <cellStyle name="20% - Accent3 5 2 2 4 6" xfId="37244" xr:uid="{00000000-0005-0000-0000-0000D2150000}"/>
    <cellStyle name="20% - Accent3 5 2 2 4 7" xfId="43292" xr:uid="{00000000-0005-0000-0000-0000D3150000}"/>
    <cellStyle name="20% - Accent3 5 2 2 5" xfId="3689" xr:uid="{00000000-0005-0000-0000-0000D4150000}"/>
    <cellStyle name="20% - Accent3 5 2 2 5 2" xfId="3690" xr:uid="{00000000-0005-0000-0000-0000D5150000}"/>
    <cellStyle name="20% - Accent3 5 2 2 5 2 2" xfId="3691" xr:uid="{00000000-0005-0000-0000-0000D6150000}"/>
    <cellStyle name="20% - Accent3 5 2 2 5 2 3" xfId="43297" xr:uid="{00000000-0005-0000-0000-0000D7150000}"/>
    <cellStyle name="20% - Accent3 5 2 2 5 3" xfId="3692" xr:uid="{00000000-0005-0000-0000-0000D8150000}"/>
    <cellStyle name="20% - Accent3 5 2 2 5 4" xfId="3693" xr:uid="{00000000-0005-0000-0000-0000D9150000}"/>
    <cellStyle name="20% - Accent3 5 2 2 5 5" xfId="37246" xr:uid="{00000000-0005-0000-0000-0000DA150000}"/>
    <cellStyle name="20% - Accent3 5 2 2 5 6" xfId="43296" xr:uid="{00000000-0005-0000-0000-0000DB150000}"/>
    <cellStyle name="20% - Accent3 5 2 2 6" xfId="3694" xr:uid="{00000000-0005-0000-0000-0000DC150000}"/>
    <cellStyle name="20% - Accent3 5 2 2 6 2" xfId="3695" xr:uid="{00000000-0005-0000-0000-0000DD150000}"/>
    <cellStyle name="20% - Accent3 5 2 2 6 2 2" xfId="3696" xr:uid="{00000000-0005-0000-0000-0000DE150000}"/>
    <cellStyle name="20% - Accent3 5 2 2 6 3" xfId="3697" xr:uid="{00000000-0005-0000-0000-0000DF150000}"/>
    <cellStyle name="20% - Accent3 5 2 2 6 4" xfId="3698" xr:uid="{00000000-0005-0000-0000-0000E0150000}"/>
    <cellStyle name="20% - Accent3 5 2 2 6 5" xfId="43298" xr:uid="{00000000-0005-0000-0000-0000E1150000}"/>
    <cellStyle name="20% - Accent3 5 2 2 7" xfId="3699" xr:uid="{00000000-0005-0000-0000-0000E2150000}"/>
    <cellStyle name="20% - Accent3 5 2 2 7 2" xfId="3700" xr:uid="{00000000-0005-0000-0000-0000E3150000}"/>
    <cellStyle name="20% - Accent3 5 2 2 7 2 2" xfId="3701" xr:uid="{00000000-0005-0000-0000-0000E4150000}"/>
    <cellStyle name="20% - Accent3 5 2 2 7 3" xfId="3702" xr:uid="{00000000-0005-0000-0000-0000E5150000}"/>
    <cellStyle name="20% - Accent3 5 2 2 7 4" xfId="3703" xr:uid="{00000000-0005-0000-0000-0000E6150000}"/>
    <cellStyle name="20% - Accent3 5 2 2 8" xfId="3704" xr:uid="{00000000-0005-0000-0000-0000E7150000}"/>
    <cellStyle name="20% - Accent3 5 2 2 8 2" xfId="3705" xr:uid="{00000000-0005-0000-0000-0000E8150000}"/>
    <cellStyle name="20% - Accent3 5 2 2 9" xfId="3706" xr:uid="{00000000-0005-0000-0000-0000E9150000}"/>
    <cellStyle name="20% - Accent3 5 2 3" xfId="3707" xr:uid="{00000000-0005-0000-0000-0000EA150000}"/>
    <cellStyle name="20% - Accent3 5 2 3 10" xfId="34561" xr:uid="{00000000-0005-0000-0000-0000EB150000}"/>
    <cellStyle name="20% - Accent3 5 2 3 11" xfId="43299" xr:uid="{00000000-0005-0000-0000-0000EC150000}"/>
    <cellStyle name="20% - Accent3 5 2 3 2" xfId="3708" xr:uid="{00000000-0005-0000-0000-0000ED150000}"/>
    <cellStyle name="20% - Accent3 5 2 3 2 2" xfId="3709" xr:uid="{00000000-0005-0000-0000-0000EE150000}"/>
    <cellStyle name="20% - Accent3 5 2 3 2 2 2" xfId="3710" xr:uid="{00000000-0005-0000-0000-0000EF150000}"/>
    <cellStyle name="20% - Accent3 5 2 3 2 2 2 2" xfId="3711" xr:uid="{00000000-0005-0000-0000-0000F0150000}"/>
    <cellStyle name="20% - Accent3 5 2 3 2 2 2 3" xfId="43302" xr:uid="{00000000-0005-0000-0000-0000F1150000}"/>
    <cellStyle name="20% - Accent3 5 2 3 2 2 3" xfId="3712" xr:uid="{00000000-0005-0000-0000-0000F2150000}"/>
    <cellStyle name="20% - Accent3 5 2 3 2 2 4" xfId="3713" xr:uid="{00000000-0005-0000-0000-0000F3150000}"/>
    <cellStyle name="20% - Accent3 5 2 3 2 2 5" xfId="37248" xr:uid="{00000000-0005-0000-0000-0000F4150000}"/>
    <cellStyle name="20% - Accent3 5 2 3 2 2 6" xfId="43301" xr:uid="{00000000-0005-0000-0000-0000F5150000}"/>
    <cellStyle name="20% - Accent3 5 2 3 2 3" xfId="3714" xr:uid="{00000000-0005-0000-0000-0000F6150000}"/>
    <cellStyle name="20% - Accent3 5 2 3 2 3 2" xfId="3715" xr:uid="{00000000-0005-0000-0000-0000F7150000}"/>
    <cellStyle name="20% - Accent3 5 2 3 2 3 3" xfId="43303" xr:uid="{00000000-0005-0000-0000-0000F8150000}"/>
    <cellStyle name="20% - Accent3 5 2 3 2 4" xfId="3716" xr:uid="{00000000-0005-0000-0000-0000F9150000}"/>
    <cellStyle name="20% - Accent3 5 2 3 2 5" xfId="3717" xr:uid="{00000000-0005-0000-0000-0000FA150000}"/>
    <cellStyle name="20% - Accent3 5 2 3 2 6" xfId="37247" xr:uid="{00000000-0005-0000-0000-0000FB150000}"/>
    <cellStyle name="20% - Accent3 5 2 3 2 7" xfId="43300" xr:uid="{00000000-0005-0000-0000-0000FC150000}"/>
    <cellStyle name="20% - Accent3 5 2 3 3" xfId="3718" xr:uid="{00000000-0005-0000-0000-0000FD150000}"/>
    <cellStyle name="20% - Accent3 5 2 3 3 2" xfId="3719" xr:uid="{00000000-0005-0000-0000-0000FE150000}"/>
    <cellStyle name="20% - Accent3 5 2 3 3 2 2" xfId="3720" xr:uid="{00000000-0005-0000-0000-0000FF150000}"/>
    <cellStyle name="20% - Accent3 5 2 3 3 2 2 2" xfId="3721" xr:uid="{00000000-0005-0000-0000-000000160000}"/>
    <cellStyle name="20% - Accent3 5 2 3 3 2 2 3" xfId="43306" xr:uid="{00000000-0005-0000-0000-000001160000}"/>
    <cellStyle name="20% - Accent3 5 2 3 3 2 3" xfId="3722" xr:uid="{00000000-0005-0000-0000-000002160000}"/>
    <cellStyle name="20% - Accent3 5 2 3 3 2 4" xfId="3723" xr:uid="{00000000-0005-0000-0000-000003160000}"/>
    <cellStyle name="20% - Accent3 5 2 3 3 2 5" xfId="37250" xr:uid="{00000000-0005-0000-0000-000004160000}"/>
    <cellStyle name="20% - Accent3 5 2 3 3 2 6" xfId="43305" xr:uid="{00000000-0005-0000-0000-000005160000}"/>
    <cellStyle name="20% - Accent3 5 2 3 3 3" xfId="3724" xr:uid="{00000000-0005-0000-0000-000006160000}"/>
    <cellStyle name="20% - Accent3 5 2 3 3 3 2" xfId="3725" xr:uid="{00000000-0005-0000-0000-000007160000}"/>
    <cellStyle name="20% - Accent3 5 2 3 3 3 3" xfId="43307" xr:uid="{00000000-0005-0000-0000-000008160000}"/>
    <cellStyle name="20% - Accent3 5 2 3 3 4" xfId="3726" xr:uid="{00000000-0005-0000-0000-000009160000}"/>
    <cellStyle name="20% - Accent3 5 2 3 3 5" xfId="3727" xr:uid="{00000000-0005-0000-0000-00000A160000}"/>
    <cellStyle name="20% - Accent3 5 2 3 3 6" xfId="37249" xr:uid="{00000000-0005-0000-0000-00000B160000}"/>
    <cellStyle name="20% - Accent3 5 2 3 3 7" xfId="43304" xr:uid="{00000000-0005-0000-0000-00000C160000}"/>
    <cellStyle name="20% - Accent3 5 2 3 4" xfId="3728" xr:uid="{00000000-0005-0000-0000-00000D160000}"/>
    <cellStyle name="20% - Accent3 5 2 3 4 2" xfId="3729" xr:uid="{00000000-0005-0000-0000-00000E160000}"/>
    <cellStyle name="20% - Accent3 5 2 3 4 2 2" xfId="3730" xr:uid="{00000000-0005-0000-0000-00000F160000}"/>
    <cellStyle name="20% - Accent3 5 2 3 4 2 3" xfId="43309" xr:uid="{00000000-0005-0000-0000-000010160000}"/>
    <cellStyle name="20% - Accent3 5 2 3 4 3" xfId="3731" xr:uid="{00000000-0005-0000-0000-000011160000}"/>
    <cellStyle name="20% - Accent3 5 2 3 4 4" xfId="3732" xr:uid="{00000000-0005-0000-0000-000012160000}"/>
    <cellStyle name="20% - Accent3 5 2 3 4 5" xfId="37251" xr:uid="{00000000-0005-0000-0000-000013160000}"/>
    <cellStyle name="20% - Accent3 5 2 3 4 6" xfId="43308" xr:uid="{00000000-0005-0000-0000-000014160000}"/>
    <cellStyle name="20% - Accent3 5 2 3 5" xfId="3733" xr:uid="{00000000-0005-0000-0000-000015160000}"/>
    <cellStyle name="20% - Accent3 5 2 3 5 2" xfId="3734" xr:uid="{00000000-0005-0000-0000-000016160000}"/>
    <cellStyle name="20% - Accent3 5 2 3 5 2 2" xfId="3735" xr:uid="{00000000-0005-0000-0000-000017160000}"/>
    <cellStyle name="20% - Accent3 5 2 3 5 3" xfId="3736" xr:uid="{00000000-0005-0000-0000-000018160000}"/>
    <cellStyle name="20% - Accent3 5 2 3 5 4" xfId="3737" xr:uid="{00000000-0005-0000-0000-000019160000}"/>
    <cellStyle name="20% - Accent3 5 2 3 5 5" xfId="43310" xr:uid="{00000000-0005-0000-0000-00001A160000}"/>
    <cellStyle name="20% - Accent3 5 2 3 6" xfId="3738" xr:uid="{00000000-0005-0000-0000-00001B160000}"/>
    <cellStyle name="20% - Accent3 5 2 3 6 2" xfId="3739" xr:uid="{00000000-0005-0000-0000-00001C160000}"/>
    <cellStyle name="20% - Accent3 5 2 3 6 2 2" xfId="3740" xr:uid="{00000000-0005-0000-0000-00001D160000}"/>
    <cellStyle name="20% - Accent3 5 2 3 6 3" xfId="3741" xr:uid="{00000000-0005-0000-0000-00001E160000}"/>
    <cellStyle name="20% - Accent3 5 2 3 6 4" xfId="3742" xr:uid="{00000000-0005-0000-0000-00001F160000}"/>
    <cellStyle name="20% - Accent3 5 2 3 7" xfId="3743" xr:uid="{00000000-0005-0000-0000-000020160000}"/>
    <cellStyle name="20% - Accent3 5 2 3 7 2" xfId="3744" xr:uid="{00000000-0005-0000-0000-000021160000}"/>
    <cellStyle name="20% - Accent3 5 2 3 8" xfId="3745" xr:uid="{00000000-0005-0000-0000-000022160000}"/>
    <cellStyle name="20% - Accent3 5 2 3 9" xfId="3746" xr:uid="{00000000-0005-0000-0000-000023160000}"/>
    <cellStyle name="20% - Accent3 5 2 4" xfId="3747" xr:uid="{00000000-0005-0000-0000-000024160000}"/>
    <cellStyle name="20% - Accent3 5 2 4 2" xfId="3748" xr:uid="{00000000-0005-0000-0000-000025160000}"/>
    <cellStyle name="20% - Accent3 5 2 4 2 2" xfId="3749" xr:uid="{00000000-0005-0000-0000-000026160000}"/>
    <cellStyle name="20% - Accent3 5 2 4 2 2 2" xfId="3750" xr:uid="{00000000-0005-0000-0000-000027160000}"/>
    <cellStyle name="20% - Accent3 5 2 4 2 2 3" xfId="43313" xr:uid="{00000000-0005-0000-0000-000028160000}"/>
    <cellStyle name="20% - Accent3 5 2 4 2 3" xfId="3751" xr:uid="{00000000-0005-0000-0000-000029160000}"/>
    <cellStyle name="20% - Accent3 5 2 4 2 4" xfId="3752" xr:uid="{00000000-0005-0000-0000-00002A160000}"/>
    <cellStyle name="20% - Accent3 5 2 4 2 5" xfId="37253" xr:uid="{00000000-0005-0000-0000-00002B160000}"/>
    <cellStyle name="20% - Accent3 5 2 4 2 6" xfId="43312" xr:uid="{00000000-0005-0000-0000-00002C160000}"/>
    <cellStyle name="20% - Accent3 5 2 4 3" xfId="3753" xr:uid="{00000000-0005-0000-0000-00002D160000}"/>
    <cellStyle name="20% - Accent3 5 2 4 3 2" xfId="3754" xr:uid="{00000000-0005-0000-0000-00002E160000}"/>
    <cellStyle name="20% - Accent3 5 2 4 3 3" xfId="43314" xr:uid="{00000000-0005-0000-0000-00002F160000}"/>
    <cellStyle name="20% - Accent3 5 2 4 4" xfId="3755" xr:uid="{00000000-0005-0000-0000-000030160000}"/>
    <cellStyle name="20% - Accent3 5 2 4 5" xfId="3756" xr:uid="{00000000-0005-0000-0000-000031160000}"/>
    <cellStyle name="20% - Accent3 5 2 4 6" xfId="37252" xr:uid="{00000000-0005-0000-0000-000032160000}"/>
    <cellStyle name="20% - Accent3 5 2 4 7" xfId="43311" xr:uid="{00000000-0005-0000-0000-000033160000}"/>
    <cellStyle name="20% - Accent3 5 2 5" xfId="3757" xr:uid="{00000000-0005-0000-0000-000034160000}"/>
    <cellStyle name="20% - Accent3 5 2 5 2" xfId="3758" xr:uid="{00000000-0005-0000-0000-000035160000}"/>
    <cellStyle name="20% - Accent3 5 2 5 2 2" xfId="3759" xr:uid="{00000000-0005-0000-0000-000036160000}"/>
    <cellStyle name="20% - Accent3 5 2 5 2 2 2" xfId="3760" xr:uid="{00000000-0005-0000-0000-000037160000}"/>
    <cellStyle name="20% - Accent3 5 2 5 2 2 3" xfId="43317" xr:uid="{00000000-0005-0000-0000-000038160000}"/>
    <cellStyle name="20% - Accent3 5 2 5 2 3" xfId="3761" xr:uid="{00000000-0005-0000-0000-000039160000}"/>
    <cellStyle name="20% - Accent3 5 2 5 2 4" xfId="3762" xr:uid="{00000000-0005-0000-0000-00003A160000}"/>
    <cellStyle name="20% - Accent3 5 2 5 2 5" xfId="37255" xr:uid="{00000000-0005-0000-0000-00003B160000}"/>
    <cellStyle name="20% - Accent3 5 2 5 2 6" xfId="43316" xr:uid="{00000000-0005-0000-0000-00003C160000}"/>
    <cellStyle name="20% - Accent3 5 2 5 3" xfId="3763" xr:uid="{00000000-0005-0000-0000-00003D160000}"/>
    <cellStyle name="20% - Accent3 5 2 5 3 2" xfId="3764" xr:uid="{00000000-0005-0000-0000-00003E160000}"/>
    <cellStyle name="20% - Accent3 5 2 5 3 3" xfId="43318" xr:uid="{00000000-0005-0000-0000-00003F160000}"/>
    <cellStyle name="20% - Accent3 5 2 5 4" xfId="3765" xr:uid="{00000000-0005-0000-0000-000040160000}"/>
    <cellStyle name="20% - Accent3 5 2 5 5" xfId="3766" xr:uid="{00000000-0005-0000-0000-000041160000}"/>
    <cellStyle name="20% - Accent3 5 2 5 6" xfId="37254" xr:uid="{00000000-0005-0000-0000-000042160000}"/>
    <cellStyle name="20% - Accent3 5 2 5 7" xfId="43315" xr:uid="{00000000-0005-0000-0000-000043160000}"/>
    <cellStyle name="20% - Accent3 5 2 6" xfId="3767" xr:uid="{00000000-0005-0000-0000-000044160000}"/>
    <cellStyle name="20% - Accent3 5 2 6 2" xfId="3768" xr:uid="{00000000-0005-0000-0000-000045160000}"/>
    <cellStyle name="20% - Accent3 5 2 6 2 2" xfId="3769" xr:uid="{00000000-0005-0000-0000-000046160000}"/>
    <cellStyle name="20% - Accent3 5 2 6 2 3" xfId="43320" xr:uid="{00000000-0005-0000-0000-000047160000}"/>
    <cellStyle name="20% - Accent3 5 2 6 3" xfId="3770" xr:uid="{00000000-0005-0000-0000-000048160000}"/>
    <cellStyle name="20% - Accent3 5 2 6 4" xfId="3771" xr:uid="{00000000-0005-0000-0000-000049160000}"/>
    <cellStyle name="20% - Accent3 5 2 6 5" xfId="37256" xr:uid="{00000000-0005-0000-0000-00004A160000}"/>
    <cellStyle name="20% - Accent3 5 2 6 6" xfId="43319" xr:uid="{00000000-0005-0000-0000-00004B160000}"/>
    <cellStyle name="20% - Accent3 5 2 7" xfId="3772" xr:uid="{00000000-0005-0000-0000-00004C160000}"/>
    <cellStyle name="20% - Accent3 5 2 7 2" xfId="3773" xr:uid="{00000000-0005-0000-0000-00004D160000}"/>
    <cellStyle name="20% - Accent3 5 2 7 2 2" xfId="3774" xr:uid="{00000000-0005-0000-0000-00004E160000}"/>
    <cellStyle name="20% - Accent3 5 2 7 3" xfId="3775" xr:uid="{00000000-0005-0000-0000-00004F160000}"/>
    <cellStyle name="20% - Accent3 5 2 7 4" xfId="3776" xr:uid="{00000000-0005-0000-0000-000050160000}"/>
    <cellStyle name="20% - Accent3 5 2 7 5" xfId="43321" xr:uid="{00000000-0005-0000-0000-000051160000}"/>
    <cellStyle name="20% - Accent3 5 2 8" xfId="3777" xr:uid="{00000000-0005-0000-0000-000052160000}"/>
    <cellStyle name="20% - Accent3 5 2 8 2" xfId="3778" xr:uid="{00000000-0005-0000-0000-000053160000}"/>
    <cellStyle name="20% - Accent3 5 2 8 2 2" xfId="3779" xr:uid="{00000000-0005-0000-0000-000054160000}"/>
    <cellStyle name="20% - Accent3 5 2 8 3" xfId="3780" xr:uid="{00000000-0005-0000-0000-000055160000}"/>
    <cellStyle name="20% - Accent3 5 2 8 4" xfId="3781" xr:uid="{00000000-0005-0000-0000-000056160000}"/>
    <cellStyle name="20% - Accent3 5 2 9" xfId="3782" xr:uid="{00000000-0005-0000-0000-000057160000}"/>
    <cellStyle name="20% - Accent3 5 2 9 2" xfId="3783" xr:uid="{00000000-0005-0000-0000-000058160000}"/>
    <cellStyle name="20% - Accent3 5 3" xfId="3784" xr:uid="{00000000-0005-0000-0000-000059160000}"/>
    <cellStyle name="20% - Accent3 5 3 10" xfId="3785" xr:uid="{00000000-0005-0000-0000-00005A160000}"/>
    <cellStyle name="20% - Accent3 5 3 11" xfId="34562" xr:uid="{00000000-0005-0000-0000-00005B160000}"/>
    <cellStyle name="20% - Accent3 5 3 12" xfId="43322" xr:uid="{00000000-0005-0000-0000-00005C160000}"/>
    <cellStyle name="20% - Accent3 5 3 2" xfId="3786" xr:uid="{00000000-0005-0000-0000-00005D160000}"/>
    <cellStyle name="20% - Accent3 5 3 2 10" xfId="34563" xr:uid="{00000000-0005-0000-0000-00005E160000}"/>
    <cellStyle name="20% - Accent3 5 3 2 11" xfId="43323" xr:uid="{00000000-0005-0000-0000-00005F160000}"/>
    <cellStyle name="20% - Accent3 5 3 2 2" xfId="3787" xr:uid="{00000000-0005-0000-0000-000060160000}"/>
    <cellStyle name="20% - Accent3 5 3 2 2 2" xfId="3788" xr:uid="{00000000-0005-0000-0000-000061160000}"/>
    <cellStyle name="20% - Accent3 5 3 2 2 2 2" xfId="3789" xr:uid="{00000000-0005-0000-0000-000062160000}"/>
    <cellStyle name="20% - Accent3 5 3 2 2 2 2 2" xfId="3790" xr:uid="{00000000-0005-0000-0000-000063160000}"/>
    <cellStyle name="20% - Accent3 5 3 2 2 2 2 3" xfId="43326" xr:uid="{00000000-0005-0000-0000-000064160000}"/>
    <cellStyle name="20% - Accent3 5 3 2 2 2 3" xfId="3791" xr:uid="{00000000-0005-0000-0000-000065160000}"/>
    <cellStyle name="20% - Accent3 5 3 2 2 2 4" xfId="3792" xr:uid="{00000000-0005-0000-0000-000066160000}"/>
    <cellStyle name="20% - Accent3 5 3 2 2 2 5" xfId="37258" xr:uid="{00000000-0005-0000-0000-000067160000}"/>
    <cellStyle name="20% - Accent3 5 3 2 2 2 6" xfId="43325" xr:uid="{00000000-0005-0000-0000-000068160000}"/>
    <cellStyle name="20% - Accent3 5 3 2 2 3" xfId="3793" xr:uid="{00000000-0005-0000-0000-000069160000}"/>
    <cellStyle name="20% - Accent3 5 3 2 2 3 2" xfId="3794" xr:uid="{00000000-0005-0000-0000-00006A160000}"/>
    <cellStyle name="20% - Accent3 5 3 2 2 3 3" xfId="43327" xr:uid="{00000000-0005-0000-0000-00006B160000}"/>
    <cellStyle name="20% - Accent3 5 3 2 2 4" xfId="3795" xr:uid="{00000000-0005-0000-0000-00006C160000}"/>
    <cellStyle name="20% - Accent3 5 3 2 2 5" xfId="3796" xr:uid="{00000000-0005-0000-0000-00006D160000}"/>
    <cellStyle name="20% - Accent3 5 3 2 2 6" xfId="37257" xr:uid="{00000000-0005-0000-0000-00006E160000}"/>
    <cellStyle name="20% - Accent3 5 3 2 2 7" xfId="43324" xr:uid="{00000000-0005-0000-0000-00006F160000}"/>
    <cellStyle name="20% - Accent3 5 3 2 3" xfId="3797" xr:uid="{00000000-0005-0000-0000-000070160000}"/>
    <cellStyle name="20% - Accent3 5 3 2 3 2" xfId="3798" xr:uid="{00000000-0005-0000-0000-000071160000}"/>
    <cellStyle name="20% - Accent3 5 3 2 3 2 2" xfId="3799" xr:uid="{00000000-0005-0000-0000-000072160000}"/>
    <cellStyle name="20% - Accent3 5 3 2 3 2 2 2" xfId="3800" xr:uid="{00000000-0005-0000-0000-000073160000}"/>
    <cellStyle name="20% - Accent3 5 3 2 3 2 2 3" xfId="43330" xr:uid="{00000000-0005-0000-0000-000074160000}"/>
    <cellStyle name="20% - Accent3 5 3 2 3 2 3" xfId="3801" xr:uid="{00000000-0005-0000-0000-000075160000}"/>
    <cellStyle name="20% - Accent3 5 3 2 3 2 4" xfId="3802" xr:uid="{00000000-0005-0000-0000-000076160000}"/>
    <cellStyle name="20% - Accent3 5 3 2 3 2 5" xfId="37260" xr:uid="{00000000-0005-0000-0000-000077160000}"/>
    <cellStyle name="20% - Accent3 5 3 2 3 2 6" xfId="43329" xr:uid="{00000000-0005-0000-0000-000078160000}"/>
    <cellStyle name="20% - Accent3 5 3 2 3 3" xfId="3803" xr:uid="{00000000-0005-0000-0000-000079160000}"/>
    <cellStyle name="20% - Accent3 5 3 2 3 3 2" xfId="3804" xr:uid="{00000000-0005-0000-0000-00007A160000}"/>
    <cellStyle name="20% - Accent3 5 3 2 3 3 3" xfId="43331" xr:uid="{00000000-0005-0000-0000-00007B160000}"/>
    <cellStyle name="20% - Accent3 5 3 2 3 4" xfId="3805" xr:uid="{00000000-0005-0000-0000-00007C160000}"/>
    <cellStyle name="20% - Accent3 5 3 2 3 5" xfId="3806" xr:uid="{00000000-0005-0000-0000-00007D160000}"/>
    <cellStyle name="20% - Accent3 5 3 2 3 6" xfId="37259" xr:uid="{00000000-0005-0000-0000-00007E160000}"/>
    <cellStyle name="20% - Accent3 5 3 2 3 7" xfId="43328" xr:uid="{00000000-0005-0000-0000-00007F160000}"/>
    <cellStyle name="20% - Accent3 5 3 2 4" xfId="3807" xr:uid="{00000000-0005-0000-0000-000080160000}"/>
    <cellStyle name="20% - Accent3 5 3 2 4 2" xfId="3808" xr:uid="{00000000-0005-0000-0000-000081160000}"/>
    <cellStyle name="20% - Accent3 5 3 2 4 2 2" xfId="3809" xr:uid="{00000000-0005-0000-0000-000082160000}"/>
    <cellStyle name="20% - Accent3 5 3 2 4 2 3" xfId="43333" xr:uid="{00000000-0005-0000-0000-000083160000}"/>
    <cellStyle name="20% - Accent3 5 3 2 4 3" xfId="3810" xr:uid="{00000000-0005-0000-0000-000084160000}"/>
    <cellStyle name="20% - Accent3 5 3 2 4 4" xfId="3811" xr:uid="{00000000-0005-0000-0000-000085160000}"/>
    <cellStyle name="20% - Accent3 5 3 2 4 5" xfId="37261" xr:uid="{00000000-0005-0000-0000-000086160000}"/>
    <cellStyle name="20% - Accent3 5 3 2 4 6" xfId="43332" xr:uid="{00000000-0005-0000-0000-000087160000}"/>
    <cellStyle name="20% - Accent3 5 3 2 5" xfId="3812" xr:uid="{00000000-0005-0000-0000-000088160000}"/>
    <cellStyle name="20% - Accent3 5 3 2 5 2" xfId="3813" xr:uid="{00000000-0005-0000-0000-000089160000}"/>
    <cellStyle name="20% - Accent3 5 3 2 5 2 2" xfId="3814" xr:uid="{00000000-0005-0000-0000-00008A160000}"/>
    <cellStyle name="20% - Accent3 5 3 2 5 3" xfId="3815" xr:uid="{00000000-0005-0000-0000-00008B160000}"/>
    <cellStyle name="20% - Accent3 5 3 2 5 4" xfId="3816" xr:uid="{00000000-0005-0000-0000-00008C160000}"/>
    <cellStyle name="20% - Accent3 5 3 2 5 5" xfId="43334" xr:uid="{00000000-0005-0000-0000-00008D160000}"/>
    <cellStyle name="20% - Accent3 5 3 2 6" xfId="3817" xr:uid="{00000000-0005-0000-0000-00008E160000}"/>
    <cellStyle name="20% - Accent3 5 3 2 6 2" xfId="3818" xr:uid="{00000000-0005-0000-0000-00008F160000}"/>
    <cellStyle name="20% - Accent3 5 3 2 6 2 2" xfId="3819" xr:uid="{00000000-0005-0000-0000-000090160000}"/>
    <cellStyle name="20% - Accent3 5 3 2 6 3" xfId="3820" xr:uid="{00000000-0005-0000-0000-000091160000}"/>
    <cellStyle name="20% - Accent3 5 3 2 6 4" xfId="3821" xr:uid="{00000000-0005-0000-0000-000092160000}"/>
    <cellStyle name="20% - Accent3 5 3 2 7" xfId="3822" xr:uid="{00000000-0005-0000-0000-000093160000}"/>
    <cellStyle name="20% - Accent3 5 3 2 7 2" xfId="3823" xr:uid="{00000000-0005-0000-0000-000094160000}"/>
    <cellStyle name="20% - Accent3 5 3 2 8" xfId="3824" xr:uid="{00000000-0005-0000-0000-000095160000}"/>
    <cellStyle name="20% - Accent3 5 3 2 9" xfId="3825" xr:uid="{00000000-0005-0000-0000-000096160000}"/>
    <cellStyle name="20% - Accent3 5 3 3" xfId="3826" xr:uid="{00000000-0005-0000-0000-000097160000}"/>
    <cellStyle name="20% - Accent3 5 3 3 2" xfId="3827" xr:uid="{00000000-0005-0000-0000-000098160000}"/>
    <cellStyle name="20% - Accent3 5 3 3 2 2" xfId="3828" xr:uid="{00000000-0005-0000-0000-000099160000}"/>
    <cellStyle name="20% - Accent3 5 3 3 2 2 2" xfId="3829" xr:uid="{00000000-0005-0000-0000-00009A160000}"/>
    <cellStyle name="20% - Accent3 5 3 3 2 2 3" xfId="43337" xr:uid="{00000000-0005-0000-0000-00009B160000}"/>
    <cellStyle name="20% - Accent3 5 3 3 2 3" xfId="3830" xr:uid="{00000000-0005-0000-0000-00009C160000}"/>
    <cellStyle name="20% - Accent3 5 3 3 2 4" xfId="3831" xr:uid="{00000000-0005-0000-0000-00009D160000}"/>
    <cellStyle name="20% - Accent3 5 3 3 2 5" xfId="37263" xr:uid="{00000000-0005-0000-0000-00009E160000}"/>
    <cellStyle name="20% - Accent3 5 3 3 2 6" xfId="43336" xr:uid="{00000000-0005-0000-0000-00009F160000}"/>
    <cellStyle name="20% - Accent3 5 3 3 3" xfId="3832" xr:uid="{00000000-0005-0000-0000-0000A0160000}"/>
    <cellStyle name="20% - Accent3 5 3 3 3 2" xfId="3833" xr:uid="{00000000-0005-0000-0000-0000A1160000}"/>
    <cellStyle name="20% - Accent3 5 3 3 3 3" xfId="43338" xr:uid="{00000000-0005-0000-0000-0000A2160000}"/>
    <cellStyle name="20% - Accent3 5 3 3 4" xfId="3834" xr:uid="{00000000-0005-0000-0000-0000A3160000}"/>
    <cellStyle name="20% - Accent3 5 3 3 5" xfId="3835" xr:uid="{00000000-0005-0000-0000-0000A4160000}"/>
    <cellStyle name="20% - Accent3 5 3 3 6" xfId="37262" xr:uid="{00000000-0005-0000-0000-0000A5160000}"/>
    <cellStyle name="20% - Accent3 5 3 3 7" xfId="43335" xr:uid="{00000000-0005-0000-0000-0000A6160000}"/>
    <cellStyle name="20% - Accent3 5 3 4" xfId="3836" xr:uid="{00000000-0005-0000-0000-0000A7160000}"/>
    <cellStyle name="20% - Accent3 5 3 4 2" xfId="3837" xr:uid="{00000000-0005-0000-0000-0000A8160000}"/>
    <cellStyle name="20% - Accent3 5 3 4 2 2" xfId="3838" xr:uid="{00000000-0005-0000-0000-0000A9160000}"/>
    <cellStyle name="20% - Accent3 5 3 4 2 2 2" xfId="3839" xr:uid="{00000000-0005-0000-0000-0000AA160000}"/>
    <cellStyle name="20% - Accent3 5 3 4 2 2 3" xfId="43341" xr:uid="{00000000-0005-0000-0000-0000AB160000}"/>
    <cellStyle name="20% - Accent3 5 3 4 2 3" xfId="3840" xr:uid="{00000000-0005-0000-0000-0000AC160000}"/>
    <cellStyle name="20% - Accent3 5 3 4 2 4" xfId="3841" xr:uid="{00000000-0005-0000-0000-0000AD160000}"/>
    <cellStyle name="20% - Accent3 5 3 4 2 5" xfId="37265" xr:uid="{00000000-0005-0000-0000-0000AE160000}"/>
    <cellStyle name="20% - Accent3 5 3 4 2 6" xfId="43340" xr:uid="{00000000-0005-0000-0000-0000AF160000}"/>
    <cellStyle name="20% - Accent3 5 3 4 3" xfId="3842" xr:uid="{00000000-0005-0000-0000-0000B0160000}"/>
    <cellStyle name="20% - Accent3 5 3 4 3 2" xfId="3843" xr:uid="{00000000-0005-0000-0000-0000B1160000}"/>
    <cellStyle name="20% - Accent3 5 3 4 3 3" xfId="43342" xr:uid="{00000000-0005-0000-0000-0000B2160000}"/>
    <cellStyle name="20% - Accent3 5 3 4 4" xfId="3844" xr:uid="{00000000-0005-0000-0000-0000B3160000}"/>
    <cellStyle name="20% - Accent3 5 3 4 5" xfId="3845" xr:uid="{00000000-0005-0000-0000-0000B4160000}"/>
    <cellStyle name="20% - Accent3 5 3 4 6" xfId="37264" xr:uid="{00000000-0005-0000-0000-0000B5160000}"/>
    <cellStyle name="20% - Accent3 5 3 4 7" xfId="43339" xr:uid="{00000000-0005-0000-0000-0000B6160000}"/>
    <cellStyle name="20% - Accent3 5 3 5" xfId="3846" xr:uid="{00000000-0005-0000-0000-0000B7160000}"/>
    <cellStyle name="20% - Accent3 5 3 5 2" xfId="3847" xr:uid="{00000000-0005-0000-0000-0000B8160000}"/>
    <cellStyle name="20% - Accent3 5 3 5 2 2" xfId="3848" xr:uid="{00000000-0005-0000-0000-0000B9160000}"/>
    <cellStyle name="20% - Accent3 5 3 5 2 3" xfId="43344" xr:uid="{00000000-0005-0000-0000-0000BA160000}"/>
    <cellStyle name="20% - Accent3 5 3 5 3" xfId="3849" xr:uid="{00000000-0005-0000-0000-0000BB160000}"/>
    <cellStyle name="20% - Accent3 5 3 5 4" xfId="3850" xr:uid="{00000000-0005-0000-0000-0000BC160000}"/>
    <cellStyle name="20% - Accent3 5 3 5 5" xfId="37266" xr:uid="{00000000-0005-0000-0000-0000BD160000}"/>
    <cellStyle name="20% - Accent3 5 3 5 6" xfId="43343" xr:uid="{00000000-0005-0000-0000-0000BE160000}"/>
    <cellStyle name="20% - Accent3 5 3 6" xfId="3851" xr:uid="{00000000-0005-0000-0000-0000BF160000}"/>
    <cellStyle name="20% - Accent3 5 3 6 2" xfId="3852" xr:uid="{00000000-0005-0000-0000-0000C0160000}"/>
    <cellStyle name="20% - Accent3 5 3 6 2 2" xfId="3853" xr:uid="{00000000-0005-0000-0000-0000C1160000}"/>
    <cellStyle name="20% - Accent3 5 3 6 3" xfId="3854" xr:uid="{00000000-0005-0000-0000-0000C2160000}"/>
    <cellStyle name="20% - Accent3 5 3 6 4" xfId="3855" xr:uid="{00000000-0005-0000-0000-0000C3160000}"/>
    <cellStyle name="20% - Accent3 5 3 6 5" xfId="43345" xr:uid="{00000000-0005-0000-0000-0000C4160000}"/>
    <cellStyle name="20% - Accent3 5 3 7" xfId="3856" xr:uid="{00000000-0005-0000-0000-0000C5160000}"/>
    <cellStyle name="20% - Accent3 5 3 7 2" xfId="3857" xr:uid="{00000000-0005-0000-0000-0000C6160000}"/>
    <cellStyle name="20% - Accent3 5 3 7 2 2" xfId="3858" xr:uid="{00000000-0005-0000-0000-0000C7160000}"/>
    <cellStyle name="20% - Accent3 5 3 7 3" xfId="3859" xr:uid="{00000000-0005-0000-0000-0000C8160000}"/>
    <cellStyle name="20% - Accent3 5 3 7 4" xfId="3860" xr:uid="{00000000-0005-0000-0000-0000C9160000}"/>
    <cellStyle name="20% - Accent3 5 3 8" xfId="3861" xr:uid="{00000000-0005-0000-0000-0000CA160000}"/>
    <cellStyle name="20% - Accent3 5 3 8 2" xfId="3862" xr:uid="{00000000-0005-0000-0000-0000CB160000}"/>
    <cellStyle name="20% - Accent3 5 3 9" xfId="3863" xr:uid="{00000000-0005-0000-0000-0000CC160000}"/>
    <cellStyle name="20% - Accent3 5 4" xfId="3864" xr:uid="{00000000-0005-0000-0000-0000CD160000}"/>
    <cellStyle name="20% - Accent3 5 4 10" xfId="34564" xr:uid="{00000000-0005-0000-0000-0000CE160000}"/>
    <cellStyle name="20% - Accent3 5 4 11" xfId="43346" xr:uid="{00000000-0005-0000-0000-0000CF160000}"/>
    <cellStyle name="20% - Accent3 5 4 2" xfId="3865" xr:uid="{00000000-0005-0000-0000-0000D0160000}"/>
    <cellStyle name="20% - Accent3 5 4 2 2" xfId="3866" xr:uid="{00000000-0005-0000-0000-0000D1160000}"/>
    <cellStyle name="20% - Accent3 5 4 2 2 2" xfId="3867" xr:uid="{00000000-0005-0000-0000-0000D2160000}"/>
    <cellStyle name="20% - Accent3 5 4 2 2 2 2" xfId="3868" xr:uid="{00000000-0005-0000-0000-0000D3160000}"/>
    <cellStyle name="20% - Accent3 5 4 2 2 2 3" xfId="43349" xr:uid="{00000000-0005-0000-0000-0000D4160000}"/>
    <cellStyle name="20% - Accent3 5 4 2 2 3" xfId="3869" xr:uid="{00000000-0005-0000-0000-0000D5160000}"/>
    <cellStyle name="20% - Accent3 5 4 2 2 4" xfId="3870" xr:uid="{00000000-0005-0000-0000-0000D6160000}"/>
    <cellStyle name="20% - Accent3 5 4 2 2 5" xfId="37268" xr:uid="{00000000-0005-0000-0000-0000D7160000}"/>
    <cellStyle name="20% - Accent3 5 4 2 2 6" xfId="43348" xr:uid="{00000000-0005-0000-0000-0000D8160000}"/>
    <cellStyle name="20% - Accent3 5 4 2 3" xfId="3871" xr:uid="{00000000-0005-0000-0000-0000D9160000}"/>
    <cellStyle name="20% - Accent3 5 4 2 3 2" xfId="3872" xr:uid="{00000000-0005-0000-0000-0000DA160000}"/>
    <cellStyle name="20% - Accent3 5 4 2 3 3" xfId="43350" xr:uid="{00000000-0005-0000-0000-0000DB160000}"/>
    <cellStyle name="20% - Accent3 5 4 2 4" xfId="3873" xr:uid="{00000000-0005-0000-0000-0000DC160000}"/>
    <cellStyle name="20% - Accent3 5 4 2 5" xfId="3874" xr:uid="{00000000-0005-0000-0000-0000DD160000}"/>
    <cellStyle name="20% - Accent3 5 4 2 6" xfId="37267" xr:uid="{00000000-0005-0000-0000-0000DE160000}"/>
    <cellStyle name="20% - Accent3 5 4 2 7" xfId="43347" xr:uid="{00000000-0005-0000-0000-0000DF160000}"/>
    <cellStyle name="20% - Accent3 5 4 3" xfId="3875" xr:uid="{00000000-0005-0000-0000-0000E0160000}"/>
    <cellStyle name="20% - Accent3 5 4 3 2" xfId="3876" xr:uid="{00000000-0005-0000-0000-0000E1160000}"/>
    <cellStyle name="20% - Accent3 5 4 3 2 2" xfId="3877" xr:uid="{00000000-0005-0000-0000-0000E2160000}"/>
    <cellStyle name="20% - Accent3 5 4 3 2 2 2" xfId="3878" xr:uid="{00000000-0005-0000-0000-0000E3160000}"/>
    <cellStyle name="20% - Accent3 5 4 3 2 2 3" xfId="43353" xr:uid="{00000000-0005-0000-0000-0000E4160000}"/>
    <cellStyle name="20% - Accent3 5 4 3 2 3" xfId="3879" xr:uid="{00000000-0005-0000-0000-0000E5160000}"/>
    <cellStyle name="20% - Accent3 5 4 3 2 4" xfId="3880" xr:uid="{00000000-0005-0000-0000-0000E6160000}"/>
    <cellStyle name="20% - Accent3 5 4 3 2 5" xfId="37270" xr:uid="{00000000-0005-0000-0000-0000E7160000}"/>
    <cellStyle name="20% - Accent3 5 4 3 2 6" xfId="43352" xr:uid="{00000000-0005-0000-0000-0000E8160000}"/>
    <cellStyle name="20% - Accent3 5 4 3 3" xfId="3881" xr:uid="{00000000-0005-0000-0000-0000E9160000}"/>
    <cellStyle name="20% - Accent3 5 4 3 3 2" xfId="3882" xr:uid="{00000000-0005-0000-0000-0000EA160000}"/>
    <cellStyle name="20% - Accent3 5 4 3 3 3" xfId="43354" xr:uid="{00000000-0005-0000-0000-0000EB160000}"/>
    <cellStyle name="20% - Accent3 5 4 3 4" xfId="3883" xr:uid="{00000000-0005-0000-0000-0000EC160000}"/>
    <cellStyle name="20% - Accent3 5 4 3 5" xfId="3884" xr:uid="{00000000-0005-0000-0000-0000ED160000}"/>
    <cellStyle name="20% - Accent3 5 4 3 6" xfId="37269" xr:uid="{00000000-0005-0000-0000-0000EE160000}"/>
    <cellStyle name="20% - Accent3 5 4 3 7" xfId="43351" xr:uid="{00000000-0005-0000-0000-0000EF160000}"/>
    <cellStyle name="20% - Accent3 5 4 4" xfId="3885" xr:uid="{00000000-0005-0000-0000-0000F0160000}"/>
    <cellStyle name="20% - Accent3 5 4 4 2" xfId="3886" xr:uid="{00000000-0005-0000-0000-0000F1160000}"/>
    <cellStyle name="20% - Accent3 5 4 4 2 2" xfId="3887" xr:uid="{00000000-0005-0000-0000-0000F2160000}"/>
    <cellStyle name="20% - Accent3 5 4 4 2 3" xfId="43356" xr:uid="{00000000-0005-0000-0000-0000F3160000}"/>
    <cellStyle name="20% - Accent3 5 4 4 3" xfId="3888" xr:uid="{00000000-0005-0000-0000-0000F4160000}"/>
    <cellStyle name="20% - Accent3 5 4 4 4" xfId="3889" xr:uid="{00000000-0005-0000-0000-0000F5160000}"/>
    <cellStyle name="20% - Accent3 5 4 4 5" xfId="37271" xr:uid="{00000000-0005-0000-0000-0000F6160000}"/>
    <cellStyle name="20% - Accent3 5 4 4 6" xfId="43355" xr:uid="{00000000-0005-0000-0000-0000F7160000}"/>
    <cellStyle name="20% - Accent3 5 4 5" xfId="3890" xr:uid="{00000000-0005-0000-0000-0000F8160000}"/>
    <cellStyle name="20% - Accent3 5 4 5 2" xfId="3891" xr:uid="{00000000-0005-0000-0000-0000F9160000}"/>
    <cellStyle name="20% - Accent3 5 4 5 2 2" xfId="3892" xr:uid="{00000000-0005-0000-0000-0000FA160000}"/>
    <cellStyle name="20% - Accent3 5 4 5 3" xfId="3893" xr:uid="{00000000-0005-0000-0000-0000FB160000}"/>
    <cellStyle name="20% - Accent3 5 4 5 4" xfId="3894" xr:uid="{00000000-0005-0000-0000-0000FC160000}"/>
    <cellStyle name="20% - Accent3 5 4 5 5" xfId="43357" xr:uid="{00000000-0005-0000-0000-0000FD160000}"/>
    <cellStyle name="20% - Accent3 5 4 6" xfId="3895" xr:uid="{00000000-0005-0000-0000-0000FE160000}"/>
    <cellStyle name="20% - Accent3 5 4 6 2" xfId="3896" xr:uid="{00000000-0005-0000-0000-0000FF160000}"/>
    <cellStyle name="20% - Accent3 5 4 6 2 2" xfId="3897" xr:uid="{00000000-0005-0000-0000-000000170000}"/>
    <cellStyle name="20% - Accent3 5 4 6 3" xfId="3898" xr:uid="{00000000-0005-0000-0000-000001170000}"/>
    <cellStyle name="20% - Accent3 5 4 6 4" xfId="3899" xr:uid="{00000000-0005-0000-0000-000002170000}"/>
    <cellStyle name="20% - Accent3 5 4 7" xfId="3900" xr:uid="{00000000-0005-0000-0000-000003170000}"/>
    <cellStyle name="20% - Accent3 5 4 7 2" xfId="3901" xr:uid="{00000000-0005-0000-0000-000004170000}"/>
    <cellStyle name="20% - Accent3 5 4 8" xfId="3902" xr:uid="{00000000-0005-0000-0000-000005170000}"/>
    <cellStyle name="20% - Accent3 5 4 9" xfId="3903" xr:uid="{00000000-0005-0000-0000-000006170000}"/>
    <cellStyle name="20% - Accent3 5 5" xfId="3904" xr:uid="{00000000-0005-0000-0000-000007170000}"/>
    <cellStyle name="20% - Accent3 5 5 2" xfId="3905" xr:uid="{00000000-0005-0000-0000-000008170000}"/>
    <cellStyle name="20% - Accent3 5 5 2 2" xfId="3906" xr:uid="{00000000-0005-0000-0000-000009170000}"/>
    <cellStyle name="20% - Accent3 5 5 2 2 2" xfId="3907" xr:uid="{00000000-0005-0000-0000-00000A170000}"/>
    <cellStyle name="20% - Accent3 5 5 2 2 3" xfId="43360" xr:uid="{00000000-0005-0000-0000-00000B170000}"/>
    <cellStyle name="20% - Accent3 5 5 2 3" xfId="3908" xr:uid="{00000000-0005-0000-0000-00000C170000}"/>
    <cellStyle name="20% - Accent3 5 5 2 4" xfId="3909" xr:uid="{00000000-0005-0000-0000-00000D170000}"/>
    <cellStyle name="20% - Accent3 5 5 2 5" xfId="37273" xr:uid="{00000000-0005-0000-0000-00000E170000}"/>
    <cellStyle name="20% - Accent3 5 5 2 6" xfId="43359" xr:uid="{00000000-0005-0000-0000-00000F170000}"/>
    <cellStyle name="20% - Accent3 5 5 3" xfId="3910" xr:uid="{00000000-0005-0000-0000-000010170000}"/>
    <cellStyle name="20% - Accent3 5 5 3 2" xfId="3911" xr:uid="{00000000-0005-0000-0000-000011170000}"/>
    <cellStyle name="20% - Accent3 5 5 3 2 2" xfId="3912" xr:uid="{00000000-0005-0000-0000-000012170000}"/>
    <cellStyle name="20% - Accent3 5 5 3 2 3" xfId="43362" xr:uid="{00000000-0005-0000-0000-000013170000}"/>
    <cellStyle name="20% - Accent3 5 5 3 3" xfId="3913" xr:uid="{00000000-0005-0000-0000-000014170000}"/>
    <cellStyle name="20% - Accent3 5 5 3 4" xfId="3914" xr:uid="{00000000-0005-0000-0000-000015170000}"/>
    <cellStyle name="20% - Accent3 5 5 3 5" xfId="37274" xr:uid="{00000000-0005-0000-0000-000016170000}"/>
    <cellStyle name="20% - Accent3 5 5 3 6" xfId="43361" xr:uid="{00000000-0005-0000-0000-000017170000}"/>
    <cellStyle name="20% - Accent3 5 5 4" xfId="3915" xr:uid="{00000000-0005-0000-0000-000018170000}"/>
    <cellStyle name="20% - Accent3 5 5 4 2" xfId="3916" xr:uid="{00000000-0005-0000-0000-000019170000}"/>
    <cellStyle name="20% - Accent3 5 5 4 3" xfId="43363" xr:uid="{00000000-0005-0000-0000-00001A170000}"/>
    <cellStyle name="20% - Accent3 5 5 5" xfId="3917" xr:uid="{00000000-0005-0000-0000-00001B170000}"/>
    <cellStyle name="20% - Accent3 5 5 6" xfId="3918" xr:uid="{00000000-0005-0000-0000-00001C170000}"/>
    <cellStyle name="20% - Accent3 5 5 7" xfId="37272" xr:uid="{00000000-0005-0000-0000-00001D170000}"/>
    <cellStyle name="20% - Accent3 5 5 8" xfId="43358" xr:uid="{00000000-0005-0000-0000-00001E170000}"/>
    <cellStyle name="20% - Accent3 5 6" xfId="3919" xr:uid="{00000000-0005-0000-0000-00001F170000}"/>
    <cellStyle name="20% - Accent3 5 6 2" xfId="3920" xr:uid="{00000000-0005-0000-0000-000020170000}"/>
    <cellStyle name="20% - Accent3 5 6 2 2" xfId="3921" xr:uid="{00000000-0005-0000-0000-000021170000}"/>
    <cellStyle name="20% - Accent3 5 6 2 2 2" xfId="3922" xr:uid="{00000000-0005-0000-0000-000022170000}"/>
    <cellStyle name="20% - Accent3 5 6 2 2 3" xfId="43366" xr:uid="{00000000-0005-0000-0000-000023170000}"/>
    <cellStyle name="20% - Accent3 5 6 2 3" xfId="3923" xr:uid="{00000000-0005-0000-0000-000024170000}"/>
    <cellStyle name="20% - Accent3 5 6 2 4" xfId="3924" xr:uid="{00000000-0005-0000-0000-000025170000}"/>
    <cellStyle name="20% - Accent3 5 6 2 5" xfId="37276" xr:uid="{00000000-0005-0000-0000-000026170000}"/>
    <cellStyle name="20% - Accent3 5 6 2 6" xfId="43365" xr:uid="{00000000-0005-0000-0000-000027170000}"/>
    <cellStyle name="20% - Accent3 5 6 3" xfId="3925" xr:uid="{00000000-0005-0000-0000-000028170000}"/>
    <cellStyle name="20% - Accent3 5 6 3 2" xfId="3926" xr:uid="{00000000-0005-0000-0000-000029170000}"/>
    <cellStyle name="20% - Accent3 5 6 3 3" xfId="43367" xr:uid="{00000000-0005-0000-0000-00002A170000}"/>
    <cellStyle name="20% - Accent3 5 6 4" xfId="3927" xr:uid="{00000000-0005-0000-0000-00002B170000}"/>
    <cellStyle name="20% - Accent3 5 6 5" xfId="3928" xr:uid="{00000000-0005-0000-0000-00002C170000}"/>
    <cellStyle name="20% - Accent3 5 6 6" xfId="37275" xr:uid="{00000000-0005-0000-0000-00002D170000}"/>
    <cellStyle name="20% - Accent3 5 6 7" xfId="43364" xr:uid="{00000000-0005-0000-0000-00002E170000}"/>
    <cellStyle name="20% - Accent3 5 7" xfId="3929" xr:uid="{00000000-0005-0000-0000-00002F170000}"/>
    <cellStyle name="20% - Accent3 5 7 2" xfId="3930" xr:uid="{00000000-0005-0000-0000-000030170000}"/>
    <cellStyle name="20% - Accent3 5 7 2 2" xfId="3931" xr:uid="{00000000-0005-0000-0000-000031170000}"/>
    <cellStyle name="20% - Accent3 5 7 2 3" xfId="43369" xr:uid="{00000000-0005-0000-0000-000032170000}"/>
    <cellStyle name="20% - Accent3 5 7 3" xfId="3932" xr:uid="{00000000-0005-0000-0000-000033170000}"/>
    <cellStyle name="20% - Accent3 5 7 4" xfId="3933" xr:uid="{00000000-0005-0000-0000-000034170000}"/>
    <cellStyle name="20% - Accent3 5 7 5" xfId="37277" xr:uid="{00000000-0005-0000-0000-000035170000}"/>
    <cellStyle name="20% - Accent3 5 7 6" xfId="43368" xr:uid="{00000000-0005-0000-0000-000036170000}"/>
    <cellStyle name="20% - Accent3 5 8" xfId="3934" xr:uid="{00000000-0005-0000-0000-000037170000}"/>
    <cellStyle name="20% - Accent3 5 8 2" xfId="3935" xr:uid="{00000000-0005-0000-0000-000038170000}"/>
    <cellStyle name="20% - Accent3 5 8 2 2" xfId="3936" xr:uid="{00000000-0005-0000-0000-000039170000}"/>
    <cellStyle name="20% - Accent3 5 8 3" xfId="3937" xr:uid="{00000000-0005-0000-0000-00003A170000}"/>
    <cellStyle name="20% - Accent3 5 8 4" xfId="3938" xr:uid="{00000000-0005-0000-0000-00003B170000}"/>
    <cellStyle name="20% - Accent3 5 8 5" xfId="43370" xr:uid="{00000000-0005-0000-0000-00003C170000}"/>
    <cellStyle name="20% - Accent3 5 9" xfId="3939" xr:uid="{00000000-0005-0000-0000-00003D170000}"/>
    <cellStyle name="20% - Accent3 5 9 2" xfId="3940" xr:uid="{00000000-0005-0000-0000-00003E170000}"/>
    <cellStyle name="20% - Accent3 5 9 2 2" xfId="3941" xr:uid="{00000000-0005-0000-0000-00003F170000}"/>
    <cellStyle name="20% - Accent3 5 9 3" xfId="3942" xr:uid="{00000000-0005-0000-0000-000040170000}"/>
    <cellStyle name="20% - Accent3 5 9 4" xfId="3943" xr:uid="{00000000-0005-0000-0000-000041170000}"/>
    <cellStyle name="20% - Accent3 6" xfId="3944" xr:uid="{00000000-0005-0000-0000-000042170000}"/>
    <cellStyle name="20% - Accent3 6 2" xfId="3945" xr:uid="{00000000-0005-0000-0000-000043170000}"/>
    <cellStyle name="20% - Accent3 6 2 2" xfId="3946" xr:uid="{00000000-0005-0000-0000-000044170000}"/>
    <cellStyle name="20% - Accent3 6 2 2 2" xfId="3947" xr:uid="{00000000-0005-0000-0000-000045170000}"/>
    <cellStyle name="20% - Accent3 6 2 2 3" xfId="43373" xr:uid="{00000000-0005-0000-0000-000046170000}"/>
    <cellStyle name="20% - Accent3 6 2 3" xfId="3948" xr:uid="{00000000-0005-0000-0000-000047170000}"/>
    <cellStyle name="20% - Accent3 6 2 4" xfId="3949" xr:uid="{00000000-0005-0000-0000-000048170000}"/>
    <cellStyle name="20% - Accent3 6 2 5" xfId="37278" xr:uid="{00000000-0005-0000-0000-000049170000}"/>
    <cellStyle name="20% - Accent3 6 2 6" xfId="43372" xr:uid="{00000000-0005-0000-0000-00004A170000}"/>
    <cellStyle name="20% - Accent3 6 3" xfId="43374" xr:uid="{00000000-0005-0000-0000-00004B170000}"/>
    <cellStyle name="20% - Accent3 6 4" xfId="43371" xr:uid="{00000000-0005-0000-0000-00004C170000}"/>
    <cellStyle name="20% - Accent3 7" xfId="3950" xr:uid="{00000000-0005-0000-0000-00004D170000}"/>
    <cellStyle name="20% - Accent3 8" xfId="3951" xr:uid="{00000000-0005-0000-0000-00004E170000}"/>
    <cellStyle name="20% - Accent3 9" xfId="3952" xr:uid="{00000000-0005-0000-0000-00004F170000}"/>
    <cellStyle name="20% - Accent3 9 2" xfId="3953" xr:uid="{00000000-0005-0000-0000-000050170000}"/>
    <cellStyle name="20% - Accent3 9 2 2" xfId="3954" xr:uid="{00000000-0005-0000-0000-000051170000}"/>
    <cellStyle name="20% - Accent3 9 2 3" xfId="43376" xr:uid="{00000000-0005-0000-0000-000052170000}"/>
    <cellStyle name="20% - Accent3 9 3" xfId="3955" xr:uid="{00000000-0005-0000-0000-000053170000}"/>
    <cellStyle name="20% - Accent3 9 4" xfId="3956" xr:uid="{00000000-0005-0000-0000-000054170000}"/>
    <cellStyle name="20% - Accent3 9 5" xfId="37279" xr:uid="{00000000-0005-0000-0000-000055170000}"/>
    <cellStyle name="20% - Accent3 9 6" xfId="43375" xr:uid="{00000000-0005-0000-0000-000056170000}"/>
    <cellStyle name="20% - Accent4 10" xfId="43377" xr:uid="{00000000-0005-0000-0000-000057170000}"/>
    <cellStyle name="20% - Accent4 2" xfId="3957" xr:uid="{00000000-0005-0000-0000-000058170000}"/>
    <cellStyle name="20% - Accent4 2 10" xfId="41841" xr:uid="{00000000-0005-0000-0000-000059170000}"/>
    <cellStyle name="20% - Accent4 2 2" xfId="3958" xr:uid="{00000000-0005-0000-0000-00005A170000}"/>
    <cellStyle name="20% - Accent4 2 2 2" xfId="3959" xr:uid="{00000000-0005-0000-0000-00005B170000}"/>
    <cellStyle name="20% - Accent4 2 2 3" xfId="3960" xr:uid="{00000000-0005-0000-0000-00005C170000}"/>
    <cellStyle name="20% - Accent4 2 2 3 2" xfId="37281" xr:uid="{00000000-0005-0000-0000-00005D170000}"/>
    <cellStyle name="20% - Accent4 2 2 3 3" xfId="37280" xr:uid="{00000000-0005-0000-0000-00005E170000}"/>
    <cellStyle name="20% - Accent4 2 2 4" xfId="3961" xr:uid="{00000000-0005-0000-0000-00005F170000}"/>
    <cellStyle name="20% - Accent4 2 3" xfId="3962" xr:uid="{00000000-0005-0000-0000-000060170000}"/>
    <cellStyle name="20% - Accent4 2 3 2" xfId="3963" xr:uid="{00000000-0005-0000-0000-000061170000}"/>
    <cellStyle name="20% - Accent4 2 3 2 10" xfId="3964" xr:uid="{00000000-0005-0000-0000-000062170000}"/>
    <cellStyle name="20% - Accent4 2 3 2 11" xfId="34566" xr:uid="{00000000-0005-0000-0000-000063170000}"/>
    <cellStyle name="20% - Accent4 2 3 2 12" xfId="43378" xr:uid="{00000000-0005-0000-0000-000064170000}"/>
    <cellStyle name="20% - Accent4 2 3 2 2" xfId="3965" xr:uid="{00000000-0005-0000-0000-000065170000}"/>
    <cellStyle name="20% - Accent4 2 3 2 2 10" xfId="34567" xr:uid="{00000000-0005-0000-0000-000066170000}"/>
    <cellStyle name="20% - Accent4 2 3 2 2 11" xfId="43379" xr:uid="{00000000-0005-0000-0000-000067170000}"/>
    <cellStyle name="20% - Accent4 2 3 2 2 2" xfId="3966" xr:uid="{00000000-0005-0000-0000-000068170000}"/>
    <cellStyle name="20% - Accent4 2 3 2 2 2 2" xfId="3967" xr:uid="{00000000-0005-0000-0000-000069170000}"/>
    <cellStyle name="20% - Accent4 2 3 2 2 2 2 2" xfId="3968" xr:uid="{00000000-0005-0000-0000-00006A170000}"/>
    <cellStyle name="20% - Accent4 2 3 2 2 2 2 2 2" xfId="3969" xr:uid="{00000000-0005-0000-0000-00006B170000}"/>
    <cellStyle name="20% - Accent4 2 3 2 2 2 2 2 3" xfId="43382" xr:uid="{00000000-0005-0000-0000-00006C170000}"/>
    <cellStyle name="20% - Accent4 2 3 2 2 2 2 3" xfId="3970" xr:uid="{00000000-0005-0000-0000-00006D170000}"/>
    <cellStyle name="20% - Accent4 2 3 2 2 2 2 4" xfId="3971" xr:uid="{00000000-0005-0000-0000-00006E170000}"/>
    <cellStyle name="20% - Accent4 2 3 2 2 2 2 5" xfId="37283" xr:uid="{00000000-0005-0000-0000-00006F170000}"/>
    <cellStyle name="20% - Accent4 2 3 2 2 2 2 6" xfId="43381" xr:uid="{00000000-0005-0000-0000-000070170000}"/>
    <cellStyle name="20% - Accent4 2 3 2 2 2 3" xfId="3972" xr:uid="{00000000-0005-0000-0000-000071170000}"/>
    <cellStyle name="20% - Accent4 2 3 2 2 2 3 2" xfId="3973" xr:uid="{00000000-0005-0000-0000-000072170000}"/>
    <cellStyle name="20% - Accent4 2 3 2 2 2 3 3" xfId="43383" xr:uid="{00000000-0005-0000-0000-000073170000}"/>
    <cellStyle name="20% - Accent4 2 3 2 2 2 4" xfId="3974" xr:uid="{00000000-0005-0000-0000-000074170000}"/>
    <cellStyle name="20% - Accent4 2 3 2 2 2 5" xfId="3975" xr:uid="{00000000-0005-0000-0000-000075170000}"/>
    <cellStyle name="20% - Accent4 2 3 2 2 2 6" xfId="37282" xr:uid="{00000000-0005-0000-0000-000076170000}"/>
    <cellStyle name="20% - Accent4 2 3 2 2 2 7" xfId="43380" xr:uid="{00000000-0005-0000-0000-000077170000}"/>
    <cellStyle name="20% - Accent4 2 3 2 2 3" xfId="3976" xr:uid="{00000000-0005-0000-0000-000078170000}"/>
    <cellStyle name="20% - Accent4 2 3 2 2 3 2" xfId="3977" xr:uid="{00000000-0005-0000-0000-000079170000}"/>
    <cellStyle name="20% - Accent4 2 3 2 2 3 2 2" xfId="3978" xr:uid="{00000000-0005-0000-0000-00007A170000}"/>
    <cellStyle name="20% - Accent4 2 3 2 2 3 2 2 2" xfId="3979" xr:uid="{00000000-0005-0000-0000-00007B170000}"/>
    <cellStyle name="20% - Accent4 2 3 2 2 3 2 2 3" xfId="43386" xr:uid="{00000000-0005-0000-0000-00007C170000}"/>
    <cellStyle name="20% - Accent4 2 3 2 2 3 2 3" xfId="3980" xr:uid="{00000000-0005-0000-0000-00007D170000}"/>
    <cellStyle name="20% - Accent4 2 3 2 2 3 2 4" xfId="3981" xr:uid="{00000000-0005-0000-0000-00007E170000}"/>
    <cellStyle name="20% - Accent4 2 3 2 2 3 2 5" xfId="37285" xr:uid="{00000000-0005-0000-0000-00007F170000}"/>
    <cellStyle name="20% - Accent4 2 3 2 2 3 2 6" xfId="43385" xr:uid="{00000000-0005-0000-0000-000080170000}"/>
    <cellStyle name="20% - Accent4 2 3 2 2 3 3" xfId="3982" xr:uid="{00000000-0005-0000-0000-000081170000}"/>
    <cellStyle name="20% - Accent4 2 3 2 2 3 3 2" xfId="3983" xr:uid="{00000000-0005-0000-0000-000082170000}"/>
    <cellStyle name="20% - Accent4 2 3 2 2 3 3 3" xfId="43387" xr:uid="{00000000-0005-0000-0000-000083170000}"/>
    <cellStyle name="20% - Accent4 2 3 2 2 3 4" xfId="3984" xr:uid="{00000000-0005-0000-0000-000084170000}"/>
    <cellStyle name="20% - Accent4 2 3 2 2 3 5" xfId="3985" xr:uid="{00000000-0005-0000-0000-000085170000}"/>
    <cellStyle name="20% - Accent4 2 3 2 2 3 6" xfId="37284" xr:uid="{00000000-0005-0000-0000-000086170000}"/>
    <cellStyle name="20% - Accent4 2 3 2 2 3 7" xfId="43384" xr:uid="{00000000-0005-0000-0000-000087170000}"/>
    <cellStyle name="20% - Accent4 2 3 2 2 4" xfId="3986" xr:uid="{00000000-0005-0000-0000-000088170000}"/>
    <cellStyle name="20% - Accent4 2 3 2 2 4 2" xfId="3987" xr:uid="{00000000-0005-0000-0000-000089170000}"/>
    <cellStyle name="20% - Accent4 2 3 2 2 4 2 2" xfId="3988" xr:uid="{00000000-0005-0000-0000-00008A170000}"/>
    <cellStyle name="20% - Accent4 2 3 2 2 4 2 3" xfId="43389" xr:uid="{00000000-0005-0000-0000-00008B170000}"/>
    <cellStyle name="20% - Accent4 2 3 2 2 4 3" xfId="3989" xr:uid="{00000000-0005-0000-0000-00008C170000}"/>
    <cellStyle name="20% - Accent4 2 3 2 2 4 4" xfId="3990" xr:uid="{00000000-0005-0000-0000-00008D170000}"/>
    <cellStyle name="20% - Accent4 2 3 2 2 4 5" xfId="37286" xr:uid="{00000000-0005-0000-0000-00008E170000}"/>
    <cellStyle name="20% - Accent4 2 3 2 2 4 6" xfId="43388" xr:uid="{00000000-0005-0000-0000-00008F170000}"/>
    <cellStyle name="20% - Accent4 2 3 2 2 5" xfId="3991" xr:uid="{00000000-0005-0000-0000-000090170000}"/>
    <cellStyle name="20% - Accent4 2 3 2 2 5 2" xfId="3992" xr:uid="{00000000-0005-0000-0000-000091170000}"/>
    <cellStyle name="20% - Accent4 2 3 2 2 5 2 2" xfId="3993" xr:uid="{00000000-0005-0000-0000-000092170000}"/>
    <cellStyle name="20% - Accent4 2 3 2 2 5 3" xfId="3994" xr:uid="{00000000-0005-0000-0000-000093170000}"/>
    <cellStyle name="20% - Accent4 2 3 2 2 5 4" xfId="3995" xr:uid="{00000000-0005-0000-0000-000094170000}"/>
    <cellStyle name="20% - Accent4 2 3 2 2 5 5" xfId="43390" xr:uid="{00000000-0005-0000-0000-000095170000}"/>
    <cellStyle name="20% - Accent4 2 3 2 2 6" xfId="3996" xr:uid="{00000000-0005-0000-0000-000096170000}"/>
    <cellStyle name="20% - Accent4 2 3 2 2 6 2" xfId="3997" xr:uid="{00000000-0005-0000-0000-000097170000}"/>
    <cellStyle name="20% - Accent4 2 3 2 2 6 2 2" xfId="3998" xr:uid="{00000000-0005-0000-0000-000098170000}"/>
    <cellStyle name="20% - Accent4 2 3 2 2 6 3" xfId="3999" xr:uid="{00000000-0005-0000-0000-000099170000}"/>
    <cellStyle name="20% - Accent4 2 3 2 2 6 4" xfId="4000" xr:uid="{00000000-0005-0000-0000-00009A170000}"/>
    <cellStyle name="20% - Accent4 2 3 2 2 7" xfId="4001" xr:uid="{00000000-0005-0000-0000-00009B170000}"/>
    <cellStyle name="20% - Accent4 2 3 2 2 7 2" xfId="4002" xr:uid="{00000000-0005-0000-0000-00009C170000}"/>
    <cellStyle name="20% - Accent4 2 3 2 2 8" xfId="4003" xr:uid="{00000000-0005-0000-0000-00009D170000}"/>
    <cellStyle name="20% - Accent4 2 3 2 2 9" xfId="4004" xr:uid="{00000000-0005-0000-0000-00009E170000}"/>
    <cellStyle name="20% - Accent4 2 3 2 3" xfId="4005" xr:uid="{00000000-0005-0000-0000-00009F170000}"/>
    <cellStyle name="20% - Accent4 2 3 2 3 2" xfId="4006" xr:uid="{00000000-0005-0000-0000-0000A0170000}"/>
    <cellStyle name="20% - Accent4 2 3 2 3 2 2" xfId="4007" xr:uid="{00000000-0005-0000-0000-0000A1170000}"/>
    <cellStyle name="20% - Accent4 2 3 2 3 2 2 2" xfId="4008" xr:uid="{00000000-0005-0000-0000-0000A2170000}"/>
    <cellStyle name="20% - Accent4 2 3 2 3 2 2 3" xfId="43393" xr:uid="{00000000-0005-0000-0000-0000A3170000}"/>
    <cellStyle name="20% - Accent4 2 3 2 3 2 3" xfId="4009" xr:uid="{00000000-0005-0000-0000-0000A4170000}"/>
    <cellStyle name="20% - Accent4 2 3 2 3 2 4" xfId="4010" xr:uid="{00000000-0005-0000-0000-0000A5170000}"/>
    <cellStyle name="20% - Accent4 2 3 2 3 2 5" xfId="37288" xr:uid="{00000000-0005-0000-0000-0000A6170000}"/>
    <cellStyle name="20% - Accent4 2 3 2 3 2 6" xfId="43392" xr:uid="{00000000-0005-0000-0000-0000A7170000}"/>
    <cellStyle name="20% - Accent4 2 3 2 3 3" xfId="4011" xr:uid="{00000000-0005-0000-0000-0000A8170000}"/>
    <cellStyle name="20% - Accent4 2 3 2 3 3 2" xfId="4012" xr:uid="{00000000-0005-0000-0000-0000A9170000}"/>
    <cellStyle name="20% - Accent4 2 3 2 3 3 3" xfId="43394" xr:uid="{00000000-0005-0000-0000-0000AA170000}"/>
    <cellStyle name="20% - Accent4 2 3 2 3 4" xfId="4013" xr:uid="{00000000-0005-0000-0000-0000AB170000}"/>
    <cellStyle name="20% - Accent4 2 3 2 3 5" xfId="4014" xr:uid="{00000000-0005-0000-0000-0000AC170000}"/>
    <cellStyle name="20% - Accent4 2 3 2 3 6" xfId="37287" xr:uid="{00000000-0005-0000-0000-0000AD170000}"/>
    <cellStyle name="20% - Accent4 2 3 2 3 7" xfId="43391" xr:uid="{00000000-0005-0000-0000-0000AE170000}"/>
    <cellStyle name="20% - Accent4 2 3 2 4" xfId="4015" xr:uid="{00000000-0005-0000-0000-0000AF170000}"/>
    <cellStyle name="20% - Accent4 2 3 2 4 2" xfId="4016" xr:uid="{00000000-0005-0000-0000-0000B0170000}"/>
    <cellStyle name="20% - Accent4 2 3 2 4 2 2" xfId="4017" xr:uid="{00000000-0005-0000-0000-0000B1170000}"/>
    <cellStyle name="20% - Accent4 2 3 2 4 2 2 2" xfId="4018" xr:uid="{00000000-0005-0000-0000-0000B2170000}"/>
    <cellStyle name="20% - Accent4 2 3 2 4 2 2 3" xfId="43397" xr:uid="{00000000-0005-0000-0000-0000B3170000}"/>
    <cellStyle name="20% - Accent4 2 3 2 4 2 3" xfId="4019" xr:uid="{00000000-0005-0000-0000-0000B4170000}"/>
    <cellStyle name="20% - Accent4 2 3 2 4 2 4" xfId="4020" xr:uid="{00000000-0005-0000-0000-0000B5170000}"/>
    <cellStyle name="20% - Accent4 2 3 2 4 2 5" xfId="37290" xr:uid="{00000000-0005-0000-0000-0000B6170000}"/>
    <cellStyle name="20% - Accent4 2 3 2 4 2 6" xfId="43396" xr:uid="{00000000-0005-0000-0000-0000B7170000}"/>
    <cellStyle name="20% - Accent4 2 3 2 4 3" xfId="4021" xr:uid="{00000000-0005-0000-0000-0000B8170000}"/>
    <cellStyle name="20% - Accent4 2 3 2 4 3 2" xfId="4022" xr:uid="{00000000-0005-0000-0000-0000B9170000}"/>
    <cellStyle name="20% - Accent4 2 3 2 4 3 3" xfId="43398" xr:uid="{00000000-0005-0000-0000-0000BA170000}"/>
    <cellStyle name="20% - Accent4 2 3 2 4 4" xfId="4023" xr:uid="{00000000-0005-0000-0000-0000BB170000}"/>
    <cellStyle name="20% - Accent4 2 3 2 4 5" xfId="4024" xr:uid="{00000000-0005-0000-0000-0000BC170000}"/>
    <cellStyle name="20% - Accent4 2 3 2 4 6" xfId="37289" xr:uid="{00000000-0005-0000-0000-0000BD170000}"/>
    <cellStyle name="20% - Accent4 2 3 2 4 7" xfId="43395" xr:uid="{00000000-0005-0000-0000-0000BE170000}"/>
    <cellStyle name="20% - Accent4 2 3 2 5" xfId="4025" xr:uid="{00000000-0005-0000-0000-0000BF170000}"/>
    <cellStyle name="20% - Accent4 2 3 2 5 2" xfId="4026" xr:uid="{00000000-0005-0000-0000-0000C0170000}"/>
    <cellStyle name="20% - Accent4 2 3 2 5 2 2" xfId="4027" xr:uid="{00000000-0005-0000-0000-0000C1170000}"/>
    <cellStyle name="20% - Accent4 2 3 2 5 2 3" xfId="43400" xr:uid="{00000000-0005-0000-0000-0000C2170000}"/>
    <cellStyle name="20% - Accent4 2 3 2 5 3" xfId="4028" xr:uid="{00000000-0005-0000-0000-0000C3170000}"/>
    <cellStyle name="20% - Accent4 2 3 2 5 4" xfId="4029" xr:uid="{00000000-0005-0000-0000-0000C4170000}"/>
    <cellStyle name="20% - Accent4 2 3 2 5 5" xfId="37291" xr:uid="{00000000-0005-0000-0000-0000C5170000}"/>
    <cellStyle name="20% - Accent4 2 3 2 5 6" xfId="43399" xr:uid="{00000000-0005-0000-0000-0000C6170000}"/>
    <cellStyle name="20% - Accent4 2 3 2 6" xfId="4030" xr:uid="{00000000-0005-0000-0000-0000C7170000}"/>
    <cellStyle name="20% - Accent4 2 3 2 6 2" xfId="4031" xr:uid="{00000000-0005-0000-0000-0000C8170000}"/>
    <cellStyle name="20% - Accent4 2 3 2 6 2 2" xfId="4032" xr:uid="{00000000-0005-0000-0000-0000C9170000}"/>
    <cellStyle name="20% - Accent4 2 3 2 6 3" xfId="4033" xr:uid="{00000000-0005-0000-0000-0000CA170000}"/>
    <cellStyle name="20% - Accent4 2 3 2 6 4" xfId="4034" xr:uid="{00000000-0005-0000-0000-0000CB170000}"/>
    <cellStyle name="20% - Accent4 2 3 2 6 5" xfId="43401" xr:uid="{00000000-0005-0000-0000-0000CC170000}"/>
    <cellStyle name="20% - Accent4 2 3 2 7" xfId="4035" xr:uid="{00000000-0005-0000-0000-0000CD170000}"/>
    <cellStyle name="20% - Accent4 2 3 2 7 2" xfId="4036" xr:uid="{00000000-0005-0000-0000-0000CE170000}"/>
    <cellStyle name="20% - Accent4 2 3 2 7 2 2" xfId="4037" xr:uid="{00000000-0005-0000-0000-0000CF170000}"/>
    <cellStyle name="20% - Accent4 2 3 2 7 3" xfId="4038" xr:uid="{00000000-0005-0000-0000-0000D0170000}"/>
    <cellStyle name="20% - Accent4 2 3 2 7 4" xfId="4039" xr:uid="{00000000-0005-0000-0000-0000D1170000}"/>
    <cellStyle name="20% - Accent4 2 3 2 8" xfId="4040" xr:uid="{00000000-0005-0000-0000-0000D2170000}"/>
    <cellStyle name="20% - Accent4 2 3 2 8 2" xfId="4041" xr:uid="{00000000-0005-0000-0000-0000D3170000}"/>
    <cellStyle name="20% - Accent4 2 3 2 9" xfId="4042" xr:uid="{00000000-0005-0000-0000-0000D4170000}"/>
    <cellStyle name="20% - Accent4 2 3 3" xfId="4043" xr:uid="{00000000-0005-0000-0000-0000D5170000}"/>
    <cellStyle name="20% - Accent4 2 3 3 10" xfId="34568" xr:uid="{00000000-0005-0000-0000-0000D6170000}"/>
    <cellStyle name="20% - Accent4 2 3 3 11" xfId="43402" xr:uid="{00000000-0005-0000-0000-0000D7170000}"/>
    <cellStyle name="20% - Accent4 2 3 3 2" xfId="4044" xr:uid="{00000000-0005-0000-0000-0000D8170000}"/>
    <cellStyle name="20% - Accent4 2 3 3 2 2" xfId="4045" xr:uid="{00000000-0005-0000-0000-0000D9170000}"/>
    <cellStyle name="20% - Accent4 2 3 3 2 2 2" xfId="4046" xr:uid="{00000000-0005-0000-0000-0000DA170000}"/>
    <cellStyle name="20% - Accent4 2 3 3 2 2 2 2" xfId="4047" xr:uid="{00000000-0005-0000-0000-0000DB170000}"/>
    <cellStyle name="20% - Accent4 2 3 3 2 2 2 3" xfId="43405" xr:uid="{00000000-0005-0000-0000-0000DC170000}"/>
    <cellStyle name="20% - Accent4 2 3 3 2 2 3" xfId="4048" xr:uid="{00000000-0005-0000-0000-0000DD170000}"/>
    <cellStyle name="20% - Accent4 2 3 3 2 2 4" xfId="4049" xr:uid="{00000000-0005-0000-0000-0000DE170000}"/>
    <cellStyle name="20% - Accent4 2 3 3 2 2 5" xfId="37293" xr:uid="{00000000-0005-0000-0000-0000DF170000}"/>
    <cellStyle name="20% - Accent4 2 3 3 2 2 6" xfId="43404" xr:uid="{00000000-0005-0000-0000-0000E0170000}"/>
    <cellStyle name="20% - Accent4 2 3 3 2 3" xfId="4050" xr:uid="{00000000-0005-0000-0000-0000E1170000}"/>
    <cellStyle name="20% - Accent4 2 3 3 2 3 2" xfId="4051" xr:uid="{00000000-0005-0000-0000-0000E2170000}"/>
    <cellStyle name="20% - Accent4 2 3 3 2 3 3" xfId="43406" xr:uid="{00000000-0005-0000-0000-0000E3170000}"/>
    <cellStyle name="20% - Accent4 2 3 3 2 4" xfId="4052" xr:uid="{00000000-0005-0000-0000-0000E4170000}"/>
    <cellStyle name="20% - Accent4 2 3 3 2 5" xfId="4053" xr:uid="{00000000-0005-0000-0000-0000E5170000}"/>
    <cellStyle name="20% - Accent4 2 3 3 2 6" xfId="37292" xr:uid="{00000000-0005-0000-0000-0000E6170000}"/>
    <cellStyle name="20% - Accent4 2 3 3 2 7" xfId="43403" xr:uid="{00000000-0005-0000-0000-0000E7170000}"/>
    <cellStyle name="20% - Accent4 2 3 3 3" xfId="4054" xr:uid="{00000000-0005-0000-0000-0000E8170000}"/>
    <cellStyle name="20% - Accent4 2 3 3 3 2" xfId="4055" xr:uid="{00000000-0005-0000-0000-0000E9170000}"/>
    <cellStyle name="20% - Accent4 2 3 3 3 2 2" xfId="4056" xr:uid="{00000000-0005-0000-0000-0000EA170000}"/>
    <cellStyle name="20% - Accent4 2 3 3 3 2 2 2" xfId="4057" xr:uid="{00000000-0005-0000-0000-0000EB170000}"/>
    <cellStyle name="20% - Accent4 2 3 3 3 2 2 3" xfId="43409" xr:uid="{00000000-0005-0000-0000-0000EC170000}"/>
    <cellStyle name="20% - Accent4 2 3 3 3 2 3" xfId="4058" xr:uid="{00000000-0005-0000-0000-0000ED170000}"/>
    <cellStyle name="20% - Accent4 2 3 3 3 2 4" xfId="4059" xr:uid="{00000000-0005-0000-0000-0000EE170000}"/>
    <cellStyle name="20% - Accent4 2 3 3 3 2 5" xfId="37295" xr:uid="{00000000-0005-0000-0000-0000EF170000}"/>
    <cellStyle name="20% - Accent4 2 3 3 3 2 6" xfId="43408" xr:uid="{00000000-0005-0000-0000-0000F0170000}"/>
    <cellStyle name="20% - Accent4 2 3 3 3 3" xfId="4060" xr:uid="{00000000-0005-0000-0000-0000F1170000}"/>
    <cellStyle name="20% - Accent4 2 3 3 3 3 2" xfId="4061" xr:uid="{00000000-0005-0000-0000-0000F2170000}"/>
    <cellStyle name="20% - Accent4 2 3 3 3 3 3" xfId="43410" xr:uid="{00000000-0005-0000-0000-0000F3170000}"/>
    <cellStyle name="20% - Accent4 2 3 3 3 4" xfId="4062" xr:uid="{00000000-0005-0000-0000-0000F4170000}"/>
    <cellStyle name="20% - Accent4 2 3 3 3 5" xfId="4063" xr:uid="{00000000-0005-0000-0000-0000F5170000}"/>
    <cellStyle name="20% - Accent4 2 3 3 3 6" xfId="37294" xr:uid="{00000000-0005-0000-0000-0000F6170000}"/>
    <cellStyle name="20% - Accent4 2 3 3 3 7" xfId="43407" xr:uid="{00000000-0005-0000-0000-0000F7170000}"/>
    <cellStyle name="20% - Accent4 2 3 3 4" xfId="4064" xr:uid="{00000000-0005-0000-0000-0000F8170000}"/>
    <cellStyle name="20% - Accent4 2 3 3 4 2" xfId="4065" xr:uid="{00000000-0005-0000-0000-0000F9170000}"/>
    <cellStyle name="20% - Accent4 2 3 3 4 2 2" xfId="4066" xr:uid="{00000000-0005-0000-0000-0000FA170000}"/>
    <cellStyle name="20% - Accent4 2 3 3 4 2 3" xfId="43412" xr:uid="{00000000-0005-0000-0000-0000FB170000}"/>
    <cellStyle name="20% - Accent4 2 3 3 4 3" xfId="4067" xr:uid="{00000000-0005-0000-0000-0000FC170000}"/>
    <cellStyle name="20% - Accent4 2 3 3 4 4" xfId="4068" xr:uid="{00000000-0005-0000-0000-0000FD170000}"/>
    <cellStyle name="20% - Accent4 2 3 3 4 5" xfId="37296" xr:uid="{00000000-0005-0000-0000-0000FE170000}"/>
    <cellStyle name="20% - Accent4 2 3 3 4 6" xfId="43411" xr:uid="{00000000-0005-0000-0000-0000FF170000}"/>
    <cellStyle name="20% - Accent4 2 3 3 5" xfId="4069" xr:uid="{00000000-0005-0000-0000-000000180000}"/>
    <cellStyle name="20% - Accent4 2 3 3 5 2" xfId="4070" xr:uid="{00000000-0005-0000-0000-000001180000}"/>
    <cellStyle name="20% - Accent4 2 3 3 5 2 2" xfId="4071" xr:uid="{00000000-0005-0000-0000-000002180000}"/>
    <cellStyle name="20% - Accent4 2 3 3 5 3" xfId="4072" xr:uid="{00000000-0005-0000-0000-000003180000}"/>
    <cellStyle name="20% - Accent4 2 3 3 5 4" xfId="4073" xr:uid="{00000000-0005-0000-0000-000004180000}"/>
    <cellStyle name="20% - Accent4 2 3 3 5 5" xfId="43413" xr:uid="{00000000-0005-0000-0000-000005180000}"/>
    <cellStyle name="20% - Accent4 2 3 3 6" xfId="4074" xr:uid="{00000000-0005-0000-0000-000006180000}"/>
    <cellStyle name="20% - Accent4 2 3 3 6 2" xfId="4075" xr:uid="{00000000-0005-0000-0000-000007180000}"/>
    <cellStyle name="20% - Accent4 2 3 3 6 2 2" xfId="4076" xr:uid="{00000000-0005-0000-0000-000008180000}"/>
    <cellStyle name="20% - Accent4 2 3 3 6 3" xfId="4077" xr:uid="{00000000-0005-0000-0000-000009180000}"/>
    <cellStyle name="20% - Accent4 2 3 3 6 4" xfId="4078" xr:uid="{00000000-0005-0000-0000-00000A180000}"/>
    <cellStyle name="20% - Accent4 2 3 3 7" xfId="4079" xr:uid="{00000000-0005-0000-0000-00000B180000}"/>
    <cellStyle name="20% - Accent4 2 3 3 7 2" xfId="4080" xr:uid="{00000000-0005-0000-0000-00000C180000}"/>
    <cellStyle name="20% - Accent4 2 3 3 8" xfId="4081" xr:uid="{00000000-0005-0000-0000-00000D180000}"/>
    <cellStyle name="20% - Accent4 2 3 3 9" xfId="4082" xr:uid="{00000000-0005-0000-0000-00000E180000}"/>
    <cellStyle name="20% - Accent4 2 3 4" xfId="4083" xr:uid="{00000000-0005-0000-0000-00000F180000}"/>
    <cellStyle name="20% - Accent4 2 3 4 2" xfId="4084" xr:uid="{00000000-0005-0000-0000-000010180000}"/>
    <cellStyle name="20% - Accent4 2 3 4 2 2" xfId="4085" xr:uid="{00000000-0005-0000-0000-000011180000}"/>
    <cellStyle name="20% - Accent4 2 3 4 2 2 2" xfId="4086" xr:uid="{00000000-0005-0000-0000-000012180000}"/>
    <cellStyle name="20% - Accent4 2 3 4 2 2 2 2" xfId="4087" xr:uid="{00000000-0005-0000-0000-000013180000}"/>
    <cellStyle name="20% - Accent4 2 3 4 2 2 2 3" xfId="43417" xr:uid="{00000000-0005-0000-0000-000014180000}"/>
    <cellStyle name="20% - Accent4 2 3 4 2 2 3" xfId="4088" xr:uid="{00000000-0005-0000-0000-000015180000}"/>
    <cellStyle name="20% - Accent4 2 3 4 2 2 4" xfId="4089" xr:uid="{00000000-0005-0000-0000-000016180000}"/>
    <cellStyle name="20% - Accent4 2 3 4 2 2 5" xfId="37299" xr:uid="{00000000-0005-0000-0000-000017180000}"/>
    <cellStyle name="20% - Accent4 2 3 4 2 2 6" xfId="43416" xr:uid="{00000000-0005-0000-0000-000018180000}"/>
    <cellStyle name="20% - Accent4 2 3 4 2 3" xfId="4090" xr:uid="{00000000-0005-0000-0000-000019180000}"/>
    <cellStyle name="20% - Accent4 2 3 4 2 3 2" xfId="4091" xr:uid="{00000000-0005-0000-0000-00001A180000}"/>
    <cellStyle name="20% - Accent4 2 3 4 2 3 3" xfId="43418" xr:uid="{00000000-0005-0000-0000-00001B180000}"/>
    <cellStyle name="20% - Accent4 2 3 4 2 4" xfId="4092" xr:uid="{00000000-0005-0000-0000-00001C180000}"/>
    <cellStyle name="20% - Accent4 2 3 4 2 5" xfId="4093" xr:uid="{00000000-0005-0000-0000-00001D180000}"/>
    <cellStyle name="20% - Accent4 2 3 4 2 6" xfId="37298" xr:uid="{00000000-0005-0000-0000-00001E180000}"/>
    <cellStyle name="20% - Accent4 2 3 4 2 7" xfId="43415" xr:uid="{00000000-0005-0000-0000-00001F180000}"/>
    <cellStyle name="20% - Accent4 2 3 4 3" xfId="4094" xr:uid="{00000000-0005-0000-0000-000020180000}"/>
    <cellStyle name="20% - Accent4 2 3 4 3 2" xfId="4095" xr:uid="{00000000-0005-0000-0000-000021180000}"/>
    <cellStyle name="20% - Accent4 2 3 4 3 2 2" xfId="4096" xr:uid="{00000000-0005-0000-0000-000022180000}"/>
    <cellStyle name="20% - Accent4 2 3 4 3 2 3" xfId="43420" xr:uid="{00000000-0005-0000-0000-000023180000}"/>
    <cellStyle name="20% - Accent4 2 3 4 3 3" xfId="4097" xr:uid="{00000000-0005-0000-0000-000024180000}"/>
    <cellStyle name="20% - Accent4 2 3 4 3 4" xfId="4098" xr:uid="{00000000-0005-0000-0000-000025180000}"/>
    <cellStyle name="20% - Accent4 2 3 4 3 5" xfId="37300" xr:uid="{00000000-0005-0000-0000-000026180000}"/>
    <cellStyle name="20% - Accent4 2 3 4 3 6" xfId="43419" xr:uid="{00000000-0005-0000-0000-000027180000}"/>
    <cellStyle name="20% - Accent4 2 3 4 4" xfId="4099" xr:uid="{00000000-0005-0000-0000-000028180000}"/>
    <cellStyle name="20% - Accent4 2 3 4 5" xfId="4100" xr:uid="{00000000-0005-0000-0000-000029180000}"/>
    <cellStyle name="20% - Accent4 2 3 4 5 2" xfId="4101" xr:uid="{00000000-0005-0000-0000-00002A180000}"/>
    <cellStyle name="20% - Accent4 2 3 4 5 3" xfId="43421" xr:uid="{00000000-0005-0000-0000-00002B180000}"/>
    <cellStyle name="20% - Accent4 2 3 4 6" xfId="4102" xr:uid="{00000000-0005-0000-0000-00002C180000}"/>
    <cellStyle name="20% - Accent4 2 3 4 7" xfId="4103" xr:uid="{00000000-0005-0000-0000-00002D180000}"/>
    <cellStyle name="20% - Accent4 2 3 4 8" xfId="37297" xr:uid="{00000000-0005-0000-0000-00002E180000}"/>
    <cellStyle name="20% - Accent4 2 3 4 9" xfId="43414" xr:uid="{00000000-0005-0000-0000-00002F180000}"/>
    <cellStyle name="20% - Accent4 2 3 5" xfId="4104" xr:uid="{00000000-0005-0000-0000-000030180000}"/>
    <cellStyle name="20% - Accent4 2 3 5 2" xfId="4105" xr:uid="{00000000-0005-0000-0000-000031180000}"/>
    <cellStyle name="20% - Accent4 2 3 5 2 2" xfId="4106" xr:uid="{00000000-0005-0000-0000-000032180000}"/>
    <cellStyle name="20% - Accent4 2 3 5 2 2 2" xfId="4107" xr:uid="{00000000-0005-0000-0000-000033180000}"/>
    <cellStyle name="20% - Accent4 2 3 5 2 2 3" xfId="43424" xr:uid="{00000000-0005-0000-0000-000034180000}"/>
    <cellStyle name="20% - Accent4 2 3 5 2 3" xfId="4108" xr:uid="{00000000-0005-0000-0000-000035180000}"/>
    <cellStyle name="20% - Accent4 2 3 5 2 4" xfId="4109" xr:uid="{00000000-0005-0000-0000-000036180000}"/>
    <cellStyle name="20% - Accent4 2 3 5 2 5" xfId="37302" xr:uid="{00000000-0005-0000-0000-000037180000}"/>
    <cellStyle name="20% - Accent4 2 3 5 2 6" xfId="43423" xr:uid="{00000000-0005-0000-0000-000038180000}"/>
    <cellStyle name="20% - Accent4 2 3 5 3" xfId="4110" xr:uid="{00000000-0005-0000-0000-000039180000}"/>
    <cellStyle name="20% - Accent4 2 3 5 3 2" xfId="4111" xr:uid="{00000000-0005-0000-0000-00003A180000}"/>
    <cellStyle name="20% - Accent4 2 3 5 3 3" xfId="43425" xr:uid="{00000000-0005-0000-0000-00003B180000}"/>
    <cellStyle name="20% - Accent4 2 3 5 4" xfId="4112" xr:uid="{00000000-0005-0000-0000-00003C180000}"/>
    <cellStyle name="20% - Accent4 2 3 5 5" xfId="4113" xr:uid="{00000000-0005-0000-0000-00003D180000}"/>
    <cellStyle name="20% - Accent4 2 3 5 6" xfId="37301" xr:uid="{00000000-0005-0000-0000-00003E180000}"/>
    <cellStyle name="20% - Accent4 2 3 5 7" xfId="43422" xr:uid="{00000000-0005-0000-0000-00003F180000}"/>
    <cellStyle name="20% - Accent4 2 3 6" xfId="4114" xr:uid="{00000000-0005-0000-0000-000040180000}"/>
    <cellStyle name="20% - Accent4 2 3 6 2" xfId="4115" xr:uid="{00000000-0005-0000-0000-000041180000}"/>
    <cellStyle name="20% - Accent4 2 3 6 2 2" xfId="4116" xr:uid="{00000000-0005-0000-0000-000042180000}"/>
    <cellStyle name="20% - Accent4 2 3 6 3" xfId="4117" xr:uid="{00000000-0005-0000-0000-000043180000}"/>
    <cellStyle name="20% - Accent4 2 3 6 4" xfId="4118" xr:uid="{00000000-0005-0000-0000-000044180000}"/>
    <cellStyle name="20% - Accent4 2 3 7" xfId="4119" xr:uid="{00000000-0005-0000-0000-000045180000}"/>
    <cellStyle name="20% - Accent4 2 3 7 2" xfId="4120" xr:uid="{00000000-0005-0000-0000-000046180000}"/>
    <cellStyle name="20% - Accent4 2 3 7 2 2" xfId="4121" xr:uid="{00000000-0005-0000-0000-000047180000}"/>
    <cellStyle name="20% - Accent4 2 3 7 3" xfId="4122" xr:uid="{00000000-0005-0000-0000-000048180000}"/>
    <cellStyle name="20% - Accent4 2 3 7 4" xfId="4123" xr:uid="{00000000-0005-0000-0000-000049180000}"/>
    <cellStyle name="20% - Accent4 2 3 8" xfId="34565" xr:uid="{00000000-0005-0000-0000-00004A180000}"/>
    <cellStyle name="20% - Accent4 2 4" xfId="4124" xr:uid="{00000000-0005-0000-0000-00004B180000}"/>
    <cellStyle name="20% - Accent4 2 4 10" xfId="4125" xr:uid="{00000000-0005-0000-0000-00004C180000}"/>
    <cellStyle name="20% - Accent4 2 4 11" xfId="34569" xr:uid="{00000000-0005-0000-0000-00004D180000}"/>
    <cellStyle name="20% - Accent4 2 4 12" xfId="43426" xr:uid="{00000000-0005-0000-0000-00004E180000}"/>
    <cellStyle name="20% - Accent4 2 4 2" xfId="4126" xr:uid="{00000000-0005-0000-0000-00004F180000}"/>
    <cellStyle name="20% - Accent4 2 4 2 10" xfId="34570" xr:uid="{00000000-0005-0000-0000-000050180000}"/>
    <cellStyle name="20% - Accent4 2 4 2 11" xfId="43427" xr:uid="{00000000-0005-0000-0000-000051180000}"/>
    <cellStyle name="20% - Accent4 2 4 2 2" xfId="4127" xr:uid="{00000000-0005-0000-0000-000052180000}"/>
    <cellStyle name="20% - Accent4 2 4 2 2 2" xfId="4128" xr:uid="{00000000-0005-0000-0000-000053180000}"/>
    <cellStyle name="20% - Accent4 2 4 2 2 2 2" xfId="4129" xr:uid="{00000000-0005-0000-0000-000054180000}"/>
    <cellStyle name="20% - Accent4 2 4 2 2 2 2 2" xfId="4130" xr:uid="{00000000-0005-0000-0000-000055180000}"/>
    <cellStyle name="20% - Accent4 2 4 2 2 2 2 3" xfId="43430" xr:uid="{00000000-0005-0000-0000-000056180000}"/>
    <cellStyle name="20% - Accent4 2 4 2 2 2 3" xfId="4131" xr:uid="{00000000-0005-0000-0000-000057180000}"/>
    <cellStyle name="20% - Accent4 2 4 2 2 2 4" xfId="4132" xr:uid="{00000000-0005-0000-0000-000058180000}"/>
    <cellStyle name="20% - Accent4 2 4 2 2 2 5" xfId="37304" xr:uid="{00000000-0005-0000-0000-000059180000}"/>
    <cellStyle name="20% - Accent4 2 4 2 2 2 6" xfId="43429" xr:uid="{00000000-0005-0000-0000-00005A180000}"/>
    <cellStyle name="20% - Accent4 2 4 2 2 3" xfId="4133" xr:uid="{00000000-0005-0000-0000-00005B180000}"/>
    <cellStyle name="20% - Accent4 2 4 2 2 3 2" xfId="4134" xr:uid="{00000000-0005-0000-0000-00005C180000}"/>
    <cellStyle name="20% - Accent4 2 4 2 2 3 3" xfId="43431" xr:uid="{00000000-0005-0000-0000-00005D180000}"/>
    <cellStyle name="20% - Accent4 2 4 2 2 4" xfId="4135" xr:uid="{00000000-0005-0000-0000-00005E180000}"/>
    <cellStyle name="20% - Accent4 2 4 2 2 5" xfId="4136" xr:uid="{00000000-0005-0000-0000-00005F180000}"/>
    <cellStyle name="20% - Accent4 2 4 2 2 6" xfId="37303" xr:uid="{00000000-0005-0000-0000-000060180000}"/>
    <cellStyle name="20% - Accent4 2 4 2 2 7" xfId="43428" xr:uid="{00000000-0005-0000-0000-000061180000}"/>
    <cellStyle name="20% - Accent4 2 4 2 3" xfId="4137" xr:uid="{00000000-0005-0000-0000-000062180000}"/>
    <cellStyle name="20% - Accent4 2 4 2 3 2" xfId="4138" xr:uid="{00000000-0005-0000-0000-000063180000}"/>
    <cellStyle name="20% - Accent4 2 4 2 3 2 2" xfId="4139" xr:uid="{00000000-0005-0000-0000-000064180000}"/>
    <cellStyle name="20% - Accent4 2 4 2 3 2 2 2" xfId="4140" xr:uid="{00000000-0005-0000-0000-000065180000}"/>
    <cellStyle name="20% - Accent4 2 4 2 3 2 2 3" xfId="43434" xr:uid="{00000000-0005-0000-0000-000066180000}"/>
    <cellStyle name="20% - Accent4 2 4 2 3 2 3" xfId="4141" xr:uid="{00000000-0005-0000-0000-000067180000}"/>
    <cellStyle name="20% - Accent4 2 4 2 3 2 4" xfId="4142" xr:uid="{00000000-0005-0000-0000-000068180000}"/>
    <cellStyle name="20% - Accent4 2 4 2 3 2 5" xfId="37306" xr:uid="{00000000-0005-0000-0000-000069180000}"/>
    <cellStyle name="20% - Accent4 2 4 2 3 2 6" xfId="43433" xr:uid="{00000000-0005-0000-0000-00006A180000}"/>
    <cellStyle name="20% - Accent4 2 4 2 3 3" xfId="4143" xr:uid="{00000000-0005-0000-0000-00006B180000}"/>
    <cellStyle name="20% - Accent4 2 4 2 3 3 2" xfId="4144" xr:uid="{00000000-0005-0000-0000-00006C180000}"/>
    <cellStyle name="20% - Accent4 2 4 2 3 3 3" xfId="43435" xr:uid="{00000000-0005-0000-0000-00006D180000}"/>
    <cellStyle name="20% - Accent4 2 4 2 3 4" xfId="4145" xr:uid="{00000000-0005-0000-0000-00006E180000}"/>
    <cellStyle name="20% - Accent4 2 4 2 3 5" xfId="4146" xr:uid="{00000000-0005-0000-0000-00006F180000}"/>
    <cellStyle name="20% - Accent4 2 4 2 3 6" xfId="37305" xr:uid="{00000000-0005-0000-0000-000070180000}"/>
    <cellStyle name="20% - Accent4 2 4 2 3 7" xfId="43432" xr:uid="{00000000-0005-0000-0000-000071180000}"/>
    <cellStyle name="20% - Accent4 2 4 2 4" xfId="4147" xr:uid="{00000000-0005-0000-0000-000072180000}"/>
    <cellStyle name="20% - Accent4 2 4 2 4 2" xfId="4148" xr:uid="{00000000-0005-0000-0000-000073180000}"/>
    <cellStyle name="20% - Accent4 2 4 2 4 2 2" xfId="4149" xr:uid="{00000000-0005-0000-0000-000074180000}"/>
    <cellStyle name="20% - Accent4 2 4 2 4 2 3" xfId="43437" xr:uid="{00000000-0005-0000-0000-000075180000}"/>
    <cellStyle name="20% - Accent4 2 4 2 4 3" xfId="4150" xr:uid="{00000000-0005-0000-0000-000076180000}"/>
    <cellStyle name="20% - Accent4 2 4 2 4 4" xfId="4151" xr:uid="{00000000-0005-0000-0000-000077180000}"/>
    <cellStyle name="20% - Accent4 2 4 2 4 5" xfId="37307" xr:uid="{00000000-0005-0000-0000-000078180000}"/>
    <cellStyle name="20% - Accent4 2 4 2 4 6" xfId="43436" xr:uid="{00000000-0005-0000-0000-000079180000}"/>
    <cellStyle name="20% - Accent4 2 4 2 5" xfId="4152" xr:uid="{00000000-0005-0000-0000-00007A180000}"/>
    <cellStyle name="20% - Accent4 2 4 2 5 2" xfId="4153" xr:uid="{00000000-0005-0000-0000-00007B180000}"/>
    <cellStyle name="20% - Accent4 2 4 2 5 2 2" xfId="4154" xr:uid="{00000000-0005-0000-0000-00007C180000}"/>
    <cellStyle name="20% - Accent4 2 4 2 5 3" xfId="4155" xr:uid="{00000000-0005-0000-0000-00007D180000}"/>
    <cellStyle name="20% - Accent4 2 4 2 5 4" xfId="4156" xr:uid="{00000000-0005-0000-0000-00007E180000}"/>
    <cellStyle name="20% - Accent4 2 4 2 5 5" xfId="43438" xr:uid="{00000000-0005-0000-0000-00007F180000}"/>
    <cellStyle name="20% - Accent4 2 4 2 6" xfId="4157" xr:uid="{00000000-0005-0000-0000-000080180000}"/>
    <cellStyle name="20% - Accent4 2 4 2 6 2" xfId="4158" xr:uid="{00000000-0005-0000-0000-000081180000}"/>
    <cellStyle name="20% - Accent4 2 4 2 6 2 2" xfId="4159" xr:uid="{00000000-0005-0000-0000-000082180000}"/>
    <cellStyle name="20% - Accent4 2 4 2 6 3" xfId="4160" xr:uid="{00000000-0005-0000-0000-000083180000}"/>
    <cellStyle name="20% - Accent4 2 4 2 6 4" xfId="4161" xr:uid="{00000000-0005-0000-0000-000084180000}"/>
    <cellStyle name="20% - Accent4 2 4 2 7" xfId="4162" xr:uid="{00000000-0005-0000-0000-000085180000}"/>
    <cellStyle name="20% - Accent4 2 4 2 7 2" xfId="4163" xr:uid="{00000000-0005-0000-0000-000086180000}"/>
    <cellStyle name="20% - Accent4 2 4 2 8" xfId="4164" xr:uid="{00000000-0005-0000-0000-000087180000}"/>
    <cellStyle name="20% - Accent4 2 4 2 9" xfId="4165" xr:uid="{00000000-0005-0000-0000-000088180000}"/>
    <cellStyle name="20% - Accent4 2 4 3" xfId="4166" xr:uid="{00000000-0005-0000-0000-000089180000}"/>
    <cellStyle name="20% - Accent4 2 4 3 2" xfId="4167" xr:uid="{00000000-0005-0000-0000-00008A180000}"/>
    <cellStyle name="20% - Accent4 2 4 3 2 2" xfId="4168" xr:uid="{00000000-0005-0000-0000-00008B180000}"/>
    <cellStyle name="20% - Accent4 2 4 3 2 2 2" xfId="4169" xr:uid="{00000000-0005-0000-0000-00008C180000}"/>
    <cellStyle name="20% - Accent4 2 4 3 2 2 3" xfId="43441" xr:uid="{00000000-0005-0000-0000-00008D180000}"/>
    <cellStyle name="20% - Accent4 2 4 3 2 3" xfId="4170" xr:uid="{00000000-0005-0000-0000-00008E180000}"/>
    <cellStyle name="20% - Accent4 2 4 3 2 4" xfId="4171" xr:uid="{00000000-0005-0000-0000-00008F180000}"/>
    <cellStyle name="20% - Accent4 2 4 3 2 5" xfId="37309" xr:uid="{00000000-0005-0000-0000-000090180000}"/>
    <cellStyle name="20% - Accent4 2 4 3 2 6" xfId="43440" xr:uid="{00000000-0005-0000-0000-000091180000}"/>
    <cellStyle name="20% - Accent4 2 4 3 3" xfId="4172" xr:uid="{00000000-0005-0000-0000-000092180000}"/>
    <cellStyle name="20% - Accent4 2 4 3 3 2" xfId="4173" xr:uid="{00000000-0005-0000-0000-000093180000}"/>
    <cellStyle name="20% - Accent4 2 4 3 3 3" xfId="43442" xr:uid="{00000000-0005-0000-0000-000094180000}"/>
    <cellStyle name="20% - Accent4 2 4 3 4" xfId="4174" xr:uid="{00000000-0005-0000-0000-000095180000}"/>
    <cellStyle name="20% - Accent4 2 4 3 5" xfId="4175" xr:uid="{00000000-0005-0000-0000-000096180000}"/>
    <cellStyle name="20% - Accent4 2 4 3 6" xfId="37308" xr:uid="{00000000-0005-0000-0000-000097180000}"/>
    <cellStyle name="20% - Accent4 2 4 3 7" xfId="43439" xr:uid="{00000000-0005-0000-0000-000098180000}"/>
    <cellStyle name="20% - Accent4 2 4 4" xfId="4176" xr:uid="{00000000-0005-0000-0000-000099180000}"/>
    <cellStyle name="20% - Accent4 2 4 4 2" xfId="4177" xr:uid="{00000000-0005-0000-0000-00009A180000}"/>
    <cellStyle name="20% - Accent4 2 4 4 2 2" xfId="4178" xr:uid="{00000000-0005-0000-0000-00009B180000}"/>
    <cellStyle name="20% - Accent4 2 4 4 2 2 2" xfId="4179" xr:uid="{00000000-0005-0000-0000-00009C180000}"/>
    <cellStyle name="20% - Accent4 2 4 4 2 2 3" xfId="43445" xr:uid="{00000000-0005-0000-0000-00009D180000}"/>
    <cellStyle name="20% - Accent4 2 4 4 2 3" xfId="4180" xr:uid="{00000000-0005-0000-0000-00009E180000}"/>
    <cellStyle name="20% - Accent4 2 4 4 2 4" xfId="4181" xr:uid="{00000000-0005-0000-0000-00009F180000}"/>
    <cellStyle name="20% - Accent4 2 4 4 2 5" xfId="37311" xr:uid="{00000000-0005-0000-0000-0000A0180000}"/>
    <cellStyle name="20% - Accent4 2 4 4 2 6" xfId="43444" xr:uid="{00000000-0005-0000-0000-0000A1180000}"/>
    <cellStyle name="20% - Accent4 2 4 4 3" xfId="4182" xr:uid="{00000000-0005-0000-0000-0000A2180000}"/>
    <cellStyle name="20% - Accent4 2 4 4 3 2" xfId="4183" xr:uid="{00000000-0005-0000-0000-0000A3180000}"/>
    <cellStyle name="20% - Accent4 2 4 4 3 3" xfId="43446" xr:uid="{00000000-0005-0000-0000-0000A4180000}"/>
    <cellStyle name="20% - Accent4 2 4 4 4" xfId="4184" xr:uid="{00000000-0005-0000-0000-0000A5180000}"/>
    <cellStyle name="20% - Accent4 2 4 4 5" xfId="4185" xr:uid="{00000000-0005-0000-0000-0000A6180000}"/>
    <cellStyle name="20% - Accent4 2 4 4 6" xfId="37310" xr:uid="{00000000-0005-0000-0000-0000A7180000}"/>
    <cellStyle name="20% - Accent4 2 4 4 7" xfId="43443" xr:uid="{00000000-0005-0000-0000-0000A8180000}"/>
    <cellStyle name="20% - Accent4 2 4 5" xfId="4186" xr:uid="{00000000-0005-0000-0000-0000A9180000}"/>
    <cellStyle name="20% - Accent4 2 4 5 2" xfId="4187" xr:uid="{00000000-0005-0000-0000-0000AA180000}"/>
    <cellStyle name="20% - Accent4 2 4 5 2 2" xfId="4188" xr:uid="{00000000-0005-0000-0000-0000AB180000}"/>
    <cellStyle name="20% - Accent4 2 4 5 2 3" xfId="43448" xr:uid="{00000000-0005-0000-0000-0000AC180000}"/>
    <cellStyle name="20% - Accent4 2 4 5 3" xfId="4189" xr:uid="{00000000-0005-0000-0000-0000AD180000}"/>
    <cellStyle name="20% - Accent4 2 4 5 4" xfId="4190" xr:uid="{00000000-0005-0000-0000-0000AE180000}"/>
    <cellStyle name="20% - Accent4 2 4 5 5" xfId="37312" xr:uid="{00000000-0005-0000-0000-0000AF180000}"/>
    <cellStyle name="20% - Accent4 2 4 5 6" xfId="43447" xr:uid="{00000000-0005-0000-0000-0000B0180000}"/>
    <cellStyle name="20% - Accent4 2 4 6" xfId="4191" xr:uid="{00000000-0005-0000-0000-0000B1180000}"/>
    <cellStyle name="20% - Accent4 2 4 6 2" xfId="4192" xr:uid="{00000000-0005-0000-0000-0000B2180000}"/>
    <cellStyle name="20% - Accent4 2 4 6 2 2" xfId="4193" xr:uid="{00000000-0005-0000-0000-0000B3180000}"/>
    <cellStyle name="20% - Accent4 2 4 6 3" xfId="4194" xr:uid="{00000000-0005-0000-0000-0000B4180000}"/>
    <cellStyle name="20% - Accent4 2 4 6 4" xfId="4195" xr:uid="{00000000-0005-0000-0000-0000B5180000}"/>
    <cellStyle name="20% - Accent4 2 4 6 5" xfId="43449" xr:uid="{00000000-0005-0000-0000-0000B6180000}"/>
    <cellStyle name="20% - Accent4 2 4 7" xfId="4196" xr:uid="{00000000-0005-0000-0000-0000B7180000}"/>
    <cellStyle name="20% - Accent4 2 4 7 2" xfId="4197" xr:uid="{00000000-0005-0000-0000-0000B8180000}"/>
    <cellStyle name="20% - Accent4 2 4 7 2 2" xfId="4198" xr:uid="{00000000-0005-0000-0000-0000B9180000}"/>
    <cellStyle name="20% - Accent4 2 4 7 3" xfId="4199" xr:uid="{00000000-0005-0000-0000-0000BA180000}"/>
    <cellStyle name="20% - Accent4 2 4 7 4" xfId="4200" xr:uid="{00000000-0005-0000-0000-0000BB180000}"/>
    <cellStyle name="20% - Accent4 2 4 8" xfId="4201" xr:uid="{00000000-0005-0000-0000-0000BC180000}"/>
    <cellStyle name="20% - Accent4 2 4 8 2" xfId="4202" xr:uid="{00000000-0005-0000-0000-0000BD180000}"/>
    <cellStyle name="20% - Accent4 2 4 9" xfId="4203" xr:uid="{00000000-0005-0000-0000-0000BE180000}"/>
    <cellStyle name="20% - Accent4 2 5" xfId="4204" xr:uid="{00000000-0005-0000-0000-0000BF180000}"/>
    <cellStyle name="20% - Accent4 2 5 10" xfId="34571" xr:uid="{00000000-0005-0000-0000-0000C0180000}"/>
    <cellStyle name="20% - Accent4 2 5 11" xfId="43450" xr:uid="{00000000-0005-0000-0000-0000C1180000}"/>
    <cellStyle name="20% - Accent4 2 5 2" xfId="4205" xr:uid="{00000000-0005-0000-0000-0000C2180000}"/>
    <cellStyle name="20% - Accent4 2 5 2 2" xfId="4206" xr:uid="{00000000-0005-0000-0000-0000C3180000}"/>
    <cellStyle name="20% - Accent4 2 5 2 2 2" xfId="4207" xr:uid="{00000000-0005-0000-0000-0000C4180000}"/>
    <cellStyle name="20% - Accent4 2 5 2 2 2 2" xfId="4208" xr:uid="{00000000-0005-0000-0000-0000C5180000}"/>
    <cellStyle name="20% - Accent4 2 5 2 2 2 3" xfId="43453" xr:uid="{00000000-0005-0000-0000-0000C6180000}"/>
    <cellStyle name="20% - Accent4 2 5 2 2 3" xfId="4209" xr:uid="{00000000-0005-0000-0000-0000C7180000}"/>
    <cellStyle name="20% - Accent4 2 5 2 2 4" xfId="4210" xr:uid="{00000000-0005-0000-0000-0000C8180000}"/>
    <cellStyle name="20% - Accent4 2 5 2 2 5" xfId="37314" xr:uid="{00000000-0005-0000-0000-0000C9180000}"/>
    <cellStyle name="20% - Accent4 2 5 2 2 6" xfId="43452" xr:uid="{00000000-0005-0000-0000-0000CA180000}"/>
    <cellStyle name="20% - Accent4 2 5 2 3" xfId="4211" xr:uid="{00000000-0005-0000-0000-0000CB180000}"/>
    <cellStyle name="20% - Accent4 2 5 2 3 2" xfId="4212" xr:uid="{00000000-0005-0000-0000-0000CC180000}"/>
    <cellStyle name="20% - Accent4 2 5 2 3 3" xfId="43454" xr:uid="{00000000-0005-0000-0000-0000CD180000}"/>
    <cellStyle name="20% - Accent4 2 5 2 4" xfId="4213" xr:uid="{00000000-0005-0000-0000-0000CE180000}"/>
    <cellStyle name="20% - Accent4 2 5 2 5" xfId="4214" xr:uid="{00000000-0005-0000-0000-0000CF180000}"/>
    <cellStyle name="20% - Accent4 2 5 2 6" xfId="37313" xr:uid="{00000000-0005-0000-0000-0000D0180000}"/>
    <cellStyle name="20% - Accent4 2 5 2 7" xfId="43451" xr:uid="{00000000-0005-0000-0000-0000D1180000}"/>
    <cellStyle name="20% - Accent4 2 5 3" xfId="4215" xr:uid="{00000000-0005-0000-0000-0000D2180000}"/>
    <cellStyle name="20% - Accent4 2 5 3 2" xfId="4216" xr:uid="{00000000-0005-0000-0000-0000D3180000}"/>
    <cellStyle name="20% - Accent4 2 5 3 2 2" xfId="4217" xr:uid="{00000000-0005-0000-0000-0000D4180000}"/>
    <cellStyle name="20% - Accent4 2 5 3 2 2 2" xfId="4218" xr:uid="{00000000-0005-0000-0000-0000D5180000}"/>
    <cellStyle name="20% - Accent4 2 5 3 2 2 3" xfId="43457" xr:uid="{00000000-0005-0000-0000-0000D6180000}"/>
    <cellStyle name="20% - Accent4 2 5 3 2 3" xfId="4219" xr:uid="{00000000-0005-0000-0000-0000D7180000}"/>
    <cellStyle name="20% - Accent4 2 5 3 2 4" xfId="4220" xr:uid="{00000000-0005-0000-0000-0000D8180000}"/>
    <cellStyle name="20% - Accent4 2 5 3 2 5" xfId="37316" xr:uid="{00000000-0005-0000-0000-0000D9180000}"/>
    <cellStyle name="20% - Accent4 2 5 3 2 6" xfId="43456" xr:uid="{00000000-0005-0000-0000-0000DA180000}"/>
    <cellStyle name="20% - Accent4 2 5 3 3" xfId="4221" xr:uid="{00000000-0005-0000-0000-0000DB180000}"/>
    <cellStyle name="20% - Accent4 2 5 3 3 2" xfId="4222" xr:uid="{00000000-0005-0000-0000-0000DC180000}"/>
    <cellStyle name="20% - Accent4 2 5 3 3 3" xfId="43458" xr:uid="{00000000-0005-0000-0000-0000DD180000}"/>
    <cellStyle name="20% - Accent4 2 5 3 4" xfId="4223" xr:uid="{00000000-0005-0000-0000-0000DE180000}"/>
    <cellStyle name="20% - Accent4 2 5 3 5" xfId="4224" xr:uid="{00000000-0005-0000-0000-0000DF180000}"/>
    <cellStyle name="20% - Accent4 2 5 3 6" xfId="37315" xr:uid="{00000000-0005-0000-0000-0000E0180000}"/>
    <cellStyle name="20% - Accent4 2 5 3 7" xfId="43455" xr:uid="{00000000-0005-0000-0000-0000E1180000}"/>
    <cellStyle name="20% - Accent4 2 5 4" xfId="4225" xr:uid="{00000000-0005-0000-0000-0000E2180000}"/>
    <cellStyle name="20% - Accent4 2 5 4 2" xfId="4226" xr:uid="{00000000-0005-0000-0000-0000E3180000}"/>
    <cellStyle name="20% - Accent4 2 5 4 2 2" xfId="4227" xr:uid="{00000000-0005-0000-0000-0000E4180000}"/>
    <cellStyle name="20% - Accent4 2 5 4 2 3" xfId="43460" xr:uid="{00000000-0005-0000-0000-0000E5180000}"/>
    <cellStyle name="20% - Accent4 2 5 4 3" xfId="4228" xr:uid="{00000000-0005-0000-0000-0000E6180000}"/>
    <cellStyle name="20% - Accent4 2 5 4 4" xfId="4229" xr:uid="{00000000-0005-0000-0000-0000E7180000}"/>
    <cellStyle name="20% - Accent4 2 5 4 5" xfId="37317" xr:uid="{00000000-0005-0000-0000-0000E8180000}"/>
    <cellStyle name="20% - Accent4 2 5 4 6" xfId="43459" xr:uid="{00000000-0005-0000-0000-0000E9180000}"/>
    <cellStyle name="20% - Accent4 2 5 5" xfId="4230" xr:uid="{00000000-0005-0000-0000-0000EA180000}"/>
    <cellStyle name="20% - Accent4 2 5 5 2" xfId="4231" xr:uid="{00000000-0005-0000-0000-0000EB180000}"/>
    <cellStyle name="20% - Accent4 2 5 5 2 2" xfId="4232" xr:uid="{00000000-0005-0000-0000-0000EC180000}"/>
    <cellStyle name="20% - Accent4 2 5 5 3" xfId="4233" xr:uid="{00000000-0005-0000-0000-0000ED180000}"/>
    <cellStyle name="20% - Accent4 2 5 5 4" xfId="4234" xr:uid="{00000000-0005-0000-0000-0000EE180000}"/>
    <cellStyle name="20% - Accent4 2 5 5 5" xfId="43461" xr:uid="{00000000-0005-0000-0000-0000EF180000}"/>
    <cellStyle name="20% - Accent4 2 5 6" xfId="4235" xr:uid="{00000000-0005-0000-0000-0000F0180000}"/>
    <cellStyle name="20% - Accent4 2 5 6 2" xfId="4236" xr:uid="{00000000-0005-0000-0000-0000F1180000}"/>
    <cellStyle name="20% - Accent4 2 5 6 2 2" xfId="4237" xr:uid="{00000000-0005-0000-0000-0000F2180000}"/>
    <cellStyle name="20% - Accent4 2 5 6 3" xfId="4238" xr:uid="{00000000-0005-0000-0000-0000F3180000}"/>
    <cellStyle name="20% - Accent4 2 5 6 4" xfId="4239" xr:uid="{00000000-0005-0000-0000-0000F4180000}"/>
    <cellStyle name="20% - Accent4 2 5 7" xfId="4240" xr:uid="{00000000-0005-0000-0000-0000F5180000}"/>
    <cellStyle name="20% - Accent4 2 5 7 2" xfId="4241" xr:uid="{00000000-0005-0000-0000-0000F6180000}"/>
    <cellStyle name="20% - Accent4 2 5 8" xfId="4242" xr:uid="{00000000-0005-0000-0000-0000F7180000}"/>
    <cellStyle name="20% - Accent4 2 5 9" xfId="4243" xr:uid="{00000000-0005-0000-0000-0000F8180000}"/>
    <cellStyle name="20% - Accent4 2 6" xfId="4244" xr:uid="{00000000-0005-0000-0000-0000F9180000}"/>
    <cellStyle name="20% - Accent4 2 7" xfId="4245" xr:uid="{00000000-0005-0000-0000-0000FA180000}"/>
    <cellStyle name="20% - Accent4 2 8" xfId="4246" xr:uid="{00000000-0005-0000-0000-0000FB180000}"/>
    <cellStyle name="20% - Accent4 2 8 2" xfId="4247" xr:uid="{00000000-0005-0000-0000-0000FC180000}"/>
    <cellStyle name="20% - Accent4 2 8 3" xfId="34572" xr:uid="{00000000-0005-0000-0000-0000FD180000}"/>
    <cellStyle name="20% - Accent4 2 9" xfId="4248" xr:uid="{00000000-0005-0000-0000-0000FE180000}"/>
    <cellStyle name="20% - Accent4 3" xfId="4249" xr:uid="{00000000-0005-0000-0000-0000FF180000}"/>
    <cellStyle name="20% - Accent4 3 10" xfId="41842" xr:uid="{00000000-0005-0000-0000-000000190000}"/>
    <cellStyle name="20% - Accent4 3 2" xfId="4250" xr:uid="{00000000-0005-0000-0000-000001190000}"/>
    <cellStyle name="20% - Accent4 3 2 10" xfId="4251" xr:uid="{00000000-0005-0000-0000-000002190000}"/>
    <cellStyle name="20% - Accent4 3 2 10 2" xfId="4252" xr:uid="{00000000-0005-0000-0000-000003190000}"/>
    <cellStyle name="20% - Accent4 3 2 11" xfId="4253" xr:uid="{00000000-0005-0000-0000-000004190000}"/>
    <cellStyle name="20% - Accent4 3 2 12" xfId="4254" xr:uid="{00000000-0005-0000-0000-000005190000}"/>
    <cellStyle name="20% - Accent4 3 2 13" xfId="34573" xr:uid="{00000000-0005-0000-0000-000006190000}"/>
    <cellStyle name="20% - Accent4 3 2 14" xfId="43462" xr:uid="{00000000-0005-0000-0000-000007190000}"/>
    <cellStyle name="20% - Accent4 3 2 2" xfId="4255" xr:uid="{00000000-0005-0000-0000-000008190000}"/>
    <cellStyle name="20% - Accent4 3 2 2 10" xfId="4256" xr:uid="{00000000-0005-0000-0000-000009190000}"/>
    <cellStyle name="20% - Accent4 3 2 2 11" xfId="4257" xr:uid="{00000000-0005-0000-0000-00000A190000}"/>
    <cellStyle name="20% - Accent4 3 2 2 12" xfId="34574" xr:uid="{00000000-0005-0000-0000-00000B190000}"/>
    <cellStyle name="20% - Accent4 3 2 2 13" xfId="43463" xr:uid="{00000000-0005-0000-0000-00000C190000}"/>
    <cellStyle name="20% - Accent4 3 2 2 2" xfId="4258" xr:uid="{00000000-0005-0000-0000-00000D190000}"/>
    <cellStyle name="20% - Accent4 3 2 2 2 10" xfId="4259" xr:uid="{00000000-0005-0000-0000-00000E190000}"/>
    <cellStyle name="20% - Accent4 3 2 2 2 11" xfId="34575" xr:uid="{00000000-0005-0000-0000-00000F190000}"/>
    <cellStyle name="20% - Accent4 3 2 2 2 12" xfId="43464" xr:uid="{00000000-0005-0000-0000-000010190000}"/>
    <cellStyle name="20% - Accent4 3 2 2 2 2" xfId="4260" xr:uid="{00000000-0005-0000-0000-000011190000}"/>
    <cellStyle name="20% - Accent4 3 2 2 2 2 10" xfId="34576" xr:uid="{00000000-0005-0000-0000-000012190000}"/>
    <cellStyle name="20% - Accent4 3 2 2 2 2 11" xfId="43465" xr:uid="{00000000-0005-0000-0000-000013190000}"/>
    <cellStyle name="20% - Accent4 3 2 2 2 2 2" xfId="4261" xr:uid="{00000000-0005-0000-0000-000014190000}"/>
    <cellStyle name="20% - Accent4 3 2 2 2 2 2 2" xfId="4262" xr:uid="{00000000-0005-0000-0000-000015190000}"/>
    <cellStyle name="20% - Accent4 3 2 2 2 2 2 2 2" xfId="4263" xr:uid="{00000000-0005-0000-0000-000016190000}"/>
    <cellStyle name="20% - Accent4 3 2 2 2 2 2 2 2 2" xfId="4264" xr:uid="{00000000-0005-0000-0000-000017190000}"/>
    <cellStyle name="20% - Accent4 3 2 2 2 2 2 2 2 3" xfId="43468" xr:uid="{00000000-0005-0000-0000-000018190000}"/>
    <cellStyle name="20% - Accent4 3 2 2 2 2 2 2 3" xfId="4265" xr:uid="{00000000-0005-0000-0000-000019190000}"/>
    <cellStyle name="20% - Accent4 3 2 2 2 2 2 2 4" xfId="4266" xr:uid="{00000000-0005-0000-0000-00001A190000}"/>
    <cellStyle name="20% - Accent4 3 2 2 2 2 2 2 5" xfId="37319" xr:uid="{00000000-0005-0000-0000-00001B190000}"/>
    <cellStyle name="20% - Accent4 3 2 2 2 2 2 2 6" xfId="43467" xr:uid="{00000000-0005-0000-0000-00001C190000}"/>
    <cellStyle name="20% - Accent4 3 2 2 2 2 2 3" xfId="4267" xr:uid="{00000000-0005-0000-0000-00001D190000}"/>
    <cellStyle name="20% - Accent4 3 2 2 2 2 2 3 2" xfId="4268" xr:uid="{00000000-0005-0000-0000-00001E190000}"/>
    <cellStyle name="20% - Accent4 3 2 2 2 2 2 3 3" xfId="43469" xr:uid="{00000000-0005-0000-0000-00001F190000}"/>
    <cellStyle name="20% - Accent4 3 2 2 2 2 2 4" xfId="4269" xr:uid="{00000000-0005-0000-0000-000020190000}"/>
    <cellStyle name="20% - Accent4 3 2 2 2 2 2 5" xfId="4270" xr:uid="{00000000-0005-0000-0000-000021190000}"/>
    <cellStyle name="20% - Accent4 3 2 2 2 2 2 6" xfId="37318" xr:uid="{00000000-0005-0000-0000-000022190000}"/>
    <cellStyle name="20% - Accent4 3 2 2 2 2 2 7" xfId="43466" xr:uid="{00000000-0005-0000-0000-000023190000}"/>
    <cellStyle name="20% - Accent4 3 2 2 2 2 3" xfId="4271" xr:uid="{00000000-0005-0000-0000-000024190000}"/>
    <cellStyle name="20% - Accent4 3 2 2 2 2 3 2" xfId="4272" xr:uid="{00000000-0005-0000-0000-000025190000}"/>
    <cellStyle name="20% - Accent4 3 2 2 2 2 3 2 2" xfId="4273" xr:uid="{00000000-0005-0000-0000-000026190000}"/>
    <cellStyle name="20% - Accent4 3 2 2 2 2 3 2 2 2" xfId="4274" xr:uid="{00000000-0005-0000-0000-000027190000}"/>
    <cellStyle name="20% - Accent4 3 2 2 2 2 3 2 2 3" xfId="43472" xr:uid="{00000000-0005-0000-0000-000028190000}"/>
    <cellStyle name="20% - Accent4 3 2 2 2 2 3 2 3" xfId="4275" xr:uid="{00000000-0005-0000-0000-000029190000}"/>
    <cellStyle name="20% - Accent4 3 2 2 2 2 3 2 4" xfId="4276" xr:uid="{00000000-0005-0000-0000-00002A190000}"/>
    <cellStyle name="20% - Accent4 3 2 2 2 2 3 2 5" xfId="37321" xr:uid="{00000000-0005-0000-0000-00002B190000}"/>
    <cellStyle name="20% - Accent4 3 2 2 2 2 3 2 6" xfId="43471" xr:uid="{00000000-0005-0000-0000-00002C190000}"/>
    <cellStyle name="20% - Accent4 3 2 2 2 2 3 3" xfId="4277" xr:uid="{00000000-0005-0000-0000-00002D190000}"/>
    <cellStyle name="20% - Accent4 3 2 2 2 2 3 3 2" xfId="4278" xr:uid="{00000000-0005-0000-0000-00002E190000}"/>
    <cellStyle name="20% - Accent4 3 2 2 2 2 3 3 3" xfId="43473" xr:uid="{00000000-0005-0000-0000-00002F190000}"/>
    <cellStyle name="20% - Accent4 3 2 2 2 2 3 4" xfId="4279" xr:uid="{00000000-0005-0000-0000-000030190000}"/>
    <cellStyle name="20% - Accent4 3 2 2 2 2 3 5" xfId="4280" xr:uid="{00000000-0005-0000-0000-000031190000}"/>
    <cellStyle name="20% - Accent4 3 2 2 2 2 3 6" xfId="37320" xr:uid="{00000000-0005-0000-0000-000032190000}"/>
    <cellStyle name="20% - Accent4 3 2 2 2 2 3 7" xfId="43470" xr:uid="{00000000-0005-0000-0000-000033190000}"/>
    <cellStyle name="20% - Accent4 3 2 2 2 2 4" xfId="4281" xr:uid="{00000000-0005-0000-0000-000034190000}"/>
    <cellStyle name="20% - Accent4 3 2 2 2 2 4 2" xfId="4282" xr:uid="{00000000-0005-0000-0000-000035190000}"/>
    <cellStyle name="20% - Accent4 3 2 2 2 2 4 2 2" xfId="4283" xr:uid="{00000000-0005-0000-0000-000036190000}"/>
    <cellStyle name="20% - Accent4 3 2 2 2 2 4 2 3" xfId="43475" xr:uid="{00000000-0005-0000-0000-000037190000}"/>
    <cellStyle name="20% - Accent4 3 2 2 2 2 4 3" xfId="4284" xr:uid="{00000000-0005-0000-0000-000038190000}"/>
    <cellStyle name="20% - Accent4 3 2 2 2 2 4 4" xfId="4285" xr:uid="{00000000-0005-0000-0000-000039190000}"/>
    <cellStyle name="20% - Accent4 3 2 2 2 2 4 5" xfId="37322" xr:uid="{00000000-0005-0000-0000-00003A190000}"/>
    <cellStyle name="20% - Accent4 3 2 2 2 2 4 6" xfId="43474" xr:uid="{00000000-0005-0000-0000-00003B190000}"/>
    <cellStyle name="20% - Accent4 3 2 2 2 2 5" xfId="4286" xr:uid="{00000000-0005-0000-0000-00003C190000}"/>
    <cellStyle name="20% - Accent4 3 2 2 2 2 5 2" xfId="4287" xr:uid="{00000000-0005-0000-0000-00003D190000}"/>
    <cellStyle name="20% - Accent4 3 2 2 2 2 5 2 2" xfId="4288" xr:uid="{00000000-0005-0000-0000-00003E190000}"/>
    <cellStyle name="20% - Accent4 3 2 2 2 2 5 3" xfId="4289" xr:uid="{00000000-0005-0000-0000-00003F190000}"/>
    <cellStyle name="20% - Accent4 3 2 2 2 2 5 4" xfId="4290" xr:uid="{00000000-0005-0000-0000-000040190000}"/>
    <cellStyle name="20% - Accent4 3 2 2 2 2 5 5" xfId="43476" xr:uid="{00000000-0005-0000-0000-000041190000}"/>
    <cellStyle name="20% - Accent4 3 2 2 2 2 6" xfId="4291" xr:uid="{00000000-0005-0000-0000-000042190000}"/>
    <cellStyle name="20% - Accent4 3 2 2 2 2 6 2" xfId="4292" xr:uid="{00000000-0005-0000-0000-000043190000}"/>
    <cellStyle name="20% - Accent4 3 2 2 2 2 6 2 2" xfId="4293" xr:uid="{00000000-0005-0000-0000-000044190000}"/>
    <cellStyle name="20% - Accent4 3 2 2 2 2 6 3" xfId="4294" xr:uid="{00000000-0005-0000-0000-000045190000}"/>
    <cellStyle name="20% - Accent4 3 2 2 2 2 6 4" xfId="4295" xr:uid="{00000000-0005-0000-0000-000046190000}"/>
    <cellStyle name="20% - Accent4 3 2 2 2 2 7" xfId="4296" xr:uid="{00000000-0005-0000-0000-000047190000}"/>
    <cellStyle name="20% - Accent4 3 2 2 2 2 7 2" xfId="4297" xr:uid="{00000000-0005-0000-0000-000048190000}"/>
    <cellStyle name="20% - Accent4 3 2 2 2 2 8" xfId="4298" xr:uid="{00000000-0005-0000-0000-000049190000}"/>
    <cellStyle name="20% - Accent4 3 2 2 2 2 9" xfId="4299" xr:uid="{00000000-0005-0000-0000-00004A190000}"/>
    <cellStyle name="20% - Accent4 3 2 2 2 3" xfId="4300" xr:uid="{00000000-0005-0000-0000-00004B190000}"/>
    <cellStyle name="20% - Accent4 3 2 2 2 3 2" xfId="4301" xr:uid="{00000000-0005-0000-0000-00004C190000}"/>
    <cellStyle name="20% - Accent4 3 2 2 2 3 2 2" xfId="4302" xr:uid="{00000000-0005-0000-0000-00004D190000}"/>
    <cellStyle name="20% - Accent4 3 2 2 2 3 2 2 2" xfId="4303" xr:uid="{00000000-0005-0000-0000-00004E190000}"/>
    <cellStyle name="20% - Accent4 3 2 2 2 3 2 2 3" xfId="43479" xr:uid="{00000000-0005-0000-0000-00004F190000}"/>
    <cellStyle name="20% - Accent4 3 2 2 2 3 2 3" xfId="4304" xr:uid="{00000000-0005-0000-0000-000050190000}"/>
    <cellStyle name="20% - Accent4 3 2 2 2 3 2 4" xfId="4305" xr:uid="{00000000-0005-0000-0000-000051190000}"/>
    <cellStyle name="20% - Accent4 3 2 2 2 3 2 5" xfId="37324" xr:uid="{00000000-0005-0000-0000-000052190000}"/>
    <cellStyle name="20% - Accent4 3 2 2 2 3 2 6" xfId="43478" xr:uid="{00000000-0005-0000-0000-000053190000}"/>
    <cellStyle name="20% - Accent4 3 2 2 2 3 3" xfId="4306" xr:uid="{00000000-0005-0000-0000-000054190000}"/>
    <cellStyle name="20% - Accent4 3 2 2 2 3 3 2" xfId="4307" xr:uid="{00000000-0005-0000-0000-000055190000}"/>
    <cellStyle name="20% - Accent4 3 2 2 2 3 3 3" xfId="43480" xr:uid="{00000000-0005-0000-0000-000056190000}"/>
    <cellStyle name="20% - Accent4 3 2 2 2 3 4" xfId="4308" xr:uid="{00000000-0005-0000-0000-000057190000}"/>
    <cellStyle name="20% - Accent4 3 2 2 2 3 5" xfId="4309" xr:uid="{00000000-0005-0000-0000-000058190000}"/>
    <cellStyle name="20% - Accent4 3 2 2 2 3 6" xfId="37323" xr:uid="{00000000-0005-0000-0000-000059190000}"/>
    <cellStyle name="20% - Accent4 3 2 2 2 3 7" xfId="43477" xr:uid="{00000000-0005-0000-0000-00005A190000}"/>
    <cellStyle name="20% - Accent4 3 2 2 2 4" xfId="4310" xr:uid="{00000000-0005-0000-0000-00005B190000}"/>
    <cellStyle name="20% - Accent4 3 2 2 2 4 2" xfId="4311" xr:uid="{00000000-0005-0000-0000-00005C190000}"/>
    <cellStyle name="20% - Accent4 3 2 2 2 4 2 2" xfId="4312" xr:uid="{00000000-0005-0000-0000-00005D190000}"/>
    <cellStyle name="20% - Accent4 3 2 2 2 4 2 2 2" xfId="4313" xr:uid="{00000000-0005-0000-0000-00005E190000}"/>
    <cellStyle name="20% - Accent4 3 2 2 2 4 2 2 3" xfId="43483" xr:uid="{00000000-0005-0000-0000-00005F190000}"/>
    <cellStyle name="20% - Accent4 3 2 2 2 4 2 3" xfId="4314" xr:uid="{00000000-0005-0000-0000-000060190000}"/>
    <cellStyle name="20% - Accent4 3 2 2 2 4 2 4" xfId="4315" xr:uid="{00000000-0005-0000-0000-000061190000}"/>
    <cellStyle name="20% - Accent4 3 2 2 2 4 2 5" xfId="37326" xr:uid="{00000000-0005-0000-0000-000062190000}"/>
    <cellStyle name="20% - Accent4 3 2 2 2 4 2 6" xfId="43482" xr:uid="{00000000-0005-0000-0000-000063190000}"/>
    <cellStyle name="20% - Accent4 3 2 2 2 4 3" xfId="4316" xr:uid="{00000000-0005-0000-0000-000064190000}"/>
    <cellStyle name="20% - Accent4 3 2 2 2 4 3 2" xfId="4317" xr:uid="{00000000-0005-0000-0000-000065190000}"/>
    <cellStyle name="20% - Accent4 3 2 2 2 4 3 3" xfId="43484" xr:uid="{00000000-0005-0000-0000-000066190000}"/>
    <cellStyle name="20% - Accent4 3 2 2 2 4 4" xfId="4318" xr:uid="{00000000-0005-0000-0000-000067190000}"/>
    <cellStyle name="20% - Accent4 3 2 2 2 4 5" xfId="4319" xr:uid="{00000000-0005-0000-0000-000068190000}"/>
    <cellStyle name="20% - Accent4 3 2 2 2 4 6" xfId="37325" xr:uid="{00000000-0005-0000-0000-000069190000}"/>
    <cellStyle name="20% - Accent4 3 2 2 2 4 7" xfId="43481" xr:uid="{00000000-0005-0000-0000-00006A190000}"/>
    <cellStyle name="20% - Accent4 3 2 2 2 5" xfId="4320" xr:uid="{00000000-0005-0000-0000-00006B190000}"/>
    <cellStyle name="20% - Accent4 3 2 2 2 5 2" xfId="4321" xr:uid="{00000000-0005-0000-0000-00006C190000}"/>
    <cellStyle name="20% - Accent4 3 2 2 2 5 2 2" xfId="4322" xr:uid="{00000000-0005-0000-0000-00006D190000}"/>
    <cellStyle name="20% - Accent4 3 2 2 2 5 2 3" xfId="43486" xr:uid="{00000000-0005-0000-0000-00006E190000}"/>
    <cellStyle name="20% - Accent4 3 2 2 2 5 3" xfId="4323" xr:uid="{00000000-0005-0000-0000-00006F190000}"/>
    <cellStyle name="20% - Accent4 3 2 2 2 5 4" xfId="4324" xr:uid="{00000000-0005-0000-0000-000070190000}"/>
    <cellStyle name="20% - Accent4 3 2 2 2 5 5" xfId="37327" xr:uid="{00000000-0005-0000-0000-000071190000}"/>
    <cellStyle name="20% - Accent4 3 2 2 2 5 6" xfId="43485" xr:uid="{00000000-0005-0000-0000-000072190000}"/>
    <cellStyle name="20% - Accent4 3 2 2 2 6" xfId="4325" xr:uid="{00000000-0005-0000-0000-000073190000}"/>
    <cellStyle name="20% - Accent4 3 2 2 2 6 2" xfId="4326" xr:uid="{00000000-0005-0000-0000-000074190000}"/>
    <cellStyle name="20% - Accent4 3 2 2 2 6 2 2" xfId="4327" xr:uid="{00000000-0005-0000-0000-000075190000}"/>
    <cellStyle name="20% - Accent4 3 2 2 2 6 3" xfId="4328" xr:uid="{00000000-0005-0000-0000-000076190000}"/>
    <cellStyle name="20% - Accent4 3 2 2 2 6 4" xfId="4329" xr:uid="{00000000-0005-0000-0000-000077190000}"/>
    <cellStyle name="20% - Accent4 3 2 2 2 6 5" xfId="43487" xr:uid="{00000000-0005-0000-0000-000078190000}"/>
    <cellStyle name="20% - Accent4 3 2 2 2 7" xfId="4330" xr:uid="{00000000-0005-0000-0000-000079190000}"/>
    <cellStyle name="20% - Accent4 3 2 2 2 7 2" xfId="4331" xr:uid="{00000000-0005-0000-0000-00007A190000}"/>
    <cellStyle name="20% - Accent4 3 2 2 2 7 2 2" xfId="4332" xr:uid="{00000000-0005-0000-0000-00007B190000}"/>
    <cellStyle name="20% - Accent4 3 2 2 2 7 3" xfId="4333" xr:uid="{00000000-0005-0000-0000-00007C190000}"/>
    <cellStyle name="20% - Accent4 3 2 2 2 7 4" xfId="4334" xr:uid="{00000000-0005-0000-0000-00007D190000}"/>
    <cellStyle name="20% - Accent4 3 2 2 2 8" xfId="4335" xr:uid="{00000000-0005-0000-0000-00007E190000}"/>
    <cellStyle name="20% - Accent4 3 2 2 2 8 2" xfId="4336" xr:uid="{00000000-0005-0000-0000-00007F190000}"/>
    <cellStyle name="20% - Accent4 3 2 2 2 9" xfId="4337" xr:uid="{00000000-0005-0000-0000-000080190000}"/>
    <cellStyle name="20% - Accent4 3 2 2 3" xfId="4338" xr:uid="{00000000-0005-0000-0000-000081190000}"/>
    <cellStyle name="20% - Accent4 3 2 2 3 10" xfId="34577" xr:uid="{00000000-0005-0000-0000-000082190000}"/>
    <cellStyle name="20% - Accent4 3 2 2 3 11" xfId="43488" xr:uid="{00000000-0005-0000-0000-000083190000}"/>
    <cellStyle name="20% - Accent4 3 2 2 3 2" xfId="4339" xr:uid="{00000000-0005-0000-0000-000084190000}"/>
    <cellStyle name="20% - Accent4 3 2 2 3 2 2" xfId="4340" xr:uid="{00000000-0005-0000-0000-000085190000}"/>
    <cellStyle name="20% - Accent4 3 2 2 3 2 2 2" xfId="4341" xr:uid="{00000000-0005-0000-0000-000086190000}"/>
    <cellStyle name="20% - Accent4 3 2 2 3 2 2 2 2" xfId="4342" xr:uid="{00000000-0005-0000-0000-000087190000}"/>
    <cellStyle name="20% - Accent4 3 2 2 3 2 2 2 3" xfId="43491" xr:uid="{00000000-0005-0000-0000-000088190000}"/>
    <cellStyle name="20% - Accent4 3 2 2 3 2 2 3" xfId="4343" xr:uid="{00000000-0005-0000-0000-000089190000}"/>
    <cellStyle name="20% - Accent4 3 2 2 3 2 2 4" xfId="4344" xr:uid="{00000000-0005-0000-0000-00008A190000}"/>
    <cellStyle name="20% - Accent4 3 2 2 3 2 2 5" xfId="37329" xr:uid="{00000000-0005-0000-0000-00008B190000}"/>
    <cellStyle name="20% - Accent4 3 2 2 3 2 2 6" xfId="43490" xr:uid="{00000000-0005-0000-0000-00008C190000}"/>
    <cellStyle name="20% - Accent4 3 2 2 3 2 3" xfId="4345" xr:uid="{00000000-0005-0000-0000-00008D190000}"/>
    <cellStyle name="20% - Accent4 3 2 2 3 2 3 2" xfId="4346" xr:uid="{00000000-0005-0000-0000-00008E190000}"/>
    <cellStyle name="20% - Accent4 3 2 2 3 2 3 3" xfId="43492" xr:uid="{00000000-0005-0000-0000-00008F190000}"/>
    <cellStyle name="20% - Accent4 3 2 2 3 2 4" xfId="4347" xr:uid="{00000000-0005-0000-0000-000090190000}"/>
    <cellStyle name="20% - Accent4 3 2 2 3 2 5" xfId="4348" xr:uid="{00000000-0005-0000-0000-000091190000}"/>
    <cellStyle name="20% - Accent4 3 2 2 3 2 6" xfId="37328" xr:uid="{00000000-0005-0000-0000-000092190000}"/>
    <cellStyle name="20% - Accent4 3 2 2 3 2 7" xfId="43489" xr:uid="{00000000-0005-0000-0000-000093190000}"/>
    <cellStyle name="20% - Accent4 3 2 2 3 3" xfId="4349" xr:uid="{00000000-0005-0000-0000-000094190000}"/>
    <cellStyle name="20% - Accent4 3 2 2 3 3 2" xfId="4350" xr:uid="{00000000-0005-0000-0000-000095190000}"/>
    <cellStyle name="20% - Accent4 3 2 2 3 3 2 2" xfId="4351" xr:uid="{00000000-0005-0000-0000-000096190000}"/>
    <cellStyle name="20% - Accent4 3 2 2 3 3 2 2 2" xfId="4352" xr:uid="{00000000-0005-0000-0000-000097190000}"/>
    <cellStyle name="20% - Accent4 3 2 2 3 3 2 2 3" xfId="43495" xr:uid="{00000000-0005-0000-0000-000098190000}"/>
    <cellStyle name="20% - Accent4 3 2 2 3 3 2 3" xfId="4353" xr:uid="{00000000-0005-0000-0000-000099190000}"/>
    <cellStyle name="20% - Accent4 3 2 2 3 3 2 4" xfId="4354" xr:uid="{00000000-0005-0000-0000-00009A190000}"/>
    <cellStyle name="20% - Accent4 3 2 2 3 3 2 5" xfId="37331" xr:uid="{00000000-0005-0000-0000-00009B190000}"/>
    <cellStyle name="20% - Accent4 3 2 2 3 3 2 6" xfId="43494" xr:uid="{00000000-0005-0000-0000-00009C190000}"/>
    <cellStyle name="20% - Accent4 3 2 2 3 3 3" xfId="4355" xr:uid="{00000000-0005-0000-0000-00009D190000}"/>
    <cellStyle name="20% - Accent4 3 2 2 3 3 3 2" xfId="4356" xr:uid="{00000000-0005-0000-0000-00009E190000}"/>
    <cellStyle name="20% - Accent4 3 2 2 3 3 3 3" xfId="43496" xr:uid="{00000000-0005-0000-0000-00009F190000}"/>
    <cellStyle name="20% - Accent4 3 2 2 3 3 4" xfId="4357" xr:uid="{00000000-0005-0000-0000-0000A0190000}"/>
    <cellStyle name="20% - Accent4 3 2 2 3 3 5" xfId="4358" xr:uid="{00000000-0005-0000-0000-0000A1190000}"/>
    <cellStyle name="20% - Accent4 3 2 2 3 3 6" xfId="37330" xr:uid="{00000000-0005-0000-0000-0000A2190000}"/>
    <cellStyle name="20% - Accent4 3 2 2 3 3 7" xfId="43493" xr:uid="{00000000-0005-0000-0000-0000A3190000}"/>
    <cellStyle name="20% - Accent4 3 2 2 3 4" xfId="4359" xr:uid="{00000000-0005-0000-0000-0000A4190000}"/>
    <cellStyle name="20% - Accent4 3 2 2 3 4 2" xfId="4360" xr:uid="{00000000-0005-0000-0000-0000A5190000}"/>
    <cellStyle name="20% - Accent4 3 2 2 3 4 2 2" xfId="4361" xr:uid="{00000000-0005-0000-0000-0000A6190000}"/>
    <cellStyle name="20% - Accent4 3 2 2 3 4 2 3" xfId="43498" xr:uid="{00000000-0005-0000-0000-0000A7190000}"/>
    <cellStyle name="20% - Accent4 3 2 2 3 4 3" xfId="4362" xr:uid="{00000000-0005-0000-0000-0000A8190000}"/>
    <cellStyle name="20% - Accent4 3 2 2 3 4 4" xfId="4363" xr:uid="{00000000-0005-0000-0000-0000A9190000}"/>
    <cellStyle name="20% - Accent4 3 2 2 3 4 5" xfId="37332" xr:uid="{00000000-0005-0000-0000-0000AA190000}"/>
    <cellStyle name="20% - Accent4 3 2 2 3 4 6" xfId="43497" xr:uid="{00000000-0005-0000-0000-0000AB190000}"/>
    <cellStyle name="20% - Accent4 3 2 2 3 5" xfId="4364" xr:uid="{00000000-0005-0000-0000-0000AC190000}"/>
    <cellStyle name="20% - Accent4 3 2 2 3 5 2" xfId="4365" xr:uid="{00000000-0005-0000-0000-0000AD190000}"/>
    <cellStyle name="20% - Accent4 3 2 2 3 5 2 2" xfId="4366" xr:uid="{00000000-0005-0000-0000-0000AE190000}"/>
    <cellStyle name="20% - Accent4 3 2 2 3 5 3" xfId="4367" xr:uid="{00000000-0005-0000-0000-0000AF190000}"/>
    <cellStyle name="20% - Accent4 3 2 2 3 5 4" xfId="4368" xr:uid="{00000000-0005-0000-0000-0000B0190000}"/>
    <cellStyle name="20% - Accent4 3 2 2 3 5 5" xfId="43499" xr:uid="{00000000-0005-0000-0000-0000B1190000}"/>
    <cellStyle name="20% - Accent4 3 2 2 3 6" xfId="4369" xr:uid="{00000000-0005-0000-0000-0000B2190000}"/>
    <cellStyle name="20% - Accent4 3 2 2 3 6 2" xfId="4370" xr:uid="{00000000-0005-0000-0000-0000B3190000}"/>
    <cellStyle name="20% - Accent4 3 2 2 3 6 2 2" xfId="4371" xr:uid="{00000000-0005-0000-0000-0000B4190000}"/>
    <cellStyle name="20% - Accent4 3 2 2 3 6 3" xfId="4372" xr:uid="{00000000-0005-0000-0000-0000B5190000}"/>
    <cellStyle name="20% - Accent4 3 2 2 3 6 4" xfId="4373" xr:uid="{00000000-0005-0000-0000-0000B6190000}"/>
    <cellStyle name="20% - Accent4 3 2 2 3 7" xfId="4374" xr:uid="{00000000-0005-0000-0000-0000B7190000}"/>
    <cellStyle name="20% - Accent4 3 2 2 3 7 2" xfId="4375" xr:uid="{00000000-0005-0000-0000-0000B8190000}"/>
    <cellStyle name="20% - Accent4 3 2 2 3 8" xfId="4376" xr:uid="{00000000-0005-0000-0000-0000B9190000}"/>
    <cellStyle name="20% - Accent4 3 2 2 3 9" xfId="4377" xr:uid="{00000000-0005-0000-0000-0000BA190000}"/>
    <cellStyle name="20% - Accent4 3 2 2 4" xfId="4378" xr:uid="{00000000-0005-0000-0000-0000BB190000}"/>
    <cellStyle name="20% - Accent4 3 2 2 4 2" xfId="4379" xr:uid="{00000000-0005-0000-0000-0000BC190000}"/>
    <cellStyle name="20% - Accent4 3 2 2 4 2 2" xfId="4380" xr:uid="{00000000-0005-0000-0000-0000BD190000}"/>
    <cellStyle name="20% - Accent4 3 2 2 4 2 2 2" xfId="4381" xr:uid="{00000000-0005-0000-0000-0000BE190000}"/>
    <cellStyle name="20% - Accent4 3 2 2 4 2 2 3" xfId="43502" xr:uid="{00000000-0005-0000-0000-0000BF190000}"/>
    <cellStyle name="20% - Accent4 3 2 2 4 2 3" xfId="4382" xr:uid="{00000000-0005-0000-0000-0000C0190000}"/>
    <cellStyle name="20% - Accent4 3 2 2 4 2 4" xfId="4383" xr:uid="{00000000-0005-0000-0000-0000C1190000}"/>
    <cellStyle name="20% - Accent4 3 2 2 4 2 5" xfId="37334" xr:uid="{00000000-0005-0000-0000-0000C2190000}"/>
    <cellStyle name="20% - Accent4 3 2 2 4 2 6" xfId="43501" xr:uid="{00000000-0005-0000-0000-0000C3190000}"/>
    <cellStyle name="20% - Accent4 3 2 2 4 3" xfId="4384" xr:uid="{00000000-0005-0000-0000-0000C4190000}"/>
    <cellStyle name="20% - Accent4 3 2 2 4 3 2" xfId="4385" xr:uid="{00000000-0005-0000-0000-0000C5190000}"/>
    <cellStyle name="20% - Accent4 3 2 2 4 3 3" xfId="43503" xr:uid="{00000000-0005-0000-0000-0000C6190000}"/>
    <cellStyle name="20% - Accent4 3 2 2 4 4" xfId="4386" xr:uid="{00000000-0005-0000-0000-0000C7190000}"/>
    <cellStyle name="20% - Accent4 3 2 2 4 5" xfId="4387" xr:uid="{00000000-0005-0000-0000-0000C8190000}"/>
    <cellStyle name="20% - Accent4 3 2 2 4 6" xfId="37333" xr:uid="{00000000-0005-0000-0000-0000C9190000}"/>
    <cellStyle name="20% - Accent4 3 2 2 4 7" xfId="43500" xr:uid="{00000000-0005-0000-0000-0000CA190000}"/>
    <cellStyle name="20% - Accent4 3 2 2 5" xfId="4388" xr:uid="{00000000-0005-0000-0000-0000CB190000}"/>
    <cellStyle name="20% - Accent4 3 2 2 5 2" xfId="4389" xr:uid="{00000000-0005-0000-0000-0000CC190000}"/>
    <cellStyle name="20% - Accent4 3 2 2 5 2 2" xfId="4390" xr:uid="{00000000-0005-0000-0000-0000CD190000}"/>
    <cellStyle name="20% - Accent4 3 2 2 5 2 2 2" xfId="4391" xr:uid="{00000000-0005-0000-0000-0000CE190000}"/>
    <cellStyle name="20% - Accent4 3 2 2 5 2 2 3" xfId="43506" xr:uid="{00000000-0005-0000-0000-0000CF190000}"/>
    <cellStyle name="20% - Accent4 3 2 2 5 2 3" xfId="4392" xr:uid="{00000000-0005-0000-0000-0000D0190000}"/>
    <cellStyle name="20% - Accent4 3 2 2 5 2 4" xfId="4393" xr:uid="{00000000-0005-0000-0000-0000D1190000}"/>
    <cellStyle name="20% - Accent4 3 2 2 5 2 5" xfId="37336" xr:uid="{00000000-0005-0000-0000-0000D2190000}"/>
    <cellStyle name="20% - Accent4 3 2 2 5 2 6" xfId="43505" xr:uid="{00000000-0005-0000-0000-0000D3190000}"/>
    <cellStyle name="20% - Accent4 3 2 2 5 3" xfId="4394" xr:uid="{00000000-0005-0000-0000-0000D4190000}"/>
    <cellStyle name="20% - Accent4 3 2 2 5 3 2" xfId="4395" xr:uid="{00000000-0005-0000-0000-0000D5190000}"/>
    <cellStyle name="20% - Accent4 3 2 2 5 3 3" xfId="43507" xr:uid="{00000000-0005-0000-0000-0000D6190000}"/>
    <cellStyle name="20% - Accent4 3 2 2 5 4" xfId="4396" xr:uid="{00000000-0005-0000-0000-0000D7190000}"/>
    <cellStyle name="20% - Accent4 3 2 2 5 5" xfId="4397" xr:uid="{00000000-0005-0000-0000-0000D8190000}"/>
    <cellStyle name="20% - Accent4 3 2 2 5 6" xfId="37335" xr:uid="{00000000-0005-0000-0000-0000D9190000}"/>
    <cellStyle name="20% - Accent4 3 2 2 5 7" xfId="43504" xr:uid="{00000000-0005-0000-0000-0000DA190000}"/>
    <cellStyle name="20% - Accent4 3 2 2 6" xfId="4398" xr:uid="{00000000-0005-0000-0000-0000DB190000}"/>
    <cellStyle name="20% - Accent4 3 2 2 6 2" xfId="4399" xr:uid="{00000000-0005-0000-0000-0000DC190000}"/>
    <cellStyle name="20% - Accent4 3 2 2 6 2 2" xfId="4400" xr:uid="{00000000-0005-0000-0000-0000DD190000}"/>
    <cellStyle name="20% - Accent4 3 2 2 6 2 3" xfId="43509" xr:uid="{00000000-0005-0000-0000-0000DE190000}"/>
    <cellStyle name="20% - Accent4 3 2 2 6 3" xfId="4401" xr:uid="{00000000-0005-0000-0000-0000DF190000}"/>
    <cellStyle name="20% - Accent4 3 2 2 6 4" xfId="4402" xr:uid="{00000000-0005-0000-0000-0000E0190000}"/>
    <cellStyle name="20% - Accent4 3 2 2 6 5" xfId="37337" xr:uid="{00000000-0005-0000-0000-0000E1190000}"/>
    <cellStyle name="20% - Accent4 3 2 2 6 6" xfId="43508" xr:uid="{00000000-0005-0000-0000-0000E2190000}"/>
    <cellStyle name="20% - Accent4 3 2 2 7" xfId="4403" xr:uid="{00000000-0005-0000-0000-0000E3190000}"/>
    <cellStyle name="20% - Accent4 3 2 2 7 2" xfId="4404" xr:uid="{00000000-0005-0000-0000-0000E4190000}"/>
    <cellStyle name="20% - Accent4 3 2 2 7 2 2" xfId="4405" xr:uid="{00000000-0005-0000-0000-0000E5190000}"/>
    <cellStyle name="20% - Accent4 3 2 2 7 3" xfId="4406" xr:uid="{00000000-0005-0000-0000-0000E6190000}"/>
    <cellStyle name="20% - Accent4 3 2 2 7 4" xfId="4407" xr:uid="{00000000-0005-0000-0000-0000E7190000}"/>
    <cellStyle name="20% - Accent4 3 2 2 7 5" xfId="43510" xr:uid="{00000000-0005-0000-0000-0000E8190000}"/>
    <cellStyle name="20% - Accent4 3 2 2 8" xfId="4408" xr:uid="{00000000-0005-0000-0000-0000E9190000}"/>
    <cellStyle name="20% - Accent4 3 2 2 8 2" xfId="4409" xr:uid="{00000000-0005-0000-0000-0000EA190000}"/>
    <cellStyle name="20% - Accent4 3 2 2 8 2 2" xfId="4410" xr:uid="{00000000-0005-0000-0000-0000EB190000}"/>
    <cellStyle name="20% - Accent4 3 2 2 8 3" xfId="4411" xr:uid="{00000000-0005-0000-0000-0000EC190000}"/>
    <cellStyle name="20% - Accent4 3 2 2 8 4" xfId="4412" xr:uid="{00000000-0005-0000-0000-0000ED190000}"/>
    <cellStyle name="20% - Accent4 3 2 2 9" xfId="4413" xr:uid="{00000000-0005-0000-0000-0000EE190000}"/>
    <cellStyle name="20% - Accent4 3 2 2 9 2" xfId="4414" xr:uid="{00000000-0005-0000-0000-0000EF190000}"/>
    <cellStyle name="20% - Accent4 3 2 3" xfId="4415" xr:uid="{00000000-0005-0000-0000-0000F0190000}"/>
    <cellStyle name="20% - Accent4 3 2 3 10" xfId="4416" xr:uid="{00000000-0005-0000-0000-0000F1190000}"/>
    <cellStyle name="20% - Accent4 3 2 3 11" xfId="34578" xr:uid="{00000000-0005-0000-0000-0000F2190000}"/>
    <cellStyle name="20% - Accent4 3 2 3 12" xfId="43511" xr:uid="{00000000-0005-0000-0000-0000F3190000}"/>
    <cellStyle name="20% - Accent4 3 2 3 2" xfId="4417" xr:uid="{00000000-0005-0000-0000-0000F4190000}"/>
    <cellStyle name="20% - Accent4 3 2 3 2 10" xfId="34579" xr:uid="{00000000-0005-0000-0000-0000F5190000}"/>
    <cellStyle name="20% - Accent4 3 2 3 2 11" xfId="43512" xr:uid="{00000000-0005-0000-0000-0000F6190000}"/>
    <cellStyle name="20% - Accent4 3 2 3 2 2" xfId="4418" xr:uid="{00000000-0005-0000-0000-0000F7190000}"/>
    <cellStyle name="20% - Accent4 3 2 3 2 2 2" xfId="4419" xr:uid="{00000000-0005-0000-0000-0000F8190000}"/>
    <cellStyle name="20% - Accent4 3 2 3 2 2 2 2" xfId="4420" xr:uid="{00000000-0005-0000-0000-0000F9190000}"/>
    <cellStyle name="20% - Accent4 3 2 3 2 2 2 2 2" xfId="4421" xr:uid="{00000000-0005-0000-0000-0000FA190000}"/>
    <cellStyle name="20% - Accent4 3 2 3 2 2 2 2 3" xfId="43515" xr:uid="{00000000-0005-0000-0000-0000FB190000}"/>
    <cellStyle name="20% - Accent4 3 2 3 2 2 2 3" xfId="4422" xr:uid="{00000000-0005-0000-0000-0000FC190000}"/>
    <cellStyle name="20% - Accent4 3 2 3 2 2 2 4" xfId="4423" xr:uid="{00000000-0005-0000-0000-0000FD190000}"/>
    <cellStyle name="20% - Accent4 3 2 3 2 2 2 5" xfId="37339" xr:uid="{00000000-0005-0000-0000-0000FE190000}"/>
    <cellStyle name="20% - Accent4 3 2 3 2 2 2 6" xfId="43514" xr:uid="{00000000-0005-0000-0000-0000FF190000}"/>
    <cellStyle name="20% - Accent4 3 2 3 2 2 3" xfId="4424" xr:uid="{00000000-0005-0000-0000-0000001A0000}"/>
    <cellStyle name="20% - Accent4 3 2 3 2 2 3 2" xfId="4425" xr:uid="{00000000-0005-0000-0000-0000011A0000}"/>
    <cellStyle name="20% - Accent4 3 2 3 2 2 3 3" xfId="43516" xr:uid="{00000000-0005-0000-0000-0000021A0000}"/>
    <cellStyle name="20% - Accent4 3 2 3 2 2 4" xfId="4426" xr:uid="{00000000-0005-0000-0000-0000031A0000}"/>
    <cellStyle name="20% - Accent4 3 2 3 2 2 5" xfId="4427" xr:uid="{00000000-0005-0000-0000-0000041A0000}"/>
    <cellStyle name="20% - Accent4 3 2 3 2 2 6" xfId="37338" xr:uid="{00000000-0005-0000-0000-0000051A0000}"/>
    <cellStyle name="20% - Accent4 3 2 3 2 2 7" xfId="43513" xr:uid="{00000000-0005-0000-0000-0000061A0000}"/>
    <cellStyle name="20% - Accent4 3 2 3 2 3" xfId="4428" xr:uid="{00000000-0005-0000-0000-0000071A0000}"/>
    <cellStyle name="20% - Accent4 3 2 3 2 3 2" xfId="4429" xr:uid="{00000000-0005-0000-0000-0000081A0000}"/>
    <cellStyle name="20% - Accent4 3 2 3 2 3 2 2" xfId="4430" xr:uid="{00000000-0005-0000-0000-0000091A0000}"/>
    <cellStyle name="20% - Accent4 3 2 3 2 3 2 2 2" xfId="4431" xr:uid="{00000000-0005-0000-0000-00000A1A0000}"/>
    <cellStyle name="20% - Accent4 3 2 3 2 3 2 2 3" xfId="43519" xr:uid="{00000000-0005-0000-0000-00000B1A0000}"/>
    <cellStyle name="20% - Accent4 3 2 3 2 3 2 3" xfId="4432" xr:uid="{00000000-0005-0000-0000-00000C1A0000}"/>
    <cellStyle name="20% - Accent4 3 2 3 2 3 2 4" xfId="4433" xr:uid="{00000000-0005-0000-0000-00000D1A0000}"/>
    <cellStyle name="20% - Accent4 3 2 3 2 3 2 5" xfId="37341" xr:uid="{00000000-0005-0000-0000-00000E1A0000}"/>
    <cellStyle name="20% - Accent4 3 2 3 2 3 2 6" xfId="43518" xr:uid="{00000000-0005-0000-0000-00000F1A0000}"/>
    <cellStyle name="20% - Accent4 3 2 3 2 3 3" xfId="4434" xr:uid="{00000000-0005-0000-0000-0000101A0000}"/>
    <cellStyle name="20% - Accent4 3 2 3 2 3 3 2" xfId="4435" xr:uid="{00000000-0005-0000-0000-0000111A0000}"/>
    <cellStyle name="20% - Accent4 3 2 3 2 3 3 3" xfId="43520" xr:uid="{00000000-0005-0000-0000-0000121A0000}"/>
    <cellStyle name="20% - Accent4 3 2 3 2 3 4" xfId="4436" xr:uid="{00000000-0005-0000-0000-0000131A0000}"/>
    <cellStyle name="20% - Accent4 3 2 3 2 3 5" xfId="4437" xr:uid="{00000000-0005-0000-0000-0000141A0000}"/>
    <cellStyle name="20% - Accent4 3 2 3 2 3 6" xfId="37340" xr:uid="{00000000-0005-0000-0000-0000151A0000}"/>
    <cellStyle name="20% - Accent4 3 2 3 2 3 7" xfId="43517" xr:uid="{00000000-0005-0000-0000-0000161A0000}"/>
    <cellStyle name="20% - Accent4 3 2 3 2 4" xfId="4438" xr:uid="{00000000-0005-0000-0000-0000171A0000}"/>
    <cellStyle name="20% - Accent4 3 2 3 2 4 2" xfId="4439" xr:uid="{00000000-0005-0000-0000-0000181A0000}"/>
    <cellStyle name="20% - Accent4 3 2 3 2 4 2 2" xfId="4440" xr:uid="{00000000-0005-0000-0000-0000191A0000}"/>
    <cellStyle name="20% - Accent4 3 2 3 2 4 2 3" xfId="43522" xr:uid="{00000000-0005-0000-0000-00001A1A0000}"/>
    <cellStyle name="20% - Accent4 3 2 3 2 4 3" xfId="4441" xr:uid="{00000000-0005-0000-0000-00001B1A0000}"/>
    <cellStyle name="20% - Accent4 3 2 3 2 4 4" xfId="4442" xr:uid="{00000000-0005-0000-0000-00001C1A0000}"/>
    <cellStyle name="20% - Accent4 3 2 3 2 4 5" xfId="37342" xr:uid="{00000000-0005-0000-0000-00001D1A0000}"/>
    <cellStyle name="20% - Accent4 3 2 3 2 4 6" xfId="43521" xr:uid="{00000000-0005-0000-0000-00001E1A0000}"/>
    <cellStyle name="20% - Accent4 3 2 3 2 5" xfId="4443" xr:uid="{00000000-0005-0000-0000-00001F1A0000}"/>
    <cellStyle name="20% - Accent4 3 2 3 2 5 2" xfId="4444" xr:uid="{00000000-0005-0000-0000-0000201A0000}"/>
    <cellStyle name="20% - Accent4 3 2 3 2 5 2 2" xfId="4445" xr:uid="{00000000-0005-0000-0000-0000211A0000}"/>
    <cellStyle name="20% - Accent4 3 2 3 2 5 3" xfId="4446" xr:uid="{00000000-0005-0000-0000-0000221A0000}"/>
    <cellStyle name="20% - Accent4 3 2 3 2 5 4" xfId="4447" xr:uid="{00000000-0005-0000-0000-0000231A0000}"/>
    <cellStyle name="20% - Accent4 3 2 3 2 5 5" xfId="43523" xr:uid="{00000000-0005-0000-0000-0000241A0000}"/>
    <cellStyle name="20% - Accent4 3 2 3 2 6" xfId="4448" xr:uid="{00000000-0005-0000-0000-0000251A0000}"/>
    <cellStyle name="20% - Accent4 3 2 3 2 6 2" xfId="4449" xr:uid="{00000000-0005-0000-0000-0000261A0000}"/>
    <cellStyle name="20% - Accent4 3 2 3 2 6 2 2" xfId="4450" xr:uid="{00000000-0005-0000-0000-0000271A0000}"/>
    <cellStyle name="20% - Accent4 3 2 3 2 6 3" xfId="4451" xr:uid="{00000000-0005-0000-0000-0000281A0000}"/>
    <cellStyle name="20% - Accent4 3 2 3 2 6 4" xfId="4452" xr:uid="{00000000-0005-0000-0000-0000291A0000}"/>
    <cellStyle name="20% - Accent4 3 2 3 2 7" xfId="4453" xr:uid="{00000000-0005-0000-0000-00002A1A0000}"/>
    <cellStyle name="20% - Accent4 3 2 3 2 7 2" xfId="4454" xr:uid="{00000000-0005-0000-0000-00002B1A0000}"/>
    <cellStyle name="20% - Accent4 3 2 3 2 8" xfId="4455" xr:uid="{00000000-0005-0000-0000-00002C1A0000}"/>
    <cellStyle name="20% - Accent4 3 2 3 2 9" xfId="4456" xr:uid="{00000000-0005-0000-0000-00002D1A0000}"/>
    <cellStyle name="20% - Accent4 3 2 3 3" xfId="4457" xr:uid="{00000000-0005-0000-0000-00002E1A0000}"/>
    <cellStyle name="20% - Accent4 3 2 3 3 2" xfId="4458" xr:uid="{00000000-0005-0000-0000-00002F1A0000}"/>
    <cellStyle name="20% - Accent4 3 2 3 3 2 2" xfId="4459" xr:uid="{00000000-0005-0000-0000-0000301A0000}"/>
    <cellStyle name="20% - Accent4 3 2 3 3 2 2 2" xfId="4460" xr:uid="{00000000-0005-0000-0000-0000311A0000}"/>
    <cellStyle name="20% - Accent4 3 2 3 3 2 2 3" xfId="43526" xr:uid="{00000000-0005-0000-0000-0000321A0000}"/>
    <cellStyle name="20% - Accent4 3 2 3 3 2 3" xfId="4461" xr:uid="{00000000-0005-0000-0000-0000331A0000}"/>
    <cellStyle name="20% - Accent4 3 2 3 3 2 4" xfId="4462" xr:uid="{00000000-0005-0000-0000-0000341A0000}"/>
    <cellStyle name="20% - Accent4 3 2 3 3 2 5" xfId="37344" xr:uid="{00000000-0005-0000-0000-0000351A0000}"/>
    <cellStyle name="20% - Accent4 3 2 3 3 2 6" xfId="43525" xr:uid="{00000000-0005-0000-0000-0000361A0000}"/>
    <cellStyle name="20% - Accent4 3 2 3 3 3" xfId="4463" xr:uid="{00000000-0005-0000-0000-0000371A0000}"/>
    <cellStyle name="20% - Accent4 3 2 3 3 3 2" xfId="4464" xr:uid="{00000000-0005-0000-0000-0000381A0000}"/>
    <cellStyle name="20% - Accent4 3 2 3 3 3 3" xfId="43527" xr:uid="{00000000-0005-0000-0000-0000391A0000}"/>
    <cellStyle name="20% - Accent4 3 2 3 3 4" xfId="4465" xr:uid="{00000000-0005-0000-0000-00003A1A0000}"/>
    <cellStyle name="20% - Accent4 3 2 3 3 5" xfId="4466" xr:uid="{00000000-0005-0000-0000-00003B1A0000}"/>
    <cellStyle name="20% - Accent4 3 2 3 3 6" xfId="37343" xr:uid="{00000000-0005-0000-0000-00003C1A0000}"/>
    <cellStyle name="20% - Accent4 3 2 3 3 7" xfId="43524" xr:uid="{00000000-0005-0000-0000-00003D1A0000}"/>
    <cellStyle name="20% - Accent4 3 2 3 4" xfId="4467" xr:uid="{00000000-0005-0000-0000-00003E1A0000}"/>
    <cellStyle name="20% - Accent4 3 2 3 4 2" xfId="4468" xr:uid="{00000000-0005-0000-0000-00003F1A0000}"/>
    <cellStyle name="20% - Accent4 3 2 3 4 2 2" xfId="4469" xr:uid="{00000000-0005-0000-0000-0000401A0000}"/>
    <cellStyle name="20% - Accent4 3 2 3 4 2 2 2" xfId="4470" xr:uid="{00000000-0005-0000-0000-0000411A0000}"/>
    <cellStyle name="20% - Accent4 3 2 3 4 2 2 3" xfId="43530" xr:uid="{00000000-0005-0000-0000-0000421A0000}"/>
    <cellStyle name="20% - Accent4 3 2 3 4 2 3" xfId="4471" xr:uid="{00000000-0005-0000-0000-0000431A0000}"/>
    <cellStyle name="20% - Accent4 3 2 3 4 2 4" xfId="4472" xr:uid="{00000000-0005-0000-0000-0000441A0000}"/>
    <cellStyle name="20% - Accent4 3 2 3 4 2 5" xfId="37346" xr:uid="{00000000-0005-0000-0000-0000451A0000}"/>
    <cellStyle name="20% - Accent4 3 2 3 4 2 6" xfId="43529" xr:uid="{00000000-0005-0000-0000-0000461A0000}"/>
    <cellStyle name="20% - Accent4 3 2 3 4 3" xfId="4473" xr:uid="{00000000-0005-0000-0000-0000471A0000}"/>
    <cellStyle name="20% - Accent4 3 2 3 4 3 2" xfId="4474" xr:uid="{00000000-0005-0000-0000-0000481A0000}"/>
    <cellStyle name="20% - Accent4 3 2 3 4 3 3" xfId="43531" xr:uid="{00000000-0005-0000-0000-0000491A0000}"/>
    <cellStyle name="20% - Accent4 3 2 3 4 4" xfId="4475" xr:uid="{00000000-0005-0000-0000-00004A1A0000}"/>
    <cellStyle name="20% - Accent4 3 2 3 4 5" xfId="4476" xr:uid="{00000000-0005-0000-0000-00004B1A0000}"/>
    <cellStyle name="20% - Accent4 3 2 3 4 6" xfId="37345" xr:uid="{00000000-0005-0000-0000-00004C1A0000}"/>
    <cellStyle name="20% - Accent4 3 2 3 4 7" xfId="43528" xr:uid="{00000000-0005-0000-0000-00004D1A0000}"/>
    <cellStyle name="20% - Accent4 3 2 3 5" xfId="4477" xr:uid="{00000000-0005-0000-0000-00004E1A0000}"/>
    <cellStyle name="20% - Accent4 3 2 3 5 2" xfId="4478" xr:uid="{00000000-0005-0000-0000-00004F1A0000}"/>
    <cellStyle name="20% - Accent4 3 2 3 5 2 2" xfId="4479" xr:uid="{00000000-0005-0000-0000-0000501A0000}"/>
    <cellStyle name="20% - Accent4 3 2 3 5 2 3" xfId="43533" xr:uid="{00000000-0005-0000-0000-0000511A0000}"/>
    <cellStyle name="20% - Accent4 3 2 3 5 3" xfId="4480" xr:uid="{00000000-0005-0000-0000-0000521A0000}"/>
    <cellStyle name="20% - Accent4 3 2 3 5 4" xfId="4481" xr:uid="{00000000-0005-0000-0000-0000531A0000}"/>
    <cellStyle name="20% - Accent4 3 2 3 5 5" xfId="37347" xr:uid="{00000000-0005-0000-0000-0000541A0000}"/>
    <cellStyle name="20% - Accent4 3 2 3 5 6" xfId="43532" xr:uid="{00000000-0005-0000-0000-0000551A0000}"/>
    <cellStyle name="20% - Accent4 3 2 3 6" xfId="4482" xr:uid="{00000000-0005-0000-0000-0000561A0000}"/>
    <cellStyle name="20% - Accent4 3 2 3 6 2" xfId="4483" xr:uid="{00000000-0005-0000-0000-0000571A0000}"/>
    <cellStyle name="20% - Accent4 3 2 3 6 2 2" xfId="4484" xr:uid="{00000000-0005-0000-0000-0000581A0000}"/>
    <cellStyle name="20% - Accent4 3 2 3 6 3" xfId="4485" xr:uid="{00000000-0005-0000-0000-0000591A0000}"/>
    <cellStyle name="20% - Accent4 3 2 3 6 4" xfId="4486" xr:uid="{00000000-0005-0000-0000-00005A1A0000}"/>
    <cellStyle name="20% - Accent4 3 2 3 6 5" xfId="43534" xr:uid="{00000000-0005-0000-0000-00005B1A0000}"/>
    <cellStyle name="20% - Accent4 3 2 3 7" xfId="4487" xr:uid="{00000000-0005-0000-0000-00005C1A0000}"/>
    <cellStyle name="20% - Accent4 3 2 3 7 2" xfId="4488" xr:uid="{00000000-0005-0000-0000-00005D1A0000}"/>
    <cellStyle name="20% - Accent4 3 2 3 7 2 2" xfId="4489" xr:uid="{00000000-0005-0000-0000-00005E1A0000}"/>
    <cellStyle name="20% - Accent4 3 2 3 7 3" xfId="4490" xr:uid="{00000000-0005-0000-0000-00005F1A0000}"/>
    <cellStyle name="20% - Accent4 3 2 3 7 4" xfId="4491" xr:uid="{00000000-0005-0000-0000-0000601A0000}"/>
    <cellStyle name="20% - Accent4 3 2 3 8" xfId="4492" xr:uid="{00000000-0005-0000-0000-0000611A0000}"/>
    <cellStyle name="20% - Accent4 3 2 3 8 2" xfId="4493" xr:uid="{00000000-0005-0000-0000-0000621A0000}"/>
    <cellStyle name="20% - Accent4 3 2 3 9" xfId="4494" xr:uid="{00000000-0005-0000-0000-0000631A0000}"/>
    <cellStyle name="20% - Accent4 3 2 4" xfId="4495" xr:uid="{00000000-0005-0000-0000-0000641A0000}"/>
    <cellStyle name="20% - Accent4 3 2 4 10" xfId="34580" xr:uid="{00000000-0005-0000-0000-0000651A0000}"/>
    <cellStyle name="20% - Accent4 3 2 4 11" xfId="43535" xr:uid="{00000000-0005-0000-0000-0000661A0000}"/>
    <cellStyle name="20% - Accent4 3 2 4 2" xfId="4496" xr:uid="{00000000-0005-0000-0000-0000671A0000}"/>
    <cellStyle name="20% - Accent4 3 2 4 2 2" xfId="4497" xr:uid="{00000000-0005-0000-0000-0000681A0000}"/>
    <cellStyle name="20% - Accent4 3 2 4 2 2 2" xfId="4498" xr:uid="{00000000-0005-0000-0000-0000691A0000}"/>
    <cellStyle name="20% - Accent4 3 2 4 2 2 2 2" xfId="4499" xr:uid="{00000000-0005-0000-0000-00006A1A0000}"/>
    <cellStyle name="20% - Accent4 3 2 4 2 2 2 3" xfId="43538" xr:uid="{00000000-0005-0000-0000-00006B1A0000}"/>
    <cellStyle name="20% - Accent4 3 2 4 2 2 3" xfId="4500" xr:uid="{00000000-0005-0000-0000-00006C1A0000}"/>
    <cellStyle name="20% - Accent4 3 2 4 2 2 4" xfId="4501" xr:uid="{00000000-0005-0000-0000-00006D1A0000}"/>
    <cellStyle name="20% - Accent4 3 2 4 2 2 5" xfId="37349" xr:uid="{00000000-0005-0000-0000-00006E1A0000}"/>
    <cellStyle name="20% - Accent4 3 2 4 2 2 6" xfId="43537" xr:uid="{00000000-0005-0000-0000-00006F1A0000}"/>
    <cellStyle name="20% - Accent4 3 2 4 2 3" xfId="4502" xr:uid="{00000000-0005-0000-0000-0000701A0000}"/>
    <cellStyle name="20% - Accent4 3 2 4 2 3 2" xfId="4503" xr:uid="{00000000-0005-0000-0000-0000711A0000}"/>
    <cellStyle name="20% - Accent4 3 2 4 2 3 3" xfId="43539" xr:uid="{00000000-0005-0000-0000-0000721A0000}"/>
    <cellStyle name="20% - Accent4 3 2 4 2 4" xfId="4504" xr:uid="{00000000-0005-0000-0000-0000731A0000}"/>
    <cellStyle name="20% - Accent4 3 2 4 2 5" xfId="4505" xr:uid="{00000000-0005-0000-0000-0000741A0000}"/>
    <cellStyle name="20% - Accent4 3 2 4 2 6" xfId="37348" xr:uid="{00000000-0005-0000-0000-0000751A0000}"/>
    <cellStyle name="20% - Accent4 3 2 4 2 7" xfId="43536" xr:uid="{00000000-0005-0000-0000-0000761A0000}"/>
    <cellStyle name="20% - Accent4 3 2 4 3" xfId="4506" xr:uid="{00000000-0005-0000-0000-0000771A0000}"/>
    <cellStyle name="20% - Accent4 3 2 4 3 2" xfId="4507" xr:uid="{00000000-0005-0000-0000-0000781A0000}"/>
    <cellStyle name="20% - Accent4 3 2 4 3 2 2" xfId="4508" xr:uid="{00000000-0005-0000-0000-0000791A0000}"/>
    <cellStyle name="20% - Accent4 3 2 4 3 2 2 2" xfId="4509" xr:uid="{00000000-0005-0000-0000-00007A1A0000}"/>
    <cellStyle name="20% - Accent4 3 2 4 3 2 2 3" xfId="43542" xr:uid="{00000000-0005-0000-0000-00007B1A0000}"/>
    <cellStyle name="20% - Accent4 3 2 4 3 2 3" xfId="4510" xr:uid="{00000000-0005-0000-0000-00007C1A0000}"/>
    <cellStyle name="20% - Accent4 3 2 4 3 2 4" xfId="4511" xr:uid="{00000000-0005-0000-0000-00007D1A0000}"/>
    <cellStyle name="20% - Accent4 3 2 4 3 2 5" xfId="37351" xr:uid="{00000000-0005-0000-0000-00007E1A0000}"/>
    <cellStyle name="20% - Accent4 3 2 4 3 2 6" xfId="43541" xr:uid="{00000000-0005-0000-0000-00007F1A0000}"/>
    <cellStyle name="20% - Accent4 3 2 4 3 3" xfId="4512" xr:uid="{00000000-0005-0000-0000-0000801A0000}"/>
    <cellStyle name="20% - Accent4 3 2 4 3 3 2" xfId="4513" xr:uid="{00000000-0005-0000-0000-0000811A0000}"/>
    <cellStyle name="20% - Accent4 3 2 4 3 3 3" xfId="43543" xr:uid="{00000000-0005-0000-0000-0000821A0000}"/>
    <cellStyle name="20% - Accent4 3 2 4 3 4" xfId="4514" xr:uid="{00000000-0005-0000-0000-0000831A0000}"/>
    <cellStyle name="20% - Accent4 3 2 4 3 5" xfId="4515" xr:uid="{00000000-0005-0000-0000-0000841A0000}"/>
    <cellStyle name="20% - Accent4 3 2 4 3 6" xfId="37350" xr:uid="{00000000-0005-0000-0000-0000851A0000}"/>
    <cellStyle name="20% - Accent4 3 2 4 3 7" xfId="43540" xr:uid="{00000000-0005-0000-0000-0000861A0000}"/>
    <cellStyle name="20% - Accent4 3 2 4 4" xfId="4516" xr:uid="{00000000-0005-0000-0000-0000871A0000}"/>
    <cellStyle name="20% - Accent4 3 2 4 4 2" xfId="4517" xr:uid="{00000000-0005-0000-0000-0000881A0000}"/>
    <cellStyle name="20% - Accent4 3 2 4 4 2 2" xfId="4518" xr:uid="{00000000-0005-0000-0000-0000891A0000}"/>
    <cellStyle name="20% - Accent4 3 2 4 4 2 3" xfId="43545" xr:uid="{00000000-0005-0000-0000-00008A1A0000}"/>
    <cellStyle name="20% - Accent4 3 2 4 4 3" xfId="4519" xr:uid="{00000000-0005-0000-0000-00008B1A0000}"/>
    <cellStyle name="20% - Accent4 3 2 4 4 4" xfId="4520" xr:uid="{00000000-0005-0000-0000-00008C1A0000}"/>
    <cellStyle name="20% - Accent4 3 2 4 4 5" xfId="37352" xr:uid="{00000000-0005-0000-0000-00008D1A0000}"/>
    <cellStyle name="20% - Accent4 3 2 4 4 6" xfId="43544" xr:uid="{00000000-0005-0000-0000-00008E1A0000}"/>
    <cellStyle name="20% - Accent4 3 2 4 5" xfId="4521" xr:uid="{00000000-0005-0000-0000-00008F1A0000}"/>
    <cellStyle name="20% - Accent4 3 2 4 5 2" xfId="4522" xr:uid="{00000000-0005-0000-0000-0000901A0000}"/>
    <cellStyle name="20% - Accent4 3 2 4 5 2 2" xfId="4523" xr:uid="{00000000-0005-0000-0000-0000911A0000}"/>
    <cellStyle name="20% - Accent4 3 2 4 5 3" xfId="4524" xr:uid="{00000000-0005-0000-0000-0000921A0000}"/>
    <cellStyle name="20% - Accent4 3 2 4 5 4" xfId="4525" xr:uid="{00000000-0005-0000-0000-0000931A0000}"/>
    <cellStyle name="20% - Accent4 3 2 4 5 5" xfId="43546" xr:uid="{00000000-0005-0000-0000-0000941A0000}"/>
    <cellStyle name="20% - Accent4 3 2 4 6" xfId="4526" xr:uid="{00000000-0005-0000-0000-0000951A0000}"/>
    <cellStyle name="20% - Accent4 3 2 4 6 2" xfId="4527" xr:uid="{00000000-0005-0000-0000-0000961A0000}"/>
    <cellStyle name="20% - Accent4 3 2 4 6 2 2" xfId="4528" xr:uid="{00000000-0005-0000-0000-0000971A0000}"/>
    <cellStyle name="20% - Accent4 3 2 4 6 3" xfId="4529" xr:uid="{00000000-0005-0000-0000-0000981A0000}"/>
    <cellStyle name="20% - Accent4 3 2 4 6 4" xfId="4530" xr:uid="{00000000-0005-0000-0000-0000991A0000}"/>
    <cellStyle name="20% - Accent4 3 2 4 7" xfId="4531" xr:uid="{00000000-0005-0000-0000-00009A1A0000}"/>
    <cellStyle name="20% - Accent4 3 2 4 7 2" xfId="4532" xr:uid="{00000000-0005-0000-0000-00009B1A0000}"/>
    <cellStyle name="20% - Accent4 3 2 4 8" xfId="4533" xr:uid="{00000000-0005-0000-0000-00009C1A0000}"/>
    <cellStyle name="20% - Accent4 3 2 4 9" xfId="4534" xr:uid="{00000000-0005-0000-0000-00009D1A0000}"/>
    <cellStyle name="20% - Accent4 3 2 5" xfId="4535" xr:uid="{00000000-0005-0000-0000-00009E1A0000}"/>
    <cellStyle name="20% - Accent4 3 2 5 2" xfId="4536" xr:uid="{00000000-0005-0000-0000-00009F1A0000}"/>
    <cellStyle name="20% - Accent4 3 2 5 2 2" xfId="4537" xr:uid="{00000000-0005-0000-0000-0000A01A0000}"/>
    <cellStyle name="20% - Accent4 3 2 5 2 2 2" xfId="4538" xr:uid="{00000000-0005-0000-0000-0000A11A0000}"/>
    <cellStyle name="20% - Accent4 3 2 5 2 2 3" xfId="43549" xr:uid="{00000000-0005-0000-0000-0000A21A0000}"/>
    <cellStyle name="20% - Accent4 3 2 5 2 3" xfId="4539" xr:uid="{00000000-0005-0000-0000-0000A31A0000}"/>
    <cellStyle name="20% - Accent4 3 2 5 2 4" xfId="4540" xr:uid="{00000000-0005-0000-0000-0000A41A0000}"/>
    <cellStyle name="20% - Accent4 3 2 5 2 5" xfId="37354" xr:uid="{00000000-0005-0000-0000-0000A51A0000}"/>
    <cellStyle name="20% - Accent4 3 2 5 2 6" xfId="43548" xr:uid="{00000000-0005-0000-0000-0000A61A0000}"/>
    <cellStyle name="20% - Accent4 3 2 5 3" xfId="4541" xr:uid="{00000000-0005-0000-0000-0000A71A0000}"/>
    <cellStyle name="20% - Accent4 3 2 5 3 2" xfId="4542" xr:uid="{00000000-0005-0000-0000-0000A81A0000}"/>
    <cellStyle name="20% - Accent4 3 2 5 3 3" xfId="43550" xr:uid="{00000000-0005-0000-0000-0000A91A0000}"/>
    <cellStyle name="20% - Accent4 3 2 5 4" xfId="4543" xr:uid="{00000000-0005-0000-0000-0000AA1A0000}"/>
    <cellStyle name="20% - Accent4 3 2 5 5" xfId="4544" xr:uid="{00000000-0005-0000-0000-0000AB1A0000}"/>
    <cellStyle name="20% - Accent4 3 2 5 6" xfId="37353" xr:uid="{00000000-0005-0000-0000-0000AC1A0000}"/>
    <cellStyle name="20% - Accent4 3 2 5 7" xfId="43547" xr:uid="{00000000-0005-0000-0000-0000AD1A0000}"/>
    <cellStyle name="20% - Accent4 3 2 6" xfId="4545" xr:uid="{00000000-0005-0000-0000-0000AE1A0000}"/>
    <cellStyle name="20% - Accent4 3 2 6 2" xfId="4546" xr:uid="{00000000-0005-0000-0000-0000AF1A0000}"/>
    <cellStyle name="20% - Accent4 3 2 6 2 2" xfId="4547" xr:uid="{00000000-0005-0000-0000-0000B01A0000}"/>
    <cellStyle name="20% - Accent4 3 2 6 2 2 2" xfId="4548" xr:uid="{00000000-0005-0000-0000-0000B11A0000}"/>
    <cellStyle name="20% - Accent4 3 2 6 2 2 3" xfId="43553" xr:uid="{00000000-0005-0000-0000-0000B21A0000}"/>
    <cellStyle name="20% - Accent4 3 2 6 2 3" xfId="4549" xr:uid="{00000000-0005-0000-0000-0000B31A0000}"/>
    <cellStyle name="20% - Accent4 3 2 6 2 4" xfId="4550" xr:uid="{00000000-0005-0000-0000-0000B41A0000}"/>
    <cellStyle name="20% - Accent4 3 2 6 2 5" xfId="37356" xr:uid="{00000000-0005-0000-0000-0000B51A0000}"/>
    <cellStyle name="20% - Accent4 3 2 6 2 6" xfId="43552" xr:uid="{00000000-0005-0000-0000-0000B61A0000}"/>
    <cellStyle name="20% - Accent4 3 2 6 3" xfId="4551" xr:uid="{00000000-0005-0000-0000-0000B71A0000}"/>
    <cellStyle name="20% - Accent4 3 2 6 3 2" xfId="4552" xr:uid="{00000000-0005-0000-0000-0000B81A0000}"/>
    <cellStyle name="20% - Accent4 3 2 6 3 3" xfId="43554" xr:uid="{00000000-0005-0000-0000-0000B91A0000}"/>
    <cellStyle name="20% - Accent4 3 2 6 4" xfId="4553" xr:uid="{00000000-0005-0000-0000-0000BA1A0000}"/>
    <cellStyle name="20% - Accent4 3 2 6 5" xfId="4554" xr:uid="{00000000-0005-0000-0000-0000BB1A0000}"/>
    <cellStyle name="20% - Accent4 3 2 6 6" xfId="37355" xr:uid="{00000000-0005-0000-0000-0000BC1A0000}"/>
    <cellStyle name="20% - Accent4 3 2 6 7" xfId="43551" xr:uid="{00000000-0005-0000-0000-0000BD1A0000}"/>
    <cellStyle name="20% - Accent4 3 2 7" xfId="4555" xr:uid="{00000000-0005-0000-0000-0000BE1A0000}"/>
    <cellStyle name="20% - Accent4 3 2 7 2" xfId="4556" xr:uid="{00000000-0005-0000-0000-0000BF1A0000}"/>
    <cellStyle name="20% - Accent4 3 2 7 2 2" xfId="4557" xr:uid="{00000000-0005-0000-0000-0000C01A0000}"/>
    <cellStyle name="20% - Accent4 3 2 7 2 3" xfId="43556" xr:uid="{00000000-0005-0000-0000-0000C11A0000}"/>
    <cellStyle name="20% - Accent4 3 2 7 3" xfId="4558" xr:uid="{00000000-0005-0000-0000-0000C21A0000}"/>
    <cellStyle name="20% - Accent4 3 2 7 4" xfId="4559" xr:uid="{00000000-0005-0000-0000-0000C31A0000}"/>
    <cellStyle name="20% - Accent4 3 2 7 5" xfId="37357" xr:uid="{00000000-0005-0000-0000-0000C41A0000}"/>
    <cellStyle name="20% - Accent4 3 2 7 6" xfId="43555" xr:uid="{00000000-0005-0000-0000-0000C51A0000}"/>
    <cellStyle name="20% - Accent4 3 2 8" xfId="4560" xr:uid="{00000000-0005-0000-0000-0000C61A0000}"/>
    <cellStyle name="20% - Accent4 3 2 8 2" xfId="4561" xr:uid="{00000000-0005-0000-0000-0000C71A0000}"/>
    <cellStyle name="20% - Accent4 3 2 8 2 2" xfId="4562" xr:uid="{00000000-0005-0000-0000-0000C81A0000}"/>
    <cellStyle name="20% - Accent4 3 2 8 3" xfId="4563" xr:uid="{00000000-0005-0000-0000-0000C91A0000}"/>
    <cellStyle name="20% - Accent4 3 2 8 4" xfId="4564" xr:uid="{00000000-0005-0000-0000-0000CA1A0000}"/>
    <cellStyle name="20% - Accent4 3 2 8 5" xfId="43557" xr:uid="{00000000-0005-0000-0000-0000CB1A0000}"/>
    <cellStyle name="20% - Accent4 3 2 9" xfId="4565" xr:uid="{00000000-0005-0000-0000-0000CC1A0000}"/>
    <cellStyle name="20% - Accent4 3 2 9 2" xfId="4566" xr:uid="{00000000-0005-0000-0000-0000CD1A0000}"/>
    <cellStyle name="20% - Accent4 3 2 9 2 2" xfId="4567" xr:uid="{00000000-0005-0000-0000-0000CE1A0000}"/>
    <cellStyle name="20% - Accent4 3 2 9 3" xfId="4568" xr:uid="{00000000-0005-0000-0000-0000CF1A0000}"/>
    <cellStyle name="20% - Accent4 3 2 9 4" xfId="4569" xr:uid="{00000000-0005-0000-0000-0000D01A0000}"/>
    <cellStyle name="20% - Accent4 3 3" xfId="4570" xr:uid="{00000000-0005-0000-0000-0000D11A0000}"/>
    <cellStyle name="20% - Accent4 3 4" xfId="4571" xr:uid="{00000000-0005-0000-0000-0000D21A0000}"/>
    <cellStyle name="20% - Accent4 3 4 2" xfId="4572" xr:uid="{00000000-0005-0000-0000-0000D31A0000}"/>
    <cellStyle name="20% - Accent4 3 4 2 2" xfId="4573" xr:uid="{00000000-0005-0000-0000-0000D41A0000}"/>
    <cellStyle name="20% - Accent4 3 4 2 2 2" xfId="4574" xr:uid="{00000000-0005-0000-0000-0000D51A0000}"/>
    <cellStyle name="20% - Accent4 3 4 2 2 3" xfId="43560" xr:uid="{00000000-0005-0000-0000-0000D61A0000}"/>
    <cellStyle name="20% - Accent4 3 4 2 3" xfId="4575" xr:uid="{00000000-0005-0000-0000-0000D71A0000}"/>
    <cellStyle name="20% - Accent4 3 4 2 4" xfId="4576" xr:uid="{00000000-0005-0000-0000-0000D81A0000}"/>
    <cellStyle name="20% - Accent4 3 4 2 5" xfId="37359" xr:uid="{00000000-0005-0000-0000-0000D91A0000}"/>
    <cellStyle name="20% - Accent4 3 4 2 6" xfId="43559" xr:uid="{00000000-0005-0000-0000-0000DA1A0000}"/>
    <cellStyle name="20% - Accent4 3 4 3" xfId="4577" xr:uid="{00000000-0005-0000-0000-0000DB1A0000}"/>
    <cellStyle name="20% - Accent4 3 4 4" xfId="4578" xr:uid="{00000000-0005-0000-0000-0000DC1A0000}"/>
    <cellStyle name="20% - Accent4 3 4 4 2" xfId="4579" xr:uid="{00000000-0005-0000-0000-0000DD1A0000}"/>
    <cellStyle name="20% - Accent4 3 4 4 3" xfId="43561" xr:uid="{00000000-0005-0000-0000-0000DE1A0000}"/>
    <cellStyle name="20% - Accent4 3 4 5" xfId="4580" xr:uid="{00000000-0005-0000-0000-0000DF1A0000}"/>
    <cellStyle name="20% - Accent4 3 4 6" xfId="4581" xr:uid="{00000000-0005-0000-0000-0000E01A0000}"/>
    <cellStyle name="20% - Accent4 3 4 7" xfId="37358" xr:uid="{00000000-0005-0000-0000-0000E11A0000}"/>
    <cellStyle name="20% - Accent4 3 4 8" xfId="43558" xr:uid="{00000000-0005-0000-0000-0000E21A0000}"/>
    <cellStyle name="20% - Accent4 3 5" xfId="4582" xr:uid="{00000000-0005-0000-0000-0000E31A0000}"/>
    <cellStyle name="20% - Accent4 3 5 2" xfId="4583" xr:uid="{00000000-0005-0000-0000-0000E41A0000}"/>
    <cellStyle name="20% - Accent4 3 5 2 2" xfId="4584" xr:uid="{00000000-0005-0000-0000-0000E51A0000}"/>
    <cellStyle name="20% - Accent4 3 5 2 3" xfId="43563" xr:uid="{00000000-0005-0000-0000-0000E61A0000}"/>
    <cellStyle name="20% - Accent4 3 5 3" xfId="4585" xr:uid="{00000000-0005-0000-0000-0000E71A0000}"/>
    <cellStyle name="20% - Accent4 3 5 4" xfId="4586" xr:uid="{00000000-0005-0000-0000-0000E81A0000}"/>
    <cellStyle name="20% - Accent4 3 5 5" xfId="37360" xr:uid="{00000000-0005-0000-0000-0000E91A0000}"/>
    <cellStyle name="20% - Accent4 3 5 6" xfId="43562" xr:uid="{00000000-0005-0000-0000-0000EA1A0000}"/>
    <cellStyle name="20% - Accent4 3 6" xfId="4587" xr:uid="{00000000-0005-0000-0000-0000EB1A0000}"/>
    <cellStyle name="20% - Accent4 3 7" xfId="4588" xr:uid="{00000000-0005-0000-0000-0000EC1A0000}"/>
    <cellStyle name="20% - Accent4 3 7 2" xfId="4589" xr:uid="{00000000-0005-0000-0000-0000ED1A0000}"/>
    <cellStyle name="20% - Accent4 3 8" xfId="4590" xr:uid="{00000000-0005-0000-0000-0000EE1A0000}"/>
    <cellStyle name="20% - Accent4 3 9" xfId="4591" xr:uid="{00000000-0005-0000-0000-0000EF1A0000}"/>
    <cellStyle name="20% - Accent4 4" xfId="4592" xr:uid="{00000000-0005-0000-0000-0000F01A0000}"/>
    <cellStyle name="20% - Accent4 4 10" xfId="43564" xr:uid="{00000000-0005-0000-0000-0000F11A0000}"/>
    <cellStyle name="20% - Accent4 4 2" xfId="4593" xr:uid="{00000000-0005-0000-0000-0000F21A0000}"/>
    <cellStyle name="20% - Accent4 4 2 10" xfId="4594" xr:uid="{00000000-0005-0000-0000-0000F31A0000}"/>
    <cellStyle name="20% - Accent4 4 2 11" xfId="4595" xr:uid="{00000000-0005-0000-0000-0000F41A0000}"/>
    <cellStyle name="20% - Accent4 4 2 12" xfId="34582" xr:uid="{00000000-0005-0000-0000-0000F51A0000}"/>
    <cellStyle name="20% - Accent4 4 2 13" xfId="43565" xr:uid="{00000000-0005-0000-0000-0000F61A0000}"/>
    <cellStyle name="20% - Accent4 4 2 2" xfId="4596" xr:uid="{00000000-0005-0000-0000-0000F71A0000}"/>
    <cellStyle name="20% - Accent4 4 2 2 10" xfId="4597" xr:uid="{00000000-0005-0000-0000-0000F81A0000}"/>
    <cellStyle name="20% - Accent4 4 2 2 11" xfId="34583" xr:uid="{00000000-0005-0000-0000-0000F91A0000}"/>
    <cellStyle name="20% - Accent4 4 2 2 12" xfId="43566" xr:uid="{00000000-0005-0000-0000-0000FA1A0000}"/>
    <cellStyle name="20% - Accent4 4 2 2 2" xfId="4598" xr:uid="{00000000-0005-0000-0000-0000FB1A0000}"/>
    <cellStyle name="20% - Accent4 4 2 2 2 10" xfId="34584" xr:uid="{00000000-0005-0000-0000-0000FC1A0000}"/>
    <cellStyle name="20% - Accent4 4 2 2 2 11" xfId="43567" xr:uid="{00000000-0005-0000-0000-0000FD1A0000}"/>
    <cellStyle name="20% - Accent4 4 2 2 2 2" xfId="4599" xr:uid="{00000000-0005-0000-0000-0000FE1A0000}"/>
    <cellStyle name="20% - Accent4 4 2 2 2 2 2" xfId="4600" xr:uid="{00000000-0005-0000-0000-0000FF1A0000}"/>
    <cellStyle name="20% - Accent4 4 2 2 2 2 2 2" xfId="4601" xr:uid="{00000000-0005-0000-0000-0000001B0000}"/>
    <cellStyle name="20% - Accent4 4 2 2 2 2 2 2 2" xfId="4602" xr:uid="{00000000-0005-0000-0000-0000011B0000}"/>
    <cellStyle name="20% - Accent4 4 2 2 2 2 2 2 3" xfId="43570" xr:uid="{00000000-0005-0000-0000-0000021B0000}"/>
    <cellStyle name="20% - Accent4 4 2 2 2 2 2 3" xfId="4603" xr:uid="{00000000-0005-0000-0000-0000031B0000}"/>
    <cellStyle name="20% - Accent4 4 2 2 2 2 2 4" xfId="4604" xr:uid="{00000000-0005-0000-0000-0000041B0000}"/>
    <cellStyle name="20% - Accent4 4 2 2 2 2 2 5" xfId="37362" xr:uid="{00000000-0005-0000-0000-0000051B0000}"/>
    <cellStyle name="20% - Accent4 4 2 2 2 2 2 6" xfId="43569" xr:uid="{00000000-0005-0000-0000-0000061B0000}"/>
    <cellStyle name="20% - Accent4 4 2 2 2 2 3" xfId="4605" xr:uid="{00000000-0005-0000-0000-0000071B0000}"/>
    <cellStyle name="20% - Accent4 4 2 2 2 2 3 2" xfId="4606" xr:uid="{00000000-0005-0000-0000-0000081B0000}"/>
    <cellStyle name="20% - Accent4 4 2 2 2 2 3 3" xfId="43571" xr:uid="{00000000-0005-0000-0000-0000091B0000}"/>
    <cellStyle name="20% - Accent4 4 2 2 2 2 4" xfId="4607" xr:uid="{00000000-0005-0000-0000-00000A1B0000}"/>
    <cellStyle name="20% - Accent4 4 2 2 2 2 5" xfId="4608" xr:uid="{00000000-0005-0000-0000-00000B1B0000}"/>
    <cellStyle name="20% - Accent4 4 2 2 2 2 6" xfId="37361" xr:uid="{00000000-0005-0000-0000-00000C1B0000}"/>
    <cellStyle name="20% - Accent4 4 2 2 2 2 7" xfId="43568" xr:uid="{00000000-0005-0000-0000-00000D1B0000}"/>
    <cellStyle name="20% - Accent4 4 2 2 2 3" xfId="4609" xr:uid="{00000000-0005-0000-0000-00000E1B0000}"/>
    <cellStyle name="20% - Accent4 4 2 2 2 3 2" xfId="4610" xr:uid="{00000000-0005-0000-0000-00000F1B0000}"/>
    <cellStyle name="20% - Accent4 4 2 2 2 3 2 2" xfId="4611" xr:uid="{00000000-0005-0000-0000-0000101B0000}"/>
    <cellStyle name="20% - Accent4 4 2 2 2 3 2 2 2" xfId="4612" xr:uid="{00000000-0005-0000-0000-0000111B0000}"/>
    <cellStyle name="20% - Accent4 4 2 2 2 3 2 2 3" xfId="43574" xr:uid="{00000000-0005-0000-0000-0000121B0000}"/>
    <cellStyle name="20% - Accent4 4 2 2 2 3 2 3" xfId="4613" xr:uid="{00000000-0005-0000-0000-0000131B0000}"/>
    <cellStyle name="20% - Accent4 4 2 2 2 3 2 4" xfId="4614" xr:uid="{00000000-0005-0000-0000-0000141B0000}"/>
    <cellStyle name="20% - Accent4 4 2 2 2 3 2 5" xfId="37364" xr:uid="{00000000-0005-0000-0000-0000151B0000}"/>
    <cellStyle name="20% - Accent4 4 2 2 2 3 2 6" xfId="43573" xr:uid="{00000000-0005-0000-0000-0000161B0000}"/>
    <cellStyle name="20% - Accent4 4 2 2 2 3 3" xfId="4615" xr:uid="{00000000-0005-0000-0000-0000171B0000}"/>
    <cellStyle name="20% - Accent4 4 2 2 2 3 3 2" xfId="4616" xr:uid="{00000000-0005-0000-0000-0000181B0000}"/>
    <cellStyle name="20% - Accent4 4 2 2 2 3 3 3" xfId="43575" xr:uid="{00000000-0005-0000-0000-0000191B0000}"/>
    <cellStyle name="20% - Accent4 4 2 2 2 3 4" xfId="4617" xr:uid="{00000000-0005-0000-0000-00001A1B0000}"/>
    <cellStyle name="20% - Accent4 4 2 2 2 3 5" xfId="4618" xr:uid="{00000000-0005-0000-0000-00001B1B0000}"/>
    <cellStyle name="20% - Accent4 4 2 2 2 3 6" xfId="37363" xr:uid="{00000000-0005-0000-0000-00001C1B0000}"/>
    <cellStyle name="20% - Accent4 4 2 2 2 3 7" xfId="43572" xr:uid="{00000000-0005-0000-0000-00001D1B0000}"/>
    <cellStyle name="20% - Accent4 4 2 2 2 4" xfId="4619" xr:uid="{00000000-0005-0000-0000-00001E1B0000}"/>
    <cellStyle name="20% - Accent4 4 2 2 2 4 2" xfId="4620" xr:uid="{00000000-0005-0000-0000-00001F1B0000}"/>
    <cellStyle name="20% - Accent4 4 2 2 2 4 2 2" xfId="4621" xr:uid="{00000000-0005-0000-0000-0000201B0000}"/>
    <cellStyle name="20% - Accent4 4 2 2 2 4 2 3" xfId="43577" xr:uid="{00000000-0005-0000-0000-0000211B0000}"/>
    <cellStyle name="20% - Accent4 4 2 2 2 4 3" xfId="4622" xr:uid="{00000000-0005-0000-0000-0000221B0000}"/>
    <cellStyle name="20% - Accent4 4 2 2 2 4 4" xfId="4623" xr:uid="{00000000-0005-0000-0000-0000231B0000}"/>
    <cellStyle name="20% - Accent4 4 2 2 2 4 5" xfId="37365" xr:uid="{00000000-0005-0000-0000-0000241B0000}"/>
    <cellStyle name="20% - Accent4 4 2 2 2 4 6" xfId="43576" xr:uid="{00000000-0005-0000-0000-0000251B0000}"/>
    <cellStyle name="20% - Accent4 4 2 2 2 5" xfId="4624" xr:uid="{00000000-0005-0000-0000-0000261B0000}"/>
    <cellStyle name="20% - Accent4 4 2 2 2 5 2" xfId="4625" xr:uid="{00000000-0005-0000-0000-0000271B0000}"/>
    <cellStyle name="20% - Accent4 4 2 2 2 5 2 2" xfId="4626" xr:uid="{00000000-0005-0000-0000-0000281B0000}"/>
    <cellStyle name="20% - Accent4 4 2 2 2 5 3" xfId="4627" xr:uid="{00000000-0005-0000-0000-0000291B0000}"/>
    <cellStyle name="20% - Accent4 4 2 2 2 5 4" xfId="4628" xr:uid="{00000000-0005-0000-0000-00002A1B0000}"/>
    <cellStyle name="20% - Accent4 4 2 2 2 5 5" xfId="43578" xr:uid="{00000000-0005-0000-0000-00002B1B0000}"/>
    <cellStyle name="20% - Accent4 4 2 2 2 6" xfId="4629" xr:uid="{00000000-0005-0000-0000-00002C1B0000}"/>
    <cellStyle name="20% - Accent4 4 2 2 2 6 2" xfId="4630" xr:uid="{00000000-0005-0000-0000-00002D1B0000}"/>
    <cellStyle name="20% - Accent4 4 2 2 2 6 2 2" xfId="4631" xr:uid="{00000000-0005-0000-0000-00002E1B0000}"/>
    <cellStyle name="20% - Accent4 4 2 2 2 6 3" xfId="4632" xr:uid="{00000000-0005-0000-0000-00002F1B0000}"/>
    <cellStyle name="20% - Accent4 4 2 2 2 6 4" xfId="4633" xr:uid="{00000000-0005-0000-0000-0000301B0000}"/>
    <cellStyle name="20% - Accent4 4 2 2 2 7" xfId="4634" xr:uid="{00000000-0005-0000-0000-0000311B0000}"/>
    <cellStyle name="20% - Accent4 4 2 2 2 7 2" xfId="4635" xr:uid="{00000000-0005-0000-0000-0000321B0000}"/>
    <cellStyle name="20% - Accent4 4 2 2 2 8" xfId="4636" xr:uid="{00000000-0005-0000-0000-0000331B0000}"/>
    <cellStyle name="20% - Accent4 4 2 2 2 9" xfId="4637" xr:uid="{00000000-0005-0000-0000-0000341B0000}"/>
    <cellStyle name="20% - Accent4 4 2 2 3" xfId="4638" xr:uid="{00000000-0005-0000-0000-0000351B0000}"/>
    <cellStyle name="20% - Accent4 4 2 2 3 2" xfId="4639" xr:uid="{00000000-0005-0000-0000-0000361B0000}"/>
    <cellStyle name="20% - Accent4 4 2 2 3 2 2" xfId="4640" xr:uid="{00000000-0005-0000-0000-0000371B0000}"/>
    <cellStyle name="20% - Accent4 4 2 2 3 2 2 2" xfId="4641" xr:uid="{00000000-0005-0000-0000-0000381B0000}"/>
    <cellStyle name="20% - Accent4 4 2 2 3 2 2 3" xfId="43581" xr:uid="{00000000-0005-0000-0000-0000391B0000}"/>
    <cellStyle name="20% - Accent4 4 2 2 3 2 3" xfId="4642" xr:uid="{00000000-0005-0000-0000-00003A1B0000}"/>
    <cellStyle name="20% - Accent4 4 2 2 3 2 4" xfId="4643" xr:uid="{00000000-0005-0000-0000-00003B1B0000}"/>
    <cellStyle name="20% - Accent4 4 2 2 3 2 5" xfId="37367" xr:uid="{00000000-0005-0000-0000-00003C1B0000}"/>
    <cellStyle name="20% - Accent4 4 2 2 3 2 6" xfId="43580" xr:uid="{00000000-0005-0000-0000-00003D1B0000}"/>
    <cellStyle name="20% - Accent4 4 2 2 3 3" xfId="4644" xr:uid="{00000000-0005-0000-0000-00003E1B0000}"/>
    <cellStyle name="20% - Accent4 4 2 2 3 3 2" xfId="4645" xr:uid="{00000000-0005-0000-0000-00003F1B0000}"/>
    <cellStyle name="20% - Accent4 4 2 2 3 3 3" xfId="43582" xr:uid="{00000000-0005-0000-0000-0000401B0000}"/>
    <cellStyle name="20% - Accent4 4 2 2 3 4" xfId="4646" xr:uid="{00000000-0005-0000-0000-0000411B0000}"/>
    <cellStyle name="20% - Accent4 4 2 2 3 5" xfId="4647" xr:uid="{00000000-0005-0000-0000-0000421B0000}"/>
    <cellStyle name="20% - Accent4 4 2 2 3 6" xfId="37366" xr:uid="{00000000-0005-0000-0000-0000431B0000}"/>
    <cellStyle name="20% - Accent4 4 2 2 3 7" xfId="43579" xr:uid="{00000000-0005-0000-0000-0000441B0000}"/>
    <cellStyle name="20% - Accent4 4 2 2 4" xfId="4648" xr:uid="{00000000-0005-0000-0000-0000451B0000}"/>
    <cellStyle name="20% - Accent4 4 2 2 4 2" xfId="4649" xr:uid="{00000000-0005-0000-0000-0000461B0000}"/>
    <cellStyle name="20% - Accent4 4 2 2 4 2 2" xfId="4650" xr:uid="{00000000-0005-0000-0000-0000471B0000}"/>
    <cellStyle name="20% - Accent4 4 2 2 4 2 2 2" xfId="4651" xr:uid="{00000000-0005-0000-0000-0000481B0000}"/>
    <cellStyle name="20% - Accent4 4 2 2 4 2 2 3" xfId="43585" xr:uid="{00000000-0005-0000-0000-0000491B0000}"/>
    <cellStyle name="20% - Accent4 4 2 2 4 2 3" xfId="4652" xr:uid="{00000000-0005-0000-0000-00004A1B0000}"/>
    <cellStyle name="20% - Accent4 4 2 2 4 2 4" xfId="4653" xr:uid="{00000000-0005-0000-0000-00004B1B0000}"/>
    <cellStyle name="20% - Accent4 4 2 2 4 2 5" xfId="37369" xr:uid="{00000000-0005-0000-0000-00004C1B0000}"/>
    <cellStyle name="20% - Accent4 4 2 2 4 2 6" xfId="43584" xr:uid="{00000000-0005-0000-0000-00004D1B0000}"/>
    <cellStyle name="20% - Accent4 4 2 2 4 3" xfId="4654" xr:uid="{00000000-0005-0000-0000-00004E1B0000}"/>
    <cellStyle name="20% - Accent4 4 2 2 4 3 2" xfId="4655" xr:uid="{00000000-0005-0000-0000-00004F1B0000}"/>
    <cellStyle name="20% - Accent4 4 2 2 4 3 3" xfId="43586" xr:uid="{00000000-0005-0000-0000-0000501B0000}"/>
    <cellStyle name="20% - Accent4 4 2 2 4 4" xfId="4656" xr:uid="{00000000-0005-0000-0000-0000511B0000}"/>
    <cellStyle name="20% - Accent4 4 2 2 4 5" xfId="4657" xr:uid="{00000000-0005-0000-0000-0000521B0000}"/>
    <cellStyle name="20% - Accent4 4 2 2 4 6" xfId="37368" xr:uid="{00000000-0005-0000-0000-0000531B0000}"/>
    <cellStyle name="20% - Accent4 4 2 2 4 7" xfId="43583" xr:uid="{00000000-0005-0000-0000-0000541B0000}"/>
    <cellStyle name="20% - Accent4 4 2 2 5" xfId="4658" xr:uid="{00000000-0005-0000-0000-0000551B0000}"/>
    <cellStyle name="20% - Accent4 4 2 2 5 2" xfId="4659" xr:uid="{00000000-0005-0000-0000-0000561B0000}"/>
    <cellStyle name="20% - Accent4 4 2 2 5 2 2" xfId="4660" xr:uid="{00000000-0005-0000-0000-0000571B0000}"/>
    <cellStyle name="20% - Accent4 4 2 2 5 2 3" xfId="43588" xr:uid="{00000000-0005-0000-0000-0000581B0000}"/>
    <cellStyle name="20% - Accent4 4 2 2 5 3" xfId="4661" xr:uid="{00000000-0005-0000-0000-0000591B0000}"/>
    <cellStyle name="20% - Accent4 4 2 2 5 4" xfId="4662" xr:uid="{00000000-0005-0000-0000-00005A1B0000}"/>
    <cellStyle name="20% - Accent4 4 2 2 5 5" xfId="37370" xr:uid="{00000000-0005-0000-0000-00005B1B0000}"/>
    <cellStyle name="20% - Accent4 4 2 2 5 6" xfId="43587" xr:uid="{00000000-0005-0000-0000-00005C1B0000}"/>
    <cellStyle name="20% - Accent4 4 2 2 6" xfId="4663" xr:uid="{00000000-0005-0000-0000-00005D1B0000}"/>
    <cellStyle name="20% - Accent4 4 2 2 6 2" xfId="4664" xr:uid="{00000000-0005-0000-0000-00005E1B0000}"/>
    <cellStyle name="20% - Accent4 4 2 2 6 2 2" xfId="4665" xr:uid="{00000000-0005-0000-0000-00005F1B0000}"/>
    <cellStyle name="20% - Accent4 4 2 2 6 3" xfId="4666" xr:uid="{00000000-0005-0000-0000-0000601B0000}"/>
    <cellStyle name="20% - Accent4 4 2 2 6 4" xfId="4667" xr:uid="{00000000-0005-0000-0000-0000611B0000}"/>
    <cellStyle name="20% - Accent4 4 2 2 6 5" xfId="43589" xr:uid="{00000000-0005-0000-0000-0000621B0000}"/>
    <cellStyle name="20% - Accent4 4 2 2 7" xfId="4668" xr:uid="{00000000-0005-0000-0000-0000631B0000}"/>
    <cellStyle name="20% - Accent4 4 2 2 7 2" xfId="4669" xr:uid="{00000000-0005-0000-0000-0000641B0000}"/>
    <cellStyle name="20% - Accent4 4 2 2 7 2 2" xfId="4670" xr:uid="{00000000-0005-0000-0000-0000651B0000}"/>
    <cellStyle name="20% - Accent4 4 2 2 7 3" xfId="4671" xr:uid="{00000000-0005-0000-0000-0000661B0000}"/>
    <cellStyle name="20% - Accent4 4 2 2 7 4" xfId="4672" xr:uid="{00000000-0005-0000-0000-0000671B0000}"/>
    <cellStyle name="20% - Accent4 4 2 2 8" xfId="4673" xr:uid="{00000000-0005-0000-0000-0000681B0000}"/>
    <cellStyle name="20% - Accent4 4 2 2 8 2" xfId="4674" xr:uid="{00000000-0005-0000-0000-0000691B0000}"/>
    <cellStyle name="20% - Accent4 4 2 2 9" xfId="4675" xr:uid="{00000000-0005-0000-0000-00006A1B0000}"/>
    <cellStyle name="20% - Accent4 4 2 3" xfId="4676" xr:uid="{00000000-0005-0000-0000-00006B1B0000}"/>
    <cellStyle name="20% - Accent4 4 2 3 10" xfId="34585" xr:uid="{00000000-0005-0000-0000-00006C1B0000}"/>
    <cellStyle name="20% - Accent4 4 2 3 11" xfId="43590" xr:uid="{00000000-0005-0000-0000-00006D1B0000}"/>
    <cellStyle name="20% - Accent4 4 2 3 2" xfId="4677" xr:uid="{00000000-0005-0000-0000-00006E1B0000}"/>
    <cellStyle name="20% - Accent4 4 2 3 2 2" xfId="4678" xr:uid="{00000000-0005-0000-0000-00006F1B0000}"/>
    <cellStyle name="20% - Accent4 4 2 3 2 2 2" xfId="4679" xr:uid="{00000000-0005-0000-0000-0000701B0000}"/>
    <cellStyle name="20% - Accent4 4 2 3 2 2 2 2" xfId="4680" xr:uid="{00000000-0005-0000-0000-0000711B0000}"/>
    <cellStyle name="20% - Accent4 4 2 3 2 2 2 3" xfId="43593" xr:uid="{00000000-0005-0000-0000-0000721B0000}"/>
    <cellStyle name="20% - Accent4 4 2 3 2 2 3" xfId="4681" xr:uid="{00000000-0005-0000-0000-0000731B0000}"/>
    <cellStyle name="20% - Accent4 4 2 3 2 2 4" xfId="4682" xr:uid="{00000000-0005-0000-0000-0000741B0000}"/>
    <cellStyle name="20% - Accent4 4 2 3 2 2 5" xfId="37372" xr:uid="{00000000-0005-0000-0000-0000751B0000}"/>
    <cellStyle name="20% - Accent4 4 2 3 2 2 6" xfId="43592" xr:uid="{00000000-0005-0000-0000-0000761B0000}"/>
    <cellStyle name="20% - Accent4 4 2 3 2 3" xfId="4683" xr:uid="{00000000-0005-0000-0000-0000771B0000}"/>
    <cellStyle name="20% - Accent4 4 2 3 2 3 2" xfId="4684" xr:uid="{00000000-0005-0000-0000-0000781B0000}"/>
    <cellStyle name="20% - Accent4 4 2 3 2 3 3" xfId="43594" xr:uid="{00000000-0005-0000-0000-0000791B0000}"/>
    <cellStyle name="20% - Accent4 4 2 3 2 4" xfId="4685" xr:uid="{00000000-0005-0000-0000-00007A1B0000}"/>
    <cellStyle name="20% - Accent4 4 2 3 2 5" xfId="4686" xr:uid="{00000000-0005-0000-0000-00007B1B0000}"/>
    <cellStyle name="20% - Accent4 4 2 3 2 6" xfId="37371" xr:uid="{00000000-0005-0000-0000-00007C1B0000}"/>
    <cellStyle name="20% - Accent4 4 2 3 2 7" xfId="43591" xr:uid="{00000000-0005-0000-0000-00007D1B0000}"/>
    <cellStyle name="20% - Accent4 4 2 3 3" xfId="4687" xr:uid="{00000000-0005-0000-0000-00007E1B0000}"/>
    <cellStyle name="20% - Accent4 4 2 3 3 2" xfId="4688" xr:uid="{00000000-0005-0000-0000-00007F1B0000}"/>
    <cellStyle name="20% - Accent4 4 2 3 3 2 2" xfId="4689" xr:uid="{00000000-0005-0000-0000-0000801B0000}"/>
    <cellStyle name="20% - Accent4 4 2 3 3 2 2 2" xfId="4690" xr:uid="{00000000-0005-0000-0000-0000811B0000}"/>
    <cellStyle name="20% - Accent4 4 2 3 3 2 2 3" xfId="43597" xr:uid="{00000000-0005-0000-0000-0000821B0000}"/>
    <cellStyle name="20% - Accent4 4 2 3 3 2 3" xfId="4691" xr:uid="{00000000-0005-0000-0000-0000831B0000}"/>
    <cellStyle name="20% - Accent4 4 2 3 3 2 4" xfId="4692" xr:uid="{00000000-0005-0000-0000-0000841B0000}"/>
    <cellStyle name="20% - Accent4 4 2 3 3 2 5" xfId="37374" xr:uid="{00000000-0005-0000-0000-0000851B0000}"/>
    <cellStyle name="20% - Accent4 4 2 3 3 2 6" xfId="43596" xr:uid="{00000000-0005-0000-0000-0000861B0000}"/>
    <cellStyle name="20% - Accent4 4 2 3 3 3" xfId="4693" xr:uid="{00000000-0005-0000-0000-0000871B0000}"/>
    <cellStyle name="20% - Accent4 4 2 3 3 3 2" xfId="4694" xr:uid="{00000000-0005-0000-0000-0000881B0000}"/>
    <cellStyle name="20% - Accent4 4 2 3 3 3 3" xfId="43598" xr:uid="{00000000-0005-0000-0000-0000891B0000}"/>
    <cellStyle name="20% - Accent4 4 2 3 3 4" xfId="4695" xr:uid="{00000000-0005-0000-0000-00008A1B0000}"/>
    <cellStyle name="20% - Accent4 4 2 3 3 5" xfId="4696" xr:uid="{00000000-0005-0000-0000-00008B1B0000}"/>
    <cellStyle name="20% - Accent4 4 2 3 3 6" xfId="37373" xr:uid="{00000000-0005-0000-0000-00008C1B0000}"/>
    <cellStyle name="20% - Accent4 4 2 3 3 7" xfId="43595" xr:uid="{00000000-0005-0000-0000-00008D1B0000}"/>
    <cellStyle name="20% - Accent4 4 2 3 4" xfId="4697" xr:uid="{00000000-0005-0000-0000-00008E1B0000}"/>
    <cellStyle name="20% - Accent4 4 2 3 4 2" xfId="4698" xr:uid="{00000000-0005-0000-0000-00008F1B0000}"/>
    <cellStyle name="20% - Accent4 4 2 3 4 2 2" xfId="4699" xr:uid="{00000000-0005-0000-0000-0000901B0000}"/>
    <cellStyle name="20% - Accent4 4 2 3 4 2 3" xfId="43600" xr:uid="{00000000-0005-0000-0000-0000911B0000}"/>
    <cellStyle name="20% - Accent4 4 2 3 4 3" xfId="4700" xr:uid="{00000000-0005-0000-0000-0000921B0000}"/>
    <cellStyle name="20% - Accent4 4 2 3 4 4" xfId="4701" xr:uid="{00000000-0005-0000-0000-0000931B0000}"/>
    <cellStyle name="20% - Accent4 4 2 3 4 5" xfId="37375" xr:uid="{00000000-0005-0000-0000-0000941B0000}"/>
    <cellStyle name="20% - Accent4 4 2 3 4 6" xfId="43599" xr:uid="{00000000-0005-0000-0000-0000951B0000}"/>
    <cellStyle name="20% - Accent4 4 2 3 5" xfId="4702" xr:uid="{00000000-0005-0000-0000-0000961B0000}"/>
    <cellStyle name="20% - Accent4 4 2 3 5 2" xfId="4703" xr:uid="{00000000-0005-0000-0000-0000971B0000}"/>
    <cellStyle name="20% - Accent4 4 2 3 5 2 2" xfId="4704" xr:uid="{00000000-0005-0000-0000-0000981B0000}"/>
    <cellStyle name="20% - Accent4 4 2 3 5 3" xfId="4705" xr:uid="{00000000-0005-0000-0000-0000991B0000}"/>
    <cellStyle name="20% - Accent4 4 2 3 5 4" xfId="4706" xr:uid="{00000000-0005-0000-0000-00009A1B0000}"/>
    <cellStyle name="20% - Accent4 4 2 3 5 5" xfId="43601" xr:uid="{00000000-0005-0000-0000-00009B1B0000}"/>
    <cellStyle name="20% - Accent4 4 2 3 6" xfId="4707" xr:uid="{00000000-0005-0000-0000-00009C1B0000}"/>
    <cellStyle name="20% - Accent4 4 2 3 6 2" xfId="4708" xr:uid="{00000000-0005-0000-0000-00009D1B0000}"/>
    <cellStyle name="20% - Accent4 4 2 3 6 2 2" xfId="4709" xr:uid="{00000000-0005-0000-0000-00009E1B0000}"/>
    <cellStyle name="20% - Accent4 4 2 3 6 3" xfId="4710" xr:uid="{00000000-0005-0000-0000-00009F1B0000}"/>
    <cellStyle name="20% - Accent4 4 2 3 6 4" xfId="4711" xr:uid="{00000000-0005-0000-0000-0000A01B0000}"/>
    <cellStyle name="20% - Accent4 4 2 3 7" xfId="4712" xr:uid="{00000000-0005-0000-0000-0000A11B0000}"/>
    <cellStyle name="20% - Accent4 4 2 3 7 2" xfId="4713" xr:uid="{00000000-0005-0000-0000-0000A21B0000}"/>
    <cellStyle name="20% - Accent4 4 2 3 8" xfId="4714" xr:uid="{00000000-0005-0000-0000-0000A31B0000}"/>
    <cellStyle name="20% - Accent4 4 2 3 9" xfId="4715" xr:uid="{00000000-0005-0000-0000-0000A41B0000}"/>
    <cellStyle name="20% - Accent4 4 2 4" xfId="4716" xr:uid="{00000000-0005-0000-0000-0000A51B0000}"/>
    <cellStyle name="20% - Accent4 4 2 4 2" xfId="4717" xr:uid="{00000000-0005-0000-0000-0000A61B0000}"/>
    <cellStyle name="20% - Accent4 4 2 4 2 2" xfId="4718" xr:uid="{00000000-0005-0000-0000-0000A71B0000}"/>
    <cellStyle name="20% - Accent4 4 2 4 2 2 2" xfId="4719" xr:uid="{00000000-0005-0000-0000-0000A81B0000}"/>
    <cellStyle name="20% - Accent4 4 2 4 2 2 3" xfId="43604" xr:uid="{00000000-0005-0000-0000-0000A91B0000}"/>
    <cellStyle name="20% - Accent4 4 2 4 2 3" xfId="4720" xr:uid="{00000000-0005-0000-0000-0000AA1B0000}"/>
    <cellStyle name="20% - Accent4 4 2 4 2 4" xfId="4721" xr:uid="{00000000-0005-0000-0000-0000AB1B0000}"/>
    <cellStyle name="20% - Accent4 4 2 4 2 5" xfId="37377" xr:uid="{00000000-0005-0000-0000-0000AC1B0000}"/>
    <cellStyle name="20% - Accent4 4 2 4 2 6" xfId="43603" xr:uid="{00000000-0005-0000-0000-0000AD1B0000}"/>
    <cellStyle name="20% - Accent4 4 2 4 3" xfId="4722" xr:uid="{00000000-0005-0000-0000-0000AE1B0000}"/>
    <cellStyle name="20% - Accent4 4 2 4 3 2" xfId="4723" xr:uid="{00000000-0005-0000-0000-0000AF1B0000}"/>
    <cellStyle name="20% - Accent4 4 2 4 3 3" xfId="43605" xr:uid="{00000000-0005-0000-0000-0000B01B0000}"/>
    <cellStyle name="20% - Accent4 4 2 4 4" xfId="4724" xr:uid="{00000000-0005-0000-0000-0000B11B0000}"/>
    <cellStyle name="20% - Accent4 4 2 4 5" xfId="4725" xr:uid="{00000000-0005-0000-0000-0000B21B0000}"/>
    <cellStyle name="20% - Accent4 4 2 4 6" xfId="37376" xr:uid="{00000000-0005-0000-0000-0000B31B0000}"/>
    <cellStyle name="20% - Accent4 4 2 4 7" xfId="43602" xr:uid="{00000000-0005-0000-0000-0000B41B0000}"/>
    <cellStyle name="20% - Accent4 4 2 5" xfId="4726" xr:uid="{00000000-0005-0000-0000-0000B51B0000}"/>
    <cellStyle name="20% - Accent4 4 2 5 2" xfId="4727" xr:uid="{00000000-0005-0000-0000-0000B61B0000}"/>
    <cellStyle name="20% - Accent4 4 2 5 2 2" xfId="4728" xr:uid="{00000000-0005-0000-0000-0000B71B0000}"/>
    <cellStyle name="20% - Accent4 4 2 5 2 2 2" xfId="4729" xr:uid="{00000000-0005-0000-0000-0000B81B0000}"/>
    <cellStyle name="20% - Accent4 4 2 5 2 2 3" xfId="43608" xr:uid="{00000000-0005-0000-0000-0000B91B0000}"/>
    <cellStyle name="20% - Accent4 4 2 5 2 3" xfId="4730" xr:uid="{00000000-0005-0000-0000-0000BA1B0000}"/>
    <cellStyle name="20% - Accent4 4 2 5 2 4" xfId="4731" xr:uid="{00000000-0005-0000-0000-0000BB1B0000}"/>
    <cellStyle name="20% - Accent4 4 2 5 2 5" xfId="37379" xr:uid="{00000000-0005-0000-0000-0000BC1B0000}"/>
    <cellStyle name="20% - Accent4 4 2 5 2 6" xfId="43607" xr:uid="{00000000-0005-0000-0000-0000BD1B0000}"/>
    <cellStyle name="20% - Accent4 4 2 5 3" xfId="4732" xr:uid="{00000000-0005-0000-0000-0000BE1B0000}"/>
    <cellStyle name="20% - Accent4 4 2 5 3 2" xfId="4733" xr:uid="{00000000-0005-0000-0000-0000BF1B0000}"/>
    <cellStyle name="20% - Accent4 4 2 5 3 3" xfId="43609" xr:uid="{00000000-0005-0000-0000-0000C01B0000}"/>
    <cellStyle name="20% - Accent4 4 2 5 4" xfId="4734" xr:uid="{00000000-0005-0000-0000-0000C11B0000}"/>
    <cellStyle name="20% - Accent4 4 2 5 5" xfId="4735" xr:uid="{00000000-0005-0000-0000-0000C21B0000}"/>
    <cellStyle name="20% - Accent4 4 2 5 6" xfId="37378" xr:uid="{00000000-0005-0000-0000-0000C31B0000}"/>
    <cellStyle name="20% - Accent4 4 2 5 7" xfId="43606" xr:uid="{00000000-0005-0000-0000-0000C41B0000}"/>
    <cellStyle name="20% - Accent4 4 2 6" xfId="4736" xr:uid="{00000000-0005-0000-0000-0000C51B0000}"/>
    <cellStyle name="20% - Accent4 4 2 6 2" xfId="4737" xr:uid="{00000000-0005-0000-0000-0000C61B0000}"/>
    <cellStyle name="20% - Accent4 4 2 6 2 2" xfId="4738" xr:uid="{00000000-0005-0000-0000-0000C71B0000}"/>
    <cellStyle name="20% - Accent4 4 2 6 2 3" xfId="43611" xr:uid="{00000000-0005-0000-0000-0000C81B0000}"/>
    <cellStyle name="20% - Accent4 4 2 6 3" xfId="4739" xr:uid="{00000000-0005-0000-0000-0000C91B0000}"/>
    <cellStyle name="20% - Accent4 4 2 6 4" xfId="4740" xr:uid="{00000000-0005-0000-0000-0000CA1B0000}"/>
    <cellStyle name="20% - Accent4 4 2 6 5" xfId="37380" xr:uid="{00000000-0005-0000-0000-0000CB1B0000}"/>
    <cellStyle name="20% - Accent4 4 2 6 6" xfId="43610" xr:uid="{00000000-0005-0000-0000-0000CC1B0000}"/>
    <cellStyle name="20% - Accent4 4 2 7" xfId="4741" xr:uid="{00000000-0005-0000-0000-0000CD1B0000}"/>
    <cellStyle name="20% - Accent4 4 2 7 2" xfId="4742" xr:uid="{00000000-0005-0000-0000-0000CE1B0000}"/>
    <cellStyle name="20% - Accent4 4 2 7 2 2" xfId="4743" xr:uid="{00000000-0005-0000-0000-0000CF1B0000}"/>
    <cellStyle name="20% - Accent4 4 2 7 3" xfId="4744" xr:uid="{00000000-0005-0000-0000-0000D01B0000}"/>
    <cellStyle name="20% - Accent4 4 2 7 4" xfId="4745" xr:uid="{00000000-0005-0000-0000-0000D11B0000}"/>
    <cellStyle name="20% - Accent4 4 2 7 5" xfId="43612" xr:uid="{00000000-0005-0000-0000-0000D21B0000}"/>
    <cellStyle name="20% - Accent4 4 2 8" xfId="4746" xr:uid="{00000000-0005-0000-0000-0000D31B0000}"/>
    <cellStyle name="20% - Accent4 4 2 8 2" xfId="4747" xr:uid="{00000000-0005-0000-0000-0000D41B0000}"/>
    <cellStyle name="20% - Accent4 4 2 8 2 2" xfId="4748" xr:uid="{00000000-0005-0000-0000-0000D51B0000}"/>
    <cellStyle name="20% - Accent4 4 2 8 3" xfId="4749" xr:uid="{00000000-0005-0000-0000-0000D61B0000}"/>
    <cellStyle name="20% - Accent4 4 2 8 4" xfId="4750" xr:uid="{00000000-0005-0000-0000-0000D71B0000}"/>
    <cellStyle name="20% - Accent4 4 2 9" xfId="4751" xr:uid="{00000000-0005-0000-0000-0000D81B0000}"/>
    <cellStyle name="20% - Accent4 4 2 9 2" xfId="4752" xr:uid="{00000000-0005-0000-0000-0000D91B0000}"/>
    <cellStyle name="20% - Accent4 4 3" xfId="4753" xr:uid="{00000000-0005-0000-0000-0000DA1B0000}"/>
    <cellStyle name="20% - Accent4 4 3 10" xfId="4754" xr:uid="{00000000-0005-0000-0000-0000DB1B0000}"/>
    <cellStyle name="20% - Accent4 4 3 11" xfId="34586" xr:uid="{00000000-0005-0000-0000-0000DC1B0000}"/>
    <cellStyle name="20% - Accent4 4 3 12" xfId="43613" xr:uid="{00000000-0005-0000-0000-0000DD1B0000}"/>
    <cellStyle name="20% - Accent4 4 3 2" xfId="4755" xr:uid="{00000000-0005-0000-0000-0000DE1B0000}"/>
    <cellStyle name="20% - Accent4 4 3 2 10" xfId="34587" xr:uid="{00000000-0005-0000-0000-0000DF1B0000}"/>
    <cellStyle name="20% - Accent4 4 3 2 11" xfId="43614" xr:uid="{00000000-0005-0000-0000-0000E01B0000}"/>
    <cellStyle name="20% - Accent4 4 3 2 2" xfId="4756" xr:uid="{00000000-0005-0000-0000-0000E11B0000}"/>
    <cellStyle name="20% - Accent4 4 3 2 2 2" xfId="4757" xr:uid="{00000000-0005-0000-0000-0000E21B0000}"/>
    <cellStyle name="20% - Accent4 4 3 2 2 2 2" xfId="4758" xr:uid="{00000000-0005-0000-0000-0000E31B0000}"/>
    <cellStyle name="20% - Accent4 4 3 2 2 2 2 2" xfId="4759" xr:uid="{00000000-0005-0000-0000-0000E41B0000}"/>
    <cellStyle name="20% - Accent4 4 3 2 2 2 2 3" xfId="43617" xr:uid="{00000000-0005-0000-0000-0000E51B0000}"/>
    <cellStyle name="20% - Accent4 4 3 2 2 2 3" xfId="4760" xr:uid="{00000000-0005-0000-0000-0000E61B0000}"/>
    <cellStyle name="20% - Accent4 4 3 2 2 2 4" xfId="4761" xr:uid="{00000000-0005-0000-0000-0000E71B0000}"/>
    <cellStyle name="20% - Accent4 4 3 2 2 2 5" xfId="37382" xr:uid="{00000000-0005-0000-0000-0000E81B0000}"/>
    <cellStyle name="20% - Accent4 4 3 2 2 2 6" xfId="43616" xr:uid="{00000000-0005-0000-0000-0000E91B0000}"/>
    <cellStyle name="20% - Accent4 4 3 2 2 3" xfId="4762" xr:uid="{00000000-0005-0000-0000-0000EA1B0000}"/>
    <cellStyle name="20% - Accent4 4 3 2 2 3 2" xfId="4763" xr:uid="{00000000-0005-0000-0000-0000EB1B0000}"/>
    <cellStyle name="20% - Accent4 4 3 2 2 3 3" xfId="43618" xr:uid="{00000000-0005-0000-0000-0000EC1B0000}"/>
    <cellStyle name="20% - Accent4 4 3 2 2 4" xfId="4764" xr:uid="{00000000-0005-0000-0000-0000ED1B0000}"/>
    <cellStyle name="20% - Accent4 4 3 2 2 5" xfId="4765" xr:uid="{00000000-0005-0000-0000-0000EE1B0000}"/>
    <cellStyle name="20% - Accent4 4 3 2 2 6" xfId="37381" xr:uid="{00000000-0005-0000-0000-0000EF1B0000}"/>
    <cellStyle name="20% - Accent4 4 3 2 2 7" xfId="43615" xr:uid="{00000000-0005-0000-0000-0000F01B0000}"/>
    <cellStyle name="20% - Accent4 4 3 2 3" xfId="4766" xr:uid="{00000000-0005-0000-0000-0000F11B0000}"/>
    <cellStyle name="20% - Accent4 4 3 2 3 2" xfId="4767" xr:uid="{00000000-0005-0000-0000-0000F21B0000}"/>
    <cellStyle name="20% - Accent4 4 3 2 3 2 2" xfId="4768" xr:uid="{00000000-0005-0000-0000-0000F31B0000}"/>
    <cellStyle name="20% - Accent4 4 3 2 3 2 2 2" xfId="4769" xr:uid="{00000000-0005-0000-0000-0000F41B0000}"/>
    <cellStyle name="20% - Accent4 4 3 2 3 2 2 3" xfId="43621" xr:uid="{00000000-0005-0000-0000-0000F51B0000}"/>
    <cellStyle name="20% - Accent4 4 3 2 3 2 3" xfId="4770" xr:uid="{00000000-0005-0000-0000-0000F61B0000}"/>
    <cellStyle name="20% - Accent4 4 3 2 3 2 4" xfId="4771" xr:uid="{00000000-0005-0000-0000-0000F71B0000}"/>
    <cellStyle name="20% - Accent4 4 3 2 3 2 5" xfId="37384" xr:uid="{00000000-0005-0000-0000-0000F81B0000}"/>
    <cellStyle name="20% - Accent4 4 3 2 3 2 6" xfId="43620" xr:uid="{00000000-0005-0000-0000-0000F91B0000}"/>
    <cellStyle name="20% - Accent4 4 3 2 3 3" xfId="4772" xr:uid="{00000000-0005-0000-0000-0000FA1B0000}"/>
    <cellStyle name="20% - Accent4 4 3 2 3 3 2" xfId="4773" xr:uid="{00000000-0005-0000-0000-0000FB1B0000}"/>
    <cellStyle name="20% - Accent4 4 3 2 3 3 3" xfId="43622" xr:uid="{00000000-0005-0000-0000-0000FC1B0000}"/>
    <cellStyle name="20% - Accent4 4 3 2 3 4" xfId="4774" xr:uid="{00000000-0005-0000-0000-0000FD1B0000}"/>
    <cellStyle name="20% - Accent4 4 3 2 3 5" xfId="4775" xr:uid="{00000000-0005-0000-0000-0000FE1B0000}"/>
    <cellStyle name="20% - Accent4 4 3 2 3 6" xfId="37383" xr:uid="{00000000-0005-0000-0000-0000FF1B0000}"/>
    <cellStyle name="20% - Accent4 4 3 2 3 7" xfId="43619" xr:uid="{00000000-0005-0000-0000-0000001C0000}"/>
    <cellStyle name="20% - Accent4 4 3 2 4" xfId="4776" xr:uid="{00000000-0005-0000-0000-0000011C0000}"/>
    <cellStyle name="20% - Accent4 4 3 2 4 2" xfId="4777" xr:uid="{00000000-0005-0000-0000-0000021C0000}"/>
    <cellStyle name="20% - Accent4 4 3 2 4 2 2" xfId="4778" xr:uid="{00000000-0005-0000-0000-0000031C0000}"/>
    <cellStyle name="20% - Accent4 4 3 2 4 2 3" xfId="43624" xr:uid="{00000000-0005-0000-0000-0000041C0000}"/>
    <cellStyle name="20% - Accent4 4 3 2 4 3" xfId="4779" xr:uid="{00000000-0005-0000-0000-0000051C0000}"/>
    <cellStyle name="20% - Accent4 4 3 2 4 4" xfId="4780" xr:uid="{00000000-0005-0000-0000-0000061C0000}"/>
    <cellStyle name="20% - Accent4 4 3 2 4 5" xfId="37385" xr:uid="{00000000-0005-0000-0000-0000071C0000}"/>
    <cellStyle name="20% - Accent4 4 3 2 4 6" xfId="43623" xr:uid="{00000000-0005-0000-0000-0000081C0000}"/>
    <cellStyle name="20% - Accent4 4 3 2 5" xfId="4781" xr:uid="{00000000-0005-0000-0000-0000091C0000}"/>
    <cellStyle name="20% - Accent4 4 3 2 5 2" xfId="4782" xr:uid="{00000000-0005-0000-0000-00000A1C0000}"/>
    <cellStyle name="20% - Accent4 4 3 2 5 2 2" xfId="4783" xr:uid="{00000000-0005-0000-0000-00000B1C0000}"/>
    <cellStyle name="20% - Accent4 4 3 2 5 3" xfId="4784" xr:uid="{00000000-0005-0000-0000-00000C1C0000}"/>
    <cellStyle name="20% - Accent4 4 3 2 5 4" xfId="4785" xr:uid="{00000000-0005-0000-0000-00000D1C0000}"/>
    <cellStyle name="20% - Accent4 4 3 2 5 5" xfId="43625" xr:uid="{00000000-0005-0000-0000-00000E1C0000}"/>
    <cellStyle name="20% - Accent4 4 3 2 6" xfId="4786" xr:uid="{00000000-0005-0000-0000-00000F1C0000}"/>
    <cellStyle name="20% - Accent4 4 3 2 6 2" xfId="4787" xr:uid="{00000000-0005-0000-0000-0000101C0000}"/>
    <cellStyle name="20% - Accent4 4 3 2 6 2 2" xfId="4788" xr:uid="{00000000-0005-0000-0000-0000111C0000}"/>
    <cellStyle name="20% - Accent4 4 3 2 6 3" xfId="4789" xr:uid="{00000000-0005-0000-0000-0000121C0000}"/>
    <cellStyle name="20% - Accent4 4 3 2 6 4" xfId="4790" xr:uid="{00000000-0005-0000-0000-0000131C0000}"/>
    <cellStyle name="20% - Accent4 4 3 2 7" xfId="4791" xr:uid="{00000000-0005-0000-0000-0000141C0000}"/>
    <cellStyle name="20% - Accent4 4 3 2 7 2" xfId="4792" xr:uid="{00000000-0005-0000-0000-0000151C0000}"/>
    <cellStyle name="20% - Accent4 4 3 2 8" xfId="4793" xr:uid="{00000000-0005-0000-0000-0000161C0000}"/>
    <cellStyle name="20% - Accent4 4 3 2 9" xfId="4794" xr:uid="{00000000-0005-0000-0000-0000171C0000}"/>
    <cellStyle name="20% - Accent4 4 3 3" xfId="4795" xr:uid="{00000000-0005-0000-0000-0000181C0000}"/>
    <cellStyle name="20% - Accent4 4 3 3 2" xfId="4796" xr:uid="{00000000-0005-0000-0000-0000191C0000}"/>
    <cellStyle name="20% - Accent4 4 3 3 2 2" xfId="4797" xr:uid="{00000000-0005-0000-0000-00001A1C0000}"/>
    <cellStyle name="20% - Accent4 4 3 3 2 2 2" xfId="4798" xr:uid="{00000000-0005-0000-0000-00001B1C0000}"/>
    <cellStyle name="20% - Accent4 4 3 3 2 2 3" xfId="43628" xr:uid="{00000000-0005-0000-0000-00001C1C0000}"/>
    <cellStyle name="20% - Accent4 4 3 3 2 3" xfId="4799" xr:uid="{00000000-0005-0000-0000-00001D1C0000}"/>
    <cellStyle name="20% - Accent4 4 3 3 2 4" xfId="4800" xr:uid="{00000000-0005-0000-0000-00001E1C0000}"/>
    <cellStyle name="20% - Accent4 4 3 3 2 5" xfId="37387" xr:uid="{00000000-0005-0000-0000-00001F1C0000}"/>
    <cellStyle name="20% - Accent4 4 3 3 2 6" xfId="43627" xr:uid="{00000000-0005-0000-0000-0000201C0000}"/>
    <cellStyle name="20% - Accent4 4 3 3 3" xfId="4801" xr:uid="{00000000-0005-0000-0000-0000211C0000}"/>
    <cellStyle name="20% - Accent4 4 3 3 3 2" xfId="4802" xr:uid="{00000000-0005-0000-0000-0000221C0000}"/>
    <cellStyle name="20% - Accent4 4 3 3 3 3" xfId="43629" xr:uid="{00000000-0005-0000-0000-0000231C0000}"/>
    <cellStyle name="20% - Accent4 4 3 3 4" xfId="4803" xr:uid="{00000000-0005-0000-0000-0000241C0000}"/>
    <cellStyle name="20% - Accent4 4 3 3 5" xfId="4804" xr:uid="{00000000-0005-0000-0000-0000251C0000}"/>
    <cellStyle name="20% - Accent4 4 3 3 6" xfId="37386" xr:uid="{00000000-0005-0000-0000-0000261C0000}"/>
    <cellStyle name="20% - Accent4 4 3 3 7" xfId="43626" xr:uid="{00000000-0005-0000-0000-0000271C0000}"/>
    <cellStyle name="20% - Accent4 4 3 4" xfId="4805" xr:uid="{00000000-0005-0000-0000-0000281C0000}"/>
    <cellStyle name="20% - Accent4 4 3 4 2" xfId="4806" xr:uid="{00000000-0005-0000-0000-0000291C0000}"/>
    <cellStyle name="20% - Accent4 4 3 4 2 2" xfId="4807" xr:uid="{00000000-0005-0000-0000-00002A1C0000}"/>
    <cellStyle name="20% - Accent4 4 3 4 2 2 2" xfId="4808" xr:uid="{00000000-0005-0000-0000-00002B1C0000}"/>
    <cellStyle name="20% - Accent4 4 3 4 2 2 3" xfId="43632" xr:uid="{00000000-0005-0000-0000-00002C1C0000}"/>
    <cellStyle name="20% - Accent4 4 3 4 2 3" xfId="4809" xr:uid="{00000000-0005-0000-0000-00002D1C0000}"/>
    <cellStyle name="20% - Accent4 4 3 4 2 4" xfId="4810" xr:uid="{00000000-0005-0000-0000-00002E1C0000}"/>
    <cellStyle name="20% - Accent4 4 3 4 2 5" xfId="37389" xr:uid="{00000000-0005-0000-0000-00002F1C0000}"/>
    <cellStyle name="20% - Accent4 4 3 4 2 6" xfId="43631" xr:uid="{00000000-0005-0000-0000-0000301C0000}"/>
    <cellStyle name="20% - Accent4 4 3 4 3" xfId="4811" xr:uid="{00000000-0005-0000-0000-0000311C0000}"/>
    <cellStyle name="20% - Accent4 4 3 4 3 2" xfId="4812" xr:uid="{00000000-0005-0000-0000-0000321C0000}"/>
    <cellStyle name="20% - Accent4 4 3 4 3 3" xfId="43633" xr:uid="{00000000-0005-0000-0000-0000331C0000}"/>
    <cellStyle name="20% - Accent4 4 3 4 4" xfId="4813" xr:uid="{00000000-0005-0000-0000-0000341C0000}"/>
    <cellStyle name="20% - Accent4 4 3 4 5" xfId="4814" xr:uid="{00000000-0005-0000-0000-0000351C0000}"/>
    <cellStyle name="20% - Accent4 4 3 4 6" xfId="37388" xr:uid="{00000000-0005-0000-0000-0000361C0000}"/>
    <cellStyle name="20% - Accent4 4 3 4 7" xfId="43630" xr:uid="{00000000-0005-0000-0000-0000371C0000}"/>
    <cellStyle name="20% - Accent4 4 3 5" xfId="4815" xr:uid="{00000000-0005-0000-0000-0000381C0000}"/>
    <cellStyle name="20% - Accent4 4 3 5 2" xfId="4816" xr:uid="{00000000-0005-0000-0000-0000391C0000}"/>
    <cellStyle name="20% - Accent4 4 3 5 2 2" xfId="4817" xr:uid="{00000000-0005-0000-0000-00003A1C0000}"/>
    <cellStyle name="20% - Accent4 4 3 5 2 3" xfId="43635" xr:uid="{00000000-0005-0000-0000-00003B1C0000}"/>
    <cellStyle name="20% - Accent4 4 3 5 3" xfId="4818" xr:uid="{00000000-0005-0000-0000-00003C1C0000}"/>
    <cellStyle name="20% - Accent4 4 3 5 4" xfId="4819" xr:uid="{00000000-0005-0000-0000-00003D1C0000}"/>
    <cellStyle name="20% - Accent4 4 3 5 5" xfId="37390" xr:uid="{00000000-0005-0000-0000-00003E1C0000}"/>
    <cellStyle name="20% - Accent4 4 3 5 6" xfId="43634" xr:uid="{00000000-0005-0000-0000-00003F1C0000}"/>
    <cellStyle name="20% - Accent4 4 3 6" xfId="4820" xr:uid="{00000000-0005-0000-0000-0000401C0000}"/>
    <cellStyle name="20% - Accent4 4 3 6 2" xfId="4821" xr:uid="{00000000-0005-0000-0000-0000411C0000}"/>
    <cellStyle name="20% - Accent4 4 3 6 2 2" xfId="4822" xr:uid="{00000000-0005-0000-0000-0000421C0000}"/>
    <cellStyle name="20% - Accent4 4 3 6 3" xfId="4823" xr:uid="{00000000-0005-0000-0000-0000431C0000}"/>
    <cellStyle name="20% - Accent4 4 3 6 4" xfId="4824" xr:uid="{00000000-0005-0000-0000-0000441C0000}"/>
    <cellStyle name="20% - Accent4 4 3 6 5" xfId="43636" xr:uid="{00000000-0005-0000-0000-0000451C0000}"/>
    <cellStyle name="20% - Accent4 4 3 7" xfId="4825" xr:uid="{00000000-0005-0000-0000-0000461C0000}"/>
    <cellStyle name="20% - Accent4 4 3 7 2" xfId="4826" xr:uid="{00000000-0005-0000-0000-0000471C0000}"/>
    <cellStyle name="20% - Accent4 4 3 7 2 2" xfId="4827" xr:uid="{00000000-0005-0000-0000-0000481C0000}"/>
    <cellStyle name="20% - Accent4 4 3 7 3" xfId="4828" xr:uid="{00000000-0005-0000-0000-0000491C0000}"/>
    <cellStyle name="20% - Accent4 4 3 7 4" xfId="4829" xr:uid="{00000000-0005-0000-0000-00004A1C0000}"/>
    <cellStyle name="20% - Accent4 4 3 8" xfId="4830" xr:uid="{00000000-0005-0000-0000-00004B1C0000}"/>
    <cellStyle name="20% - Accent4 4 3 8 2" xfId="4831" xr:uid="{00000000-0005-0000-0000-00004C1C0000}"/>
    <cellStyle name="20% - Accent4 4 3 9" xfId="4832" xr:uid="{00000000-0005-0000-0000-00004D1C0000}"/>
    <cellStyle name="20% - Accent4 4 4" xfId="4833" xr:uid="{00000000-0005-0000-0000-00004E1C0000}"/>
    <cellStyle name="20% - Accent4 4 4 10" xfId="34588" xr:uid="{00000000-0005-0000-0000-00004F1C0000}"/>
    <cellStyle name="20% - Accent4 4 4 11" xfId="43637" xr:uid="{00000000-0005-0000-0000-0000501C0000}"/>
    <cellStyle name="20% - Accent4 4 4 2" xfId="4834" xr:uid="{00000000-0005-0000-0000-0000511C0000}"/>
    <cellStyle name="20% - Accent4 4 4 2 2" xfId="4835" xr:uid="{00000000-0005-0000-0000-0000521C0000}"/>
    <cellStyle name="20% - Accent4 4 4 2 2 2" xfId="4836" xr:uid="{00000000-0005-0000-0000-0000531C0000}"/>
    <cellStyle name="20% - Accent4 4 4 2 2 2 2" xfId="4837" xr:uid="{00000000-0005-0000-0000-0000541C0000}"/>
    <cellStyle name="20% - Accent4 4 4 2 2 2 3" xfId="43640" xr:uid="{00000000-0005-0000-0000-0000551C0000}"/>
    <cellStyle name="20% - Accent4 4 4 2 2 3" xfId="4838" xr:uid="{00000000-0005-0000-0000-0000561C0000}"/>
    <cellStyle name="20% - Accent4 4 4 2 2 4" xfId="4839" xr:uid="{00000000-0005-0000-0000-0000571C0000}"/>
    <cellStyle name="20% - Accent4 4 4 2 2 5" xfId="37392" xr:uid="{00000000-0005-0000-0000-0000581C0000}"/>
    <cellStyle name="20% - Accent4 4 4 2 2 6" xfId="43639" xr:uid="{00000000-0005-0000-0000-0000591C0000}"/>
    <cellStyle name="20% - Accent4 4 4 2 3" xfId="4840" xr:uid="{00000000-0005-0000-0000-00005A1C0000}"/>
    <cellStyle name="20% - Accent4 4 4 2 3 2" xfId="4841" xr:uid="{00000000-0005-0000-0000-00005B1C0000}"/>
    <cellStyle name="20% - Accent4 4 4 2 3 3" xfId="43641" xr:uid="{00000000-0005-0000-0000-00005C1C0000}"/>
    <cellStyle name="20% - Accent4 4 4 2 4" xfId="4842" xr:uid="{00000000-0005-0000-0000-00005D1C0000}"/>
    <cellStyle name="20% - Accent4 4 4 2 5" xfId="4843" xr:uid="{00000000-0005-0000-0000-00005E1C0000}"/>
    <cellStyle name="20% - Accent4 4 4 2 6" xfId="37391" xr:uid="{00000000-0005-0000-0000-00005F1C0000}"/>
    <cellStyle name="20% - Accent4 4 4 2 7" xfId="43638" xr:uid="{00000000-0005-0000-0000-0000601C0000}"/>
    <cellStyle name="20% - Accent4 4 4 3" xfId="4844" xr:uid="{00000000-0005-0000-0000-0000611C0000}"/>
    <cellStyle name="20% - Accent4 4 4 3 2" xfId="4845" xr:uid="{00000000-0005-0000-0000-0000621C0000}"/>
    <cellStyle name="20% - Accent4 4 4 3 2 2" xfId="4846" xr:uid="{00000000-0005-0000-0000-0000631C0000}"/>
    <cellStyle name="20% - Accent4 4 4 3 2 2 2" xfId="4847" xr:uid="{00000000-0005-0000-0000-0000641C0000}"/>
    <cellStyle name="20% - Accent4 4 4 3 2 2 3" xfId="43644" xr:uid="{00000000-0005-0000-0000-0000651C0000}"/>
    <cellStyle name="20% - Accent4 4 4 3 2 3" xfId="4848" xr:uid="{00000000-0005-0000-0000-0000661C0000}"/>
    <cellStyle name="20% - Accent4 4 4 3 2 4" xfId="4849" xr:uid="{00000000-0005-0000-0000-0000671C0000}"/>
    <cellStyle name="20% - Accent4 4 4 3 2 5" xfId="37394" xr:uid="{00000000-0005-0000-0000-0000681C0000}"/>
    <cellStyle name="20% - Accent4 4 4 3 2 6" xfId="43643" xr:uid="{00000000-0005-0000-0000-0000691C0000}"/>
    <cellStyle name="20% - Accent4 4 4 3 3" xfId="4850" xr:uid="{00000000-0005-0000-0000-00006A1C0000}"/>
    <cellStyle name="20% - Accent4 4 4 3 3 2" xfId="4851" xr:uid="{00000000-0005-0000-0000-00006B1C0000}"/>
    <cellStyle name="20% - Accent4 4 4 3 3 3" xfId="43645" xr:uid="{00000000-0005-0000-0000-00006C1C0000}"/>
    <cellStyle name="20% - Accent4 4 4 3 4" xfId="4852" xr:uid="{00000000-0005-0000-0000-00006D1C0000}"/>
    <cellStyle name="20% - Accent4 4 4 3 5" xfId="4853" xr:uid="{00000000-0005-0000-0000-00006E1C0000}"/>
    <cellStyle name="20% - Accent4 4 4 3 6" xfId="37393" xr:uid="{00000000-0005-0000-0000-00006F1C0000}"/>
    <cellStyle name="20% - Accent4 4 4 3 7" xfId="43642" xr:uid="{00000000-0005-0000-0000-0000701C0000}"/>
    <cellStyle name="20% - Accent4 4 4 4" xfId="4854" xr:uid="{00000000-0005-0000-0000-0000711C0000}"/>
    <cellStyle name="20% - Accent4 4 4 4 2" xfId="4855" xr:uid="{00000000-0005-0000-0000-0000721C0000}"/>
    <cellStyle name="20% - Accent4 4 4 4 2 2" xfId="4856" xr:uid="{00000000-0005-0000-0000-0000731C0000}"/>
    <cellStyle name="20% - Accent4 4 4 4 2 3" xfId="43647" xr:uid="{00000000-0005-0000-0000-0000741C0000}"/>
    <cellStyle name="20% - Accent4 4 4 4 3" xfId="4857" xr:uid="{00000000-0005-0000-0000-0000751C0000}"/>
    <cellStyle name="20% - Accent4 4 4 4 4" xfId="4858" xr:uid="{00000000-0005-0000-0000-0000761C0000}"/>
    <cellStyle name="20% - Accent4 4 4 4 5" xfId="37395" xr:uid="{00000000-0005-0000-0000-0000771C0000}"/>
    <cellStyle name="20% - Accent4 4 4 4 6" xfId="43646" xr:uid="{00000000-0005-0000-0000-0000781C0000}"/>
    <cellStyle name="20% - Accent4 4 4 5" xfId="4859" xr:uid="{00000000-0005-0000-0000-0000791C0000}"/>
    <cellStyle name="20% - Accent4 4 4 5 2" xfId="4860" xr:uid="{00000000-0005-0000-0000-00007A1C0000}"/>
    <cellStyle name="20% - Accent4 4 4 5 2 2" xfId="4861" xr:uid="{00000000-0005-0000-0000-00007B1C0000}"/>
    <cellStyle name="20% - Accent4 4 4 5 3" xfId="4862" xr:uid="{00000000-0005-0000-0000-00007C1C0000}"/>
    <cellStyle name="20% - Accent4 4 4 5 4" xfId="4863" xr:uid="{00000000-0005-0000-0000-00007D1C0000}"/>
    <cellStyle name="20% - Accent4 4 4 5 5" xfId="43648" xr:uid="{00000000-0005-0000-0000-00007E1C0000}"/>
    <cellStyle name="20% - Accent4 4 4 6" xfId="4864" xr:uid="{00000000-0005-0000-0000-00007F1C0000}"/>
    <cellStyle name="20% - Accent4 4 4 6 2" xfId="4865" xr:uid="{00000000-0005-0000-0000-0000801C0000}"/>
    <cellStyle name="20% - Accent4 4 4 6 2 2" xfId="4866" xr:uid="{00000000-0005-0000-0000-0000811C0000}"/>
    <cellStyle name="20% - Accent4 4 4 6 3" xfId="4867" xr:uid="{00000000-0005-0000-0000-0000821C0000}"/>
    <cellStyle name="20% - Accent4 4 4 6 4" xfId="4868" xr:uid="{00000000-0005-0000-0000-0000831C0000}"/>
    <cellStyle name="20% - Accent4 4 4 7" xfId="4869" xr:uid="{00000000-0005-0000-0000-0000841C0000}"/>
    <cellStyle name="20% - Accent4 4 4 7 2" xfId="4870" xr:uid="{00000000-0005-0000-0000-0000851C0000}"/>
    <cellStyle name="20% - Accent4 4 4 8" xfId="4871" xr:uid="{00000000-0005-0000-0000-0000861C0000}"/>
    <cellStyle name="20% - Accent4 4 4 9" xfId="4872" xr:uid="{00000000-0005-0000-0000-0000871C0000}"/>
    <cellStyle name="20% - Accent4 4 5" xfId="4873" xr:uid="{00000000-0005-0000-0000-0000881C0000}"/>
    <cellStyle name="20% - Accent4 4 5 2" xfId="4874" xr:uid="{00000000-0005-0000-0000-0000891C0000}"/>
    <cellStyle name="20% - Accent4 4 5 2 2" xfId="4875" xr:uid="{00000000-0005-0000-0000-00008A1C0000}"/>
    <cellStyle name="20% - Accent4 4 5 2 2 2" xfId="4876" xr:uid="{00000000-0005-0000-0000-00008B1C0000}"/>
    <cellStyle name="20% - Accent4 4 5 2 2 2 2" xfId="4877" xr:uid="{00000000-0005-0000-0000-00008C1C0000}"/>
    <cellStyle name="20% - Accent4 4 5 2 2 2 3" xfId="43652" xr:uid="{00000000-0005-0000-0000-00008D1C0000}"/>
    <cellStyle name="20% - Accent4 4 5 2 2 3" xfId="4878" xr:uid="{00000000-0005-0000-0000-00008E1C0000}"/>
    <cellStyle name="20% - Accent4 4 5 2 2 4" xfId="4879" xr:uid="{00000000-0005-0000-0000-00008F1C0000}"/>
    <cellStyle name="20% - Accent4 4 5 2 2 5" xfId="37398" xr:uid="{00000000-0005-0000-0000-0000901C0000}"/>
    <cellStyle name="20% - Accent4 4 5 2 2 6" xfId="43651" xr:uid="{00000000-0005-0000-0000-0000911C0000}"/>
    <cellStyle name="20% - Accent4 4 5 2 3" xfId="4880" xr:uid="{00000000-0005-0000-0000-0000921C0000}"/>
    <cellStyle name="20% - Accent4 4 5 2 3 2" xfId="4881" xr:uid="{00000000-0005-0000-0000-0000931C0000}"/>
    <cellStyle name="20% - Accent4 4 5 2 3 3" xfId="43653" xr:uid="{00000000-0005-0000-0000-0000941C0000}"/>
    <cellStyle name="20% - Accent4 4 5 2 4" xfId="4882" xr:uid="{00000000-0005-0000-0000-0000951C0000}"/>
    <cellStyle name="20% - Accent4 4 5 2 5" xfId="4883" xr:uid="{00000000-0005-0000-0000-0000961C0000}"/>
    <cellStyle name="20% - Accent4 4 5 2 6" xfId="37397" xr:uid="{00000000-0005-0000-0000-0000971C0000}"/>
    <cellStyle name="20% - Accent4 4 5 2 7" xfId="43650" xr:uid="{00000000-0005-0000-0000-0000981C0000}"/>
    <cellStyle name="20% - Accent4 4 5 3" xfId="4884" xr:uid="{00000000-0005-0000-0000-0000991C0000}"/>
    <cellStyle name="20% - Accent4 4 5 3 2" xfId="4885" xr:uid="{00000000-0005-0000-0000-00009A1C0000}"/>
    <cellStyle name="20% - Accent4 4 5 3 2 2" xfId="4886" xr:uid="{00000000-0005-0000-0000-00009B1C0000}"/>
    <cellStyle name="20% - Accent4 4 5 3 2 3" xfId="43655" xr:uid="{00000000-0005-0000-0000-00009C1C0000}"/>
    <cellStyle name="20% - Accent4 4 5 3 3" xfId="4887" xr:uid="{00000000-0005-0000-0000-00009D1C0000}"/>
    <cellStyle name="20% - Accent4 4 5 3 4" xfId="4888" xr:uid="{00000000-0005-0000-0000-00009E1C0000}"/>
    <cellStyle name="20% - Accent4 4 5 3 5" xfId="37399" xr:uid="{00000000-0005-0000-0000-00009F1C0000}"/>
    <cellStyle name="20% - Accent4 4 5 3 6" xfId="43654" xr:uid="{00000000-0005-0000-0000-0000A01C0000}"/>
    <cellStyle name="20% - Accent4 4 5 4" xfId="4889" xr:uid="{00000000-0005-0000-0000-0000A11C0000}"/>
    <cellStyle name="20% - Accent4 4 5 5" xfId="4890" xr:uid="{00000000-0005-0000-0000-0000A21C0000}"/>
    <cellStyle name="20% - Accent4 4 5 5 2" xfId="4891" xr:uid="{00000000-0005-0000-0000-0000A31C0000}"/>
    <cellStyle name="20% - Accent4 4 5 5 3" xfId="43656" xr:uid="{00000000-0005-0000-0000-0000A41C0000}"/>
    <cellStyle name="20% - Accent4 4 5 6" xfId="4892" xr:uid="{00000000-0005-0000-0000-0000A51C0000}"/>
    <cellStyle name="20% - Accent4 4 5 7" xfId="4893" xr:uid="{00000000-0005-0000-0000-0000A61C0000}"/>
    <cellStyle name="20% - Accent4 4 5 8" xfId="37396" xr:uid="{00000000-0005-0000-0000-0000A71C0000}"/>
    <cellStyle name="20% - Accent4 4 5 9" xfId="43649" xr:uid="{00000000-0005-0000-0000-0000A81C0000}"/>
    <cellStyle name="20% - Accent4 4 6" xfId="4894" xr:uid="{00000000-0005-0000-0000-0000A91C0000}"/>
    <cellStyle name="20% - Accent4 4 6 2" xfId="4895" xr:uid="{00000000-0005-0000-0000-0000AA1C0000}"/>
    <cellStyle name="20% - Accent4 4 6 2 2" xfId="4896" xr:uid="{00000000-0005-0000-0000-0000AB1C0000}"/>
    <cellStyle name="20% - Accent4 4 6 2 2 2" xfId="4897" xr:uid="{00000000-0005-0000-0000-0000AC1C0000}"/>
    <cellStyle name="20% - Accent4 4 6 2 2 3" xfId="43659" xr:uid="{00000000-0005-0000-0000-0000AD1C0000}"/>
    <cellStyle name="20% - Accent4 4 6 2 3" xfId="4898" xr:uid="{00000000-0005-0000-0000-0000AE1C0000}"/>
    <cellStyle name="20% - Accent4 4 6 2 4" xfId="4899" xr:uid="{00000000-0005-0000-0000-0000AF1C0000}"/>
    <cellStyle name="20% - Accent4 4 6 2 5" xfId="37401" xr:uid="{00000000-0005-0000-0000-0000B01C0000}"/>
    <cellStyle name="20% - Accent4 4 6 2 6" xfId="43658" xr:uid="{00000000-0005-0000-0000-0000B11C0000}"/>
    <cellStyle name="20% - Accent4 4 6 3" xfId="4900" xr:uid="{00000000-0005-0000-0000-0000B21C0000}"/>
    <cellStyle name="20% - Accent4 4 6 3 2" xfId="4901" xr:uid="{00000000-0005-0000-0000-0000B31C0000}"/>
    <cellStyle name="20% - Accent4 4 6 3 2 2" xfId="4902" xr:uid="{00000000-0005-0000-0000-0000B41C0000}"/>
    <cellStyle name="20% - Accent4 4 6 3 2 3" xfId="43661" xr:uid="{00000000-0005-0000-0000-0000B51C0000}"/>
    <cellStyle name="20% - Accent4 4 6 3 3" xfId="4903" xr:uid="{00000000-0005-0000-0000-0000B61C0000}"/>
    <cellStyle name="20% - Accent4 4 6 3 4" xfId="4904" xr:uid="{00000000-0005-0000-0000-0000B71C0000}"/>
    <cellStyle name="20% - Accent4 4 6 3 5" xfId="37402" xr:uid="{00000000-0005-0000-0000-0000B81C0000}"/>
    <cellStyle name="20% - Accent4 4 6 3 6" xfId="43660" xr:uid="{00000000-0005-0000-0000-0000B91C0000}"/>
    <cellStyle name="20% - Accent4 4 6 4" xfId="4905" xr:uid="{00000000-0005-0000-0000-0000BA1C0000}"/>
    <cellStyle name="20% - Accent4 4 6 4 2" xfId="4906" xr:uid="{00000000-0005-0000-0000-0000BB1C0000}"/>
    <cellStyle name="20% - Accent4 4 6 4 3" xfId="43662" xr:uid="{00000000-0005-0000-0000-0000BC1C0000}"/>
    <cellStyle name="20% - Accent4 4 6 5" xfId="4907" xr:uid="{00000000-0005-0000-0000-0000BD1C0000}"/>
    <cellStyle name="20% - Accent4 4 6 6" xfId="4908" xr:uid="{00000000-0005-0000-0000-0000BE1C0000}"/>
    <cellStyle name="20% - Accent4 4 6 7" xfId="37400" xr:uid="{00000000-0005-0000-0000-0000BF1C0000}"/>
    <cellStyle name="20% - Accent4 4 6 8" xfId="43657" xr:uid="{00000000-0005-0000-0000-0000C01C0000}"/>
    <cellStyle name="20% - Accent4 4 7" xfId="4909" xr:uid="{00000000-0005-0000-0000-0000C11C0000}"/>
    <cellStyle name="20% - Accent4 4 7 2" xfId="4910" xr:uid="{00000000-0005-0000-0000-0000C21C0000}"/>
    <cellStyle name="20% - Accent4 4 7 2 2" xfId="4911" xr:uid="{00000000-0005-0000-0000-0000C31C0000}"/>
    <cellStyle name="20% - Accent4 4 7 3" xfId="4912" xr:uid="{00000000-0005-0000-0000-0000C41C0000}"/>
    <cellStyle name="20% - Accent4 4 7 4" xfId="4913" xr:uid="{00000000-0005-0000-0000-0000C51C0000}"/>
    <cellStyle name="20% - Accent4 4 7 5" xfId="43663" xr:uid="{00000000-0005-0000-0000-0000C61C0000}"/>
    <cellStyle name="20% - Accent4 4 8" xfId="4914" xr:uid="{00000000-0005-0000-0000-0000C71C0000}"/>
    <cellStyle name="20% - Accent4 4 8 2" xfId="4915" xr:uid="{00000000-0005-0000-0000-0000C81C0000}"/>
    <cellStyle name="20% - Accent4 4 8 2 2" xfId="4916" xr:uid="{00000000-0005-0000-0000-0000C91C0000}"/>
    <cellStyle name="20% - Accent4 4 8 3" xfId="4917" xr:uid="{00000000-0005-0000-0000-0000CA1C0000}"/>
    <cellStyle name="20% - Accent4 4 8 4" xfId="4918" xr:uid="{00000000-0005-0000-0000-0000CB1C0000}"/>
    <cellStyle name="20% - Accent4 4 9" xfId="34581" xr:uid="{00000000-0005-0000-0000-0000CC1C0000}"/>
    <cellStyle name="20% - Accent4 5" xfId="4919" xr:uid="{00000000-0005-0000-0000-0000CD1C0000}"/>
    <cellStyle name="20% - Accent4 5 10" xfId="43664" xr:uid="{00000000-0005-0000-0000-0000CE1C0000}"/>
    <cellStyle name="20% - Accent4 5 2" xfId="4920" xr:uid="{00000000-0005-0000-0000-0000CF1C0000}"/>
    <cellStyle name="20% - Accent4 5 2 10" xfId="4921" xr:uid="{00000000-0005-0000-0000-0000D01C0000}"/>
    <cellStyle name="20% - Accent4 5 2 11" xfId="4922" xr:uid="{00000000-0005-0000-0000-0000D11C0000}"/>
    <cellStyle name="20% - Accent4 5 2 12" xfId="34590" xr:uid="{00000000-0005-0000-0000-0000D21C0000}"/>
    <cellStyle name="20% - Accent4 5 2 13" xfId="43665" xr:uid="{00000000-0005-0000-0000-0000D31C0000}"/>
    <cellStyle name="20% - Accent4 5 2 2" xfId="4923" xr:uid="{00000000-0005-0000-0000-0000D41C0000}"/>
    <cellStyle name="20% - Accent4 5 2 2 10" xfId="4924" xr:uid="{00000000-0005-0000-0000-0000D51C0000}"/>
    <cellStyle name="20% - Accent4 5 2 2 11" xfId="34591" xr:uid="{00000000-0005-0000-0000-0000D61C0000}"/>
    <cellStyle name="20% - Accent4 5 2 2 12" xfId="43666" xr:uid="{00000000-0005-0000-0000-0000D71C0000}"/>
    <cellStyle name="20% - Accent4 5 2 2 2" xfId="4925" xr:uid="{00000000-0005-0000-0000-0000D81C0000}"/>
    <cellStyle name="20% - Accent4 5 2 2 2 10" xfId="34592" xr:uid="{00000000-0005-0000-0000-0000D91C0000}"/>
    <cellStyle name="20% - Accent4 5 2 2 2 11" xfId="43667" xr:uid="{00000000-0005-0000-0000-0000DA1C0000}"/>
    <cellStyle name="20% - Accent4 5 2 2 2 2" xfId="4926" xr:uid="{00000000-0005-0000-0000-0000DB1C0000}"/>
    <cellStyle name="20% - Accent4 5 2 2 2 2 2" xfId="4927" xr:uid="{00000000-0005-0000-0000-0000DC1C0000}"/>
    <cellStyle name="20% - Accent4 5 2 2 2 2 2 2" xfId="4928" xr:uid="{00000000-0005-0000-0000-0000DD1C0000}"/>
    <cellStyle name="20% - Accent4 5 2 2 2 2 2 2 2" xfId="4929" xr:uid="{00000000-0005-0000-0000-0000DE1C0000}"/>
    <cellStyle name="20% - Accent4 5 2 2 2 2 2 2 3" xfId="43670" xr:uid="{00000000-0005-0000-0000-0000DF1C0000}"/>
    <cellStyle name="20% - Accent4 5 2 2 2 2 2 3" xfId="4930" xr:uid="{00000000-0005-0000-0000-0000E01C0000}"/>
    <cellStyle name="20% - Accent4 5 2 2 2 2 2 4" xfId="4931" xr:uid="{00000000-0005-0000-0000-0000E11C0000}"/>
    <cellStyle name="20% - Accent4 5 2 2 2 2 2 5" xfId="37404" xr:uid="{00000000-0005-0000-0000-0000E21C0000}"/>
    <cellStyle name="20% - Accent4 5 2 2 2 2 2 6" xfId="43669" xr:uid="{00000000-0005-0000-0000-0000E31C0000}"/>
    <cellStyle name="20% - Accent4 5 2 2 2 2 3" xfId="4932" xr:uid="{00000000-0005-0000-0000-0000E41C0000}"/>
    <cellStyle name="20% - Accent4 5 2 2 2 2 3 2" xfId="4933" xr:uid="{00000000-0005-0000-0000-0000E51C0000}"/>
    <cellStyle name="20% - Accent4 5 2 2 2 2 3 3" xfId="43671" xr:uid="{00000000-0005-0000-0000-0000E61C0000}"/>
    <cellStyle name="20% - Accent4 5 2 2 2 2 4" xfId="4934" xr:uid="{00000000-0005-0000-0000-0000E71C0000}"/>
    <cellStyle name="20% - Accent4 5 2 2 2 2 5" xfId="4935" xr:uid="{00000000-0005-0000-0000-0000E81C0000}"/>
    <cellStyle name="20% - Accent4 5 2 2 2 2 6" xfId="37403" xr:uid="{00000000-0005-0000-0000-0000E91C0000}"/>
    <cellStyle name="20% - Accent4 5 2 2 2 2 7" xfId="43668" xr:uid="{00000000-0005-0000-0000-0000EA1C0000}"/>
    <cellStyle name="20% - Accent4 5 2 2 2 3" xfId="4936" xr:uid="{00000000-0005-0000-0000-0000EB1C0000}"/>
    <cellStyle name="20% - Accent4 5 2 2 2 3 2" xfId="4937" xr:uid="{00000000-0005-0000-0000-0000EC1C0000}"/>
    <cellStyle name="20% - Accent4 5 2 2 2 3 2 2" xfId="4938" xr:uid="{00000000-0005-0000-0000-0000ED1C0000}"/>
    <cellStyle name="20% - Accent4 5 2 2 2 3 2 2 2" xfId="4939" xr:uid="{00000000-0005-0000-0000-0000EE1C0000}"/>
    <cellStyle name="20% - Accent4 5 2 2 2 3 2 2 3" xfId="43674" xr:uid="{00000000-0005-0000-0000-0000EF1C0000}"/>
    <cellStyle name="20% - Accent4 5 2 2 2 3 2 3" xfId="4940" xr:uid="{00000000-0005-0000-0000-0000F01C0000}"/>
    <cellStyle name="20% - Accent4 5 2 2 2 3 2 4" xfId="4941" xr:uid="{00000000-0005-0000-0000-0000F11C0000}"/>
    <cellStyle name="20% - Accent4 5 2 2 2 3 2 5" xfId="37406" xr:uid="{00000000-0005-0000-0000-0000F21C0000}"/>
    <cellStyle name="20% - Accent4 5 2 2 2 3 2 6" xfId="43673" xr:uid="{00000000-0005-0000-0000-0000F31C0000}"/>
    <cellStyle name="20% - Accent4 5 2 2 2 3 3" xfId="4942" xr:uid="{00000000-0005-0000-0000-0000F41C0000}"/>
    <cellStyle name="20% - Accent4 5 2 2 2 3 3 2" xfId="4943" xr:uid="{00000000-0005-0000-0000-0000F51C0000}"/>
    <cellStyle name="20% - Accent4 5 2 2 2 3 3 3" xfId="43675" xr:uid="{00000000-0005-0000-0000-0000F61C0000}"/>
    <cellStyle name="20% - Accent4 5 2 2 2 3 4" xfId="4944" xr:uid="{00000000-0005-0000-0000-0000F71C0000}"/>
    <cellStyle name="20% - Accent4 5 2 2 2 3 5" xfId="4945" xr:uid="{00000000-0005-0000-0000-0000F81C0000}"/>
    <cellStyle name="20% - Accent4 5 2 2 2 3 6" xfId="37405" xr:uid="{00000000-0005-0000-0000-0000F91C0000}"/>
    <cellStyle name="20% - Accent4 5 2 2 2 3 7" xfId="43672" xr:uid="{00000000-0005-0000-0000-0000FA1C0000}"/>
    <cellStyle name="20% - Accent4 5 2 2 2 4" xfId="4946" xr:uid="{00000000-0005-0000-0000-0000FB1C0000}"/>
    <cellStyle name="20% - Accent4 5 2 2 2 4 2" xfId="4947" xr:uid="{00000000-0005-0000-0000-0000FC1C0000}"/>
    <cellStyle name="20% - Accent4 5 2 2 2 4 2 2" xfId="4948" xr:uid="{00000000-0005-0000-0000-0000FD1C0000}"/>
    <cellStyle name="20% - Accent4 5 2 2 2 4 2 3" xfId="43677" xr:uid="{00000000-0005-0000-0000-0000FE1C0000}"/>
    <cellStyle name="20% - Accent4 5 2 2 2 4 3" xfId="4949" xr:uid="{00000000-0005-0000-0000-0000FF1C0000}"/>
    <cellStyle name="20% - Accent4 5 2 2 2 4 4" xfId="4950" xr:uid="{00000000-0005-0000-0000-0000001D0000}"/>
    <cellStyle name="20% - Accent4 5 2 2 2 4 5" xfId="37407" xr:uid="{00000000-0005-0000-0000-0000011D0000}"/>
    <cellStyle name="20% - Accent4 5 2 2 2 4 6" xfId="43676" xr:uid="{00000000-0005-0000-0000-0000021D0000}"/>
    <cellStyle name="20% - Accent4 5 2 2 2 5" xfId="4951" xr:uid="{00000000-0005-0000-0000-0000031D0000}"/>
    <cellStyle name="20% - Accent4 5 2 2 2 5 2" xfId="4952" xr:uid="{00000000-0005-0000-0000-0000041D0000}"/>
    <cellStyle name="20% - Accent4 5 2 2 2 5 2 2" xfId="4953" xr:uid="{00000000-0005-0000-0000-0000051D0000}"/>
    <cellStyle name="20% - Accent4 5 2 2 2 5 3" xfId="4954" xr:uid="{00000000-0005-0000-0000-0000061D0000}"/>
    <cellStyle name="20% - Accent4 5 2 2 2 5 4" xfId="4955" xr:uid="{00000000-0005-0000-0000-0000071D0000}"/>
    <cellStyle name="20% - Accent4 5 2 2 2 5 5" xfId="43678" xr:uid="{00000000-0005-0000-0000-0000081D0000}"/>
    <cellStyle name="20% - Accent4 5 2 2 2 6" xfId="4956" xr:uid="{00000000-0005-0000-0000-0000091D0000}"/>
    <cellStyle name="20% - Accent4 5 2 2 2 6 2" xfId="4957" xr:uid="{00000000-0005-0000-0000-00000A1D0000}"/>
    <cellStyle name="20% - Accent4 5 2 2 2 6 2 2" xfId="4958" xr:uid="{00000000-0005-0000-0000-00000B1D0000}"/>
    <cellStyle name="20% - Accent4 5 2 2 2 6 3" xfId="4959" xr:uid="{00000000-0005-0000-0000-00000C1D0000}"/>
    <cellStyle name="20% - Accent4 5 2 2 2 6 4" xfId="4960" xr:uid="{00000000-0005-0000-0000-00000D1D0000}"/>
    <cellStyle name="20% - Accent4 5 2 2 2 7" xfId="4961" xr:uid="{00000000-0005-0000-0000-00000E1D0000}"/>
    <cellStyle name="20% - Accent4 5 2 2 2 7 2" xfId="4962" xr:uid="{00000000-0005-0000-0000-00000F1D0000}"/>
    <cellStyle name="20% - Accent4 5 2 2 2 8" xfId="4963" xr:uid="{00000000-0005-0000-0000-0000101D0000}"/>
    <cellStyle name="20% - Accent4 5 2 2 2 9" xfId="4964" xr:uid="{00000000-0005-0000-0000-0000111D0000}"/>
    <cellStyle name="20% - Accent4 5 2 2 3" xfId="4965" xr:uid="{00000000-0005-0000-0000-0000121D0000}"/>
    <cellStyle name="20% - Accent4 5 2 2 3 2" xfId="4966" xr:uid="{00000000-0005-0000-0000-0000131D0000}"/>
    <cellStyle name="20% - Accent4 5 2 2 3 2 2" xfId="4967" xr:uid="{00000000-0005-0000-0000-0000141D0000}"/>
    <cellStyle name="20% - Accent4 5 2 2 3 2 2 2" xfId="4968" xr:uid="{00000000-0005-0000-0000-0000151D0000}"/>
    <cellStyle name="20% - Accent4 5 2 2 3 2 2 3" xfId="43681" xr:uid="{00000000-0005-0000-0000-0000161D0000}"/>
    <cellStyle name="20% - Accent4 5 2 2 3 2 3" xfId="4969" xr:uid="{00000000-0005-0000-0000-0000171D0000}"/>
    <cellStyle name="20% - Accent4 5 2 2 3 2 4" xfId="4970" xr:uid="{00000000-0005-0000-0000-0000181D0000}"/>
    <cellStyle name="20% - Accent4 5 2 2 3 2 5" xfId="37409" xr:uid="{00000000-0005-0000-0000-0000191D0000}"/>
    <cellStyle name="20% - Accent4 5 2 2 3 2 6" xfId="43680" xr:uid="{00000000-0005-0000-0000-00001A1D0000}"/>
    <cellStyle name="20% - Accent4 5 2 2 3 3" xfId="4971" xr:uid="{00000000-0005-0000-0000-00001B1D0000}"/>
    <cellStyle name="20% - Accent4 5 2 2 3 3 2" xfId="4972" xr:uid="{00000000-0005-0000-0000-00001C1D0000}"/>
    <cellStyle name="20% - Accent4 5 2 2 3 3 3" xfId="43682" xr:uid="{00000000-0005-0000-0000-00001D1D0000}"/>
    <cellStyle name="20% - Accent4 5 2 2 3 4" xfId="4973" xr:uid="{00000000-0005-0000-0000-00001E1D0000}"/>
    <cellStyle name="20% - Accent4 5 2 2 3 5" xfId="4974" xr:uid="{00000000-0005-0000-0000-00001F1D0000}"/>
    <cellStyle name="20% - Accent4 5 2 2 3 6" xfId="37408" xr:uid="{00000000-0005-0000-0000-0000201D0000}"/>
    <cellStyle name="20% - Accent4 5 2 2 3 7" xfId="43679" xr:uid="{00000000-0005-0000-0000-0000211D0000}"/>
    <cellStyle name="20% - Accent4 5 2 2 4" xfId="4975" xr:uid="{00000000-0005-0000-0000-0000221D0000}"/>
    <cellStyle name="20% - Accent4 5 2 2 4 2" xfId="4976" xr:uid="{00000000-0005-0000-0000-0000231D0000}"/>
    <cellStyle name="20% - Accent4 5 2 2 4 2 2" xfId="4977" xr:uid="{00000000-0005-0000-0000-0000241D0000}"/>
    <cellStyle name="20% - Accent4 5 2 2 4 2 2 2" xfId="4978" xr:uid="{00000000-0005-0000-0000-0000251D0000}"/>
    <cellStyle name="20% - Accent4 5 2 2 4 2 2 3" xfId="43685" xr:uid="{00000000-0005-0000-0000-0000261D0000}"/>
    <cellStyle name="20% - Accent4 5 2 2 4 2 3" xfId="4979" xr:uid="{00000000-0005-0000-0000-0000271D0000}"/>
    <cellStyle name="20% - Accent4 5 2 2 4 2 4" xfId="4980" xr:uid="{00000000-0005-0000-0000-0000281D0000}"/>
    <cellStyle name="20% - Accent4 5 2 2 4 2 5" xfId="37411" xr:uid="{00000000-0005-0000-0000-0000291D0000}"/>
    <cellStyle name="20% - Accent4 5 2 2 4 2 6" xfId="43684" xr:uid="{00000000-0005-0000-0000-00002A1D0000}"/>
    <cellStyle name="20% - Accent4 5 2 2 4 3" xfId="4981" xr:uid="{00000000-0005-0000-0000-00002B1D0000}"/>
    <cellStyle name="20% - Accent4 5 2 2 4 3 2" xfId="4982" xr:uid="{00000000-0005-0000-0000-00002C1D0000}"/>
    <cellStyle name="20% - Accent4 5 2 2 4 3 3" xfId="43686" xr:uid="{00000000-0005-0000-0000-00002D1D0000}"/>
    <cellStyle name="20% - Accent4 5 2 2 4 4" xfId="4983" xr:uid="{00000000-0005-0000-0000-00002E1D0000}"/>
    <cellStyle name="20% - Accent4 5 2 2 4 5" xfId="4984" xr:uid="{00000000-0005-0000-0000-00002F1D0000}"/>
    <cellStyle name="20% - Accent4 5 2 2 4 6" xfId="37410" xr:uid="{00000000-0005-0000-0000-0000301D0000}"/>
    <cellStyle name="20% - Accent4 5 2 2 4 7" xfId="43683" xr:uid="{00000000-0005-0000-0000-0000311D0000}"/>
    <cellStyle name="20% - Accent4 5 2 2 5" xfId="4985" xr:uid="{00000000-0005-0000-0000-0000321D0000}"/>
    <cellStyle name="20% - Accent4 5 2 2 5 2" xfId="4986" xr:uid="{00000000-0005-0000-0000-0000331D0000}"/>
    <cellStyle name="20% - Accent4 5 2 2 5 2 2" xfId="4987" xr:uid="{00000000-0005-0000-0000-0000341D0000}"/>
    <cellStyle name="20% - Accent4 5 2 2 5 2 3" xfId="43688" xr:uid="{00000000-0005-0000-0000-0000351D0000}"/>
    <cellStyle name="20% - Accent4 5 2 2 5 3" xfId="4988" xr:uid="{00000000-0005-0000-0000-0000361D0000}"/>
    <cellStyle name="20% - Accent4 5 2 2 5 4" xfId="4989" xr:uid="{00000000-0005-0000-0000-0000371D0000}"/>
    <cellStyle name="20% - Accent4 5 2 2 5 5" xfId="37412" xr:uid="{00000000-0005-0000-0000-0000381D0000}"/>
    <cellStyle name="20% - Accent4 5 2 2 5 6" xfId="43687" xr:uid="{00000000-0005-0000-0000-0000391D0000}"/>
    <cellStyle name="20% - Accent4 5 2 2 6" xfId="4990" xr:uid="{00000000-0005-0000-0000-00003A1D0000}"/>
    <cellStyle name="20% - Accent4 5 2 2 6 2" xfId="4991" xr:uid="{00000000-0005-0000-0000-00003B1D0000}"/>
    <cellStyle name="20% - Accent4 5 2 2 6 2 2" xfId="4992" xr:uid="{00000000-0005-0000-0000-00003C1D0000}"/>
    <cellStyle name="20% - Accent4 5 2 2 6 3" xfId="4993" xr:uid="{00000000-0005-0000-0000-00003D1D0000}"/>
    <cellStyle name="20% - Accent4 5 2 2 6 4" xfId="4994" xr:uid="{00000000-0005-0000-0000-00003E1D0000}"/>
    <cellStyle name="20% - Accent4 5 2 2 6 5" xfId="43689" xr:uid="{00000000-0005-0000-0000-00003F1D0000}"/>
    <cellStyle name="20% - Accent4 5 2 2 7" xfId="4995" xr:uid="{00000000-0005-0000-0000-0000401D0000}"/>
    <cellStyle name="20% - Accent4 5 2 2 7 2" xfId="4996" xr:uid="{00000000-0005-0000-0000-0000411D0000}"/>
    <cellStyle name="20% - Accent4 5 2 2 7 2 2" xfId="4997" xr:uid="{00000000-0005-0000-0000-0000421D0000}"/>
    <cellStyle name="20% - Accent4 5 2 2 7 3" xfId="4998" xr:uid="{00000000-0005-0000-0000-0000431D0000}"/>
    <cellStyle name="20% - Accent4 5 2 2 7 4" xfId="4999" xr:uid="{00000000-0005-0000-0000-0000441D0000}"/>
    <cellStyle name="20% - Accent4 5 2 2 8" xfId="5000" xr:uid="{00000000-0005-0000-0000-0000451D0000}"/>
    <cellStyle name="20% - Accent4 5 2 2 8 2" xfId="5001" xr:uid="{00000000-0005-0000-0000-0000461D0000}"/>
    <cellStyle name="20% - Accent4 5 2 2 9" xfId="5002" xr:uid="{00000000-0005-0000-0000-0000471D0000}"/>
    <cellStyle name="20% - Accent4 5 2 3" xfId="5003" xr:uid="{00000000-0005-0000-0000-0000481D0000}"/>
    <cellStyle name="20% - Accent4 5 2 3 10" xfId="34593" xr:uid="{00000000-0005-0000-0000-0000491D0000}"/>
    <cellStyle name="20% - Accent4 5 2 3 11" xfId="43690" xr:uid="{00000000-0005-0000-0000-00004A1D0000}"/>
    <cellStyle name="20% - Accent4 5 2 3 2" xfId="5004" xr:uid="{00000000-0005-0000-0000-00004B1D0000}"/>
    <cellStyle name="20% - Accent4 5 2 3 2 2" xfId="5005" xr:uid="{00000000-0005-0000-0000-00004C1D0000}"/>
    <cellStyle name="20% - Accent4 5 2 3 2 2 2" xfId="5006" xr:uid="{00000000-0005-0000-0000-00004D1D0000}"/>
    <cellStyle name="20% - Accent4 5 2 3 2 2 2 2" xfId="5007" xr:uid="{00000000-0005-0000-0000-00004E1D0000}"/>
    <cellStyle name="20% - Accent4 5 2 3 2 2 2 3" xfId="43693" xr:uid="{00000000-0005-0000-0000-00004F1D0000}"/>
    <cellStyle name="20% - Accent4 5 2 3 2 2 3" xfId="5008" xr:uid="{00000000-0005-0000-0000-0000501D0000}"/>
    <cellStyle name="20% - Accent4 5 2 3 2 2 4" xfId="5009" xr:uid="{00000000-0005-0000-0000-0000511D0000}"/>
    <cellStyle name="20% - Accent4 5 2 3 2 2 5" xfId="37414" xr:uid="{00000000-0005-0000-0000-0000521D0000}"/>
    <cellStyle name="20% - Accent4 5 2 3 2 2 6" xfId="43692" xr:uid="{00000000-0005-0000-0000-0000531D0000}"/>
    <cellStyle name="20% - Accent4 5 2 3 2 3" xfId="5010" xr:uid="{00000000-0005-0000-0000-0000541D0000}"/>
    <cellStyle name="20% - Accent4 5 2 3 2 3 2" xfId="5011" xr:uid="{00000000-0005-0000-0000-0000551D0000}"/>
    <cellStyle name="20% - Accent4 5 2 3 2 3 3" xfId="43694" xr:uid="{00000000-0005-0000-0000-0000561D0000}"/>
    <cellStyle name="20% - Accent4 5 2 3 2 4" xfId="5012" xr:uid="{00000000-0005-0000-0000-0000571D0000}"/>
    <cellStyle name="20% - Accent4 5 2 3 2 5" xfId="5013" xr:uid="{00000000-0005-0000-0000-0000581D0000}"/>
    <cellStyle name="20% - Accent4 5 2 3 2 6" xfId="37413" xr:uid="{00000000-0005-0000-0000-0000591D0000}"/>
    <cellStyle name="20% - Accent4 5 2 3 2 7" xfId="43691" xr:uid="{00000000-0005-0000-0000-00005A1D0000}"/>
    <cellStyle name="20% - Accent4 5 2 3 3" xfId="5014" xr:uid="{00000000-0005-0000-0000-00005B1D0000}"/>
    <cellStyle name="20% - Accent4 5 2 3 3 2" xfId="5015" xr:uid="{00000000-0005-0000-0000-00005C1D0000}"/>
    <cellStyle name="20% - Accent4 5 2 3 3 2 2" xfId="5016" xr:uid="{00000000-0005-0000-0000-00005D1D0000}"/>
    <cellStyle name="20% - Accent4 5 2 3 3 2 2 2" xfId="5017" xr:uid="{00000000-0005-0000-0000-00005E1D0000}"/>
    <cellStyle name="20% - Accent4 5 2 3 3 2 2 3" xfId="43697" xr:uid="{00000000-0005-0000-0000-00005F1D0000}"/>
    <cellStyle name="20% - Accent4 5 2 3 3 2 3" xfId="5018" xr:uid="{00000000-0005-0000-0000-0000601D0000}"/>
    <cellStyle name="20% - Accent4 5 2 3 3 2 4" xfId="5019" xr:uid="{00000000-0005-0000-0000-0000611D0000}"/>
    <cellStyle name="20% - Accent4 5 2 3 3 2 5" xfId="37416" xr:uid="{00000000-0005-0000-0000-0000621D0000}"/>
    <cellStyle name="20% - Accent4 5 2 3 3 2 6" xfId="43696" xr:uid="{00000000-0005-0000-0000-0000631D0000}"/>
    <cellStyle name="20% - Accent4 5 2 3 3 3" xfId="5020" xr:uid="{00000000-0005-0000-0000-0000641D0000}"/>
    <cellStyle name="20% - Accent4 5 2 3 3 3 2" xfId="5021" xr:uid="{00000000-0005-0000-0000-0000651D0000}"/>
    <cellStyle name="20% - Accent4 5 2 3 3 3 3" xfId="43698" xr:uid="{00000000-0005-0000-0000-0000661D0000}"/>
    <cellStyle name="20% - Accent4 5 2 3 3 4" xfId="5022" xr:uid="{00000000-0005-0000-0000-0000671D0000}"/>
    <cellStyle name="20% - Accent4 5 2 3 3 5" xfId="5023" xr:uid="{00000000-0005-0000-0000-0000681D0000}"/>
    <cellStyle name="20% - Accent4 5 2 3 3 6" xfId="37415" xr:uid="{00000000-0005-0000-0000-0000691D0000}"/>
    <cellStyle name="20% - Accent4 5 2 3 3 7" xfId="43695" xr:uid="{00000000-0005-0000-0000-00006A1D0000}"/>
    <cellStyle name="20% - Accent4 5 2 3 4" xfId="5024" xr:uid="{00000000-0005-0000-0000-00006B1D0000}"/>
    <cellStyle name="20% - Accent4 5 2 3 4 2" xfId="5025" xr:uid="{00000000-0005-0000-0000-00006C1D0000}"/>
    <cellStyle name="20% - Accent4 5 2 3 4 2 2" xfId="5026" xr:uid="{00000000-0005-0000-0000-00006D1D0000}"/>
    <cellStyle name="20% - Accent4 5 2 3 4 2 3" xfId="43700" xr:uid="{00000000-0005-0000-0000-00006E1D0000}"/>
    <cellStyle name="20% - Accent4 5 2 3 4 3" xfId="5027" xr:uid="{00000000-0005-0000-0000-00006F1D0000}"/>
    <cellStyle name="20% - Accent4 5 2 3 4 4" xfId="5028" xr:uid="{00000000-0005-0000-0000-0000701D0000}"/>
    <cellStyle name="20% - Accent4 5 2 3 4 5" xfId="37417" xr:uid="{00000000-0005-0000-0000-0000711D0000}"/>
    <cellStyle name="20% - Accent4 5 2 3 4 6" xfId="43699" xr:uid="{00000000-0005-0000-0000-0000721D0000}"/>
    <cellStyle name="20% - Accent4 5 2 3 5" xfId="5029" xr:uid="{00000000-0005-0000-0000-0000731D0000}"/>
    <cellStyle name="20% - Accent4 5 2 3 5 2" xfId="5030" xr:uid="{00000000-0005-0000-0000-0000741D0000}"/>
    <cellStyle name="20% - Accent4 5 2 3 5 2 2" xfId="5031" xr:uid="{00000000-0005-0000-0000-0000751D0000}"/>
    <cellStyle name="20% - Accent4 5 2 3 5 3" xfId="5032" xr:uid="{00000000-0005-0000-0000-0000761D0000}"/>
    <cellStyle name="20% - Accent4 5 2 3 5 4" xfId="5033" xr:uid="{00000000-0005-0000-0000-0000771D0000}"/>
    <cellStyle name="20% - Accent4 5 2 3 5 5" xfId="43701" xr:uid="{00000000-0005-0000-0000-0000781D0000}"/>
    <cellStyle name="20% - Accent4 5 2 3 6" xfId="5034" xr:uid="{00000000-0005-0000-0000-0000791D0000}"/>
    <cellStyle name="20% - Accent4 5 2 3 6 2" xfId="5035" xr:uid="{00000000-0005-0000-0000-00007A1D0000}"/>
    <cellStyle name="20% - Accent4 5 2 3 6 2 2" xfId="5036" xr:uid="{00000000-0005-0000-0000-00007B1D0000}"/>
    <cellStyle name="20% - Accent4 5 2 3 6 3" xfId="5037" xr:uid="{00000000-0005-0000-0000-00007C1D0000}"/>
    <cellStyle name="20% - Accent4 5 2 3 6 4" xfId="5038" xr:uid="{00000000-0005-0000-0000-00007D1D0000}"/>
    <cellStyle name="20% - Accent4 5 2 3 7" xfId="5039" xr:uid="{00000000-0005-0000-0000-00007E1D0000}"/>
    <cellStyle name="20% - Accent4 5 2 3 7 2" xfId="5040" xr:uid="{00000000-0005-0000-0000-00007F1D0000}"/>
    <cellStyle name="20% - Accent4 5 2 3 8" xfId="5041" xr:uid="{00000000-0005-0000-0000-0000801D0000}"/>
    <cellStyle name="20% - Accent4 5 2 3 9" xfId="5042" xr:uid="{00000000-0005-0000-0000-0000811D0000}"/>
    <cellStyle name="20% - Accent4 5 2 4" xfId="5043" xr:uid="{00000000-0005-0000-0000-0000821D0000}"/>
    <cellStyle name="20% - Accent4 5 2 4 2" xfId="5044" xr:uid="{00000000-0005-0000-0000-0000831D0000}"/>
    <cellStyle name="20% - Accent4 5 2 4 2 2" xfId="5045" xr:uid="{00000000-0005-0000-0000-0000841D0000}"/>
    <cellStyle name="20% - Accent4 5 2 4 2 2 2" xfId="5046" xr:uid="{00000000-0005-0000-0000-0000851D0000}"/>
    <cellStyle name="20% - Accent4 5 2 4 2 2 3" xfId="43704" xr:uid="{00000000-0005-0000-0000-0000861D0000}"/>
    <cellStyle name="20% - Accent4 5 2 4 2 3" xfId="5047" xr:uid="{00000000-0005-0000-0000-0000871D0000}"/>
    <cellStyle name="20% - Accent4 5 2 4 2 4" xfId="5048" xr:uid="{00000000-0005-0000-0000-0000881D0000}"/>
    <cellStyle name="20% - Accent4 5 2 4 2 5" xfId="37419" xr:uid="{00000000-0005-0000-0000-0000891D0000}"/>
    <cellStyle name="20% - Accent4 5 2 4 2 6" xfId="43703" xr:uid="{00000000-0005-0000-0000-00008A1D0000}"/>
    <cellStyle name="20% - Accent4 5 2 4 3" xfId="5049" xr:uid="{00000000-0005-0000-0000-00008B1D0000}"/>
    <cellStyle name="20% - Accent4 5 2 4 3 2" xfId="5050" xr:uid="{00000000-0005-0000-0000-00008C1D0000}"/>
    <cellStyle name="20% - Accent4 5 2 4 3 3" xfId="43705" xr:uid="{00000000-0005-0000-0000-00008D1D0000}"/>
    <cellStyle name="20% - Accent4 5 2 4 4" xfId="5051" xr:uid="{00000000-0005-0000-0000-00008E1D0000}"/>
    <cellStyle name="20% - Accent4 5 2 4 5" xfId="5052" xr:uid="{00000000-0005-0000-0000-00008F1D0000}"/>
    <cellStyle name="20% - Accent4 5 2 4 6" xfId="37418" xr:uid="{00000000-0005-0000-0000-0000901D0000}"/>
    <cellStyle name="20% - Accent4 5 2 4 7" xfId="43702" xr:uid="{00000000-0005-0000-0000-0000911D0000}"/>
    <cellStyle name="20% - Accent4 5 2 5" xfId="5053" xr:uid="{00000000-0005-0000-0000-0000921D0000}"/>
    <cellStyle name="20% - Accent4 5 2 5 2" xfId="5054" xr:uid="{00000000-0005-0000-0000-0000931D0000}"/>
    <cellStyle name="20% - Accent4 5 2 5 2 2" xfId="5055" xr:uid="{00000000-0005-0000-0000-0000941D0000}"/>
    <cellStyle name="20% - Accent4 5 2 5 2 2 2" xfId="5056" xr:uid="{00000000-0005-0000-0000-0000951D0000}"/>
    <cellStyle name="20% - Accent4 5 2 5 2 2 3" xfId="43708" xr:uid="{00000000-0005-0000-0000-0000961D0000}"/>
    <cellStyle name="20% - Accent4 5 2 5 2 3" xfId="5057" xr:uid="{00000000-0005-0000-0000-0000971D0000}"/>
    <cellStyle name="20% - Accent4 5 2 5 2 4" xfId="5058" xr:uid="{00000000-0005-0000-0000-0000981D0000}"/>
    <cellStyle name="20% - Accent4 5 2 5 2 5" xfId="37421" xr:uid="{00000000-0005-0000-0000-0000991D0000}"/>
    <cellStyle name="20% - Accent4 5 2 5 2 6" xfId="43707" xr:uid="{00000000-0005-0000-0000-00009A1D0000}"/>
    <cellStyle name="20% - Accent4 5 2 5 3" xfId="5059" xr:uid="{00000000-0005-0000-0000-00009B1D0000}"/>
    <cellStyle name="20% - Accent4 5 2 5 3 2" xfId="5060" xr:uid="{00000000-0005-0000-0000-00009C1D0000}"/>
    <cellStyle name="20% - Accent4 5 2 5 3 3" xfId="43709" xr:uid="{00000000-0005-0000-0000-00009D1D0000}"/>
    <cellStyle name="20% - Accent4 5 2 5 4" xfId="5061" xr:uid="{00000000-0005-0000-0000-00009E1D0000}"/>
    <cellStyle name="20% - Accent4 5 2 5 5" xfId="5062" xr:uid="{00000000-0005-0000-0000-00009F1D0000}"/>
    <cellStyle name="20% - Accent4 5 2 5 6" xfId="37420" xr:uid="{00000000-0005-0000-0000-0000A01D0000}"/>
    <cellStyle name="20% - Accent4 5 2 5 7" xfId="43706" xr:uid="{00000000-0005-0000-0000-0000A11D0000}"/>
    <cellStyle name="20% - Accent4 5 2 6" xfId="5063" xr:uid="{00000000-0005-0000-0000-0000A21D0000}"/>
    <cellStyle name="20% - Accent4 5 2 6 2" xfId="5064" xr:uid="{00000000-0005-0000-0000-0000A31D0000}"/>
    <cellStyle name="20% - Accent4 5 2 6 2 2" xfId="5065" xr:uid="{00000000-0005-0000-0000-0000A41D0000}"/>
    <cellStyle name="20% - Accent4 5 2 6 2 3" xfId="43711" xr:uid="{00000000-0005-0000-0000-0000A51D0000}"/>
    <cellStyle name="20% - Accent4 5 2 6 3" xfId="5066" xr:uid="{00000000-0005-0000-0000-0000A61D0000}"/>
    <cellStyle name="20% - Accent4 5 2 6 4" xfId="5067" xr:uid="{00000000-0005-0000-0000-0000A71D0000}"/>
    <cellStyle name="20% - Accent4 5 2 6 5" xfId="37422" xr:uid="{00000000-0005-0000-0000-0000A81D0000}"/>
    <cellStyle name="20% - Accent4 5 2 6 6" xfId="43710" xr:uid="{00000000-0005-0000-0000-0000A91D0000}"/>
    <cellStyle name="20% - Accent4 5 2 7" xfId="5068" xr:uid="{00000000-0005-0000-0000-0000AA1D0000}"/>
    <cellStyle name="20% - Accent4 5 2 7 2" xfId="5069" xr:uid="{00000000-0005-0000-0000-0000AB1D0000}"/>
    <cellStyle name="20% - Accent4 5 2 7 2 2" xfId="5070" xr:uid="{00000000-0005-0000-0000-0000AC1D0000}"/>
    <cellStyle name="20% - Accent4 5 2 7 3" xfId="5071" xr:uid="{00000000-0005-0000-0000-0000AD1D0000}"/>
    <cellStyle name="20% - Accent4 5 2 7 4" xfId="5072" xr:uid="{00000000-0005-0000-0000-0000AE1D0000}"/>
    <cellStyle name="20% - Accent4 5 2 7 5" xfId="43712" xr:uid="{00000000-0005-0000-0000-0000AF1D0000}"/>
    <cellStyle name="20% - Accent4 5 2 8" xfId="5073" xr:uid="{00000000-0005-0000-0000-0000B01D0000}"/>
    <cellStyle name="20% - Accent4 5 2 8 2" xfId="5074" xr:uid="{00000000-0005-0000-0000-0000B11D0000}"/>
    <cellStyle name="20% - Accent4 5 2 8 2 2" xfId="5075" xr:uid="{00000000-0005-0000-0000-0000B21D0000}"/>
    <cellStyle name="20% - Accent4 5 2 8 3" xfId="5076" xr:uid="{00000000-0005-0000-0000-0000B31D0000}"/>
    <cellStyle name="20% - Accent4 5 2 8 4" xfId="5077" xr:uid="{00000000-0005-0000-0000-0000B41D0000}"/>
    <cellStyle name="20% - Accent4 5 2 9" xfId="5078" xr:uid="{00000000-0005-0000-0000-0000B51D0000}"/>
    <cellStyle name="20% - Accent4 5 2 9 2" xfId="5079" xr:uid="{00000000-0005-0000-0000-0000B61D0000}"/>
    <cellStyle name="20% - Accent4 5 3" xfId="5080" xr:uid="{00000000-0005-0000-0000-0000B71D0000}"/>
    <cellStyle name="20% - Accent4 5 3 10" xfId="5081" xr:uid="{00000000-0005-0000-0000-0000B81D0000}"/>
    <cellStyle name="20% - Accent4 5 3 11" xfId="34594" xr:uid="{00000000-0005-0000-0000-0000B91D0000}"/>
    <cellStyle name="20% - Accent4 5 3 12" xfId="43713" xr:uid="{00000000-0005-0000-0000-0000BA1D0000}"/>
    <cellStyle name="20% - Accent4 5 3 2" xfId="5082" xr:uid="{00000000-0005-0000-0000-0000BB1D0000}"/>
    <cellStyle name="20% - Accent4 5 3 2 10" xfId="34595" xr:uid="{00000000-0005-0000-0000-0000BC1D0000}"/>
    <cellStyle name="20% - Accent4 5 3 2 11" xfId="43714" xr:uid="{00000000-0005-0000-0000-0000BD1D0000}"/>
    <cellStyle name="20% - Accent4 5 3 2 2" xfId="5083" xr:uid="{00000000-0005-0000-0000-0000BE1D0000}"/>
    <cellStyle name="20% - Accent4 5 3 2 2 2" xfId="5084" xr:uid="{00000000-0005-0000-0000-0000BF1D0000}"/>
    <cellStyle name="20% - Accent4 5 3 2 2 2 2" xfId="5085" xr:uid="{00000000-0005-0000-0000-0000C01D0000}"/>
    <cellStyle name="20% - Accent4 5 3 2 2 2 2 2" xfId="5086" xr:uid="{00000000-0005-0000-0000-0000C11D0000}"/>
    <cellStyle name="20% - Accent4 5 3 2 2 2 2 3" xfId="43717" xr:uid="{00000000-0005-0000-0000-0000C21D0000}"/>
    <cellStyle name="20% - Accent4 5 3 2 2 2 3" xfId="5087" xr:uid="{00000000-0005-0000-0000-0000C31D0000}"/>
    <cellStyle name="20% - Accent4 5 3 2 2 2 4" xfId="5088" xr:uid="{00000000-0005-0000-0000-0000C41D0000}"/>
    <cellStyle name="20% - Accent4 5 3 2 2 2 5" xfId="37424" xr:uid="{00000000-0005-0000-0000-0000C51D0000}"/>
    <cellStyle name="20% - Accent4 5 3 2 2 2 6" xfId="43716" xr:uid="{00000000-0005-0000-0000-0000C61D0000}"/>
    <cellStyle name="20% - Accent4 5 3 2 2 3" xfId="5089" xr:uid="{00000000-0005-0000-0000-0000C71D0000}"/>
    <cellStyle name="20% - Accent4 5 3 2 2 3 2" xfId="5090" xr:uid="{00000000-0005-0000-0000-0000C81D0000}"/>
    <cellStyle name="20% - Accent4 5 3 2 2 3 3" xfId="43718" xr:uid="{00000000-0005-0000-0000-0000C91D0000}"/>
    <cellStyle name="20% - Accent4 5 3 2 2 4" xfId="5091" xr:uid="{00000000-0005-0000-0000-0000CA1D0000}"/>
    <cellStyle name="20% - Accent4 5 3 2 2 5" xfId="5092" xr:uid="{00000000-0005-0000-0000-0000CB1D0000}"/>
    <cellStyle name="20% - Accent4 5 3 2 2 6" xfId="37423" xr:uid="{00000000-0005-0000-0000-0000CC1D0000}"/>
    <cellStyle name="20% - Accent4 5 3 2 2 7" xfId="43715" xr:uid="{00000000-0005-0000-0000-0000CD1D0000}"/>
    <cellStyle name="20% - Accent4 5 3 2 3" xfId="5093" xr:uid="{00000000-0005-0000-0000-0000CE1D0000}"/>
    <cellStyle name="20% - Accent4 5 3 2 3 2" xfId="5094" xr:uid="{00000000-0005-0000-0000-0000CF1D0000}"/>
    <cellStyle name="20% - Accent4 5 3 2 3 2 2" xfId="5095" xr:uid="{00000000-0005-0000-0000-0000D01D0000}"/>
    <cellStyle name="20% - Accent4 5 3 2 3 2 2 2" xfId="5096" xr:uid="{00000000-0005-0000-0000-0000D11D0000}"/>
    <cellStyle name="20% - Accent4 5 3 2 3 2 2 3" xfId="43721" xr:uid="{00000000-0005-0000-0000-0000D21D0000}"/>
    <cellStyle name="20% - Accent4 5 3 2 3 2 3" xfId="5097" xr:uid="{00000000-0005-0000-0000-0000D31D0000}"/>
    <cellStyle name="20% - Accent4 5 3 2 3 2 4" xfId="5098" xr:uid="{00000000-0005-0000-0000-0000D41D0000}"/>
    <cellStyle name="20% - Accent4 5 3 2 3 2 5" xfId="37426" xr:uid="{00000000-0005-0000-0000-0000D51D0000}"/>
    <cellStyle name="20% - Accent4 5 3 2 3 2 6" xfId="43720" xr:uid="{00000000-0005-0000-0000-0000D61D0000}"/>
    <cellStyle name="20% - Accent4 5 3 2 3 3" xfId="5099" xr:uid="{00000000-0005-0000-0000-0000D71D0000}"/>
    <cellStyle name="20% - Accent4 5 3 2 3 3 2" xfId="5100" xr:uid="{00000000-0005-0000-0000-0000D81D0000}"/>
    <cellStyle name="20% - Accent4 5 3 2 3 3 3" xfId="43722" xr:uid="{00000000-0005-0000-0000-0000D91D0000}"/>
    <cellStyle name="20% - Accent4 5 3 2 3 4" xfId="5101" xr:uid="{00000000-0005-0000-0000-0000DA1D0000}"/>
    <cellStyle name="20% - Accent4 5 3 2 3 5" xfId="5102" xr:uid="{00000000-0005-0000-0000-0000DB1D0000}"/>
    <cellStyle name="20% - Accent4 5 3 2 3 6" xfId="37425" xr:uid="{00000000-0005-0000-0000-0000DC1D0000}"/>
    <cellStyle name="20% - Accent4 5 3 2 3 7" xfId="43719" xr:uid="{00000000-0005-0000-0000-0000DD1D0000}"/>
    <cellStyle name="20% - Accent4 5 3 2 4" xfId="5103" xr:uid="{00000000-0005-0000-0000-0000DE1D0000}"/>
    <cellStyle name="20% - Accent4 5 3 2 4 2" xfId="5104" xr:uid="{00000000-0005-0000-0000-0000DF1D0000}"/>
    <cellStyle name="20% - Accent4 5 3 2 4 2 2" xfId="5105" xr:uid="{00000000-0005-0000-0000-0000E01D0000}"/>
    <cellStyle name="20% - Accent4 5 3 2 4 2 3" xfId="43724" xr:uid="{00000000-0005-0000-0000-0000E11D0000}"/>
    <cellStyle name="20% - Accent4 5 3 2 4 3" xfId="5106" xr:uid="{00000000-0005-0000-0000-0000E21D0000}"/>
    <cellStyle name="20% - Accent4 5 3 2 4 4" xfId="5107" xr:uid="{00000000-0005-0000-0000-0000E31D0000}"/>
    <cellStyle name="20% - Accent4 5 3 2 4 5" xfId="37427" xr:uid="{00000000-0005-0000-0000-0000E41D0000}"/>
    <cellStyle name="20% - Accent4 5 3 2 4 6" xfId="43723" xr:uid="{00000000-0005-0000-0000-0000E51D0000}"/>
    <cellStyle name="20% - Accent4 5 3 2 5" xfId="5108" xr:uid="{00000000-0005-0000-0000-0000E61D0000}"/>
    <cellStyle name="20% - Accent4 5 3 2 5 2" xfId="5109" xr:uid="{00000000-0005-0000-0000-0000E71D0000}"/>
    <cellStyle name="20% - Accent4 5 3 2 5 2 2" xfId="5110" xr:uid="{00000000-0005-0000-0000-0000E81D0000}"/>
    <cellStyle name="20% - Accent4 5 3 2 5 3" xfId="5111" xr:uid="{00000000-0005-0000-0000-0000E91D0000}"/>
    <cellStyle name="20% - Accent4 5 3 2 5 4" xfId="5112" xr:uid="{00000000-0005-0000-0000-0000EA1D0000}"/>
    <cellStyle name="20% - Accent4 5 3 2 5 5" xfId="43725" xr:uid="{00000000-0005-0000-0000-0000EB1D0000}"/>
    <cellStyle name="20% - Accent4 5 3 2 6" xfId="5113" xr:uid="{00000000-0005-0000-0000-0000EC1D0000}"/>
    <cellStyle name="20% - Accent4 5 3 2 6 2" xfId="5114" xr:uid="{00000000-0005-0000-0000-0000ED1D0000}"/>
    <cellStyle name="20% - Accent4 5 3 2 6 2 2" xfId="5115" xr:uid="{00000000-0005-0000-0000-0000EE1D0000}"/>
    <cellStyle name="20% - Accent4 5 3 2 6 3" xfId="5116" xr:uid="{00000000-0005-0000-0000-0000EF1D0000}"/>
    <cellStyle name="20% - Accent4 5 3 2 6 4" xfId="5117" xr:uid="{00000000-0005-0000-0000-0000F01D0000}"/>
    <cellStyle name="20% - Accent4 5 3 2 7" xfId="5118" xr:uid="{00000000-0005-0000-0000-0000F11D0000}"/>
    <cellStyle name="20% - Accent4 5 3 2 7 2" xfId="5119" xr:uid="{00000000-0005-0000-0000-0000F21D0000}"/>
    <cellStyle name="20% - Accent4 5 3 2 8" xfId="5120" xr:uid="{00000000-0005-0000-0000-0000F31D0000}"/>
    <cellStyle name="20% - Accent4 5 3 2 9" xfId="5121" xr:uid="{00000000-0005-0000-0000-0000F41D0000}"/>
    <cellStyle name="20% - Accent4 5 3 3" xfId="5122" xr:uid="{00000000-0005-0000-0000-0000F51D0000}"/>
    <cellStyle name="20% - Accent4 5 3 3 2" xfId="5123" xr:uid="{00000000-0005-0000-0000-0000F61D0000}"/>
    <cellStyle name="20% - Accent4 5 3 3 2 2" xfId="5124" xr:uid="{00000000-0005-0000-0000-0000F71D0000}"/>
    <cellStyle name="20% - Accent4 5 3 3 2 2 2" xfId="5125" xr:uid="{00000000-0005-0000-0000-0000F81D0000}"/>
    <cellStyle name="20% - Accent4 5 3 3 2 2 3" xfId="43728" xr:uid="{00000000-0005-0000-0000-0000F91D0000}"/>
    <cellStyle name="20% - Accent4 5 3 3 2 3" xfId="5126" xr:uid="{00000000-0005-0000-0000-0000FA1D0000}"/>
    <cellStyle name="20% - Accent4 5 3 3 2 4" xfId="5127" xr:uid="{00000000-0005-0000-0000-0000FB1D0000}"/>
    <cellStyle name="20% - Accent4 5 3 3 2 5" xfId="37429" xr:uid="{00000000-0005-0000-0000-0000FC1D0000}"/>
    <cellStyle name="20% - Accent4 5 3 3 2 6" xfId="43727" xr:uid="{00000000-0005-0000-0000-0000FD1D0000}"/>
    <cellStyle name="20% - Accent4 5 3 3 3" xfId="5128" xr:uid="{00000000-0005-0000-0000-0000FE1D0000}"/>
    <cellStyle name="20% - Accent4 5 3 3 3 2" xfId="5129" xr:uid="{00000000-0005-0000-0000-0000FF1D0000}"/>
    <cellStyle name="20% - Accent4 5 3 3 3 3" xfId="43729" xr:uid="{00000000-0005-0000-0000-0000001E0000}"/>
    <cellStyle name="20% - Accent4 5 3 3 4" xfId="5130" xr:uid="{00000000-0005-0000-0000-0000011E0000}"/>
    <cellStyle name="20% - Accent4 5 3 3 5" xfId="5131" xr:uid="{00000000-0005-0000-0000-0000021E0000}"/>
    <cellStyle name="20% - Accent4 5 3 3 6" xfId="37428" xr:uid="{00000000-0005-0000-0000-0000031E0000}"/>
    <cellStyle name="20% - Accent4 5 3 3 7" xfId="43726" xr:uid="{00000000-0005-0000-0000-0000041E0000}"/>
    <cellStyle name="20% - Accent4 5 3 4" xfId="5132" xr:uid="{00000000-0005-0000-0000-0000051E0000}"/>
    <cellStyle name="20% - Accent4 5 3 4 2" xfId="5133" xr:uid="{00000000-0005-0000-0000-0000061E0000}"/>
    <cellStyle name="20% - Accent4 5 3 4 2 2" xfId="5134" xr:uid="{00000000-0005-0000-0000-0000071E0000}"/>
    <cellStyle name="20% - Accent4 5 3 4 2 2 2" xfId="5135" xr:uid="{00000000-0005-0000-0000-0000081E0000}"/>
    <cellStyle name="20% - Accent4 5 3 4 2 2 3" xfId="43732" xr:uid="{00000000-0005-0000-0000-0000091E0000}"/>
    <cellStyle name="20% - Accent4 5 3 4 2 3" xfId="5136" xr:uid="{00000000-0005-0000-0000-00000A1E0000}"/>
    <cellStyle name="20% - Accent4 5 3 4 2 4" xfId="5137" xr:uid="{00000000-0005-0000-0000-00000B1E0000}"/>
    <cellStyle name="20% - Accent4 5 3 4 2 5" xfId="37431" xr:uid="{00000000-0005-0000-0000-00000C1E0000}"/>
    <cellStyle name="20% - Accent4 5 3 4 2 6" xfId="43731" xr:uid="{00000000-0005-0000-0000-00000D1E0000}"/>
    <cellStyle name="20% - Accent4 5 3 4 3" xfId="5138" xr:uid="{00000000-0005-0000-0000-00000E1E0000}"/>
    <cellStyle name="20% - Accent4 5 3 4 3 2" xfId="5139" xr:uid="{00000000-0005-0000-0000-00000F1E0000}"/>
    <cellStyle name="20% - Accent4 5 3 4 3 3" xfId="43733" xr:uid="{00000000-0005-0000-0000-0000101E0000}"/>
    <cellStyle name="20% - Accent4 5 3 4 4" xfId="5140" xr:uid="{00000000-0005-0000-0000-0000111E0000}"/>
    <cellStyle name="20% - Accent4 5 3 4 5" xfId="5141" xr:uid="{00000000-0005-0000-0000-0000121E0000}"/>
    <cellStyle name="20% - Accent4 5 3 4 6" xfId="37430" xr:uid="{00000000-0005-0000-0000-0000131E0000}"/>
    <cellStyle name="20% - Accent4 5 3 4 7" xfId="43730" xr:uid="{00000000-0005-0000-0000-0000141E0000}"/>
    <cellStyle name="20% - Accent4 5 3 5" xfId="5142" xr:uid="{00000000-0005-0000-0000-0000151E0000}"/>
    <cellStyle name="20% - Accent4 5 3 5 2" xfId="5143" xr:uid="{00000000-0005-0000-0000-0000161E0000}"/>
    <cellStyle name="20% - Accent4 5 3 5 2 2" xfId="5144" xr:uid="{00000000-0005-0000-0000-0000171E0000}"/>
    <cellStyle name="20% - Accent4 5 3 5 2 3" xfId="43735" xr:uid="{00000000-0005-0000-0000-0000181E0000}"/>
    <cellStyle name="20% - Accent4 5 3 5 3" xfId="5145" xr:uid="{00000000-0005-0000-0000-0000191E0000}"/>
    <cellStyle name="20% - Accent4 5 3 5 4" xfId="5146" xr:uid="{00000000-0005-0000-0000-00001A1E0000}"/>
    <cellStyle name="20% - Accent4 5 3 5 5" xfId="37432" xr:uid="{00000000-0005-0000-0000-00001B1E0000}"/>
    <cellStyle name="20% - Accent4 5 3 5 6" xfId="43734" xr:uid="{00000000-0005-0000-0000-00001C1E0000}"/>
    <cellStyle name="20% - Accent4 5 3 6" xfId="5147" xr:uid="{00000000-0005-0000-0000-00001D1E0000}"/>
    <cellStyle name="20% - Accent4 5 3 6 2" xfId="5148" xr:uid="{00000000-0005-0000-0000-00001E1E0000}"/>
    <cellStyle name="20% - Accent4 5 3 6 2 2" xfId="5149" xr:uid="{00000000-0005-0000-0000-00001F1E0000}"/>
    <cellStyle name="20% - Accent4 5 3 6 3" xfId="5150" xr:uid="{00000000-0005-0000-0000-0000201E0000}"/>
    <cellStyle name="20% - Accent4 5 3 6 4" xfId="5151" xr:uid="{00000000-0005-0000-0000-0000211E0000}"/>
    <cellStyle name="20% - Accent4 5 3 6 5" xfId="43736" xr:uid="{00000000-0005-0000-0000-0000221E0000}"/>
    <cellStyle name="20% - Accent4 5 3 7" xfId="5152" xr:uid="{00000000-0005-0000-0000-0000231E0000}"/>
    <cellStyle name="20% - Accent4 5 3 7 2" xfId="5153" xr:uid="{00000000-0005-0000-0000-0000241E0000}"/>
    <cellStyle name="20% - Accent4 5 3 7 2 2" xfId="5154" xr:uid="{00000000-0005-0000-0000-0000251E0000}"/>
    <cellStyle name="20% - Accent4 5 3 7 3" xfId="5155" xr:uid="{00000000-0005-0000-0000-0000261E0000}"/>
    <cellStyle name="20% - Accent4 5 3 7 4" xfId="5156" xr:uid="{00000000-0005-0000-0000-0000271E0000}"/>
    <cellStyle name="20% - Accent4 5 3 8" xfId="5157" xr:uid="{00000000-0005-0000-0000-0000281E0000}"/>
    <cellStyle name="20% - Accent4 5 3 8 2" xfId="5158" xr:uid="{00000000-0005-0000-0000-0000291E0000}"/>
    <cellStyle name="20% - Accent4 5 3 9" xfId="5159" xr:uid="{00000000-0005-0000-0000-00002A1E0000}"/>
    <cellStyle name="20% - Accent4 5 4" xfId="5160" xr:uid="{00000000-0005-0000-0000-00002B1E0000}"/>
    <cellStyle name="20% - Accent4 5 4 10" xfId="34596" xr:uid="{00000000-0005-0000-0000-00002C1E0000}"/>
    <cellStyle name="20% - Accent4 5 4 11" xfId="43737" xr:uid="{00000000-0005-0000-0000-00002D1E0000}"/>
    <cellStyle name="20% - Accent4 5 4 2" xfId="5161" xr:uid="{00000000-0005-0000-0000-00002E1E0000}"/>
    <cellStyle name="20% - Accent4 5 4 2 2" xfId="5162" xr:uid="{00000000-0005-0000-0000-00002F1E0000}"/>
    <cellStyle name="20% - Accent4 5 4 2 2 2" xfId="5163" xr:uid="{00000000-0005-0000-0000-0000301E0000}"/>
    <cellStyle name="20% - Accent4 5 4 2 2 2 2" xfId="5164" xr:uid="{00000000-0005-0000-0000-0000311E0000}"/>
    <cellStyle name="20% - Accent4 5 4 2 2 2 3" xfId="43740" xr:uid="{00000000-0005-0000-0000-0000321E0000}"/>
    <cellStyle name="20% - Accent4 5 4 2 2 3" xfId="5165" xr:uid="{00000000-0005-0000-0000-0000331E0000}"/>
    <cellStyle name="20% - Accent4 5 4 2 2 4" xfId="5166" xr:uid="{00000000-0005-0000-0000-0000341E0000}"/>
    <cellStyle name="20% - Accent4 5 4 2 2 5" xfId="37434" xr:uid="{00000000-0005-0000-0000-0000351E0000}"/>
    <cellStyle name="20% - Accent4 5 4 2 2 6" xfId="43739" xr:uid="{00000000-0005-0000-0000-0000361E0000}"/>
    <cellStyle name="20% - Accent4 5 4 2 3" xfId="5167" xr:uid="{00000000-0005-0000-0000-0000371E0000}"/>
    <cellStyle name="20% - Accent4 5 4 2 3 2" xfId="5168" xr:uid="{00000000-0005-0000-0000-0000381E0000}"/>
    <cellStyle name="20% - Accent4 5 4 2 3 3" xfId="43741" xr:uid="{00000000-0005-0000-0000-0000391E0000}"/>
    <cellStyle name="20% - Accent4 5 4 2 4" xfId="5169" xr:uid="{00000000-0005-0000-0000-00003A1E0000}"/>
    <cellStyle name="20% - Accent4 5 4 2 5" xfId="5170" xr:uid="{00000000-0005-0000-0000-00003B1E0000}"/>
    <cellStyle name="20% - Accent4 5 4 2 6" xfId="37433" xr:uid="{00000000-0005-0000-0000-00003C1E0000}"/>
    <cellStyle name="20% - Accent4 5 4 2 7" xfId="43738" xr:uid="{00000000-0005-0000-0000-00003D1E0000}"/>
    <cellStyle name="20% - Accent4 5 4 3" xfId="5171" xr:uid="{00000000-0005-0000-0000-00003E1E0000}"/>
    <cellStyle name="20% - Accent4 5 4 3 2" xfId="5172" xr:uid="{00000000-0005-0000-0000-00003F1E0000}"/>
    <cellStyle name="20% - Accent4 5 4 3 2 2" xfId="5173" xr:uid="{00000000-0005-0000-0000-0000401E0000}"/>
    <cellStyle name="20% - Accent4 5 4 3 2 2 2" xfId="5174" xr:uid="{00000000-0005-0000-0000-0000411E0000}"/>
    <cellStyle name="20% - Accent4 5 4 3 2 2 3" xfId="43744" xr:uid="{00000000-0005-0000-0000-0000421E0000}"/>
    <cellStyle name="20% - Accent4 5 4 3 2 3" xfId="5175" xr:uid="{00000000-0005-0000-0000-0000431E0000}"/>
    <cellStyle name="20% - Accent4 5 4 3 2 4" xfId="5176" xr:uid="{00000000-0005-0000-0000-0000441E0000}"/>
    <cellStyle name="20% - Accent4 5 4 3 2 5" xfId="37436" xr:uid="{00000000-0005-0000-0000-0000451E0000}"/>
    <cellStyle name="20% - Accent4 5 4 3 2 6" xfId="43743" xr:uid="{00000000-0005-0000-0000-0000461E0000}"/>
    <cellStyle name="20% - Accent4 5 4 3 3" xfId="5177" xr:uid="{00000000-0005-0000-0000-0000471E0000}"/>
    <cellStyle name="20% - Accent4 5 4 3 3 2" xfId="5178" xr:uid="{00000000-0005-0000-0000-0000481E0000}"/>
    <cellStyle name="20% - Accent4 5 4 3 3 3" xfId="43745" xr:uid="{00000000-0005-0000-0000-0000491E0000}"/>
    <cellStyle name="20% - Accent4 5 4 3 4" xfId="5179" xr:uid="{00000000-0005-0000-0000-00004A1E0000}"/>
    <cellStyle name="20% - Accent4 5 4 3 5" xfId="5180" xr:uid="{00000000-0005-0000-0000-00004B1E0000}"/>
    <cellStyle name="20% - Accent4 5 4 3 6" xfId="37435" xr:uid="{00000000-0005-0000-0000-00004C1E0000}"/>
    <cellStyle name="20% - Accent4 5 4 3 7" xfId="43742" xr:uid="{00000000-0005-0000-0000-00004D1E0000}"/>
    <cellStyle name="20% - Accent4 5 4 4" xfId="5181" xr:uid="{00000000-0005-0000-0000-00004E1E0000}"/>
    <cellStyle name="20% - Accent4 5 4 4 2" xfId="5182" xr:uid="{00000000-0005-0000-0000-00004F1E0000}"/>
    <cellStyle name="20% - Accent4 5 4 4 2 2" xfId="5183" xr:uid="{00000000-0005-0000-0000-0000501E0000}"/>
    <cellStyle name="20% - Accent4 5 4 4 2 3" xfId="43747" xr:uid="{00000000-0005-0000-0000-0000511E0000}"/>
    <cellStyle name="20% - Accent4 5 4 4 3" xfId="5184" xr:uid="{00000000-0005-0000-0000-0000521E0000}"/>
    <cellStyle name="20% - Accent4 5 4 4 4" xfId="5185" xr:uid="{00000000-0005-0000-0000-0000531E0000}"/>
    <cellStyle name="20% - Accent4 5 4 4 5" xfId="37437" xr:uid="{00000000-0005-0000-0000-0000541E0000}"/>
    <cellStyle name="20% - Accent4 5 4 4 6" xfId="43746" xr:uid="{00000000-0005-0000-0000-0000551E0000}"/>
    <cellStyle name="20% - Accent4 5 4 5" xfId="5186" xr:uid="{00000000-0005-0000-0000-0000561E0000}"/>
    <cellStyle name="20% - Accent4 5 4 5 2" xfId="5187" xr:uid="{00000000-0005-0000-0000-0000571E0000}"/>
    <cellStyle name="20% - Accent4 5 4 5 2 2" xfId="5188" xr:uid="{00000000-0005-0000-0000-0000581E0000}"/>
    <cellStyle name="20% - Accent4 5 4 5 3" xfId="5189" xr:uid="{00000000-0005-0000-0000-0000591E0000}"/>
    <cellStyle name="20% - Accent4 5 4 5 4" xfId="5190" xr:uid="{00000000-0005-0000-0000-00005A1E0000}"/>
    <cellStyle name="20% - Accent4 5 4 5 5" xfId="43748" xr:uid="{00000000-0005-0000-0000-00005B1E0000}"/>
    <cellStyle name="20% - Accent4 5 4 6" xfId="5191" xr:uid="{00000000-0005-0000-0000-00005C1E0000}"/>
    <cellStyle name="20% - Accent4 5 4 6 2" xfId="5192" xr:uid="{00000000-0005-0000-0000-00005D1E0000}"/>
    <cellStyle name="20% - Accent4 5 4 6 2 2" xfId="5193" xr:uid="{00000000-0005-0000-0000-00005E1E0000}"/>
    <cellStyle name="20% - Accent4 5 4 6 3" xfId="5194" xr:uid="{00000000-0005-0000-0000-00005F1E0000}"/>
    <cellStyle name="20% - Accent4 5 4 6 4" xfId="5195" xr:uid="{00000000-0005-0000-0000-0000601E0000}"/>
    <cellStyle name="20% - Accent4 5 4 7" xfId="5196" xr:uid="{00000000-0005-0000-0000-0000611E0000}"/>
    <cellStyle name="20% - Accent4 5 4 7 2" xfId="5197" xr:uid="{00000000-0005-0000-0000-0000621E0000}"/>
    <cellStyle name="20% - Accent4 5 4 8" xfId="5198" xr:uid="{00000000-0005-0000-0000-0000631E0000}"/>
    <cellStyle name="20% - Accent4 5 4 9" xfId="5199" xr:uid="{00000000-0005-0000-0000-0000641E0000}"/>
    <cellStyle name="20% - Accent4 5 5" xfId="5200" xr:uid="{00000000-0005-0000-0000-0000651E0000}"/>
    <cellStyle name="20% - Accent4 5 5 2" xfId="5201" xr:uid="{00000000-0005-0000-0000-0000661E0000}"/>
    <cellStyle name="20% - Accent4 5 5 2 2" xfId="5202" xr:uid="{00000000-0005-0000-0000-0000671E0000}"/>
    <cellStyle name="20% - Accent4 5 5 2 2 2" xfId="5203" xr:uid="{00000000-0005-0000-0000-0000681E0000}"/>
    <cellStyle name="20% - Accent4 5 5 2 2 2 2" xfId="5204" xr:uid="{00000000-0005-0000-0000-0000691E0000}"/>
    <cellStyle name="20% - Accent4 5 5 2 2 2 3" xfId="43752" xr:uid="{00000000-0005-0000-0000-00006A1E0000}"/>
    <cellStyle name="20% - Accent4 5 5 2 2 3" xfId="5205" xr:uid="{00000000-0005-0000-0000-00006B1E0000}"/>
    <cellStyle name="20% - Accent4 5 5 2 2 4" xfId="5206" xr:uid="{00000000-0005-0000-0000-00006C1E0000}"/>
    <cellStyle name="20% - Accent4 5 5 2 2 5" xfId="37440" xr:uid="{00000000-0005-0000-0000-00006D1E0000}"/>
    <cellStyle name="20% - Accent4 5 5 2 2 6" xfId="43751" xr:uid="{00000000-0005-0000-0000-00006E1E0000}"/>
    <cellStyle name="20% - Accent4 5 5 2 3" xfId="5207" xr:uid="{00000000-0005-0000-0000-00006F1E0000}"/>
    <cellStyle name="20% - Accent4 5 5 2 3 2" xfId="5208" xr:uid="{00000000-0005-0000-0000-0000701E0000}"/>
    <cellStyle name="20% - Accent4 5 5 2 3 3" xfId="43753" xr:uid="{00000000-0005-0000-0000-0000711E0000}"/>
    <cellStyle name="20% - Accent4 5 5 2 4" xfId="5209" xr:uid="{00000000-0005-0000-0000-0000721E0000}"/>
    <cellStyle name="20% - Accent4 5 5 2 5" xfId="5210" xr:uid="{00000000-0005-0000-0000-0000731E0000}"/>
    <cellStyle name="20% - Accent4 5 5 2 6" xfId="37439" xr:uid="{00000000-0005-0000-0000-0000741E0000}"/>
    <cellStyle name="20% - Accent4 5 5 2 7" xfId="43750" xr:uid="{00000000-0005-0000-0000-0000751E0000}"/>
    <cellStyle name="20% - Accent4 5 5 3" xfId="5211" xr:uid="{00000000-0005-0000-0000-0000761E0000}"/>
    <cellStyle name="20% - Accent4 5 5 3 2" xfId="5212" xr:uid="{00000000-0005-0000-0000-0000771E0000}"/>
    <cellStyle name="20% - Accent4 5 5 3 2 2" xfId="5213" xr:uid="{00000000-0005-0000-0000-0000781E0000}"/>
    <cellStyle name="20% - Accent4 5 5 3 2 3" xfId="43755" xr:uid="{00000000-0005-0000-0000-0000791E0000}"/>
    <cellStyle name="20% - Accent4 5 5 3 3" xfId="5214" xr:uid="{00000000-0005-0000-0000-00007A1E0000}"/>
    <cellStyle name="20% - Accent4 5 5 3 4" xfId="5215" xr:uid="{00000000-0005-0000-0000-00007B1E0000}"/>
    <cellStyle name="20% - Accent4 5 5 3 5" xfId="37441" xr:uid="{00000000-0005-0000-0000-00007C1E0000}"/>
    <cellStyle name="20% - Accent4 5 5 3 6" xfId="43754" xr:uid="{00000000-0005-0000-0000-00007D1E0000}"/>
    <cellStyle name="20% - Accent4 5 5 4" xfId="5216" xr:uid="{00000000-0005-0000-0000-00007E1E0000}"/>
    <cellStyle name="20% - Accent4 5 5 4 2" xfId="5217" xr:uid="{00000000-0005-0000-0000-00007F1E0000}"/>
    <cellStyle name="20% - Accent4 5 5 4 2 2" xfId="5218" xr:uid="{00000000-0005-0000-0000-0000801E0000}"/>
    <cellStyle name="20% - Accent4 5 5 4 2 3" xfId="43757" xr:uid="{00000000-0005-0000-0000-0000811E0000}"/>
    <cellStyle name="20% - Accent4 5 5 4 3" xfId="5219" xr:uid="{00000000-0005-0000-0000-0000821E0000}"/>
    <cellStyle name="20% - Accent4 5 5 4 4" xfId="5220" xr:uid="{00000000-0005-0000-0000-0000831E0000}"/>
    <cellStyle name="20% - Accent4 5 5 4 5" xfId="37442" xr:uid="{00000000-0005-0000-0000-0000841E0000}"/>
    <cellStyle name="20% - Accent4 5 5 4 6" xfId="43756" xr:uid="{00000000-0005-0000-0000-0000851E0000}"/>
    <cellStyle name="20% - Accent4 5 5 5" xfId="5221" xr:uid="{00000000-0005-0000-0000-0000861E0000}"/>
    <cellStyle name="20% - Accent4 5 5 5 2" xfId="5222" xr:uid="{00000000-0005-0000-0000-0000871E0000}"/>
    <cellStyle name="20% - Accent4 5 5 5 3" xfId="43758" xr:uid="{00000000-0005-0000-0000-0000881E0000}"/>
    <cellStyle name="20% - Accent4 5 5 6" xfId="5223" xr:uid="{00000000-0005-0000-0000-0000891E0000}"/>
    <cellStyle name="20% - Accent4 5 5 7" xfId="5224" xr:uid="{00000000-0005-0000-0000-00008A1E0000}"/>
    <cellStyle name="20% - Accent4 5 5 8" xfId="37438" xr:uid="{00000000-0005-0000-0000-00008B1E0000}"/>
    <cellStyle name="20% - Accent4 5 5 9" xfId="43749" xr:uid="{00000000-0005-0000-0000-00008C1E0000}"/>
    <cellStyle name="20% - Accent4 5 6" xfId="5225" xr:uid="{00000000-0005-0000-0000-00008D1E0000}"/>
    <cellStyle name="20% - Accent4 5 6 2" xfId="5226" xr:uid="{00000000-0005-0000-0000-00008E1E0000}"/>
    <cellStyle name="20% - Accent4 5 6 2 2" xfId="5227" xr:uid="{00000000-0005-0000-0000-00008F1E0000}"/>
    <cellStyle name="20% - Accent4 5 6 2 2 2" xfId="5228" xr:uid="{00000000-0005-0000-0000-0000901E0000}"/>
    <cellStyle name="20% - Accent4 5 6 2 2 3" xfId="43761" xr:uid="{00000000-0005-0000-0000-0000911E0000}"/>
    <cellStyle name="20% - Accent4 5 6 2 3" xfId="5229" xr:uid="{00000000-0005-0000-0000-0000921E0000}"/>
    <cellStyle name="20% - Accent4 5 6 2 4" xfId="5230" xr:uid="{00000000-0005-0000-0000-0000931E0000}"/>
    <cellStyle name="20% - Accent4 5 6 2 5" xfId="37444" xr:uid="{00000000-0005-0000-0000-0000941E0000}"/>
    <cellStyle name="20% - Accent4 5 6 2 6" xfId="43760" xr:uid="{00000000-0005-0000-0000-0000951E0000}"/>
    <cellStyle name="20% - Accent4 5 6 3" xfId="5231" xr:uid="{00000000-0005-0000-0000-0000961E0000}"/>
    <cellStyle name="20% - Accent4 5 6 3 2" xfId="5232" xr:uid="{00000000-0005-0000-0000-0000971E0000}"/>
    <cellStyle name="20% - Accent4 5 6 3 3" xfId="43762" xr:uid="{00000000-0005-0000-0000-0000981E0000}"/>
    <cellStyle name="20% - Accent4 5 6 4" xfId="5233" xr:uid="{00000000-0005-0000-0000-0000991E0000}"/>
    <cellStyle name="20% - Accent4 5 6 5" xfId="5234" xr:uid="{00000000-0005-0000-0000-00009A1E0000}"/>
    <cellStyle name="20% - Accent4 5 6 6" xfId="37443" xr:uid="{00000000-0005-0000-0000-00009B1E0000}"/>
    <cellStyle name="20% - Accent4 5 6 7" xfId="43759" xr:uid="{00000000-0005-0000-0000-00009C1E0000}"/>
    <cellStyle name="20% - Accent4 5 7" xfId="5235" xr:uid="{00000000-0005-0000-0000-00009D1E0000}"/>
    <cellStyle name="20% - Accent4 5 7 2" xfId="5236" xr:uid="{00000000-0005-0000-0000-00009E1E0000}"/>
    <cellStyle name="20% - Accent4 5 7 2 2" xfId="5237" xr:uid="{00000000-0005-0000-0000-00009F1E0000}"/>
    <cellStyle name="20% - Accent4 5 7 3" xfId="5238" xr:uid="{00000000-0005-0000-0000-0000A01E0000}"/>
    <cellStyle name="20% - Accent4 5 7 4" xfId="5239" xr:uid="{00000000-0005-0000-0000-0000A11E0000}"/>
    <cellStyle name="20% - Accent4 5 7 5" xfId="43763" xr:uid="{00000000-0005-0000-0000-0000A21E0000}"/>
    <cellStyle name="20% - Accent4 5 8" xfId="5240" xr:uid="{00000000-0005-0000-0000-0000A31E0000}"/>
    <cellStyle name="20% - Accent4 5 8 2" xfId="5241" xr:uid="{00000000-0005-0000-0000-0000A41E0000}"/>
    <cellStyle name="20% - Accent4 5 8 2 2" xfId="5242" xr:uid="{00000000-0005-0000-0000-0000A51E0000}"/>
    <cellStyle name="20% - Accent4 5 8 3" xfId="5243" xr:uid="{00000000-0005-0000-0000-0000A61E0000}"/>
    <cellStyle name="20% - Accent4 5 8 4" xfId="5244" xr:uid="{00000000-0005-0000-0000-0000A71E0000}"/>
    <cellStyle name="20% - Accent4 5 9" xfId="34589" xr:uid="{00000000-0005-0000-0000-0000A81E0000}"/>
    <cellStyle name="20% - Accent4 6" xfId="5245" xr:uid="{00000000-0005-0000-0000-0000A91E0000}"/>
    <cellStyle name="20% - Accent4 7" xfId="5246" xr:uid="{00000000-0005-0000-0000-0000AA1E0000}"/>
    <cellStyle name="20% - Accent4 8" xfId="5247" xr:uid="{00000000-0005-0000-0000-0000AB1E0000}"/>
    <cellStyle name="20% - Accent4 9" xfId="5248" xr:uid="{00000000-0005-0000-0000-0000AC1E0000}"/>
    <cellStyle name="20% - Accent4 9 2" xfId="5249" xr:uid="{00000000-0005-0000-0000-0000AD1E0000}"/>
    <cellStyle name="20% - Accent4 9 2 2" xfId="5250" xr:uid="{00000000-0005-0000-0000-0000AE1E0000}"/>
    <cellStyle name="20% - Accent4 9 2 3" xfId="43765" xr:uid="{00000000-0005-0000-0000-0000AF1E0000}"/>
    <cellStyle name="20% - Accent4 9 3" xfId="5251" xr:uid="{00000000-0005-0000-0000-0000B01E0000}"/>
    <cellStyle name="20% - Accent4 9 4" xfId="5252" xr:uid="{00000000-0005-0000-0000-0000B11E0000}"/>
    <cellStyle name="20% - Accent4 9 5" xfId="37445" xr:uid="{00000000-0005-0000-0000-0000B21E0000}"/>
    <cellStyle name="20% - Accent4 9 6" xfId="43764" xr:uid="{00000000-0005-0000-0000-0000B31E0000}"/>
    <cellStyle name="20% - Accent5 2" xfId="5253" xr:uid="{00000000-0005-0000-0000-0000B41E0000}"/>
    <cellStyle name="20% - Accent5 2 10" xfId="5254" xr:uid="{00000000-0005-0000-0000-0000B51E0000}"/>
    <cellStyle name="20% - Accent5 2 11" xfId="5255" xr:uid="{00000000-0005-0000-0000-0000B61E0000}"/>
    <cellStyle name="20% - Accent5 2 12" xfId="41843" xr:uid="{00000000-0005-0000-0000-0000B71E0000}"/>
    <cellStyle name="20% - Accent5 2 2" xfId="5256" xr:uid="{00000000-0005-0000-0000-0000B81E0000}"/>
    <cellStyle name="20% - Accent5 2 2 2" xfId="14" xr:uid="{00000000-0005-0000-0000-0000B91E0000}"/>
    <cellStyle name="20% - Accent5 2 3" xfId="5257" xr:uid="{00000000-0005-0000-0000-0000BA1E0000}"/>
    <cellStyle name="20% - Accent5 2 3 10" xfId="5258" xr:uid="{00000000-0005-0000-0000-0000BB1E0000}"/>
    <cellStyle name="20% - Accent5 2 3 11" xfId="5259" xr:uid="{00000000-0005-0000-0000-0000BC1E0000}"/>
    <cellStyle name="20% - Accent5 2 3 12" xfId="34597" xr:uid="{00000000-0005-0000-0000-0000BD1E0000}"/>
    <cellStyle name="20% - Accent5 2 3 13" xfId="43766" xr:uid="{00000000-0005-0000-0000-0000BE1E0000}"/>
    <cellStyle name="20% - Accent5 2 3 2" xfId="5260" xr:uid="{00000000-0005-0000-0000-0000BF1E0000}"/>
    <cellStyle name="20% - Accent5 2 3 2 10" xfId="5261" xr:uid="{00000000-0005-0000-0000-0000C01E0000}"/>
    <cellStyle name="20% - Accent5 2 3 2 11" xfId="34598" xr:uid="{00000000-0005-0000-0000-0000C11E0000}"/>
    <cellStyle name="20% - Accent5 2 3 2 12" xfId="43767" xr:uid="{00000000-0005-0000-0000-0000C21E0000}"/>
    <cellStyle name="20% - Accent5 2 3 2 2" xfId="5262" xr:uid="{00000000-0005-0000-0000-0000C31E0000}"/>
    <cellStyle name="20% - Accent5 2 3 2 2 10" xfId="34599" xr:uid="{00000000-0005-0000-0000-0000C41E0000}"/>
    <cellStyle name="20% - Accent5 2 3 2 2 11" xfId="43768" xr:uid="{00000000-0005-0000-0000-0000C51E0000}"/>
    <cellStyle name="20% - Accent5 2 3 2 2 2" xfId="5263" xr:uid="{00000000-0005-0000-0000-0000C61E0000}"/>
    <cellStyle name="20% - Accent5 2 3 2 2 2 2" xfId="5264" xr:uid="{00000000-0005-0000-0000-0000C71E0000}"/>
    <cellStyle name="20% - Accent5 2 3 2 2 2 2 2" xfId="5265" xr:uid="{00000000-0005-0000-0000-0000C81E0000}"/>
    <cellStyle name="20% - Accent5 2 3 2 2 2 2 2 2" xfId="5266" xr:uid="{00000000-0005-0000-0000-0000C91E0000}"/>
    <cellStyle name="20% - Accent5 2 3 2 2 2 2 2 3" xfId="43771" xr:uid="{00000000-0005-0000-0000-0000CA1E0000}"/>
    <cellStyle name="20% - Accent5 2 3 2 2 2 2 3" xfId="5267" xr:uid="{00000000-0005-0000-0000-0000CB1E0000}"/>
    <cellStyle name="20% - Accent5 2 3 2 2 2 2 4" xfId="5268" xr:uid="{00000000-0005-0000-0000-0000CC1E0000}"/>
    <cellStyle name="20% - Accent5 2 3 2 2 2 2 5" xfId="37447" xr:uid="{00000000-0005-0000-0000-0000CD1E0000}"/>
    <cellStyle name="20% - Accent5 2 3 2 2 2 2 6" xfId="43770" xr:uid="{00000000-0005-0000-0000-0000CE1E0000}"/>
    <cellStyle name="20% - Accent5 2 3 2 2 2 3" xfId="5269" xr:uid="{00000000-0005-0000-0000-0000CF1E0000}"/>
    <cellStyle name="20% - Accent5 2 3 2 2 2 3 2" xfId="5270" xr:uid="{00000000-0005-0000-0000-0000D01E0000}"/>
    <cellStyle name="20% - Accent5 2 3 2 2 2 3 3" xfId="43772" xr:uid="{00000000-0005-0000-0000-0000D11E0000}"/>
    <cellStyle name="20% - Accent5 2 3 2 2 2 4" xfId="5271" xr:uid="{00000000-0005-0000-0000-0000D21E0000}"/>
    <cellStyle name="20% - Accent5 2 3 2 2 2 5" xfId="5272" xr:uid="{00000000-0005-0000-0000-0000D31E0000}"/>
    <cellStyle name="20% - Accent5 2 3 2 2 2 6" xfId="37446" xr:uid="{00000000-0005-0000-0000-0000D41E0000}"/>
    <cellStyle name="20% - Accent5 2 3 2 2 2 7" xfId="43769" xr:uid="{00000000-0005-0000-0000-0000D51E0000}"/>
    <cellStyle name="20% - Accent5 2 3 2 2 3" xfId="5273" xr:uid="{00000000-0005-0000-0000-0000D61E0000}"/>
    <cellStyle name="20% - Accent5 2 3 2 2 3 2" xfId="5274" xr:uid="{00000000-0005-0000-0000-0000D71E0000}"/>
    <cellStyle name="20% - Accent5 2 3 2 2 3 2 2" xfId="5275" xr:uid="{00000000-0005-0000-0000-0000D81E0000}"/>
    <cellStyle name="20% - Accent5 2 3 2 2 3 2 2 2" xfId="5276" xr:uid="{00000000-0005-0000-0000-0000D91E0000}"/>
    <cellStyle name="20% - Accent5 2 3 2 2 3 2 2 3" xfId="43775" xr:uid="{00000000-0005-0000-0000-0000DA1E0000}"/>
    <cellStyle name="20% - Accent5 2 3 2 2 3 2 3" xfId="5277" xr:uid="{00000000-0005-0000-0000-0000DB1E0000}"/>
    <cellStyle name="20% - Accent5 2 3 2 2 3 2 4" xfId="5278" xr:uid="{00000000-0005-0000-0000-0000DC1E0000}"/>
    <cellStyle name="20% - Accent5 2 3 2 2 3 2 5" xfId="37449" xr:uid="{00000000-0005-0000-0000-0000DD1E0000}"/>
    <cellStyle name="20% - Accent5 2 3 2 2 3 2 6" xfId="43774" xr:uid="{00000000-0005-0000-0000-0000DE1E0000}"/>
    <cellStyle name="20% - Accent5 2 3 2 2 3 3" xfId="5279" xr:uid="{00000000-0005-0000-0000-0000DF1E0000}"/>
    <cellStyle name="20% - Accent5 2 3 2 2 3 3 2" xfId="5280" xr:uid="{00000000-0005-0000-0000-0000E01E0000}"/>
    <cellStyle name="20% - Accent5 2 3 2 2 3 3 3" xfId="43776" xr:uid="{00000000-0005-0000-0000-0000E11E0000}"/>
    <cellStyle name="20% - Accent5 2 3 2 2 3 4" xfId="5281" xr:uid="{00000000-0005-0000-0000-0000E21E0000}"/>
    <cellStyle name="20% - Accent5 2 3 2 2 3 5" xfId="5282" xr:uid="{00000000-0005-0000-0000-0000E31E0000}"/>
    <cellStyle name="20% - Accent5 2 3 2 2 3 6" xfId="37448" xr:uid="{00000000-0005-0000-0000-0000E41E0000}"/>
    <cellStyle name="20% - Accent5 2 3 2 2 3 7" xfId="43773" xr:uid="{00000000-0005-0000-0000-0000E51E0000}"/>
    <cellStyle name="20% - Accent5 2 3 2 2 4" xfId="5283" xr:uid="{00000000-0005-0000-0000-0000E61E0000}"/>
    <cellStyle name="20% - Accent5 2 3 2 2 4 2" xfId="5284" xr:uid="{00000000-0005-0000-0000-0000E71E0000}"/>
    <cellStyle name="20% - Accent5 2 3 2 2 4 2 2" xfId="5285" xr:uid="{00000000-0005-0000-0000-0000E81E0000}"/>
    <cellStyle name="20% - Accent5 2 3 2 2 4 2 3" xfId="43778" xr:uid="{00000000-0005-0000-0000-0000E91E0000}"/>
    <cellStyle name="20% - Accent5 2 3 2 2 4 3" xfId="5286" xr:uid="{00000000-0005-0000-0000-0000EA1E0000}"/>
    <cellStyle name="20% - Accent5 2 3 2 2 4 4" xfId="5287" xr:uid="{00000000-0005-0000-0000-0000EB1E0000}"/>
    <cellStyle name="20% - Accent5 2 3 2 2 4 5" xfId="37450" xr:uid="{00000000-0005-0000-0000-0000EC1E0000}"/>
    <cellStyle name="20% - Accent5 2 3 2 2 4 6" xfId="43777" xr:uid="{00000000-0005-0000-0000-0000ED1E0000}"/>
    <cellStyle name="20% - Accent5 2 3 2 2 5" xfId="5288" xr:uid="{00000000-0005-0000-0000-0000EE1E0000}"/>
    <cellStyle name="20% - Accent5 2 3 2 2 5 2" xfId="5289" xr:uid="{00000000-0005-0000-0000-0000EF1E0000}"/>
    <cellStyle name="20% - Accent5 2 3 2 2 5 2 2" xfId="5290" xr:uid="{00000000-0005-0000-0000-0000F01E0000}"/>
    <cellStyle name="20% - Accent5 2 3 2 2 5 3" xfId="5291" xr:uid="{00000000-0005-0000-0000-0000F11E0000}"/>
    <cellStyle name="20% - Accent5 2 3 2 2 5 4" xfId="5292" xr:uid="{00000000-0005-0000-0000-0000F21E0000}"/>
    <cellStyle name="20% - Accent5 2 3 2 2 5 5" xfId="43779" xr:uid="{00000000-0005-0000-0000-0000F31E0000}"/>
    <cellStyle name="20% - Accent5 2 3 2 2 6" xfId="5293" xr:uid="{00000000-0005-0000-0000-0000F41E0000}"/>
    <cellStyle name="20% - Accent5 2 3 2 2 6 2" xfId="5294" xr:uid="{00000000-0005-0000-0000-0000F51E0000}"/>
    <cellStyle name="20% - Accent5 2 3 2 2 6 2 2" xfId="5295" xr:uid="{00000000-0005-0000-0000-0000F61E0000}"/>
    <cellStyle name="20% - Accent5 2 3 2 2 6 3" xfId="5296" xr:uid="{00000000-0005-0000-0000-0000F71E0000}"/>
    <cellStyle name="20% - Accent5 2 3 2 2 6 4" xfId="5297" xr:uid="{00000000-0005-0000-0000-0000F81E0000}"/>
    <cellStyle name="20% - Accent5 2 3 2 2 7" xfId="5298" xr:uid="{00000000-0005-0000-0000-0000F91E0000}"/>
    <cellStyle name="20% - Accent5 2 3 2 2 7 2" xfId="5299" xr:uid="{00000000-0005-0000-0000-0000FA1E0000}"/>
    <cellStyle name="20% - Accent5 2 3 2 2 8" xfId="5300" xr:uid="{00000000-0005-0000-0000-0000FB1E0000}"/>
    <cellStyle name="20% - Accent5 2 3 2 2 9" xfId="5301" xr:uid="{00000000-0005-0000-0000-0000FC1E0000}"/>
    <cellStyle name="20% - Accent5 2 3 2 3" xfId="5302" xr:uid="{00000000-0005-0000-0000-0000FD1E0000}"/>
    <cellStyle name="20% - Accent5 2 3 2 3 2" xfId="5303" xr:uid="{00000000-0005-0000-0000-0000FE1E0000}"/>
    <cellStyle name="20% - Accent5 2 3 2 3 2 2" xfId="5304" xr:uid="{00000000-0005-0000-0000-0000FF1E0000}"/>
    <cellStyle name="20% - Accent5 2 3 2 3 2 2 2" xfId="5305" xr:uid="{00000000-0005-0000-0000-0000001F0000}"/>
    <cellStyle name="20% - Accent5 2 3 2 3 2 2 3" xfId="43782" xr:uid="{00000000-0005-0000-0000-0000011F0000}"/>
    <cellStyle name="20% - Accent5 2 3 2 3 2 3" xfId="5306" xr:uid="{00000000-0005-0000-0000-0000021F0000}"/>
    <cellStyle name="20% - Accent5 2 3 2 3 2 4" xfId="5307" xr:uid="{00000000-0005-0000-0000-0000031F0000}"/>
    <cellStyle name="20% - Accent5 2 3 2 3 2 5" xfId="37452" xr:uid="{00000000-0005-0000-0000-0000041F0000}"/>
    <cellStyle name="20% - Accent5 2 3 2 3 2 6" xfId="43781" xr:uid="{00000000-0005-0000-0000-0000051F0000}"/>
    <cellStyle name="20% - Accent5 2 3 2 3 3" xfId="5308" xr:uid="{00000000-0005-0000-0000-0000061F0000}"/>
    <cellStyle name="20% - Accent5 2 3 2 3 3 2" xfId="5309" xr:uid="{00000000-0005-0000-0000-0000071F0000}"/>
    <cellStyle name="20% - Accent5 2 3 2 3 3 3" xfId="43783" xr:uid="{00000000-0005-0000-0000-0000081F0000}"/>
    <cellStyle name="20% - Accent5 2 3 2 3 4" xfId="5310" xr:uid="{00000000-0005-0000-0000-0000091F0000}"/>
    <cellStyle name="20% - Accent5 2 3 2 3 5" xfId="5311" xr:uid="{00000000-0005-0000-0000-00000A1F0000}"/>
    <cellStyle name="20% - Accent5 2 3 2 3 6" xfId="37451" xr:uid="{00000000-0005-0000-0000-00000B1F0000}"/>
    <cellStyle name="20% - Accent5 2 3 2 3 7" xfId="43780" xr:uid="{00000000-0005-0000-0000-00000C1F0000}"/>
    <cellStyle name="20% - Accent5 2 3 2 4" xfId="5312" xr:uid="{00000000-0005-0000-0000-00000D1F0000}"/>
    <cellStyle name="20% - Accent5 2 3 2 4 2" xfId="5313" xr:uid="{00000000-0005-0000-0000-00000E1F0000}"/>
    <cellStyle name="20% - Accent5 2 3 2 4 2 2" xfId="5314" xr:uid="{00000000-0005-0000-0000-00000F1F0000}"/>
    <cellStyle name="20% - Accent5 2 3 2 4 2 2 2" xfId="5315" xr:uid="{00000000-0005-0000-0000-0000101F0000}"/>
    <cellStyle name="20% - Accent5 2 3 2 4 2 2 3" xfId="43786" xr:uid="{00000000-0005-0000-0000-0000111F0000}"/>
    <cellStyle name="20% - Accent5 2 3 2 4 2 3" xfId="5316" xr:uid="{00000000-0005-0000-0000-0000121F0000}"/>
    <cellStyle name="20% - Accent5 2 3 2 4 2 4" xfId="5317" xr:uid="{00000000-0005-0000-0000-0000131F0000}"/>
    <cellStyle name="20% - Accent5 2 3 2 4 2 5" xfId="37454" xr:uid="{00000000-0005-0000-0000-0000141F0000}"/>
    <cellStyle name="20% - Accent5 2 3 2 4 2 6" xfId="43785" xr:uid="{00000000-0005-0000-0000-0000151F0000}"/>
    <cellStyle name="20% - Accent5 2 3 2 4 3" xfId="5318" xr:uid="{00000000-0005-0000-0000-0000161F0000}"/>
    <cellStyle name="20% - Accent5 2 3 2 4 3 2" xfId="5319" xr:uid="{00000000-0005-0000-0000-0000171F0000}"/>
    <cellStyle name="20% - Accent5 2 3 2 4 3 3" xfId="43787" xr:uid="{00000000-0005-0000-0000-0000181F0000}"/>
    <cellStyle name="20% - Accent5 2 3 2 4 4" xfId="5320" xr:uid="{00000000-0005-0000-0000-0000191F0000}"/>
    <cellStyle name="20% - Accent5 2 3 2 4 5" xfId="5321" xr:uid="{00000000-0005-0000-0000-00001A1F0000}"/>
    <cellStyle name="20% - Accent5 2 3 2 4 6" xfId="37453" xr:uid="{00000000-0005-0000-0000-00001B1F0000}"/>
    <cellStyle name="20% - Accent5 2 3 2 4 7" xfId="43784" xr:uid="{00000000-0005-0000-0000-00001C1F0000}"/>
    <cellStyle name="20% - Accent5 2 3 2 5" xfId="5322" xr:uid="{00000000-0005-0000-0000-00001D1F0000}"/>
    <cellStyle name="20% - Accent5 2 3 2 5 2" xfId="5323" xr:uid="{00000000-0005-0000-0000-00001E1F0000}"/>
    <cellStyle name="20% - Accent5 2 3 2 5 2 2" xfId="5324" xr:uid="{00000000-0005-0000-0000-00001F1F0000}"/>
    <cellStyle name="20% - Accent5 2 3 2 5 2 3" xfId="43789" xr:uid="{00000000-0005-0000-0000-0000201F0000}"/>
    <cellStyle name="20% - Accent5 2 3 2 5 3" xfId="5325" xr:uid="{00000000-0005-0000-0000-0000211F0000}"/>
    <cellStyle name="20% - Accent5 2 3 2 5 4" xfId="5326" xr:uid="{00000000-0005-0000-0000-0000221F0000}"/>
    <cellStyle name="20% - Accent5 2 3 2 5 5" xfId="37455" xr:uid="{00000000-0005-0000-0000-0000231F0000}"/>
    <cellStyle name="20% - Accent5 2 3 2 5 6" xfId="43788" xr:uid="{00000000-0005-0000-0000-0000241F0000}"/>
    <cellStyle name="20% - Accent5 2 3 2 6" xfId="5327" xr:uid="{00000000-0005-0000-0000-0000251F0000}"/>
    <cellStyle name="20% - Accent5 2 3 2 6 2" xfId="5328" xr:uid="{00000000-0005-0000-0000-0000261F0000}"/>
    <cellStyle name="20% - Accent5 2 3 2 6 2 2" xfId="5329" xr:uid="{00000000-0005-0000-0000-0000271F0000}"/>
    <cellStyle name="20% - Accent5 2 3 2 6 3" xfId="5330" xr:uid="{00000000-0005-0000-0000-0000281F0000}"/>
    <cellStyle name="20% - Accent5 2 3 2 6 4" xfId="5331" xr:uid="{00000000-0005-0000-0000-0000291F0000}"/>
    <cellStyle name="20% - Accent5 2 3 2 6 5" xfId="43790" xr:uid="{00000000-0005-0000-0000-00002A1F0000}"/>
    <cellStyle name="20% - Accent5 2 3 2 7" xfId="5332" xr:uid="{00000000-0005-0000-0000-00002B1F0000}"/>
    <cellStyle name="20% - Accent5 2 3 2 7 2" xfId="5333" xr:uid="{00000000-0005-0000-0000-00002C1F0000}"/>
    <cellStyle name="20% - Accent5 2 3 2 7 2 2" xfId="5334" xr:uid="{00000000-0005-0000-0000-00002D1F0000}"/>
    <cellStyle name="20% - Accent5 2 3 2 7 3" xfId="5335" xr:uid="{00000000-0005-0000-0000-00002E1F0000}"/>
    <cellStyle name="20% - Accent5 2 3 2 7 4" xfId="5336" xr:uid="{00000000-0005-0000-0000-00002F1F0000}"/>
    <cellStyle name="20% - Accent5 2 3 2 8" xfId="5337" xr:uid="{00000000-0005-0000-0000-0000301F0000}"/>
    <cellStyle name="20% - Accent5 2 3 2 8 2" xfId="5338" xr:uid="{00000000-0005-0000-0000-0000311F0000}"/>
    <cellStyle name="20% - Accent5 2 3 2 9" xfId="5339" xr:uid="{00000000-0005-0000-0000-0000321F0000}"/>
    <cellStyle name="20% - Accent5 2 3 3" xfId="5340" xr:uid="{00000000-0005-0000-0000-0000331F0000}"/>
    <cellStyle name="20% - Accent5 2 3 3 10" xfId="34600" xr:uid="{00000000-0005-0000-0000-0000341F0000}"/>
    <cellStyle name="20% - Accent5 2 3 3 11" xfId="43791" xr:uid="{00000000-0005-0000-0000-0000351F0000}"/>
    <cellStyle name="20% - Accent5 2 3 3 2" xfId="5341" xr:uid="{00000000-0005-0000-0000-0000361F0000}"/>
    <cellStyle name="20% - Accent5 2 3 3 2 2" xfId="5342" xr:uid="{00000000-0005-0000-0000-0000371F0000}"/>
    <cellStyle name="20% - Accent5 2 3 3 2 2 2" xfId="5343" xr:uid="{00000000-0005-0000-0000-0000381F0000}"/>
    <cellStyle name="20% - Accent5 2 3 3 2 2 2 2" xfId="5344" xr:uid="{00000000-0005-0000-0000-0000391F0000}"/>
    <cellStyle name="20% - Accent5 2 3 3 2 2 2 3" xfId="43794" xr:uid="{00000000-0005-0000-0000-00003A1F0000}"/>
    <cellStyle name="20% - Accent5 2 3 3 2 2 3" xfId="5345" xr:uid="{00000000-0005-0000-0000-00003B1F0000}"/>
    <cellStyle name="20% - Accent5 2 3 3 2 2 4" xfId="5346" xr:uid="{00000000-0005-0000-0000-00003C1F0000}"/>
    <cellStyle name="20% - Accent5 2 3 3 2 2 5" xfId="37457" xr:uid="{00000000-0005-0000-0000-00003D1F0000}"/>
    <cellStyle name="20% - Accent5 2 3 3 2 2 6" xfId="43793" xr:uid="{00000000-0005-0000-0000-00003E1F0000}"/>
    <cellStyle name="20% - Accent5 2 3 3 2 3" xfId="5347" xr:uid="{00000000-0005-0000-0000-00003F1F0000}"/>
    <cellStyle name="20% - Accent5 2 3 3 2 3 2" xfId="5348" xr:uid="{00000000-0005-0000-0000-0000401F0000}"/>
    <cellStyle name="20% - Accent5 2 3 3 2 3 3" xfId="43795" xr:uid="{00000000-0005-0000-0000-0000411F0000}"/>
    <cellStyle name="20% - Accent5 2 3 3 2 4" xfId="5349" xr:uid="{00000000-0005-0000-0000-0000421F0000}"/>
    <cellStyle name="20% - Accent5 2 3 3 2 5" xfId="5350" xr:uid="{00000000-0005-0000-0000-0000431F0000}"/>
    <cellStyle name="20% - Accent5 2 3 3 2 6" xfId="37456" xr:uid="{00000000-0005-0000-0000-0000441F0000}"/>
    <cellStyle name="20% - Accent5 2 3 3 2 7" xfId="43792" xr:uid="{00000000-0005-0000-0000-0000451F0000}"/>
    <cellStyle name="20% - Accent5 2 3 3 3" xfId="5351" xr:uid="{00000000-0005-0000-0000-0000461F0000}"/>
    <cellStyle name="20% - Accent5 2 3 3 3 2" xfId="5352" xr:uid="{00000000-0005-0000-0000-0000471F0000}"/>
    <cellStyle name="20% - Accent5 2 3 3 3 2 2" xfId="5353" xr:uid="{00000000-0005-0000-0000-0000481F0000}"/>
    <cellStyle name="20% - Accent5 2 3 3 3 2 2 2" xfId="5354" xr:uid="{00000000-0005-0000-0000-0000491F0000}"/>
    <cellStyle name="20% - Accent5 2 3 3 3 2 2 3" xfId="43798" xr:uid="{00000000-0005-0000-0000-00004A1F0000}"/>
    <cellStyle name="20% - Accent5 2 3 3 3 2 3" xfId="5355" xr:uid="{00000000-0005-0000-0000-00004B1F0000}"/>
    <cellStyle name="20% - Accent5 2 3 3 3 2 4" xfId="5356" xr:uid="{00000000-0005-0000-0000-00004C1F0000}"/>
    <cellStyle name="20% - Accent5 2 3 3 3 2 5" xfId="37459" xr:uid="{00000000-0005-0000-0000-00004D1F0000}"/>
    <cellStyle name="20% - Accent5 2 3 3 3 2 6" xfId="43797" xr:uid="{00000000-0005-0000-0000-00004E1F0000}"/>
    <cellStyle name="20% - Accent5 2 3 3 3 3" xfId="5357" xr:uid="{00000000-0005-0000-0000-00004F1F0000}"/>
    <cellStyle name="20% - Accent5 2 3 3 3 3 2" xfId="5358" xr:uid="{00000000-0005-0000-0000-0000501F0000}"/>
    <cellStyle name="20% - Accent5 2 3 3 3 3 3" xfId="43799" xr:uid="{00000000-0005-0000-0000-0000511F0000}"/>
    <cellStyle name="20% - Accent5 2 3 3 3 4" xfId="5359" xr:uid="{00000000-0005-0000-0000-0000521F0000}"/>
    <cellStyle name="20% - Accent5 2 3 3 3 5" xfId="5360" xr:uid="{00000000-0005-0000-0000-0000531F0000}"/>
    <cellStyle name="20% - Accent5 2 3 3 3 6" xfId="37458" xr:uid="{00000000-0005-0000-0000-0000541F0000}"/>
    <cellStyle name="20% - Accent5 2 3 3 3 7" xfId="43796" xr:uid="{00000000-0005-0000-0000-0000551F0000}"/>
    <cellStyle name="20% - Accent5 2 3 3 4" xfId="5361" xr:uid="{00000000-0005-0000-0000-0000561F0000}"/>
    <cellStyle name="20% - Accent5 2 3 3 4 2" xfId="5362" xr:uid="{00000000-0005-0000-0000-0000571F0000}"/>
    <cellStyle name="20% - Accent5 2 3 3 4 2 2" xfId="5363" xr:uid="{00000000-0005-0000-0000-0000581F0000}"/>
    <cellStyle name="20% - Accent5 2 3 3 4 2 3" xfId="43801" xr:uid="{00000000-0005-0000-0000-0000591F0000}"/>
    <cellStyle name="20% - Accent5 2 3 3 4 3" xfId="5364" xr:uid="{00000000-0005-0000-0000-00005A1F0000}"/>
    <cellStyle name="20% - Accent5 2 3 3 4 4" xfId="5365" xr:uid="{00000000-0005-0000-0000-00005B1F0000}"/>
    <cellStyle name="20% - Accent5 2 3 3 4 5" xfId="37460" xr:uid="{00000000-0005-0000-0000-00005C1F0000}"/>
    <cellStyle name="20% - Accent5 2 3 3 4 6" xfId="43800" xr:uid="{00000000-0005-0000-0000-00005D1F0000}"/>
    <cellStyle name="20% - Accent5 2 3 3 5" xfId="5366" xr:uid="{00000000-0005-0000-0000-00005E1F0000}"/>
    <cellStyle name="20% - Accent5 2 3 3 5 2" xfId="5367" xr:uid="{00000000-0005-0000-0000-00005F1F0000}"/>
    <cellStyle name="20% - Accent5 2 3 3 5 2 2" xfId="5368" xr:uid="{00000000-0005-0000-0000-0000601F0000}"/>
    <cellStyle name="20% - Accent5 2 3 3 5 3" xfId="5369" xr:uid="{00000000-0005-0000-0000-0000611F0000}"/>
    <cellStyle name="20% - Accent5 2 3 3 5 4" xfId="5370" xr:uid="{00000000-0005-0000-0000-0000621F0000}"/>
    <cellStyle name="20% - Accent5 2 3 3 5 5" xfId="43802" xr:uid="{00000000-0005-0000-0000-0000631F0000}"/>
    <cellStyle name="20% - Accent5 2 3 3 6" xfId="5371" xr:uid="{00000000-0005-0000-0000-0000641F0000}"/>
    <cellStyle name="20% - Accent5 2 3 3 6 2" xfId="5372" xr:uid="{00000000-0005-0000-0000-0000651F0000}"/>
    <cellStyle name="20% - Accent5 2 3 3 6 2 2" xfId="5373" xr:uid="{00000000-0005-0000-0000-0000661F0000}"/>
    <cellStyle name="20% - Accent5 2 3 3 6 3" xfId="5374" xr:uid="{00000000-0005-0000-0000-0000671F0000}"/>
    <cellStyle name="20% - Accent5 2 3 3 6 4" xfId="5375" xr:uid="{00000000-0005-0000-0000-0000681F0000}"/>
    <cellStyle name="20% - Accent5 2 3 3 7" xfId="5376" xr:uid="{00000000-0005-0000-0000-0000691F0000}"/>
    <cellStyle name="20% - Accent5 2 3 3 7 2" xfId="5377" xr:uid="{00000000-0005-0000-0000-00006A1F0000}"/>
    <cellStyle name="20% - Accent5 2 3 3 8" xfId="5378" xr:uid="{00000000-0005-0000-0000-00006B1F0000}"/>
    <cellStyle name="20% - Accent5 2 3 3 9" xfId="5379" xr:uid="{00000000-0005-0000-0000-00006C1F0000}"/>
    <cellStyle name="20% - Accent5 2 3 4" xfId="5380" xr:uid="{00000000-0005-0000-0000-00006D1F0000}"/>
    <cellStyle name="20% - Accent5 2 3 4 2" xfId="5381" xr:uid="{00000000-0005-0000-0000-00006E1F0000}"/>
    <cellStyle name="20% - Accent5 2 3 4 2 2" xfId="5382" xr:uid="{00000000-0005-0000-0000-00006F1F0000}"/>
    <cellStyle name="20% - Accent5 2 3 4 2 2 2" xfId="5383" xr:uid="{00000000-0005-0000-0000-0000701F0000}"/>
    <cellStyle name="20% - Accent5 2 3 4 2 2 3" xfId="43805" xr:uid="{00000000-0005-0000-0000-0000711F0000}"/>
    <cellStyle name="20% - Accent5 2 3 4 2 3" xfId="5384" xr:uid="{00000000-0005-0000-0000-0000721F0000}"/>
    <cellStyle name="20% - Accent5 2 3 4 2 4" xfId="5385" xr:uid="{00000000-0005-0000-0000-0000731F0000}"/>
    <cellStyle name="20% - Accent5 2 3 4 2 5" xfId="37462" xr:uid="{00000000-0005-0000-0000-0000741F0000}"/>
    <cellStyle name="20% - Accent5 2 3 4 2 6" xfId="43804" xr:uid="{00000000-0005-0000-0000-0000751F0000}"/>
    <cellStyle name="20% - Accent5 2 3 4 3" xfId="5386" xr:uid="{00000000-0005-0000-0000-0000761F0000}"/>
    <cellStyle name="20% - Accent5 2 3 4 4" xfId="5387" xr:uid="{00000000-0005-0000-0000-0000771F0000}"/>
    <cellStyle name="20% - Accent5 2 3 4 4 2" xfId="5388" xr:uid="{00000000-0005-0000-0000-0000781F0000}"/>
    <cellStyle name="20% - Accent5 2 3 4 4 3" xfId="43806" xr:uid="{00000000-0005-0000-0000-0000791F0000}"/>
    <cellStyle name="20% - Accent5 2 3 4 5" xfId="5389" xr:uid="{00000000-0005-0000-0000-00007A1F0000}"/>
    <cellStyle name="20% - Accent5 2 3 4 6" xfId="5390" xr:uid="{00000000-0005-0000-0000-00007B1F0000}"/>
    <cellStyle name="20% - Accent5 2 3 4 7" xfId="37461" xr:uid="{00000000-0005-0000-0000-00007C1F0000}"/>
    <cellStyle name="20% - Accent5 2 3 4 8" xfId="43803" xr:uid="{00000000-0005-0000-0000-00007D1F0000}"/>
    <cellStyle name="20% - Accent5 2 3 5" xfId="5391" xr:uid="{00000000-0005-0000-0000-00007E1F0000}"/>
    <cellStyle name="20% - Accent5 2 3 5 2" xfId="5392" xr:uid="{00000000-0005-0000-0000-00007F1F0000}"/>
    <cellStyle name="20% - Accent5 2 3 5 2 2" xfId="5393" xr:uid="{00000000-0005-0000-0000-0000801F0000}"/>
    <cellStyle name="20% - Accent5 2 3 5 2 2 2" xfId="5394" xr:uid="{00000000-0005-0000-0000-0000811F0000}"/>
    <cellStyle name="20% - Accent5 2 3 5 2 2 3" xfId="43809" xr:uid="{00000000-0005-0000-0000-0000821F0000}"/>
    <cellStyle name="20% - Accent5 2 3 5 2 3" xfId="5395" xr:uid="{00000000-0005-0000-0000-0000831F0000}"/>
    <cellStyle name="20% - Accent5 2 3 5 2 4" xfId="5396" xr:uid="{00000000-0005-0000-0000-0000841F0000}"/>
    <cellStyle name="20% - Accent5 2 3 5 2 5" xfId="37464" xr:uid="{00000000-0005-0000-0000-0000851F0000}"/>
    <cellStyle name="20% - Accent5 2 3 5 2 6" xfId="43808" xr:uid="{00000000-0005-0000-0000-0000861F0000}"/>
    <cellStyle name="20% - Accent5 2 3 5 3" xfId="5397" xr:uid="{00000000-0005-0000-0000-0000871F0000}"/>
    <cellStyle name="20% - Accent5 2 3 5 3 2" xfId="5398" xr:uid="{00000000-0005-0000-0000-0000881F0000}"/>
    <cellStyle name="20% - Accent5 2 3 5 3 3" xfId="43810" xr:uid="{00000000-0005-0000-0000-0000891F0000}"/>
    <cellStyle name="20% - Accent5 2 3 5 4" xfId="5399" xr:uid="{00000000-0005-0000-0000-00008A1F0000}"/>
    <cellStyle name="20% - Accent5 2 3 5 5" xfId="5400" xr:uid="{00000000-0005-0000-0000-00008B1F0000}"/>
    <cellStyle name="20% - Accent5 2 3 5 6" xfId="37463" xr:uid="{00000000-0005-0000-0000-00008C1F0000}"/>
    <cellStyle name="20% - Accent5 2 3 5 7" xfId="43807" xr:uid="{00000000-0005-0000-0000-00008D1F0000}"/>
    <cellStyle name="20% - Accent5 2 3 6" xfId="5401" xr:uid="{00000000-0005-0000-0000-00008E1F0000}"/>
    <cellStyle name="20% - Accent5 2 3 6 2" xfId="5402" xr:uid="{00000000-0005-0000-0000-00008F1F0000}"/>
    <cellStyle name="20% - Accent5 2 3 6 2 2" xfId="5403" xr:uid="{00000000-0005-0000-0000-0000901F0000}"/>
    <cellStyle name="20% - Accent5 2 3 6 2 3" xfId="43812" xr:uid="{00000000-0005-0000-0000-0000911F0000}"/>
    <cellStyle name="20% - Accent5 2 3 6 3" xfId="5404" xr:uid="{00000000-0005-0000-0000-0000921F0000}"/>
    <cellStyle name="20% - Accent5 2 3 6 4" xfId="5405" xr:uid="{00000000-0005-0000-0000-0000931F0000}"/>
    <cellStyle name="20% - Accent5 2 3 6 5" xfId="37465" xr:uid="{00000000-0005-0000-0000-0000941F0000}"/>
    <cellStyle name="20% - Accent5 2 3 6 6" xfId="43811" xr:uid="{00000000-0005-0000-0000-0000951F0000}"/>
    <cellStyle name="20% - Accent5 2 3 7" xfId="5406" xr:uid="{00000000-0005-0000-0000-0000961F0000}"/>
    <cellStyle name="20% - Accent5 2 3 7 2" xfId="5407" xr:uid="{00000000-0005-0000-0000-0000971F0000}"/>
    <cellStyle name="20% - Accent5 2 3 7 2 2" xfId="5408" xr:uid="{00000000-0005-0000-0000-0000981F0000}"/>
    <cellStyle name="20% - Accent5 2 3 7 3" xfId="5409" xr:uid="{00000000-0005-0000-0000-0000991F0000}"/>
    <cellStyle name="20% - Accent5 2 3 7 4" xfId="5410" xr:uid="{00000000-0005-0000-0000-00009A1F0000}"/>
    <cellStyle name="20% - Accent5 2 3 7 5" xfId="43813" xr:uid="{00000000-0005-0000-0000-00009B1F0000}"/>
    <cellStyle name="20% - Accent5 2 3 8" xfId="5411" xr:uid="{00000000-0005-0000-0000-00009C1F0000}"/>
    <cellStyle name="20% - Accent5 2 3 8 2" xfId="5412" xr:uid="{00000000-0005-0000-0000-00009D1F0000}"/>
    <cellStyle name="20% - Accent5 2 3 8 2 2" xfId="5413" xr:uid="{00000000-0005-0000-0000-00009E1F0000}"/>
    <cellStyle name="20% - Accent5 2 3 8 3" xfId="5414" xr:uid="{00000000-0005-0000-0000-00009F1F0000}"/>
    <cellStyle name="20% - Accent5 2 3 8 4" xfId="5415" xr:uid="{00000000-0005-0000-0000-0000A01F0000}"/>
    <cellStyle name="20% - Accent5 2 3 9" xfId="5416" xr:uid="{00000000-0005-0000-0000-0000A11F0000}"/>
    <cellStyle name="20% - Accent5 2 3 9 2" xfId="5417" xr:uid="{00000000-0005-0000-0000-0000A21F0000}"/>
    <cellStyle name="20% - Accent5 2 4" xfId="5418" xr:uid="{00000000-0005-0000-0000-0000A31F0000}"/>
    <cellStyle name="20% - Accent5 2 4 10" xfId="5419" xr:uid="{00000000-0005-0000-0000-0000A41F0000}"/>
    <cellStyle name="20% - Accent5 2 4 11" xfId="34601" xr:uid="{00000000-0005-0000-0000-0000A51F0000}"/>
    <cellStyle name="20% - Accent5 2 4 12" xfId="43814" xr:uid="{00000000-0005-0000-0000-0000A61F0000}"/>
    <cellStyle name="20% - Accent5 2 4 2" xfId="5420" xr:uid="{00000000-0005-0000-0000-0000A71F0000}"/>
    <cellStyle name="20% - Accent5 2 4 2 10" xfId="34602" xr:uid="{00000000-0005-0000-0000-0000A81F0000}"/>
    <cellStyle name="20% - Accent5 2 4 2 11" xfId="43815" xr:uid="{00000000-0005-0000-0000-0000A91F0000}"/>
    <cellStyle name="20% - Accent5 2 4 2 2" xfId="5421" xr:uid="{00000000-0005-0000-0000-0000AA1F0000}"/>
    <cellStyle name="20% - Accent5 2 4 2 2 2" xfId="5422" xr:uid="{00000000-0005-0000-0000-0000AB1F0000}"/>
    <cellStyle name="20% - Accent5 2 4 2 2 2 2" xfId="5423" xr:uid="{00000000-0005-0000-0000-0000AC1F0000}"/>
    <cellStyle name="20% - Accent5 2 4 2 2 2 2 2" xfId="5424" xr:uid="{00000000-0005-0000-0000-0000AD1F0000}"/>
    <cellStyle name="20% - Accent5 2 4 2 2 2 2 3" xfId="43818" xr:uid="{00000000-0005-0000-0000-0000AE1F0000}"/>
    <cellStyle name="20% - Accent5 2 4 2 2 2 3" xfId="5425" xr:uid="{00000000-0005-0000-0000-0000AF1F0000}"/>
    <cellStyle name="20% - Accent5 2 4 2 2 2 4" xfId="5426" xr:uid="{00000000-0005-0000-0000-0000B01F0000}"/>
    <cellStyle name="20% - Accent5 2 4 2 2 2 5" xfId="37467" xr:uid="{00000000-0005-0000-0000-0000B11F0000}"/>
    <cellStyle name="20% - Accent5 2 4 2 2 2 6" xfId="43817" xr:uid="{00000000-0005-0000-0000-0000B21F0000}"/>
    <cellStyle name="20% - Accent5 2 4 2 2 3" xfId="5427" xr:uid="{00000000-0005-0000-0000-0000B31F0000}"/>
    <cellStyle name="20% - Accent5 2 4 2 2 3 2" xfId="5428" xr:uid="{00000000-0005-0000-0000-0000B41F0000}"/>
    <cellStyle name="20% - Accent5 2 4 2 2 3 3" xfId="43819" xr:uid="{00000000-0005-0000-0000-0000B51F0000}"/>
    <cellStyle name="20% - Accent5 2 4 2 2 4" xfId="5429" xr:uid="{00000000-0005-0000-0000-0000B61F0000}"/>
    <cellStyle name="20% - Accent5 2 4 2 2 5" xfId="5430" xr:uid="{00000000-0005-0000-0000-0000B71F0000}"/>
    <cellStyle name="20% - Accent5 2 4 2 2 6" xfId="37466" xr:uid="{00000000-0005-0000-0000-0000B81F0000}"/>
    <cellStyle name="20% - Accent5 2 4 2 2 7" xfId="43816" xr:uid="{00000000-0005-0000-0000-0000B91F0000}"/>
    <cellStyle name="20% - Accent5 2 4 2 3" xfId="5431" xr:uid="{00000000-0005-0000-0000-0000BA1F0000}"/>
    <cellStyle name="20% - Accent5 2 4 2 3 2" xfId="5432" xr:uid="{00000000-0005-0000-0000-0000BB1F0000}"/>
    <cellStyle name="20% - Accent5 2 4 2 3 2 2" xfId="5433" xr:uid="{00000000-0005-0000-0000-0000BC1F0000}"/>
    <cellStyle name="20% - Accent5 2 4 2 3 2 2 2" xfId="5434" xr:uid="{00000000-0005-0000-0000-0000BD1F0000}"/>
    <cellStyle name="20% - Accent5 2 4 2 3 2 2 3" xfId="43822" xr:uid="{00000000-0005-0000-0000-0000BE1F0000}"/>
    <cellStyle name="20% - Accent5 2 4 2 3 2 3" xfId="5435" xr:uid="{00000000-0005-0000-0000-0000BF1F0000}"/>
    <cellStyle name="20% - Accent5 2 4 2 3 2 4" xfId="5436" xr:uid="{00000000-0005-0000-0000-0000C01F0000}"/>
    <cellStyle name="20% - Accent5 2 4 2 3 2 5" xfId="37469" xr:uid="{00000000-0005-0000-0000-0000C11F0000}"/>
    <cellStyle name="20% - Accent5 2 4 2 3 2 6" xfId="43821" xr:uid="{00000000-0005-0000-0000-0000C21F0000}"/>
    <cellStyle name="20% - Accent5 2 4 2 3 3" xfId="5437" xr:uid="{00000000-0005-0000-0000-0000C31F0000}"/>
    <cellStyle name="20% - Accent5 2 4 2 3 3 2" xfId="5438" xr:uid="{00000000-0005-0000-0000-0000C41F0000}"/>
    <cellStyle name="20% - Accent5 2 4 2 3 3 3" xfId="43823" xr:uid="{00000000-0005-0000-0000-0000C51F0000}"/>
    <cellStyle name="20% - Accent5 2 4 2 3 4" xfId="5439" xr:uid="{00000000-0005-0000-0000-0000C61F0000}"/>
    <cellStyle name="20% - Accent5 2 4 2 3 5" xfId="5440" xr:uid="{00000000-0005-0000-0000-0000C71F0000}"/>
    <cellStyle name="20% - Accent5 2 4 2 3 6" xfId="37468" xr:uid="{00000000-0005-0000-0000-0000C81F0000}"/>
    <cellStyle name="20% - Accent5 2 4 2 3 7" xfId="43820" xr:uid="{00000000-0005-0000-0000-0000C91F0000}"/>
    <cellStyle name="20% - Accent5 2 4 2 4" xfId="5441" xr:uid="{00000000-0005-0000-0000-0000CA1F0000}"/>
    <cellStyle name="20% - Accent5 2 4 2 4 2" xfId="5442" xr:uid="{00000000-0005-0000-0000-0000CB1F0000}"/>
    <cellStyle name="20% - Accent5 2 4 2 4 2 2" xfId="5443" xr:uid="{00000000-0005-0000-0000-0000CC1F0000}"/>
    <cellStyle name="20% - Accent5 2 4 2 4 2 3" xfId="43825" xr:uid="{00000000-0005-0000-0000-0000CD1F0000}"/>
    <cellStyle name="20% - Accent5 2 4 2 4 3" xfId="5444" xr:uid="{00000000-0005-0000-0000-0000CE1F0000}"/>
    <cellStyle name="20% - Accent5 2 4 2 4 4" xfId="5445" xr:uid="{00000000-0005-0000-0000-0000CF1F0000}"/>
    <cellStyle name="20% - Accent5 2 4 2 4 5" xfId="37470" xr:uid="{00000000-0005-0000-0000-0000D01F0000}"/>
    <cellStyle name="20% - Accent5 2 4 2 4 6" xfId="43824" xr:uid="{00000000-0005-0000-0000-0000D11F0000}"/>
    <cellStyle name="20% - Accent5 2 4 2 5" xfId="5446" xr:uid="{00000000-0005-0000-0000-0000D21F0000}"/>
    <cellStyle name="20% - Accent5 2 4 2 5 2" xfId="5447" xr:uid="{00000000-0005-0000-0000-0000D31F0000}"/>
    <cellStyle name="20% - Accent5 2 4 2 5 2 2" xfId="5448" xr:uid="{00000000-0005-0000-0000-0000D41F0000}"/>
    <cellStyle name="20% - Accent5 2 4 2 5 3" xfId="5449" xr:uid="{00000000-0005-0000-0000-0000D51F0000}"/>
    <cellStyle name="20% - Accent5 2 4 2 5 4" xfId="5450" xr:uid="{00000000-0005-0000-0000-0000D61F0000}"/>
    <cellStyle name="20% - Accent5 2 4 2 5 5" xfId="43826" xr:uid="{00000000-0005-0000-0000-0000D71F0000}"/>
    <cellStyle name="20% - Accent5 2 4 2 6" xfId="5451" xr:uid="{00000000-0005-0000-0000-0000D81F0000}"/>
    <cellStyle name="20% - Accent5 2 4 2 6 2" xfId="5452" xr:uid="{00000000-0005-0000-0000-0000D91F0000}"/>
    <cellStyle name="20% - Accent5 2 4 2 6 2 2" xfId="5453" xr:uid="{00000000-0005-0000-0000-0000DA1F0000}"/>
    <cellStyle name="20% - Accent5 2 4 2 6 3" xfId="5454" xr:uid="{00000000-0005-0000-0000-0000DB1F0000}"/>
    <cellStyle name="20% - Accent5 2 4 2 6 4" xfId="5455" xr:uid="{00000000-0005-0000-0000-0000DC1F0000}"/>
    <cellStyle name="20% - Accent5 2 4 2 7" xfId="5456" xr:uid="{00000000-0005-0000-0000-0000DD1F0000}"/>
    <cellStyle name="20% - Accent5 2 4 2 7 2" xfId="5457" xr:uid="{00000000-0005-0000-0000-0000DE1F0000}"/>
    <cellStyle name="20% - Accent5 2 4 2 8" xfId="5458" xr:uid="{00000000-0005-0000-0000-0000DF1F0000}"/>
    <cellStyle name="20% - Accent5 2 4 2 9" xfId="5459" xr:uid="{00000000-0005-0000-0000-0000E01F0000}"/>
    <cellStyle name="20% - Accent5 2 4 3" xfId="5460" xr:uid="{00000000-0005-0000-0000-0000E11F0000}"/>
    <cellStyle name="20% - Accent5 2 4 3 2" xfId="5461" xr:uid="{00000000-0005-0000-0000-0000E21F0000}"/>
    <cellStyle name="20% - Accent5 2 4 3 2 2" xfId="5462" xr:uid="{00000000-0005-0000-0000-0000E31F0000}"/>
    <cellStyle name="20% - Accent5 2 4 3 2 2 2" xfId="5463" xr:uid="{00000000-0005-0000-0000-0000E41F0000}"/>
    <cellStyle name="20% - Accent5 2 4 3 2 2 3" xfId="43829" xr:uid="{00000000-0005-0000-0000-0000E51F0000}"/>
    <cellStyle name="20% - Accent5 2 4 3 2 3" xfId="5464" xr:uid="{00000000-0005-0000-0000-0000E61F0000}"/>
    <cellStyle name="20% - Accent5 2 4 3 2 4" xfId="5465" xr:uid="{00000000-0005-0000-0000-0000E71F0000}"/>
    <cellStyle name="20% - Accent5 2 4 3 2 5" xfId="37472" xr:uid="{00000000-0005-0000-0000-0000E81F0000}"/>
    <cellStyle name="20% - Accent5 2 4 3 2 6" xfId="43828" xr:uid="{00000000-0005-0000-0000-0000E91F0000}"/>
    <cellStyle name="20% - Accent5 2 4 3 3" xfId="5466" xr:uid="{00000000-0005-0000-0000-0000EA1F0000}"/>
    <cellStyle name="20% - Accent5 2 4 3 3 2" xfId="5467" xr:uid="{00000000-0005-0000-0000-0000EB1F0000}"/>
    <cellStyle name="20% - Accent5 2 4 3 3 3" xfId="43830" xr:uid="{00000000-0005-0000-0000-0000EC1F0000}"/>
    <cellStyle name="20% - Accent5 2 4 3 4" xfId="5468" xr:uid="{00000000-0005-0000-0000-0000ED1F0000}"/>
    <cellStyle name="20% - Accent5 2 4 3 5" xfId="5469" xr:uid="{00000000-0005-0000-0000-0000EE1F0000}"/>
    <cellStyle name="20% - Accent5 2 4 3 6" xfId="37471" xr:uid="{00000000-0005-0000-0000-0000EF1F0000}"/>
    <cellStyle name="20% - Accent5 2 4 3 7" xfId="43827" xr:uid="{00000000-0005-0000-0000-0000F01F0000}"/>
    <cellStyle name="20% - Accent5 2 4 4" xfId="5470" xr:uid="{00000000-0005-0000-0000-0000F11F0000}"/>
    <cellStyle name="20% - Accent5 2 4 4 2" xfId="5471" xr:uid="{00000000-0005-0000-0000-0000F21F0000}"/>
    <cellStyle name="20% - Accent5 2 4 4 2 2" xfId="5472" xr:uid="{00000000-0005-0000-0000-0000F31F0000}"/>
    <cellStyle name="20% - Accent5 2 4 4 2 2 2" xfId="5473" xr:uid="{00000000-0005-0000-0000-0000F41F0000}"/>
    <cellStyle name="20% - Accent5 2 4 4 2 2 3" xfId="43833" xr:uid="{00000000-0005-0000-0000-0000F51F0000}"/>
    <cellStyle name="20% - Accent5 2 4 4 2 3" xfId="5474" xr:uid="{00000000-0005-0000-0000-0000F61F0000}"/>
    <cellStyle name="20% - Accent5 2 4 4 2 4" xfId="5475" xr:uid="{00000000-0005-0000-0000-0000F71F0000}"/>
    <cellStyle name="20% - Accent5 2 4 4 2 5" xfId="37474" xr:uid="{00000000-0005-0000-0000-0000F81F0000}"/>
    <cellStyle name="20% - Accent5 2 4 4 2 6" xfId="43832" xr:uid="{00000000-0005-0000-0000-0000F91F0000}"/>
    <cellStyle name="20% - Accent5 2 4 4 3" xfId="5476" xr:uid="{00000000-0005-0000-0000-0000FA1F0000}"/>
    <cellStyle name="20% - Accent5 2 4 4 3 2" xfId="5477" xr:uid="{00000000-0005-0000-0000-0000FB1F0000}"/>
    <cellStyle name="20% - Accent5 2 4 4 3 3" xfId="43834" xr:uid="{00000000-0005-0000-0000-0000FC1F0000}"/>
    <cellStyle name="20% - Accent5 2 4 4 4" xfId="5478" xr:uid="{00000000-0005-0000-0000-0000FD1F0000}"/>
    <cellStyle name="20% - Accent5 2 4 4 5" xfId="5479" xr:uid="{00000000-0005-0000-0000-0000FE1F0000}"/>
    <cellStyle name="20% - Accent5 2 4 4 6" xfId="37473" xr:uid="{00000000-0005-0000-0000-0000FF1F0000}"/>
    <cellStyle name="20% - Accent5 2 4 4 7" xfId="43831" xr:uid="{00000000-0005-0000-0000-000000200000}"/>
    <cellStyle name="20% - Accent5 2 4 5" xfId="5480" xr:uid="{00000000-0005-0000-0000-000001200000}"/>
    <cellStyle name="20% - Accent5 2 4 5 2" xfId="5481" xr:uid="{00000000-0005-0000-0000-000002200000}"/>
    <cellStyle name="20% - Accent5 2 4 5 2 2" xfId="5482" xr:uid="{00000000-0005-0000-0000-000003200000}"/>
    <cellStyle name="20% - Accent5 2 4 5 2 3" xfId="43836" xr:uid="{00000000-0005-0000-0000-000004200000}"/>
    <cellStyle name="20% - Accent5 2 4 5 3" xfId="5483" xr:uid="{00000000-0005-0000-0000-000005200000}"/>
    <cellStyle name="20% - Accent5 2 4 5 4" xfId="5484" xr:uid="{00000000-0005-0000-0000-000006200000}"/>
    <cellStyle name="20% - Accent5 2 4 5 5" xfId="37475" xr:uid="{00000000-0005-0000-0000-000007200000}"/>
    <cellStyle name="20% - Accent5 2 4 5 6" xfId="43835" xr:uid="{00000000-0005-0000-0000-000008200000}"/>
    <cellStyle name="20% - Accent5 2 4 6" xfId="5485" xr:uid="{00000000-0005-0000-0000-000009200000}"/>
    <cellStyle name="20% - Accent5 2 4 6 2" xfId="5486" xr:uid="{00000000-0005-0000-0000-00000A200000}"/>
    <cellStyle name="20% - Accent5 2 4 6 2 2" xfId="5487" xr:uid="{00000000-0005-0000-0000-00000B200000}"/>
    <cellStyle name="20% - Accent5 2 4 6 3" xfId="5488" xr:uid="{00000000-0005-0000-0000-00000C200000}"/>
    <cellStyle name="20% - Accent5 2 4 6 4" xfId="5489" xr:uid="{00000000-0005-0000-0000-00000D200000}"/>
    <cellStyle name="20% - Accent5 2 4 6 5" xfId="43837" xr:uid="{00000000-0005-0000-0000-00000E200000}"/>
    <cellStyle name="20% - Accent5 2 4 7" xfId="5490" xr:uid="{00000000-0005-0000-0000-00000F200000}"/>
    <cellStyle name="20% - Accent5 2 4 7 2" xfId="5491" xr:uid="{00000000-0005-0000-0000-000010200000}"/>
    <cellStyle name="20% - Accent5 2 4 7 2 2" xfId="5492" xr:uid="{00000000-0005-0000-0000-000011200000}"/>
    <cellStyle name="20% - Accent5 2 4 7 3" xfId="5493" xr:uid="{00000000-0005-0000-0000-000012200000}"/>
    <cellStyle name="20% - Accent5 2 4 7 4" xfId="5494" xr:uid="{00000000-0005-0000-0000-000013200000}"/>
    <cellStyle name="20% - Accent5 2 4 8" xfId="5495" xr:uid="{00000000-0005-0000-0000-000014200000}"/>
    <cellStyle name="20% - Accent5 2 4 8 2" xfId="5496" xr:uid="{00000000-0005-0000-0000-000015200000}"/>
    <cellStyle name="20% - Accent5 2 4 9" xfId="5497" xr:uid="{00000000-0005-0000-0000-000016200000}"/>
    <cellStyle name="20% - Accent5 2 5" xfId="5498" xr:uid="{00000000-0005-0000-0000-000017200000}"/>
    <cellStyle name="20% - Accent5 2 5 10" xfId="34603" xr:uid="{00000000-0005-0000-0000-000018200000}"/>
    <cellStyle name="20% - Accent5 2 5 11" xfId="43838" xr:uid="{00000000-0005-0000-0000-000019200000}"/>
    <cellStyle name="20% - Accent5 2 5 2" xfId="5499" xr:uid="{00000000-0005-0000-0000-00001A200000}"/>
    <cellStyle name="20% - Accent5 2 5 2 2" xfId="5500" xr:uid="{00000000-0005-0000-0000-00001B200000}"/>
    <cellStyle name="20% - Accent5 2 5 2 2 2" xfId="5501" xr:uid="{00000000-0005-0000-0000-00001C200000}"/>
    <cellStyle name="20% - Accent5 2 5 2 2 2 2" xfId="5502" xr:uid="{00000000-0005-0000-0000-00001D200000}"/>
    <cellStyle name="20% - Accent5 2 5 2 2 2 3" xfId="43841" xr:uid="{00000000-0005-0000-0000-00001E200000}"/>
    <cellStyle name="20% - Accent5 2 5 2 2 3" xfId="5503" xr:uid="{00000000-0005-0000-0000-00001F200000}"/>
    <cellStyle name="20% - Accent5 2 5 2 2 4" xfId="5504" xr:uid="{00000000-0005-0000-0000-000020200000}"/>
    <cellStyle name="20% - Accent5 2 5 2 2 5" xfId="37477" xr:uid="{00000000-0005-0000-0000-000021200000}"/>
    <cellStyle name="20% - Accent5 2 5 2 2 6" xfId="43840" xr:uid="{00000000-0005-0000-0000-000022200000}"/>
    <cellStyle name="20% - Accent5 2 5 2 3" xfId="5505" xr:uid="{00000000-0005-0000-0000-000023200000}"/>
    <cellStyle name="20% - Accent5 2 5 2 3 2" xfId="5506" xr:uid="{00000000-0005-0000-0000-000024200000}"/>
    <cellStyle name="20% - Accent5 2 5 2 3 3" xfId="43842" xr:uid="{00000000-0005-0000-0000-000025200000}"/>
    <cellStyle name="20% - Accent5 2 5 2 4" xfId="5507" xr:uid="{00000000-0005-0000-0000-000026200000}"/>
    <cellStyle name="20% - Accent5 2 5 2 5" xfId="5508" xr:uid="{00000000-0005-0000-0000-000027200000}"/>
    <cellStyle name="20% - Accent5 2 5 2 6" xfId="37476" xr:uid="{00000000-0005-0000-0000-000028200000}"/>
    <cellStyle name="20% - Accent5 2 5 2 7" xfId="43839" xr:uid="{00000000-0005-0000-0000-000029200000}"/>
    <cellStyle name="20% - Accent5 2 5 3" xfId="5509" xr:uid="{00000000-0005-0000-0000-00002A200000}"/>
    <cellStyle name="20% - Accent5 2 5 3 2" xfId="5510" xr:uid="{00000000-0005-0000-0000-00002B200000}"/>
    <cellStyle name="20% - Accent5 2 5 3 2 2" xfId="5511" xr:uid="{00000000-0005-0000-0000-00002C200000}"/>
    <cellStyle name="20% - Accent5 2 5 3 2 2 2" xfId="5512" xr:uid="{00000000-0005-0000-0000-00002D200000}"/>
    <cellStyle name="20% - Accent5 2 5 3 2 2 3" xfId="43845" xr:uid="{00000000-0005-0000-0000-00002E200000}"/>
    <cellStyle name="20% - Accent5 2 5 3 2 3" xfId="5513" xr:uid="{00000000-0005-0000-0000-00002F200000}"/>
    <cellStyle name="20% - Accent5 2 5 3 2 4" xfId="5514" xr:uid="{00000000-0005-0000-0000-000030200000}"/>
    <cellStyle name="20% - Accent5 2 5 3 2 5" xfId="37479" xr:uid="{00000000-0005-0000-0000-000031200000}"/>
    <cellStyle name="20% - Accent5 2 5 3 2 6" xfId="43844" xr:uid="{00000000-0005-0000-0000-000032200000}"/>
    <cellStyle name="20% - Accent5 2 5 3 3" xfId="5515" xr:uid="{00000000-0005-0000-0000-000033200000}"/>
    <cellStyle name="20% - Accent5 2 5 3 3 2" xfId="5516" xr:uid="{00000000-0005-0000-0000-000034200000}"/>
    <cellStyle name="20% - Accent5 2 5 3 3 3" xfId="43846" xr:uid="{00000000-0005-0000-0000-000035200000}"/>
    <cellStyle name="20% - Accent5 2 5 3 4" xfId="5517" xr:uid="{00000000-0005-0000-0000-000036200000}"/>
    <cellStyle name="20% - Accent5 2 5 3 5" xfId="5518" xr:uid="{00000000-0005-0000-0000-000037200000}"/>
    <cellStyle name="20% - Accent5 2 5 3 6" xfId="37478" xr:uid="{00000000-0005-0000-0000-000038200000}"/>
    <cellStyle name="20% - Accent5 2 5 3 7" xfId="43843" xr:uid="{00000000-0005-0000-0000-000039200000}"/>
    <cellStyle name="20% - Accent5 2 5 4" xfId="5519" xr:uid="{00000000-0005-0000-0000-00003A200000}"/>
    <cellStyle name="20% - Accent5 2 5 4 2" xfId="5520" xr:uid="{00000000-0005-0000-0000-00003B200000}"/>
    <cellStyle name="20% - Accent5 2 5 4 2 2" xfId="5521" xr:uid="{00000000-0005-0000-0000-00003C200000}"/>
    <cellStyle name="20% - Accent5 2 5 4 2 3" xfId="43848" xr:uid="{00000000-0005-0000-0000-00003D200000}"/>
    <cellStyle name="20% - Accent5 2 5 4 3" xfId="5522" xr:uid="{00000000-0005-0000-0000-00003E200000}"/>
    <cellStyle name="20% - Accent5 2 5 4 4" xfId="5523" xr:uid="{00000000-0005-0000-0000-00003F200000}"/>
    <cellStyle name="20% - Accent5 2 5 4 5" xfId="37480" xr:uid="{00000000-0005-0000-0000-000040200000}"/>
    <cellStyle name="20% - Accent5 2 5 4 6" xfId="43847" xr:uid="{00000000-0005-0000-0000-000041200000}"/>
    <cellStyle name="20% - Accent5 2 5 5" xfId="5524" xr:uid="{00000000-0005-0000-0000-000042200000}"/>
    <cellStyle name="20% - Accent5 2 5 5 2" xfId="5525" xr:uid="{00000000-0005-0000-0000-000043200000}"/>
    <cellStyle name="20% - Accent5 2 5 5 2 2" xfId="5526" xr:uid="{00000000-0005-0000-0000-000044200000}"/>
    <cellStyle name="20% - Accent5 2 5 5 3" xfId="5527" xr:uid="{00000000-0005-0000-0000-000045200000}"/>
    <cellStyle name="20% - Accent5 2 5 5 4" xfId="5528" xr:uid="{00000000-0005-0000-0000-000046200000}"/>
    <cellStyle name="20% - Accent5 2 5 5 5" xfId="43849" xr:uid="{00000000-0005-0000-0000-000047200000}"/>
    <cellStyle name="20% - Accent5 2 5 6" xfId="5529" xr:uid="{00000000-0005-0000-0000-000048200000}"/>
    <cellStyle name="20% - Accent5 2 5 6 2" xfId="5530" xr:uid="{00000000-0005-0000-0000-000049200000}"/>
    <cellStyle name="20% - Accent5 2 5 6 2 2" xfId="5531" xr:uid="{00000000-0005-0000-0000-00004A200000}"/>
    <cellStyle name="20% - Accent5 2 5 6 3" xfId="5532" xr:uid="{00000000-0005-0000-0000-00004B200000}"/>
    <cellStyle name="20% - Accent5 2 5 6 4" xfId="5533" xr:uid="{00000000-0005-0000-0000-00004C200000}"/>
    <cellStyle name="20% - Accent5 2 5 7" xfId="5534" xr:uid="{00000000-0005-0000-0000-00004D200000}"/>
    <cellStyle name="20% - Accent5 2 5 7 2" xfId="5535" xr:uid="{00000000-0005-0000-0000-00004E200000}"/>
    <cellStyle name="20% - Accent5 2 5 8" xfId="5536" xr:uid="{00000000-0005-0000-0000-00004F200000}"/>
    <cellStyle name="20% - Accent5 2 5 9" xfId="5537" xr:uid="{00000000-0005-0000-0000-000050200000}"/>
    <cellStyle name="20% - Accent5 2 6" xfId="5538" xr:uid="{00000000-0005-0000-0000-000051200000}"/>
    <cellStyle name="20% - Accent5 2 6 2" xfId="5539" xr:uid="{00000000-0005-0000-0000-000052200000}"/>
    <cellStyle name="20% - Accent5 2 6 3" xfId="34604" xr:uid="{00000000-0005-0000-0000-000053200000}"/>
    <cellStyle name="20% - Accent5 2 7" xfId="5540" xr:uid="{00000000-0005-0000-0000-000054200000}"/>
    <cellStyle name="20% - Accent5 2 7 2" xfId="5541" xr:uid="{00000000-0005-0000-0000-000055200000}"/>
    <cellStyle name="20% - Accent5 2 7 2 2" xfId="5542" xr:uid="{00000000-0005-0000-0000-000056200000}"/>
    <cellStyle name="20% - Accent5 2 7 2 2 2" xfId="5543" xr:uid="{00000000-0005-0000-0000-000057200000}"/>
    <cellStyle name="20% - Accent5 2 7 2 2 3" xfId="43852" xr:uid="{00000000-0005-0000-0000-000058200000}"/>
    <cellStyle name="20% - Accent5 2 7 2 3" xfId="5544" xr:uid="{00000000-0005-0000-0000-000059200000}"/>
    <cellStyle name="20% - Accent5 2 7 2 4" xfId="5545" xr:uid="{00000000-0005-0000-0000-00005A200000}"/>
    <cellStyle name="20% - Accent5 2 7 2 5" xfId="37482" xr:uid="{00000000-0005-0000-0000-00005B200000}"/>
    <cellStyle name="20% - Accent5 2 7 2 6" xfId="43851" xr:uid="{00000000-0005-0000-0000-00005C200000}"/>
    <cellStyle name="20% - Accent5 2 7 3" xfId="5546" xr:uid="{00000000-0005-0000-0000-00005D200000}"/>
    <cellStyle name="20% - Accent5 2 7 4" xfId="5547" xr:uid="{00000000-0005-0000-0000-00005E200000}"/>
    <cellStyle name="20% - Accent5 2 7 4 2" xfId="5548" xr:uid="{00000000-0005-0000-0000-00005F200000}"/>
    <cellStyle name="20% - Accent5 2 7 4 3" xfId="43853" xr:uid="{00000000-0005-0000-0000-000060200000}"/>
    <cellStyle name="20% - Accent5 2 7 5" xfId="5549" xr:uid="{00000000-0005-0000-0000-000061200000}"/>
    <cellStyle name="20% - Accent5 2 7 6" xfId="5550" xr:uid="{00000000-0005-0000-0000-000062200000}"/>
    <cellStyle name="20% - Accent5 2 7 7" xfId="37481" xr:uid="{00000000-0005-0000-0000-000063200000}"/>
    <cellStyle name="20% - Accent5 2 7 8" xfId="43850" xr:uid="{00000000-0005-0000-0000-000064200000}"/>
    <cellStyle name="20% - Accent5 2 8" xfId="5551" xr:uid="{00000000-0005-0000-0000-000065200000}"/>
    <cellStyle name="20% - Accent5 2 8 2" xfId="5552" xr:uid="{00000000-0005-0000-0000-000066200000}"/>
    <cellStyle name="20% - Accent5 2 8 2 2" xfId="5553" xr:uid="{00000000-0005-0000-0000-000067200000}"/>
    <cellStyle name="20% - Accent5 2 8 2 3" xfId="43855" xr:uid="{00000000-0005-0000-0000-000068200000}"/>
    <cellStyle name="20% - Accent5 2 8 3" xfId="5554" xr:uid="{00000000-0005-0000-0000-000069200000}"/>
    <cellStyle name="20% - Accent5 2 8 4" xfId="5555" xr:uid="{00000000-0005-0000-0000-00006A200000}"/>
    <cellStyle name="20% - Accent5 2 8 5" xfId="37483" xr:uid="{00000000-0005-0000-0000-00006B200000}"/>
    <cellStyle name="20% - Accent5 2 8 6" xfId="43854" xr:uid="{00000000-0005-0000-0000-00006C200000}"/>
    <cellStyle name="20% - Accent5 2 9" xfId="5556" xr:uid="{00000000-0005-0000-0000-00006D200000}"/>
    <cellStyle name="20% - Accent5 2 9 2" xfId="5557" xr:uid="{00000000-0005-0000-0000-00006E200000}"/>
    <cellStyle name="20% - Accent5 3" xfId="5558" xr:uid="{00000000-0005-0000-0000-00006F200000}"/>
    <cellStyle name="20% - Accent5 3 10" xfId="5559" xr:uid="{00000000-0005-0000-0000-000070200000}"/>
    <cellStyle name="20% - Accent5 3 11" xfId="5560" xr:uid="{00000000-0005-0000-0000-000071200000}"/>
    <cellStyle name="20% - Accent5 3 11 2" xfId="5561" xr:uid="{00000000-0005-0000-0000-000072200000}"/>
    <cellStyle name="20% - Accent5 3 12" xfId="5562" xr:uid="{00000000-0005-0000-0000-000073200000}"/>
    <cellStyle name="20% - Accent5 3 13" xfId="5563" xr:uid="{00000000-0005-0000-0000-000074200000}"/>
    <cellStyle name="20% - Accent5 3 14" xfId="41844" xr:uid="{00000000-0005-0000-0000-000075200000}"/>
    <cellStyle name="20% - Accent5 3 2" xfId="5564" xr:uid="{00000000-0005-0000-0000-000076200000}"/>
    <cellStyle name="20% - Accent5 3 2 10" xfId="5565" xr:uid="{00000000-0005-0000-0000-000077200000}"/>
    <cellStyle name="20% - Accent5 3 2 10 2" xfId="5566" xr:uid="{00000000-0005-0000-0000-000078200000}"/>
    <cellStyle name="20% - Accent5 3 2 11" xfId="5567" xr:uid="{00000000-0005-0000-0000-000079200000}"/>
    <cellStyle name="20% - Accent5 3 2 12" xfId="5568" xr:uid="{00000000-0005-0000-0000-00007A200000}"/>
    <cellStyle name="20% - Accent5 3 2 13" xfId="34605" xr:uid="{00000000-0005-0000-0000-00007B200000}"/>
    <cellStyle name="20% - Accent5 3 2 14" xfId="43856" xr:uid="{00000000-0005-0000-0000-00007C200000}"/>
    <cellStyle name="20% - Accent5 3 2 2" xfId="5569" xr:uid="{00000000-0005-0000-0000-00007D200000}"/>
    <cellStyle name="20% - Accent5 3 2 2 10" xfId="5570" xr:uid="{00000000-0005-0000-0000-00007E200000}"/>
    <cellStyle name="20% - Accent5 3 2 2 11" xfId="5571" xr:uid="{00000000-0005-0000-0000-00007F200000}"/>
    <cellStyle name="20% - Accent5 3 2 2 12" xfId="34606" xr:uid="{00000000-0005-0000-0000-000080200000}"/>
    <cellStyle name="20% - Accent5 3 2 2 13" xfId="43857" xr:uid="{00000000-0005-0000-0000-000081200000}"/>
    <cellStyle name="20% - Accent5 3 2 2 2" xfId="5572" xr:uid="{00000000-0005-0000-0000-000082200000}"/>
    <cellStyle name="20% - Accent5 3 2 2 2 10" xfId="5573" xr:uid="{00000000-0005-0000-0000-000083200000}"/>
    <cellStyle name="20% - Accent5 3 2 2 2 11" xfId="34607" xr:uid="{00000000-0005-0000-0000-000084200000}"/>
    <cellStyle name="20% - Accent5 3 2 2 2 12" xfId="43858" xr:uid="{00000000-0005-0000-0000-000085200000}"/>
    <cellStyle name="20% - Accent5 3 2 2 2 2" xfId="5574" xr:uid="{00000000-0005-0000-0000-000086200000}"/>
    <cellStyle name="20% - Accent5 3 2 2 2 2 10" xfId="34608" xr:uid="{00000000-0005-0000-0000-000087200000}"/>
    <cellStyle name="20% - Accent5 3 2 2 2 2 11" xfId="43859" xr:uid="{00000000-0005-0000-0000-000088200000}"/>
    <cellStyle name="20% - Accent5 3 2 2 2 2 2" xfId="5575" xr:uid="{00000000-0005-0000-0000-000089200000}"/>
    <cellStyle name="20% - Accent5 3 2 2 2 2 2 2" xfId="5576" xr:uid="{00000000-0005-0000-0000-00008A200000}"/>
    <cellStyle name="20% - Accent5 3 2 2 2 2 2 2 2" xfId="5577" xr:uid="{00000000-0005-0000-0000-00008B200000}"/>
    <cellStyle name="20% - Accent5 3 2 2 2 2 2 2 2 2" xfId="5578" xr:uid="{00000000-0005-0000-0000-00008C200000}"/>
    <cellStyle name="20% - Accent5 3 2 2 2 2 2 2 2 3" xfId="43862" xr:uid="{00000000-0005-0000-0000-00008D200000}"/>
    <cellStyle name="20% - Accent5 3 2 2 2 2 2 2 3" xfId="5579" xr:uid="{00000000-0005-0000-0000-00008E200000}"/>
    <cellStyle name="20% - Accent5 3 2 2 2 2 2 2 4" xfId="5580" xr:uid="{00000000-0005-0000-0000-00008F200000}"/>
    <cellStyle name="20% - Accent5 3 2 2 2 2 2 2 5" xfId="37485" xr:uid="{00000000-0005-0000-0000-000090200000}"/>
    <cellStyle name="20% - Accent5 3 2 2 2 2 2 2 6" xfId="43861" xr:uid="{00000000-0005-0000-0000-000091200000}"/>
    <cellStyle name="20% - Accent5 3 2 2 2 2 2 3" xfId="5581" xr:uid="{00000000-0005-0000-0000-000092200000}"/>
    <cellStyle name="20% - Accent5 3 2 2 2 2 2 3 2" xfId="5582" xr:uid="{00000000-0005-0000-0000-000093200000}"/>
    <cellStyle name="20% - Accent5 3 2 2 2 2 2 3 3" xfId="43863" xr:uid="{00000000-0005-0000-0000-000094200000}"/>
    <cellStyle name="20% - Accent5 3 2 2 2 2 2 4" xfId="5583" xr:uid="{00000000-0005-0000-0000-000095200000}"/>
    <cellStyle name="20% - Accent5 3 2 2 2 2 2 5" xfId="5584" xr:uid="{00000000-0005-0000-0000-000096200000}"/>
    <cellStyle name="20% - Accent5 3 2 2 2 2 2 6" xfId="37484" xr:uid="{00000000-0005-0000-0000-000097200000}"/>
    <cellStyle name="20% - Accent5 3 2 2 2 2 2 7" xfId="43860" xr:uid="{00000000-0005-0000-0000-000098200000}"/>
    <cellStyle name="20% - Accent5 3 2 2 2 2 3" xfId="5585" xr:uid="{00000000-0005-0000-0000-000099200000}"/>
    <cellStyle name="20% - Accent5 3 2 2 2 2 3 2" xfId="5586" xr:uid="{00000000-0005-0000-0000-00009A200000}"/>
    <cellStyle name="20% - Accent5 3 2 2 2 2 3 2 2" xfId="5587" xr:uid="{00000000-0005-0000-0000-00009B200000}"/>
    <cellStyle name="20% - Accent5 3 2 2 2 2 3 2 2 2" xfId="5588" xr:uid="{00000000-0005-0000-0000-00009C200000}"/>
    <cellStyle name="20% - Accent5 3 2 2 2 2 3 2 2 3" xfId="43866" xr:uid="{00000000-0005-0000-0000-00009D200000}"/>
    <cellStyle name="20% - Accent5 3 2 2 2 2 3 2 3" xfId="5589" xr:uid="{00000000-0005-0000-0000-00009E200000}"/>
    <cellStyle name="20% - Accent5 3 2 2 2 2 3 2 4" xfId="5590" xr:uid="{00000000-0005-0000-0000-00009F200000}"/>
    <cellStyle name="20% - Accent5 3 2 2 2 2 3 2 5" xfId="37487" xr:uid="{00000000-0005-0000-0000-0000A0200000}"/>
    <cellStyle name="20% - Accent5 3 2 2 2 2 3 2 6" xfId="43865" xr:uid="{00000000-0005-0000-0000-0000A1200000}"/>
    <cellStyle name="20% - Accent5 3 2 2 2 2 3 3" xfId="5591" xr:uid="{00000000-0005-0000-0000-0000A2200000}"/>
    <cellStyle name="20% - Accent5 3 2 2 2 2 3 3 2" xfId="5592" xr:uid="{00000000-0005-0000-0000-0000A3200000}"/>
    <cellStyle name="20% - Accent5 3 2 2 2 2 3 3 3" xfId="43867" xr:uid="{00000000-0005-0000-0000-0000A4200000}"/>
    <cellStyle name="20% - Accent5 3 2 2 2 2 3 4" xfId="5593" xr:uid="{00000000-0005-0000-0000-0000A5200000}"/>
    <cellStyle name="20% - Accent5 3 2 2 2 2 3 5" xfId="5594" xr:uid="{00000000-0005-0000-0000-0000A6200000}"/>
    <cellStyle name="20% - Accent5 3 2 2 2 2 3 6" xfId="37486" xr:uid="{00000000-0005-0000-0000-0000A7200000}"/>
    <cellStyle name="20% - Accent5 3 2 2 2 2 3 7" xfId="43864" xr:uid="{00000000-0005-0000-0000-0000A8200000}"/>
    <cellStyle name="20% - Accent5 3 2 2 2 2 4" xfId="5595" xr:uid="{00000000-0005-0000-0000-0000A9200000}"/>
    <cellStyle name="20% - Accent5 3 2 2 2 2 4 2" xfId="5596" xr:uid="{00000000-0005-0000-0000-0000AA200000}"/>
    <cellStyle name="20% - Accent5 3 2 2 2 2 4 2 2" xfId="5597" xr:uid="{00000000-0005-0000-0000-0000AB200000}"/>
    <cellStyle name="20% - Accent5 3 2 2 2 2 4 2 3" xfId="43869" xr:uid="{00000000-0005-0000-0000-0000AC200000}"/>
    <cellStyle name="20% - Accent5 3 2 2 2 2 4 3" xfId="5598" xr:uid="{00000000-0005-0000-0000-0000AD200000}"/>
    <cellStyle name="20% - Accent5 3 2 2 2 2 4 4" xfId="5599" xr:uid="{00000000-0005-0000-0000-0000AE200000}"/>
    <cellStyle name="20% - Accent5 3 2 2 2 2 4 5" xfId="37488" xr:uid="{00000000-0005-0000-0000-0000AF200000}"/>
    <cellStyle name="20% - Accent5 3 2 2 2 2 4 6" xfId="43868" xr:uid="{00000000-0005-0000-0000-0000B0200000}"/>
    <cellStyle name="20% - Accent5 3 2 2 2 2 5" xfId="5600" xr:uid="{00000000-0005-0000-0000-0000B1200000}"/>
    <cellStyle name="20% - Accent5 3 2 2 2 2 5 2" xfId="5601" xr:uid="{00000000-0005-0000-0000-0000B2200000}"/>
    <cellStyle name="20% - Accent5 3 2 2 2 2 5 2 2" xfId="5602" xr:uid="{00000000-0005-0000-0000-0000B3200000}"/>
    <cellStyle name="20% - Accent5 3 2 2 2 2 5 3" xfId="5603" xr:uid="{00000000-0005-0000-0000-0000B4200000}"/>
    <cellStyle name="20% - Accent5 3 2 2 2 2 5 4" xfId="5604" xr:uid="{00000000-0005-0000-0000-0000B5200000}"/>
    <cellStyle name="20% - Accent5 3 2 2 2 2 5 5" xfId="43870" xr:uid="{00000000-0005-0000-0000-0000B6200000}"/>
    <cellStyle name="20% - Accent5 3 2 2 2 2 6" xfId="5605" xr:uid="{00000000-0005-0000-0000-0000B7200000}"/>
    <cellStyle name="20% - Accent5 3 2 2 2 2 6 2" xfId="5606" xr:uid="{00000000-0005-0000-0000-0000B8200000}"/>
    <cellStyle name="20% - Accent5 3 2 2 2 2 6 2 2" xfId="5607" xr:uid="{00000000-0005-0000-0000-0000B9200000}"/>
    <cellStyle name="20% - Accent5 3 2 2 2 2 6 3" xfId="5608" xr:uid="{00000000-0005-0000-0000-0000BA200000}"/>
    <cellStyle name="20% - Accent5 3 2 2 2 2 6 4" xfId="5609" xr:uid="{00000000-0005-0000-0000-0000BB200000}"/>
    <cellStyle name="20% - Accent5 3 2 2 2 2 7" xfId="5610" xr:uid="{00000000-0005-0000-0000-0000BC200000}"/>
    <cellStyle name="20% - Accent5 3 2 2 2 2 7 2" xfId="5611" xr:uid="{00000000-0005-0000-0000-0000BD200000}"/>
    <cellStyle name="20% - Accent5 3 2 2 2 2 8" xfId="5612" xr:uid="{00000000-0005-0000-0000-0000BE200000}"/>
    <cellStyle name="20% - Accent5 3 2 2 2 2 9" xfId="5613" xr:uid="{00000000-0005-0000-0000-0000BF200000}"/>
    <cellStyle name="20% - Accent5 3 2 2 2 3" xfId="5614" xr:uid="{00000000-0005-0000-0000-0000C0200000}"/>
    <cellStyle name="20% - Accent5 3 2 2 2 3 2" xfId="5615" xr:uid="{00000000-0005-0000-0000-0000C1200000}"/>
    <cellStyle name="20% - Accent5 3 2 2 2 3 2 2" xfId="5616" xr:uid="{00000000-0005-0000-0000-0000C2200000}"/>
    <cellStyle name="20% - Accent5 3 2 2 2 3 2 2 2" xfId="5617" xr:uid="{00000000-0005-0000-0000-0000C3200000}"/>
    <cellStyle name="20% - Accent5 3 2 2 2 3 2 2 3" xfId="43873" xr:uid="{00000000-0005-0000-0000-0000C4200000}"/>
    <cellStyle name="20% - Accent5 3 2 2 2 3 2 3" xfId="5618" xr:uid="{00000000-0005-0000-0000-0000C5200000}"/>
    <cellStyle name="20% - Accent5 3 2 2 2 3 2 4" xfId="5619" xr:uid="{00000000-0005-0000-0000-0000C6200000}"/>
    <cellStyle name="20% - Accent5 3 2 2 2 3 2 5" xfId="37490" xr:uid="{00000000-0005-0000-0000-0000C7200000}"/>
    <cellStyle name="20% - Accent5 3 2 2 2 3 2 6" xfId="43872" xr:uid="{00000000-0005-0000-0000-0000C8200000}"/>
    <cellStyle name="20% - Accent5 3 2 2 2 3 3" xfId="5620" xr:uid="{00000000-0005-0000-0000-0000C9200000}"/>
    <cellStyle name="20% - Accent5 3 2 2 2 3 3 2" xfId="5621" xr:uid="{00000000-0005-0000-0000-0000CA200000}"/>
    <cellStyle name="20% - Accent5 3 2 2 2 3 3 3" xfId="43874" xr:uid="{00000000-0005-0000-0000-0000CB200000}"/>
    <cellStyle name="20% - Accent5 3 2 2 2 3 4" xfId="5622" xr:uid="{00000000-0005-0000-0000-0000CC200000}"/>
    <cellStyle name="20% - Accent5 3 2 2 2 3 5" xfId="5623" xr:uid="{00000000-0005-0000-0000-0000CD200000}"/>
    <cellStyle name="20% - Accent5 3 2 2 2 3 6" xfId="37489" xr:uid="{00000000-0005-0000-0000-0000CE200000}"/>
    <cellStyle name="20% - Accent5 3 2 2 2 3 7" xfId="43871" xr:uid="{00000000-0005-0000-0000-0000CF200000}"/>
    <cellStyle name="20% - Accent5 3 2 2 2 4" xfId="5624" xr:uid="{00000000-0005-0000-0000-0000D0200000}"/>
    <cellStyle name="20% - Accent5 3 2 2 2 4 2" xfId="5625" xr:uid="{00000000-0005-0000-0000-0000D1200000}"/>
    <cellStyle name="20% - Accent5 3 2 2 2 4 2 2" xfId="5626" xr:uid="{00000000-0005-0000-0000-0000D2200000}"/>
    <cellStyle name="20% - Accent5 3 2 2 2 4 2 2 2" xfId="5627" xr:uid="{00000000-0005-0000-0000-0000D3200000}"/>
    <cellStyle name="20% - Accent5 3 2 2 2 4 2 2 3" xfId="43877" xr:uid="{00000000-0005-0000-0000-0000D4200000}"/>
    <cellStyle name="20% - Accent5 3 2 2 2 4 2 3" xfId="5628" xr:uid="{00000000-0005-0000-0000-0000D5200000}"/>
    <cellStyle name="20% - Accent5 3 2 2 2 4 2 4" xfId="5629" xr:uid="{00000000-0005-0000-0000-0000D6200000}"/>
    <cellStyle name="20% - Accent5 3 2 2 2 4 2 5" xfId="37492" xr:uid="{00000000-0005-0000-0000-0000D7200000}"/>
    <cellStyle name="20% - Accent5 3 2 2 2 4 2 6" xfId="43876" xr:uid="{00000000-0005-0000-0000-0000D8200000}"/>
    <cellStyle name="20% - Accent5 3 2 2 2 4 3" xfId="5630" xr:uid="{00000000-0005-0000-0000-0000D9200000}"/>
    <cellStyle name="20% - Accent5 3 2 2 2 4 3 2" xfId="5631" xr:uid="{00000000-0005-0000-0000-0000DA200000}"/>
    <cellStyle name="20% - Accent5 3 2 2 2 4 3 3" xfId="43878" xr:uid="{00000000-0005-0000-0000-0000DB200000}"/>
    <cellStyle name="20% - Accent5 3 2 2 2 4 4" xfId="5632" xr:uid="{00000000-0005-0000-0000-0000DC200000}"/>
    <cellStyle name="20% - Accent5 3 2 2 2 4 5" xfId="5633" xr:uid="{00000000-0005-0000-0000-0000DD200000}"/>
    <cellStyle name="20% - Accent5 3 2 2 2 4 6" xfId="37491" xr:uid="{00000000-0005-0000-0000-0000DE200000}"/>
    <cellStyle name="20% - Accent5 3 2 2 2 4 7" xfId="43875" xr:uid="{00000000-0005-0000-0000-0000DF200000}"/>
    <cellStyle name="20% - Accent5 3 2 2 2 5" xfId="5634" xr:uid="{00000000-0005-0000-0000-0000E0200000}"/>
    <cellStyle name="20% - Accent5 3 2 2 2 5 2" xfId="5635" xr:uid="{00000000-0005-0000-0000-0000E1200000}"/>
    <cellStyle name="20% - Accent5 3 2 2 2 5 2 2" xfId="5636" xr:uid="{00000000-0005-0000-0000-0000E2200000}"/>
    <cellStyle name="20% - Accent5 3 2 2 2 5 2 3" xfId="43880" xr:uid="{00000000-0005-0000-0000-0000E3200000}"/>
    <cellStyle name="20% - Accent5 3 2 2 2 5 3" xfId="5637" xr:uid="{00000000-0005-0000-0000-0000E4200000}"/>
    <cellStyle name="20% - Accent5 3 2 2 2 5 4" xfId="5638" xr:uid="{00000000-0005-0000-0000-0000E5200000}"/>
    <cellStyle name="20% - Accent5 3 2 2 2 5 5" xfId="37493" xr:uid="{00000000-0005-0000-0000-0000E6200000}"/>
    <cellStyle name="20% - Accent5 3 2 2 2 5 6" xfId="43879" xr:uid="{00000000-0005-0000-0000-0000E7200000}"/>
    <cellStyle name="20% - Accent5 3 2 2 2 6" xfId="5639" xr:uid="{00000000-0005-0000-0000-0000E8200000}"/>
    <cellStyle name="20% - Accent5 3 2 2 2 6 2" xfId="5640" xr:uid="{00000000-0005-0000-0000-0000E9200000}"/>
    <cellStyle name="20% - Accent5 3 2 2 2 6 2 2" xfId="5641" xr:uid="{00000000-0005-0000-0000-0000EA200000}"/>
    <cellStyle name="20% - Accent5 3 2 2 2 6 3" xfId="5642" xr:uid="{00000000-0005-0000-0000-0000EB200000}"/>
    <cellStyle name="20% - Accent5 3 2 2 2 6 4" xfId="5643" xr:uid="{00000000-0005-0000-0000-0000EC200000}"/>
    <cellStyle name="20% - Accent5 3 2 2 2 6 5" xfId="43881" xr:uid="{00000000-0005-0000-0000-0000ED200000}"/>
    <cellStyle name="20% - Accent5 3 2 2 2 7" xfId="5644" xr:uid="{00000000-0005-0000-0000-0000EE200000}"/>
    <cellStyle name="20% - Accent5 3 2 2 2 7 2" xfId="5645" xr:uid="{00000000-0005-0000-0000-0000EF200000}"/>
    <cellStyle name="20% - Accent5 3 2 2 2 7 2 2" xfId="5646" xr:uid="{00000000-0005-0000-0000-0000F0200000}"/>
    <cellStyle name="20% - Accent5 3 2 2 2 7 3" xfId="5647" xr:uid="{00000000-0005-0000-0000-0000F1200000}"/>
    <cellStyle name="20% - Accent5 3 2 2 2 7 4" xfId="5648" xr:uid="{00000000-0005-0000-0000-0000F2200000}"/>
    <cellStyle name="20% - Accent5 3 2 2 2 8" xfId="5649" xr:uid="{00000000-0005-0000-0000-0000F3200000}"/>
    <cellStyle name="20% - Accent5 3 2 2 2 8 2" xfId="5650" xr:uid="{00000000-0005-0000-0000-0000F4200000}"/>
    <cellStyle name="20% - Accent5 3 2 2 2 9" xfId="5651" xr:uid="{00000000-0005-0000-0000-0000F5200000}"/>
    <cellStyle name="20% - Accent5 3 2 2 3" xfId="5652" xr:uid="{00000000-0005-0000-0000-0000F6200000}"/>
    <cellStyle name="20% - Accent5 3 2 2 3 10" xfId="34609" xr:uid="{00000000-0005-0000-0000-0000F7200000}"/>
    <cellStyle name="20% - Accent5 3 2 2 3 11" xfId="43882" xr:uid="{00000000-0005-0000-0000-0000F8200000}"/>
    <cellStyle name="20% - Accent5 3 2 2 3 2" xfId="5653" xr:uid="{00000000-0005-0000-0000-0000F9200000}"/>
    <cellStyle name="20% - Accent5 3 2 2 3 2 2" xfId="5654" xr:uid="{00000000-0005-0000-0000-0000FA200000}"/>
    <cellStyle name="20% - Accent5 3 2 2 3 2 2 2" xfId="5655" xr:uid="{00000000-0005-0000-0000-0000FB200000}"/>
    <cellStyle name="20% - Accent5 3 2 2 3 2 2 2 2" xfId="5656" xr:uid="{00000000-0005-0000-0000-0000FC200000}"/>
    <cellStyle name="20% - Accent5 3 2 2 3 2 2 2 3" xfId="43885" xr:uid="{00000000-0005-0000-0000-0000FD200000}"/>
    <cellStyle name="20% - Accent5 3 2 2 3 2 2 3" xfId="5657" xr:uid="{00000000-0005-0000-0000-0000FE200000}"/>
    <cellStyle name="20% - Accent5 3 2 2 3 2 2 4" xfId="5658" xr:uid="{00000000-0005-0000-0000-0000FF200000}"/>
    <cellStyle name="20% - Accent5 3 2 2 3 2 2 5" xfId="37495" xr:uid="{00000000-0005-0000-0000-000000210000}"/>
    <cellStyle name="20% - Accent5 3 2 2 3 2 2 6" xfId="43884" xr:uid="{00000000-0005-0000-0000-000001210000}"/>
    <cellStyle name="20% - Accent5 3 2 2 3 2 3" xfId="5659" xr:uid="{00000000-0005-0000-0000-000002210000}"/>
    <cellStyle name="20% - Accent5 3 2 2 3 2 3 2" xfId="5660" xr:uid="{00000000-0005-0000-0000-000003210000}"/>
    <cellStyle name="20% - Accent5 3 2 2 3 2 3 3" xfId="43886" xr:uid="{00000000-0005-0000-0000-000004210000}"/>
    <cellStyle name="20% - Accent5 3 2 2 3 2 4" xfId="5661" xr:uid="{00000000-0005-0000-0000-000005210000}"/>
    <cellStyle name="20% - Accent5 3 2 2 3 2 5" xfId="5662" xr:uid="{00000000-0005-0000-0000-000006210000}"/>
    <cellStyle name="20% - Accent5 3 2 2 3 2 6" xfId="37494" xr:uid="{00000000-0005-0000-0000-000007210000}"/>
    <cellStyle name="20% - Accent5 3 2 2 3 2 7" xfId="43883" xr:uid="{00000000-0005-0000-0000-000008210000}"/>
    <cellStyle name="20% - Accent5 3 2 2 3 3" xfId="5663" xr:uid="{00000000-0005-0000-0000-000009210000}"/>
    <cellStyle name="20% - Accent5 3 2 2 3 3 2" xfId="5664" xr:uid="{00000000-0005-0000-0000-00000A210000}"/>
    <cellStyle name="20% - Accent5 3 2 2 3 3 2 2" xfId="5665" xr:uid="{00000000-0005-0000-0000-00000B210000}"/>
    <cellStyle name="20% - Accent5 3 2 2 3 3 2 2 2" xfId="5666" xr:uid="{00000000-0005-0000-0000-00000C210000}"/>
    <cellStyle name="20% - Accent5 3 2 2 3 3 2 2 3" xfId="43889" xr:uid="{00000000-0005-0000-0000-00000D210000}"/>
    <cellStyle name="20% - Accent5 3 2 2 3 3 2 3" xfId="5667" xr:uid="{00000000-0005-0000-0000-00000E210000}"/>
    <cellStyle name="20% - Accent5 3 2 2 3 3 2 4" xfId="5668" xr:uid="{00000000-0005-0000-0000-00000F210000}"/>
    <cellStyle name="20% - Accent5 3 2 2 3 3 2 5" xfId="37497" xr:uid="{00000000-0005-0000-0000-000010210000}"/>
    <cellStyle name="20% - Accent5 3 2 2 3 3 2 6" xfId="43888" xr:uid="{00000000-0005-0000-0000-000011210000}"/>
    <cellStyle name="20% - Accent5 3 2 2 3 3 3" xfId="5669" xr:uid="{00000000-0005-0000-0000-000012210000}"/>
    <cellStyle name="20% - Accent5 3 2 2 3 3 3 2" xfId="5670" xr:uid="{00000000-0005-0000-0000-000013210000}"/>
    <cellStyle name="20% - Accent5 3 2 2 3 3 3 3" xfId="43890" xr:uid="{00000000-0005-0000-0000-000014210000}"/>
    <cellStyle name="20% - Accent5 3 2 2 3 3 4" xfId="5671" xr:uid="{00000000-0005-0000-0000-000015210000}"/>
    <cellStyle name="20% - Accent5 3 2 2 3 3 5" xfId="5672" xr:uid="{00000000-0005-0000-0000-000016210000}"/>
    <cellStyle name="20% - Accent5 3 2 2 3 3 6" xfId="37496" xr:uid="{00000000-0005-0000-0000-000017210000}"/>
    <cellStyle name="20% - Accent5 3 2 2 3 3 7" xfId="43887" xr:uid="{00000000-0005-0000-0000-000018210000}"/>
    <cellStyle name="20% - Accent5 3 2 2 3 4" xfId="5673" xr:uid="{00000000-0005-0000-0000-000019210000}"/>
    <cellStyle name="20% - Accent5 3 2 2 3 4 2" xfId="5674" xr:uid="{00000000-0005-0000-0000-00001A210000}"/>
    <cellStyle name="20% - Accent5 3 2 2 3 4 2 2" xfId="5675" xr:uid="{00000000-0005-0000-0000-00001B210000}"/>
    <cellStyle name="20% - Accent5 3 2 2 3 4 2 3" xfId="43892" xr:uid="{00000000-0005-0000-0000-00001C210000}"/>
    <cellStyle name="20% - Accent5 3 2 2 3 4 3" xfId="5676" xr:uid="{00000000-0005-0000-0000-00001D210000}"/>
    <cellStyle name="20% - Accent5 3 2 2 3 4 4" xfId="5677" xr:uid="{00000000-0005-0000-0000-00001E210000}"/>
    <cellStyle name="20% - Accent5 3 2 2 3 4 5" xfId="37498" xr:uid="{00000000-0005-0000-0000-00001F210000}"/>
    <cellStyle name="20% - Accent5 3 2 2 3 4 6" xfId="43891" xr:uid="{00000000-0005-0000-0000-000020210000}"/>
    <cellStyle name="20% - Accent5 3 2 2 3 5" xfId="5678" xr:uid="{00000000-0005-0000-0000-000021210000}"/>
    <cellStyle name="20% - Accent5 3 2 2 3 5 2" xfId="5679" xr:uid="{00000000-0005-0000-0000-000022210000}"/>
    <cellStyle name="20% - Accent5 3 2 2 3 5 2 2" xfId="5680" xr:uid="{00000000-0005-0000-0000-000023210000}"/>
    <cellStyle name="20% - Accent5 3 2 2 3 5 3" xfId="5681" xr:uid="{00000000-0005-0000-0000-000024210000}"/>
    <cellStyle name="20% - Accent5 3 2 2 3 5 4" xfId="5682" xr:uid="{00000000-0005-0000-0000-000025210000}"/>
    <cellStyle name="20% - Accent5 3 2 2 3 5 5" xfId="43893" xr:uid="{00000000-0005-0000-0000-000026210000}"/>
    <cellStyle name="20% - Accent5 3 2 2 3 6" xfId="5683" xr:uid="{00000000-0005-0000-0000-000027210000}"/>
    <cellStyle name="20% - Accent5 3 2 2 3 6 2" xfId="5684" xr:uid="{00000000-0005-0000-0000-000028210000}"/>
    <cellStyle name="20% - Accent5 3 2 2 3 6 2 2" xfId="5685" xr:uid="{00000000-0005-0000-0000-000029210000}"/>
    <cellStyle name="20% - Accent5 3 2 2 3 6 3" xfId="5686" xr:uid="{00000000-0005-0000-0000-00002A210000}"/>
    <cellStyle name="20% - Accent5 3 2 2 3 6 4" xfId="5687" xr:uid="{00000000-0005-0000-0000-00002B210000}"/>
    <cellStyle name="20% - Accent5 3 2 2 3 7" xfId="5688" xr:uid="{00000000-0005-0000-0000-00002C210000}"/>
    <cellStyle name="20% - Accent5 3 2 2 3 7 2" xfId="5689" xr:uid="{00000000-0005-0000-0000-00002D210000}"/>
    <cellStyle name="20% - Accent5 3 2 2 3 8" xfId="5690" xr:uid="{00000000-0005-0000-0000-00002E210000}"/>
    <cellStyle name="20% - Accent5 3 2 2 3 9" xfId="5691" xr:uid="{00000000-0005-0000-0000-00002F210000}"/>
    <cellStyle name="20% - Accent5 3 2 2 4" xfId="5692" xr:uid="{00000000-0005-0000-0000-000030210000}"/>
    <cellStyle name="20% - Accent5 3 2 2 4 2" xfId="5693" xr:uid="{00000000-0005-0000-0000-000031210000}"/>
    <cellStyle name="20% - Accent5 3 2 2 4 2 2" xfId="5694" xr:uid="{00000000-0005-0000-0000-000032210000}"/>
    <cellStyle name="20% - Accent5 3 2 2 4 2 2 2" xfId="5695" xr:uid="{00000000-0005-0000-0000-000033210000}"/>
    <cellStyle name="20% - Accent5 3 2 2 4 2 2 3" xfId="43896" xr:uid="{00000000-0005-0000-0000-000034210000}"/>
    <cellStyle name="20% - Accent5 3 2 2 4 2 3" xfId="5696" xr:uid="{00000000-0005-0000-0000-000035210000}"/>
    <cellStyle name="20% - Accent5 3 2 2 4 2 4" xfId="5697" xr:uid="{00000000-0005-0000-0000-000036210000}"/>
    <cellStyle name="20% - Accent5 3 2 2 4 2 5" xfId="37500" xr:uid="{00000000-0005-0000-0000-000037210000}"/>
    <cellStyle name="20% - Accent5 3 2 2 4 2 6" xfId="43895" xr:uid="{00000000-0005-0000-0000-000038210000}"/>
    <cellStyle name="20% - Accent5 3 2 2 4 3" xfId="5698" xr:uid="{00000000-0005-0000-0000-000039210000}"/>
    <cellStyle name="20% - Accent5 3 2 2 4 3 2" xfId="5699" xr:uid="{00000000-0005-0000-0000-00003A210000}"/>
    <cellStyle name="20% - Accent5 3 2 2 4 3 3" xfId="43897" xr:uid="{00000000-0005-0000-0000-00003B210000}"/>
    <cellStyle name="20% - Accent5 3 2 2 4 4" xfId="5700" xr:uid="{00000000-0005-0000-0000-00003C210000}"/>
    <cellStyle name="20% - Accent5 3 2 2 4 5" xfId="5701" xr:uid="{00000000-0005-0000-0000-00003D210000}"/>
    <cellStyle name="20% - Accent5 3 2 2 4 6" xfId="37499" xr:uid="{00000000-0005-0000-0000-00003E210000}"/>
    <cellStyle name="20% - Accent5 3 2 2 4 7" xfId="43894" xr:uid="{00000000-0005-0000-0000-00003F210000}"/>
    <cellStyle name="20% - Accent5 3 2 2 5" xfId="5702" xr:uid="{00000000-0005-0000-0000-000040210000}"/>
    <cellStyle name="20% - Accent5 3 2 2 5 2" xfId="5703" xr:uid="{00000000-0005-0000-0000-000041210000}"/>
    <cellStyle name="20% - Accent5 3 2 2 5 2 2" xfId="5704" xr:uid="{00000000-0005-0000-0000-000042210000}"/>
    <cellStyle name="20% - Accent5 3 2 2 5 2 2 2" xfId="5705" xr:uid="{00000000-0005-0000-0000-000043210000}"/>
    <cellStyle name="20% - Accent5 3 2 2 5 2 2 3" xfId="43900" xr:uid="{00000000-0005-0000-0000-000044210000}"/>
    <cellStyle name="20% - Accent5 3 2 2 5 2 3" xfId="5706" xr:uid="{00000000-0005-0000-0000-000045210000}"/>
    <cellStyle name="20% - Accent5 3 2 2 5 2 4" xfId="5707" xr:uid="{00000000-0005-0000-0000-000046210000}"/>
    <cellStyle name="20% - Accent5 3 2 2 5 2 5" xfId="37502" xr:uid="{00000000-0005-0000-0000-000047210000}"/>
    <cellStyle name="20% - Accent5 3 2 2 5 2 6" xfId="43899" xr:uid="{00000000-0005-0000-0000-000048210000}"/>
    <cellStyle name="20% - Accent5 3 2 2 5 3" xfId="5708" xr:uid="{00000000-0005-0000-0000-000049210000}"/>
    <cellStyle name="20% - Accent5 3 2 2 5 3 2" xfId="5709" xr:uid="{00000000-0005-0000-0000-00004A210000}"/>
    <cellStyle name="20% - Accent5 3 2 2 5 3 3" xfId="43901" xr:uid="{00000000-0005-0000-0000-00004B210000}"/>
    <cellStyle name="20% - Accent5 3 2 2 5 4" xfId="5710" xr:uid="{00000000-0005-0000-0000-00004C210000}"/>
    <cellStyle name="20% - Accent5 3 2 2 5 5" xfId="5711" xr:uid="{00000000-0005-0000-0000-00004D210000}"/>
    <cellStyle name="20% - Accent5 3 2 2 5 6" xfId="37501" xr:uid="{00000000-0005-0000-0000-00004E210000}"/>
    <cellStyle name="20% - Accent5 3 2 2 5 7" xfId="43898" xr:uid="{00000000-0005-0000-0000-00004F210000}"/>
    <cellStyle name="20% - Accent5 3 2 2 6" xfId="5712" xr:uid="{00000000-0005-0000-0000-000050210000}"/>
    <cellStyle name="20% - Accent5 3 2 2 6 2" xfId="5713" xr:uid="{00000000-0005-0000-0000-000051210000}"/>
    <cellStyle name="20% - Accent5 3 2 2 6 2 2" xfId="5714" xr:uid="{00000000-0005-0000-0000-000052210000}"/>
    <cellStyle name="20% - Accent5 3 2 2 6 2 3" xfId="43903" xr:uid="{00000000-0005-0000-0000-000053210000}"/>
    <cellStyle name="20% - Accent5 3 2 2 6 3" xfId="5715" xr:uid="{00000000-0005-0000-0000-000054210000}"/>
    <cellStyle name="20% - Accent5 3 2 2 6 4" xfId="5716" xr:uid="{00000000-0005-0000-0000-000055210000}"/>
    <cellStyle name="20% - Accent5 3 2 2 6 5" xfId="37503" xr:uid="{00000000-0005-0000-0000-000056210000}"/>
    <cellStyle name="20% - Accent5 3 2 2 6 6" xfId="43902" xr:uid="{00000000-0005-0000-0000-000057210000}"/>
    <cellStyle name="20% - Accent5 3 2 2 7" xfId="5717" xr:uid="{00000000-0005-0000-0000-000058210000}"/>
    <cellStyle name="20% - Accent5 3 2 2 7 2" xfId="5718" xr:uid="{00000000-0005-0000-0000-000059210000}"/>
    <cellStyle name="20% - Accent5 3 2 2 7 2 2" xfId="5719" xr:uid="{00000000-0005-0000-0000-00005A210000}"/>
    <cellStyle name="20% - Accent5 3 2 2 7 3" xfId="5720" xr:uid="{00000000-0005-0000-0000-00005B210000}"/>
    <cellStyle name="20% - Accent5 3 2 2 7 4" xfId="5721" xr:uid="{00000000-0005-0000-0000-00005C210000}"/>
    <cellStyle name="20% - Accent5 3 2 2 7 5" xfId="43904" xr:uid="{00000000-0005-0000-0000-00005D210000}"/>
    <cellStyle name="20% - Accent5 3 2 2 8" xfId="5722" xr:uid="{00000000-0005-0000-0000-00005E210000}"/>
    <cellStyle name="20% - Accent5 3 2 2 8 2" xfId="5723" xr:uid="{00000000-0005-0000-0000-00005F210000}"/>
    <cellStyle name="20% - Accent5 3 2 2 8 2 2" xfId="5724" xr:uid="{00000000-0005-0000-0000-000060210000}"/>
    <cellStyle name="20% - Accent5 3 2 2 8 3" xfId="5725" xr:uid="{00000000-0005-0000-0000-000061210000}"/>
    <cellStyle name="20% - Accent5 3 2 2 8 4" xfId="5726" xr:uid="{00000000-0005-0000-0000-000062210000}"/>
    <cellStyle name="20% - Accent5 3 2 2 9" xfId="5727" xr:uid="{00000000-0005-0000-0000-000063210000}"/>
    <cellStyle name="20% - Accent5 3 2 2 9 2" xfId="5728" xr:uid="{00000000-0005-0000-0000-000064210000}"/>
    <cellStyle name="20% - Accent5 3 2 3" xfId="5729" xr:uid="{00000000-0005-0000-0000-000065210000}"/>
    <cellStyle name="20% - Accent5 3 2 3 10" xfId="5730" xr:uid="{00000000-0005-0000-0000-000066210000}"/>
    <cellStyle name="20% - Accent5 3 2 3 11" xfId="34610" xr:uid="{00000000-0005-0000-0000-000067210000}"/>
    <cellStyle name="20% - Accent5 3 2 3 12" xfId="43905" xr:uid="{00000000-0005-0000-0000-000068210000}"/>
    <cellStyle name="20% - Accent5 3 2 3 2" xfId="5731" xr:uid="{00000000-0005-0000-0000-000069210000}"/>
    <cellStyle name="20% - Accent5 3 2 3 2 10" xfId="34611" xr:uid="{00000000-0005-0000-0000-00006A210000}"/>
    <cellStyle name="20% - Accent5 3 2 3 2 11" xfId="43906" xr:uid="{00000000-0005-0000-0000-00006B210000}"/>
    <cellStyle name="20% - Accent5 3 2 3 2 2" xfId="5732" xr:uid="{00000000-0005-0000-0000-00006C210000}"/>
    <cellStyle name="20% - Accent5 3 2 3 2 2 2" xfId="5733" xr:uid="{00000000-0005-0000-0000-00006D210000}"/>
    <cellStyle name="20% - Accent5 3 2 3 2 2 2 2" xfId="5734" xr:uid="{00000000-0005-0000-0000-00006E210000}"/>
    <cellStyle name="20% - Accent5 3 2 3 2 2 2 2 2" xfId="5735" xr:uid="{00000000-0005-0000-0000-00006F210000}"/>
    <cellStyle name="20% - Accent5 3 2 3 2 2 2 2 3" xfId="43909" xr:uid="{00000000-0005-0000-0000-000070210000}"/>
    <cellStyle name="20% - Accent5 3 2 3 2 2 2 3" xfId="5736" xr:uid="{00000000-0005-0000-0000-000071210000}"/>
    <cellStyle name="20% - Accent5 3 2 3 2 2 2 4" xfId="5737" xr:uid="{00000000-0005-0000-0000-000072210000}"/>
    <cellStyle name="20% - Accent5 3 2 3 2 2 2 5" xfId="37505" xr:uid="{00000000-0005-0000-0000-000073210000}"/>
    <cellStyle name="20% - Accent5 3 2 3 2 2 2 6" xfId="43908" xr:uid="{00000000-0005-0000-0000-000074210000}"/>
    <cellStyle name="20% - Accent5 3 2 3 2 2 3" xfId="5738" xr:uid="{00000000-0005-0000-0000-000075210000}"/>
    <cellStyle name="20% - Accent5 3 2 3 2 2 3 2" xfId="5739" xr:uid="{00000000-0005-0000-0000-000076210000}"/>
    <cellStyle name="20% - Accent5 3 2 3 2 2 3 3" xfId="43910" xr:uid="{00000000-0005-0000-0000-000077210000}"/>
    <cellStyle name="20% - Accent5 3 2 3 2 2 4" xfId="5740" xr:uid="{00000000-0005-0000-0000-000078210000}"/>
    <cellStyle name="20% - Accent5 3 2 3 2 2 5" xfId="5741" xr:uid="{00000000-0005-0000-0000-000079210000}"/>
    <cellStyle name="20% - Accent5 3 2 3 2 2 6" xfId="37504" xr:uid="{00000000-0005-0000-0000-00007A210000}"/>
    <cellStyle name="20% - Accent5 3 2 3 2 2 7" xfId="43907" xr:uid="{00000000-0005-0000-0000-00007B210000}"/>
    <cellStyle name="20% - Accent5 3 2 3 2 3" xfId="5742" xr:uid="{00000000-0005-0000-0000-00007C210000}"/>
    <cellStyle name="20% - Accent5 3 2 3 2 3 2" xfId="5743" xr:uid="{00000000-0005-0000-0000-00007D210000}"/>
    <cellStyle name="20% - Accent5 3 2 3 2 3 2 2" xfId="5744" xr:uid="{00000000-0005-0000-0000-00007E210000}"/>
    <cellStyle name="20% - Accent5 3 2 3 2 3 2 2 2" xfId="5745" xr:uid="{00000000-0005-0000-0000-00007F210000}"/>
    <cellStyle name="20% - Accent5 3 2 3 2 3 2 2 3" xfId="43913" xr:uid="{00000000-0005-0000-0000-000080210000}"/>
    <cellStyle name="20% - Accent5 3 2 3 2 3 2 3" xfId="5746" xr:uid="{00000000-0005-0000-0000-000081210000}"/>
    <cellStyle name="20% - Accent5 3 2 3 2 3 2 4" xfId="5747" xr:uid="{00000000-0005-0000-0000-000082210000}"/>
    <cellStyle name="20% - Accent5 3 2 3 2 3 2 5" xfId="37507" xr:uid="{00000000-0005-0000-0000-000083210000}"/>
    <cellStyle name="20% - Accent5 3 2 3 2 3 2 6" xfId="43912" xr:uid="{00000000-0005-0000-0000-000084210000}"/>
    <cellStyle name="20% - Accent5 3 2 3 2 3 3" xfId="5748" xr:uid="{00000000-0005-0000-0000-000085210000}"/>
    <cellStyle name="20% - Accent5 3 2 3 2 3 3 2" xfId="5749" xr:uid="{00000000-0005-0000-0000-000086210000}"/>
    <cellStyle name="20% - Accent5 3 2 3 2 3 3 3" xfId="43914" xr:uid="{00000000-0005-0000-0000-000087210000}"/>
    <cellStyle name="20% - Accent5 3 2 3 2 3 4" xfId="5750" xr:uid="{00000000-0005-0000-0000-000088210000}"/>
    <cellStyle name="20% - Accent5 3 2 3 2 3 5" xfId="5751" xr:uid="{00000000-0005-0000-0000-000089210000}"/>
    <cellStyle name="20% - Accent5 3 2 3 2 3 6" xfId="37506" xr:uid="{00000000-0005-0000-0000-00008A210000}"/>
    <cellStyle name="20% - Accent5 3 2 3 2 3 7" xfId="43911" xr:uid="{00000000-0005-0000-0000-00008B210000}"/>
    <cellStyle name="20% - Accent5 3 2 3 2 4" xfId="5752" xr:uid="{00000000-0005-0000-0000-00008C210000}"/>
    <cellStyle name="20% - Accent5 3 2 3 2 4 2" xfId="5753" xr:uid="{00000000-0005-0000-0000-00008D210000}"/>
    <cellStyle name="20% - Accent5 3 2 3 2 4 2 2" xfId="5754" xr:uid="{00000000-0005-0000-0000-00008E210000}"/>
    <cellStyle name="20% - Accent5 3 2 3 2 4 2 3" xfId="43916" xr:uid="{00000000-0005-0000-0000-00008F210000}"/>
    <cellStyle name="20% - Accent5 3 2 3 2 4 3" xfId="5755" xr:uid="{00000000-0005-0000-0000-000090210000}"/>
    <cellStyle name="20% - Accent5 3 2 3 2 4 4" xfId="5756" xr:uid="{00000000-0005-0000-0000-000091210000}"/>
    <cellStyle name="20% - Accent5 3 2 3 2 4 5" xfId="37508" xr:uid="{00000000-0005-0000-0000-000092210000}"/>
    <cellStyle name="20% - Accent5 3 2 3 2 4 6" xfId="43915" xr:uid="{00000000-0005-0000-0000-000093210000}"/>
    <cellStyle name="20% - Accent5 3 2 3 2 5" xfId="5757" xr:uid="{00000000-0005-0000-0000-000094210000}"/>
    <cellStyle name="20% - Accent5 3 2 3 2 5 2" xfId="5758" xr:uid="{00000000-0005-0000-0000-000095210000}"/>
    <cellStyle name="20% - Accent5 3 2 3 2 5 2 2" xfId="5759" xr:uid="{00000000-0005-0000-0000-000096210000}"/>
    <cellStyle name="20% - Accent5 3 2 3 2 5 3" xfId="5760" xr:uid="{00000000-0005-0000-0000-000097210000}"/>
    <cellStyle name="20% - Accent5 3 2 3 2 5 4" xfId="5761" xr:uid="{00000000-0005-0000-0000-000098210000}"/>
    <cellStyle name="20% - Accent5 3 2 3 2 5 5" xfId="43917" xr:uid="{00000000-0005-0000-0000-000099210000}"/>
    <cellStyle name="20% - Accent5 3 2 3 2 6" xfId="5762" xr:uid="{00000000-0005-0000-0000-00009A210000}"/>
    <cellStyle name="20% - Accent5 3 2 3 2 6 2" xfId="5763" xr:uid="{00000000-0005-0000-0000-00009B210000}"/>
    <cellStyle name="20% - Accent5 3 2 3 2 6 2 2" xfId="5764" xr:uid="{00000000-0005-0000-0000-00009C210000}"/>
    <cellStyle name="20% - Accent5 3 2 3 2 6 3" xfId="5765" xr:uid="{00000000-0005-0000-0000-00009D210000}"/>
    <cellStyle name="20% - Accent5 3 2 3 2 6 4" xfId="5766" xr:uid="{00000000-0005-0000-0000-00009E210000}"/>
    <cellStyle name="20% - Accent5 3 2 3 2 7" xfId="5767" xr:uid="{00000000-0005-0000-0000-00009F210000}"/>
    <cellStyle name="20% - Accent5 3 2 3 2 7 2" xfId="5768" xr:uid="{00000000-0005-0000-0000-0000A0210000}"/>
    <cellStyle name="20% - Accent5 3 2 3 2 8" xfId="5769" xr:uid="{00000000-0005-0000-0000-0000A1210000}"/>
    <cellStyle name="20% - Accent5 3 2 3 2 9" xfId="5770" xr:uid="{00000000-0005-0000-0000-0000A2210000}"/>
    <cellStyle name="20% - Accent5 3 2 3 3" xfId="5771" xr:uid="{00000000-0005-0000-0000-0000A3210000}"/>
    <cellStyle name="20% - Accent5 3 2 3 3 2" xfId="5772" xr:uid="{00000000-0005-0000-0000-0000A4210000}"/>
    <cellStyle name="20% - Accent5 3 2 3 3 2 2" xfId="5773" xr:uid="{00000000-0005-0000-0000-0000A5210000}"/>
    <cellStyle name="20% - Accent5 3 2 3 3 2 2 2" xfId="5774" xr:uid="{00000000-0005-0000-0000-0000A6210000}"/>
    <cellStyle name="20% - Accent5 3 2 3 3 2 2 3" xfId="43920" xr:uid="{00000000-0005-0000-0000-0000A7210000}"/>
    <cellStyle name="20% - Accent5 3 2 3 3 2 3" xfId="5775" xr:uid="{00000000-0005-0000-0000-0000A8210000}"/>
    <cellStyle name="20% - Accent5 3 2 3 3 2 4" xfId="5776" xr:uid="{00000000-0005-0000-0000-0000A9210000}"/>
    <cellStyle name="20% - Accent5 3 2 3 3 2 5" xfId="37510" xr:uid="{00000000-0005-0000-0000-0000AA210000}"/>
    <cellStyle name="20% - Accent5 3 2 3 3 2 6" xfId="43919" xr:uid="{00000000-0005-0000-0000-0000AB210000}"/>
    <cellStyle name="20% - Accent5 3 2 3 3 3" xfId="5777" xr:uid="{00000000-0005-0000-0000-0000AC210000}"/>
    <cellStyle name="20% - Accent5 3 2 3 3 3 2" xfId="5778" xr:uid="{00000000-0005-0000-0000-0000AD210000}"/>
    <cellStyle name="20% - Accent5 3 2 3 3 3 3" xfId="43921" xr:uid="{00000000-0005-0000-0000-0000AE210000}"/>
    <cellStyle name="20% - Accent5 3 2 3 3 4" xfId="5779" xr:uid="{00000000-0005-0000-0000-0000AF210000}"/>
    <cellStyle name="20% - Accent5 3 2 3 3 5" xfId="5780" xr:uid="{00000000-0005-0000-0000-0000B0210000}"/>
    <cellStyle name="20% - Accent5 3 2 3 3 6" xfId="37509" xr:uid="{00000000-0005-0000-0000-0000B1210000}"/>
    <cellStyle name="20% - Accent5 3 2 3 3 7" xfId="43918" xr:uid="{00000000-0005-0000-0000-0000B2210000}"/>
    <cellStyle name="20% - Accent5 3 2 3 4" xfId="5781" xr:uid="{00000000-0005-0000-0000-0000B3210000}"/>
    <cellStyle name="20% - Accent5 3 2 3 4 2" xfId="5782" xr:uid="{00000000-0005-0000-0000-0000B4210000}"/>
    <cellStyle name="20% - Accent5 3 2 3 4 2 2" xfId="5783" xr:uid="{00000000-0005-0000-0000-0000B5210000}"/>
    <cellStyle name="20% - Accent5 3 2 3 4 2 2 2" xfId="5784" xr:uid="{00000000-0005-0000-0000-0000B6210000}"/>
    <cellStyle name="20% - Accent5 3 2 3 4 2 2 3" xfId="43924" xr:uid="{00000000-0005-0000-0000-0000B7210000}"/>
    <cellStyle name="20% - Accent5 3 2 3 4 2 3" xfId="5785" xr:uid="{00000000-0005-0000-0000-0000B8210000}"/>
    <cellStyle name="20% - Accent5 3 2 3 4 2 4" xfId="5786" xr:uid="{00000000-0005-0000-0000-0000B9210000}"/>
    <cellStyle name="20% - Accent5 3 2 3 4 2 5" xfId="37512" xr:uid="{00000000-0005-0000-0000-0000BA210000}"/>
    <cellStyle name="20% - Accent5 3 2 3 4 2 6" xfId="43923" xr:uid="{00000000-0005-0000-0000-0000BB210000}"/>
    <cellStyle name="20% - Accent5 3 2 3 4 3" xfId="5787" xr:uid="{00000000-0005-0000-0000-0000BC210000}"/>
    <cellStyle name="20% - Accent5 3 2 3 4 3 2" xfId="5788" xr:uid="{00000000-0005-0000-0000-0000BD210000}"/>
    <cellStyle name="20% - Accent5 3 2 3 4 3 3" xfId="43925" xr:uid="{00000000-0005-0000-0000-0000BE210000}"/>
    <cellStyle name="20% - Accent5 3 2 3 4 4" xfId="5789" xr:uid="{00000000-0005-0000-0000-0000BF210000}"/>
    <cellStyle name="20% - Accent5 3 2 3 4 5" xfId="5790" xr:uid="{00000000-0005-0000-0000-0000C0210000}"/>
    <cellStyle name="20% - Accent5 3 2 3 4 6" xfId="37511" xr:uid="{00000000-0005-0000-0000-0000C1210000}"/>
    <cellStyle name="20% - Accent5 3 2 3 4 7" xfId="43922" xr:uid="{00000000-0005-0000-0000-0000C2210000}"/>
    <cellStyle name="20% - Accent5 3 2 3 5" xfId="5791" xr:uid="{00000000-0005-0000-0000-0000C3210000}"/>
    <cellStyle name="20% - Accent5 3 2 3 5 2" xfId="5792" xr:uid="{00000000-0005-0000-0000-0000C4210000}"/>
    <cellStyle name="20% - Accent5 3 2 3 5 2 2" xfId="5793" xr:uid="{00000000-0005-0000-0000-0000C5210000}"/>
    <cellStyle name="20% - Accent5 3 2 3 5 2 3" xfId="43927" xr:uid="{00000000-0005-0000-0000-0000C6210000}"/>
    <cellStyle name="20% - Accent5 3 2 3 5 3" xfId="5794" xr:uid="{00000000-0005-0000-0000-0000C7210000}"/>
    <cellStyle name="20% - Accent5 3 2 3 5 4" xfId="5795" xr:uid="{00000000-0005-0000-0000-0000C8210000}"/>
    <cellStyle name="20% - Accent5 3 2 3 5 5" xfId="37513" xr:uid="{00000000-0005-0000-0000-0000C9210000}"/>
    <cellStyle name="20% - Accent5 3 2 3 5 6" xfId="43926" xr:uid="{00000000-0005-0000-0000-0000CA210000}"/>
    <cellStyle name="20% - Accent5 3 2 3 6" xfId="5796" xr:uid="{00000000-0005-0000-0000-0000CB210000}"/>
    <cellStyle name="20% - Accent5 3 2 3 6 2" xfId="5797" xr:uid="{00000000-0005-0000-0000-0000CC210000}"/>
    <cellStyle name="20% - Accent5 3 2 3 6 2 2" xfId="5798" xr:uid="{00000000-0005-0000-0000-0000CD210000}"/>
    <cellStyle name="20% - Accent5 3 2 3 6 3" xfId="5799" xr:uid="{00000000-0005-0000-0000-0000CE210000}"/>
    <cellStyle name="20% - Accent5 3 2 3 6 4" xfId="5800" xr:uid="{00000000-0005-0000-0000-0000CF210000}"/>
    <cellStyle name="20% - Accent5 3 2 3 6 5" xfId="43928" xr:uid="{00000000-0005-0000-0000-0000D0210000}"/>
    <cellStyle name="20% - Accent5 3 2 3 7" xfId="5801" xr:uid="{00000000-0005-0000-0000-0000D1210000}"/>
    <cellStyle name="20% - Accent5 3 2 3 7 2" xfId="5802" xr:uid="{00000000-0005-0000-0000-0000D2210000}"/>
    <cellStyle name="20% - Accent5 3 2 3 7 2 2" xfId="5803" xr:uid="{00000000-0005-0000-0000-0000D3210000}"/>
    <cellStyle name="20% - Accent5 3 2 3 7 3" xfId="5804" xr:uid="{00000000-0005-0000-0000-0000D4210000}"/>
    <cellStyle name="20% - Accent5 3 2 3 7 4" xfId="5805" xr:uid="{00000000-0005-0000-0000-0000D5210000}"/>
    <cellStyle name="20% - Accent5 3 2 3 8" xfId="5806" xr:uid="{00000000-0005-0000-0000-0000D6210000}"/>
    <cellStyle name="20% - Accent5 3 2 3 8 2" xfId="5807" xr:uid="{00000000-0005-0000-0000-0000D7210000}"/>
    <cellStyle name="20% - Accent5 3 2 3 9" xfId="5808" xr:uid="{00000000-0005-0000-0000-0000D8210000}"/>
    <cellStyle name="20% - Accent5 3 2 4" xfId="5809" xr:uid="{00000000-0005-0000-0000-0000D9210000}"/>
    <cellStyle name="20% - Accent5 3 2 4 10" xfId="34612" xr:uid="{00000000-0005-0000-0000-0000DA210000}"/>
    <cellStyle name="20% - Accent5 3 2 4 11" xfId="43929" xr:uid="{00000000-0005-0000-0000-0000DB210000}"/>
    <cellStyle name="20% - Accent5 3 2 4 2" xfId="5810" xr:uid="{00000000-0005-0000-0000-0000DC210000}"/>
    <cellStyle name="20% - Accent5 3 2 4 2 2" xfId="5811" xr:uid="{00000000-0005-0000-0000-0000DD210000}"/>
    <cellStyle name="20% - Accent5 3 2 4 2 2 2" xfId="5812" xr:uid="{00000000-0005-0000-0000-0000DE210000}"/>
    <cellStyle name="20% - Accent5 3 2 4 2 2 2 2" xfId="5813" xr:uid="{00000000-0005-0000-0000-0000DF210000}"/>
    <cellStyle name="20% - Accent5 3 2 4 2 2 2 3" xfId="43932" xr:uid="{00000000-0005-0000-0000-0000E0210000}"/>
    <cellStyle name="20% - Accent5 3 2 4 2 2 3" xfId="5814" xr:uid="{00000000-0005-0000-0000-0000E1210000}"/>
    <cellStyle name="20% - Accent5 3 2 4 2 2 4" xfId="5815" xr:uid="{00000000-0005-0000-0000-0000E2210000}"/>
    <cellStyle name="20% - Accent5 3 2 4 2 2 5" xfId="37515" xr:uid="{00000000-0005-0000-0000-0000E3210000}"/>
    <cellStyle name="20% - Accent5 3 2 4 2 2 6" xfId="43931" xr:uid="{00000000-0005-0000-0000-0000E4210000}"/>
    <cellStyle name="20% - Accent5 3 2 4 2 3" xfId="5816" xr:uid="{00000000-0005-0000-0000-0000E5210000}"/>
    <cellStyle name="20% - Accent5 3 2 4 2 3 2" xfId="5817" xr:uid="{00000000-0005-0000-0000-0000E6210000}"/>
    <cellStyle name="20% - Accent5 3 2 4 2 3 3" xfId="43933" xr:uid="{00000000-0005-0000-0000-0000E7210000}"/>
    <cellStyle name="20% - Accent5 3 2 4 2 4" xfId="5818" xr:uid="{00000000-0005-0000-0000-0000E8210000}"/>
    <cellStyle name="20% - Accent5 3 2 4 2 5" xfId="5819" xr:uid="{00000000-0005-0000-0000-0000E9210000}"/>
    <cellStyle name="20% - Accent5 3 2 4 2 6" xfId="37514" xr:uid="{00000000-0005-0000-0000-0000EA210000}"/>
    <cellStyle name="20% - Accent5 3 2 4 2 7" xfId="43930" xr:uid="{00000000-0005-0000-0000-0000EB210000}"/>
    <cellStyle name="20% - Accent5 3 2 4 3" xfId="5820" xr:uid="{00000000-0005-0000-0000-0000EC210000}"/>
    <cellStyle name="20% - Accent5 3 2 4 3 2" xfId="5821" xr:uid="{00000000-0005-0000-0000-0000ED210000}"/>
    <cellStyle name="20% - Accent5 3 2 4 3 2 2" xfId="5822" xr:uid="{00000000-0005-0000-0000-0000EE210000}"/>
    <cellStyle name="20% - Accent5 3 2 4 3 2 2 2" xfId="5823" xr:uid="{00000000-0005-0000-0000-0000EF210000}"/>
    <cellStyle name="20% - Accent5 3 2 4 3 2 2 3" xfId="43936" xr:uid="{00000000-0005-0000-0000-0000F0210000}"/>
    <cellStyle name="20% - Accent5 3 2 4 3 2 3" xfId="5824" xr:uid="{00000000-0005-0000-0000-0000F1210000}"/>
    <cellStyle name="20% - Accent5 3 2 4 3 2 4" xfId="5825" xr:uid="{00000000-0005-0000-0000-0000F2210000}"/>
    <cellStyle name="20% - Accent5 3 2 4 3 2 5" xfId="37517" xr:uid="{00000000-0005-0000-0000-0000F3210000}"/>
    <cellStyle name="20% - Accent5 3 2 4 3 2 6" xfId="43935" xr:uid="{00000000-0005-0000-0000-0000F4210000}"/>
    <cellStyle name="20% - Accent5 3 2 4 3 3" xfId="5826" xr:uid="{00000000-0005-0000-0000-0000F5210000}"/>
    <cellStyle name="20% - Accent5 3 2 4 3 3 2" xfId="5827" xr:uid="{00000000-0005-0000-0000-0000F6210000}"/>
    <cellStyle name="20% - Accent5 3 2 4 3 3 3" xfId="43937" xr:uid="{00000000-0005-0000-0000-0000F7210000}"/>
    <cellStyle name="20% - Accent5 3 2 4 3 4" xfId="5828" xr:uid="{00000000-0005-0000-0000-0000F8210000}"/>
    <cellStyle name="20% - Accent5 3 2 4 3 5" xfId="5829" xr:uid="{00000000-0005-0000-0000-0000F9210000}"/>
    <cellStyle name="20% - Accent5 3 2 4 3 6" xfId="37516" xr:uid="{00000000-0005-0000-0000-0000FA210000}"/>
    <cellStyle name="20% - Accent5 3 2 4 3 7" xfId="43934" xr:uid="{00000000-0005-0000-0000-0000FB210000}"/>
    <cellStyle name="20% - Accent5 3 2 4 4" xfId="5830" xr:uid="{00000000-0005-0000-0000-0000FC210000}"/>
    <cellStyle name="20% - Accent5 3 2 4 4 2" xfId="5831" xr:uid="{00000000-0005-0000-0000-0000FD210000}"/>
    <cellStyle name="20% - Accent5 3 2 4 4 2 2" xfId="5832" xr:uid="{00000000-0005-0000-0000-0000FE210000}"/>
    <cellStyle name="20% - Accent5 3 2 4 4 2 3" xfId="43939" xr:uid="{00000000-0005-0000-0000-0000FF210000}"/>
    <cellStyle name="20% - Accent5 3 2 4 4 3" xfId="5833" xr:uid="{00000000-0005-0000-0000-000000220000}"/>
    <cellStyle name="20% - Accent5 3 2 4 4 4" xfId="5834" xr:uid="{00000000-0005-0000-0000-000001220000}"/>
    <cellStyle name="20% - Accent5 3 2 4 4 5" xfId="37518" xr:uid="{00000000-0005-0000-0000-000002220000}"/>
    <cellStyle name="20% - Accent5 3 2 4 4 6" xfId="43938" xr:uid="{00000000-0005-0000-0000-000003220000}"/>
    <cellStyle name="20% - Accent5 3 2 4 5" xfId="5835" xr:uid="{00000000-0005-0000-0000-000004220000}"/>
    <cellStyle name="20% - Accent5 3 2 4 5 2" xfId="5836" xr:uid="{00000000-0005-0000-0000-000005220000}"/>
    <cellStyle name="20% - Accent5 3 2 4 5 2 2" xfId="5837" xr:uid="{00000000-0005-0000-0000-000006220000}"/>
    <cellStyle name="20% - Accent5 3 2 4 5 3" xfId="5838" xr:uid="{00000000-0005-0000-0000-000007220000}"/>
    <cellStyle name="20% - Accent5 3 2 4 5 4" xfId="5839" xr:uid="{00000000-0005-0000-0000-000008220000}"/>
    <cellStyle name="20% - Accent5 3 2 4 5 5" xfId="43940" xr:uid="{00000000-0005-0000-0000-000009220000}"/>
    <cellStyle name="20% - Accent5 3 2 4 6" xfId="5840" xr:uid="{00000000-0005-0000-0000-00000A220000}"/>
    <cellStyle name="20% - Accent5 3 2 4 6 2" xfId="5841" xr:uid="{00000000-0005-0000-0000-00000B220000}"/>
    <cellStyle name="20% - Accent5 3 2 4 6 2 2" xfId="5842" xr:uid="{00000000-0005-0000-0000-00000C220000}"/>
    <cellStyle name="20% - Accent5 3 2 4 6 3" xfId="5843" xr:uid="{00000000-0005-0000-0000-00000D220000}"/>
    <cellStyle name="20% - Accent5 3 2 4 6 4" xfId="5844" xr:uid="{00000000-0005-0000-0000-00000E220000}"/>
    <cellStyle name="20% - Accent5 3 2 4 7" xfId="5845" xr:uid="{00000000-0005-0000-0000-00000F220000}"/>
    <cellStyle name="20% - Accent5 3 2 4 7 2" xfId="5846" xr:uid="{00000000-0005-0000-0000-000010220000}"/>
    <cellStyle name="20% - Accent5 3 2 4 8" xfId="5847" xr:uid="{00000000-0005-0000-0000-000011220000}"/>
    <cellStyle name="20% - Accent5 3 2 4 9" xfId="5848" xr:uid="{00000000-0005-0000-0000-000012220000}"/>
    <cellStyle name="20% - Accent5 3 2 5" xfId="5849" xr:uid="{00000000-0005-0000-0000-000013220000}"/>
    <cellStyle name="20% - Accent5 3 2 5 2" xfId="5850" xr:uid="{00000000-0005-0000-0000-000014220000}"/>
    <cellStyle name="20% - Accent5 3 2 5 2 2" xfId="5851" xr:uid="{00000000-0005-0000-0000-000015220000}"/>
    <cellStyle name="20% - Accent5 3 2 5 2 2 2" xfId="5852" xr:uid="{00000000-0005-0000-0000-000016220000}"/>
    <cellStyle name="20% - Accent5 3 2 5 2 2 3" xfId="43943" xr:uid="{00000000-0005-0000-0000-000017220000}"/>
    <cellStyle name="20% - Accent5 3 2 5 2 3" xfId="5853" xr:uid="{00000000-0005-0000-0000-000018220000}"/>
    <cellStyle name="20% - Accent5 3 2 5 2 4" xfId="5854" xr:uid="{00000000-0005-0000-0000-000019220000}"/>
    <cellStyle name="20% - Accent5 3 2 5 2 5" xfId="37520" xr:uid="{00000000-0005-0000-0000-00001A220000}"/>
    <cellStyle name="20% - Accent5 3 2 5 2 6" xfId="43942" xr:uid="{00000000-0005-0000-0000-00001B220000}"/>
    <cellStyle name="20% - Accent5 3 2 5 3" xfId="5855" xr:uid="{00000000-0005-0000-0000-00001C220000}"/>
    <cellStyle name="20% - Accent5 3 2 5 3 2" xfId="5856" xr:uid="{00000000-0005-0000-0000-00001D220000}"/>
    <cellStyle name="20% - Accent5 3 2 5 3 3" xfId="43944" xr:uid="{00000000-0005-0000-0000-00001E220000}"/>
    <cellStyle name="20% - Accent5 3 2 5 4" xfId="5857" xr:uid="{00000000-0005-0000-0000-00001F220000}"/>
    <cellStyle name="20% - Accent5 3 2 5 5" xfId="5858" xr:uid="{00000000-0005-0000-0000-000020220000}"/>
    <cellStyle name="20% - Accent5 3 2 5 6" xfId="37519" xr:uid="{00000000-0005-0000-0000-000021220000}"/>
    <cellStyle name="20% - Accent5 3 2 5 7" xfId="43941" xr:uid="{00000000-0005-0000-0000-000022220000}"/>
    <cellStyle name="20% - Accent5 3 2 6" xfId="5859" xr:uid="{00000000-0005-0000-0000-000023220000}"/>
    <cellStyle name="20% - Accent5 3 2 6 2" xfId="5860" xr:uid="{00000000-0005-0000-0000-000024220000}"/>
    <cellStyle name="20% - Accent5 3 2 6 2 2" xfId="5861" xr:uid="{00000000-0005-0000-0000-000025220000}"/>
    <cellStyle name="20% - Accent5 3 2 6 2 2 2" xfId="5862" xr:uid="{00000000-0005-0000-0000-000026220000}"/>
    <cellStyle name="20% - Accent5 3 2 6 2 2 3" xfId="43947" xr:uid="{00000000-0005-0000-0000-000027220000}"/>
    <cellStyle name="20% - Accent5 3 2 6 2 3" xfId="5863" xr:uid="{00000000-0005-0000-0000-000028220000}"/>
    <cellStyle name="20% - Accent5 3 2 6 2 4" xfId="5864" xr:uid="{00000000-0005-0000-0000-000029220000}"/>
    <cellStyle name="20% - Accent5 3 2 6 2 5" xfId="37522" xr:uid="{00000000-0005-0000-0000-00002A220000}"/>
    <cellStyle name="20% - Accent5 3 2 6 2 6" xfId="43946" xr:uid="{00000000-0005-0000-0000-00002B220000}"/>
    <cellStyle name="20% - Accent5 3 2 6 3" xfId="5865" xr:uid="{00000000-0005-0000-0000-00002C220000}"/>
    <cellStyle name="20% - Accent5 3 2 6 3 2" xfId="5866" xr:uid="{00000000-0005-0000-0000-00002D220000}"/>
    <cellStyle name="20% - Accent5 3 2 6 3 3" xfId="43948" xr:uid="{00000000-0005-0000-0000-00002E220000}"/>
    <cellStyle name="20% - Accent5 3 2 6 4" xfId="5867" xr:uid="{00000000-0005-0000-0000-00002F220000}"/>
    <cellStyle name="20% - Accent5 3 2 6 5" xfId="5868" xr:uid="{00000000-0005-0000-0000-000030220000}"/>
    <cellStyle name="20% - Accent5 3 2 6 6" xfId="37521" xr:uid="{00000000-0005-0000-0000-000031220000}"/>
    <cellStyle name="20% - Accent5 3 2 6 7" xfId="43945" xr:uid="{00000000-0005-0000-0000-000032220000}"/>
    <cellStyle name="20% - Accent5 3 2 7" xfId="5869" xr:uid="{00000000-0005-0000-0000-000033220000}"/>
    <cellStyle name="20% - Accent5 3 2 7 2" xfId="5870" xr:uid="{00000000-0005-0000-0000-000034220000}"/>
    <cellStyle name="20% - Accent5 3 2 7 2 2" xfId="5871" xr:uid="{00000000-0005-0000-0000-000035220000}"/>
    <cellStyle name="20% - Accent5 3 2 7 2 3" xfId="43950" xr:uid="{00000000-0005-0000-0000-000036220000}"/>
    <cellStyle name="20% - Accent5 3 2 7 3" xfId="5872" xr:uid="{00000000-0005-0000-0000-000037220000}"/>
    <cellStyle name="20% - Accent5 3 2 7 4" xfId="5873" xr:uid="{00000000-0005-0000-0000-000038220000}"/>
    <cellStyle name="20% - Accent5 3 2 7 5" xfId="37523" xr:uid="{00000000-0005-0000-0000-000039220000}"/>
    <cellStyle name="20% - Accent5 3 2 7 6" xfId="43949" xr:uid="{00000000-0005-0000-0000-00003A220000}"/>
    <cellStyle name="20% - Accent5 3 2 8" xfId="5874" xr:uid="{00000000-0005-0000-0000-00003B220000}"/>
    <cellStyle name="20% - Accent5 3 2 8 2" xfId="5875" xr:uid="{00000000-0005-0000-0000-00003C220000}"/>
    <cellStyle name="20% - Accent5 3 2 8 2 2" xfId="5876" xr:uid="{00000000-0005-0000-0000-00003D220000}"/>
    <cellStyle name="20% - Accent5 3 2 8 3" xfId="5877" xr:uid="{00000000-0005-0000-0000-00003E220000}"/>
    <cellStyle name="20% - Accent5 3 2 8 4" xfId="5878" xr:uid="{00000000-0005-0000-0000-00003F220000}"/>
    <cellStyle name="20% - Accent5 3 2 8 5" xfId="43951" xr:uid="{00000000-0005-0000-0000-000040220000}"/>
    <cellStyle name="20% - Accent5 3 2 9" xfId="5879" xr:uid="{00000000-0005-0000-0000-000041220000}"/>
    <cellStyle name="20% - Accent5 3 2 9 2" xfId="5880" xr:uid="{00000000-0005-0000-0000-000042220000}"/>
    <cellStyle name="20% - Accent5 3 2 9 2 2" xfId="5881" xr:uid="{00000000-0005-0000-0000-000043220000}"/>
    <cellStyle name="20% - Accent5 3 2 9 3" xfId="5882" xr:uid="{00000000-0005-0000-0000-000044220000}"/>
    <cellStyle name="20% - Accent5 3 2 9 4" xfId="5883" xr:uid="{00000000-0005-0000-0000-000045220000}"/>
    <cellStyle name="20% - Accent5 3 3" xfId="5884" xr:uid="{00000000-0005-0000-0000-000046220000}"/>
    <cellStyle name="20% - Accent5 3 3 10" xfId="5885" xr:uid="{00000000-0005-0000-0000-000047220000}"/>
    <cellStyle name="20% - Accent5 3 3 11" xfId="5886" xr:uid="{00000000-0005-0000-0000-000048220000}"/>
    <cellStyle name="20% - Accent5 3 3 12" xfId="34613" xr:uid="{00000000-0005-0000-0000-000049220000}"/>
    <cellStyle name="20% - Accent5 3 3 13" xfId="43952" xr:uid="{00000000-0005-0000-0000-00004A220000}"/>
    <cellStyle name="20% - Accent5 3 3 2" xfId="5887" xr:uid="{00000000-0005-0000-0000-00004B220000}"/>
    <cellStyle name="20% - Accent5 3 3 2 10" xfId="5888" xr:uid="{00000000-0005-0000-0000-00004C220000}"/>
    <cellStyle name="20% - Accent5 3 3 2 11" xfId="34614" xr:uid="{00000000-0005-0000-0000-00004D220000}"/>
    <cellStyle name="20% - Accent5 3 3 2 12" xfId="43953" xr:uid="{00000000-0005-0000-0000-00004E220000}"/>
    <cellStyle name="20% - Accent5 3 3 2 2" xfId="5889" xr:uid="{00000000-0005-0000-0000-00004F220000}"/>
    <cellStyle name="20% - Accent5 3 3 2 2 10" xfId="34615" xr:uid="{00000000-0005-0000-0000-000050220000}"/>
    <cellStyle name="20% - Accent5 3 3 2 2 11" xfId="43954" xr:uid="{00000000-0005-0000-0000-000051220000}"/>
    <cellStyle name="20% - Accent5 3 3 2 2 2" xfId="5890" xr:uid="{00000000-0005-0000-0000-000052220000}"/>
    <cellStyle name="20% - Accent5 3 3 2 2 2 2" xfId="5891" xr:uid="{00000000-0005-0000-0000-000053220000}"/>
    <cellStyle name="20% - Accent5 3 3 2 2 2 2 2" xfId="5892" xr:uid="{00000000-0005-0000-0000-000054220000}"/>
    <cellStyle name="20% - Accent5 3 3 2 2 2 2 2 2" xfId="5893" xr:uid="{00000000-0005-0000-0000-000055220000}"/>
    <cellStyle name="20% - Accent5 3 3 2 2 2 2 2 3" xfId="43957" xr:uid="{00000000-0005-0000-0000-000056220000}"/>
    <cellStyle name="20% - Accent5 3 3 2 2 2 2 3" xfId="5894" xr:uid="{00000000-0005-0000-0000-000057220000}"/>
    <cellStyle name="20% - Accent5 3 3 2 2 2 2 4" xfId="5895" xr:uid="{00000000-0005-0000-0000-000058220000}"/>
    <cellStyle name="20% - Accent5 3 3 2 2 2 2 5" xfId="37525" xr:uid="{00000000-0005-0000-0000-000059220000}"/>
    <cellStyle name="20% - Accent5 3 3 2 2 2 2 6" xfId="43956" xr:uid="{00000000-0005-0000-0000-00005A220000}"/>
    <cellStyle name="20% - Accent5 3 3 2 2 2 3" xfId="5896" xr:uid="{00000000-0005-0000-0000-00005B220000}"/>
    <cellStyle name="20% - Accent5 3 3 2 2 2 3 2" xfId="5897" xr:uid="{00000000-0005-0000-0000-00005C220000}"/>
    <cellStyle name="20% - Accent5 3 3 2 2 2 3 3" xfId="43958" xr:uid="{00000000-0005-0000-0000-00005D220000}"/>
    <cellStyle name="20% - Accent5 3 3 2 2 2 4" xfId="5898" xr:uid="{00000000-0005-0000-0000-00005E220000}"/>
    <cellStyle name="20% - Accent5 3 3 2 2 2 5" xfId="5899" xr:uid="{00000000-0005-0000-0000-00005F220000}"/>
    <cellStyle name="20% - Accent5 3 3 2 2 2 6" xfId="37524" xr:uid="{00000000-0005-0000-0000-000060220000}"/>
    <cellStyle name="20% - Accent5 3 3 2 2 2 7" xfId="43955" xr:uid="{00000000-0005-0000-0000-000061220000}"/>
    <cellStyle name="20% - Accent5 3 3 2 2 3" xfId="5900" xr:uid="{00000000-0005-0000-0000-000062220000}"/>
    <cellStyle name="20% - Accent5 3 3 2 2 3 2" xfId="5901" xr:uid="{00000000-0005-0000-0000-000063220000}"/>
    <cellStyle name="20% - Accent5 3 3 2 2 3 2 2" xfId="5902" xr:uid="{00000000-0005-0000-0000-000064220000}"/>
    <cellStyle name="20% - Accent5 3 3 2 2 3 2 2 2" xfId="5903" xr:uid="{00000000-0005-0000-0000-000065220000}"/>
    <cellStyle name="20% - Accent5 3 3 2 2 3 2 2 3" xfId="43961" xr:uid="{00000000-0005-0000-0000-000066220000}"/>
    <cellStyle name="20% - Accent5 3 3 2 2 3 2 3" xfId="5904" xr:uid="{00000000-0005-0000-0000-000067220000}"/>
    <cellStyle name="20% - Accent5 3 3 2 2 3 2 4" xfId="5905" xr:uid="{00000000-0005-0000-0000-000068220000}"/>
    <cellStyle name="20% - Accent5 3 3 2 2 3 2 5" xfId="37527" xr:uid="{00000000-0005-0000-0000-000069220000}"/>
    <cellStyle name="20% - Accent5 3 3 2 2 3 2 6" xfId="43960" xr:uid="{00000000-0005-0000-0000-00006A220000}"/>
    <cellStyle name="20% - Accent5 3 3 2 2 3 3" xfId="5906" xr:uid="{00000000-0005-0000-0000-00006B220000}"/>
    <cellStyle name="20% - Accent5 3 3 2 2 3 3 2" xfId="5907" xr:uid="{00000000-0005-0000-0000-00006C220000}"/>
    <cellStyle name="20% - Accent5 3 3 2 2 3 3 3" xfId="43962" xr:uid="{00000000-0005-0000-0000-00006D220000}"/>
    <cellStyle name="20% - Accent5 3 3 2 2 3 4" xfId="5908" xr:uid="{00000000-0005-0000-0000-00006E220000}"/>
    <cellStyle name="20% - Accent5 3 3 2 2 3 5" xfId="5909" xr:uid="{00000000-0005-0000-0000-00006F220000}"/>
    <cellStyle name="20% - Accent5 3 3 2 2 3 6" xfId="37526" xr:uid="{00000000-0005-0000-0000-000070220000}"/>
    <cellStyle name="20% - Accent5 3 3 2 2 3 7" xfId="43959" xr:uid="{00000000-0005-0000-0000-000071220000}"/>
    <cellStyle name="20% - Accent5 3 3 2 2 4" xfId="5910" xr:uid="{00000000-0005-0000-0000-000072220000}"/>
    <cellStyle name="20% - Accent5 3 3 2 2 4 2" xfId="5911" xr:uid="{00000000-0005-0000-0000-000073220000}"/>
    <cellStyle name="20% - Accent5 3 3 2 2 4 2 2" xfId="5912" xr:uid="{00000000-0005-0000-0000-000074220000}"/>
    <cellStyle name="20% - Accent5 3 3 2 2 4 2 3" xfId="43964" xr:uid="{00000000-0005-0000-0000-000075220000}"/>
    <cellStyle name="20% - Accent5 3 3 2 2 4 3" xfId="5913" xr:uid="{00000000-0005-0000-0000-000076220000}"/>
    <cellStyle name="20% - Accent5 3 3 2 2 4 4" xfId="5914" xr:uid="{00000000-0005-0000-0000-000077220000}"/>
    <cellStyle name="20% - Accent5 3 3 2 2 4 5" xfId="37528" xr:uid="{00000000-0005-0000-0000-000078220000}"/>
    <cellStyle name="20% - Accent5 3 3 2 2 4 6" xfId="43963" xr:uid="{00000000-0005-0000-0000-000079220000}"/>
    <cellStyle name="20% - Accent5 3 3 2 2 5" xfId="5915" xr:uid="{00000000-0005-0000-0000-00007A220000}"/>
    <cellStyle name="20% - Accent5 3 3 2 2 5 2" xfId="5916" xr:uid="{00000000-0005-0000-0000-00007B220000}"/>
    <cellStyle name="20% - Accent5 3 3 2 2 5 2 2" xfId="5917" xr:uid="{00000000-0005-0000-0000-00007C220000}"/>
    <cellStyle name="20% - Accent5 3 3 2 2 5 3" xfId="5918" xr:uid="{00000000-0005-0000-0000-00007D220000}"/>
    <cellStyle name="20% - Accent5 3 3 2 2 5 4" xfId="5919" xr:uid="{00000000-0005-0000-0000-00007E220000}"/>
    <cellStyle name="20% - Accent5 3 3 2 2 5 5" xfId="43965" xr:uid="{00000000-0005-0000-0000-00007F220000}"/>
    <cellStyle name="20% - Accent5 3 3 2 2 6" xfId="5920" xr:uid="{00000000-0005-0000-0000-000080220000}"/>
    <cellStyle name="20% - Accent5 3 3 2 2 6 2" xfId="5921" xr:uid="{00000000-0005-0000-0000-000081220000}"/>
    <cellStyle name="20% - Accent5 3 3 2 2 6 2 2" xfId="5922" xr:uid="{00000000-0005-0000-0000-000082220000}"/>
    <cellStyle name="20% - Accent5 3 3 2 2 6 3" xfId="5923" xr:uid="{00000000-0005-0000-0000-000083220000}"/>
    <cellStyle name="20% - Accent5 3 3 2 2 6 4" xfId="5924" xr:uid="{00000000-0005-0000-0000-000084220000}"/>
    <cellStyle name="20% - Accent5 3 3 2 2 7" xfId="5925" xr:uid="{00000000-0005-0000-0000-000085220000}"/>
    <cellStyle name="20% - Accent5 3 3 2 2 7 2" xfId="5926" xr:uid="{00000000-0005-0000-0000-000086220000}"/>
    <cellStyle name="20% - Accent5 3 3 2 2 8" xfId="5927" xr:uid="{00000000-0005-0000-0000-000087220000}"/>
    <cellStyle name="20% - Accent5 3 3 2 2 9" xfId="5928" xr:uid="{00000000-0005-0000-0000-000088220000}"/>
    <cellStyle name="20% - Accent5 3 3 2 3" xfId="5929" xr:uid="{00000000-0005-0000-0000-000089220000}"/>
    <cellStyle name="20% - Accent5 3 3 2 3 2" xfId="5930" xr:uid="{00000000-0005-0000-0000-00008A220000}"/>
    <cellStyle name="20% - Accent5 3 3 2 3 2 2" xfId="5931" xr:uid="{00000000-0005-0000-0000-00008B220000}"/>
    <cellStyle name="20% - Accent5 3 3 2 3 2 2 2" xfId="5932" xr:uid="{00000000-0005-0000-0000-00008C220000}"/>
    <cellStyle name="20% - Accent5 3 3 2 3 2 2 3" xfId="43968" xr:uid="{00000000-0005-0000-0000-00008D220000}"/>
    <cellStyle name="20% - Accent5 3 3 2 3 2 3" xfId="5933" xr:uid="{00000000-0005-0000-0000-00008E220000}"/>
    <cellStyle name="20% - Accent5 3 3 2 3 2 4" xfId="5934" xr:uid="{00000000-0005-0000-0000-00008F220000}"/>
    <cellStyle name="20% - Accent5 3 3 2 3 2 5" xfId="37530" xr:uid="{00000000-0005-0000-0000-000090220000}"/>
    <cellStyle name="20% - Accent5 3 3 2 3 2 6" xfId="43967" xr:uid="{00000000-0005-0000-0000-000091220000}"/>
    <cellStyle name="20% - Accent5 3 3 2 3 3" xfId="5935" xr:uid="{00000000-0005-0000-0000-000092220000}"/>
    <cellStyle name="20% - Accent5 3 3 2 3 3 2" xfId="5936" xr:uid="{00000000-0005-0000-0000-000093220000}"/>
    <cellStyle name="20% - Accent5 3 3 2 3 3 3" xfId="43969" xr:uid="{00000000-0005-0000-0000-000094220000}"/>
    <cellStyle name="20% - Accent5 3 3 2 3 4" xfId="5937" xr:uid="{00000000-0005-0000-0000-000095220000}"/>
    <cellStyle name="20% - Accent5 3 3 2 3 5" xfId="5938" xr:uid="{00000000-0005-0000-0000-000096220000}"/>
    <cellStyle name="20% - Accent5 3 3 2 3 6" xfId="37529" xr:uid="{00000000-0005-0000-0000-000097220000}"/>
    <cellStyle name="20% - Accent5 3 3 2 3 7" xfId="43966" xr:uid="{00000000-0005-0000-0000-000098220000}"/>
    <cellStyle name="20% - Accent5 3 3 2 4" xfId="5939" xr:uid="{00000000-0005-0000-0000-000099220000}"/>
    <cellStyle name="20% - Accent5 3 3 2 4 2" xfId="5940" xr:uid="{00000000-0005-0000-0000-00009A220000}"/>
    <cellStyle name="20% - Accent5 3 3 2 4 2 2" xfId="5941" xr:uid="{00000000-0005-0000-0000-00009B220000}"/>
    <cellStyle name="20% - Accent5 3 3 2 4 2 2 2" xfId="5942" xr:uid="{00000000-0005-0000-0000-00009C220000}"/>
    <cellStyle name="20% - Accent5 3 3 2 4 2 2 3" xfId="43972" xr:uid="{00000000-0005-0000-0000-00009D220000}"/>
    <cellStyle name="20% - Accent5 3 3 2 4 2 3" xfId="5943" xr:uid="{00000000-0005-0000-0000-00009E220000}"/>
    <cellStyle name="20% - Accent5 3 3 2 4 2 4" xfId="5944" xr:uid="{00000000-0005-0000-0000-00009F220000}"/>
    <cellStyle name="20% - Accent5 3 3 2 4 2 5" xfId="37532" xr:uid="{00000000-0005-0000-0000-0000A0220000}"/>
    <cellStyle name="20% - Accent5 3 3 2 4 2 6" xfId="43971" xr:uid="{00000000-0005-0000-0000-0000A1220000}"/>
    <cellStyle name="20% - Accent5 3 3 2 4 3" xfId="5945" xr:uid="{00000000-0005-0000-0000-0000A2220000}"/>
    <cellStyle name="20% - Accent5 3 3 2 4 3 2" xfId="5946" xr:uid="{00000000-0005-0000-0000-0000A3220000}"/>
    <cellStyle name="20% - Accent5 3 3 2 4 3 3" xfId="43973" xr:uid="{00000000-0005-0000-0000-0000A4220000}"/>
    <cellStyle name="20% - Accent5 3 3 2 4 4" xfId="5947" xr:uid="{00000000-0005-0000-0000-0000A5220000}"/>
    <cellStyle name="20% - Accent5 3 3 2 4 5" xfId="5948" xr:uid="{00000000-0005-0000-0000-0000A6220000}"/>
    <cellStyle name="20% - Accent5 3 3 2 4 6" xfId="37531" xr:uid="{00000000-0005-0000-0000-0000A7220000}"/>
    <cellStyle name="20% - Accent5 3 3 2 4 7" xfId="43970" xr:uid="{00000000-0005-0000-0000-0000A8220000}"/>
    <cellStyle name="20% - Accent5 3 3 2 5" xfId="5949" xr:uid="{00000000-0005-0000-0000-0000A9220000}"/>
    <cellStyle name="20% - Accent5 3 3 2 5 2" xfId="5950" xr:uid="{00000000-0005-0000-0000-0000AA220000}"/>
    <cellStyle name="20% - Accent5 3 3 2 5 2 2" xfId="5951" xr:uid="{00000000-0005-0000-0000-0000AB220000}"/>
    <cellStyle name="20% - Accent5 3 3 2 5 2 3" xfId="43975" xr:uid="{00000000-0005-0000-0000-0000AC220000}"/>
    <cellStyle name="20% - Accent5 3 3 2 5 3" xfId="5952" xr:uid="{00000000-0005-0000-0000-0000AD220000}"/>
    <cellStyle name="20% - Accent5 3 3 2 5 4" xfId="5953" xr:uid="{00000000-0005-0000-0000-0000AE220000}"/>
    <cellStyle name="20% - Accent5 3 3 2 5 5" xfId="37533" xr:uid="{00000000-0005-0000-0000-0000AF220000}"/>
    <cellStyle name="20% - Accent5 3 3 2 5 6" xfId="43974" xr:uid="{00000000-0005-0000-0000-0000B0220000}"/>
    <cellStyle name="20% - Accent5 3 3 2 6" xfId="5954" xr:uid="{00000000-0005-0000-0000-0000B1220000}"/>
    <cellStyle name="20% - Accent5 3 3 2 6 2" xfId="5955" xr:uid="{00000000-0005-0000-0000-0000B2220000}"/>
    <cellStyle name="20% - Accent5 3 3 2 6 2 2" xfId="5956" xr:uid="{00000000-0005-0000-0000-0000B3220000}"/>
    <cellStyle name="20% - Accent5 3 3 2 6 3" xfId="5957" xr:uid="{00000000-0005-0000-0000-0000B4220000}"/>
    <cellStyle name="20% - Accent5 3 3 2 6 4" xfId="5958" xr:uid="{00000000-0005-0000-0000-0000B5220000}"/>
    <cellStyle name="20% - Accent5 3 3 2 6 5" xfId="43976" xr:uid="{00000000-0005-0000-0000-0000B6220000}"/>
    <cellStyle name="20% - Accent5 3 3 2 7" xfId="5959" xr:uid="{00000000-0005-0000-0000-0000B7220000}"/>
    <cellStyle name="20% - Accent5 3 3 2 7 2" xfId="5960" xr:uid="{00000000-0005-0000-0000-0000B8220000}"/>
    <cellStyle name="20% - Accent5 3 3 2 7 2 2" xfId="5961" xr:uid="{00000000-0005-0000-0000-0000B9220000}"/>
    <cellStyle name="20% - Accent5 3 3 2 7 3" xfId="5962" xr:uid="{00000000-0005-0000-0000-0000BA220000}"/>
    <cellStyle name="20% - Accent5 3 3 2 7 4" xfId="5963" xr:uid="{00000000-0005-0000-0000-0000BB220000}"/>
    <cellStyle name="20% - Accent5 3 3 2 8" xfId="5964" xr:uid="{00000000-0005-0000-0000-0000BC220000}"/>
    <cellStyle name="20% - Accent5 3 3 2 8 2" xfId="5965" xr:uid="{00000000-0005-0000-0000-0000BD220000}"/>
    <cellStyle name="20% - Accent5 3 3 2 9" xfId="5966" xr:uid="{00000000-0005-0000-0000-0000BE220000}"/>
    <cellStyle name="20% - Accent5 3 3 3" xfId="5967" xr:uid="{00000000-0005-0000-0000-0000BF220000}"/>
    <cellStyle name="20% - Accent5 3 3 3 10" xfId="34616" xr:uid="{00000000-0005-0000-0000-0000C0220000}"/>
    <cellStyle name="20% - Accent5 3 3 3 11" xfId="43977" xr:uid="{00000000-0005-0000-0000-0000C1220000}"/>
    <cellStyle name="20% - Accent5 3 3 3 2" xfId="5968" xr:uid="{00000000-0005-0000-0000-0000C2220000}"/>
    <cellStyle name="20% - Accent5 3 3 3 2 2" xfId="5969" xr:uid="{00000000-0005-0000-0000-0000C3220000}"/>
    <cellStyle name="20% - Accent5 3 3 3 2 2 2" xfId="5970" xr:uid="{00000000-0005-0000-0000-0000C4220000}"/>
    <cellStyle name="20% - Accent5 3 3 3 2 2 2 2" xfId="5971" xr:uid="{00000000-0005-0000-0000-0000C5220000}"/>
    <cellStyle name="20% - Accent5 3 3 3 2 2 2 3" xfId="43980" xr:uid="{00000000-0005-0000-0000-0000C6220000}"/>
    <cellStyle name="20% - Accent5 3 3 3 2 2 3" xfId="5972" xr:uid="{00000000-0005-0000-0000-0000C7220000}"/>
    <cellStyle name="20% - Accent5 3 3 3 2 2 4" xfId="5973" xr:uid="{00000000-0005-0000-0000-0000C8220000}"/>
    <cellStyle name="20% - Accent5 3 3 3 2 2 5" xfId="37535" xr:uid="{00000000-0005-0000-0000-0000C9220000}"/>
    <cellStyle name="20% - Accent5 3 3 3 2 2 6" xfId="43979" xr:uid="{00000000-0005-0000-0000-0000CA220000}"/>
    <cellStyle name="20% - Accent5 3 3 3 2 3" xfId="5974" xr:uid="{00000000-0005-0000-0000-0000CB220000}"/>
    <cellStyle name="20% - Accent5 3 3 3 2 3 2" xfId="5975" xr:uid="{00000000-0005-0000-0000-0000CC220000}"/>
    <cellStyle name="20% - Accent5 3 3 3 2 3 3" xfId="43981" xr:uid="{00000000-0005-0000-0000-0000CD220000}"/>
    <cellStyle name="20% - Accent5 3 3 3 2 4" xfId="5976" xr:uid="{00000000-0005-0000-0000-0000CE220000}"/>
    <cellStyle name="20% - Accent5 3 3 3 2 5" xfId="5977" xr:uid="{00000000-0005-0000-0000-0000CF220000}"/>
    <cellStyle name="20% - Accent5 3 3 3 2 6" xfId="37534" xr:uid="{00000000-0005-0000-0000-0000D0220000}"/>
    <cellStyle name="20% - Accent5 3 3 3 2 7" xfId="43978" xr:uid="{00000000-0005-0000-0000-0000D1220000}"/>
    <cellStyle name="20% - Accent5 3 3 3 3" xfId="5978" xr:uid="{00000000-0005-0000-0000-0000D2220000}"/>
    <cellStyle name="20% - Accent5 3 3 3 3 2" xfId="5979" xr:uid="{00000000-0005-0000-0000-0000D3220000}"/>
    <cellStyle name="20% - Accent5 3 3 3 3 2 2" xfId="5980" xr:uid="{00000000-0005-0000-0000-0000D4220000}"/>
    <cellStyle name="20% - Accent5 3 3 3 3 2 2 2" xfId="5981" xr:uid="{00000000-0005-0000-0000-0000D5220000}"/>
    <cellStyle name="20% - Accent5 3 3 3 3 2 2 3" xfId="43984" xr:uid="{00000000-0005-0000-0000-0000D6220000}"/>
    <cellStyle name="20% - Accent5 3 3 3 3 2 3" xfId="5982" xr:uid="{00000000-0005-0000-0000-0000D7220000}"/>
    <cellStyle name="20% - Accent5 3 3 3 3 2 4" xfId="5983" xr:uid="{00000000-0005-0000-0000-0000D8220000}"/>
    <cellStyle name="20% - Accent5 3 3 3 3 2 5" xfId="37537" xr:uid="{00000000-0005-0000-0000-0000D9220000}"/>
    <cellStyle name="20% - Accent5 3 3 3 3 2 6" xfId="43983" xr:uid="{00000000-0005-0000-0000-0000DA220000}"/>
    <cellStyle name="20% - Accent5 3 3 3 3 3" xfId="5984" xr:uid="{00000000-0005-0000-0000-0000DB220000}"/>
    <cellStyle name="20% - Accent5 3 3 3 3 3 2" xfId="5985" xr:uid="{00000000-0005-0000-0000-0000DC220000}"/>
    <cellStyle name="20% - Accent5 3 3 3 3 3 3" xfId="43985" xr:uid="{00000000-0005-0000-0000-0000DD220000}"/>
    <cellStyle name="20% - Accent5 3 3 3 3 4" xfId="5986" xr:uid="{00000000-0005-0000-0000-0000DE220000}"/>
    <cellStyle name="20% - Accent5 3 3 3 3 5" xfId="5987" xr:uid="{00000000-0005-0000-0000-0000DF220000}"/>
    <cellStyle name="20% - Accent5 3 3 3 3 6" xfId="37536" xr:uid="{00000000-0005-0000-0000-0000E0220000}"/>
    <cellStyle name="20% - Accent5 3 3 3 3 7" xfId="43982" xr:uid="{00000000-0005-0000-0000-0000E1220000}"/>
    <cellStyle name="20% - Accent5 3 3 3 4" xfId="5988" xr:uid="{00000000-0005-0000-0000-0000E2220000}"/>
    <cellStyle name="20% - Accent5 3 3 3 4 2" xfId="5989" xr:uid="{00000000-0005-0000-0000-0000E3220000}"/>
    <cellStyle name="20% - Accent5 3 3 3 4 2 2" xfId="5990" xr:uid="{00000000-0005-0000-0000-0000E4220000}"/>
    <cellStyle name="20% - Accent5 3 3 3 4 2 3" xfId="43987" xr:uid="{00000000-0005-0000-0000-0000E5220000}"/>
    <cellStyle name="20% - Accent5 3 3 3 4 3" xfId="5991" xr:uid="{00000000-0005-0000-0000-0000E6220000}"/>
    <cellStyle name="20% - Accent5 3 3 3 4 4" xfId="5992" xr:uid="{00000000-0005-0000-0000-0000E7220000}"/>
    <cellStyle name="20% - Accent5 3 3 3 4 5" xfId="37538" xr:uid="{00000000-0005-0000-0000-0000E8220000}"/>
    <cellStyle name="20% - Accent5 3 3 3 4 6" xfId="43986" xr:uid="{00000000-0005-0000-0000-0000E9220000}"/>
    <cellStyle name="20% - Accent5 3 3 3 5" xfId="5993" xr:uid="{00000000-0005-0000-0000-0000EA220000}"/>
    <cellStyle name="20% - Accent5 3 3 3 5 2" xfId="5994" xr:uid="{00000000-0005-0000-0000-0000EB220000}"/>
    <cellStyle name="20% - Accent5 3 3 3 5 2 2" xfId="5995" xr:uid="{00000000-0005-0000-0000-0000EC220000}"/>
    <cellStyle name="20% - Accent5 3 3 3 5 3" xfId="5996" xr:uid="{00000000-0005-0000-0000-0000ED220000}"/>
    <cellStyle name="20% - Accent5 3 3 3 5 4" xfId="5997" xr:uid="{00000000-0005-0000-0000-0000EE220000}"/>
    <cellStyle name="20% - Accent5 3 3 3 5 5" xfId="43988" xr:uid="{00000000-0005-0000-0000-0000EF220000}"/>
    <cellStyle name="20% - Accent5 3 3 3 6" xfId="5998" xr:uid="{00000000-0005-0000-0000-0000F0220000}"/>
    <cellStyle name="20% - Accent5 3 3 3 6 2" xfId="5999" xr:uid="{00000000-0005-0000-0000-0000F1220000}"/>
    <cellStyle name="20% - Accent5 3 3 3 6 2 2" xfId="6000" xr:uid="{00000000-0005-0000-0000-0000F2220000}"/>
    <cellStyle name="20% - Accent5 3 3 3 6 3" xfId="6001" xr:uid="{00000000-0005-0000-0000-0000F3220000}"/>
    <cellStyle name="20% - Accent5 3 3 3 6 4" xfId="6002" xr:uid="{00000000-0005-0000-0000-0000F4220000}"/>
    <cellStyle name="20% - Accent5 3 3 3 7" xfId="6003" xr:uid="{00000000-0005-0000-0000-0000F5220000}"/>
    <cellStyle name="20% - Accent5 3 3 3 7 2" xfId="6004" xr:uid="{00000000-0005-0000-0000-0000F6220000}"/>
    <cellStyle name="20% - Accent5 3 3 3 8" xfId="6005" xr:uid="{00000000-0005-0000-0000-0000F7220000}"/>
    <cellStyle name="20% - Accent5 3 3 3 9" xfId="6006" xr:uid="{00000000-0005-0000-0000-0000F8220000}"/>
    <cellStyle name="20% - Accent5 3 3 4" xfId="6007" xr:uid="{00000000-0005-0000-0000-0000F9220000}"/>
    <cellStyle name="20% - Accent5 3 3 4 2" xfId="6008" xr:uid="{00000000-0005-0000-0000-0000FA220000}"/>
    <cellStyle name="20% - Accent5 3 3 4 2 2" xfId="6009" xr:uid="{00000000-0005-0000-0000-0000FB220000}"/>
    <cellStyle name="20% - Accent5 3 3 4 2 2 2" xfId="6010" xr:uid="{00000000-0005-0000-0000-0000FC220000}"/>
    <cellStyle name="20% - Accent5 3 3 4 2 2 3" xfId="43991" xr:uid="{00000000-0005-0000-0000-0000FD220000}"/>
    <cellStyle name="20% - Accent5 3 3 4 2 3" xfId="6011" xr:uid="{00000000-0005-0000-0000-0000FE220000}"/>
    <cellStyle name="20% - Accent5 3 3 4 2 4" xfId="6012" xr:uid="{00000000-0005-0000-0000-0000FF220000}"/>
    <cellStyle name="20% - Accent5 3 3 4 2 5" xfId="37540" xr:uid="{00000000-0005-0000-0000-000000230000}"/>
    <cellStyle name="20% - Accent5 3 3 4 2 6" xfId="43990" xr:uid="{00000000-0005-0000-0000-000001230000}"/>
    <cellStyle name="20% - Accent5 3 3 4 3" xfId="6013" xr:uid="{00000000-0005-0000-0000-000002230000}"/>
    <cellStyle name="20% - Accent5 3 3 4 3 2" xfId="6014" xr:uid="{00000000-0005-0000-0000-000003230000}"/>
    <cellStyle name="20% - Accent5 3 3 4 3 3" xfId="43992" xr:uid="{00000000-0005-0000-0000-000004230000}"/>
    <cellStyle name="20% - Accent5 3 3 4 4" xfId="6015" xr:uid="{00000000-0005-0000-0000-000005230000}"/>
    <cellStyle name="20% - Accent5 3 3 4 5" xfId="6016" xr:uid="{00000000-0005-0000-0000-000006230000}"/>
    <cellStyle name="20% - Accent5 3 3 4 6" xfId="37539" xr:uid="{00000000-0005-0000-0000-000007230000}"/>
    <cellStyle name="20% - Accent5 3 3 4 7" xfId="43989" xr:uid="{00000000-0005-0000-0000-000008230000}"/>
    <cellStyle name="20% - Accent5 3 3 5" xfId="6017" xr:uid="{00000000-0005-0000-0000-000009230000}"/>
    <cellStyle name="20% - Accent5 3 3 5 2" xfId="6018" xr:uid="{00000000-0005-0000-0000-00000A230000}"/>
    <cellStyle name="20% - Accent5 3 3 5 2 2" xfId="6019" xr:uid="{00000000-0005-0000-0000-00000B230000}"/>
    <cellStyle name="20% - Accent5 3 3 5 2 2 2" xfId="6020" xr:uid="{00000000-0005-0000-0000-00000C230000}"/>
    <cellStyle name="20% - Accent5 3 3 5 2 2 3" xfId="43995" xr:uid="{00000000-0005-0000-0000-00000D230000}"/>
    <cellStyle name="20% - Accent5 3 3 5 2 3" xfId="6021" xr:uid="{00000000-0005-0000-0000-00000E230000}"/>
    <cellStyle name="20% - Accent5 3 3 5 2 4" xfId="6022" xr:uid="{00000000-0005-0000-0000-00000F230000}"/>
    <cellStyle name="20% - Accent5 3 3 5 2 5" xfId="37542" xr:uid="{00000000-0005-0000-0000-000010230000}"/>
    <cellStyle name="20% - Accent5 3 3 5 2 6" xfId="43994" xr:uid="{00000000-0005-0000-0000-000011230000}"/>
    <cellStyle name="20% - Accent5 3 3 5 3" xfId="6023" xr:uid="{00000000-0005-0000-0000-000012230000}"/>
    <cellStyle name="20% - Accent5 3 3 5 3 2" xfId="6024" xr:uid="{00000000-0005-0000-0000-000013230000}"/>
    <cellStyle name="20% - Accent5 3 3 5 3 3" xfId="43996" xr:uid="{00000000-0005-0000-0000-000014230000}"/>
    <cellStyle name="20% - Accent5 3 3 5 4" xfId="6025" xr:uid="{00000000-0005-0000-0000-000015230000}"/>
    <cellStyle name="20% - Accent5 3 3 5 5" xfId="6026" xr:uid="{00000000-0005-0000-0000-000016230000}"/>
    <cellStyle name="20% - Accent5 3 3 5 6" xfId="37541" xr:uid="{00000000-0005-0000-0000-000017230000}"/>
    <cellStyle name="20% - Accent5 3 3 5 7" xfId="43993" xr:uid="{00000000-0005-0000-0000-000018230000}"/>
    <cellStyle name="20% - Accent5 3 3 6" xfId="6027" xr:uid="{00000000-0005-0000-0000-000019230000}"/>
    <cellStyle name="20% - Accent5 3 3 6 2" xfId="6028" xr:uid="{00000000-0005-0000-0000-00001A230000}"/>
    <cellStyle name="20% - Accent5 3 3 6 2 2" xfId="6029" xr:uid="{00000000-0005-0000-0000-00001B230000}"/>
    <cellStyle name="20% - Accent5 3 3 6 2 3" xfId="43998" xr:uid="{00000000-0005-0000-0000-00001C230000}"/>
    <cellStyle name="20% - Accent5 3 3 6 3" xfId="6030" xr:uid="{00000000-0005-0000-0000-00001D230000}"/>
    <cellStyle name="20% - Accent5 3 3 6 4" xfId="6031" xr:uid="{00000000-0005-0000-0000-00001E230000}"/>
    <cellStyle name="20% - Accent5 3 3 6 5" xfId="37543" xr:uid="{00000000-0005-0000-0000-00001F230000}"/>
    <cellStyle name="20% - Accent5 3 3 6 6" xfId="43997" xr:uid="{00000000-0005-0000-0000-000020230000}"/>
    <cellStyle name="20% - Accent5 3 3 7" xfId="6032" xr:uid="{00000000-0005-0000-0000-000021230000}"/>
    <cellStyle name="20% - Accent5 3 3 7 2" xfId="6033" xr:uid="{00000000-0005-0000-0000-000022230000}"/>
    <cellStyle name="20% - Accent5 3 3 7 2 2" xfId="6034" xr:uid="{00000000-0005-0000-0000-000023230000}"/>
    <cellStyle name="20% - Accent5 3 3 7 3" xfId="6035" xr:uid="{00000000-0005-0000-0000-000024230000}"/>
    <cellStyle name="20% - Accent5 3 3 7 4" xfId="6036" xr:uid="{00000000-0005-0000-0000-000025230000}"/>
    <cellStyle name="20% - Accent5 3 3 7 5" xfId="43999" xr:uid="{00000000-0005-0000-0000-000026230000}"/>
    <cellStyle name="20% - Accent5 3 3 8" xfId="6037" xr:uid="{00000000-0005-0000-0000-000027230000}"/>
    <cellStyle name="20% - Accent5 3 3 8 2" xfId="6038" xr:uid="{00000000-0005-0000-0000-000028230000}"/>
    <cellStyle name="20% - Accent5 3 3 8 2 2" xfId="6039" xr:uid="{00000000-0005-0000-0000-000029230000}"/>
    <cellStyle name="20% - Accent5 3 3 8 3" xfId="6040" xr:uid="{00000000-0005-0000-0000-00002A230000}"/>
    <cellStyle name="20% - Accent5 3 3 8 4" xfId="6041" xr:uid="{00000000-0005-0000-0000-00002B230000}"/>
    <cellStyle name="20% - Accent5 3 3 9" xfId="6042" xr:uid="{00000000-0005-0000-0000-00002C230000}"/>
    <cellStyle name="20% - Accent5 3 3 9 2" xfId="6043" xr:uid="{00000000-0005-0000-0000-00002D230000}"/>
    <cellStyle name="20% - Accent5 3 4" xfId="6044" xr:uid="{00000000-0005-0000-0000-00002E230000}"/>
    <cellStyle name="20% - Accent5 3 4 10" xfId="6045" xr:uid="{00000000-0005-0000-0000-00002F230000}"/>
    <cellStyle name="20% - Accent5 3 4 11" xfId="34617" xr:uid="{00000000-0005-0000-0000-000030230000}"/>
    <cellStyle name="20% - Accent5 3 4 12" xfId="44000" xr:uid="{00000000-0005-0000-0000-000031230000}"/>
    <cellStyle name="20% - Accent5 3 4 2" xfId="6046" xr:uid="{00000000-0005-0000-0000-000032230000}"/>
    <cellStyle name="20% - Accent5 3 4 2 10" xfId="34618" xr:uid="{00000000-0005-0000-0000-000033230000}"/>
    <cellStyle name="20% - Accent5 3 4 2 11" xfId="44001" xr:uid="{00000000-0005-0000-0000-000034230000}"/>
    <cellStyle name="20% - Accent5 3 4 2 2" xfId="6047" xr:uid="{00000000-0005-0000-0000-000035230000}"/>
    <cellStyle name="20% - Accent5 3 4 2 2 2" xfId="6048" xr:uid="{00000000-0005-0000-0000-000036230000}"/>
    <cellStyle name="20% - Accent5 3 4 2 2 2 2" xfId="6049" xr:uid="{00000000-0005-0000-0000-000037230000}"/>
    <cellStyle name="20% - Accent5 3 4 2 2 2 2 2" xfId="6050" xr:uid="{00000000-0005-0000-0000-000038230000}"/>
    <cellStyle name="20% - Accent5 3 4 2 2 2 2 3" xfId="44004" xr:uid="{00000000-0005-0000-0000-000039230000}"/>
    <cellStyle name="20% - Accent5 3 4 2 2 2 3" xfId="6051" xr:uid="{00000000-0005-0000-0000-00003A230000}"/>
    <cellStyle name="20% - Accent5 3 4 2 2 2 4" xfId="6052" xr:uid="{00000000-0005-0000-0000-00003B230000}"/>
    <cellStyle name="20% - Accent5 3 4 2 2 2 5" xfId="37545" xr:uid="{00000000-0005-0000-0000-00003C230000}"/>
    <cellStyle name="20% - Accent5 3 4 2 2 2 6" xfId="44003" xr:uid="{00000000-0005-0000-0000-00003D230000}"/>
    <cellStyle name="20% - Accent5 3 4 2 2 3" xfId="6053" xr:uid="{00000000-0005-0000-0000-00003E230000}"/>
    <cellStyle name="20% - Accent5 3 4 2 2 3 2" xfId="6054" xr:uid="{00000000-0005-0000-0000-00003F230000}"/>
    <cellStyle name="20% - Accent5 3 4 2 2 3 3" xfId="44005" xr:uid="{00000000-0005-0000-0000-000040230000}"/>
    <cellStyle name="20% - Accent5 3 4 2 2 4" xfId="6055" xr:uid="{00000000-0005-0000-0000-000041230000}"/>
    <cellStyle name="20% - Accent5 3 4 2 2 5" xfId="6056" xr:uid="{00000000-0005-0000-0000-000042230000}"/>
    <cellStyle name="20% - Accent5 3 4 2 2 6" xfId="37544" xr:uid="{00000000-0005-0000-0000-000043230000}"/>
    <cellStyle name="20% - Accent5 3 4 2 2 7" xfId="44002" xr:uid="{00000000-0005-0000-0000-000044230000}"/>
    <cellStyle name="20% - Accent5 3 4 2 3" xfId="6057" xr:uid="{00000000-0005-0000-0000-000045230000}"/>
    <cellStyle name="20% - Accent5 3 4 2 3 2" xfId="6058" xr:uid="{00000000-0005-0000-0000-000046230000}"/>
    <cellStyle name="20% - Accent5 3 4 2 3 2 2" xfId="6059" xr:uid="{00000000-0005-0000-0000-000047230000}"/>
    <cellStyle name="20% - Accent5 3 4 2 3 2 2 2" xfId="6060" xr:uid="{00000000-0005-0000-0000-000048230000}"/>
    <cellStyle name="20% - Accent5 3 4 2 3 2 2 3" xfId="44008" xr:uid="{00000000-0005-0000-0000-000049230000}"/>
    <cellStyle name="20% - Accent5 3 4 2 3 2 3" xfId="6061" xr:uid="{00000000-0005-0000-0000-00004A230000}"/>
    <cellStyle name="20% - Accent5 3 4 2 3 2 4" xfId="6062" xr:uid="{00000000-0005-0000-0000-00004B230000}"/>
    <cellStyle name="20% - Accent5 3 4 2 3 2 5" xfId="37547" xr:uid="{00000000-0005-0000-0000-00004C230000}"/>
    <cellStyle name="20% - Accent5 3 4 2 3 2 6" xfId="44007" xr:uid="{00000000-0005-0000-0000-00004D230000}"/>
    <cellStyle name="20% - Accent5 3 4 2 3 3" xfId="6063" xr:uid="{00000000-0005-0000-0000-00004E230000}"/>
    <cellStyle name="20% - Accent5 3 4 2 3 3 2" xfId="6064" xr:uid="{00000000-0005-0000-0000-00004F230000}"/>
    <cellStyle name="20% - Accent5 3 4 2 3 3 3" xfId="44009" xr:uid="{00000000-0005-0000-0000-000050230000}"/>
    <cellStyle name="20% - Accent5 3 4 2 3 4" xfId="6065" xr:uid="{00000000-0005-0000-0000-000051230000}"/>
    <cellStyle name="20% - Accent5 3 4 2 3 5" xfId="6066" xr:uid="{00000000-0005-0000-0000-000052230000}"/>
    <cellStyle name="20% - Accent5 3 4 2 3 6" xfId="37546" xr:uid="{00000000-0005-0000-0000-000053230000}"/>
    <cellStyle name="20% - Accent5 3 4 2 3 7" xfId="44006" xr:uid="{00000000-0005-0000-0000-000054230000}"/>
    <cellStyle name="20% - Accent5 3 4 2 4" xfId="6067" xr:uid="{00000000-0005-0000-0000-000055230000}"/>
    <cellStyle name="20% - Accent5 3 4 2 4 2" xfId="6068" xr:uid="{00000000-0005-0000-0000-000056230000}"/>
    <cellStyle name="20% - Accent5 3 4 2 4 2 2" xfId="6069" xr:uid="{00000000-0005-0000-0000-000057230000}"/>
    <cellStyle name="20% - Accent5 3 4 2 4 2 3" xfId="44011" xr:uid="{00000000-0005-0000-0000-000058230000}"/>
    <cellStyle name="20% - Accent5 3 4 2 4 3" xfId="6070" xr:uid="{00000000-0005-0000-0000-000059230000}"/>
    <cellStyle name="20% - Accent5 3 4 2 4 4" xfId="6071" xr:uid="{00000000-0005-0000-0000-00005A230000}"/>
    <cellStyle name="20% - Accent5 3 4 2 4 5" xfId="37548" xr:uid="{00000000-0005-0000-0000-00005B230000}"/>
    <cellStyle name="20% - Accent5 3 4 2 4 6" xfId="44010" xr:uid="{00000000-0005-0000-0000-00005C230000}"/>
    <cellStyle name="20% - Accent5 3 4 2 5" xfId="6072" xr:uid="{00000000-0005-0000-0000-00005D230000}"/>
    <cellStyle name="20% - Accent5 3 4 2 5 2" xfId="6073" xr:uid="{00000000-0005-0000-0000-00005E230000}"/>
    <cellStyle name="20% - Accent5 3 4 2 5 2 2" xfId="6074" xr:uid="{00000000-0005-0000-0000-00005F230000}"/>
    <cellStyle name="20% - Accent5 3 4 2 5 3" xfId="6075" xr:uid="{00000000-0005-0000-0000-000060230000}"/>
    <cellStyle name="20% - Accent5 3 4 2 5 4" xfId="6076" xr:uid="{00000000-0005-0000-0000-000061230000}"/>
    <cellStyle name="20% - Accent5 3 4 2 5 5" xfId="44012" xr:uid="{00000000-0005-0000-0000-000062230000}"/>
    <cellStyle name="20% - Accent5 3 4 2 6" xfId="6077" xr:uid="{00000000-0005-0000-0000-000063230000}"/>
    <cellStyle name="20% - Accent5 3 4 2 6 2" xfId="6078" xr:uid="{00000000-0005-0000-0000-000064230000}"/>
    <cellStyle name="20% - Accent5 3 4 2 6 2 2" xfId="6079" xr:uid="{00000000-0005-0000-0000-000065230000}"/>
    <cellStyle name="20% - Accent5 3 4 2 6 3" xfId="6080" xr:uid="{00000000-0005-0000-0000-000066230000}"/>
    <cellStyle name="20% - Accent5 3 4 2 6 4" xfId="6081" xr:uid="{00000000-0005-0000-0000-000067230000}"/>
    <cellStyle name="20% - Accent5 3 4 2 7" xfId="6082" xr:uid="{00000000-0005-0000-0000-000068230000}"/>
    <cellStyle name="20% - Accent5 3 4 2 7 2" xfId="6083" xr:uid="{00000000-0005-0000-0000-000069230000}"/>
    <cellStyle name="20% - Accent5 3 4 2 8" xfId="6084" xr:uid="{00000000-0005-0000-0000-00006A230000}"/>
    <cellStyle name="20% - Accent5 3 4 2 9" xfId="6085" xr:uid="{00000000-0005-0000-0000-00006B230000}"/>
    <cellStyle name="20% - Accent5 3 4 3" xfId="6086" xr:uid="{00000000-0005-0000-0000-00006C230000}"/>
    <cellStyle name="20% - Accent5 3 4 3 2" xfId="6087" xr:uid="{00000000-0005-0000-0000-00006D230000}"/>
    <cellStyle name="20% - Accent5 3 4 3 2 2" xfId="6088" xr:uid="{00000000-0005-0000-0000-00006E230000}"/>
    <cellStyle name="20% - Accent5 3 4 3 2 2 2" xfId="6089" xr:uid="{00000000-0005-0000-0000-00006F230000}"/>
    <cellStyle name="20% - Accent5 3 4 3 2 2 3" xfId="44015" xr:uid="{00000000-0005-0000-0000-000070230000}"/>
    <cellStyle name="20% - Accent5 3 4 3 2 3" xfId="6090" xr:uid="{00000000-0005-0000-0000-000071230000}"/>
    <cellStyle name="20% - Accent5 3 4 3 2 4" xfId="6091" xr:uid="{00000000-0005-0000-0000-000072230000}"/>
    <cellStyle name="20% - Accent5 3 4 3 2 5" xfId="37550" xr:uid="{00000000-0005-0000-0000-000073230000}"/>
    <cellStyle name="20% - Accent5 3 4 3 2 6" xfId="44014" xr:uid="{00000000-0005-0000-0000-000074230000}"/>
    <cellStyle name="20% - Accent5 3 4 3 3" xfId="6092" xr:uid="{00000000-0005-0000-0000-000075230000}"/>
    <cellStyle name="20% - Accent5 3 4 3 3 2" xfId="6093" xr:uid="{00000000-0005-0000-0000-000076230000}"/>
    <cellStyle name="20% - Accent5 3 4 3 3 3" xfId="44016" xr:uid="{00000000-0005-0000-0000-000077230000}"/>
    <cellStyle name="20% - Accent5 3 4 3 4" xfId="6094" xr:uid="{00000000-0005-0000-0000-000078230000}"/>
    <cellStyle name="20% - Accent5 3 4 3 5" xfId="6095" xr:uid="{00000000-0005-0000-0000-000079230000}"/>
    <cellStyle name="20% - Accent5 3 4 3 6" xfId="37549" xr:uid="{00000000-0005-0000-0000-00007A230000}"/>
    <cellStyle name="20% - Accent5 3 4 3 7" xfId="44013" xr:uid="{00000000-0005-0000-0000-00007B230000}"/>
    <cellStyle name="20% - Accent5 3 4 4" xfId="6096" xr:uid="{00000000-0005-0000-0000-00007C230000}"/>
    <cellStyle name="20% - Accent5 3 4 4 2" xfId="6097" xr:uid="{00000000-0005-0000-0000-00007D230000}"/>
    <cellStyle name="20% - Accent5 3 4 4 2 2" xfId="6098" xr:uid="{00000000-0005-0000-0000-00007E230000}"/>
    <cellStyle name="20% - Accent5 3 4 4 2 2 2" xfId="6099" xr:uid="{00000000-0005-0000-0000-00007F230000}"/>
    <cellStyle name="20% - Accent5 3 4 4 2 2 3" xfId="44019" xr:uid="{00000000-0005-0000-0000-000080230000}"/>
    <cellStyle name="20% - Accent5 3 4 4 2 3" xfId="6100" xr:uid="{00000000-0005-0000-0000-000081230000}"/>
    <cellStyle name="20% - Accent5 3 4 4 2 4" xfId="6101" xr:uid="{00000000-0005-0000-0000-000082230000}"/>
    <cellStyle name="20% - Accent5 3 4 4 2 5" xfId="37552" xr:uid="{00000000-0005-0000-0000-000083230000}"/>
    <cellStyle name="20% - Accent5 3 4 4 2 6" xfId="44018" xr:uid="{00000000-0005-0000-0000-000084230000}"/>
    <cellStyle name="20% - Accent5 3 4 4 3" xfId="6102" xr:uid="{00000000-0005-0000-0000-000085230000}"/>
    <cellStyle name="20% - Accent5 3 4 4 3 2" xfId="6103" xr:uid="{00000000-0005-0000-0000-000086230000}"/>
    <cellStyle name="20% - Accent5 3 4 4 3 3" xfId="44020" xr:uid="{00000000-0005-0000-0000-000087230000}"/>
    <cellStyle name="20% - Accent5 3 4 4 4" xfId="6104" xr:uid="{00000000-0005-0000-0000-000088230000}"/>
    <cellStyle name="20% - Accent5 3 4 4 5" xfId="6105" xr:uid="{00000000-0005-0000-0000-000089230000}"/>
    <cellStyle name="20% - Accent5 3 4 4 6" xfId="37551" xr:uid="{00000000-0005-0000-0000-00008A230000}"/>
    <cellStyle name="20% - Accent5 3 4 4 7" xfId="44017" xr:uid="{00000000-0005-0000-0000-00008B230000}"/>
    <cellStyle name="20% - Accent5 3 4 5" xfId="6106" xr:uid="{00000000-0005-0000-0000-00008C230000}"/>
    <cellStyle name="20% - Accent5 3 4 5 2" xfId="6107" xr:uid="{00000000-0005-0000-0000-00008D230000}"/>
    <cellStyle name="20% - Accent5 3 4 5 2 2" xfId="6108" xr:uid="{00000000-0005-0000-0000-00008E230000}"/>
    <cellStyle name="20% - Accent5 3 4 5 2 3" xfId="44022" xr:uid="{00000000-0005-0000-0000-00008F230000}"/>
    <cellStyle name="20% - Accent5 3 4 5 3" xfId="6109" xr:uid="{00000000-0005-0000-0000-000090230000}"/>
    <cellStyle name="20% - Accent5 3 4 5 4" xfId="6110" xr:uid="{00000000-0005-0000-0000-000091230000}"/>
    <cellStyle name="20% - Accent5 3 4 5 5" xfId="37553" xr:uid="{00000000-0005-0000-0000-000092230000}"/>
    <cellStyle name="20% - Accent5 3 4 5 6" xfId="44021" xr:uid="{00000000-0005-0000-0000-000093230000}"/>
    <cellStyle name="20% - Accent5 3 4 6" xfId="6111" xr:uid="{00000000-0005-0000-0000-000094230000}"/>
    <cellStyle name="20% - Accent5 3 4 6 2" xfId="6112" xr:uid="{00000000-0005-0000-0000-000095230000}"/>
    <cellStyle name="20% - Accent5 3 4 6 2 2" xfId="6113" xr:uid="{00000000-0005-0000-0000-000096230000}"/>
    <cellStyle name="20% - Accent5 3 4 6 3" xfId="6114" xr:uid="{00000000-0005-0000-0000-000097230000}"/>
    <cellStyle name="20% - Accent5 3 4 6 4" xfId="6115" xr:uid="{00000000-0005-0000-0000-000098230000}"/>
    <cellStyle name="20% - Accent5 3 4 6 5" xfId="44023" xr:uid="{00000000-0005-0000-0000-000099230000}"/>
    <cellStyle name="20% - Accent5 3 4 7" xfId="6116" xr:uid="{00000000-0005-0000-0000-00009A230000}"/>
    <cellStyle name="20% - Accent5 3 4 7 2" xfId="6117" xr:uid="{00000000-0005-0000-0000-00009B230000}"/>
    <cellStyle name="20% - Accent5 3 4 7 2 2" xfId="6118" xr:uid="{00000000-0005-0000-0000-00009C230000}"/>
    <cellStyle name="20% - Accent5 3 4 7 3" xfId="6119" xr:uid="{00000000-0005-0000-0000-00009D230000}"/>
    <cellStyle name="20% - Accent5 3 4 7 4" xfId="6120" xr:uid="{00000000-0005-0000-0000-00009E230000}"/>
    <cellStyle name="20% - Accent5 3 4 8" xfId="6121" xr:uid="{00000000-0005-0000-0000-00009F230000}"/>
    <cellStyle name="20% - Accent5 3 4 8 2" xfId="6122" xr:uid="{00000000-0005-0000-0000-0000A0230000}"/>
    <cellStyle name="20% - Accent5 3 4 9" xfId="6123" xr:uid="{00000000-0005-0000-0000-0000A1230000}"/>
    <cellStyle name="20% - Accent5 3 5" xfId="6124" xr:uid="{00000000-0005-0000-0000-0000A2230000}"/>
    <cellStyle name="20% - Accent5 3 5 10" xfId="34619" xr:uid="{00000000-0005-0000-0000-0000A3230000}"/>
    <cellStyle name="20% - Accent5 3 5 11" xfId="44024" xr:uid="{00000000-0005-0000-0000-0000A4230000}"/>
    <cellStyle name="20% - Accent5 3 5 2" xfId="6125" xr:uid="{00000000-0005-0000-0000-0000A5230000}"/>
    <cellStyle name="20% - Accent5 3 5 2 2" xfId="6126" xr:uid="{00000000-0005-0000-0000-0000A6230000}"/>
    <cellStyle name="20% - Accent5 3 5 2 2 2" xfId="6127" xr:uid="{00000000-0005-0000-0000-0000A7230000}"/>
    <cellStyle name="20% - Accent5 3 5 2 2 2 2" xfId="6128" xr:uid="{00000000-0005-0000-0000-0000A8230000}"/>
    <cellStyle name="20% - Accent5 3 5 2 2 2 3" xfId="44027" xr:uid="{00000000-0005-0000-0000-0000A9230000}"/>
    <cellStyle name="20% - Accent5 3 5 2 2 3" xfId="6129" xr:uid="{00000000-0005-0000-0000-0000AA230000}"/>
    <cellStyle name="20% - Accent5 3 5 2 2 4" xfId="6130" xr:uid="{00000000-0005-0000-0000-0000AB230000}"/>
    <cellStyle name="20% - Accent5 3 5 2 2 5" xfId="37555" xr:uid="{00000000-0005-0000-0000-0000AC230000}"/>
    <cellStyle name="20% - Accent5 3 5 2 2 6" xfId="44026" xr:uid="{00000000-0005-0000-0000-0000AD230000}"/>
    <cellStyle name="20% - Accent5 3 5 2 3" xfId="6131" xr:uid="{00000000-0005-0000-0000-0000AE230000}"/>
    <cellStyle name="20% - Accent5 3 5 2 3 2" xfId="6132" xr:uid="{00000000-0005-0000-0000-0000AF230000}"/>
    <cellStyle name="20% - Accent5 3 5 2 3 3" xfId="44028" xr:uid="{00000000-0005-0000-0000-0000B0230000}"/>
    <cellStyle name="20% - Accent5 3 5 2 4" xfId="6133" xr:uid="{00000000-0005-0000-0000-0000B1230000}"/>
    <cellStyle name="20% - Accent5 3 5 2 5" xfId="6134" xr:uid="{00000000-0005-0000-0000-0000B2230000}"/>
    <cellStyle name="20% - Accent5 3 5 2 6" xfId="37554" xr:uid="{00000000-0005-0000-0000-0000B3230000}"/>
    <cellStyle name="20% - Accent5 3 5 2 7" xfId="44025" xr:uid="{00000000-0005-0000-0000-0000B4230000}"/>
    <cellStyle name="20% - Accent5 3 5 3" xfId="6135" xr:uid="{00000000-0005-0000-0000-0000B5230000}"/>
    <cellStyle name="20% - Accent5 3 5 3 2" xfId="6136" xr:uid="{00000000-0005-0000-0000-0000B6230000}"/>
    <cellStyle name="20% - Accent5 3 5 3 2 2" xfId="6137" xr:uid="{00000000-0005-0000-0000-0000B7230000}"/>
    <cellStyle name="20% - Accent5 3 5 3 2 2 2" xfId="6138" xr:uid="{00000000-0005-0000-0000-0000B8230000}"/>
    <cellStyle name="20% - Accent5 3 5 3 2 2 3" xfId="44031" xr:uid="{00000000-0005-0000-0000-0000B9230000}"/>
    <cellStyle name="20% - Accent5 3 5 3 2 3" xfId="6139" xr:uid="{00000000-0005-0000-0000-0000BA230000}"/>
    <cellStyle name="20% - Accent5 3 5 3 2 4" xfId="6140" xr:uid="{00000000-0005-0000-0000-0000BB230000}"/>
    <cellStyle name="20% - Accent5 3 5 3 2 5" xfId="37557" xr:uid="{00000000-0005-0000-0000-0000BC230000}"/>
    <cellStyle name="20% - Accent5 3 5 3 2 6" xfId="44030" xr:uid="{00000000-0005-0000-0000-0000BD230000}"/>
    <cellStyle name="20% - Accent5 3 5 3 3" xfId="6141" xr:uid="{00000000-0005-0000-0000-0000BE230000}"/>
    <cellStyle name="20% - Accent5 3 5 3 3 2" xfId="6142" xr:uid="{00000000-0005-0000-0000-0000BF230000}"/>
    <cellStyle name="20% - Accent5 3 5 3 3 3" xfId="44032" xr:uid="{00000000-0005-0000-0000-0000C0230000}"/>
    <cellStyle name="20% - Accent5 3 5 3 4" xfId="6143" xr:uid="{00000000-0005-0000-0000-0000C1230000}"/>
    <cellStyle name="20% - Accent5 3 5 3 5" xfId="6144" xr:uid="{00000000-0005-0000-0000-0000C2230000}"/>
    <cellStyle name="20% - Accent5 3 5 3 6" xfId="37556" xr:uid="{00000000-0005-0000-0000-0000C3230000}"/>
    <cellStyle name="20% - Accent5 3 5 3 7" xfId="44029" xr:uid="{00000000-0005-0000-0000-0000C4230000}"/>
    <cellStyle name="20% - Accent5 3 5 4" xfId="6145" xr:uid="{00000000-0005-0000-0000-0000C5230000}"/>
    <cellStyle name="20% - Accent5 3 5 4 2" xfId="6146" xr:uid="{00000000-0005-0000-0000-0000C6230000}"/>
    <cellStyle name="20% - Accent5 3 5 4 2 2" xfId="6147" xr:uid="{00000000-0005-0000-0000-0000C7230000}"/>
    <cellStyle name="20% - Accent5 3 5 4 2 3" xfId="44034" xr:uid="{00000000-0005-0000-0000-0000C8230000}"/>
    <cellStyle name="20% - Accent5 3 5 4 3" xfId="6148" xr:uid="{00000000-0005-0000-0000-0000C9230000}"/>
    <cellStyle name="20% - Accent5 3 5 4 4" xfId="6149" xr:uid="{00000000-0005-0000-0000-0000CA230000}"/>
    <cellStyle name="20% - Accent5 3 5 4 5" xfId="37558" xr:uid="{00000000-0005-0000-0000-0000CB230000}"/>
    <cellStyle name="20% - Accent5 3 5 4 6" xfId="44033" xr:uid="{00000000-0005-0000-0000-0000CC230000}"/>
    <cellStyle name="20% - Accent5 3 5 5" xfId="6150" xr:uid="{00000000-0005-0000-0000-0000CD230000}"/>
    <cellStyle name="20% - Accent5 3 5 5 2" xfId="6151" xr:uid="{00000000-0005-0000-0000-0000CE230000}"/>
    <cellStyle name="20% - Accent5 3 5 5 2 2" xfId="6152" xr:uid="{00000000-0005-0000-0000-0000CF230000}"/>
    <cellStyle name="20% - Accent5 3 5 5 3" xfId="6153" xr:uid="{00000000-0005-0000-0000-0000D0230000}"/>
    <cellStyle name="20% - Accent5 3 5 5 4" xfId="6154" xr:uid="{00000000-0005-0000-0000-0000D1230000}"/>
    <cellStyle name="20% - Accent5 3 5 5 5" xfId="44035" xr:uid="{00000000-0005-0000-0000-0000D2230000}"/>
    <cellStyle name="20% - Accent5 3 5 6" xfId="6155" xr:uid="{00000000-0005-0000-0000-0000D3230000}"/>
    <cellStyle name="20% - Accent5 3 5 6 2" xfId="6156" xr:uid="{00000000-0005-0000-0000-0000D4230000}"/>
    <cellStyle name="20% - Accent5 3 5 6 2 2" xfId="6157" xr:uid="{00000000-0005-0000-0000-0000D5230000}"/>
    <cellStyle name="20% - Accent5 3 5 6 3" xfId="6158" xr:uid="{00000000-0005-0000-0000-0000D6230000}"/>
    <cellStyle name="20% - Accent5 3 5 6 4" xfId="6159" xr:uid="{00000000-0005-0000-0000-0000D7230000}"/>
    <cellStyle name="20% - Accent5 3 5 7" xfId="6160" xr:uid="{00000000-0005-0000-0000-0000D8230000}"/>
    <cellStyle name="20% - Accent5 3 5 7 2" xfId="6161" xr:uid="{00000000-0005-0000-0000-0000D9230000}"/>
    <cellStyle name="20% - Accent5 3 5 8" xfId="6162" xr:uid="{00000000-0005-0000-0000-0000DA230000}"/>
    <cellStyle name="20% - Accent5 3 5 9" xfId="6163" xr:uid="{00000000-0005-0000-0000-0000DB230000}"/>
    <cellStyle name="20% - Accent5 3 6" xfId="6164" xr:uid="{00000000-0005-0000-0000-0000DC230000}"/>
    <cellStyle name="20% - Accent5 3 6 2" xfId="6165" xr:uid="{00000000-0005-0000-0000-0000DD230000}"/>
    <cellStyle name="20% - Accent5 3 6 2 2" xfId="6166" xr:uid="{00000000-0005-0000-0000-0000DE230000}"/>
    <cellStyle name="20% - Accent5 3 6 2 2 2" xfId="6167" xr:uid="{00000000-0005-0000-0000-0000DF230000}"/>
    <cellStyle name="20% - Accent5 3 6 2 2 3" xfId="44038" xr:uid="{00000000-0005-0000-0000-0000E0230000}"/>
    <cellStyle name="20% - Accent5 3 6 2 3" xfId="6168" xr:uid="{00000000-0005-0000-0000-0000E1230000}"/>
    <cellStyle name="20% - Accent5 3 6 2 4" xfId="6169" xr:uid="{00000000-0005-0000-0000-0000E2230000}"/>
    <cellStyle name="20% - Accent5 3 6 2 5" xfId="37560" xr:uid="{00000000-0005-0000-0000-0000E3230000}"/>
    <cellStyle name="20% - Accent5 3 6 2 6" xfId="44037" xr:uid="{00000000-0005-0000-0000-0000E4230000}"/>
    <cellStyle name="20% - Accent5 3 6 3" xfId="6170" xr:uid="{00000000-0005-0000-0000-0000E5230000}"/>
    <cellStyle name="20% - Accent5 3 6 3 2" xfId="6171" xr:uid="{00000000-0005-0000-0000-0000E6230000}"/>
    <cellStyle name="20% - Accent5 3 6 3 2 2" xfId="6172" xr:uid="{00000000-0005-0000-0000-0000E7230000}"/>
    <cellStyle name="20% - Accent5 3 6 3 3" xfId="6173" xr:uid="{00000000-0005-0000-0000-0000E8230000}"/>
    <cellStyle name="20% - Accent5 3 6 3 4" xfId="6174" xr:uid="{00000000-0005-0000-0000-0000E9230000}"/>
    <cellStyle name="20% - Accent5 3 6 3 5" xfId="44039" xr:uid="{00000000-0005-0000-0000-0000EA230000}"/>
    <cellStyle name="20% - Accent5 3 6 4" xfId="6175" xr:uid="{00000000-0005-0000-0000-0000EB230000}"/>
    <cellStyle name="20% - Accent5 3 6 4 2" xfId="6176" xr:uid="{00000000-0005-0000-0000-0000EC230000}"/>
    <cellStyle name="20% - Accent5 3 6 5" xfId="6177" xr:uid="{00000000-0005-0000-0000-0000ED230000}"/>
    <cellStyle name="20% - Accent5 3 6 6" xfId="6178" xr:uid="{00000000-0005-0000-0000-0000EE230000}"/>
    <cellStyle name="20% - Accent5 3 6 7" xfId="37559" xr:uid="{00000000-0005-0000-0000-0000EF230000}"/>
    <cellStyle name="20% - Accent5 3 6 8" xfId="44036" xr:uid="{00000000-0005-0000-0000-0000F0230000}"/>
    <cellStyle name="20% - Accent5 3 7" xfId="6179" xr:uid="{00000000-0005-0000-0000-0000F1230000}"/>
    <cellStyle name="20% - Accent5 3 7 2" xfId="6180" xr:uid="{00000000-0005-0000-0000-0000F2230000}"/>
    <cellStyle name="20% - Accent5 3 7 2 2" xfId="6181" xr:uid="{00000000-0005-0000-0000-0000F3230000}"/>
    <cellStyle name="20% - Accent5 3 7 2 2 2" xfId="6182" xr:uid="{00000000-0005-0000-0000-0000F4230000}"/>
    <cellStyle name="20% - Accent5 3 7 2 2 3" xfId="44042" xr:uid="{00000000-0005-0000-0000-0000F5230000}"/>
    <cellStyle name="20% - Accent5 3 7 2 3" xfId="6183" xr:uid="{00000000-0005-0000-0000-0000F6230000}"/>
    <cellStyle name="20% - Accent5 3 7 2 4" xfId="6184" xr:uid="{00000000-0005-0000-0000-0000F7230000}"/>
    <cellStyle name="20% - Accent5 3 7 2 5" xfId="37562" xr:uid="{00000000-0005-0000-0000-0000F8230000}"/>
    <cellStyle name="20% - Accent5 3 7 2 6" xfId="44041" xr:uid="{00000000-0005-0000-0000-0000F9230000}"/>
    <cellStyle name="20% - Accent5 3 7 3" xfId="6185" xr:uid="{00000000-0005-0000-0000-0000FA230000}"/>
    <cellStyle name="20% - Accent5 3 7 4" xfId="6186" xr:uid="{00000000-0005-0000-0000-0000FB230000}"/>
    <cellStyle name="20% - Accent5 3 7 4 2" xfId="6187" xr:uid="{00000000-0005-0000-0000-0000FC230000}"/>
    <cellStyle name="20% - Accent5 3 7 4 3" xfId="44043" xr:uid="{00000000-0005-0000-0000-0000FD230000}"/>
    <cellStyle name="20% - Accent5 3 7 5" xfId="6188" xr:uid="{00000000-0005-0000-0000-0000FE230000}"/>
    <cellStyle name="20% - Accent5 3 7 6" xfId="6189" xr:uid="{00000000-0005-0000-0000-0000FF230000}"/>
    <cellStyle name="20% - Accent5 3 7 7" xfId="37561" xr:uid="{00000000-0005-0000-0000-000000240000}"/>
    <cellStyle name="20% - Accent5 3 7 8" xfId="44040" xr:uid="{00000000-0005-0000-0000-000001240000}"/>
    <cellStyle name="20% - Accent5 3 8" xfId="6190" xr:uid="{00000000-0005-0000-0000-000002240000}"/>
    <cellStyle name="20% - Accent5 3 8 2" xfId="6191" xr:uid="{00000000-0005-0000-0000-000003240000}"/>
    <cellStyle name="20% - Accent5 3 8 2 2" xfId="6192" xr:uid="{00000000-0005-0000-0000-000004240000}"/>
    <cellStyle name="20% - Accent5 3 8 2 3" xfId="44045" xr:uid="{00000000-0005-0000-0000-000005240000}"/>
    <cellStyle name="20% - Accent5 3 8 3" xfId="6193" xr:uid="{00000000-0005-0000-0000-000006240000}"/>
    <cellStyle name="20% - Accent5 3 8 4" xfId="6194" xr:uid="{00000000-0005-0000-0000-000007240000}"/>
    <cellStyle name="20% - Accent5 3 8 5" xfId="37563" xr:uid="{00000000-0005-0000-0000-000008240000}"/>
    <cellStyle name="20% - Accent5 3 8 6" xfId="44044" xr:uid="{00000000-0005-0000-0000-000009240000}"/>
    <cellStyle name="20% - Accent5 3 9" xfId="6195" xr:uid="{00000000-0005-0000-0000-00000A240000}"/>
    <cellStyle name="20% - Accent5 3 9 2" xfId="6196" xr:uid="{00000000-0005-0000-0000-00000B240000}"/>
    <cellStyle name="20% - Accent5 3 9 2 2" xfId="6197" xr:uid="{00000000-0005-0000-0000-00000C240000}"/>
    <cellStyle name="20% - Accent5 3 9 3" xfId="6198" xr:uid="{00000000-0005-0000-0000-00000D240000}"/>
    <cellStyle name="20% - Accent5 3 9 4" xfId="6199" xr:uid="{00000000-0005-0000-0000-00000E240000}"/>
    <cellStyle name="20% - Accent5 3 9 5" xfId="37564" xr:uid="{00000000-0005-0000-0000-00000F240000}"/>
    <cellStyle name="20% - Accent5 4" xfId="6200" xr:uid="{00000000-0005-0000-0000-000010240000}"/>
    <cellStyle name="20% - Accent5 4 10" xfId="6201" xr:uid="{00000000-0005-0000-0000-000011240000}"/>
    <cellStyle name="20% - Accent5 4 10 2" xfId="6202" xr:uid="{00000000-0005-0000-0000-000012240000}"/>
    <cellStyle name="20% - Accent5 4 11" xfId="6203" xr:uid="{00000000-0005-0000-0000-000013240000}"/>
    <cellStyle name="20% - Accent5 4 12" xfId="6204" xr:uid="{00000000-0005-0000-0000-000014240000}"/>
    <cellStyle name="20% - Accent5 4 13" xfId="34620" xr:uid="{00000000-0005-0000-0000-000015240000}"/>
    <cellStyle name="20% - Accent5 4 14" xfId="44046" xr:uid="{00000000-0005-0000-0000-000016240000}"/>
    <cellStyle name="20% - Accent5 4 2" xfId="6205" xr:uid="{00000000-0005-0000-0000-000017240000}"/>
    <cellStyle name="20% - Accent5 4 2 10" xfId="6206" xr:uid="{00000000-0005-0000-0000-000018240000}"/>
    <cellStyle name="20% - Accent5 4 2 11" xfId="6207" xr:uid="{00000000-0005-0000-0000-000019240000}"/>
    <cellStyle name="20% - Accent5 4 2 12" xfId="34621" xr:uid="{00000000-0005-0000-0000-00001A240000}"/>
    <cellStyle name="20% - Accent5 4 2 13" xfId="44047" xr:uid="{00000000-0005-0000-0000-00001B240000}"/>
    <cellStyle name="20% - Accent5 4 2 2" xfId="6208" xr:uid="{00000000-0005-0000-0000-00001C240000}"/>
    <cellStyle name="20% - Accent5 4 2 2 10" xfId="6209" xr:uid="{00000000-0005-0000-0000-00001D240000}"/>
    <cellStyle name="20% - Accent5 4 2 2 11" xfId="34622" xr:uid="{00000000-0005-0000-0000-00001E240000}"/>
    <cellStyle name="20% - Accent5 4 2 2 12" xfId="44048" xr:uid="{00000000-0005-0000-0000-00001F240000}"/>
    <cellStyle name="20% - Accent5 4 2 2 2" xfId="6210" xr:uid="{00000000-0005-0000-0000-000020240000}"/>
    <cellStyle name="20% - Accent5 4 2 2 2 10" xfId="34623" xr:uid="{00000000-0005-0000-0000-000021240000}"/>
    <cellStyle name="20% - Accent5 4 2 2 2 11" xfId="44049" xr:uid="{00000000-0005-0000-0000-000022240000}"/>
    <cellStyle name="20% - Accent5 4 2 2 2 2" xfId="6211" xr:uid="{00000000-0005-0000-0000-000023240000}"/>
    <cellStyle name="20% - Accent5 4 2 2 2 2 2" xfId="6212" xr:uid="{00000000-0005-0000-0000-000024240000}"/>
    <cellStyle name="20% - Accent5 4 2 2 2 2 2 2" xfId="6213" xr:uid="{00000000-0005-0000-0000-000025240000}"/>
    <cellStyle name="20% - Accent5 4 2 2 2 2 2 2 2" xfId="6214" xr:uid="{00000000-0005-0000-0000-000026240000}"/>
    <cellStyle name="20% - Accent5 4 2 2 2 2 2 2 3" xfId="44052" xr:uid="{00000000-0005-0000-0000-000027240000}"/>
    <cellStyle name="20% - Accent5 4 2 2 2 2 2 3" xfId="6215" xr:uid="{00000000-0005-0000-0000-000028240000}"/>
    <cellStyle name="20% - Accent5 4 2 2 2 2 2 4" xfId="6216" xr:uid="{00000000-0005-0000-0000-000029240000}"/>
    <cellStyle name="20% - Accent5 4 2 2 2 2 2 5" xfId="37566" xr:uid="{00000000-0005-0000-0000-00002A240000}"/>
    <cellStyle name="20% - Accent5 4 2 2 2 2 2 6" xfId="44051" xr:uid="{00000000-0005-0000-0000-00002B240000}"/>
    <cellStyle name="20% - Accent5 4 2 2 2 2 3" xfId="6217" xr:uid="{00000000-0005-0000-0000-00002C240000}"/>
    <cellStyle name="20% - Accent5 4 2 2 2 2 3 2" xfId="6218" xr:uid="{00000000-0005-0000-0000-00002D240000}"/>
    <cellStyle name="20% - Accent5 4 2 2 2 2 3 3" xfId="44053" xr:uid="{00000000-0005-0000-0000-00002E240000}"/>
    <cellStyle name="20% - Accent5 4 2 2 2 2 4" xfId="6219" xr:uid="{00000000-0005-0000-0000-00002F240000}"/>
    <cellStyle name="20% - Accent5 4 2 2 2 2 5" xfId="6220" xr:uid="{00000000-0005-0000-0000-000030240000}"/>
    <cellStyle name="20% - Accent5 4 2 2 2 2 6" xfId="37565" xr:uid="{00000000-0005-0000-0000-000031240000}"/>
    <cellStyle name="20% - Accent5 4 2 2 2 2 7" xfId="44050" xr:uid="{00000000-0005-0000-0000-000032240000}"/>
    <cellStyle name="20% - Accent5 4 2 2 2 3" xfId="6221" xr:uid="{00000000-0005-0000-0000-000033240000}"/>
    <cellStyle name="20% - Accent5 4 2 2 2 3 2" xfId="6222" xr:uid="{00000000-0005-0000-0000-000034240000}"/>
    <cellStyle name="20% - Accent5 4 2 2 2 3 2 2" xfId="6223" xr:uid="{00000000-0005-0000-0000-000035240000}"/>
    <cellStyle name="20% - Accent5 4 2 2 2 3 2 2 2" xfId="6224" xr:uid="{00000000-0005-0000-0000-000036240000}"/>
    <cellStyle name="20% - Accent5 4 2 2 2 3 2 2 3" xfId="44056" xr:uid="{00000000-0005-0000-0000-000037240000}"/>
    <cellStyle name="20% - Accent5 4 2 2 2 3 2 3" xfId="6225" xr:uid="{00000000-0005-0000-0000-000038240000}"/>
    <cellStyle name="20% - Accent5 4 2 2 2 3 2 4" xfId="6226" xr:uid="{00000000-0005-0000-0000-000039240000}"/>
    <cellStyle name="20% - Accent5 4 2 2 2 3 2 5" xfId="37568" xr:uid="{00000000-0005-0000-0000-00003A240000}"/>
    <cellStyle name="20% - Accent5 4 2 2 2 3 2 6" xfId="44055" xr:uid="{00000000-0005-0000-0000-00003B240000}"/>
    <cellStyle name="20% - Accent5 4 2 2 2 3 3" xfId="6227" xr:uid="{00000000-0005-0000-0000-00003C240000}"/>
    <cellStyle name="20% - Accent5 4 2 2 2 3 3 2" xfId="6228" xr:uid="{00000000-0005-0000-0000-00003D240000}"/>
    <cellStyle name="20% - Accent5 4 2 2 2 3 3 3" xfId="44057" xr:uid="{00000000-0005-0000-0000-00003E240000}"/>
    <cellStyle name="20% - Accent5 4 2 2 2 3 4" xfId="6229" xr:uid="{00000000-0005-0000-0000-00003F240000}"/>
    <cellStyle name="20% - Accent5 4 2 2 2 3 5" xfId="6230" xr:uid="{00000000-0005-0000-0000-000040240000}"/>
    <cellStyle name="20% - Accent5 4 2 2 2 3 6" xfId="37567" xr:uid="{00000000-0005-0000-0000-000041240000}"/>
    <cellStyle name="20% - Accent5 4 2 2 2 3 7" xfId="44054" xr:uid="{00000000-0005-0000-0000-000042240000}"/>
    <cellStyle name="20% - Accent5 4 2 2 2 4" xfId="6231" xr:uid="{00000000-0005-0000-0000-000043240000}"/>
    <cellStyle name="20% - Accent5 4 2 2 2 4 2" xfId="6232" xr:uid="{00000000-0005-0000-0000-000044240000}"/>
    <cellStyle name="20% - Accent5 4 2 2 2 4 2 2" xfId="6233" xr:uid="{00000000-0005-0000-0000-000045240000}"/>
    <cellStyle name="20% - Accent5 4 2 2 2 4 2 3" xfId="44059" xr:uid="{00000000-0005-0000-0000-000046240000}"/>
    <cellStyle name="20% - Accent5 4 2 2 2 4 3" xfId="6234" xr:uid="{00000000-0005-0000-0000-000047240000}"/>
    <cellStyle name="20% - Accent5 4 2 2 2 4 4" xfId="6235" xr:uid="{00000000-0005-0000-0000-000048240000}"/>
    <cellStyle name="20% - Accent5 4 2 2 2 4 5" xfId="37569" xr:uid="{00000000-0005-0000-0000-000049240000}"/>
    <cellStyle name="20% - Accent5 4 2 2 2 4 6" xfId="44058" xr:uid="{00000000-0005-0000-0000-00004A240000}"/>
    <cellStyle name="20% - Accent5 4 2 2 2 5" xfId="6236" xr:uid="{00000000-0005-0000-0000-00004B240000}"/>
    <cellStyle name="20% - Accent5 4 2 2 2 5 2" xfId="6237" xr:uid="{00000000-0005-0000-0000-00004C240000}"/>
    <cellStyle name="20% - Accent5 4 2 2 2 5 2 2" xfId="6238" xr:uid="{00000000-0005-0000-0000-00004D240000}"/>
    <cellStyle name="20% - Accent5 4 2 2 2 5 3" xfId="6239" xr:uid="{00000000-0005-0000-0000-00004E240000}"/>
    <cellStyle name="20% - Accent5 4 2 2 2 5 4" xfId="6240" xr:uid="{00000000-0005-0000-0000-00004F240000}"/>
    <cellStyle name="20% - Accent5 4 2 2 2 5 5" xfId="44060" xr:uid="{00000000-0005-0000-0000-000050240000}"/>
    <cellStyle name="20% - Accent5 4 2 2 2 6" xfId="6241" xr:uid="{00000000-0005-0000-0000-000051240000}"/>
    <cellStyle name="20% - Accent5 4 2 2 2 6 2" xfId="6242" xr:uid="{00000000-0005-0000-0000-000052240000}"/>
    <cellStyle name="20% - Accent5 4 2 2 2 6 2 2" xfId="6243" xr:uid="{00000000-0005-0000-0000-000053240000}"/>
    <cellStyle name="20% - Accent5 4 2 2 2 6 3" xfId="6244" xr:uid="{00000000-0005-0000-0000-000054240000}"/>
    <cellStyle name="20% - Accent5 4 2 2 2 6 4" xfId="6245" xr:uid="{00000000-0005-0000-0000-000055240000}"/>
    <cellStyle name="20% - Accent5 4 2 2 2 7" xfId="6246" xr:uid="{00000000-0005-0000-0000-000056240000}"/>
    <cellStyle name="20% - Accent5 4 2 2 2 7 2" xfId="6247" xr:uid="{00000000-0005-0000-0000-000057240000}"/>
    <cellStyle name="20% - Accent5 4 2 2 2 8" xfId="6248" xr:uid="{00000000-0005-0000-0000-000058240000}"/>
    <cellStyle name="20% - Accent5 4 2 2 2 9" xfId="6249" xr:uid="{00000000-0005-0000-0000-000059240000}"/>
    <cellStyle name="20% - Accent5 4 2 2 3" xfId="6250" xr:uid="{00000000-0005-0000-0000-00005A240000}"/>
    <cellStyle name="20% - Accent5 4 2 2 3 2" xfId="6251" xr:uid="{00000000-0005-0000-0000-00005B240000}"/>
    <cellStyle name="20% - Accent5 4 2 2 3 2 2" xfId="6252" xr:uid="{00000000-0005-0000-0000-00005C240000}"/>
    <cellStyle name="20% - Accent5 4 2 2 3 2 2 2" xfId="6253" xr:uid="{00000000-0005-0000-0000-00005D240000}"/>
    <cellStyle name="20% - Accent5 4 2 2 3 2 2 3" xfId="44063" xr:uid="{00000000-0005-0000-0000-00005E240000}"/>
    <cellStyle name="20% - Accent5 4 2 2 3 2 3" xfId="6254" xr:uid="{00000000-0005-0000-0000-00005F240000}"/>
    <cellStyle name="20% - Accent5 4 2 2 3 2 4" xfId="6255" xr:uid="{00000000-0005-0000-0000-000060240000}"/>
    <cellStyle name="20% - Accent5 4 2 2 3 2 5" xfId="37571" xr:uid="{00000000-0005-0000-0000-000061240000}"/>
    <cellStyle name="20% - Accent5 4 2 2 3 2 6" xfId="44062" xr:uid="{00000000-0005-0000-0000-000062240000}"/>
    <cellStyle name="20% - Accent5 4 2 2 3 3" xfId="6256" xr:uid="{00000000-0005-0000-0000-000063240000}"/>
    <cellStyle name="20% - Accent5 4 2 2 3 3 2" xfId="6257" xr:uid="{00000000-0005-0000-0000-000064240000}"/>
    <cellStyle name="20% - Accent5 4 2 2 3 3 3" xfId="44064" xr:uid="{00000000-0005-0000-0000-000065240000}"/>
    <cellStyle name="20% - Accent5 4 2 2 3 4" xfId="6258" xr:uid="{00000000-0005-0000-0000-000066240000}"/>
    <cellStyle name="20% - Accent5 4 2 2 3 5" xfId="6259" xr:uid="{00000000-0005-0000-0000-000067240000}"/>
    <cellStyle name="20% - Accent5 4 2 2 3 6" xfId="37570" xr:uid="{00000000-0005-0000-0000-000068240000}"/>
    <cellStyle name="20% - Accent5 4 2 2 3 7" xfId="44061" xr:uid="{00000000-0005-0000-0000-000069240000}"/>
    <cellStyle name="20% - Accent5 4 2 2 4" xfId="6260" xr:uid="{00000000-0005-0000-0000-00006A240000}"/>
    <cellStyle name="20% - Accent5 4 2 2 4 2" xfId="6261" xr:uid="{00000000-0005-0000-0000-00006B240000}"/>
    <cellStyle name="20% - Accent5 4 2 2 4 2 2" xfId="6262" xr:uid="{00000000-0005-0000-0000-00006C240000}"/>
    <cellStyle name="20% - Accent5 4 2 2 4 2 2 2" xfId="6263" xr:uid="{00000000-0005-0000-0000-00006D240000}"/>
    <cellStyle name="20% - Accent5 4 2 2 4 2 2 3" xfId="44067" xr:uid="{00000000-0005-0000-0000-00006E240000}"/>
    <cellStyle name="20% - Accent5 4 2 2 4 2 3" xfId="6264" xr:uid="{00000000-0005-0000-0000-00006F240000}"/>
    <cellStyle name="20% - Accent5 4 2 2 4 2 4" xfId="6265" xr:uid="{00000000-0005-0000-0000-000070240000}"/>
    <cellStyle name="20% - Accent5 4 2 2 4 2 5" xfId="37573" xr:uid="{00000000-0005-0000-0000-000071240000}"/>
    <cellStyle name="20% - Accent5 4 2 2 4 2 6" xfId="44066" xr:uid="{00000000-0005-0000-0000-000072240000}"/>
    <cellStyle name="20% - Accent5 4 2 2 4 3" xfId="6266" xr:uid="{00000000-0005-0000-0000-000073240000}"/>
    <cellStyle name="20% - Accent5 4 2 2 4 3 2" xfId="6267" xr:uid="{00000000-0005-0000-0000-000074240000}"/>
    <cellStyle name="20% - Accent5 4 2 2 4 3 3" xfId="44068" xr:uid="{00000000-0005-0000-0000-000075240000}"/>
    <cellStyle name="20% - Accent5 4 2 2 4 4" xfId="6268" xr:uid="{00000000-0005-0000-0000-000076240000}"/>
    <cellStyle name="20% - Accent5 4 2 2 4 5" xfId="6269" xr:uid="{00000000-0005-0000-0000-000077240000}"/>
    <cellStyle name="20% - Accent5 4 2 2 4 6" xfId="37572" xr:uid="{00000000-0005-0000-0000-000078240000}"/>
    <cellStyle name="20% - Accent5 4 2 2 4 7" xfId="44065" xr:uid="{00000000-0005-0000-0000-000079240000}"/>
    <cellStyle name="20% - Accent5 4 2 2 5" xfId="6270" xr:uid="{00000000-0005-0000-0000-00007A240000}"/>
    <cellStyle name="20% - Accent5 4 2 2 5 2" xfId="6271" xr:uid="{00000000-0005-0000-0000-00007B240000}"/>
    <cellStyle name="20% - Accent5 4 2 2 5 2 2" xfId="6272" xr:uid="{00000000-0005-0000-0000-00007C240000}"/>
    <cellStyle name="20% - Accent5 4 2 2 5 2 3" xfId="44070" xr:uid="{00000000-0005-0000-0000-00007D240000}"/>
    <cellStyle name="20% - Accent5 4 2 2 5 3" xfId="6273" xr:uid="{00000000-0005-0000-0000-00007E240000}"/>
    <cellStyle name="20% - Accent5 4 2 2 5 4" xfId="6274" xr:uid="{00000000-0005-0000-0000-00007F240000}"/>
    <cellStyle name="20% - Accent5 4 2 2 5 5" xfId="37574" xr:uid="{00000000-0005-0000-0000-000080240000}"/>
    <cellStyle name="20% - Accent5 4 2 2 5 6" xfId="44069" xr:uid="{00000000-0005-0000-0000-000081240000}"/>
    <cellStyle name="20% - Accent5 4 2 2 6" xfId="6275" xr:uid="{00000000-0005-0000-0000-000082240000}"/>
    <cellStyle name="20% - Accent5 4 2 2 6 2" xfId="6276" xr:uid="{00000000-0005-0000-0000-000083240000}"/>
    <cellStyle name="20% - Accent5 4 2 2 6 2 2" xfId="6277" xr:uid="{00000000-0005-0000-0000-000084240000}"/>
    <cellStyle name="20% - Accent5 4 2 2 6 3" xfId="6278" xr:uid="{00000000-0005-0000-0000-000085240000}"/>
    <cellStyle name="20% - Accent5 4 2 2 6 4" xfId="6279" xr:uid="{00000000-0005-0000-0000-000086240000}"/>
    <cellStyle name="20% - Accent5 4 2 2 6 5" xfId="44071" xr:uid="{00000000-0005-0000-0000-000087240000}"/>
    <cellStyle name="20% - Accent5 4 2 2 7" xfId="6280" xr:uid="{00000000-0005-0000-0000-000088240000}"/>
    <cellStyle name="20% - Accent5 4 2 2 7 2" xfId="6281" xr:uid="{00000000-0005-0000-0000-000089240000}"/>
    <cellStyle name="20% - Accent5 4 2 2 7 2 2" xfId="6282" xr:uid="{00000000-0005-0000-0000-00008A240000}"/>
    <cellStyle name="20% - Accent5 4 2 2 7 3" xfId="6283" xr:uid="{00000000-0005-0000-0000-00008B240000}"/>
    <cellStyle name="20% - Accent5 4 2 2 7 4" xfId="6284" xr:uid="{00000000-0005-0000-0000-00008C240000}"/>
    <cellStyle name="20% - Accent5 4 2 2 8" xfId="6285" xr:uid="{00000000-0005-0000-0000-00008D240000}"/>
    <cellStyle name="20% - Accent5 4 2 2 8 2" xfId="6286" xr:uid="{00000000-0005-0000-0000-00008E240000}"/>
    <cellStyle name="20% - Accent5 4 2 2 9" xfId="6287" xr:uid="{00000000-0005-0000-0000-00008F240000}"/>
    <cellStyle name="20% - Accent5 4 2 3" xfId="6288" xr:uid="{00000000-0005-0000-0000-000090240000}"/>
    <cellStyle name="20% - Accent5 4 2 3 10" xfId="34624" xr:uid="{00000000-0005-0000-0000-000091240000}"/>
    <cellStyle name="20% - Accent5 4 2 3 11" xfId="44072" xr:uid="{00000000-0005-0000-0000-000092240000}"/>
    <cellStyle name="20% - Accent5 4 2 3 2" xfId="6289" xr:uid="{00000000-0005-0000-0000-000093240000}"/>
    <cellStyle name="20% - Accent5 4 2 3 2 2" xfId="6290" xr:uid="{00000000-0005-0000-0000-000094240000}"/>
    <cellStyle name="20% - Accent5 4 2 3 2 2 2" xfId="6291" xr:uid="{00000000-0005-0000-0000-000095240000}"/>
    <cellStyle name="20% - Accent5 4 2 3 2 2 2 2" xfId="6292" xr:uid="{00000000-0005-0000-0000-000096240000}"/>
    <cellStyle name="20% - Accent5 4 2 3 2 2 2 3" xfId="44075" xr:uid="{00000000-0005-0000-0000-000097240000}"/>
    <cellStyle name="20% - Accent5 4 2 3 2 2 3" xfId="6293" xr:uid="{00000000-0005-0000-0000-000098240000}"/>
    <cellStyle name="20% - Accent5 4 2 3 2 2 4" xfId="6294" xr:uid="{00000000-0005-0000-0000-000099240000}"/>
    <cellStyle name="20% - Accent5 4 2 3 2 2 5" xfId="37576" xr:uid="{00000000-0005-0000-0000-00009A240000}"/>
    <cellStyle name="20% - Accent5 4 2 3 2 2 6" xfId="44074" xr:uid="{00000000-0005-0000-0000-00009B240000}"/>
    <cellStyle name="20% - Accent5 4 2 3 2 3" xfId="6295" xr:uid="{00000000-0005-0000-0000-00009C240000}"/>
    <cellStyle name="20% - Accent5 4 2 3 2 3 2" xfId="6296" xr:uid="{00000000-0005-0000-0000-00009D240000}"/>
    <cellStyle name="20% - Accent5 4 2 3 2 3 3" xfId="44076" xr:uid="{00000000-0005-0000-0000-00009E240000}"/>
    <cellStyle name="20% - Accent5 4 2 3 2 4" xfId="6297" xr:uid="{00000000-0005-0000-0000-00009F240000}"/>
    <cellStyle name="20% - Accent5 4 2 3 2 5" xfId="6298" xr:uid="{00000000-0005-0000-0000-0000A0240000}"/>
    <cellStyle name="20% - Accent5 4 2 3 2 6" xfId="37575" xr:uid="{00000000-0005-0000-0000-0000A1240000}"/>
    <cellStyle name="20% - Accent5 4 2 3 2 7" xfId="44073" xr:uid="{00000000-0005-0000-0000-0000A2240000}"/>
    <cellStyle name="20% - Accent5 4 2 3 3" xfId="6299" xr:uid="{00000000-0005-0000-0000-0000A3240000}"/>
    <cellStyle name="20% - Accent5 4 2 3 3 2" xfId="6300" xr:uid="{00000000-0005-0000-0000-0000A4240000}"/>
    <cellStyle name="20% - Accent5 4 2 3 3 2 2" xfId="6301" xr:uid="{00000000-0005-0000-0000-0000A5240000}"/>
    <cellStyle name="20% - Accent5 4 2 3 3 2 2 2" xfId="6302" xr:uid="{00000000-0005-0000-0000-0000A6240000}"/>
    <cellStyle name="20% - Accent5 4 2 3 3 2 2 3" xfId="44079" xr:uid="{00000000-0005-0000-0000-0000A7240000}"/>
    <cellStyle name="20% - Accent5 4 2 3 3 2 3" xfId="6303" xr:uid="{00000000-0005-0000-0000-0000A8240000}"/>
    <cellStyle name="20% - Accent5 4 2 3 3 2 4" xfId="6304" xr:uid="{00000000-0005-0000-0000-0000A9240000}"/>
    <cellStyle name="20% - Accent5 4 2 3 3 2 5" xfId="37578" xr:uid="{00000000-0005-0000-0000-0000AA240000}"/>
    <cellStyle name="20% - Accent5 4 2 3 3 2 6" xfId="44078" xr:uid="{00000000-0005-0000-0000-0000AB240000}"/>
    <cellStyle name="20% - Accent5 4 2 3 3 3" xfId="6305" xr:uid="{00000000-0005-0000-0000-0000AC240000}"/>
    <cellStyle name="20% - Accent5 4 2 3 3 3 2" xfId="6306" xr:uid="{00000000-0005-0000-0000-0000AD240000}"/>
    <cellStyle name="20% - Accent5 4 2 3 3 3 3" xfId="44080" xr:uid="{00000000-0005-0000-0000-0000AE240000}"/>
    <cellStyle name="20% - Accent5 4 2 3 3 4" xfId="6307" xr:uid="{00000000-0005-0000-0000-0000AF240000}"/>
    <cellStyle name="20% - Accent5 4 2 3 3 5" xfId="6308" xr:uid="{00000000-0005-0000-0000-0000B0240000}"/>
    <cellStyle name="20% - Accent5 4 2 3 3 6" xfId="37577" xr:uid="{00000000-0005-0000-0000-0000B1240000}"/>
    <cellStyle name="20% - Accent5 4 2 3 3 7" xfId="44077" xr:uid="{00000000-0005-0000-0000-0000B2240000}"/>
    <cellStyle name="20% - Accent5 4 2 3 4" xfId="6309" xr:uid="{00000000-0005-0000-0000-0000B3240000}"/>
    <cellStyle name="20% - Accent5 4 2 3 4 2" xfId="6310" xr:uid="{00000000-0005-0000-0000-0000B4240000}"/>
    <cellStyle name="20% - Accent5 4 2 3 4 2 2" xfId="6311" xr:uid="{00000000-0005-0000-0000-0000B5240000}"/>
    <cellStyle name="20% - Accent5 4 2 3 4 2 3" xfId="44082" xr:uid="{00000000-0005-0000-0000-0000B6240000}"/>
    <cellStyle name="20% - Accent5 4 2 3 4 3" xfId="6312" xr:uid="{00000000-0005-0000-0000-0000B7240000}"/>
    <cellStyle name="20% - Accent5 4 2 3 4 4" xfId="6313" xr:uid="{00000000-0005-0000-0000-0000B8240000}"/>
    <cellStyle name="20% - Accent5 4 2 3 4 5" xfId="37579" xr:uid="{00000000-0005-0000-0000-0000B9240000}"/>
    <cellStyle name="20% - Accent5 4 2 3 4 6" xfId="44081" xr:uid="{00000000-0005-0000-0000-0000BA240000}"/>
    <cellStyle name="20% - Accent5 4 2 3 5" xfId="6314" xr:uid="{00000000-0005-0000-0000-0000BB240000}"/>
    <cellStyle name="20% - Accent5 4 2 3 5 2" xfId="6315" xr:uid="{00000000-0005-0000-0000-0000BC240000}"/>
    <cellStyle name="20% - Accent5 4 2 3 5 2 2" xfId="6316" xr:uid="{00000000-0005-0000-0000-0000BD240000}"/>
    <cellStyle name="20% - Accent5 4 2 3 5 3" xfId="6317" xr:uid="{00000000-0005-0000-0000-0000BE240000}"/>
    <cellStyle name="20% - Accent5 4 2 3 5 4" xfId="6318" xr:uid="{00000000-0005-0000-0000-0000BF240000}"/>
    <cellStyle name="20% - Accent5 4 2 3 5 5" xfId="44083" xr:uid="{00000000-0005-0000-0000-0000C0240000}"/>
    <cellStyle name="20% - Accent5 4 2 3 6" xfId="6319" xr:uid="{00000000-0005-0000-0000-0000C1240000}"/>
    <cellStyle name="20% - Accent5 4 2 3 6 2" xfId="6320" xr:uid="{00000000-0005-0000-0000-0000C2240000}"/>
    <cellStyle name="20% - Accent5 4 2 3 6 2 2" xfId="6321" xr:uid="{00000000-0005-0000-0000-0000C3240000}"/>
    <cellStyle name="20% - Accent5 4 2 3 6 3" xfId="6322" xr:uid="{00000000-0005-0000-0000-0000C4240000}"/>
    <cellStyle name="20% - Accent5 4 2 3 6 4" xfId="6323" xr:uid="{00000000-0005-0000-0000-0000C5240000}"/>
    <cellStyle name="20% - Accent5 4 2 3 7" xfId="6324" xr:uid="{00000000-0005-0000-0000-0000C6240000}"/>
    <cellStyle name="20% - Accent5 4 2 3 7 2" xfId="6325" xr:uid="{00000000-0005-0000-0000-0000C7240000}"/>
    <cellStyle name="20% - Accent5 4 2 3 8" xfId="6326" xr:uid="{00000000-0005-0000-0000-0000C8240000}"/>
    <cellStyle name="20% - Accent5 4 2 3 9" xfId="6327" xr:uid="{00000000-0005-0000-0000-0000C9240000}"/>
    <cellStyle name="20% - Accent5 4 2 4" xfId="6328" xr:uid="{00000000-0005-0000-0000-0000CA240000}"/>
    <cellStyle name="20% - Accent5 4 2 4 2" xfId="6329" xr:uid="{00000000-0005-0000-0000-0000CB240000}"/>
    <cellStyle name="20% - Accent5 4 2 4 2 2" xfId="6330" xr:uid="{00000000-0005-0000-0000-0000CC240000}"/>
    <cellStyle name="20% - Accent5 4 2 4 2 2 2" xfId="6331" xr:uid="{00000000-0005-0000-0000-0000CD240000}"/>
    <cellStyle name="20% - Accent5 4 2 4 2 2 3" xfId="44086" xr:uid="{00000000-0005-0000-0000-0000CE240000}"/>
    <cellStyle name="20% - Accent5 4 2 4 2 3" xfId="6332" xr:uid="{00000000-0005-0000-0000-0000CF240000}"/>
    <cellStyle name="20% - Accent5 4 2 4 2 4" xfId="6333" xr:uid="{00000000-0005-0000-0000-0000D0240000}"/>
    <cellStyle name="20% - Accent5 4 2 4 2 5" xfId="37581" xr:uid="{00000000-0005-0000-0000-0000D1240000}"/>
    <cellStyle name="20% - Accent5 4 2 4 2 6" xfId="44085" xr:uid="{00000000-0005-0000-0000-0000D2240000}"/>
    <cellStyle name="20% - Accent5 4 2 4 3" xfId="6334" xr:uid="{00000000-0005-0000-0000-0000D3240000}"/>
    <cellStyle name="20% - Accent5 4 2 4 3 2" xfId="6335" xr:uid="{00000000-0005-0000-0000-0000D4240000}"/>
    <cellStyle name="20% - Accent5 4 2 4 3 3" xfId="44087" xr:uid="{00000000-0005-0000-0000-0000D5240000}"/>
    <cellStyle name="20% - Accent5 4 2 4 4" xfId="6336" xr:uid="{00000000-0005-0000-0000-0000D6240000}"/>
    <cellStyle name="20% - Accent5 4 2 4 5" xfId="6337" xr:uid="{00000000-0005-0000-0000-0000D7240000}"/>
    <cellStyle name="20% - Accent5 4 2 4 6" xfId="37580" xr:uid="{00000000-0005-0000-0000-0000D8240000}"/>
    <cellStyle name="20% - Accent5 4 2 4 7" xfId="44084" xr:uid="{00000000-0005-0000-0000-0000D9240000}"/>
    <cellStyle name="20% - Accent5 4 2 5" xfId="6338" xr:uid="{00000000-0005-0000-0000-0000DA240000}"/>
    <cellStyle name="20% - Accent5 4 2 5 2" xfId="6339" xr:uid="{00000000-0005-0000-0000-0000DB240000}"/>
    <cellStyle name="20% - Accent5 4 2 5 2 2" xfId="6340" xr:uid="{00000000-0005-0000-0000-0000DC240000}"/>
    <cellStyle name="20% - Accent5 4 2 5 2 2 2" xfId="6341" xr:uid="{00000000-0005-0000-0000-0000DD240000}"/>
    <cellStyle name="20% - Accent5 4 2 5 2 2 3" xfId="44090" xr:uid="{00000000-0005-0000-0000-0000DE240000}"/>
    <cellStyle name="20% - Accent5 4 2 5 2 3" xfId="6342" xr:uid="{00000000-0005-0000-0000-0000DF240000}"/>
    <cellStyle name="20% - Accent5 4 2 5 2 4" xfId="6343" xr:uid="{00000000-0005-0000-0000-0000E0240000}"/>
    <cellStyle name="20% - Accent5 4 2 5 2 5" xfId="37583" xr:uid="{00000000-0005-0000-0000-0000E1240000}"/>
    <cellStyle name="20% - Accent5 4 2 5 2 6" xfId="44089" xr:uid="{00000000-0005-0000-0000-0000E2240000}"/>
    <cellStyle name="20% - Accent5 4 2 5 3" xfId="6344" xr:uid="{00000000-0005-0000-0000-0000E3240000}"/>
    <cellStyle name="20% - Accent5 4 2 5 3 2" xfId="6345" xr:uid="{00000000-0005-0000-0000-0000E4240000}"/>
    <cellStyle name="20% - Accent5 4 2 5 3 3" xfId="44091" xr:uid="{00000000-0005-0000-0000-0000E5240000}"/>
    <cellStyle name="20% - Accent5 4 2 5 4" xfId="6346" xr:uid="{00000000-0005-0000-0000-0000E6240000}"/>
    <cellStyle name="20% - Accent5 4 2 5 5" xfId="6347" xr:uid="{00000000-0005-0000-0000-0000E7240000}"/>
    <cellStyle name="20% - Accent5 4 2 5 6" xfId="37582" xr:uid="{00000000-0005-0000-0000-0000E8240000}"/>
    <cellStyle name="20% - Accent5 4 2 5 7" xfId="44088" xr:uid="{00000000-0005-0000-0000-0000E9240000}"/>
    <cellStyle name="20% - Accent5 4 2 6" xfId="6348" xr:uid="{00000000-0005-0000-0000-0000EA240000}"/>
    <cellStyle name="20% - Accent5 4 2 6 2" xfId="6349" xr:uid="{00000000-0005-0000-0000-0000EB240000}"/>
    <cellStyle name="20% - Accent5 4 2 6 2 2" xfId="6350" xr:uid="{00000000-0005-0000-0000-0000EC240000}"/>
    <cellStyle name="20% - Accent5 4 2 6 2 3" xfId="44093" xr:uid="{00000000-0005-0000-0000-0000ED240000}"/>
    <cellStyle name="20% - Accent5 4 2 6 3" xfId="6351" xr:uid="{00000000-0005-0000-0000-0000EE240000}"/>
    <cellStyle name="20% - Accent5 4 2 6 4" xfId="6352" xr:uid="{00000000-0005-0000-0000-0000EF240000}"/>
    <cellStyle name="20% - Accent5 4 2 6 5" xfId="37584" xr:uid="{00000000-0005-0000-0000-0000F0240000}"/>
    <cellStyle name="20% - Accent5 4 2 6 6" xfId="44092" xr:uid="{00000000-0005-0000-0000-0000F1240000}"/>
    <cellStyle name="20% - Accent5 4 2 7" xfId="6353" xr:uid="{00000000-0005-0000-0000-0000F2240000}"/>
    <cellStyle name="20% - Accent5 4 2 7 2" xfId="6354" xr:uid="{00000000-0005-0000-0000-0000F3240000}"/>
    <cellStyle name="20% - Accent5 4 2 7 2 2" xfId="6355" xr:uid="{00000000-0005-0000-0000-0000F4240000}"/>
    <cellStyle name="20% - Accent5 4 2 7 3" xfId="6356" xr:uid="{00000000-0005-0000-0000-0000F5240000}"/>
    <cellStyle name="20% - Accent5 4 2 7 4" xfId="6357" xr:uid="{00000000-0005-0000-0000-0000F6240000}"/>
    <cellStyle name="20% - Accent5 4 2 7 5" xfId="44094" xr:uid="{00000000-0005-0000-0000-0000F7240000}"/>
    <cellStyle name="20% - Accent5 4 2 8" xfId="6358" xr:uid="{00000000-0005-0000-0000-0000F8240000}"/>
    <cellStyle name="20% - Accent5 4 2 8 2" xfId="6359" xr:uid="{00000000-0005-0000-0000-0000F9240000}"/>
    <cellStyle name="20% - Accent5 4 2 8 2 2" xfId="6360" xr:uid="{00000000-0005-0000-0000-0000FA240000}"/>
    <cellStyle name="20% - Accent5 4 2 8 3" xfId="6361" xr:uid="{00000000-0005-0000-0000-0000FB240000}"/>
    <cellStyle name="20% - Accent5 4 2 8 4" xfId="6362" xr:uid="{00000000-0005-0000-0000-0000FC240000}"/>
    <cellStyle name="20% - Accent5 4 2 9" xfId="6363" xr:uid="{00000000-0005-0000-0000-0000FD240000}"/>
    <cellStyle name="20% - Accent5 4 2 9 2" xfId="6364" xr:uid="{00000000-0005-0000-0000-0000FE240000}"/>
    <cellStyle name="20% - Accent5 4 3" xfId="6365" xr:uid="{00000000-0005-0000-0000-0000FF240000}"/>
    <cellStyle name="20% - Accent5 4 3 10" xfId="6366" xr:uid="{00000000-0005-0000-0000-000000250000}"/>
    <cellStyle name="20% - Accent5 4 3 11" xfId="34625" xr:uid="{00000000-0005-0000-0000-000001250000}"/>
    <cellStyle name="20% - Accent5 4 3 12" xfId="44095" xr:uid="{00000000-0005-0000-0000-000002250000}"/>
    <cellStyle name="20% - Accent5 4 3 2" xfId="6367" xr:uid="{00000000-0005-0000-0000-000003250000}"/>
    <cellStyle name="20% - Accent5 4 3 2 10" xfId="34626" xr:uid="{00000000-0005-0000-0000-000004250000}"/>
    <cellStyle name="20% - Accent5 4 3 2 11" xfId="44096" xr:uid="{00000000-0005-0000-0000-000005250000}"/>
    <cellStyle name="20% - Accent5 4 3 2 2" xfId="6368" xr:uid="{00000000-0005-0000-0000-000006250000}"/>
    <cellStyle name="20% - Accent5 4 3 2 2 2" xfId="6369" xr:uid="{00000000-0005-0000-0000-000007250000}"/>
    <cellStyle name="20% - Accent5 4 3 2 2 2 2" xfId="6370" xr:uid="{00000000-0005-0000-0000-000008250000}"/>
    <cellStyle name="20% - Accent5 4 3 2 2 2 2 2" xfId="6371" xr:uid="{00000000-0005-0000-0000-000009250000}"/>
    <cellStyle name="20% - Accent5 4 3 2 2 2 2 3" xfId="44099" xr:uid="{00000000-0005-0000-0000-00000A250000}"/>
    <cellStyle name="20% - Accent5 4 3 2 2 2 3" xfId="6372" xr:uid="{00000000-0005-0000-0000-00000B250000}"/>
    <cellStyle name="20% - Accent5 4 3 2 2 2 4" xfId="6373" xr:uid="{00000000-0005-0000-0000-00000C250000}"/>
    <cellStyle name="20% - Accent5 4 3 2 2 2 5" xfId="37586" xr:uid="{00000000-0005-0000-0000-00000D250000}"/>
    <cellStyle name="20% - Accent5 4 3 2 2 2 6" xfId="44098" xr:uid="{00000000-0005-0000-0000-00000E250000}"/>
    <cellStyle name="20% - Accent5 4 3 2 2 3" xfId="6374" xr:uid="{00000000-0005-0000-0000-00000F250000}"/>
    <cellStyle name="20% - Accent5 4 3 2 2 3 2" xfId="6375" xr:uid="{00000000-0005-0000-0000-000010250000}"/>
    <cellStyle name="20% - Accent5 4 3 2 2 3 3" xfId="44100" xr:uid="{00000000-0005-0000-0000-000011250000}"/>
    <cellStyle name="20% - Accent5 4 3 2 2 4" xfId="6376" xr:uid="{00000000-0005-0000-0000-000012250000}"/>
    <cellStyle name="20% - Accent5 4 3 2 2 5" xfId="6377" xr:uid="{00000000-0005-0000-0000-000013250000}"/>
    <cellStyle name="20% - Accent5 4 3 2 2 6" xfId="37585" xr:uid="{00000000-0005-0000-0000-000014250000}"/>
    <cellStyle name="20% - Accent5 4 3 2 2 7" xfId="44097" xr:uid="{00000000-0005-0000-0000-000015250000}"/>
    <cellStyle name="20% - Accent5 4 3 2 3" xfId="6378" xr:uid="{00000000-0005-0000-0000-000016250000}"/>
    <cellStyle name="20% - Accent5 4 3 2 3 2" xfId="6379" xr:uid="{00000000-0005-0000-0000-000017250000}"/>
    <cellStyle name="20% - Accent5 4 3 2 3 2 2" xfId="6380" xr:uid="{00000000-0005-0000-0000-000018250000}"/>
    <cellStyle name="20% - Accent5 4 3 2 3 2 2 2" xfId="6381" xr:uid="{00000000-0005-0000-0000-000019250000}"/>
    <cellStyle name="20% - Accent5 4 3 2 3 2 2 3" xfId="44103" xr:uid="{00000000-0005-0000-0000-00001A250000}"/>
    <cellStyle name="20% - Accent5 4 3 2 3 2 3" xfId="6382" xr:uid="{00000000-0005-0000-0000-00001B250000}"/>
    <cellStyle name="20% - Accent5 4 3 2 3 2 4" xfId="6383" xr:uid="{00000000-0005-0000-0000-00001C250000}"/>
    <cellStyle name="20% - Accent5 4 3 2 3 2 5" xfId="37588" xr:uid="{00000000-0005-0000-0000-00001D250000}"/>
    <cellStyle name="20% - Accent5 4 3 2 3 2 6" xfId="44102" xr:uid="{00000000-0005-0000-0000-00001E250000}"/>
    <cellStyle name="20% - Accent5 4 3 2 3 3" xfId="6384" xr:uid="{00000000-0005-0000-0000-00001F250000}"/>
    <cellStyle name="20% - Accent5 4 3 2 3 3 2" xfId="6385" xr:uid="{00000000-0005-0000-0000-000020250000}"/>
    <cellStyle name="20% - Accent5 4 3 2 3 3 3" xfId="44104" xr:uid="{00000000-0005-0000-0000-000021250000}"/>
    <cellStyle name="20% - Accent5 4 3 2 3 4" xfId="6386" xr:uid="{00000000-0005-0000-0000-000022250000}"/>
    <cellStyle name="20% - Accent5 4 3 2 3 5" xfId="6387" xr:uid="{00000000-0005-0000-0000-000023250000}"/>
    <cellStyle name="20% - Accent5 4 3 2 3 6" xfId="37587" xr:uid="{00000000-0005-0000-0000-000024250000}"/>
    <cellStyle name="20% - Accent5 4 3 2 3 7" xfId="44101" xr:uid="{00000000-0005-0000-0000-000025250000}"/>
    <cellStyle name="20% - Accent5 4 3 2 4" xfId="6388" xr:uid="{00000000-0005-0000-0000-000026250000}"/>
    <cellStyle name="20% - Accent5 4 3 2 4 2" xfId="6389" xr:uid="{00000000-0005-0000-0000-000027250000}"/>
    <cellStyle name="20% - Accent5 4 3 2 4 2 2" xfId="6390" xr:uid="{00000000-0005-0000-0000-000028250000}"/>
    <cellStyle name="20% - Accent5 4 3 2 4 2 3" xfId="44106" xr:uid="{00000000-0005-0000-0000-000029250000}"/>
    <cellStyle name="20% - Accent5 4 3 2 4 3" xfId="6391" xr:uid="{00000000-0005-0000-0000-00002A250000}"/>
    <cellStyle name="20% - Accent5 4 3 2 4 4" xfId="6392" xr:uid="{00000000-0005-0000-0000-00002B250000}"/>
    <cellStyle name="20% - Accent5 4 3 2 4 5" xfId="37589" xr:uid="{00000000-0005-0000-0000-00002C250000}"/>
    <cellStyle name="20% - Accent5 4 3 2 4 6" xfId="44105" xr:uid="{00000000-0005-0000-0000-00002D250000}"/>
    <cellStyle name="20% - Accent5 4 3 2 5" xfId="6393" xr:uid="{00000000-0005-0000-0000-00002E250000}"/>
    <cellStyle name="20% - Accent5 4 3 2 5 2" xfId="6394" xr:uid="{00000000-0005-0000-0000-00002F250000}"/>
    <cellStyle name="20% - Accent5 4 3 2 5 2 2" xfId="6395" xr:uid="{00000000-0005-0000-0000-000030250000}"/>
    <cellStyle name="20% - Accent5 4 3 2 5 3" xfId="6396" xr:uid="{00000000-0005-0000-0000-000031250000}"/>
    <cellStyle name="20% - Accent5 4 3 2 5 4" xfId="6397" xr:uid="{00000000-0005-0000-0000-000032250000}"/>
    <cellStyle name="20% - Accent5 4 3 2 5 5" xfId="44107" xr:uid="{00000000-0005-0000-0000-000033250000}"/>
    <cellStyle name="20% - Accent5 4 3 2 6" xfId="6398" xr:uid="{00000000-0005-0000-0000-000034250000}"/>
    <cellStyle name="20% - Accent5 4 3 2 6 2" xfId="6399" xr:uid="{00000000-0005-0000-0000-000035250000}"/>
    <cellStyle name="20% - Accent5 4 3 2 6 2 2" xfId="6400" xr:uid="{00000000-0005-0000-0000-000036250000}"/>
    <cellStyle name="20% - Accent5 4 3 2 6 3" xfId="6401" xr:uid="{00000000-0005-0000-0000-000037250000}"/>
    <cellStyle name="20% - Accent5 4 3 2 6 4" xfId="6402" xr:uid="{00000000-0005-0000-0000-000038250000}"/>
    <cellStyle name="20% - Accent5 4 3 2 7" xfId="6403" xr:uid="{00000000-0005-0000-0000-000039250000}"/>
    <cellStyle name="20% - Accent5 4 3 2 7 2" xfId="6404" xr:uid="{00000000-0005-0000-0000-00003A250000}"/>
    <cellStyle name="20% - Accent5 4 3 2 8" xfId="6405" xr:uid="{00000000-0005-0000-0000-00003B250000}"/>
    <cellStyle name="20% - Accent5 4 3 2 9" xfId="6406" xr:uid="{00000000-0005-0000-0000-00003C250000}"/>
    <cellStyle name="20% - Accent5 4 3 3" xfId="6407" xr:uid="{00000000-0005-0000-0000-00003D250000}"/>
    <cellStyle name="20% - Accent5 4 3 3 2" xfId="6408" xr:uid="{00000000-0005-0000-0000-00003E250000}"/>
    <cellStyle name="20% - Accent5 4 3 3 2 2" xfId="6409" xr:uid="{00000000-0005-0000-0000-00003F250000}"/>
    <cellStyle name="20% - Accent5 4 3 3 2 2 2" xfId="6410" xr:uid="{00000000-0005-0000-0000-000040250000}"/>
    <cellStyle name="20% - Accent5 4 3 3 2 2 3" xfId="44110" xr:uid="{00000000-0005-0000-0000-000041250000}"/>
    <cellStyle name="20% - Accent5 4 3 3 2 3" xfId="6411" xr:uid="{00000000-0005-0000-0000-000042250000}"/>
    <cellStyle name="20% - Accent5 4 3 3 2 4" xfId="6412" xr:uid="{00000000-0005-0000-0000-000043250000}"/>
    <cellStyle name="20% - Accent5 4 3 3 2 5" xfId="37591" xr:uid="{00000000-0005-0000-0000-000044250000}"/>
    <cellStyle name="20% - Accent5 4 3 3 2 6" xfId="44109" xr:uid="{00000000-0005-0000-0000-000045250000}"/>
    <cellStyle name="20% - Accent5 4 3 3 3" xfId="6413" xr:uid="{00000000-0005-0000-0000-000046250000}"/>
    <cellStyle name="20% - Accent5 4 3 3 3 2" xfId="6414" xr:uid="{00000000-0005-0000-0000-000047250000}"/>
    <cellStyle name="20% - Accent5 4 3 3 3 3" xfId="44111" xr:uid="{00000000-0005-0000-0000-000048250000}"/>
    <cellStyle name="20% - Accent5 4 3 3 4" xfId="6415" xr:uid="{00000000-0005-0000-0000-000049250000}"/>
    <cellStyle name="20% - Accent5 4 3 3 5" xfId="6416" xr:uid="{00000000-0005-0000-0000-00004A250000}"/>
    <cellStyle name="20% - Accent5 4 3 3 6" xfId="37590" xr:uid="{00000000-0005-0000-0000-00004B250000}"/>
    <cellStyle name="20% - Accent5 4 3 3 7" xfId="44108" xr:uid="{00000000-0005-0000-0000-00004C250000}"/>
    <cellStyle name="20% - Accent5 4 3 4" xfId="6417" xr:uid="{00000000-0005-0000-0000-00004D250000}"/>
    <cellStyle name="20% - Accent5 4 3 4 2" xfId="6418" xr:uid="{00000000-0005-0000-0000-00004E250000}"/>
    <cellStyle name="20% - Accent5 4 3 4 2 2" xfId="6419" xr:uid="{00000000-0005-0000-0000-00004F250000}"/>
    <cellStyle name="20% - Accent5 4 3 4 2 2 2" xfId="6420" xr:uid="{00000000-0005-0000-0000-000050250000}"/>
    <cellStyle name="20% - Accent5 4 3 4 2 2 3" xfId="44114" xr:uid="{00000000-0005-0000-0000-000051250000}"/>
    <cellStyle name="20% - Accent5 4 3 4 2 3" xfId="6421" xr:uid="{00000000-0005-0000-0000-000052250000}"/>
    <cellStyle name="20% - Accent5 4 3 4 2 4" xfId="6422" xr:uid="{00000000-0005-0000-0000-000053250000}"/>
    <cellStyle name="20% - Accent5 4 3 4 2 5" xfId="37593" xr:uid="{00000000-0005-0000-0000-000054250000}"/>
    <cellStyle name="20% - Accent5 4 3 4 2 6" xfId="44113" xr:uid="{00000000-0005-0000-0000-000055250000}"/>
    <cellStyle name="20% - Accent5 4 3 4 3" xfId="6423" xr:uid="{00000000-0005-0000-0000-000056250000}"/>
    <cellStyle name="20% - Accent5 4 3 4 3 2" xfId="6424" xr:uid="{00000000-0005-0000-0000-000057250000}"/>
    <cellStyle name="20% - Accent5 4 3 4 3 3" xfId="44115" xr:uid="{00000000-0005-0000-0000-000058250000}"/>
    <cellStyle name="20% - Accent5 4 3 4 4" xfId="6425" xr:uid="{00000000-0005-0000-0000-000059250000}"/>
    <cellStyle name="20% - Accent5 4 3 4 5" xfId="6426" xr:uid="{00000000-0005-0000-0000-00005A250000}"/>
    <cellStyle name="20% - Accent5 4 3 4 6" xfId="37592" xr:uid="{00000000-0005-0000-0000-00005B250000}"/>
    <cellStyle name="20% - Accent5 4 3 4 7" xfId="44112" xr:uid="{00000000-0005-0000-0000-00005C250000}"/>
    <cellStyle name="20% - Accent5 4 3 5" xfId="6427" xr:uid="{00000000-0005-0000-0000-00005D250000}"/>
    <cellStyle name="20% - Accent5 4 3 5 2" xfId="6428" xr:uid="{00000000-0005-0000-0000-00005E250000}"/>
    <cellStyle name="20% - Accent5 4 3 5 2 2" xfId="6429" xr:uid="{00000000-0005-0000-0000-00005F250000}"/>
    <cellStyle name="20% - Accent5 4 3 5 2 3" xfId="44117" xr:uid="{00000000-0005-0000-0000-000060250000}"/>
    <cellStyle name="20% - Accent5 4 3 5 3" xfId="6430" xr:uid="{00000000-0005-0000-0000-000061250000}"/>
    <cellStyle name="20% - Accent5 4 3 5 4" xfId="6431" xr:uid="{00000000-0005-0000-0000-000062250000}"/>
    <cellStyle name="20% - Accent5 4 3 5 5" xfId="37594" xr:uid="{00000000-0005-0000-0000-000063250000}"/>
    <cellStyle name="20% - Accent5 4 3 5 6" xfId="44116" xr:uid="{00000000-0005-0000-0000-000064250000}"/>
    <cellStyle name="20% - Accent5 4 3 6" xfId="6432" xr:uid="{00000000-0005-0000-0000-000065250000}"/>
    <cellStyle name="20% - Accent5 4 3 6 2" xfId="6433" xr:uid="{00000000-0005-0000-0000-000066250000}"/>
    <cellStyle name="20% - Accent5 4 3 6 2 2" xfId="6434" xr:uid="{00000000-0005-0000-0000-000067250000}"/>
    <cellStyle name="20% - Accent5 4 3 6 3" xfId="6435" xr:uid="{00000000-0005-0000-0000-000068250000}"/>
    <cellStyle name="20% - Accent5 4 3 6 4" xfId="6436" xr:uid="{00000000-0005-0000-0000-000069250000}"/>
    <cellStyle name="20% - Accent5 4 3 6 5" xfId="44118" xr:uid="{00000000-0005-0000-0000-00006A250000}"/>
    <cellStyle name="20% - Accent5 4 3 7" xfId="6437" xr:uid="{00000000-0005-0000-0000-00006B250000}"/>
    <cellStyle name="20% - Accent5 4 3 7 2" xfId="6438" xr:uid="{00000000-0005-0000-0000-00006C250000}"/>
    <cellStyle name="20% - Accent5 4 3 7 2 2" xfId="6439" xr:uid="{00000000-0005-0000-0000-00006D250000}"/>
    <cellStyle name="20% - Accent5 4 3 7 3" xfId="6440" xr:uid="{00000000-0005-0000-0000-00006E250000}"/>
    <cellStyle name="20% - Accent5 4 3 7 4" xfId="6441" xr:uid="{00000000-0005-0000-0000-00006F250000}"/>
    <cellStyle name="20% - Accent5 4 3 8" xfId="6442" xr:uid="{00000000-0005-0000-0000-000070250000}"/>
    <cellStyle name="20% - Accent5 4 3 8 2" xfId="6443" xr:uid="{00000000-0005-0000-0000-000071250000}"/>
    <cellStyle name="20% - Accent5 4 3 9" xfId="6444" xr:uid="{00000000-0005-0000-0000-000072250000}"/>
    <cellStyle name="20% - Accent5 4 4" xfId="6445" xr:uid="{00000000-0005-0000-0000-000073250000}"/>
    <cellStyle name="20% - Accent5 4 4 10" xfId="34627" xr:uid="{00000000-0005-0000-0000-000074250000}"/>
    <cellStyle name="20% - Accent5 4 4 11" xfId="44119" xr:uid="{00000000-0005-0000-0000-000075250000}"/>
    <cellStyle name="20% - Accent5 4 4 2" xfId="6446" xr:uid="{00000000-0005-0000-0000-000076250000}"/>
    <cellStyle name="20% - Accent5 4 4 2 2" xfId="6447" xr:uid="{00000000-0005-0000-0000-000077250000}"/>
    <cellStyle name="20% - Accent5 4 4 2 2 2" xfId="6448" xr:uid="{00000000-0005-0000-0000-000078250000}"/>
    <cellStyle name="20% - Accent5 4 4 2 2 2 2" xfId="6449" xr:uid="{00000000-0005-0000-0000-000079250000}"/>
    <cellStyle name="20% - Accent5 4 4 2 2 2 3" xfId="44122" xr:uid="{00000000-0005-0000-0000-00007A250000}"/>
    <cellStyle name="20% - Accent5 4 4 2 2 3" xfId="6450" xr:uid="{00000000-0005-0000-0000-00007B250000}"/>
    <cellStyle name="20% - Accent5 4 4 2 2 4" xfId="6451" xr:uid="{00000000-0005-0000-0000-00007C250000}"/>
    <cellStyle name="20% - Accent5 4 4 2 2 5" xfId="37596" xr:uid="{00000000-0005-0000-0000-00007D250000}"/>
    <cellStyle name="20% - Accent5 4 4 2 2 6" xfId="44121" xr:uid="{00000000-0005-0000-0000-00007E250000}"/>
    <cellStyle name="20% - Accent5 4 4 2 3" xfId="6452" xr:uid="{00000000-0005-0000-0000-00007F250000}"/>
    <cellStyle name="20% - Accent5 4 4 2 3 2" xfId="6453" xr:uid="{00000000-0005-0000-0000-000080250000}"/>
    <cellStyle name="20% - Accent5 4 4 2 3 3" xfId="44123" xr:uid="{00000000-0005-0000-0000-000081250000}"/>
    <cellStyle name="20% - Accent5 4 4 2 4" xfId="6454" xr:uid="{00000000-0005-0000-0000-000082250000}"/>
    <cellStyle name="20% - Accent5 4 4 2 5" xfId="6455" xr:uid="{00000000-0005-0000-0000-000083250000}"/>
    <cellStyle name="20% - Accent5 4 4 2 6" xfId="37595" xr:uid="{00000000-0005-0000-0000-000084250000}"/>
    <cellStyle name="20% - Accent5 4 4 2 7" xfId="44120" xr:uid="{00000000-0005-0000-0000-000085250000}"/>
    <cellStyle name="20% - Accent5 4 4 3" xfId="6456" xr:uid="{00000000-0005-0000-0000-000086250000}"/>
    <cellStyle name="20% - Accent5 4 4 3 2" xfId="6457" xr:uid="{00000000-0005-0000-0000-000087250000}"/>
    <cellStyle name="20% - Accent5 4 4 3 2 2" xfId="6458" xr:uid="{00000000-0005-0000-0000-000088250000}"/>
    <cellStyle name="20% - Accent5 4 4 3 2 2 2" xfId="6459" xr:uid="{00000000-0005-0000-0000-000089250000}"/>
    <cellStyle name="20% - Accent5 4 4 3 2 2 3" xfId="44126" xr:uid="{00000000-0005-0000-0000-00008A250000}"/>
    <cellStyle name="20% - Accent5 4 4 3 2 3" xfId="6460" xr:uid="{00000000-0005-0000-0000-00008B250000}"/>
    <cellStyle name="20% - Accent5 4 4 3 2 4" xfId="6461" xr:uid="{00000000-0005-0000-0000-00008C250000}"/>
    <cellStyle name="20% - Accent5 4 4 3 2 5" xfId="37598" xr:uid="{00000000-0005-0000-0000-00008D250000}"/>
    <cellStyle name="20% - Accent5 4 4 3 2 6" xfId="44125" xr:uid="{00000000-0005-0000-0000-00008E250000}"/>
    <cellStyle name="20% - Accent5 4 4 3 3" xfId="6462" xr:uid="{00000000-0005-0000-0000-00008F250000}"/>
    <cellStyle name="20% - Accent5 4 4 3 3 2" xfId="6463" xr:uid="{00000000-0005-0000-0000-000090250000}"/>
    <cellStyle name="20% - Accent5 4 4 3 3 3" xfId="44127" xr:uid="{00000000-0005-0000-0000-000091250000}"/>
    <cellStyle name="20% - Accent5 4 4 3 4" xfId="6464" xr:uid="{00000000-0005-0000-0000-000092250000}"/>
    <cellStyle name="20% - Accent5 4 4 3 5" xfId="6465" xr:uid="{00000000-0005-0000-0000-000093250000}"/>
    <cellStyle name="20% - Accent5 4 4 3 6" xfId="37597" xr:uid="{00000000-0005-0000-0000-000094250000}"/>
    <cellStyle name="20% - Accent5 4 4 3 7" xfId="44124" xr:uid="{00000000-0005-0000-0000-000095250000}"/>
    <cellStyle name="20% - Accent5 4 4 4" xfId="6466" xr:uid="{00000000-0005-0000-0000-000096250000}"/>
    <cellStyle name="20% - Accent5 4 4 4 2" xfId="6467" xr:uid="{00000000-0005-0000-0000-000097250000}"/>
    <cellStyle name="20% - Accent5 4 4 4 2 2" xfId="6468" xr:uid="{00000000-0005-0000-0000-000098250000}"/>
    <cellStyle name="20% - Accent5 4 4 4 2 3" xfId="44129" xr:uid="{00000000-0005-0000-0000-000099250000}"/>
    <cellStyle name="20% - Accent5 4 4 4 3" xfId="6469" xr:uid="{00000000-0005-0000-0000-00009A250000}"/>
    <cellStyle name="20% - Accent5 4 4 4 4" xfId="6470" xr:uid="{00000000-0005-0000-0000-00009B250000}"/>
    <cellStyle name="20% - Accent5 4 4 4 5" xfId="37599" xr:uid="{00000000-0005-0000-0000-00009C250000}"/>
    <cellStyle name="20% - Accent5 4 4 4 6" xfId="44128" xr:uid="{00000000-0005-0000-0000-00009D250000}"/>
    <cellStyle name="20% - Accent5 4 4 5" xfId="6471" xr:uid="{00000000-0005-0000-0000-00009E250000}"/>
    <cellStyle name="20% - Accent5 4 4 5 2" xfId="6472" xr:uid="{00000000-0005-0000-0000-00009F250000}"/>
    <cellStyle name="20% - Accent5 4 4 5 2 2" xfId="6473" xr:uid="{00000000-0005-0000-0000-0000A0250000}"/>
    <cellStyle name="20% - Accent5 4 4 5 3" xfId="6474" xr:uid="{00000000-0005-0000-0000-0000A1250000}"/>
    <cellStyle name="20% - Accent5 4 4 5 4" xfId="6475" xr:uid="{00000000-0005-0000-0000-0000A2250000}"/>
    <cellStyle name="20% - Accent5 4 4 5 5" xfId="44130" xr:uid="{00000000-0005-0000-0000-0000A3250000}"/>
    <cellStyle name="20% - Accent5 4 4 6" xfId="6476" xr:uid="{00000000-0005-0000-0000-0000A4250000}"/>
    <cellStyle name="20% - Accent5 4 4 6 2" xfId="6477" xr:uid="{00000000-0005-0000-0000-0000A5250000}"/>
    <cellStyle name="20% - Accent5 4 4 6 2 2" xfId="6478" xr:uid="{00000000-0005-0000-0000-0000A6250000}"/>
    <cellStyle name="20% - Accent5 4 4 6 3" xfId="6479" xr:uid="{00000000-0005-0000-0000-0000A7250000}"/>
    <cellStyle name="20% - Accent5 4 4 6 4" xfId="6480" xr:uid="{00000000-0005-0000-0000-0000A8250000}"/>
    <cellStyle name="20% - Accent5 4 4 7" xfId="6481" xr:uid="{00000000-0005-0000-0000-0000A9250000}"/>
    <cellStyle name="20% - Accent5 4 4 7 2" xfId="6482" xr:uid="{00000000-0005-0000-0000-0000AA250000}"/>
    <cellStyle name="20% - Accent5 4 4 8" xfId="6483" xr:uid="{00000000-0005-0000-0000-0000AB250000}"/>
    <cellStyle name="20% - Accent5 4 4 9" xfId="6484" xr:uid="{00000000-0005-0000-0000-0000AC250000}"/>
    <cellStyle name="20% - Accent5 4 5" xfId="6485" xr:uid="{00000000-0005-0000-0000-0000AD250000}"/>
    <cellStyle name="20% - Accent5 4 5 2" xfId="6486" xr:uid="{00000000-0005-0000-0000-0000AE250000}"/>
    <cellStyle name="20% - Accent5 4 5 2 2" xfId="6487" xr:uid="{00000000-0005-0000-0000-0000AF250000}"/>
    <cellStyle name="20% - Accent5 4 5 2 2 2" xfId="6488" xr:uid="{00000000-0005-0000-0000-0000B0250000}"/>
    <cellStyle name="20% - Accent5 4 5 2 2 3" xfId="44133" xr:uid="{00000000-0005-0000-0000-0000B1250000}"/>
    <cellStyle name="20% - Accent5 4 5 2 3" xfId="6489" xr:uid="{00000000-0005-0000-0000-0000B2250000}"/>
    <cellStyle name="20% - Accent5 4 5 2 4" xfId="6490" xr:uid="{00000000-0005-0000-0000-0000B3250000}"/>
    <cellStyle name="20% - Accent5 4 5 2 5" xfId="37601" xr:uid="{00000000-0005-0000-0000-0000B4250000}"/>
    <cellStyle name="20% - Accent5 4 5 2 6" xfId="44132" xr:uid="{00000000-0005-0000-0000-0000B5250000}"/>
    <cellStyle name="20% - Accent5 4 5 3" xfId="6491" xr:uid="{00000000-0005-0000-0000-0000B6250000}"/>
    <cellStyle name="20% - Accent5 4 5 4" xfId="6492" xr:uid="{00000000-0005-0000-0000-0000B7250000}"/>
    <cellStyle name="20% - Accent5 4 5 4 2" xfId="6493" xr:uid="{00000000-0005-0000-0000-0000B8250000}"/>
    <cellStyle name="20% - Accent5 4 5 4 3" xfId="44134" xr:uid="{00000000-0005-0000-0000-0000B9250000}"/>
    <cellStyle name="20% - Accent5 4 5 5" xfId="6494" xr:uid="{00000000-0005-0000-0000-0000BA250000}"/>
    <cellStyle name="20% - Accent5 4 5 6" xfId="6495" xr:uid="{00000000-0005-0000-0000-0000BB250000}"/>
    <cellStyle name="20% - Accent5 4 5 7" xfId="37600" xr:uid="{00000000-0005-0000-0000-0000BC250000}"/>
    <cellStyle name="20% - Accent5 4 5 8" xfId="44131" xr:uid="{00000000-0005-0000-0000-0000BD250000}"/>
    <cellStyle name="20% - Accent5 4 6" xfId="6496" xr:uid="{00000000-0005-0000-0000-0000BE250000}"/>
    <cellStyle name="20% - Accent5 4 6 2" xfId="6497" xr:uid="{00000000-0005-0000-0000-0000BF250000}"/>
    <cellStyle name="20% - Accent5 4 6 2 2" xfId="6498" xr:uid="{00000000-0005-0000-0000-0000C0250000}"/>
    <cellStyle name="20% - Accent5 4 6 2 2 2" xfId="6499" xr:uid="{00000000-0005-0000-0000-0000C1250000}"/>
    <cellStyle name="20% - Accent5 4 6 2 2 3" xfId="44137" xr:uid="{00000000-0005-0000-0000-0000C2250000}"/>
    <cellStyle name="20% - Accent5 4 6 2 3" xfId="6500" xr:uid="{00000000-0005-0000-0000-0000C3250000}"/>
    <cellStyle name="20% - Accent5 4 6 2 4" xfId="6501" xr:uid="{00000000-0005-0000-0000-0000C4250000}"/>
    <cellStyle name="20% - Accent5 4 6 2 5" xfId="37603" xr:uid="{00000000-0005-0000-0000-0000C5250000}"/>
    <cellStyle name="20% - Accent5 4 6 2 6" xfId="44136" xr:uid="{00000000-0005-0000-0000-0000C6250000}"/>
    <cellStyle name="20% - Accent5 4 6 3" xfId="6502" xr:uid="{00000000-0005-0000-0000-0000C7250000}"/>
    <cellStyle name="20% - Accent5 4 6 3 2" xfId="6503" xr:uid="{00000000-0005-0000-0000-0000C8250000}"/>
    <cellStyle name="20% - Accent5 4 6 3 2 2" xfId="6504" xr:uid="{00000000-0005-0000-0000-0000C9250000}"/>
    <cellStyle name="20% - Accent5 4 6 3 2 3" xfId="44139" xr:uid="{00000000-0005-0000-0000-0000CA250000}"/>
    <cellStyle name="20% - Accent5 4 6 3 3" xfId="6505" xr:uid="{00000000-0005-0000-0000-0000CB250000}"/>
    <cellStyle name="20% - Accent5 4 6 3 4" xfId="6506" xr:uid="{00000000-0005-0000-0000-0000CC250000}"/>
    <cellStyle name="20% - Accent5 4 6 3 5" xfId="37604" xr:uid="{00000000-0005-0000-0000-0000CD250000}"/>
    <cellStyle name="20% - Accent5 4 6 3 6" xfId="44138" xr:uid="{00000000-0005-0000-0000-0000CE250000}"/>
    <cellStyle name="20% - Accent5 4 6 4" xfId="6507" xr:uid="{00000000-0005-0000-0000-0000CF250000}"/>
    <cellStyle name="20% - Accent5 4 6 4 2" xfId="6508" xr:uid="{00000000-0005-0000-0000-0000D0250000}"/>
    <cellStyle name="20% - Accent5 4 6 4 3" xfId="44140" xr:uid="{00000000-0005-0000-0000-0000D1250000}"/>
    <cellStyle name="20% - Accent5 4 6 5" xfId="6509" xr:uid="{00000000-0005-0000-0000-0000D2250000}"/>
    <cellStyle name="20% - Accent5 4 6 6" xfId="6510" xr:uid="{00000000-0005-0000-0000-0000D3250000}"/>
    <cellStyle name="20% - Accent5 4 6 7" xfId="37602" xr:uid="{00000000-0005-0000-0000-0000D4250000}"/>
    <cellStyle name="20% - Accent5 4 6 8" xfId="44135" xr:uid="{00000000-0005-0000-0000-0000D5250000}"/>
    <cellStyle name="20% - Accent5 4 7" xfId="6511" xr:uid="{00000000-0005-0000-0000-0000D6250000}"/>
    <cellStyle name="20% - Accent5 4 7 2" xfId="6512" xr:uid="{00000000-0005-0000-0000-0000D7250000}"/>
    <cellStyle name="20% - Accent5 4 7 2 2" xfId="6513" xr:uid="{00000000-0005-0000-0000-0000D8250000}"/>
    <cellStyle name="20% - Accent5 4 7 2 3" xfId="44142" xr:uid="{00000000-0005-0000-0000-0000D9250000}"/>
    <cellStyle name="20% - Accent5 4 7 3" xfId="6514" xr:uid="{00000000-0005-0000-0000-0000DA250000}"/>
    <cellStyle name="20% - Accent5 4 7 4" xfId="6515" xr:uid="{00000000-0005-0000-0000-0000DB250000}"/>
    <cellStyle name="20% - Accent5 4 7 5" xfId="37605" xr:uid="{00000000-0005-0000-0000-0000DC250000}"/>
    <cellStyle name="20% - Accent5 4 7 6" xfId="44141" xr:uid="{00000000-0005-0000-0000-0000DD250000}"/>
    <cellStyle name="20% - Accent5 4 8" xfId="6516" xr:uid="{00000000-0005-0000-0000-0000DE250000}"/>
    <cellStyle name="20% - Accent5 4 8 2" xfId="6517" xr:uid="{00000000-0005-0000-0000-0000DF250000}"/>
    <cellStyle name="20% - Accent5 4 8 2 2" xfId="6518" xr:uid="{00000000-0005-0000-0000-0000E0250000}"/>
    <cellStyle name="20% - Accent5 4 8 3" xfId="6519" xr:uid="{00000000-0005-0000-0000-0000E1250000}"/>
    <cellStyle name="20% - Accent5 4 8 4" xfId="6520" xr:uid="{00000000-0005-0000-0000-0000E2250000}"/>
    <cellStyle name="20% - Accent5 4 8 5" xfId="44143" xr:uid="{00000000-0005-0000-0000-0000E3250000}"/>
    <cellStyle name="20% - Accent5 4 9" xfId="6521" xr:uid="{00000000-0005-0000-0000-0000E4250000}"/>
    <cellStyle name="20% - Accent5 4 9 2" xfId="6522" xr:uid="{00000000-0005-0000-0000-0000E5250000}"/>
    <cellStyle name="20% - Accent5 4 9 2 2" xfId="6523" xr:uid="{00000000-0005-0000-0000-0000E6250000}"/>
    <cellStyle name="20% - Accent5 4 9 3" xfId="6524" xr:uid="{00000000-0005-0000-0000-0000E7250000}"/>
    <cellStyle name="20% - Accent5 4 9 4" xfId="6525" xr:uid="{00000000-0005-0000-0000-0000E8250000}"/>
    <cellStyle name="20% - Accent5 5" xfId="6526" xr:uid="{00000000-0005-0000-0000-0000E9250000}"/>
    <cellStyle name="20% - Accent5 5 2" xfId="6527" xr:uid="{00000000-0005-0000-0000-0000EA250000}"/>
    <cellStyle name="20% - Accent5 5 2 2" xfId="6528" xr:uid="{00000000-0005-0000-0000-0000EB250000}"/>
    <cellStyle name="20% - Accent5 5 2 2 2" xfId="6529" xr:uid="{00000000-0005-0000-0000-0000EC250000}"/>
    <cellStyle name="20% - Accent5 5 2 2 3" xfId="44146" xr:uid="{00000000-0005-0000-0000-0000ED250000}"/>
    <cellStyle name="20% - Accent5 5 2 3" xfId="6530" xr:uid="{00000000-0005-0000-0000-0000EE250000}"/>
    <cellStyle name="20% - Accent5 5 2 4" xfId="6531" xr:uid="{00000000-0005-0000-0000-0000EF250000}"/>
    <cellStyle name="20% - Accent5 5 2 5" xfId="37606" xr:uid="{00000000-0005-0000-0000-0000F0250000}"/>
    <cellStyle name="20% - Accent5 5 2 6" xfId="44145" xr:uid="{00000000-0005-0000-0000-0000F1250000}"/>
    <cellStyle name="20% - Accent5 5 3" xfId="44147" xr:uid="{00000000-0005-0000-0000-0000F2250000}"/>
    <cellStyle name="20% - Accent5 5 4" xfId="44144" xr:uid="{00000000-0005-0000-0000-0000F3250000}"/>
    <cellStyle name="20% - Accent5 6" xfId="6532" xr:uid="{00000000-0005-0000-0000-0000F4250000}"/>
    <cellStyle name="20% - Accent5 7" xfId="6533" xr:uid="{00000000-0005-0000-0000-0000F5250000}"/>
    <cellStyle name="20% - Accent5 7 2" xfId="6534" xr:uid="{00000000-0005-0000-0000-0000F6250000}"/>
    <cellStyle name="20% - Accent5 7 2 2" xfId="6535" xr:uid="{00000000-0005-0000-0000-0000F7250000}"/>
    <cellStyle name="20% - Accent5 7 2 3" xfId="44149" xr:uid="{00000000-0005-0000-0000-0000F8250000}"/>
    <cellStyle name="20% - Accent5 7 3" xfId="6536" xr:uid="{00000000-0005-0000-0000-0000F9250000}"/>
    <cellStyle name="20% - Accent5 7 4" xfId="6537" xr:uid="{00000000-0005-0000-0000-0000FA250000}"/>
    <cellStyle name="20% - Accent5 7 5" xfId="37607" xr:uid="{00000000-0005-0000-0000-0000FB250000}"/>
    <cellStyle name="20% - Accent5 7 6" xfId="44148" xr:uid="{00000000-0005-0000-0000-0000FC250000}"/>
    <cellStyle name="20% - Accent5 8" xfId="44150" xr:uid="{00000000-0005-0000-0000-0000FD250000}"/>
    <cellStyle name="20% - Accent6 10" xfId="44151" xr:uid="{00000000-0005-0000-0000-0000FE250000}"/>
    <cellStyle name="20% - Accent6 2" xfId="6538" xr:uid="{00000000-0005-0000-0000-0000FF250000}"/>
    <cellStyle name="20% - Accent6 2 10" xfId="6539" xr:uid="{00000000-0005-0000-0000-000000260000}"/>
    <cellStyle name="20% - Accent6 2 10 2" xfId="6540" xr:uid="{00000000-0005-0000-0000-000001260000}"/>
    <cellStyle name="20% - Accent6 2 10 2 2" xfId="6541" xr:uid="{00000000-0005-0000-0000-000002260000}"/>
    <cellStyle name="20% - Accent6 2 10 2 3" xfId="44153" xr:uid="{00000000-0005-0000-0000-000003260000}"/>
    <cellStyle name="20% - Accent6 2 10 3" xfId="6542" xr:uid="{00000000-0005-0000-0000-000004260000}"/>
    <cellStyle name="20% - Accent6 2 10 4" xfId="6543" xr:uid="{00000000-0005-0000-0000-000005260000}"/>
    <cellStyle name="20% - Accent6 2 10 5" xfId="37608" xr:uid="{00000000-0005-0000-0000-000006260000}"/>
    <cellStyle name="20% - Accent6 2 10 6" xfId="44152" xr:uid="{00000000-0005-0000-0000-000007260000}"/>
    <cellStyle name="20% - Accent6 2 11" xfId="6544" xr:uid="{00000000-0005-0000-0000-000008260000}"/>
    <cellStyle name="20% - Accent6 2 11 2" xfId="6545" xr:uid="{00000000-0005-0000-0000-000009260000}"/>
    <cellStyle name="20% - Accent6 2 12" xfId="6546" xr:uid="{00000000-0005-0000-0000-00000A260000}"/>
    <cellStyle name="20% - Accent6 2 13" xfId="6547" xr:uid="{00000000-0005-0000-0000-00000B260000}"/>
    <cellStyle name="20% - Accent6 2 2" xfId="6548" xr:uid="{00000000-0005-0000-0000-00000C260000}"/>
    <cellStyle name="20% - Accent6 2 2 2" xfId="6549" xr:uid="{00000000-0005-0000-0000-00000D260000}"/>
    <cellStyle name="20% - Accent6 2 2 3" xfId="6550" xr:uid="{00000000-0005-0000-0000-00000E260000}"/>
    <cellStyle name="20% - Accent6 2 2 3 2" xfId="37610" xr:uid="{00000000-0005-0000-0000-00000F260000}"/>
    <cellStyle name="20% - Accent6 2 2 3 3" xfId="37609" xr:uid="{00000000-0005-0000-0000-000010260000}"/>
    <cellStyle name="20% - Accent6 2 2 4" xfId="6551" xr:uid="{00000000-0005-0000-0000-000011260000}"/>
    <cellStyle name="20% - Accent6 2 3" xfId="6552" xr:uid="{00000000-0005-0000-0000-000012260000}"/>
    <cellStyle name="20% - Accent6 2 3 10" xfId="6553" xr:uid="{00000000-0005-0000-0000-000013260000}"/>
    <cellStyle name="20% - Accent6 2 3 11" xfId="6554" xr:uid="{00000000-0005-0000-0000-000014260000}"/>
    <cellStyle name="20% - Accent6 2 3 12" xfId="34628" xr:uid="{00000000-0005-0000-0000-000015260000}"/>
    <cellStyle name="20% - Accent6 2 3 13" xfId="44154" xr:uid="{00000000-0005-0000-0000-000016260000}"/>
    <cellStyle name="20% - Accent6 2 3 2" xfId="6555" xr:uid="{00000000-0005-0000-0000-000017260000}"/>
    <cellStyle name="20% - Accent6 2 3 2 10" xfId="6556" xr:uid="{00000000-0005-0000-0000-000018260000}"/>
    <cellStyle name="20% - Accent6 2 3 2 11" xfId="34629" xr:uid="{00000000-0005-0000-0000-000019260000}"/>
    <cellStyle name="20% - Accent6 2 3 2 12" xfId="44155" xr:uid="{00000000-0005-0000-0000-00001A260000}"/>
    <cellStyle name="20% - Accent6 2 3 2 2" xfId="6557" xr:uid="{00000000-0005-0000-0000-00001B260000}"/>
    <cellStyle name="20% - Accent6 2 3 2 2 10" xfId="34630" xr:uid="{00000000-0005-0000-0000-00001C260000}"/>
    <cellStyle name="20% - Accent6 2 3 2 2 11" xfId="44156" xr:uid="{00000000-0005-0000-0000-00001D260000}"/>
    <cellStyle name="20% - Accent6 2 3 2 2 2" xfId="6558" xr:uid="{00000000-0005-0000-0000-00001E260000}"/>
    <cellStyle name="20% - Accent6 2 3 2 2 2 2" xfId="6559" xr:uid="{00000000-0005-0000-0000-00001F260000}"/>
    <cellStyle name="20% - Accent6 2 3 2 2 2 2 2" xfId="6560" xr:uid="{00000000-0005-0000-0000-000020260000}"/>
    <cellStyle name="20% - Accent6 2 3 2 2 2 2 2 2" xfId="6561" xr:uid="{00000000-0005-0000-0000-000021260000}"/>
    <cellStyle name="20% - Accent6 2 3 2 2 2 2 2 3" xfId="44159" xr:uid="{00000000-0005-0000-0000-000022260000}"/>
    <cellStyle name="20% - Accent6 2 3 2 2 2 2 3" xfId="6562" xr:uid="{00000000-0005-0000-0000-000023260000}"/>
    <cellStyle name="20% - Accent6 2 3 2 2 2 2 4" xfId="6563" xr:uid="{00000000-0005-0000-0000-000024260000}"/>
    <cellStyle name="20% - Accent6 2 3 2 2 2 2 5" xfId="37612" xr:uid="{00000000-0005-0000-0000-000025260000}"/>
    <cellStyle name="20% - Accent6 2 3 2 2 2 2 6" xfId="44158" xr:uid="{00000000-0005-0000-0000-000026260000}"/>
    <cellStyle name="20% - Accent6 2 3 2 2 2 3" xfId="6564" xr:uid="{00000000-0005-0000-0000-000027260000}"/>
    <cellStyle name="20% - Accent6 2 3 2 2 2 3 2" xfId="6565" xr:uid="{00000000-0005-0000-0000-000028260000}"/>
    <cellStyle name="20% - Accent6 2 3 2 2 2 3 3" xfId="44160" xr:uid="{00000000-0005-0000-0000-000029260000}"/>
    <cellStyle name="20% - Accent6 2 3 2 2 2 4" xfId="6566" xr:uid="{00000000-0005-0000-0000-00002A260000}"/>
    <cellStyle name="20% - Accent6 2 3 2 2 2 5" xfId="6567" xr:uid="{00000000-0005-0000-0000-00002B260000}"/>
    <cellStyle name="20% - Accent6 2 3 2 2 2 6" xfId="37611" xr:uid="{00000000-0005-0000-0000-00002C260000}"/>
    <cellStyle name="20% - Accent6 2 3 2 2 2 7" xfId="44157" xr:uid="{00000000-0005-0000-0000-00002D260000}"/>
    <cellStyle name="20% - Accent6 2 3 2 2 3" xfId="6568" xr:uid="{00000000-0005-0000-0000-00002E260000}"/>
    <cellStyle name="20% - Accent6 2 3 2 2 3 2" xfId="6569" xr:uid="{00000000-0005-0000-0000-00002F260000}"/>
    <cellStyle name="20% - Accent6 2 3 2 2 3 2 2" xfId="6570" xr:uid="{00000000-0005-0000-0000-000030260000}"/>
    <cellStyle name="20% - Accent6 2 3 2 2 3 2 2 2" xfId="6571" xr:uid="{00000000-0005-0000-0000-000031260000}"/>
    <cellStyle name="20% - Accent6 2 3 2 2 3 2 2 3" xfId="44163" xr:uid="{00000000-0005-0000-0000-000032260000}"/>
    <cellStyle name="20% - Accent6 2 3 2 2 3 2 3" xfId="6572" xr:uid="{00000000-0005-0000-0000-000033260000}"/>
    <cellStyle name="20% - Accent6 2 3 2 2 3 2 4" xfId="6573" xr:uid="{00000000-0005-0000-0000-000034260000}"/>
    <cellStyle name="20% - Accent6 2 3 2 2 3 2 5" xfId="37614" xr:uid="{00000000-0005-0000-0000-000035260000}"/>
    <cellStyle name="20% - Accent6 2 3 2 2 3 2 6" xfId="44162" xr:uid="{00000000-0005-0000-0000-000036260000}"/>
    <cellStyle name="20% - Accent6 2 3 2 2 3 3" xfId="6574" xr:uid="{00000000-0005-0000-0000-000037260000}"/>
    <cellStyle name="20% - Accent6 2 3 2 2 3 3 2" xfId="6575" xr:uid="{00000000-0005-0000-0000-000038260000}"/>
    <cellStyle name="20% - Accent6 2 3 2 2 3 3 3" xfId="44164" xr:uid="{00000000-0005-0000-0000-000039260000}"/>
    <cellStyle name="20% - Accent6 2 3 2 2 3 4" xfId="6576" xr:uid="{00000000-0005-0000-0000-00003A260000}"/>
    <cellStyle name="20% - Accent6 2 3 2 2 3 5" xfId="6577" xr:uid="{00000000-0005-0000-0000-00003B260000}"/>
    <cellStyle name="20% - Accent6 2 3 2 2 3 6" xfId="37613" xr:uid="{00000000-0005-0000-0000-00003C260000}"/>
    <cellStyle name="20% - Accent6 2 3 2 2 3 7" xfId="44161" xr:uid="{00000000-0005-0000-0000-00003D260000}"/>
    <cellStyle name="20% - Accent6 2 3 2 2 4" xfId="6578" xr:uid="{00000000-0005-0000-0000-00003E260000}"/>
    <cellStyle name="20% - Accent6 2 3 2 2 4 2" xfId="6579" xr:uid="{00000000-0005-0000-0000-00003F260000}"/>
    <cellStyle name="20% - Accent6 2 3 2 2 4 2 2" xfId="6580" xr:uid="{00000000-0005-0000-0000-000040260000}"/>
    <cellStyle name="20% - Accent6 2 3 2 2 4 2 3" xfId="44166" xr:uid="{00000000-0005-0000-0000-000041260000}"/>
    <cellStyle name="20% - Accent6 2 3 2 2 4 3" xfId="6581" xr:uid="{00000000-0005-0000-0000-000042260000}"/>
    <cellStyle name="20% - Accent6 2 3 2 2 4 4" xfId="6582" xr:uid="{00000000-0005-0000-0000-000043260000}"/>
    <cellStyle name="20% - Accent6 2 3 2 2 4 5" xfId="37615" xr:uid="{00000000-0005-0000-0000-000044260000}"/>
    <cellStyle name="20% - Accent6 2 3 2 2 4 6" xfId="44165" xr:uid="{00000000-0005-0000-0000-000045260000}"/>
    <cellStyle name="20% - Accent6 2 3 2 2 5" xfId="6583" xr:uid="{00000000-0005-0000-0000-000046260000}"/>
    <cellStyle name="20% - Accent6 2 3 2 2 5 2" xfId="6584" xr:uid="{00000000-0005-0000-0000-000047260000}"/>
    <cellStyle name="20% - Accent6 2 3 2 2 5 2 2" xfId="6585" xr:uid="{00000000-0005-0000-0000-000048260000}"/>
    <cellStyle name="20% - Accent6 2 3 2 2 5 3" xfId="6586" xr:uid="{00000000-0005-0000-0000-000049260000}"/>
    <cellStyle name="20% - Accent6 2 3 2 2 5 4" xfId="6587" xr:uid="{00000000-0005-0000-0000-00004A260000}"/>
    <cellStyle name="20% - Accent6 2 3 2 2 5 5" xfId="44167" xr:uid="{00000000-0005-0000-0000-00004B260000}"/>
    <cellStyle name="20% - Accent6 2 3 2 2 6" xfId="6588" xr:uid="{00000000-0005-0000-0000-00004C260000}"/>
    <cellStyle name="20% - Accent6 2 3 2 2 6 2" xfId="6589" xr:uid="{00000000-0005-0000-0000-00004D260000}"/>
    <cellStyle name="20% - Accent6 2 3 2 2 6 2 2" xfId="6590" xr:uid="{00000000-0005-0000-0000-00004E260000}"/>
    <cellStyle name="20% - Accent6 2 3 2 2 6 3" xfId="6591" xr:uid="{00000000-0005-0000-0000-00004F260000}"/>
    <cellStyle name="20% - Accent6 2 3 2 2 6 4" xfId="6592" xr:uid="{00000000-0005-0000-0000-000050260000}"/>
    <cellStyle name="20% - Accent6 2 3 2 2 7" xfId="6593" xr:uid="{00000000-0005-0000-0000-000051260000}"/>
    <cellStyle name="20% - Accent6 2 3 2 2 7 2" xfId="6594" xr:uid="{00000000-0005-0000-0000-000052260000}"/>
    <cellStyle name="20% - Accent6 2 3 2 2 8" xfId="6595" xr:uid="{00000000-0005-0000-0000-000053260000}"/>
    <cellStyle name="20% - Accent6 2 3 2 2 9" xfId="6596" xr:uid="{00000000-0005-0000-0000-000054260000}"/>
    <cellStyle name="20% - Accent6 2 3 2 3" xfId="6597" xr:uid="{00000000-0005-0000-0000-000055260000}"/>
    <cellStyle name="20% - Accent6 2 3 2 3 2" xfId="6598" xr:uid="{00000000-0005-0000-0000-000056260000}"/>
    <cellStyle name="20% - Accent6 2 3 2 3 2 2" xfId="6599" xr:uid="{00000000-0005-0000-0000-000057260000}"/>
    <cellStyle name="20% - Accent6 2 3 2 3 2 2 2" xfId="6600" xr:uid="{00000000-0005-0000-0000-000058260000}"/>
    <cellStyle name="20% - Accent6 2 3 2 3 2 2 3" xfId="44170" xr:uid="{00000000-0005-0000-0000-000059260000}"/>
    <cellStyle name="20% - Accent6 2 3 2 3 2 3" xfId="6601" xr:uid="{00000000-0005-0000-0000-00005A260000}"/>
    <cellStyle name="20% - Accent6 2 3 2 3 2 4" xfId="6602" xr:uid="{00000000-0005-0000-0000-00005B260000}"/>
    <cellStyle name="20% - Accent6 2 3 2 3 2 5" xfId="37617" xr:uid="{00000000-0005-0000-0000-00005C260000}"/>
    <cellStyle name="20% - Accent6 2 3 2 3 2 6" xfId="44169" xr:uid="{00000000-0005-0000-0000-00005D260000}"/>
    <cellStyle name="20% - Accent6 2 3 2 3 3" xfId="6603" xr:uid="{00000000-0005-0000-0000-00005E260000}"/>
    <cellStyle name="20% - Accent6 2 3 2 3 3 2" xfId="6604" xr:uid="{00000000-0005-0000-0000-00005F260000}"/>
    <cellStyle name="20% - Accent6 2 3 2 3 3 3" xfId="44171" xr:uid="{00000000-0005-0000-0000-000060260000}"/>
    <cellStyle name="20% - Accent6 2 3 2 3 4" xfId="6605" xr:uid="{00000000-0005-0000-0000-000061260000}"/>
    <cellStyle name="20% - Accent6 2 3 2 3 5" xfId="6606" xr:uid="{00000000-0005-0000-0000-000062260000}"/>
    <cellStyle name="20% - Accent6 2 3 2 3 6" xfId="37616" xr:uid="{00000000-0005-0000-0000-000063260000}"/>
    <cellStyle name="20% - Accent6 2 3 2 3 7" xfId="44168" xr:uid="{00000000-0005-0000-0000-000064260000}"/>
    <cellStyle name="20% - Accent6 2 3 2 4" xfId="6607" xr:uid="{00000000-0005-0000-0000-000065260000}"/>
    <cellStyle name="20% - Accent6 2 3 2 4 2" xfId="6608" xr:uid="{00000000-0005-0000-0000-000066260000}"/>
    <cellStyle name="20% - Accent6 2 3 2 4 2 2" xfId="6609" xr:uid="{00000000-0005-0000-0000-000067260000}"/>
    <cellStyle name="20% - Accent6 2 3 2 4 2 2 2" xfId="6610" xr:uid="{00000000-0005-0000-0000-000068260000}"/>
    <cellStyle name="20% - Accent6 2 3 2 4 2 2 3" xfId="44174" xr:uid="{00000000-0005-0000-0000-000069260000}"/>
    <cellStyle name="20% - Accent6 2 3 2 4 2 3" xfId="6611" xr:uid="{00000000-0005-0000-0000-00006A260000}"/>
    <cellStyle name="20% - Accent6 2 3 2 4 2 4" xfId="6612" xr:uid="{00000000-0005-0000-0000-00006B260000}"/>
    <cellStyle name="20% - Accent6 2 3 2 4 2 5" xfId="37619" xr:uid="{00000000-0005-0000-0000-00006C260000}"/>
    <cellStyle name="20% - Accent6 2 3 2 4 2 6" xfId="44173" xr:uid="{00000000-0005-0000-0000-00006D260000}"/>
    <cellStyle name="20% - Accent6 2 3 2 4 3" xfId="6613" xr:uid="{00000000-0005-0000-0000-00006E260000}"/>
    <cellStyle name="20% - Accent6 2 3 2 4 3 2" xfId="6614" xr:uid="{00000000-0005-0000-0000-00006F260000}"/>
    <cellStyle name="20% - Accent6 2 3 2 4 3 3" xfId="44175" xr:uid="{00000000-0005-0000-0000-000070260000}"/>
    <cellStyle name="20% - Accent6 2 3 2 4 4" xfId="6615" xr:uid="{00000000-0005-0000-0000-000071260000}"/>
    <cellStyle name="20% - Accent6 2 3 2 4 5" xfId="6616" xr:uid="{00000000-0005-0000-0000-000072260000}"/>
    <cellStyle name="20% - Accent6 2 3 2 4 6" xfId="37618" xr:uid="{00000000-0005-0000-0000-000073260000}"/>
    <cellStyle name="20% - Accent6 2 3 2 4 7" xfId="44172" xr:uid="{00000000-0005-0000-0000-000074260000}"/>
    <cellStyle name="20% - Accent6 2 3 2 5" xfId="6617" xr:uid="{00000000-0005-0000-0000-000075260000}"/>
    <cellStyle name="20% - Accent6 2 3 2 5 2" xfId="6618" xr:uid="{00000000-0005-0000-0000-000076260000}"/>
    <cellStyle name="20% - Accent6 2 3 2 5 2 2" xfId="6619" xr:uid="{00000000-0005-0000-0000-000077260000}"/>
    <cellStyle name="20% - Accent6 2 3 2 5 2 3" xfId="44177" xr:uid="{00000000-0005-0000-0000-000078260000}"/>
    <cellStyle name="20% - Accent6 2 3 2 5 3" xfId="6620" xr:uid="{00000000-0005-0000-0000-000079260000}"/>
    <cellStyle name="20% - Accent6 2 3 2 5 4" xfId="6621" xr:uid="{00000000-0005-0000-0000-00007A260000}"/>
    <cellStyle name="20% - Accent6 2 3 2 5 5" xfId="37620" xr:uid="{00000000-0005-0000-0000-00007B260000}"/>
    <cellStyle name="20% - Accent6 2 3 2 5 6" xfId="44176" xr:uid="{00000000-0005-0000-0000-00007C260000}"/>
    <cellStyle name="20% - Accent6 2 3 2 6" xfId="6622" xr:uid="{00000000-0005-0000-0000-00007D260000}"/>
    <cellStyle name="20% - Accent6 2 3 2 6 2" xfId="6623" xr:uid="{00000000-0005-0000-0000-00007E260000}"/>
    <cellStyle name="20% - Accent6 2 3 2 6 2 2" xfId="6624" xr:uid="{00000000-0005-0000-0000-00007F260000}"/>
    <cellStyle name="20% - Accent6 2 3 2 6 3" xfId="6625" xr:uid="{00000000-0005-0000-0000-000080260000}"/>
    <cellStyle name="20% - Accent6 2 3 2 6 4" xfId="6626" xr:uid="{00000000-0005-0000-0000-000081260000}"/>
    <cellStyle name="20% - Accent6 2 3 2 6 5" xfId="44178" xr:uid="{00000000-0005-0000-0000-000082260000}"/>
    <cellStyle name="20% - Accent6 2 3 2 7" xfId="6627" xr:uid="{00000000-0005-0000-0000-000083260000}"/>
    <cellStyle name="20% - Accent6 2 3 2 7 2" xfId="6628" xr:uid="{00000000-0005-0000-0000-000084260000}"/>
    <cellStyle name="20% - Accent6 2 3 2 7 2 2" xfId="6629" xr:uid="{00000000-0005-0000-0000-000085260000}"/>
    <cellStyle name="20% - Accent6 2 3 2 7 3" xfId="6630" xr:uid="{00000000-0005-0000-0000-000086260000}"/>
    <cellStyle name="20% - Accent6 2 3 2 7 4" xfId="6631" xr:uid="{00000000-0005-0000-0000-000087260000}"/>
    <cellStyle name="20% - Accent6 2 3 2 8" xfId="6632" xr:uid="{00000000-0005-0000-0000-000088260000}"/>
    <cellStyle name="20% - Accent6 2 3 2 8 2" xfId="6633" xr:uid="{00000000-0005-0000-0000-000089260000}"/>
    <cellStyle name="20% - Accent6 2 3 2 9" xfId="6634" xr:uid="{00000000-0005-0000-0000-00008A260000}"/>
    <cellStyle name="20% - Accent6 2 3 3" xfId="6635" xr:uid="{00000000-0005-0000-0000-00008B260000}"/>
    <cellStyle name="20% - Accent6 2 3 3 10" xfId="34631" xr:uid="{00000000-0005-0000-0000-00008C260000}"/>
    <cellStyle name="20% - Accent6 2 3 3 11" xfId="44179" xr:uid="{00000000-0005-0000-0000-00008D260000}"/>
    <cellStyle name="20% - Accent6 2 3 3 2" xfId="6636" xr:uid="{00000000-0005-0000-0000-00008E260000}"/>
    <cellStyle name="20% - Accent6 2 3 3 2 2" xfId="6637" xr:uid="{00000000-0005-0000-0000-00008F260000}"/>
    <cellStyle name="20% - Accent6 2 3 3 2 2 2" xfId="6638" xr:uid="{00000000-0005-0000-0000-000090260000}"/>
    <cellStyle name="20% - Accent6 2 3 3 2 2 2 2" xfId="6639" xr:uid="{00000000-0005-0000-0000-000091260000}"/>
    <cellStyle name="20% - Accent6 2 3 3 2 2 2 3" xfId="44182" xr:uid="{00000000-0005-0000-0000-000092260000}"/>
    <cellStyle name="20% - Accent6 2 3 3 2 2 3" xfId="6640" xr:uid="{00000000-0005-0000-0000-000093260000}"/>
    <cellStyle name="20% - Accent6 2 3 3 2 2 4" xfId="6641" xr:uid="{00000000-0005-0000-0000-000094260000}"/>
    <cellStyle name="20% - Accent6 2 3 3 2 2 5" xfId="37622" xr:uid="{00000000-0005-0000-0000-000095260000}"/>
    <cellStyle name="20% - Accent6 2 3 3 2 2 6" xfId="44181" xr:uid="{00000000-0005-0000-0000-000096260000}"/>
    <cellStyle name="20% - Accent6 2 3 3 2 3" xfId="6642" xr:uid="{00000000-0005-0000-0000-000097260000}"/>
    <cellStyle name="20% - Accent6 2 3 3 2 3 2" xfId="6643" xr:uid="{00000000-0005-0000-0000-000098260000}"/>
    <cellStyle name="20% - Accent6 2 3 3 2 3 3" xfId="44183" xr:uid="{00000000-0005-0000-0000-000099260000}"/>
    <cellStyle name="20% - Accent6 2 3 3 2 4" xfId="6644" xr:uid="{00000000-0005-0000-0000-00009A260000}"/>
    <cellStyle name="20% - Accent6 2 3 3 2 5" xfId="6645" xr:uid="{00000000-0005-0000-0000-00009B260000}"/>
    <cellStyle name="20% - Accent6 2 3 3 2 6" xfId="37621" xr:uid="{00000000-0005-0000-0000-00009C260000}"/>
    <cellStyle name="20% - Accent6 2 3 3 2 7" xfId="44180" xr:uid="{00000000-0005-0000-0000-00009D260000}"/>
    <cellStyle name="20% - Accent6 2 3 3 3" xfId="6646" xr:uid="{00000000-0005-0000-0000-00009E260000}"/>
    <cellStyle name="20% - Accent6 2 3 3 3 2" xfId="6647" xr:uid="{00000000-0005-0000-0000-00009F260000}"/>
    <cellStyle name="20% - Accent6 2 3 3 3 2 2" xfId="6648" xr:uid="{00000000-0005-0000-0000-0000A0260000}"/>
    <cellStyle name="20% - Accent6 2 3 3 3 2 2 2" xfId="6649" xr:uid="{00000000-0005-0000-0000-0000A1260000}"/>
    <cellStyle name="20% - Accent6 2 3 3 3 2 2 3" xfId="44186" xr:uid="{00000000-0005-0000-0000-0000A2260000}"/>
    <cellStyle name="20% - Accent6 2 3 3 3 2 3" xfId="6650" xr:uid="{00000000-0005-0000-0000-0000A3260000}"/>
    <cellStyle name="20% - Accent6 2 3 3 3 2 4" xfId="6651" xr:uid="{00000000-0005-0000-0000-0000A4260000}"/>
    <cellStyle name="20% - Accent6 2 3 3 3 2 5" xfId="37624" xr:uid="{00000000-0005-0000-0000-0000A5260000}"/>
    <cellStyle name="20% - Accent6 2 3 3 3 2 6" xfId="44185" xr:uid="{00000000-0005-0000-0000-0000A6260000}"/>
    <cellStyle name="20% - Accent6 2 3 3 3 3" xfId="6652" xr:uid="{00000000-0005-0000-0000-0000A7260000}"/>
    <cellStyle name="20% - Accent6 2 3 3 3 3 2" xfId="6653" xr:uid="{00000000-0005-0000-0000-0000A8260000}"/>
    <cellStyle name="20% - Accent6 2 3 3 3 3 3" xfId="44187" xr:uid="{00000000-0005-0000-0000-0000A9260000}"/>
    <cellStyle name="20% - Accent6 2 3 3 3 4" xfId="6654" xr:uid="{00000000-0005-0000-0000-0000AA260000}"/>
    <cellStyle name="20% - Accent6 2 3 3 3 5" xfId="6655" xr:uid="{00000000-0005-0000-0000-0000AB260000}"/>
    <cellStyle name="20% - Accent6 2 3 3 3 6" xfId="37623" xr:uid="{00000000-0005-0000-0000-0000AC260000}"/>
    <cellStyle name="20% - Accent6 2 3 3 3 7" xfId="44184" xr:uid="{00000000-0005-0000-0000-0000AD260000}"/>
    <cellStyle name="20% - Accent6 2 3 3 4" xfId="6656" xr:uid="{00000000-0005-0000-0000-0000AE260000}"/>
    <cellStyle name="20% - Accent6 2 3 3 4 2" xfId="6657" xr:uid="{00000000-0005-0000-0000-0000AF260000}"/>
    <cellStyle name="20% - Accent6 2 3 3 4 2 2" xfId="6658" xr:uid="{00000000-0005-0000-0000-0000B0260000}"/>
    <cellStyle name="20% - Accent6 2 3 3 4 2 3" xfId="44189" xr:uid="{00000000-0005-0000-0000-0000B1260000}"/>
    <cellStyle name="20% - Accent6 2 3 3 4 3" xfId="6659" xr:uid="{00000000-0005-0000-0000-0000B2260000}"/>
    <cellStyle name="20% - Accent6 2 3 3 4 4" xfId="6660" xr:uid="{00000000-0005-0000-0000-0000B3260000}"/>
    <cellStyle name="20% - Accent6 2 3 3 4 5" xfId="37625" xr:uid="{00000000-0005-0000-0000-0000B4260000}"/>
    <cellStyle name="20% - Accent6 2 3 3 4 6" xfId="44188" xr:uid="{00000000-0005-0000-0000-0000B5260000}"/>
    <cellStyle name="20% - Accent6 2 3 3 5" xfId="6661" xr:uid="{00000000-0005-0000-0000-0000B6260000}"/>
    <cellStyle name="20% - Accent6 2 3 3 5 2" xfId="6662" xr:uid="{00000000-0005-0000-0000-0000B7260000}"/>
    <cellStyle name="20% - Accent6 2 3 3 5 2 2" xfId="6663" xr:uid="{00000000-0005-0000-0000-0000B8260000}"/>
    <cellStyle name="20% - Accent6 2 3 3 5 3" xfId="6664" xr:uid="{00000000-0005-0000-0000-0000B9260000}"/>
    <cellStyle name="20% - Accent6 2 3 3 5 4" xfId="6665" xr:uid="{00000000-0005-0000-0000-0000BA260000}"/>
    <cellStyle name="20% - Accent6 2 3 3 5 5" xfId="44190" xr:uid="{00000000-0005-0000-0000-0000BB260000}"/>
    <cellStyle name="20% - Accent6 2 3 3 6" xfId="6666" xr:uid="{00000000-0005-0000-0000-0000BC260000}"/>
    <cellStyle name="20% - Accent6 2 3 3 6 2" xfId="6667" xr:uid="{00000000-0005-0000-0000-0000BD260000}"/>
    <cellStyle name="20% - Accent6 2 3 3 6 2 2" xfId="6668" xr:uid="{00000000-0005-0000-0000-0000BE260000}"/>
    <cellStyle name="20% - Accent6 2 3 3 6 3" xfId="6669" xr:uid="{00000000-0005-0000-0000-0000BF260000}"/>
    <cellStyle name="20% - Accent6 2 3 3 6 4" xfId="6670" xr:uid="{00000000-0005-0000-0000-0000C0260000}"/>
    <cellStyle name="20% - Accent6 2 3 3 7" xfId="6671" xr:uid="{00000000-0005-0000-0000-0000C1260000}"/>
    <cellStyle name="20% - Accent6 2 3 3 7 2" xfId="6672" xr:uid="{00000000-0005-0000-0000-0000C2260000}"/>
    <cellStyle name="20% - Accent6 2 3 3 8" xfId="6673" xr:uid="{00000000-0005-0000-0000-0000C3260000}"/>
    <cellStyle name="20% - Accent6 2 3 3 9" xfId="6674" xr:uid="{00000000-0005-0000-0000-0000C4260000}"/>
    <cellStyle name="20% - Accent6 2 3 4" xfId="6675" xr:uid="{00000000-0005-0000-0000-0000C5260000}"/>
    <cellStyle name="20% - Accent6 2 3 4 2" xfId="6676" xr:uid="{00000000-0005-0000-0000-0000C6260000}"/>
    <cellStyle name="20% - Accent6 2 3 4 2 2" xfId="6677" xr:uid="{00000000-0005-0000-0000-0000C7260000}"/>
    <cellStyle name="20% - Accent6 2 3 4 2 2 2" xfId="6678" xr:uid="{00000000-0005-0000-0000-0000C8260000}"/>
    <cellStyle name="20% - Accent6 2 3 4 2 2 3" xfId="44193" xr:uid="{00000000-0005-0000-0000-0000C9260000}"/>
    <cellStyle name="20% - Accent6 2 3 4 2 3" xfId="6679" xr:uid="{00000000-0005-0000-0000-0000CA260000}"/>
    <cellStyle name="20% - Accent6 2 3 4 2 4" xfId="6680" xr:uid="{00000000-0005-0000-0000-0000CB260000}"/>
    <cellStyle name="20% - Accent6 2 3 4 2 5" xfId="37627" xr:uid="{00000000-0005-0000-0000-0000CC260000}"/>
    <cellStyle name="20% - Accent6 2 3 4 2 6" xfId="44192" xr:uid="{00000000-0005-0000-0000-0000CD260000}"/>
    <cellStyle name="20% - Accent6 2 3 4 3" xfId="6681" xr:uid="{00000000-0005-0000-0000-0000CE260000}"/>
    <cellStyle name="20% - Accent6 2 3 4 4" xfId="6682" xr:uid="{00000000-0005-0000-0000-0000CF260000}"/>
    <cellStyle name="20% - Accent6 2 3 4 4 2" xfId="6683" xr:uid="{00000000-0005-0000-0000-0000D0260000}"/>
    <cellStyle name="20% - Accent6 2 3 4 4 3" xfId="44194" xr:uid="{00000000-0005-0000-0000-0000D1260000}"/>
    <cellStyle name="20% - Accent6 2 3 4 5" xfId="6684" xr:uid="{00000000-0005-0000-0000-0000D2260000}"/>
    <cellStyle name="20% - Accent6 2 3 4 6" xfId="6685" xr:uid="{00000000-0005-0000-0000-0000D3260000}"/>
    <cellStyle name="20% - Accent6 2 3 4 7" xfId="37626" xr:uid="{00000000-0005-0000-0000-0000D4260000}"/>
    <cellStyle name="20% - Accent6 2 3 4 8" xfId="44191" xr:uid="{00000000-0005-0000-0000-0000D5260000}"/>
    <cellStyle name="20% - Accent6 2 3 5" xfId="6686" xr:uid="{00000000-0005-0000-0000-0000D6260000}"/>
    <cellStyle name="20% - Accent6 2 3 5 2" xfId="6687" xr:uid="{00000000-0005-0000-0000-0000D7260000}"/>
    <cellStyle name="20% - Accent6 2 3 5 2 2" xfId="6688" xr:uid="{00000000-0005-0000-0000-0000D8260000}"/>
    <cellStyle name="20% - Accent6 2 3 5 2 2 2" xfId="6689" xr:uid="{00000000-0005-0000-0000-0000D9260000}"/>
    <cellStyle name="20% - Accent6 2 3 5 2 2 3" xfId="44197" xr:uid="{00000000-0005-0000-0000-0000DA260000}"/>
    <cellStyle name="20% - Accent6 2 3 5 2 3" xfId="6690" xr:uid="{00000000-0005-0000-0000-0000DB260000}"/>
    <cellStyle name="20% - Accent6 2 3 5 2 4" xfId="6691" xr:uid="{00000000-0005-0000-0000-0000DC260000}"/>
    <cellStyle name="20% - Accent6 2 3 5 2 5" xfId="37629" xr:uid="{00000000-0005-0000-0000-0000DD260000}"/>
    <cellStyle name="20% - Accent6 2 3 5 2 6" xfId="44196" xr:uid="{00000000-0005-0000-0000-0000DE260000}"/>
    <cellStyle name="20% - Accent6 2 3 5 3" xfId="6692" xr:uid="{00000000-0005-0000-0000-0000DF260000}"/>
    <cellStyle name="20% - Accent6 2 3 5 3 2" xfId="6693" xr:uid="{00000000-0005-0000-0000-0000E0260000}"/>
    <cellStyle name="20% - Accent6 2 3 5 3 3" xfId="44198" xr:uid="{00000000-0005-0000-0000-0000E1260000}"/>
    <cellStyle name="20% - Accent6 2 3 5 4" xfId="6694" xr:uid="{00000000-0005-0000-0000-0000E2260000}"/>
    <cellStyle name="20% - Accent6 2 3 5 5" xfId="6695" xr:uid="{00000000-0005-0000-0000-0000E3260000}"/>
    <cellStyle name="20% - Accent6 2 3 5 6" xfId="37628" xr:uid="{00000000-0005-0000-0000-0000E4260000}"/>
    <cellStyle name="20% - Accent6 2 3 5 7" xfId="44195" xr:uid="{00000000-0005-0000-0000-0000E5260000}"/>
    <cellStyle name="20% - Accent6 2 3 6" xfId="6696" xr:uid="{00000000-0005-0000-0000-0000E6260000}"/>
    <cellStyle name="20% - Accent6 2 3 6 2" xfId="6697" xr:uid="{00000000-0005-0000-0000-0000E7260000}"/>
    <cellStyle name="20% - Accent6 2 3 6 2 2" xfId="6698" xr:uid="{00000000-0005-0000-0000-0000E8260000}"/>
    <cellStyle name="20% - Accent6 2 3 6 2 3" xfId="44200" xr:uid="{00000000-0005-0000-0000-0000E9260000}"/>
    <cellStyle name="20% - Accent6 2 3 6 3" xfId="6699" xr:uid="{00000000-0005-0000-0000-0000EA260000}"/>
    <cellStyle name="20% - Accent6 2 3 6 4" xfId="6700" xr:uid="{00000000-0005-0000-0000-0000EB260000}"/>
    <cellStyle name="20% - Accent6 2 3 6 5" xfId="37630" xr:uid="{00000000-0005-0000-0000-0000EC260000}"/>
    <cellStyle name="20% - Accent6 2 3 6 6" xfId="44199" xr:uid="{00000000-0005-0000-0000-0000ED260000}"/>
    <cellStyle name="20% - Accent6 2 3 7" xfId="6701" xr:uid="{00000000-0005-0000-0000-0000EE260000}"/>
    <cellStyle name="20% - Accent6 2 3 7 2" xfId="6702" xr:uid="{00000000-0005-0000-0000-0000EF260000}"/>
    <cellStyle name="20% - Accent6 2 3 7 2 2" xfId="6703" xr:uid="{00000000-0005-0000-0000-0000F0260000}"/>
    <cellStyle name="20% - Accent6 2 3 7 3" xfId="6704" xr:uid="{00000000-0005-0000-0000-0000F1260000}"/>
    <cellStyle name="20% - Accent6 2 3 7 4" xfId="6705" xr:uid="{00000000-0005-0000-0000-0000F2260000}"/>
    <cellStyle name="20% - Accent6 2 3 7 5" xfId="44201" xr:uid="{00000000-0005-0000-0000-0000F3260000}"/>
    <cellStyle name="20% - Accent6 2 3 8" xfId="6706" xr:uid="{00000000-0005-0000-0000-0000F4260000}"/>
    <cellStyle name="20% - Accent6 2 3 8 2" xfId="6707" xr:uid="{00000000-0005-0000-0000-0000F5260000}"/>
    <cellStyle name="20% - Accent6 2 3 8 2 2" xfId="6708" xr:uid="{00000000-0005-0000-0000-0000F6260000}"/>
    <cellStyle name="20% - Accent6 2 3 8 3" xfId="6709" xr:uid="{00000000-0005-0000-0000-0000F7260000}"/>
    <cellStyle name="20% - Accent6 2 3 8 4" xfId="6710" xr:uid="{00000000-0005-0000-0000-0000F8260000}"/>
    <cellStyle name="20% - Accent6 2 3 9" xfId="6711" xr:uid="{00000000-0005-0000-0000-0000F9260000}"/>
    <cellStyle name="20% - Accent6 2 3 9 2" xfId="6712" xr:uid="{00000000-0005-0000-0000-0000FA260000}"/>
    <cellStyle name="20% - Accent6 2 4" xfId="6713" xr:uid="{00000000-0005-0000-0000-0000FB260000}"/>
    <cellStyle name="20% - Accent6 2 4 10" xfId="6714" xr:uid="{00000000-0005-0000-0000-0000FC260000}"/>
    <cellStyle name="20% - Accent6 2 4 11" xfId="34632" xr:uid="{00000000-0005-0000-0000-0000FD260000}"/>
    <cellStyle name="20% - Accent6 2 4 12" xfId="44202" xr:uid="{00000000-0005-0000-0000-0000FE260000}"/>
    <cellStyle name="20% - Accent6 2 4 2" xfId="6715" xr:uid="{00000000-0005-0000-0000-0000FF260000}"/>
    <cellStyle name="20% - Accent6 2 4 2 10" xfId="34633" xr:uid="{00000000-0005-0000-0000-000000270000}"/>
    <cellStyle name="20% - Accent6 2 4 2 11" xfId="44203" xr:uid="{00000000-0005-0000-0000-000001270000}"/>
    <cellStyle name="20% - Accent6 2 4 2 2" xfId="6716" xr:uid="{00000000-0005-0000-0000-000002270000}"/>
    <cellStyle name="20% - Accent6 2 4 2 2 2" xfId="6717" xr:uid="{00000000-0005-0000-0000-000003270000}"/>
    <cellStyle name="20% - Accent6 2 4 2 2 2 2" xfId="6718" xr:uid="{00000000-0005-0000-0000-000004270000}"/>
    <cellStyle name="20% - Accent6 2 4 2 2 2 2 2" xfId="6719" xr:uid="{00000000-0005-0000-0000-000005270000}"/>
    <cellStyle name="20% - Accent6 2 4 2 2 2 2 3" xfId="44206" xr:uid="{00000000-0005-0000-0000-000006270000}"/>
    <cellStyle name="20% - Accent6 2 4 2 2 2 3" xfId="6720" xr:uid="{00000000-0005-0000-0000-000007270000}"/>
    <cellStyle name="20% - Accent6 2 4 2 2 2 4" xfId="6721" xr:uid="{00000000-0005-0000-0000-000008270000}"/>
    <cellStyle name="20% - Accent6 2 4 2 2 2 5" xfId="37632" xr:uid="{00000000-0005-0000-0000-000009270000}"/>
    <cellStyle name="20% - Accent6 2 4 2 2 2 6" xfId="44205" xr:uid="{00000000-0005-0000-0000-00000A270000}"/>
    <cellStyle name="20% - Accent6 2 4 2 2 3" xfId="6722" xr:uid="{00000000-0005-0000-0000-00000B270000}"/>
    <cellStyle name="20% - Accent6 2 4 2 2 3 2" xfId="6723" xr:uid="{00000000-0005-0000-0000-00000C270000}"/>
    <cellStyle name="20% - Accent6 2 4 2 2 3 3" xfId="44207" xr:uid="{00000000-0005-0000-0000-00000D270000}"/>
    <cellStyle name="20% - Accent6 2 4 2 2 4" xfId="6724" xr:uid="{00000000-0005-0000-0000-00000E270000}"/>
    <cellStyle name="20% - Accent6 2 4 2 2 5" xfId="6725" xr:uid="{00000000-0005-0000-0000-00000F270000}"/>
    <cellStyle name="20% - Accent6 2 4 2 2 6" xfId="37631" xr:uid="{00000000-0005-0000-0000-000010270000}"/>
    <cellStyle name="20% - Accent6 2 4 2 2 7" xfId="44204" xr:uid="{00000000-0005-0000-0000-000011270000}"/>
    <cellStyle name="20% - Accent6 2 4 2 3" xfId="6726" xr:uid="{00000000-0005-0000-0000-000012270000}"/>
    <cellStyle name="20% - Accent6 2 4 2 3 2" xfId="6727" xr:uid="{00000000-0005-0000-0000-000013270000}"/>
    <cellStyle name="20% - Accent6 2 4 2 3 2 2" xfId="6728" xr:uid="{00000000-0005-0000-0000-000014270000}"/>
    <cellStyle name="20% - Accent6 2 4 2 3 2 2 2" xfId="6729" xr:uid="{00000000-0005-0000-0000-000015270000}"/>
    <cellStyle name="20% - Accent6 2 4 2 3 2 2 3" xfId="44210" xr:uid="{00000000-0005-0000-0000-000016270000}"/>
    <cellStyle name="20% - Accent6 2 4 2 3 2 3" xfId="6730" xr:uid="{00000000-0005-0000-0000-000017270000}"/>
    <cellStyle name="20% - Accent6 2 4 2 3 2 4" xfId="6731" xr:uid="{00000000-0005-0000-0000-000018270000}"/>
    <cellStyle name="20% - Accent6 2 4 2 3 2 5" xfId="37634" xr:uid="{00000000-0005-0000-0000-000019270000}"/>
    <cellStyle name="20% - Accent6 2 4 2 3 2 6" xfId="44209" xr:uid="{00000000-0005-0000-0000-00001A270000}"/>
    <cellStyle name="20% - Accent6 2 4 2 3 3" xfId="6732" xr:uid="{00000000-0005-0000-0000-00001B270000}"/>
    <cellStyle name="20% - Accent6 2 4 2 3 3 2" xfId="6733" xr:uid="{00000000-0005-0000-0000-00001C270000}"/>
    <cellStyle name="20% - Accent6 2 4 2 3 3 3" xfId="44211" xr:uid="{00000000-0005-0000-0000-00001D270000}"/>
    <cellStyle name="20% - Accent6 2 4 2 3 4" xfId="6734" xr:uid="{00000000-0005-0000-0000-00001E270000}"/>
    <cellStyle name="20% - Accent6 2 4 2 3 5" xfId="6735" xr:uid="{00000000-0005-0000-0000-00001F270000}"/>
    <cellStyle name="20% - Accent6 2 4 2 3 6" xfId="37633" xr:uid="{00000000-0005-0000-0000-000020270000}"/>
    <cellStyle name="20% - Accent6 2 4 2 3 7" xfId="44208" xr:uid="{00000000-0005-0000-0000-000021270000}"/>
    <cellStyle name="20% - Accent6 2 4 2 4" xfId="6736" xr:uid="{00000000-0005-0000-0000-000022270000}"/>
    <cellStyle name="20% - Accent6 2 4 2 4 2" xfId="6737" xr:uid="{00000000-0005-0000-0000-000023270000}"/>
    <cellStyle name="20% - Accent6 2 4 2 4 2 2" xfId="6738" xr:uid="{00000000-0005-0000-0000-000024270000}"/>
    <cellStyle name="20% - Accent6 2 4 2 4 2 3" xfId="44213" xr:uid="{00000000-0005-0000-0000-000025270000}"/>
    <cellStyle name="20% - Accent6 2 4 2 4 3" xfId="6739" xr:uid="{00000000-0005-0000-0000-000026270000}"/>
    <cellStyle name="20% - Accent6 2 4 2 4 4" xfId="6740" xr:uid="{00000000-0005-0000-0000-000027270000}"/>
    <cellStyle name="20% - Accent6 2 4 2 4 5" xfId="37635" xr:uid="{00000000-0005-0000-0000-000028270000}"/>
    <cellStyle name="20% - Accent6 2 4 2 4 6" xfId="44212" xr:uid="{00000000-0005-0000-0000-000029270000}"/>
    <cellStyle name="20% - Accent6 2 4 2 5" xfId="6741" xr:uid="{00000000-0005-0000-0000-00002A270000}"/>
    <cellStyle name="20% - Accent6 2 4 2 5 2" xfId="6742" xr:uid="{00000000-0005-0000-0000-00002B270000}"/>
    <cellStyle name="20% - Accent6 2 4 2 5 2 2" xfId="6743" xr:uid="{00000000-0005-0000-0000-00002C270000}"/>
    <cellStyle name="20% - Accent6 2 4 2 5 3" xfId="6744" xr:uid="{00000000-0005-0000-0000-00002D270000}"/>
    <cellStyle name="20% - Accent6 2 4 2 5 4" xfId="6745" xr:uid="{00000000-0005-0000-0000-00002E270000}"/>
    <cellStyle name="20% - Accent6 2 4 2 5 5" xfId="44214" xr:uid="{00000000-0005-0000-0000-00002F270000}"/>
    <cellStyle name="20% - Accent6 2 4 2 6" xfId="6746" xr:uid="{00000000-0005-0000-0000-000030270000}"/>
    <cellStyle name="20% - Accent6 2 4 2 6 2" xfId="6747" xr:uid="{00000000-0005-0000-0000-000031270000}"/>
    <cellStyle name="20% - Accent6 2 4 2 6 2 2" xfId="6748" xr:uid="{00000000-0005-0000-0000-000032270000}"/>
    <cellStyle name="20% - Accent6 2 4 2 6 3" xfId="6749" xr:uid="{00000000-0005-0000-0000-000033270000}"/>
    <cellStyle name="20% - Accent6 2 4 2 6 4" xfId="6750" xr:uid="{00000000-0005-0000-0000-000034270000}"/>
    <cellStyle name="20% - Accent6 2 4 2 7" xfId="6751" xr:uid="{00000000-0005-0000-0000-000035270000}"/>
    <cellStyle name="20% - Accent6 2 4 2 7 2" xfId="6752" xr:uid="{00000000-0005-0000-0000-000036270000}"/>
    <cellStyle name="20% - Accent6 2 4 2 8" xfId="6753" xr:uid="{00000000-0005-0000-0000-000037270000}"/>
    <cellStyle name="20% - Accent6 2 4 2 9" xfId="6754" xr:uid="{00000000-0005-0000-0000-000038270000}"/>
    <cellStyle name="20% - Accent6 2 4 3" xfId="6755" xr:uid="{00000000-0005-0000-0000-000039270000}"/>
    <cellStyle name="20% - Accent6 2 4 3 2" xfId="6756" xr:uid="{00000000-0005-0000-0000-00003A270000}"/>
    <cellStyle name="20% - Accent6 2 4 3 2 2" xfId="6757" xr:uid="{00000000-0005-0000-0000-00003B270000}"/>
    <cellStyle name="20% - Accent6 2 4 3 2 2 2" xfId="6758" xr:uid="{00000000-0005-0000-0000-00003C270000}"/>
    <cellStyle name="20% - Accent6 2 4 3 2 2 3" xfId="44217" xr:uid="{00000000-0005-0000-0000-00003D270000}"/>
    <cellStyle name="20% - Accent6 2 4 3 2 3" xfId="6759" xr:uid="{00000000-0005-0000-0000-00003E270000}"/>
    <cellStyle name="20% - Accent6 2 4 3 2 4" xfId="6760" xr:uid="{00000000-0005-0000-0000-00003F270000}"/>
    <cellStyle name="20% - Accent6 2 4 3 2 5" xfId="37637" xr:uid="{00000000-0005-0000-0000-000040270000}"/>
    <cellStyle name="20% - Accent6 2 4 3 2 6" xfId="44216" xr:uid="{00000000-0005-0000-0000-000041270000}"/>
    <cellStyle name="20% - Accent6 2 4 3 3" xfId="6761" xr:uid="{00000000-0005-0000-0000-000042270000}"/>
    <cellStyle name="20% - Accent6 2 4 3 3 2" xfId="6762" xr:uid="{00000000-0005-0000-0000-000043270000}"/>
    <cellStyle name="20% - Accent6 2 4 3 3 3" xfId="44218" xr:uid="{00000000-0005-0000-0000-000044270000}"/>
    <cellStyle name="20% - Accent6 2 4 3 4" xfId="6763" xr:uid="{00000000-0005-0000-0000-000045270000}"/>
    <cellStyle name="20% - Accent6 2 4 3 5" xfId="6764" xr:uid="{00000000-0005-0000-0000-000046270000}"/>
    <cellStyle name="20% - Accent6 2 4 3 6" xfId="37636" xr:uid="{00000000-0005-0000-0000-000047270000}"/>
    <cellStyle name="20% - Accent6 2 4 3 7" xfId="44215" xr:uid="{00000000-0005-0000-0000-000048270000}"/>
    <cellStyle name="20% - Accent6 2 4 4" xfId="6765" xr:uid="{00000000-0005-0000-0000-000049270000}"/>
    <cellStyle name="20% - Accent6 2 4 4 2" xfId="6766" xr:uid="{00000000-0005-0000-0000-00004A270000}"/>
    <cellStyle name="20% - Accent6 2 4 4 2 2" xfId="6767" xr:uid="{00000000-0005-0000-0000-00004B270000}"/>
    <cellStyle name="20% - Accent6 2 4 4 2 2 2" xfId="6768" xr:uid="{00000000-0005-0000-0000-00004C270000}"/>
    <cellStyle name="20% - Accent6 2 4 4 2 2 3" xfId="44221" xr:uid="{00000000-0005-0000-0000-00004D270000}"/>
    <cellStyle name="20% - Accent6 2 4 4 2 3" xfId="6769" xr:uid="{00000000-0005-0000-0000-00004E270000}"/>
    <cellStyle name="20% - Accent6 2 4 4 2 4" xfId="6770" xr:uid="{00000000-0005-0000-0000-00004F270000}"/>
    <cellStyle name="20% - Accent6 2 4 4 2 5" xfId="37639" xr:uid="{00000000-0005-0000-0000-000050270000}"/>
    <cellStyle name="20% - Accent6 2 4 4 2 6" xfId="44220" xr:uid="{00000000-0005-0000-0000-000051270000}"/>
    <cellStyle name="20% - Accent6 2 4 4 3" xfId="6771" xr:uid="{00000000-0005-0000-0000-000052270000}"/>
    <cellStyle name="20% - Accent6 2 4 4 3 2" xfId="6772" xr:uid="{00000000-0005-0000-0000-000053270000}"/>
    <cellStyle name="20% - Accent6 2 4 4 3 3" xfId="44222" xr:uid="{00000000-0005-0000-0000-000054270000}"/>
    <cellStyle name="20% - Accent6 2 4 4 4" xfId="6773" xr:uid="{00000000-0005-0000-0000-000055270000}"/>
    <cellStyle name="20% - Accent6 2 4 4 5" xfId="6774" xr:uid="{00000000-0005-0000-0000-000056270000}"/>
    <cellStyle name="20% - Accent6 2 4 4 6" xfId="37638" xr:uid="{00000000-0005-0000-0000-000057270000}"/>
    <cellStyle name="20% - Accent6 2 4 4 7" xfId="44219" xr:uid="{00000000-0005-0000-0000-000058270000}"/>
    <cellStyle name="20% - Accent6 2 4 5" xfId="6775" xr:uid="{00000000-0005-0000-0000-000059270000}"/>
    <cellStyle name="20% - Accent6 2 4 5 2" xfId="6776" xr:uid="{00000000-0005-0000-0000-00005A270000}"/>
    <cellStyle name="20% - Accent6 2 4 5 2 2" xfId="6777" xr:uid="{00000000-0005-0000-0000-00005B270000}"/>
    <cellStyle name="20% - Accent6 2 4 5 2 3" xfId="44224" xr:uid="{00000000-0005-0000-0000-00005C270000}"/>
    <cellStyle name="20% - Accent6 2 4 5 3" xfId="6778" xr:uid="{00000000-0005-0000-0000-00005D270000}"/>
    <cellStyle name="20% - Accent6 2 4 5 4" xfId="6779" xr:uid="{00000000-0005-0000-0000-00005E270000}"/>
    <cellStyle name="20% - Accent6 2 4 5 5" xfId="37640" xr:uid="{00000000-0005-0000-0000-00005F270000}"/>
    <cellStyle name="20% - Accent6 2 4 5 6" xfId="44223" xr:uid="{00000000-0005-0000-0000-000060270000}"/>
    <cellStyle name="20% - Accent6 2 4 6" xfId="6780" xr:uid="{00000000-0005-0000-0000-000061270000}"/>
    <cellStyle name="20% - Accent6 2 4 6 2" xfId="6781" xr:uid="{00000000-0005-0000-0000-000062270000}"/>
    <cellStyle name="20% - Accent6 2 4 6 2 2" xfId="6782" xr:uid="{00000000-0005-0000-0000-000063270000}"/>
    <cellStyle name="20% - Accent6 2 4 6 3" xfId="6783" xr:uid="{00000000-0005-0000-0000-000064270000}"/>
    <cellStyle name="20% - Accent6 2 4 6 4" xfId="6784" xr:uid="{00000000-0005-0000-0000-000065270000}"/>
    <cellStyle name="20% - Accent6 2 4 6 5" xfId="44225" xr:uid="{00000000-0005-0000-0000-000066270000}"/>
    <cellStyle name="20% - Accent6 2 4 7" xfId="6785" xr:uid="{00000000-0005-0000-0000-000067270000}"/>
    <cellStyle name="20% - Accent6 2 4 7 2" xfId="6786" xr:uid="{00000000-0005-0000-0000-000068270000}"/>
    <cellStyle name="20% - Accent6 2 4 7 2 2" xfId="6787" xr:uid="{00000000-0005-0000-0000-000069270000}"/>
    <cellStyle name="20% - Accent6 2 4 7 3" xfId="6788" xr:uid="{00000000-0005-0000-0000-00006A270000}"/>
    <cellStyle name="20% - Accent6 2 4 7 4" xfId="6789" xr:uid="{00000000-0005-0000-0000-00006B270000}"/>
    <cellStyle name="20% - Accent6 2 4 8" xfId="6790" xr:uid="{00000000-0005-0000-0000-00006C270000}"/>
    <cellStyle name="20% - Accent6 2 4 8 2" xfId="6791" xr:uid="{00000000-0005-0000-0000-00006D270000}"/>
    <cellStyle name="20% - Accent6 2 4 9" xfId="6792" xr:uid="{00000000-0005-0000-0000-00006E270000}"/>
    <cellStyle name="20% - Accent6 2 5" xfId="6793" xr:uid="{00000000-0005-0000-0000-00006F270000}"/>
    <cellStyle name="20% - Accent6 2 5 10" xfId="34634" xr:uid="{00000000-0005-0000-0000-000070270000}"/>
    <cellStyle name="20% - Accent6 2 5 11" xfId="44226" xr:uid="{00000000-0005-0000-0000-000071270000}"/>
    <cellStyle name="20% - Accent6 2 5 2" xfId="6794" xr:uid="{00000000-0005-0000-0000-000072270000}"/>
    <cellStyle name="20% - Accent6 2 5 2 2" xfId="6795" xr:uid="{00000000-0005-0000-0000-000073270000}"/>
    <cellStyle name="20% - Accent6 2 5 2 2 2" xfId="6796" xr:uid="{00000000-0005-0000-0000-000074270000}"/>
    <cellStyle name="20% - Accent6 2 5 2 2 2 2" xfId="6797" xr:uid="{00000000-0005-0000-0000-000075270000}"/>
    <cellStyle name="20% - Accent6 2 5 2 2 2 3" xfId="44229" xr:uid="{00000000-0005-0000-0000-000076270000}"/>
    <cellStyle name="20% - Accent6 2 5 2 2 3" xfId="6798" xr:uid="{00000000-0005-0000-0000-000077270000}"/>
    <cellStyle name="20% - Accent6 2 5 2 2 4" xfId="6799" xr:uid="{00000000-0005-0000-0000-000078270000}"/>
    <cellStyle name="20% - Accent6 2 5 2 2 5" xfId="37642" xr:uid="{00000000-0005-0000-0000-000079270000}"/>
    <cellStyle name="20% - Accent6 2 5 2 2 6" xfId="44228" xr:uid="{00000000-0005-0000-0000-00007A270000}"/>
    <cellStyle name="20% - Accent6 2 5 2 3" xfId="6800" xr:uid="{00000000-0005-0000-0000-00007B270000}"/>
    <cellStyle name="20% - Accent6 2 5 2 3 2" xfId="6801" xr:uid="{00000000-0005-0000-0000-00007C270000}"/>
    <cellStyle name="20% - Accent6 2 5 2 3 3" xfId="44230" xr:uid="{00000000-0005-0000-0000-00007D270000}"/>
    <cellStyle name="20% - Accent6 2 5 2 4" xfId="6802" xr:uid="{00000000-0005-0000-0000-00007E270000}"/>
    <cellStyle name="20% - Accent6 2 5 2 5" xfId="6803" xr:uid="{00000000-0005-0000-0000-00007F270000}"/>
    <cellStyle name="20% - Accent6 2 5 2 6" xfId="37641" xr:uid="{00000000-0005-0000-0000-000080270000}"/>
    <cellStyle name="20% - Accent6 2 5 2 7" xfId="44227" xr:uid="{00000000-0005-0000-0000-000081270000}"/>
    <cellStyle name="20% - Accent6 2 5 3" xfId="6804" xr:uid="{00000000-0005-0000-0000-000082270000}"/>
    <cellStyle name="20% - Accent6 2 5 3 2" xfId="6805" xr:uid="{00000000-0005-0000-0000-000083270000}"/>
    <cellStyle name="20% - Accent6 2 5 3 2 2" xfId="6806" xr:uid="{00000000-0005-0000-0000-000084270000}"/>
    <cellStyle name="20% - Accent6 2 5 3 2 2 2" xfId="6807" xr:uid="{00000000-0005-0000-0000-000085270000}"/>
    <cellStyle name="20% - Accent6 2 5 3 2 2 3" xfId="44233" xr:uid="{00000000-0005-0000-0000-000086270000}"/>
    <cellStyle name="20% - Accent6 2 5 3 2 3" xfId="6808" xr:uid="{00000000-0005-0000-0000-000087270000}"/>
    <cellStyle name="20% - Accent6 2 5 3 2 4" xfId="6809" xr:uid="{00000000-0005-0000-0000-000088270000}"/>
    <cellStyle name="20% - Accent6 2 5 3 2 5" xfId="37644" xr:uid="{00000000-0005-0000-0000-000089270000}"/>
    <cellStyle name="20% - Accent6 2 5 3 2 6" xfId="44232" xr:uid="{00000000-0005-0000-0000-00008A270000}"/>
    <cellStyle name="20% - Accent6 2 5 3 3" xfId="6810" xr:uid="{00000000-0005-0000-0000-00008B270000}"/>
    <cellStyle name="20% - Accent6 2 5 3 3 2" xfId="6811" xr:uid="{00000000-0005-0000-0000-00008C270000}"/>
    <cellStyle name="20% - Accent6 2 5 3 3 3" xfId="44234" xr:uid="{00000000-0005-0000-0000-00008D270000}"/>
    <cellStyle name="20% - Accent6 2 5 3 4" xfId="6812" xr:uid="{00000000-0005-0000-0000-00008E270000}"/>
    <cellStyle name="20% - Accent6 2 5 3 5" xfId="6813" xr:uid="{00000000-0005-0000-0000-00008F270000}"/>
    <cellStyle name="20% - Accent6 2 5 3 6" xfId="37643" xr:uid="{00000000-0005-0000-0000-000090270000}"/>
    <cellStyle name="20% - Accent6 2 5 3 7" xfId="44231" xr:uid="{00000000-0005-0000-0000-000091270000}"/>
    <cellStyle name="20% - Accent6 2 5 4" xfId="6814" xr:uid="{00000000-0005-0000-0000-000092270000}"/>
    <cellStyle name="20% - Accent6 2 5 4 2" xfId="6815" xr:uid="{00000000-0005-0000-0000-000093270000}"/>
    <cellStyle name="20% - Accent6 2 5 4 2 2" xfId="6816" xr:uid="{00000000-0005-0000-0000-000094270000}"/>
    <cellStyle name="20% - Accent6 2 5 4 2 3" xfId="44236" xr:uid="{00000000-0005-0000-0000-000095270000}"/>
    <cellStyle name="20% - Accent6 2 5 4 3" xfId="6817" xr:uid="{00000000-0005-0000-0000-000096270000}"/>
    <cellStyle name="20% - Accent6 2 5 4 4" xfId="6818" xr:uid="{00000000-0005-0000-0000-000097270000}"/>
    <cellStyle name="20% - Accent6 2 5 4 5" xfId="37645" xr:uid="{00000000-0005-0000-0000-000098270000}"/>
    <cellStyle name="20% - Accent6 2 5 4 6" xfId="44235" xr:uid="{00000000-0005-0000-0000-000099270000}"/>
    <cellStyle name="20% - Accent6 2 5 5" xfId="6819" xr:uid="{00000000-0005-0000-0000-00009A270000}"/>
    <cellStyle name="20% - Accent6 2 5 5 2" xfId="6820" xr:uid="{00000000-0005-0000-0000-00009B270000}"/>
    <cellStyle name="20% - Accent6 2 5 5 2 2" xfId="6821" xr:uid="{00000000-0005-0000-0000-00009C270000}"/>
    <cellStyle name="20% - Accent6 2 5 5 3" xfId="6822" xr:uid="{00000000-0005-0000-0000-00009D270000}"/>
    <cellStyle name="20% - Accent6 2 5 5 4" xfId="6823" xr:uid="{00000000-0005-0000-0000-00009E270000}"/>
    <cellStyle name="20% - Accent6 2 5 5 5" xfId="44237" xr:uid="{00000000-0005-0000-0000-00009F270000}"/>
    <cellStyle name="20% - Accent6 2 5 6" xfId="6824" xr:uid="{00000000-0005-0000-0000-0000A0270000}"/>
    <cellStyle name="20% - Accent6 2 5 6 2" xfId="6825" xr:uid="{00000000-0005-0000-0000-0000A1270000}"/>
    <cellStyle name="20% - Accent6 2 5 6 2 2" xfId="6826" xr:uid="{00000000-0005-0000-0000-0000A2270000}"/>
    <cellStyle name="20% - Accent6 2 5 6 3" xfId="6827" xr:uid="{00000000-0005-0000-0000-0000A3270000}"/>
    <cellStyle name="20% - Accent6 2 5 6 4" xfId="6828" xr:uid="{00000000-0005-0000-0000-0000A4270000}"/>
    <cellStyle name="20% - Accent6 2 5 7" xfId="6829" xr:uid="{00000000-0005-0000-0000-0000A5270000}"/>
    <cellStyle name="20% - Accent6 2 5 7 2" xfId="6830" xr:uid="{00000000-0005-0000-0000-0000A6270000}"/>
    <cellStyle name="20% - Accent6 2 5 8" xfId="6831" xr:uid="{00000000-0005-0000-0000-0000A7270000}"/>
    <cellStyle name="20% - Accent6 2 5 9" xfId="6832" xr:uid="{00000000-0005-0000-0000-0000A8270000}"/>
    <cellStyle name="20% - Accent6 2 6" xfId="6833" xr:uid="{00000000-0005-0000-0000-0000A9270000}"/>
    <cellStyle name="20% - Accent6 2 7" xfId="6834" xr:uid="{00000000-0005-0000-0000-0000AA270000}"/>
    <cellStyle name="20% - Accent6 2 8" xfId="6835" xr:uid="{00000000-0005-0000-0000-0000AB270000}"/>
    <cellStyle name="20% - Accent6 2 8 2" xfId="6836" xr:uid="{00000000-0005-0000-0000-0000AC270000}"/>
    <cellStyle name="20% - Accent6 2 8 3" xfId="34635" xr:uid="{00000000-0005-0000-0000-0000AD270000}"/>
    <cellStyle name="20% - Accent6 2 9" xfId="6837" xr:uid="{00000000-0005-0000-0000-0000AE270000}"/>
    <cellStyle name="20% - Accent6 2 9 2" xfId="6838" xr:uid="{00000000-0005-0000-0000-0000AF270000}"/>
    <cellStyle name="20% - Accent6 2 9 2 2" xfId="6839" xr:uid="{00000000-0005-0000-0000-0000B0270000}"/>
    <cellStyle name="20% - Accent6 2 9 2 2 2" xfId="6840" xr:uid="{00000000-0005-0000-0000-0000B1270000}"/>
    <cellStyle name="20% - Accent6 2 9 2 2 3" xfId="44240" xr:uid="{00000000-0005-0000-0000-0000B2270000}"/>
    <cellStyle name="20% - Accent6 2 9 2 3" xfId="6841" xr:uid="{00000000-0005-0000-0000-0000B3270000}"/>
    <cellStyle name="20% - Accent6 2 9 2 4" xfId="6842" xr:uid="{00000000-0005-0000-0000-0000B4270000}"/>
    <cellStyle name="20% - Accent6 2 9 2 5" xfId="37647" xr:uid="{00000000-0005-0000-0000-0000B5270000}"/>
    <cellStyle name="20% - Accent6 2 9 2 6" xfId="44239" xr:uid="{00000000-0005-0000-0000-0000B6270000}"/>
    <cellStyle name="20% - Accent6 2 9 3" xfId="6843" xr:uid="{00000000-0005-0000-0000-0000B7270000}"/>
    <cellStyle name="20% - Accent6 2 9 4" xfId="6844" xr:uid="{00000000-0005-0000-0000-0000B8270000}"/>
    <cellStyle name="20% - Accent6 2 9 4 2" xfId="6845" xr:uid="{00000000-0005-0000-0000-0000B9270000}"/>
    <cellStyle name="20% - Accent6 2 9 4 3" xfId="44241" xr:uid="{00000000-0005-0000-0000-0000BA270000}"/>
    <cellStyle name="20% - Accent6 2 9 5" xfId="6846" xr:uid="{00000000-0005-0000-0000-0000BB270000}"/>
    <cellStyle name="20% - Accent6 2 9 6" xfId="6847" xr:uid="{00000000-0005-0000-0000-0000BC270000}"/>
    <cellStyle name="20% - Accent6 2 9 7" xfId="37646" xr:uid="{00000000-0005-0000-0000-0000BD270000}"/>
    <cellStyle name="20% - Accent6 2 9 8" xfId="44238" xr:uid="{00000000-0005-0000-0000-0000BE270000}"/>
    <cellStyle name="20% - Accent6 3" xfId="6848" xr:uid="{00000000-0005-0000-0000-0000BF270000}"/>
    <cellStyle name="20% - Accent6 3 2" xfId="6849" xr:uid="{00000000-0005-0000-0000-0000C0270000}"/>
    <cellStyle name="20% - Accent6 3 2 10" xfId="6850" xr:uid="{00000000-0005-0000-0000-0000C1270000}"/>
    <cellStyle name="20% - Accent6 3 2 10 2" xfId="6851" xr:uid="{00000000-0005-0000-0000-0000C2270000}"/>
    <cellStyle name="20% - Accent6 3 2 11" xfId="6852" xr:uid="{00000000-0005-0000-0000-0000C3270000}"/>
    <cellStyle name="20% - Accent6 3 2 12" xfId="6853" xr:uid="{00000000-0005-0000-0000-0000C4270000}"/>
    <cellStyle name="20% - Accent6 3 2 13" xfId="34636" xr:uid="{00000000-0005-0000-0000-0000C5270000}"/>
    <cellStyle name="20% - Accent6 3 2 14" xfId="44242" xr:uid="{00000000-0005-0000-0000-0000C6270000}"/>
    <cellStyle name="20% - Accent6 3 2 2" xfId="6854" xr:uid="{00000000-0005-0000-0000-0000C7270000}"/>
    <cellStyle name="20% - Accent6 3 2 2 10" xfId="6855" xr:uid="{00000000-0005-0000-0000-0000C8270000}"/>
    <cellStyle name="20% - Accent6 3 2 2 11" xfId="6856" xr:uid="{00000000-0005-0000-0000-0000C9270000}"/>
    <cellStyle name="20% - Accent6 3 2 2 12" xfId="34637" xr:uid="{00000000-0005-0000-0000-0000CA270000}"/>
    <cellStyle name="20% - Accent6 3 2 2 13" xfId="44243" xr:uid="{00000000-0005-0000-0000-0000CB270000}"/>
    <cellStyle name="20% - Accent6 3 2 2 2" xfId="6857" xr:uid="{00000000-0005-0000-0000-0000CC270000}"/>
    <cellStyle name="20% - Accent6 3 2 2 2 10" xfId="6858" xr:uid="{00000000-0005-0000-0000-0000CD270000}"/>
    <cellStyle name="20% - Accent6 3 2 2 2 11" xfId="34638" xr:uid="{00000000-0005-0000-0000-0000CE270000}"/>
    <cellStyle name="20% - Accent6 3 2 2 2 12" xfId="44244" xr:uid="{00000000-0005-0000-0000-0000CF270000}"/>
    <cellStyle name="20% - Accent6 3 2 2 2 2" xfId="6859" xr:uid="{00000000-0005-0000-0000-0000D0270000}"/>
    <cellStyle name="20% - Accent6 3 2 2 2 2 10" xfId="34639" xr:uid="{00000000-0005-0000-0000-0000D1270000}"/>
    <cellStyle name="20% - Accent6 3 2 2 2 2 11" xfId="44245" xr:uid="{00000000-0005-0000-0000-0000D2270000}"/>
    <cellStyle name="20% - Accent6 3 2 2 2 2 2" xfId="6860" xr:uid="{00000000-0005-0000-0000-0000D3270000}"/>
    <cellStyle name="20% - Accent6 3 2 2 2 2 2 2" xfId="6861" xr:uid="{00000000-0005-0000-0000-0000D4270000}"/>
    <cellStyle name="20% - Accent6 3 2 2 2 2 2 2 2" xfId="6862" xr:uid="{00000000-0005-0000-0000-0000D5270000}"/>
    <cellStyle name="20% - Accent6 3 2 2 2 2 2 2 2 2" xfId="6863" xr:uid="{00000000-0005-0000-0000-0000D6270000}"/>
    <cellStyle name="20% - Accent6 3 2 2 2 2 2 2 2 3" xfId="44248" xr:uid="{00000000-0005-0000-0000-0000D7270000}"/>
    <cellStyle name="20% - Accent6 3 2 2 2 2 2 2 3" xfId="6864" xr:uid="{00000000-0005-0000-0000-0000D8270000}"/>
    <cellStyle name="20% - Accent6 3 2 2 2 2 2 2 4" xfId="6865" xr:uid="{00000000-0005-0000-0000-0000D9270000}"/>
    <cellStyle name="20% - Accent6 3 2 2 2 2 2 2 5" xfId="37649" xr:uid="{00000000-0005-0000-0000-0000DA270000}"/>
    <cellStyle name="20% - Accent6 3 2 2 2 2 2 2 6" xfId="44247" xr:uid="{00000000-0005-0000-0000-0000DB270000}"/>
    <cellStyle name="20% - Accent6 3 2 2 2 2 2 3" xfId="6866" xr:uid="{00000000-0005-0000-0000-0000DC270000}"/>
    <cellStyle name="20% - Accent6 3 2 2 2 2 2 3 2" xfId="6867" xr:uid="{00000000-0005-0000-0000-0000DD270000}"/>
    <cellStyle name="20% - Accent6 3 2 2 2 2 2 3 3" xfId="44249" xr:uid="{00000000-0005-0000-0000-0000DE270000}"/>
    <cellStyle name="20% - Accent6 3 2 2 2 2 2 4" xfId="6868" xr:uid="{00000000-0005-0000-0000-0000DF270000}"/>
    <cellStyle name="20% - Accent6 3 2 2 2 2 2 5" xfId="6869" xr:uid="{00000000-0005-0000-0000-0000E0270000}"/>
    <cellStyle name="20% - Accent6 3 2 2 2 2 2 6" xfId="37648" xr:uid="{00000000-0005-0000-0000-0000E1270000}"/>
    <cellStyle name="20% - Accent6 3 2 2 2 2 2 7" xfId="44246" xr:uid="{00000000-0005-0000-0000-0000E2270000}"/>
    <cellStyle name="20% - Accent6 3 2 2 2 2 3" xfId="6870" xr:uid="{00000000-0005-0000-0000-0000E3270000}"/>
    <cellStyle name="20% - Accent6 3 2 2 2 2 3 2" xfId="6871" xr:uid="{00000000-0005-0000-0000-0000E4270000}"/>
    <cellStyle name="20% - Accent6 3 2 2 2 2 3 2 2" xfId="6872" xr:uid="{00000000-0005-0000-0000-0000E5270000}"/>
    <cellStyle name="20% - Accent6 3 2 2 2 2 3 2 2 2" xfId="6873" xr:uid="{00000000-0005-0000-0000-0000E6270000}"/>
    <cellStyle name="20% - Accent6 3 2 2 2 2 3 2 2 3" xfId="44252" xr:uid="{00000000-0005-0000-0000-0000E7270000}"/>
    <cellStyle name="20% - Accent6 3 2 2 2 2 3 2 3" xfId="6874" xr:uid="{00000000-0005-0000-0000-0000E8270000}"/>
    <cellStyle name="20% - Accent6 3 2 2 2 2 3 2 4" xfId="6875" xr:uid="{00000000-0005-0000-0000-0000E9270000}"/>
    <cellStyle name="20% - Accent6 3 2 2 2 2 3 2 5" xfId="37651" xr:uid="{00000000-0005-0000-0000-0000EA270000}"/>
    <cellStyle name="20% - Accent6 3 2 2 2 2 3 2 6" xfId="44251" xr:uid="{00000000-0005-0000-0000-0000EB270000}"/>
    <cellStyle name="20% - Accent6 3 2 2 2 2 3 3" xfId="6876" xr:uid="{00000000-0005-0000-0000-0000EC270000}"/>
    <cellStyle name="20% - Accent6 3 2 2 2 2 3 3 2" xfId="6877" xr:uid="{00000000-0005-0000-0000-0000ED270000}"/>
    <cellStyle name="20% - Accent6 3 2 2 2 2 3 3 3" xfId="44253" xr:uid="{00000000-0005-0000-0000-0000EE270000}"/>
    <cellStyle name="20% - Accent6 3 2 2 2 2 3 4" xfId="6878" xr:uid="{00000000-0005-0000-0000-0000EF270000}"/>
    <cellStyle name="20% - Accent6 3 2 2 2 2 3 5" xfId="6879" xr:uid="{00000000-0005-0000-0000-0000F0270000}"/>
    <cellStyle name="20% - Accent6 3 2 2 2 2 3 6" xfId="37650" xr:uid="{00000000-0005-0000-0000-0000F1270000}"/>
    <cellStyle name="20% - Accent6 3 2 2 2 2 3 7" xfId="44250" xr:uid="{00000000-0005-0000-0000-0000F2270000}"/>
    <cellStyle name="20% - Accent6 3 2 2 2 2 4" xfId="6880" xr:uid="{00000000-0005-0000-0000-0000F3270000}"/>
    <cellStyle name="20% - Accent6 3 2 2 2 2 4 2" xfId="6881" xr:uid="{00000000-0005-0000-0000-0000F4270000}"/>
    <cellStyle name="20% - Accent6 3 2 2 2 2 4 2 2" xfId="6882" xr:uid="{00000000-0005-0000-0000-0000F5270000}"/>
    <cellStyle name="20% - Accent6 3 2 2 2 2 4 2 3" xfId="44255" xr:uid="{00000000-0005-0000-0000-0000F6270000}"/>
    <cellStyle name="20% - Accent6 3 2 2 2 2 4 3" xfId="6883" xr:uid="{00000000-0005-0000-0000-0000F7270000}"/>
    <cellStyle name="20% - Accent6 3 2 2 2 2 4 4" xfId="6884" xr:uid="{00000000-0005-0000-0000-0000F8270000}"/>
    <cellStyle name="20% - Accent6 3 2 2 2 2 4 5" xfId="37652" xr:uid="{00000000-0005-0000-0000-0000F9270000}"/>
    <cellStyle name="20% - Accent6 3 2 2 2 2 4 6" xfId="44254" xr:uid="{00000000-0005-0000-0000-0000FA270000}"/>
    <cellStyle name="20% - Accent6 3 2 2 2 2 5" xfId="6885" xr:uid="{00000000-0005-0000-0000-0000FB270000}"/>
    <cellStyle name="20% - Accent6 3 2 2 2 2 5 2" xfId="6886" xr:uid="{00000000-0005-0000-0000-0000FC270000}"/>
    <cellStyle name="20% - Accent6 3 2 2 2 2 5 2 2" xfId="6887" xr:uid="{00000000-0005-0000-0000-0000FD270000}"/>
    <cellStyle name="20% - Accent6 3 2 2 2 2 5 3" xfId="6888" xr:uid="{00000000-0005-0000-0000-0000FE270000}"/>
    <cellStyle name="20% - Accent6 3 2 2 2 2 5 4" xfId="6889" xr:uid="{00000000-0005-0000-0000-0000FF270000}"/>
    <cellStyle name="20% - Accent6 3 2 2 2 2 5 5" xfId="44256" xr:uid="{00000000-0005-0000-0000-000000280000}"/>
    <cellStyle name="20% - Accent6 3 2 2 2 2 6" xfId="6890" xr:uid="{00000000-0005-0000-0000-000001280000}"/>
    <cellStyle name="20% - Accent6 3 2 2 2 2 6 2" xfId="6891" xr:uid="{00000000-0005-0000-0000-000002280000}"/>
    <cellStyle name="20% - Accent6 3 2 2 2 2 6 2 2" xfId="6892" xr:uid="{00000000-0005-0000-0000-000003280000}"/>
    <cellStyle name="20% - Accent6 3 2 2 2 2 6 3" xfId="6893" xr:uid="{00000000-0005-0000-0000-000004280000}"/>
    <cellStyle name="20% - Accent6 3 2 2 2 2 6 4" xfId="6894" xr:uid="{00000000-0005-0000-0000-000005280000}"/>
    <cellStyle name="20% - Accent6 3 2 2 2 2 7" xfId="6895" xr:uid="{00000000-0005-0000-0000-000006280000}"/>
    <cellStyle name="20% - Accent6 3 2 2 2 2 7 2" xfId="6896" xr:uid="{00000000-0005-0000-0000-000007280000}"/>
    <cellStyle name="20% - Accent6 3 2 2 2 2 8" xfId="6897" xr:uid="{00000000-0005-0000-0000-000008280000}"/>
    <cellStyle name="20% - Accent6 3 2 2 2 2 9" xfId="6898" xr:uid="{00000000-0005-0000-0000-000009280000}"/>
    <cellStyle name="20% - Accent6 3 2 2 2 3" xfId="6899" xr:uid="{00000000-0005-0000-0000-00000A280000}"/>
    <cellStyle name="20% - Accent6 3 2 2 2 3 2" xfId="6900" xr:uid="{00000000-0005-0000-0000-00000B280000}"/>
    <cellStyle name="20% - Accent6 3 2 2 2 3 2 2" xfId="6901" xr:uid="{00000000-0005-0000-0000-00000C280000}"/>
    <cellStyle name="20% - Accent6 3 2 2 2 3 2 2 2" xfId="6902" xr:uid="{00000000-0005-0000-0000-00000D280000}"/>
    <cellStyle name="20% - Accent6 3 2 2 2 3 2 2 3" xfId="44259" xr:uid="{00000000-0005-0000-0000-00000E280000}"/>
    <cellStyle name="20% - Accent6 3 2 2 2 3 2 3" xfId="6903" xr:uid="{00000000-0005-0000-0000-00000F280000}"/>
    <cellStyle name="20% - Accent6 3 2 2 2 3 2 4" xfId="6904" xr:uid="{00000000-0005-0000-0000-000010280000}"/>
    <cellStyle name="20% - Accent6 3 2 2 2 3 2 5" xfId="37654" xr:uid="{00000000-0005-0000-0000-000011280000}"/>
    <cellStyle name="20% - Accent6 3 2 2 2 3 2 6" xfId="44258" xr:uid="{00000000-0005-0000-0000-000012280000}"/>
    <cellStyle name="20% - Accent6 3 2 2 2 3 3" xfId="6905" xr:uid="{00000000-0005-0000-0000-000013280000}"/>
    <cellStyle name="20% - Accent6 3 2 2 2 3 3 2" xfId="6906" xr:uid="{00000000-0005-0000-0000-000014280000}"/>
    <cellStyle name="20% - Accent6 3 2 2 2 3 3 3" xfId="44260" xr:uid="{00000000-0005-0000-0000-000015280000}"/>
    <cellStyle name="20% - Accent6 3 2 2 2 3 4" xfId="6907" xr:uid="{00000000-0005-0000-0000-000016280000}"/>
    <cellStyle name="20% - Accent6 3 2 2 2 3 5" xfId="6908" xr:uid="{00000000-0005-0000-0000-000017280000}"/>
    <cellStyle name="20% - Accent6 3 2 2 2 3 6" xfId="37653" xr:uid="{00000000-0005-0000-0000-000018280000}"/>
    <cellStyle name="20% - Accent6 3 2 2 2 3 7" xfId="44257" xr:uid="{00000000-0005-0000-0000-000019280000}"/>
    <cellStyle name="20% - Accent6 3 2 2 2 4" xfId="6909" xr:uid="{00000000-0005-0000-0000-00001A280000}"/>
    <cellStyle name="20% - Accent6 3 2 2 2 4 2" xfId="6910" xr:uid="{00000000-0005-0000-0000-00001B280000}"/>
    <cellStyle name="20% - Accent6 3 2 2 2 4 2 2" xfId="6911" xr:uid="{00000000-0005-0000-0000-00001C280000}"/>
    <cellStyle name="20% - Accent6 3 2 2 2 4 2 2 2" xfId="6912" xr:uid="{00000000-0005-0000-0000-00001D280000}"/>
    <cellStyle name="20% - Accent6 3 2 2 2 4 2 2 3" xfId="44263" xr:uid="{00000000-0005-0000-0000-00001E280000}"/>
    <cellStyle name="20% - Accent6 3 2 2 2 4 2 3" xfId="6913" xr:uid="{00000000-0005-0000-0000-00001F280000}"/>
    <cellStyle name="20% - Accent6 3 2 2 2 4 2 4" xfId="6914" xr:uid="{00000000-0005-0000-0000-000020280000}"/>
    <cellStyle name="20% - Accent6 3 2 2 2 4 2 5" xfId="37656" xr:uid="{00000000-0005-0000-0000-000021280000}"/>
    <cellStyle name="20% - Accent6 3 2 2 2 4 2 6" xfId="44262" xr:uid="{00000000-0005-0000-0000-000022280000}"/>
    <cellStyle name="20% - Accent6 3 2 2 2 4 3" xfId="6915" xr:uid="{00000000-0005-0000-0000-000023280000}"/>
    <cellStyle name="20% - Accent6 3 2 2 2 4 3 2" xfId="6916" xr:uid="{00000000-0005-0000-0000-000024280000}"/>
    <cellStyle name="20% - Accent6 3 2 2 2 4 3 3" xfId="44264" xr:uid="{00000000-0005-0000-0000-000025280000}"/>
    <cellStyle name="20% - Accent6 3 2 2 2 4 4" xfId="6917" xr:uid="{00000000-0005-0000-0000-000026280000}"/>
    <cellStyle name="20% - Accent6 3 2 2 2 4 5" xfId="6918" xr:uid="{00000000-0005-0000-0000-000027280000}"/>
    <cellStyle name="20% - Accent6 3 2 2 2 4 6" xfId="37655" xr:uid="{00000000-0005-0000-0000-000028280000}"/>
    <cellStyle name="20% - Accent6 3 2 2 2 4 7" xfId="44261" xr:uid="{00000000-0005-0000-0000-000029280000}"/>
    <cellStyle name="20% - Accent6 3 2 2 2 5" xfId="6919" xr:uid="{00000000-0005-0000-0000-00002A280000}"/>
    <cellStyle name="20% - Accent6 3 2 2 2 5 2" xfId="6920" xr:uid="{00000000-0005-0000-0000-00002B280000}"/>
    <cellStyle name="20% - Accent6 3 2 2 2 5 2 2" xfId="6921" xr:uid="{00000000-0005-0000-0000-00002C280000}"/>
    <cellStyle name="20% - Accent6 3 2 2 2 5 2 3" xfId="44266" xr:uid="{00000000-0005-0000-0000-00002D280000}"/>
    <cellStyle name="20% - Accent6 3 2 2 2 5 3" xfId="6922" xr:uid="{00000000-0005-0000-0000-00002E280000}"/>
    <cellStyle name="20% - Accent6 3 2 2 2 5 4" xfId="6923" xr:uid="{00000000-0005-0000-0000-00002F280000}"/>
    <cellStyle name="20% - Accent6 3 2 2 2 5 5" xfId="37657" xr:uid="{00000000-0005-0000-0000-000030280000}"/>
    <cellStyle name="20% - Accent6 3 2 2 2 5 6" xfId="44265" xr:uid="{00000000-0005-0000-0000-000031280000}"/>
    <cellStyle name="20% - Accent6 3 2 2 2 6" xfId="6924" xr:uid="{00000000-0005-0000-0000-000032280000}"/>
    <cellStyle name="20% - Accent6 3 2 2 2 6 2" xfId="6925" xr:uid="{00000000-0005-0000-0000-000033280000}"/>
    <cellStyle name="20% - Accent6 3 2 2 2 6 2 2" xfId="6926" xr:uid="{00000000-0005-0000-0000-000034280000}"/>
    <cellStyle name="20% - Accent6 3 2 2 2 6 3" xfId="6927" xr:uid="{00000000-0005-0000-0000-000035280000}"/>
    <cellStyle name="20% - Accent6 3 2 2 2 6 4" xfId="6928" xr:uid="{00000000-0005-0000-0000-000036280000}"/>
    <cellStyle name="20% - Accent6 3 2 2 2 6 5" xfId="44267" xr:uid="{00000000-0005-0000-0000-000037280000}"/>
    <cellStyle name="20% - Accent6 3 2 2 2 7" xfId="6929" xr:uid="{00000000-0005-0000-0000-000038280000}"/>
    <cellStyle name="20% - Accent6 3 2 2 2 7 2" xfId="6930" xr:uid="{00000000-0005-0000-0000-000039280000}"/>
    <cellStyle name="20% - Accent6 3 2 2 2 7 2 2" xfId="6931" xr:uid="{00000000-0005-0000-0000-00003A280000}"/>
    <cellStyle name="20% - Accent6 3 2 2 2 7 3" xfId="6932" xr:uid="{00000000-0005-0000-0000-00003B280000}"/>
    <cellStyle name="20% - Accent6 3 2 2 2 7 4" xfId="6933" xr:uid="{00000000-0005-0000-0000-00003C280000}"/>
    <cellStyle name="20% - Accent6 3 2 2 2 8" xfId="6934" xr:uid="{00000000-0005-0000-0000-00003D280000}"/>
    <cellStyle name="20% - Accent6 3 2 2 2 8 2" xfId="6935" xr:uid="{00000000-0005-0000-0000-00003E280000}"/>
    <cellStyle name="20% - Accent6 3 2 2 2 9" xfId="6936" xr:uid="{00000000-0005-0000-0000-00003F280000}"/>
    <cellStyle name="20% - Accent6 3 2 2 3" xfId="6937" xr:uid="{00000000-0005-0000-0000-000040280000}"/>
    <cellStyle name="20% - Accent6 3 2 2 3 10" xfId="34640" xr:uid="{00000000-0005-0000-0000-000041280000}"/>
    <cellStyle name="20% - Accent6 3 2 2 3 11" xfId="44268" xr:uid="{00000000-0005-0000-0000-000042280000}"/>
    <cellStyle name="20% - Accent6 3 2 2 3 2" xfId="6938" xr:uid="{00000000-0005-0000-0000-000043280000}"/>
    <cellStyle name="20% - Accent6 3 2 2 3 2 2" xfId="6939" xr:uid="{00000000-0005-0000-0000-000044280000}"/>
    <cellStyle name="20% - Accent6 3 2 2 3 2 2 2" xfId="6940" xr:uid="{00000000-0005-0000-0000-000045280000}"/>
    <cellStyle name="20% - Accent6 3 2 2 3 2 2 2 2" xfId="6941" xr:uid="{00000000-0005-0000-0000-000046280000}"/>
    <cellStyle name="20% - Accent6 3 2 2 3 2 2 2 3" xfId="44271" xr:uid="{00000000-0005-0000-0000-000047280000}"/>
    <cellStyle name="20% - Accent6 3 2 2 3 2 2 3" xfId="6942" xr:uid="{00000000-0005-0000-0000-000048280000}"/>
    <cellStyle name="20% - Accent6 3 2 2 3 2 2 4" xfId="6943" xr:uid="{00000000-0005-0000-0000-000049280000}"/>
    <cellStyle name="20% - Accent6 3 2 2 3 2 2 5" xfId="37659" xr:uid="{00000000-0005-0000-0000-00004A280000}"/>
    <cellStyle name="20% - Accent6 3 2 2 3 2 2 6" xfId="44270" xr:uid="{00000000-0005-0000-0000-00004B280000}"/>
    <cellStyle name="20% - Accent6 3 2 2 3 2 3" xfId="6944" xr:uid="{00000000-0005-0000-0000-00004C280000}"/>
    <cellStyle name="20% - Accent6 3 2 2 3 2 3 2" xfId="6945" xr:uid="{00000000-0005-0000-0000-00004D280000}"/>
    <cellStyle name="20% - Accent6 3 2 2 3 2 3 3" xfId="44272" xr:uid="{00000000-0005-0000-0000-00004E280000}"/>
    <cellStyle name="20% - Accent6 3 2 2 3 2 4" xfId="6946" xr:uid="{00000000-0005-0000-0000-00004F280000}"/>
    <cellStyle name="20% - Accent6 3 2 2 3 2 5" xfId="6947" xr:uid="{00000000-0005-0000-0000-000050280000}"/>
    <cellStyle name="20% - Accent6 3 2 2 3 2 6" xfId="37658" xr:uid="{00000000-0005-0000-0000-000051280000}"/>
    <cellStyle name="20% - Accent6 3 2 2 3 2 7" xfId="44269" xr:uid="{00000000-0005-0000-0000-000052280000}"/>
    <cellStyle name="20% - Accent6 3 2 2 3 3" xfId="6948" xr:uid="{00000000-0005-0000-0000-000053280000}"/>
    <cellStyle name="20% - Accent6 3 2 2 3 3 2" xfId="6949" xr:uid="{00000000-0005-0000-0000-000054280000}"/>
    <cellStyle name="20% - Accent6 3 2 2 3 3 2 2" xfId="6950" xr:uid="{00000000-0005-0000-0000-000055280000}"/>
    <cellStyle name="20% - Accent6 3 2 2 3 3 2 2 2" xfId="6951" xr:uid="{00000000-0005-0000-0000-000056280000}"/>
    <cellStyle name="20% - Accent6 3 2 2 3 3 2 2 3" xfId="44275" xr:uid="{00000000-0005-0000-0000-000057280000}"/>
    <cellStyle name="20% - Accent6 3 2 2 3 3 2 3" xfId="6952" xr:uid="{00000000-0005-0000-0000-000058280000}"/>
    <cellStyle name="20% - Accent6 3 2 2 3 3 2 4" xfId="6953" xr:uid="{00000000-0005-0000-0000-000059280000}"/>
    <cellStyle name="20% - Accent6 3 2 2 3 3 2 5" xfId="37661" xr:uid="{00000000-0005-0000-0000-00005A280000}"/>
    <cellStyle name="20% - Accent6 3 2 2 3 3 2 6" xfId="44274" xr:uid="{00000000-0005-0000-0000-00005B280000}"/>
    <cellStyle name="20% - Accent6 3 2 2 3 3 3" xfId="6954" xr:uid="{00000000-0005-0000-0000-00005C280000}"/>
    <cellStyle name="20% - Accent6 3 2 2 3 3 3 2" xfId="6955" xr:uid="{00000000-0005-0000-0000-00005D280000}"/>
    <cellStyle name="20% - Accent6 3 2 2 3 3 3 3" xfId="44276" xr:uid="{00000000-0005-0000-0000-00005E280000}"/>
    <cellStyle name="20% - Accent6 3 2 2 3 3 4" xfId="6956" xr:uid="{00000000-0005-0000-0000-00005F280000}"/>
    <cellStyle name="20% - Accent6 3 2 2 3 3 5" xfId="6957" xr:uid="{00000000-0005-0000-0000-000060280000}"/>
    <cellStyle name="20% - Accent6 3 2 2 3 3 6" xfId="37660" xr:uid="{00000000-0005-0000-0000-000061280000}"/>
    <cellStyle name="20% - Accent6 3 2 2 3 3 7" xfId="44273" xr:uid="{00000000-0005-0000-0000-000062280000}"/>
    <cellStyle name="20% - Accent6 3 2 2 3 4" xfId="6958" xr:uid="{00000000-0005-0000-0000-000063280000}"/>
    <cellStyle name="20% - Accent6 3 2 2 3 4 2" xfId="6959" xr:uid="{00000000-0005-0000-0000-000064280000}"/>
    <cellStyle name="20% - Accent6 3 2 2 3 4 2 2" xfId="6960" xr:uid="{00000000-0005-0000-0000-000065280000}"/>
    <cellStyle name="20% - Accent6 3 2 2 3 4 2 3" xfId="44278" xr:uid="{00000000-0005-0000-0000-000066280000}"/>
    <cellStyle name="20% - Accent6 3 2 2 3 4 3" xfId="6961" xr:uid="{00000000-0005-0000-0000-000067280000}"/>
    <cellStyle name="20% - Accent6 3 2 2 3 4 4" xfId="6962" xr:uid="{00000000-0005-0000-0000-000068280000}"/>
    <cellStyle name="20% - Accent6 3 2 2 3 4 5" xfId="37662" xr:uid="{00000000-0005-0000-0000-000069280000}"/>
    <cellStyle name="20% - Accent6 3 2 2 3 4 6" xfId="44277" xr:uid="{00000000-0005-0000-0000-00006A280000}"/>
    <cellStyle name="20% - Accent6 3 2 2 3 5" xfId="6963" xr:uid="{00000000-0005-0000-0000-00006B280000}"/>
    <cellStyle name="20% - Accent6 3 2 2 3 5 2" xfId="6964" xr:uid="{00000000-0005-0000-0000-00006C280000}"/>
    <cellStyle name="20% - Accent6 3 2 2 3 5 2 2" xfId="6965" xr:uid="{00000000-0005-0000-0000-00006D280000}"/>
    <cellStyle name="20% - Accent6 3 2 2 3 5 3" xfId="6966" xr:uid="{00000000-0005-0000-0000-00006E280000}"/>
    <cellStyle name="20% - Accent6 3 2 2 3 5 4" xfId="6967" xr:uid="{00000000-0005-0000-0000-00006F280000}"/>
    <cellStyle name="20% - Accent6 3 2 2 3 5 5" xfId="44279" xr:uid="{00000000-0005-0000-0000-000070280000}"/>
    <cellStyle name="20% - Accent6 3 2 2 3 6" xfId="6968" xr:uid="{00000000-0005-0000-0000-000071280000}"/>
    <cellStyle name="20% - Accent6 3 2 2 3 6 2" xfId="6969" xr:uid="{00000000-0005-0000-0000-000072280000}"/>
    <cellStyle name="20% - Accent6 3 2 2 3 6 2 2" xfId="6970" xr:uid="{00000000-0005-0000-0000-000073280000}"/>
    <cellStyle name="20% - Accent6 3 2 2 3 6 3" xfId="6971" xr:uid="{00000000-0005-0000-0000-000074280000}"/>
    <cellStyle name="20% - Accent6 3 2 2 3 6 4" xfId="6972" xr:uid="{00000000-0005-0000-0000-000075280000}"/>
    <cellStyle name="20% - Accent6 3 2 2 3 7" xfId="6973" xr:uid="{00000000-0005-0000-0000-000076280000}"/>
    <cellStyle name="20% - Accent6 3 2 2 3 7 2" xfId="6974" xr:uid="{00000000-0005-0000-0000-000077280000}"/>
    <cellStyle name="20% - Accent6 3 2 2 3 8" xfId="6975" xr:uid="{00000000-0005-0000-0000-000078280000}"/>
    <cellStyle name="20% - Accent6 3 2 2 3 9" xfId="6976" xr:uid="{00000000-0005-0000-0000-000079280000}"/>
    <cellStyle name="20% - Accent6 3 2 2 4" xfId="6977" xr:uid="{00000000-0005-0000-0000-00007A280000}"/>
    <cellStyle name="20% - Accent6 3 2 2 4 2" xfId="6978" xr:uid="{00000000-0005-0000-0000-00007B280000}"/>
    <cellStyle name="20% - Accent6 3 2 2 4 2 2" xfId="6979" xr:uid="{00000000-0005-0000-0000-00007C280000}"/>
    <cellStyle name="20% - Accent6 3 2 2 4 2 2 2" xfId="6980" xr:uid="{00000000-0005-0000-0000-00007D280000}"/>
    <cellStyle name="20% - Accent6 3 2 2 4 2 2 3" xfId="44282" xr:uid="{00000000-0005-0000-0000-00007E280000}"/>
    <cellStyle name="20% - Accent6 3 2 2 4 2 3" xfId="6981" xr:uid="{00000000-0005-0000-0000-00007F280000}"/>
    <cellStyle name="20% - Accent6 3 2 2 4 2 4" xfId="6982" xr:uid="{00000000-0005-0000-0000-000080280000}"/>
    <cellStyle name="20% - Accent6 3 2 2 4 2 5" xfId="37664" xr:uid="{00000000-0005-0000-0000-000081280000}"/>
    <cellStyle name="20% - Accent6 3 2 2 4 2 6" xfId="44281" xr:uid="{00000000-0005-0000-0000-000082280000}"/>
    <cellStyle name="20% - Accent6 3 2 2 4 3" xfId="6983" xr:uid="{00000000-0005-0000-0000-000083280000}"/>
    <cellStyle name="20% - Accent6 3 2 2 4 3 2" xfId="6984" xr:uid="{00000000-0005-0000-0000-000084280000}"/>
    <cellStyle name="20% - Accent6 3 2 2 4 3 3" xfId="44283" xr:uid="{00000000-0005-0000-0000-000085280000}"/>
    <cellStyle name="20% - Accent6 3 2 2 4 4" xfId="6985" xr:uid="{00000000-0005-0000-0000-000086280000}"/>
    <cellStyle name="20% - Accent6 3 2 2 4 5" xfId="6986" xr:uid="{00000000-0005-0000-0000-000087280000}"/>
    <cellStyle name="20% - Accent6 3 2 2 4 6" xfId="37663" xr:uid="{00000000-0005-0000-0000-000088280000}"/>
    <cellStyle name="20% - Accent6 3 2 2 4 7" xfId="44280" xr:uid="{00000000-0005-0000-0000-000089280000}"/>
    <cellStyle name="20% - Accent6 3 2 2 5" xfId="6987" xr:uid="{00000000-0005-0000-0000-00008A280000}"/>
    <cellStyle name="20% - Accent6 3 2 2 5 2" xfId="6988" xr:uid="{00000000-0005-0000-0000-00008B280000}"/>
    <cellStyle name="20% - Accent6 3 2 2 5 2 2" xfId="6989" xr:uid="{00000000-0005-0000-0000-00008C280000}"/>
    <cellStyle name="20% - Accent6 3 2 2 5 2 2 2" xfId="6990" xr:uid="{00000000-0005-0000-0000-00008D280000}"/>
    <cellStyle name="20% - Accent6 3 2 2 5 2 2 3" xfId="44286" xr:uid="{00000000-0005-0000-0000-00008E280000}"/>
    <cellStyle name="20% - Accent6 3 2 2 5 2 3" xfId="6991" xr:uid="{00000000-0005-0000-0000-00008F280000}"/>
    <cellStyle name="20% - Accent6 3 2 2 5 2 4" xfId="6992" xr:uid="{00000000-0005-0000-0000-000090280000}"/>
    <cellStyle name="20% - Accent6 3 2 2 5 2 5" xfId="37666" xr:uid="{00000000-0005-0000-0000-000091280000}"/>
    <cellStyle name="20% - Accent6 3 2 2 5 2 6" xfId="44285" xr:uid="{00000000-0005-0000-0000-000092280000}"/>
    <cellStyle name="20% - Accent6 3 2 2 5 3" xfId="6993" xr:uid="{00000000-0005-0000-0000-000093280000}"/>
    <cellStyle name="20% - Accent6 3 2 2 5 3 2" xfId="6994" xr:uid="{00000000-0005-0000-0000-000094280000}"/>
    <cellStyle name="20% - Accent6 3 2 2 5 3 3" xfId="44287" xr:uid="{00000000-0005-0000-0000-000095280000}"/>
    <cellStyle name="20% - Accent6 3 2 2 5 4" xfId="6995" xr:uid="{00000000-0005-0000-0000-000096280000}"/>
    <cellStyle name="20% - Accent6 3 2 2 5 5" xfId="6996" xr:uid="{00000000-0005-0000-0000-000097280000}"/>
    <cellStyle name="20% - Accent6 3 2 2 5 6" xfId="37665" xr:uid="{00000000-0005-0000-0000-000098280000}"/>
    <cellStyle name="20% - Accent6 3 2 2 5 7" xfId="44284" xr:uid="{00000000-0005-0000-0000-000099280000}"/>
    <cellStyle name="20% - Accent6 3 2 2 6" xfId="6997" xr:uid="{00000000-0005-0000-0000-00009A280000}"/>
    <cellStyle name="20% - Accent6 3 2 2 6 2" xfId="6998" xr:uid="{00000000-0005-0000-0000-00009B280000}"/>
    <cellStyle name="20% - Accent6 3 2 2 6 2 2" xfId="6999" xr:uid="{00000000-0005-0000-0000-00009C280000}"/>
    <cellStyle name="20% - Accent6 3 2 2 6 2 3" xfId="44289" xr:uid="{00000000-0005-0000-0000-00009D280000}"/>
    <cellStyle name="20% - Accent6 3 2 2 6 3" xfId="7000" xr:uid="{00000000-0005-0000-0000-00009E280000}"/>
    <cellStyle name="20% - Accent6 3 2 2 6 4" xfId="7001" xr:uid="{00000000-0005-0000-0000-00009F280000}"/>
    <cellStyle name="20% - Accent6 3 2 2 6 5" xfId="37667" xr:uid="{00000000-0005-0000-0000-0000A0280000}"/>
    <cellStyle name="20% - Accent6 3 2 2 6 6" xfId="44288" xr:uid="{00000000-0005-0000-0000-0000A1280000}"/>
    <cellStyle name="20% - Accent6 3 2 2 7" xfId="7002" xr:uid="{00000000-0005-0000-0000-0000A2280000}"/>
    <cellStyle name="20% - Accent6 3 2 2 7 2" xfId="7003" xr:uid="{00000000-0005-0000-0000-0000A3280000}"/>
    <cellStyle name="20% - Accent6 3 2 2 7 2 2" xfId="7004" xr:uid="{00000000-0005-0000-0000-0000A4280000}"/>
    <cellStyle name="20% - Accent6 3 2 2 7 3" xfId="7005" xr:uid="{00000000-0005-0000-0000-0000A5280000}"/>
    <cellStyle name="20% - Accent6 3 2 2 7 4" xfId="7006" xr:uid="{00000000-0005-0000-0000-0000A6280000}"/>
    <cellStyle name="20% - Accent6 3 2 2 7 5" xfId="44290" xr:uid="{00000000-0005-0000-0000-0000A7280000}"/>
    <cellStyle name="20% - Accent6 3 2 2 8" xfId="7007" xr:uid="{00000000-0005-0000-0000-0000A8280000}"/>
    <cellStyle name="20% - Accent6 3 2 2 8 2" xfId="7008" xr:uid="{00000000-0005-0000-0000-0000A9280000}"/>
    <cellStyle name="20% - Accent6 3 2 2 8 2 2" xfId="7009" xr:uid="{00000000-0005-0000-0000-0000AA280000}"/>
    <cellStyle name="20% - Accent6 3 2 2 8 3" xfId="7010" xr:uid="{00000000-0005-0000-0000-0000AB280000}"/>
    <cellStyle name="20% - Accent6 3 2 2 8 4" xfId="7011" xr:uid="{00000000-0005-0000-0000-0000AC280000}"/>
    <cellStyle name="20% - Accent6 3 2 2 9" xfId="7012" xr:uid="{00000000-0005-0000-0000-0000AD280000}"/>
    <cellStyle name="20% - Accent6 3 2 2 9 2" xfId="7013" xr:uid="{00000000-0005-0000-0000-0000AE280000}"/>
    <cellStyle name="20% - Accent6 3 2 3" xfId="7014" xr:uid="{00000000-0005-0000-0000-0000AF280000}"/>
    <cellStyle name="20% - Accent6 3 2 3 10" xfId="7015" xr:uid="{00000000-0005-0000-0000-0000B0280000}"/>
    <cellStyle name="20% - Accent6 3 2 3 11" xfId="34641" xr:uid="{00000000-0005-0000-0000-0000B1280000}"/>
    <cellStyle name="20% - Accent6 3 2 3 12" xfId="44291" xr:uid="{00000000-0005-0000-0000-0000B2280000}"/>
    <cellStyle name="20% - Accent6 3 2 3 2" xfId="7016" xr:uid="{00000000-0005-0000-0000-0000B3280000}"/>
    <cellStyle name="20% - Accent6 3 2 3 2 10" xfId="34642" xr:uid="{00000000-0005-0000-0000-0000B4280000}"/>
    <cellStyle name="20% - Accent6 3 2 3 2 11" xfId="44292" xr:uid="{00000000-0005-0000-0000-0000B5280000}"/>
    <cellStyle name="20% - Accent6 3 2 3 2 2" xfId="7017" xr:uid="{00000000-0005-0000-0000-0000B6280000}"/>
    <cellStyle name="20% - Accent6 3 2 3 2 2 2" xfId="7018" xr:uid="{00000000-0005-0000-0000-0000B7280000}"/>
    <cellStyle name="20% - Accent6 3 2 3 2 2 2 2" xfId="7019" xr:uid="{00000000-0005-0000-0000-0000B8280000}"/>
    <cellStyle name="20% - Accent6 3 2 3 2 2 2 2 2" xfId="7020" xr:uid="{00000000-0005-0000-0000-0000B9280000}"/>
    <cellStyle name="20% - Accent6 3 2 3 2 2 2 2 3" xfId="44295" xr:uid="{00000000-0005-0000-0000-0000BA280000}"/>
    <cellStyle name="20% - Accent6 3 2 3 2 2 2 3" xfId="7021" xr:uid="{00000000-0005-0000-0000-0000BB280000}"/>
    <cellStyle name="20% - Accent6 3 2 3 2 2 2 4" xfId="7022" xr:uid="{00000000-0005-0000-0000-0000BC280000}"/>
    <cellStyle name="20% - Accent6 3 2 3 2 2 2 5" xfId="37669" xr:uid="{00000000-0005-0000-0000-0000BD280000}"/>
    <cellStyle name="20% - Accent6 3 2 3 2 2 2 6" xfId="44294" xr:uid="{00000000-0005-0000-0000-0000BE280000}"/>
    <cellStyle name="20% - Accent6 3 2 3 2 2 3" xfId="7023" xr:uid="{00000000-0005-0000-0000-0000BF280000}"/>
    <cellStyle name="20% - Accent6 3 2 3 2 2 3 2" xfId="7024" xr:uid="{00000000-0005-0000-0000-0000C0280000}"/>
    <cellStyle name="20% - Accent6 3 2 3 2 2 3 3" xfId="44296" xr:uid="{00000000-0005-0000-0000-0000C1280000}"/>
    <cellStyle name="20% - Accent6 3 2 3 2 2 4" xfId="7025" xr:uid="{00000000-0005-0000-0000-0000C2280000}"/>
    <cellStyle name="20% - Accent6 3 2 3 2 2 5" xfId="7026" xr:uid="{00000000-0005-0000-0000-0000C3280000}"/>
    <cellStyle name="20% - Accent6 3 2 3 2 2 6" xfId="37668" xr:uid="{00000000-0005-0000-0000-0000C4280000}"/>
    <cellStyle name="20% - Accent6 3 2 3 2 2 7" xfId="44293" xr:uid="{00000000-0005-0000-0000-0000C5280000}"/>
    <cellStyle name="20% - Accent6 3 2 3 2 3" xfId="7027" xr:uid="{00000000-0005-0000-0000-0000C6280000}"/>
    <cellStyle name="20% - Accent6 3 2 3 2 3 2" xfId="7028" xr:uid="{00000000-0005-0000-0000-0000C7280000}"/>
    <cellStyle name="20% - Accent6 3 2 3 2 3 2 2" xfId="7029" xr:uid="{00000000-0005-0000-0000-0000C8280000}"/>
    <cellStyle name="20% - Accent6 3 2 3 2 3 2 2 2" xfId="7030" xr:uid="{00000000-0005-0000-0000-0000C9280000}"/>
    <cellStyle name="20% - Accent6 3 2 3 2 3 2 2 3" xfId="44299" xr:uid="{00000000-0005-0000-0000-0000CA280000}"/>
    <cellStyle name="20% - Accent6 3 2 3 2 3 2 3" xfId="7031" xr:uid="{00000000-0005-0000-0000-0000CB280000}"/>
    <cellStyle name="20% - Accent6 3 2 3 2 3 2 4" xfId="7032" xr:uid="{00000000-0005-0000-0000-0000CC280000}"/>
    <cellStyle name="20% - Accent6 3 2 3 2 3 2 5" xfId="37671" xr:uid="{00000000-0005-0000-0000-0000CD280000}"/>
    <cellStyle name="20% - Accent6 3 2 3 2 3 2 6" xfId="44298" xr:uid="{00000000-0005-0000-0000-0000CE280000}"/>
    <cellStyle name="20% - Accent6 3 2 3 2 3 3" xfId="7033" xr:uid="{00000000-0005-0000-0000-0000CF280000}"/>
    <cellStyle name="20% - Accent6 3 2 3 2 3 3 2" xfId="7034" xr:uid="{00000000-0005-0000-0000-0000D0280000}"/>
    <cellStyle name="20% - Accent6 3 2 3 2 3 3 3" xfId="44300" xr:uid="{00000000-0005-0000-0000-0000D1280000}"/>
    <cellStyle name="20% - Accent6 3 2 3 2 3 4" xfId="7035" xr:uid="{00000000-0005-0000-0000-0000D2280000}"/>
    <cellStyle name="20% - Accent6 3 2 3 2 3 5" xfId="7036" xr:uid="{00000000-0005-0000-0000-0000D3280000}"/>
    <cellStyle name="20% - Accent6 3 2 3 2 3 6" xfId="37670" xr:uid="{00000000-0005-0000-0000-0000D4280000}"/>
    <cellStyle name="20% - Accent6 3 2 3 2 3 7" xfId="44297" xr:uid="{00000000-0005-0000-0000-0000D5280000}"/>
    <cellStyle name="20% - Accent6 3 2 3 2 4" xfId="7037" xr:uid="{00000000-0005-0000-0000-0000D6280000}"/>
    <cellStyle name="20% - Accent6 3 2 3 2 4 2" xfId="7038" xr:uid="{00000000-0005-0000-0000-0000D7280000}"/>
    <cellStyle name="20% - Accent6 3 2 3 2 4 2 2" xfId="7039" xr:uid="{00000000-0005-0000-0000-0000D8280000}"/>
    <cellStyle name="20% - Accent6 3 2 3 2 4 2 3" xfId="44302" xr:uid="{00000000-0005-0000-0000-0000D9280000}"/>
    <cellStyle name="20% - Accent6 3 2 3 2 4 3" xfId="7040" xr:uid="{00000000-0005-0000-0000-0000DA280000}"/>
    <cellStyle name="20% - Accent6 3 2 3 2 4 4" xfId="7041" xr:uid="{00000000-0005-0000-0000-0000DB280000}"/>
    <cellStyle name="20% - Accent6 3 2 3 2 4 5" xfId="37672" xr:uid="{00000000-0005-0000-0000-0000DC280000}"/>
    <cellStyle name="20% - Accent6 3 2 3 2 4 6" xfId="44301" xr:uid="{00000000-0005-0000-0000-0000DD280000}"/>
    <cellStyle name="20% - Accent6 3 2 3 2 5" xfId="7042" xr:uid="{00000000-0005-0000-0000-0000DE280000}"/>
    <cellStyle name="20% - Accent6 3 2 3 2 5 2" xfId="7043" xr:uid="{00000000-0005-0000-0000-0000DF280000}"/>
    <cellStyle name="20% - Accent6 3 2 3 2 5 2 2" xfId="7044" xr:uid="{00000000-0005-0000-0000-0000E0280000}"/>
    <cellStyle name="20% - Accent6 3 2 3 2 5 3" xfId="7045" xr:uid="{00000000-0005-0000-0000-0000E1280000}"/>
    <cellStyle name="20% - Accent6 3 2 3 2 5 4" xfId="7046" xr:uid="{00000000-0005-0000-0000-0000E2280000}"/>
    <cellStyle name="20% - Accent6 3 2 3 2 5 5" xfId="44303" xr:uid="{00000000-0005-0000-0000-0000E3280000}"/>
    <cellStyle name="20% - Accent6 3 2 3 2 6" xfId="7047" xr:uid="{00000000-0005-0000-0000-0000E4280000}"/>
    <cellStyle name="20% - Accent6 3 2 3 2 6 2" xfId="7048" xr:uid="{00000000-0005-0000-0000-0000E5280000}"/>
    <cellStyle name="20% - Accent6 3 2 3 2 6 2 2" xfId="7049" xr:uid="{00000000-0005-0000-0000-0000E6280000}"/>
    <cellStyle name="20% - Accent6 3 2 3 2 6 3" xfId="7050" xr:uid="{00000000-0005-0000-0000-0000E7280000}"/>
    <cellStyle name="20% - Accent6 3 2 3 2 6 4" xfId="7051" xr:uid="{00000000-0005-0000-0000-0000E8280000}"/>
    <cellStyle name="20% - Accent6 3 2 3 2 7" xfId="7052" xr:uid="{00000000-0005-0000-0000-0000E9280000}"/>
    <cellStyle name="20% - Accent6 3 2 3 2 7 2" xfId="7053" xr:uid="{00000000-0005-0000-0000-0000EA280000}"/>
    <cellStyle name="20% - Accent6 3 2 3 2 8" xfId="7054" xr:uid="{00000000-0005-0000-0000-0000EB280000}"/>
    <cellStyle name="20% - Accent6 3 2 3 2 9" xfId="7055" xr:uid="{00000000-0005-0000-0000-0000EC280000}"/>
    <cellStyle name="20% - Accent6 3 2 3 3" xfId="7056" xr:uid="{00000000-0005-0000-0000-0000ED280000}"/>
    <cellStyle name="20% - Accent6 3 2 3 3 2" xfId="7057" xr:uid="{00000000-0005-0000-0000-0000EE280000}"/>
    <cellStyle name="20% - Accent6 3 2 3 3 2 2" xfId="7058" xr:uid="{00000000-0005-0000-0000-0000EF280000}"/>
    <cellStyle name="20% - Accent6 3 2 3 3 2 2 2" xfId="7059" xr:uid="{00000000-0005-0000-0000-0000F0280000}"/>
    <cellStyle name="20% - Accent6 3 2 3 3 2 2 3" xfId="44306" xr:uid="{00000000-0005-0000-0000-0000F1280000}"/>
    <cellStyle name="20% - Accent6 3 2 3 3 2 3" xfId="7060" xr:uid="{00000000-0005-0000-0000-0000F2280000}"/>
    <cellStyle name="20% - Accent6 3 2 3 3 2 4" xfId="7061" xr:uid="{00000000-0005-0000-0000-0000F3280000}"/>
    <cellStyle name="20% - Accent6 3 2 3 3 2 5" xfId="37674" xr:uid="{00000000-0005-0000-0000-0000F4280000}"/>
    <cellStyle name="20% - Accent6 3 2 3 3 2 6" xfId="44305" xr:uid="{00000000-0005-0000-0000-0000F5280000}"/>
    <cellStyle name="20% - Accent6 3 2 3 3 3" xfId="7062" xr:uid="{00000000-0005-0000-0000-0000F6280000}"/>
    <cellStyle name="20% - Accent6 3 2 3 3 3 2" xfId="7063" xr:uid="{00000000-0005-0000-0000-0000F7280000}"/>
    <cellStyle name="20% - Accent6 3 2 3 3 3 3" xfId="44307" xr:uid="{00000000-0005-0000-0000-0000F8280000}"/>
    <cellStyle name="20% - Accent6 3 2 3 3 4" xfId="7064" xr:uid="{00000000-0005-0000-0000-0000F9280000}"/>
    <cellStyle name="20% - Accent6 3 2 3 3 5" xfId="7065" xr:uid="{00000000-0005-0000-0000-0000FA280000}"/>
    <cellStyle name="20% - Accent6 3 2 3 3 6" xfId="37673" xr:uid="{00000000-0005-0000-0000-0000FB280000}"/>
    <cellStyle name="20% - Accent6 3 2 3 3 7" xfId="44304" xr:uid="{00000000-0005-0000-0000-0000FC280000}"/>
    <cellStyle name="20% - Accent6 3 2 3 4" xfId="7066" xr:uid="{00000000-0005-0000-0000-0000FD280000}"/>
    <cellStyle name="20% - Accent6 3 2 3 4 2" xfId="7067" xr:uid="{00000000-0005-0000-0000-0000FE280000}"/>
    <cellStyle name="20% - Accent6 3 2 3 4 2 2" xfId="7068" xr:uid="{00000000-0005-0000-0000-0000FF280000}"/>
    <cellStyle name="20% - Accent6 3 2 3 4 2 2 2" xfId="7069" xr:uid="{00000000-0005-0000-0000-000000290000}"/>
    <cellStyle name="20% - Accent6 3 2 3 4 2 2 3" xfId="44310" xr:uid="{00000000-0005-0000-0000-000001290000}"/>
    <cellStyle name="20% - Accent6 3 2 3 4 2 3" xfId="7070" xr:uid="{00000000-0005-0000-0000-000002290000}"/>
    <cellStyle name="20% - Accent6 3 2 3 4 2 4" xfId="7071" xr:uid="{00000000-0005-0000-0000-000003290000}"/>
    <cellStyle name="20% - Accent6 3 2 3 4 2 5" xfId="37676" xr:uid="{00000000-0005-0000-0000-000004290000}"/>
    <cellStyle name="20% - Accent6 3 2 3 4 2 6" xfId="44309" xr:uid="{00000000-0005-0000-0000-000005290000}"/>
    <cellStyle name="20% - Accent6 3 2 3 4 3" xfId="7072" xr:uid="{00000000-0005-0000-0000-000006290000}"/>
    <cellStyle name="20% - Accent6 3 2 3 4 3 2" xfId="7073" xr:uid="{00000000-0005-0000-0000-000007290000}"/>
    <cellStyle name="20% - Accent6 3 2 3 4 3 3" xfId="44311" xr:uid="{00000000-0005-0000-0000-000008290000}"/>
    <cellStyle name="20% - Accent6 3 2 3 4 4" xfId="7074" xr:uid="{00000000-0005-0000-0000-000009290000}"/>
    <cellStyle name="20% - Accent6 3 2 3 4 5" xfId="7075" xr:uid="{00000000-0005-0000-0000-00000A290000}"/>
    <cellStyle name="20% - Accent6 3 2 3 4 6" xfId="37675" xr:uid="{00000000-0005-0000-0000-00000B290000}"/>
    <cellStyle name="20% - Accent6 3 2 3 4 7" xfId="44308" xr:uid="{00000000-0005-0000-0000-00000C290000}"/>
    <cellStyle name="20% - Accent6 3 2 3 5" xfId="7076" xr:uid="{00000000-0005-0000-0000-00000D290000}"/>
    <cellStyle name="20% - Accent6 3 2 3 5 2" xfId="7077" xr:uid="{00000000-0005-0000-0000-00000E290000}"/>
    <cellStyle name="20% - Accent6 3 2 3 5 2 2" xfId="7078" xr:uid="{00000000-0005-0000-0000-00000F290000}"/>
    <cellStyle name="20% - Accent6 3 2 3 5 2 3" xfId="44313" xr:uid="{00000000-0005-0000-0000-000010290000}"/>
    <cellStyle name="20% - Accent6 3 2 3 5 3" xfId="7079" xr:uid="{00000000-0005-0000-0000-000011290000}"/>
    <cellStyle name="20% - Accent6 3 2 3 5 4" xfId="7080" xr:uid="{00000000-0005-0000-0000-000012290000}"/>
    <cellStyle name="20% - Accent6 3 2 3 5 5" xfId="37677" xr:uid="{00000000-0005-0000-0000-000013290000}"/>
    <cellStyle name="20% - Accent6 3 2 3 5 6" xfId="44312" xr:uid="{00000000-0005-0000-0000-000014290000}"/>
    <cellStyle name="20% - Accent6 3 2 3 6" xfId="7081" xr:uid="{00000000-0005-0000-0000-000015290000}"/>
    <cellStyle name="20% - Accent6 3 2 3 6 2" xfId="7082" xr:uid="{00000000-0005-0000-0000-000016290000}"/>
    <cellStyle name="20% - Accent6 3 2 3 6 2 2" xfId="7083" xr:uid="{00000000-0005-0000-0000-000017290000}"/>
    <cellStyle name="20% - Accent6 3 2 3 6 3" xfId="7084" xr:uid="{00000000-0005-0000-0000-000018290000}"/>
    <cellStyle name="20% - Accent6 3 2 3 6 4" xfId="7085" xr:uid="{00000000-0005-0000-0000-000019290000}"/>
    <cellStyle name="20% - Accent6 3 2 3 6 5" xfId="44314" xr:uid="{00000000-0005-0000-0000-00001A290000}"/>
    <cellStyle name="20% - Accent6 3 2 3 7" xfId="7086" xr:uid="{00000000-0005-0000-0000-00001B290000}"/>
    <cellStyle name="20% - Accent6 3 2 3 7 2" xfId="7087" xr:uid="{00000000-0005-0000-0000-00001C290000}"/>
    <cellStyle name="20% - Accent6 3 2 3 7 2 2" xfId="7088" xr:uid="{00000000-0005-0000-0000-00001D290000}"/>
    <cellStyle name="20% - Accent6 3 2 3 7 3" xfId="7089" xr:uid="{00000000-0005-0000-0000-00001E290000}"/>
    <cellStyle name="20% - Accent6 3 2 3 7 4" xfId="7090" xr:uid="{00000000-0005-0000-0000-00001F290000}"/>
    <cellStyle name="20% - Accent6 3 2 3 8" xfId="7091" xr:uid="{00000000-0005-0000-0000-000020290000}"/>
    <cellStyle name="20% - Accent6 3 2 3 8 2" xfId="7092" xr:uid="{00000000-0005-0000-0000-000021290000}"/>
    <cellStyle name="20% - Accent6 3 2 3 9" xfId="7093" xr:uid="{00000000-0005-0000-0000-000022290000}"/>
    <cellStyle name="20% - Accent6 3 2 4" xfId="7094" xr:uid="{00000000-0005-0000-0000-000023290000}"/>
    <cellStyle name="20% - Accent6 3 2 4 10" xfId="34643" xr:uid="{00000000-0005-0000-0000-000024290000}"/>
    <cellStyle name="20% - Accent6 3 2 4 11" xfId="44315" xr:uid="{00000000-0005-0000-0000-000025290000}"/>
    <cellStyle name="20% - Accent6 3 2 4 2" xfId="7095" xr:uid="{00000000-0005-0000-0000-000026290000}"/>
    <cellStyle name="20% - Accent6 3 2 4 2 2" xfId="7096" xr:uid="{00000000-0005-0000-0000-000027290000}"/>
    <cellStyle name="20% - Accent6 3 2 4 2 2 2" xfId="7097" xr:uid="{00000000-0005-0000-0000-000028290000}"/>
    <cellStyle name="20% - Accent6 3 2 4 2 2 2 2" xfId="7098" xr:uid="{00000000-0005-0000-0000-000029290000}"/>
    <cellStyle name="20% - Accent6 3 2 4 2 2 2 3" xfId="44318" xr:uid="{00000000-0005-0000-0000-00002A290000}"/>
    <cellStyle name="20% - Accent6 3 2 4 2 2 3" xfId="7099" xr:uid="{00000000-0005-0000-0000-00002B290000}"/>
    <cellStyle name="20% - Accent6 3 2 4 2 2 4" xfId="7100" xr:uid="{00000000-0005-0000-0000-00002C290000}"/>
    <cellStyle name="20% - Accent6 3 2 4 2 2 5" xfId="37679" xr:uid="{00000000-0005-0000-0000-00002D290000}"/>
    <cellStyle name="20% - Accent6 3 2 4 2 2 6" xfId="44317" xr:uid="{00000000-0005-0000-0000-00002E290000}"/>
    <cellStyle name="20% - Accent6 3 2 4 2 3" xfId="7101" xr:uid="{00000000-0005-0000-0000-00002F290000}"/>
    <cellStyle name="20% - Accent6 3 2 4 2 3 2" xfId="7102" xr:uid="{00000000-0005-0000-0000-000030290000}"/>
    <cellStyle name="20% - Accent6 3 2 4 2 3 3" xfId="44319" xr:uid="{00000000-0005-0000-0000-000031290000}"/>
    <cellStyle name="20% - Accent6 3 2 4 2 4" xfId="7103" xr:uid="{00000000-0005-0000-0000-000032290000}"/>
    <cellStyle name="20% - Accent6 3 2 4 2 5" xfId="7104" xr:uid="{00000000-0005-0000-0000-000033290000}"/>
    <cellStyle name="20% - Accent6 3 2 4 2 6" xfId="37678" xr:uid="{00000000-0005-0000-0000-000034290000}"/>
    <cellStyle name="20% - Accent6 3 2 4 2 7" xfId="44316" xr:uid="{00000000-0005-0000-0000-000035290000}"/>
    <cellStyle name="20% - Accent6 3 2 4 3" xfId="7105" xr:uid="{00000000-0005-0000-0000-000036290000}"/>
    <cellStyle name="20% - Accent6 3 2 4 3 2" xfId="7106" xr:uid="{00000000-0005-0000-0000-000037290000}"/>
    <cellStyle name="20% - Accent6 3 2 4 3 2 2" xfId="7107" xr:uid="{00000000-0005-0000-0000-000038290000}"/>
    <cellStyle name="20% - Accent6 3 2 4 3 2 2 2" xfId="7108" xr:uid="{00000000-0005-0000-0000-000039290000}"/>
    <cellStyle name="20% - Accent6 3 2 4 3 2 2 3" xfId="44322" xr:uid="{00000000-0005-0000-0000-00003A290000}"/>
    <cellStyle name="20% - Accent6 3 2 4 3 2 3" xfId="7109" xr:uid="{00000000-0005-0000-0000-00003B290000}"/>
    <cellStyle name="20% - Accent6 3 2 4 3 2 4" xfId="7110" xr:uid="{00000000-0005-0000-0000-00003C290000}"/>
    <cellStyle name="20% - Accent6 3 2 4 3 2 5" xfId="37681" xr:uid="{00000000-0005-0000-0000-00003D290000}"/>
    <cellStyle name="20% - Accent6 3 2 4 3 2 6" xfId="44321" xr:uid="{00000000-0005-0000-0000-00003E290000}"/>
    <cellStyle name="20% - Accent6 3 2 4 3 3" xfId="7111" xr:uid="{00000000-0005-0000-0000-00003F290000}"/>
    <cellStyle name="20% - Accent6 3 2 4 3 3 2" xfId="7112" xr:uid="{00000000-0005-0000-0000-000040290000}"/>
    <cellStyle name="20% - Accent6 3 2 4 3 3 3" xfId="44323" xr:uid="{00000000-0005-0000-0000-000041290000}"/>
    <cellStyle name="20% - Accent6 3 2 4 3 4" xfId="7113" xr:uid="{00000000-0005-0000-0000-000042290000}"/>
    <cellStyle name="20% - Accent6 3 2 4 3 5" xfId="7114" xr:uid="{00000000-0005-0000-0000-000043290000}"/>
    <cellStyle name="20% - Accent6 3 2 4 3 6" xfId="37680" xr:uid="{00000000-0005-0000-0000-000044290000}"/>
    <cellStyle name="20% - Accent6 3 2 4 3 7" xfId="44320" xr:uid="{00000000-0005-0000-0000-000045290000}"/>
    <cellStyle name="20% - Accent6 3 2 4 4" xfId="7115" xr:uid="{00000000-0005-0000-0000-000046290000}"/>
    <cellStyle name="20% - Accent6 3 2 4 4 2" xfId="7116" xr:uid="{00000000-0005-0000-0000-000047290000}"/>
    <cellStyle name="20% - Accent6 3 2 4 4 2 2" xfId="7117" xr:uid="{00000000-0005-0000-0000-000048290000}"/>
    <cellStyle name="20% - Accent6 3 2 4 4 2 3" xfId="44325" xr:uid="{00000000-0005-0000-0000-000049290000}"/>
    <cellStyle name="20% - Accent6 3 2 4 4 3" xfId="7118" xr:uid="{00000000-0005-0000-0000-00004A290000}"/>
    <cellStyle name="20% - Accent6 3 2 4 4 4" xfId="7119" xr:uid="{00000000-0005-0000-0000-00004B290000}"/>
    <cellStyle name="20% - Accent6 3 2 4 4 5" xfId="37682" xr:uid="{00000000-0005-0000-0000-00004C290000}"/>
    <cellStyle name="20% - Accent6 3 2 4 4 6" xfId="44324" xr:uid="{00000000-0005-0000-0000-00004D290000}"/>
    <cellStyle name="20% - Accent6 3 2 4 5" xfId="7120" xr:uid="{00000000-0005-0000-0000-00004E290000}"/>
    <cellStyle name="20% - Accent6 3 2 4 5 2" xfId="7121" xr:uid="{00000000-0005-0000-0000-00004F290000}"/>
    <cellStyle name="20% - Accent6 3 2 4 5 2 2" xfId="7122" xr:uid="{00000000-0005-0000-0000-000050290000}"/>
    <cellStyle name="20% - Accent6 3 2 4 5 3" xfId="7123" xr:uid="{00000000-0005-0000-0000-000051290000}"/>
    <cellStyle name="20% - Accent6 3 2 4 5 4" xfId="7124" xr:uid="{00000000-0005-0000-0000-000052290000}"/>
    <cellStyle name="20% - Accent6 3 2 4 5 5" xfId="44326" xr:uid="{00000000-0005-0000-0000-000053290000}"/>
    <cellStyle name="20% - Accent6 3 2 4 6" xfId="7125" xr:uid="{00000000-0005-0000-0000-000054290000}"/>
    <cellStyle name="20% - Accent6 3 2 4 6 2" xfId="7126" xr:uid="{00000000-0005-0000-0000-000055290000}"/>
    <cellStyle name="20% - Accent6 3 2 4 6 2 2" xfId="7127" xr:uid="{00000000-0005-0000-0000-000056290000}"/>
    <cellStyle name="20% - Accent6 3 2 4 6 3" xfId="7128" xr:uid="{00000000-0005-0000-0000-000057290000}"/>
    <cellStyle name="20% - Accent6 3 2 4 6 4" xfId="7129" xr:uid="{00000000-0005-0000-0000-000058290000}"/>
    <cellStyle name="20% - Accent6 3 2 4 7" xfId="7130" xr:uid="{00000000-0005-0000-0000-000059290000}"/>
    <cellStyle name="20% - Accent6 3 2 4 7 2" xfId="7131" xr:uid="{00000000-0005-0000-0000-00005A290000}"/>
    <cellStyle name="20% - Accent6 3 2 4 8" xfId="7132" xr:uid="{00000000-0005-0000-0000-00005B290000}"/>
    <cellStyle name="20% - Accent6 3 2 4 9" xfId="7133" xr:uid="{00000000-0005-0000-0000-00005C290000}"/>
    <cellStyle name="20% - Accent6 3 2 5" xfId="7134" xr:uid="{00000000-0005-0000-0000-00005D290000}"/>
    <cellStyle name="20% - Accent6 3 2 5 2" xfId="7135" xr:uid="{00000000-0005-0000-0000-00005E290000}"/>
    <cellStyle name="20% - Accent6 3 2 5 2 2" xfId="7136" xr:uid="{00000000-0005-0000-0000-00005F290000}"/>
    <cellStyle name="20% - Accent6 3 2 5 2 2 2" xfId="7137" xr:uid="{00000000-0005-0000-0000-000060290000}"/>
    <cellStyle name="20% - Accent6 3 2 5 2 2 3" xfId="44329" xr:uid="{00000000-0005-0000-0000-000061290000}"/>
    <cellStyle name="20% - Accent6 3 2 5 2 3" xfId="7138" xr:uid="{00000000-0005-0000-0000-000062290000}"/>
    <cellStyle name="20% - Accent6 3 2 5 2 4" xfId="7139" xr:uid="{00000000-0005-0000-0000-000063290000}"/>
    <cellStyle name="20% - Accent6 3 2 5 2 5" xfId="37684" xr:uid="{00000000-0005-0000-0000-000064290000}"/>
    <cellStyle name="20% - Accent6 3 2 5 2 6" xfId="44328" xr:uid="{00000000-0005-0000-0000-000065290000}"/>
    <cellStyle name="20% - Accent6 3 2 5 3" xfId="7140" xr:uid="{00000000-0005-0000-0000-000066290000}"/>
    <cellStyle name="20% - Accent6 3 2 5 3 2" xfId="7141" xr:uid="{00000000-0005-0000-0000-000067290000}"/>
    <cellStyle name="20% - Accent6 3 2 5 3 3" xfId="44330" xr:uid="{00000000-0005-0000-0000-000068290000}"/>
    <cellStyle name="20% - Accent6 3 2 5 4" xfId="7142" xr:uid="{00000000-0005-0000-0000-000069290000}"/>
    <cellStyle name="20% - Accent6 3 2 5 5" xfId="7143" xr:uid="{00000000-0005-0000-0000-00006A290000}"/>
    <cellStyle name="20% - Accent6 3 2 5 6" xfId="37683" xr:uid="{00000000-0005-0000-0000-00006B290000}"/>
    <cellStyle name="20% - Accent6 3 2 5 7" xfId="44327" xr:uid="{00000000-0005-0000-0000-00006C290000}"/>
    <cellStyle name="20% - Accent6 3 2 6" xfId="7144" xr:uid="{00000000-0005-0000-0000-00006D290000}"/>
    <cellStyle name="20% - Accent6 3 2 6 2" xfId="7145" xr:uid="{00000000-0005-0000-0000-00006E290000}"/>
    <cellStyle name="20% - Accent6 3 2 6 2 2" xfId="7146" xr:uid="{00000000-0005-0000-0000-00006F290000}"/>
    <cellStyle name="20% - Accent6 3 2 6 2 2 2" xfId="7147" xr:uid="{00000000-0005-0000-0000-000070290000}"/>
    <cellStyle name="20% - Accent6 3 2 6 2 2 3" xfId="44333" xr:uid="{00000000-0005-0000-0000-000071290000}"/>
    <cellStyle name="20% - Accent6 3 2 6 2 3" xfId="7148" xr:uid="{00000000-0005-0000-0000-000072290000}"/>
    <cellStyle name="20% - Accent6 3 2 6 2 4" xfId="7149" xr:uid="{00000000-0005-0000-0000-000073290000}"/>
    <cellStyle name="20% - Accent6 3 2 6 2 5" xfId="37686" xr:uid="{00000000-0005-0000-0000-000074290000}"/>
    <cellStyle name="20% - Accent6 3 2 6 2 6" xfId="44332" xr:uid="{00000000-0005-0000-0000-000075290000}"/>
    <cellStyle name="20% - Accent6 3 2 6 3" xfId="7150" xr:uid="{00000000-0005-0000-0000-000076290000}"/>
    <cellStyle name="20% - Accent6 3 2 6 3 2" xfId="7151" xr:uid="{00000000-0005-0000-0000-000077290000}"/>
    <cellStyle name="20% - Accent6 3 2 6 3 3" xfId="44334" xr:uid="{00000000-0005-0000-0000-000078290000}"/>
    <cellStyle name="20% - Accent6 3 2 6 4" xfId="7152" xr:uid="{00000000-0005-0000-0000-000079290000}"/>
    <cellStyle name="20% - Accent6 3 2 6 5" xfId="7153" xr:uid="{00000000-0005-0000-0000-00007A290000}"/>
    <cellStyle name="20% - Accent6 3 2 6 6" xfId="37685" xr:uid="{00000000-0005-0000-0000-00007B290000}"/>
    <cellStyle name="20% - Accent6 3 2 6 7" xfId="44331" xr:uid="{00000000-0005-0000-0000-00007C290000}"/>
    <cellStyle name="20% - Accent6 3 2 7" xfId="7154" xr:uid="{00000000-0005-0000-0000-00007D290000}"/>
    <cellStyle name="20% - Accent6 3 2 7 2" xfId="7155" xr:uid="{00000000-0005-0000-0000-00007E290000}"/>
    <cellStyle name="20% - Accent6 3 2 7 2 2" xfId="7156" xr:uid="{00000000-0005-0000-0000-00007F290000}"/>
    <cellStyle name="20% - Accent6 3 2 7 2 3" xfId="44336" xr:uid="{00000000-0005-0000-0000-000080290000}"/>
    <cellStyle name="20% - Accent6 3 2 7 3" xfId="7157" xr:uid="{00000000-0005-0000-0000-000081290000}"/>
    <cellStyle name="20% - Accent6 3 2 7 4" xfId="7158" xr:uid="{00000000-0005-0000-0000-000082290000}"/>
    <cellStyle name="20% - Accent6 3 2 7 5" xfId="37687" xr:uid="{00000000-0005-0000-0000-000083290000}"/>
    <cellStyle name="20% - Accent6 3 2 7 6" xfId="44335" xr:uid="{00000000-0005-0000-0000-000084290000}"/>
    <cellStyle name="20% - Accent6 3 2 8" xfId="7159" xr:uid="{00000000-0005-0000-0000-000085290000}"/>
    <cellStyle name="20% - Accent6 3 2 8 2" xfId="7160" xr:uid="{00000000-0005-0000-0000-000086290000}"/>
    <cellStyle name="20% - Accent6 3 2 8 2 2" xfId="7161" xr:uid="{00000000-0005-0000-0000-000087290000}"/>
    <cellStyle name="20% - Accent6 3 2 8 3" xfId="7162" xr:uid="{00000000-0005-0000-0000-000088290000}"/>
    <cellStyle name="20% - Accent6 3 2 8 4" xfId="7163" xr:uid="{00000000-0005-0000-0000-000089290000}"/>
    <cellStyle name="20% - Accent6 3 2 8 5" xfId="44337" xr:uid="{00000000-0005-0000-0000-00008A290000}"/>
    <cellStyle name="20% - Accent6 3 2 9" xfId="7164" xr:uid="{00000000-0005-0000-0000-00008B290000}"/>
    <cellStyle name="20% - Accent6 3 2 9 2" xfId="7165" xr:uid="{00000000-0005-0000-0000-00008C290000}"/>
    <cellStyle name="20% - Accent6 3 2 9 2 2" xfId="7166" xr:uid="{00000000-0005-0000-0000-00008D290000}"/>
    <cellStyle name="20% - Accent6 3 2 9 3" xfId="7167" xr:uid="{00000000-0005-0000-0000-00008E290000}"/>
    <cellStyle name="20% - Accent6 3 2 9 4" xfId="7168" xr:uid="{00000000-0005-0000-0000-00008F290000}"/>
    <cellStyle name="20% - Accent6 3 3" xfId="7169" xr:uid="{00000000-0005-0000-0000-000090290000}"/>
    <cellStyle name="20% - Accent6 3 4" xfId="7170" xr:uid="{00000000-0005-0000-0000-000091290000}"/>
    <cellStyle name="20% - Accent6 3 5" xfId="7171" xr:uid="{00000000-0005-0000-0000-000092290000}"/>
    <cellStyle name="20% - Accent6 4" xfId="7172" xr:uid="{00000000-0005-0000-0000-000093290000}"/>
    <cellStyle name="20% - Accent6 4 10" xfId="7173" xr:uid="{00000000-0005-0000-0000-000094290000}"/>
    <cellStyle name="20% - Accent6 4 10 2" xfId="7174" xr:uid="{00000000-0005-0000-0000-000095290000}"/>
    <cellStyle name="20% - Accent6 4 11" xfId="7175" xr:uid="{00000000-0005-0000-0000-000096290000}"/>
    <cellStyle name="20% - Accent6 4 12" xfId="7176" xr:uid="{00000000-0005-0000-0000-000097290000}"/>
    <cellStyle name="20% - Accent6 4 13" xfId="34644" xr:uid="{00000000-0005-0000-0000-000098290000}"/>
    <cellStyle name="20% - Accent6 4 14" xfId="44338" xr:uid="{00000000-0005-0000-0000-000099290000}"/>
    <cellStyle name="20% - Accent6 4 2" xfId="7177" xr:uid="{00000000-0005-0000-0000-00009A290000}"/>
    <cellStyle name="20% - Accent6 4 2 10" xfId="7178" xr:uid="{00000000-0005-0000-0000-00009B290000}"/>
    <cellStyle name="20% - Accent6 4 2 11" xfId="7179" xr:uid="{00000000-0005-0000-0000-00009C290000}"/>
    <cellStyle name="20% - Accent6 4 2 12" xfId="34645" xr:uid="{00000000-0005-0000-0000-00009D290000}"/>
    <cellStyle name="20% - Accent6 4 2 13" xfId="44339" xr:uid="{00000000-0005-0000-0000-00009E290000}"/>
    <cellStyle name="20% - Accent6 4 2 2" xfId="7180" xr:uid="{00000000-0005-0000-0000-00009F290000}"/>
    <cellStyle name="20% - Accent6 4 2 2 10" xfId="7181" xr:uid="{00000000-0005-0000-0000-0000A0290000}"/>
    <cellStyle name="20% - Accent6 4 2 2 11" xfId="34646" xr:uid="{00000000-0005-0000-0000-0000A1290000}"/>
    <cellStyle name="20% - Accent6 4 2 2 12" xfId="44340" xr:uid="{00000000-0005-0000-0000-0000A2290000}"/>
    <cellStyle name="20% - Accent6 4 2 2 2" xfId="7182" xr:uid="{00000000-0005-0000-0000-0000A3290000}"/>
    <cellStyle name="20% - Accent6 4 2 2 2 10" xfId="34647" xr:uid="{00000000-0005-0000-0000-0000A4290000}"/>
    <cellStyle name="20% - Accent6 4 2 2 2 11" xfId="44341" xr:uid="{00000000-0005-0000-0000-0000A5290000}"/>
    <cellStyle name="20% - Accent6 4 2 2 2 2" xfId="7183" xr:uid="{00000000-0005-0000-0000-0000A6290000}"/>
    <cellStyle name="20% - Accent6 4 2 2 2 2 2" xfId="7184" xr:uid="{00000000-0005-0000-0000-0000A7290000}"/>
    <cellStyle name="20% - Accent6 4 2 2 2 2 2 2" xfId="7185" xr:uid="{00000000-0005-0000-0000-0000A8290000}"/>
    <cellStyle name="20% - Accent6 4 2 2 2 2 2 2 2" xfId="7186" xr:uid="{00000000-0005-0000-0000-0000A9290000}"/>
    <cellStyle name="20% - Accent6 4 2 2 2 2 2 2 3" xfId="44344" xr:uid="{00000000-0005-0000-0000-0000AA290000}"/>
    <cellStyle name="20% - Accent6 4 2 2 2 2 2 3" xfId="7187" xr:uid="{00000000-0005-0000-0000-0000AB290000}"/>
    <cellStyle name="20% - Accent6 4 2 2 2 2 2 4" xfId="7188" xr:uid="{00000000-0005-0000-0000-0000AC290000}"/>
    <cellStyle name="20% - Accent6 4 2 2 2 2 2 5" xfId="37689" xr:uid="{00000000-0005-0000-0000-0000AD290000}"/>
    <cellStyle name="20% - Accent6 4 2 2 2 2 2 6" xfId="44343" xr:uid="{00000000-0005-0000-0000-0000AE290000}"/>
    <cellStyle name="20% - Accent6 4 2 2 2 2 3" xfId="7189" xr:uid="{00000000-0005-0000-0000-0000AF290000}"/>
    <cellStyle name="20% - Accent6 4 2 2 2 2 3 2" xfId="7190" xr:uid="{00000000-0005-0000-0000-0000B0290000}"/>
    <cellStyle name="20% - Accent6 4 2 2 2 2 3 3" xfId="44345" xr:uid="{00000000-0005-0000-0000-0000B1290000}"/>
    <cellStyle name="20% - Accent6 4 2 2 2 2 4" xfId="7191" xr:uid="{00000000-0005-0000-0000-0000B2290000}"/>
    <cellStyle name="20% - Accent6 4 2 2 2 2 5" xfId="7192" xr:uid="{00000000-0005-0000-0000-0000B3290000}"/>
    <cellStyle name="20% - Accent6 4 2 2 2 2 6" xfId="37688" xr:uid="{00000000-0005-0000-0000-0000B4290000}"/>
    <cellStyle name="20% - Accent6 4 2 2 2 2 7" xfId="44342" xr:uid="{00000000-0005-0000-0000-0000B5290000}"/>
    <cellStyle name="20% - Accent6 4 2 2 2 3" xfId="7193" xr:uid="{00000000-0005-0000-0000-0000B6290000}"/>
    <cellStyle name="20% - Accent6 4 2 2 2 3 2" xfId="7194" xr:uid="{00000000-0005-0000-0000-0000B7290000}"/>
    <cellStyle name="20% - Accent6 4 2 2 2 3 2 2" xfId="7195" xr:uid="{00000000-0005-0000-0000-0000B8290000}"/>
    <cellStyle name="20% - Accent6 4 2 2 2 3 2 2 2" xfId="7196" xr:uid="{00000000-0005-0000-0000-0000B9290000}"/>
    <cellStyle name="20% - Accent6 4 2 2 2 3 2 2 3" xfId="44348" xr:uid="{00000000-0005-0000-0000-0000BA290000}"/>
    <cellStyle name="20% - Accent6 4 2 2 2 3 2 3" xfId="7197" xr:uid="{00000000-0005-0000-0000-0000BB290000}"/>
    <cellStyle name="20% - Accent6 4 2 2 2 3 2 4" xfId="7198" xr:uid="{00000000-0005-0000-0000-0000BC290000}"/>
    <cellStyle name="20% - Accent6 4 2 2 2 3 2 5" xfId="37691" xr:uid="{00000000-0005-0000-0000-0000BD290000}"/>
    <cellStyle name="20% - Accent6 4 2 2 2 3 2 6" xfId="44347" xr:uid="{00000000-0005-0000-0000-0000BE290000}"/>
    <cellStyle name="20% - Accent6 4 2 2 2 3 3" xfId="7199" xr:uid="{00000000-0005-0000-0000-0000BF290000}"/>
    <cellStyle name="20% - Accent6 4 2 2 2 3 3 2" xfId="7200" xr:uid="{00000000-0005-0000-0000-0000C0290000}"/>
    <cellStyle name="20% - Accent6 4 2 2 2 3 3 3" xfId="44349" xr:uid="{00000000-0005-0000-0000-0000C1290000}"/>
    <cellStyle name="20% - Accent6 4 2 2 2 3 4" xfId="7201" xr:uid="{00000000-0005-0000-0000-0000C2290000}"/>
    <cellStyle name="20% - Accent6 4 2 2 2 3 5" xfId="7202" xr:uid="{00000000-0005-0000-0000-0000C3290000}"/>
    <cellStyle name="20% - Accent6 4 2 2 2 3 6" xfId="37690" xr:uid="{00000000-0005-0000-0000-0000C4290000}"/>
    <cellStyle name="20% - Accent6 4 2 2 2 3 7" xfId="44346" xr:uid="{00000000-0005-0000-0000-0000C5290000}"/>
    <cellStyle name="20% - Accent6 4 2 2 2 4" xfId="7203" xr:uid="{00000000-0005-0000-0000-0000C6290000}"/>
    <cellStyle name="20% - Accent6 4 2 2 2 4 2" xfId="7204" xr:uid="{00000000-0005-0000-0000-0000C7290000}"/>
    <cellStyle name="20% - Accent6 4 2 2 2 4 2 2" xfId="7205" xr:uid="{00000000-0005-0000-0000-0000C8290000}"/>
    <cellStyle name="20% - Accent6 4 2 2 2 4 2 3" xfId="44351" xr:uid="{00000000-0005-0000-0000-0000C9290000}"/>
    <cellStyle name="20% - Accent6 4 2 2 2 4 3" xfId="7206" xr:uid="{00000000-0005-0000-0000-0000CA290000}"/>
    <cellStyle name="20% - Accent6 4 2 2 2 4 4" xfId="7207" xr:uid="{00000000-0005-0000-0000-0000CB290000}"/>
    <cellStyle name="20% - Accent6 4 2 2 2 4 5" xfId="37692" xr:uid="{00000000-0005-0000-0000-0000CC290000}"/>
    <cellStyle name="20% - Accent6 4 2 2 2 4 6" xfId="44350" xr:uid="{00000000-0005-0000-0000-0000CD290000}"/>
    <cellStyle name="20% - Accent6 4 2 2 2 5" xfId="7208" xr:uid="{00000000-0005-0000-0000-0000CE290000}"/>
    <cellStyle name="20% - Accent6 4 2 2 2 5 2" xfId="7209" xr:uid="{00000000-0005-0000-0000-0000CF290000}"/>
    <cellStyle name="20% - Accent6 4 2 2 2 5 2 2" xfId="7210" xr:uid="{00000000-0005-0000-0000-0000D0290000}"/>
    <cellStyle name="20% - Accent6 4 2 2 2 5 3" xfId="7211" xr:uid="{00000000-0005-0000-0000-0000D1290000}"/>
    <cellStyle name="20% - Accent6 4 2 2 2 5 4" xfId="7212" xr:uid="{00000000-0005-0000-0000-0000D2290000}"/>
    <cellStyle name="20% - Accent6 4 2 2 2 5 5" xfId="44352" xr:uid="{00000000-0005-0000-0000-0000D3290000}"/>
    <cellStyle name="20% - Accent6 4 2 2 2 6" xfId="7213" xr:uid="{00000000-0005-0000-0000-0000D4290000}"/>
    <cellStyle name="20% - Accent6 4 2 2 2 6 2" xfId="7214" xr:uid="{00000000-0005-0000-0000-0000D5290000}"/>
    <cellStyle name="20% - Accent6 4 2 2 2 6 2 2" xfId="7215" xr:uid="{00000000-0005-0000-0000-0000D6290000}"/>
    <cellStyle name="20% - Accent6 4 2 2 2 6 3" xfId="7216" xr:uid="{00000000-0005-0000-0000-0000D7290000}"/>
    <cellStyle name="20% - Accent6 4 2 2 2 6 4" xfId="7217" xr:uid="{00000000-0005-0000-0000-0000D8290000}"/>
    <cellStyle name="20% - Accent6 4 2 2 2 7" xfId="7218" xr:uid="{00000000-0005-0000-0000-0000D9290000}"/>
    <cellStyle name="20% - Accent6 4 2 2 2 7 2" xfId="7219" xr:uid="{00000000-0005-0000-0000-0000DA290000}"/>
    <cellStyle name="20% - Accent6 4 2 2 2 8" xfId="7220" xr:uid="{00000000-0005-0000-0000-0000DB290000}"/>
    <cellStyle name="20% - Accent6 4 2 2 2 9" xfId="7221" xr:uid="{00000000-0005-0000-0000-0000DC290000}"/>
    <cellStyle name="20% - Accent6 4 2 2 3" xfId="7222" xr:uid="{00000000-0005-0000-0000-0000DD290000}"/>
    <cellStyle name="20% - Accent6 4 2 2 3 2" xfId="7223" xr:uid="{00000000-0005-0000-0000-0000DE290000}"/>
    <cellStyle name="20% - Accent6 4 2 2 3 2 2" xfId="7224" xr:uid="{00000000-0005-0000-0000-0000DF290000}"/>
    <cellStyle name="20% - Accent6 4 2 2 3 2 2 2" xfId="7225" xr:uid="{00000000-0005-0000-0000-0000E0290000}"/>
    <cellStyle name="20% - Accent6 4 2 2 3 2 2 3" xfId="44355" xr:uid="{00000000-0005-0000-0000-0000E1290000}"/>
    <cellStyle name="20% - Accent6 4 2 2 3 2 3" xfId="7226" xr:uid="{00000000-0005-0000-0000-0000E2290000}"/>
    <cellStyle name="20% - Accent6 4 2 2 3 2 4" xfId="7227" xr:uid="{00000000-0005-0000-0000-0000E3290000}"/>
    <cellStyle name="20% - Accent6 4 2 2 3 2 5" xfId="37694" xr:uid="{00000000-0005-0000-0000-0000E4290000}"/>
    <cellStyle name="20% - Accent6 4 2 2 3 2 6" xfId="44354" xr:uid="{00000000-0005-0000-0000-0000E5290000}"/>
    <cellStyle name="20% - Accent6 4 2 2 3 3" xfId="7228" xr:uid="{00000000-0005-0000-0000-0000E6290000}"/>
    <cellStyle name="20% - Accent6 4 2 2 3 3 2" xfId="7229" xr:uid="{00000000-0005-0000-0000-0000E7290000}"/>
    <cellStyle name="20% - Accent6 4 2 2 3 3 3" xfId="44356" xr:uid="{00000000-0005-0000-0000-0000E8290000}"/>
    <cellStyle name="20% - Accent6 4 2 2 3 4" xfId="7230" xr:uid="{00000000-0005-0000-0000-0000E9290000}"/>
    <cellStyle name="20% - Accent6 4 2 2 3 5" xfId="7231" xr:uid="{00000000-0005-0000-0000-0000EA290000}"/>
    <cellStyle name="20% - Accent6 4 2 2 3 6" xfId="37693" xr:uid="{00000000-0005-0000-0000-0000EB290000}"/>
    <cellStyle name="20% - Accent6 4 2 2 3 7" xfId="44353" xr:uid="{00000000-0005-0000-0000-0000EC290000}"/>
    <cellStyle name="20% - Accent6 4 2 2 4" xfId="7232" xr:uid="{00000000-0005-0000-0000-0000ED290000}"/>
    <cellStyle name="20% - Accent6 4 2 2 4 2" xfId="7233" xr:uid="{00000000-0005-0000-0000-0000EE290000}"/>
    <cellStyle name="20% - Accent6 4 2 2 4 2 2" xfId="7234" xr:uid="{00000000-0005-0000-0000-0000EF290000}"/>
    <cellStyle name="20% - Accent6 4 2 2 4 2 2 2" xfId="7235" xr:uid="{00000000-0005-0000-0000-0000F0290000}"/>
    <cellStyle name="20% - Accent6 4 2 2 4 2 2 3" xfId="44359" xr:uid="{00000000-0005-0000-0000-0000F1290000}"/>
    <cellStyle name="20% - Accent6 4 2 2 4 2 3" xfId="7236" xr:uid="{00000000-0005-0000-0000-0000F2290000}"/>
    <cellStyle name="20% - Accent6 4 2 2 4 2 4" xfId="7237" xr:uid="{00000000-0005-0000-0000-0000F3290000}"/>
    <cellStyle name="20% - Accent6 4 2 2 4 2 5" xfId="37696" xr:uid="{00000000-0005-0000-0000-0000F4290000}"/>
    <cellStyle name="20% - Accent6 4 2 2 4 2 6" xfId="44358" xr:uid="{00000000-0005-0000-0000-0000F5290000}"/>
    <cellStyle name="20% - Accent6 4 2 2 4 3" xfId="7238" xr:uid="{00000000-0005-0000-0000-0000F6290000}"/>
    <cellStyle name="20% - Accent6 4 2 2 4 3 2" xfId="7239" xr:uid="{00000000-0005-0000-0000-0000F7290000}"/>
    <cellStyle name="20% - Accent6 4 2 2 4 3 3" xfId="44360" xr:uid="{00000000-0005-0000-0000-0000F8290000}"/>
    <cellStyle name="20% - Accent6 4 2 2 4 4" xfId="7240" xr:uid="{00000000-0005-0000-0000-0000F9290000}"/>
    <cellStyle name="20% - Accent6 4 2 2 4 5" xfId="7241" xr:uid="{00000000-0005-0000-0000-0000FA290000}"/>
    <cellStyle name="20% - Accent6 4 2 2 4 6" xfId="37695" xr:uid="{00000000-0005-0000-0000-0000FB290000}"/>
    <cellStyle name="20% - Accent6 4 2 2 4 7" xfId="44357" xr:uid="{00000000-0005-0000-0000-0000FC290000}"/>
    <cellStyle name="20% - Accent6 4 2 2 5" xfId="7242" xr:uid="{00000000-0005-0000-0000-0000FD290000}"/>
    <cellStyle name="20% - Accent6 4 2 2 5 2" xfId="7243" xr:uid="{00000000-0005-0000-0000-0000FE290000}"/>
    <cellStyle name="20% - Accent6 4 2 2 5 2 2" xfId="7244" xr:uid="{00000000-0005-0000-0000-0000FF290000}"/>
    <cellStyle name="20% - Accent6 4 2 2 5 2 3" xfId="44362" xr:uid="{00000000-0005-0000-0000-0000002A0000}"/>
    <cellStyle name="20% - Accent6 4 2 2 5 3" xfId="7245" xr:uid="{00000000-0005-0000-0000-0000012A0000}"/>
    <cellStyle name="20% - Accent6 4 2 2 5 4" xfId="7246" xr:uid="{00000000-0005-0000-0000-0000022A0000}"/>
    <cellStyle name="20% - Accent6 4 2 2 5 5" xfId="37697" xr:uid="{00000000-0005-0000-0000-0000032A0000}"/>
    <cellStyle name="20% - Accent6 4 2 2 5 6" xfId="44361" xr:uid="{00000000-0005-0000-0000-0000042A0000}"/>
    <cellStyle name="20% - Accent6 4 2 2 6" xfId="7247" xr:uid="{00000000-0005-0000-0000-0000052A0000}"/>
    <cellStyle name="20% - Accent6 4 2 2 6 2" xfId="7248" xr:uid="{00000000-0005-0000-0000-0000062A0000}"/>
    <cellStyle name="20% - Accent6 4 2 2 6 2 2" xfId="7249" xr:uid="{00000000-0005-0000-0000-0000072A0000}"/>
    <cellStyle name="20% - Accent6 4 2 2 6 3" xfId="7250" xr:uid="{00000000-0005-0000-0000-0000082A0000}"/>
    <cellStyle name="20% - Accent6 4 2 2 6 4" xfId="7251" xr:uid="{00000000-0005-0000-0000-0000092A0000}"/>
    <cellStyle name="20% - Accent6 4 2 2 6 5" xfId="44363" xr:uid="{00000000-0005-0000-0000-00000A2A0000}"/>
    <cellStyle name="20% - Accent6 4 2 2 7" xfId="7252" xr:uid="{00000000-0005-0000-0000-00000B2A0000}"/>
    <cellStyle name="20% - Accent6 4 2 2 7 2" xfId="7253" xr:uid="{00000000-0005-0000-0000-00000C2A0000}"/>
    <cellStyle name="20% - Accent6 4 2 2 7 2 2" xfId="7254" xr:uid="{00000000-0005-0000-0000-00000D2A0000}"/>
    <cellStyle name="20% - Accent6 4 2 2 7 3" xfId="7255" xr:uid="{00000000-0005-0000-0000-00000E2A0000}"/>
    <cellStyle name="20% - Accent6 4 2 2 7 4" xfId="7256" xr:uid="{00000000-0005-0000-0000-00000F2A0000}"/>
    <cellStyle name="20% - Accent6 4 2 2 8" xfId="7257" xr:uid="{00000000-0005-0000-0000-0000102A0000}"/>
    <cellStyle name="20% - Accent6 4 2 2 8 2" xfId="7258" xr:uid="{00000000-0005-0000-0000-0000112A0000}"/>
    <cellStyle name="20% - Accent6 4 2 2 9" xfId="7259" xr:uid="{00000000-0005-0000-0000-0000122A0000}"/>
    <cellStyle name="20% - Accent6 4 2 3" xfId="7260" xr:uid="{00000000-0005-0000-0000-0000132A0000}"/>
    <cellStyle name="20% - Accent6 4 2 3 10" xfId="34648" xr:uid="{00000000-0005-0000-0000-0000142A0000}"/>
    <cellStyle name="20% - Accent6 4 2 3 11" xfId="44364" xr:uid="{00000000-0005-0000-0000-0000152A0000}"/>
    <cellStyle name="20% - Accent6 4 2 3 2" xfId="7261" xr:uid="{00000000-0005-0000-0000-0000162A0000}"/>
    <cellStyle name="20% - Accent6 4 2 3 2 2" xfId="7262" xr:uid="{00000000-0005-0000-0000-0000172A0000}"/>
    <cellStyle name="20% - Accent6 4 2 3 2 2 2" xfId="7263" xr:uid="{00000000-0005-0000-0000-0000182A0000}"/>
    <cellStyle name="20% - Accent6 4 2 3 2 2 2 2" xfId="7264" xr:uid="{00000000-0005-0000-0000-0000192A0000}"/>
    <cellStyle name="20% - Accent6 4 2 3 2 2 2 3" xfId="44367" xr:uid="{00000000-0005-0000-0000-00001A2A0000}"/>
    <cellStyle name="20% - Accent6 4 2 3 2 2 3" xfId="7265" xr:uid="{00000000-0005-0000-0000-00001B2A0000}"/>
    <cellStyle name="20% - Accent6 4 2 3 2 2 4" xfId="7266" xr:uid="{00000000-0005-0000-0000-00001C2A0000}"/>
    <cellStyle name="20% - Accent6 4 2 3 2 2 5" xfId="37699" xr:uid="{00000000-0005-0000-0000-00001D2A0000}"/>
    <cellStyle name="20% - Accent6 4 2 3 2 2 6" xfId="44366" xr:uid="{00000000-0005-0000-0000-00001E2A0000}"/>
    <cellStyle name="20% - Accent6 4 2 3 2 3" xfId="7267" xr:uid="{00000000-0005-0000-0000-00001F2A0000}"/>
    <cellStyle name="20% - Accent6 4 2 3 2 3 2" xfId="7268" xr:uid="{00000000-0005-0000-0000-0000202A0000}"/>
    <cellStyle name="20% - Accent6 4 2 3 2 3 3" xfId="44368" xr:uid="{00000000-0005-0000-0000-0000212A0000}"/>
    <cellStyle name="20% - Accent6 4 2 3 2 4" xfId="7269" xr:uid="{00000000-0005-0000-0000-0000222A0000}"/>
    <cellStyle name="20% - Accent6 4 2 3 2 5" xfId="7270" xr:uid="{00000000-0005-0000-0000-0000232A0000}"/>
    <cellStyle name="20% - Accent6 4 2 3 2 6" xfId="37698" xr:uid="{00000000-0005-0000-0000-0000242A0000}"/>
    <cellStyle name="20% - Accent6 4 2 3 2 7" xfId="44365" xr:uid="{00000000-0005-0000-0000-0000252A0000}"/>
    <cellStyle name="20% - Accent6 4 2 3 3" xfId="7271" xr:uid="{00000000-0005-0000-0000-0000262A0000}"/>
    <cellStyle name="20% - Accent6 4 2 3 3 2" xfId="7272" xr:uid="{00000000-0005-0000-0000-0000272A0000}"/>
    <cellStyle name="20% - Accent6 4 2 3 3 2 2" xfId="7273" xr:uid="{00000000-0005-0000-0000-0000282A0000}"/>
    <cellStyle name="20% - Accent6 4 2 3 3 2 2 2" xfId="7274" xr:uid="{00000000-0005-0000-0000-0000292A0000}"/>
    <cellStyle name="20% - Accent6 4 2 3 3 2 2 3" xfId="44371" xr:uid="{00000000-0005-0000-0000-00002A2A0000}"/>
    <cellStyle name="20% - Accent6 4 2 3 3 2 3" xfId="7275" xr:uid="{00000000-0005-0000-0000-00002B2A0000}"/>
    <cellStyle name="20% - Accent6 4 2 3 3 2 4" xfId="7276" xr:uid="{00000000-0005-0000-0000-00002C2A0000}"/>
    <cellStyle name="20% - Accent6 4 2 3 3 2 5" xfId="37701" xr:uid="{00000000-0005-0000-0000-00002D2A0000}"/>
    <cellStyle name="20% - Accent6 4 2 3 3 2 6" xfId="44370" xr:uid="{00000000-0005-0000-0000-00002E2A0000}"/>
    <cellStyle name="20% - Accent6 4 2 3 3 3" xfId="7277" xr:uid="{00000000-0005-0000-0000-00002F2A0000}"/>
    <cellStyle name="20% - Accent6 4 2 3 3 3 2" xfId="7278" xr:uid="{00000000-0005-0000-0000-0000302A0000}"/>
    <cellStyle name="20% - Accent6 4 2 3 3 3 3" xfId="44372" xr:uid="{00000000-0005-0000-0000-0000312A0000}"/>
    <cellStyle name="20% - Accent6 4 2 3 3 4" xfId="7279" xr:uid="{00000000-0005-0000-0000-0000322A0000}"/>
    <cellStyle name="20% - Accent6 4 2 3 3 5" xfId="7280" xr:uid="{00000000-0005-0000-0000-0000332A0000}"/>
    <cellStyle name="20% - Accent6 4 2 3 3 6" xfId="37700" xr:uid="{00000000-0005-0000-0000-0000342A0000}"/>
    <cellStyle name="20% - Accent6 4 2 3 3 7" xfId="44369" xr:uid="{00000000-0005-0000-0000-0000352A0000}"/>
    <cellStyle name="20% - Accent6 4 2 3 4" xfId="7281" xr:uid="{00000000-0005-0000-0000-0000362A0000}"/>
    <cellStyle name="20% - Accent6 4 2 3 4 2" xfId="7282" xr:uid="{00000000-0005-0000-0000-0000372A0000}"/>
    <cellStyle name="20% - Accent6 4 2 3 4 2 2" xfId="7283" xr:uid="{00000000-0005-0000-0000-0000382A0000}"/>
    <cellStyle name="20% - Accent6 4 2 3 4 2 3" xfId="44374" xr:uid="{00000000-0005-0000-0000-0000392A0000}"/>
    <cellStyle name="20% - Accent6 4 2 3 4 3" xfId="7284" xr:uid="{00000000-0005-0000-0000-00003A2A0000}"/>
    <cellStyle name="20% - Accent6 4 2 3 4 4" xfId="7285" xr:uid="{00000000-0005-0000-0000-00003B2A0000}"/>
    <cellStyle name="20% - Accent6 4 2 3 4 5" xfId="37702" xr:uid="{00000000-0005-0000-0000-00003C2A0000}"/>
    <cellStyle name="20% - Accent6 4 2 3 4 6" xfId="44373" xr:uid="{00000000-0005-0000-0000-00003D2A0000}"/>
    <cellStyle name="20% - Accent6 4 2 3 5" xfId="7286" xr:uid="{00000000-0005-0000-0000-00003E2A0000}"/>
    <cellStyle name="20% - Accent6 4 2 3 5 2" xfId="7287" xr:uid="{00000000-0005-0000-0000-00003F2A0000}"/>
    <cellStyle name="20% - Accent6 4 2 3 5 2 2" xfId="7288" xr:uid="{00000000-0005-0000-0000-0000402A0000}"/>
    <cellStyle name="20% - Accent6 4 2 3 5 3" xfId="7289" xr:uid="{00000000-0005-0000-0000-0000412A0000}"/>
    <cellStyle name="20% - Accent6 4 2 3 5 4" xfId="7290" xr:uid="{00000000-0005-0000-0000-0000422A0000}"/>
    <cellStyle name="20% - Accent6 4 2 3 5 5" xfId="44375" xr:uid="{00000000-0005-0000-0000-0000432A0000}"/>
    <cellStyle name="20% - Accent6 4 2 3 6" xfId="7291" xr:uid="{00000000-0005-0000-0000-0000442A0000}"/>
    <cellStyle name="20% - Accent6 4 2 3 6 2" xfId="7292" xr:uid="{00000000-0005-0000-0000-0000452A0000}"/>
    <cellStyle name="20% - Accent6 4 2 3 6 2 2" xfId="7293" xr:uid="{00000000-0005-0000-0000-0000462A0000}"/>
    <cellStyle name="20% - Accent6 4 2 3 6 3" xfId="7294" xr:uid="{00000000-0005-0000-0000-0000472A0000}"/>
    <cellStyle name="20% - Accent6 4 2 3 6 4" xfId="7295" xr:uid="{00000000-0005-0000-0000-0000482A0000}"/>
    <cellStyle name="20% - Accent6 4 2 3 7" xfId="7296" xr:uid="{00000000-0005-0000-0000-0000492A0000}"/>
    <cellStyle name="20% - Accent6 4 2 3 7 2" xfId="7297" xr:uid="{00000000-0005-0000-0000-00004A2A0000}"/>
    <cellStyle name="20% - Accent6 4 2 3 8" xfId="7298" xr:uid="{00000000-0005-0000-0000-00004B2A0000}"/>
    <cellStyle name="20% - Accent6 4 2 3 9" xfId="7299" xr:uid="{00000000-0005-0000-0000-00004C2A0000}"/>
    <cellStyle name="20% - Accent6 4 2 4" xfId="7300" xr:uid="{00000000-0005-0000-0000-00004D2A0000}"/>
    <cellStyle name="20% - Accent6 4 2 4 2" xfId="7301" xr:uid="{00000000-0005-0000-0000-00004E2A0000}"/>
    <cellStyle name="20% - Accent6 4 2 4 2 2" xfId="7302" xr:uid="{00000000-0005-0000-0000-00004F2A0000}"/>
    <cellStyle name="20% - Accent6 4 2 4 2 2 2" xfId="7303" xr:uid="{00000000-0005-0000-0000-0000502A0000}"/>
    <cellStyle name="20% - Accent6 4 2 4 2 2 3" xfId="44378" xr:uid="{00000000-0005-0000-0000-0000512A0000}"/>
    <cellStyle name="20% - Accent6 4 2 4 2 3" xfId="7304" xr:uid="{00000000-0005-0000-0000-0000522A0000}"/>
    <cellStyle name="20% - Accent6 4 2 4 2 4" xfId="7305" xr:uid="{00000000-0005-0000-0000-0000532A0000}"/>
    <cellStyle name="20% - Accent6 4 2 4 2 5" xfId="37704" xr:uid="{00000000-0005-0000-0000-0000542A0000}"/>
    <cellStyle name="20% - Accent6 4 2 4 2 6" xfId="44377" xr:uid="{00000000-0005-0000-0000-0000552A0000}"/>
    <cellStyle name="20% - Accent6 4 2 4 3" xfId="7306" xr:uid="{00000000-0005-0000-0000-0000562A0000}"/>
    <cellStyle name="20% - Accent6 4 2 4 3 2" xfId="7307" xr:uid="{00000000-0005-0000-0000-0000572A0000}"/>
    <cellStyle name="20% - Accent6 4 2 4 3 3" xfId="44379" xr:uid="{00000000-0005-0000-0000-0000582A0000}"/>
    <cellStyle name="20% - Accent6 4 2 4 4" xfId="7308" xr:uid="{00000000-0005-0000-0000-0000592A0000}"/>
    <cellStyle name="20% - Accent6 4 2 4 5" xfId="7309" xr:uid="{00000000-0005-0000-0000-00005A2A0000}"/>
    <cellStyle name="20% - Accent6 4 2 4 6" xfId="37703" xr:uid="{00000000-0005-0000-0000-00005B2A0000}"/>
    <cellStyle name="20% - Accent6 4 2 4 7" xfId="44376" xr:uid="{00000000-0005-0000-0000-00005C2A0000}"/>
    <cellStyle name="20% - Accent6 4 2 5" xfId="7310" xr:uid="{00000000-0005-0000-0000-00005D2A0000}"/>
    <cellStyle name="20% - Accent6 4 2 5 2" xfId="7311" xr:uid="{00000000-0005-0000-0000-00005E2A0000}"/>
    <cellStyle name="20% - Accent6 4 2 5 2 2" xfId="7312" xr:uid="{00000000-0005-0000-0000-00005F2A0000}"/>
    <cellStyle name="20% - Accent6 4 2 5 2 2 2" xfId="7313" xr:uid="{00000000-0005-0000-0000-0000602A0000}"/>
    <cellStyle name="20% - Accent6 4 2 5 2 2 3" xfId="44382" xr:uid="{00000000-0005-0000-0000-0000612A0000}"/>
    <cellStyle name="20% - Accent6 4 2 5 2 3" xfId="7314" xr:uid="{00000000-0005-0000-0000-0000622A0000}"/>
    <cellStyle name="20% - Accent6 4 2 5 2 4" xfId="7315" xr:uid="{00000000-0005-0000-0000-0000632A0000}"/>
    <cellStyle name="20% - Accent6 4 2 5 2 5" xfId="37706" xr:uid="{00000000-0005-0000-0000-0000642A0000}"/>
    <cellStyle name="20% - Accent6 4 2 5 2 6" xfId="44381" xr:uid="{00000000-0005-0000-0000-0000652A0000}"/>
    <cellStyle name="20% - Accent6 4 2 5 3" xfId="7316" xr:uid="{00000000-0005-0000-0000-0000662A0000}"/>
    <cellStyle name="20% - Accent6 4 2 5 3 2" xfId="7317" xr:uid="{00000000-0005-0000-0000-0000672A0000}"/>
    <cellStyle name="20% - Accent6 4 2 5 3 3" xfId="44383" xr:uid="{00000000-0005-0000-0000-0000682A0000}"/>
    <cellStyle name="20% - Accent6 4 2 5 4" xfId="7318" xr:uid="{00000000-0005-0000-0000-0000692A0000}"/>
    <cellStyle name="20% - Accent6 4 2 5 5" xfId="7319" xr:uid="{00000000-0005-0000-0000-00006A2A0000}"/>
    <cellStyle name="20% - Accent6 4 2 5 6" xfId="37705" xr:uid="{00000000-0005-0000-0000-00006B2A0000}"/>
    <cellStyle name="20% - Accent6 4 2 5 7" xfId="44380" xr:uid="{00000000-0005-0000-0000-00006C2A0000}"/>
    <cellStyle name="20% - Accent6 4 2 6" xfId="7320" xr:uid="{00000000-0005-0000-0000-00006D2A0000}"/>
    <cellStyle name="20% - Accent6 4 2 6 2" xfId="7321" xr:uid="{00000000-0005-0000-0000-00006E2A0000}"/>
    <cellStyle name="20% - Accent6 4 2 6 2 2" xfId="7322" xr:uid="{00000000-0005-0000-0000-00006F2A0000}"/>
    <cellStyle name="20% - Accent6 4 2 6 2 3" xfId="44385" xr:uid="{00000000-0005-0000-0000-0000702A0000}"/>
    <cellStyle name="20% - Accent6 4 2 6 3" xfId="7323" xr:uid="{00000000-0005-0000-0000-0000712A0000}"/>
    <cellStyle name="20% - Accent6 4 2 6 4" xfId="7324" xr:uid="{00000000-0005-0000-0000-0000722A0000}"/>
    <cellStyle name="20% - Accent6 4 2 6 5" xfId="37707" xr:uid="{00000000-0005-0000-0000-0000732A0000}"/>
    <cellStyle name="20% - Accent6 4 2 6 6" xfId="44384" xr:uid="{00000000-0005-0000-0000-0000742A0000}"/>
    <cellStyle name="20% - Accent6 4 2 7" xfId="7325" xr:uid="{00000000-0005-0000-0000-0000752A0000}"/>
    <cellStyle name="20% - Accent6 4 2 7 2" xfId="7326" xr:uid="{00000000-0005-0000-0000-0000762A0000}"/>
    <cellStyle name="20% - Accent6 4 2 7 2 2" xfId="7327" xr:uid="{00000000-0005-0000-0000-0000772A0000}"/>
    <cellStyle name="20% - Accent6 4 2 7 3" xfId="7328" xr:uid="{00000000-0005-0000-0000-0000782A0000}"/>
    <cellStyle name="20% - Accent6 4 2 7 4" xfId="7329" xr:uid="{00000000-0005-0000-0000-0000792A0000}"/>
    <cellStyle name="20% - Accent6 4 2 7 5" xfId="44386" xr:uid="{00000000-0005-0000-0000-00007A2A0000}"/>
    <cellStyle name="20% - Accent6 4 2 8" xfId="7330" xr:uid="{00000000-0005-0000-0000-00007B2A0000}"/>
    <cellStyle name="20% - Accent6 4 2 8 2" xfId="7331" xr:uid="{00000000-0005-0000-0000-00007C2A0000}"/>
    <cellStyle name="20% - Accent6 4 2 8 2 2" xfId="7332" xr:uid="{00000000-0005-0000-0000-00007D2A0000}"/>
    <cellStyle name="20% - Accent6 4 2 8 3" xfId="7333" xr:uid="{00000000-0005-0000-0000-00007E2A0000}"/>
    <cellStyle name="20% - Accent6 4 2 8 4" xfId="7334" xr:uid="{00000000-0005-0000-0000-00007F2A0000}"/>
    <cellStyle name="20% - Accent6 4 2 9" xfId="7335" xr:uid="{00000000-0005-0000-0000-0000802A0000}"/>
    <cellStyle name="20% - Accent6 4 2 9 2" xfId="7336" xr:uid="{00000000-0005-0000-0000-0000812A0000}"/>
    <cellStyle name="20% - Accent6 4 3" xfId="7337" xr:uid="{00000000-0005-0000-0000-0000822A0000}"/>
    <cellStyle name="20% - Accent6 4 3 10" xfId="7338" xr:uid="{00000000-0005-0000-0000-0000832A0000}"/>
    <cellStyle name="20% - Accent6 4 3 11" xfId="34649" xr:uid="{00000000-0005-0000-0000-0000842A0000}"/>
    <cellStyle name="20% - Accent6 4 3 12" xfId="44387" xr:uid="{00000000-0005-0000-0000-0000852A0000}"/>
    <cellStyle name="20% - Accent6 4 3 2" xfId="7339" xr:uid="{00000000-0005-0000-0000-0000862A0000}"/>
    <cellStyle name="20% - Accent6 4 3 2 10" xfId="34650" xr:uid="{00000000-0005-0000-0000-0000872A0000}"/>
    <cellStyle name="20% - Accent6 4 3 2 11" xfId="44388" xr:uid="{00000000-0005-0000-0000-0000882A0000}"/>
    <cellStyle name="20% - Accent6 4 3 2 2" xfId="7340" xr:uid="{00000000-0005-0000-0000-0000892A0000}"/>
    <cellStyle name="20% - Accent6 4 3 2 2 2" xfId="7341" xr:uid="{00000000-0005-0000-0000-00008A2A0000}"/>
    <cellStyle name="20% - Accent6 4 3 2 2 2 2" xfId="7342" xr:uid="{00000000-0005-0000-0000-00008B2A0000}"/>
    <cellStyle name="20% - Accent6 4 3 2 2 2 2 2" xfId="7343" xr:uid="{00000000-0005-0000-0000-00008C2A0000}"/>
    <cellStyle name="20% - Accent6 4 3 2 2 2 2 3" xfId="44391" xr:uid="{00000000-0005-0000-0000-00008D2A0000}"/>
    <cellStyle name="20% - Accent6 4 3 2 2 2 3" xfId="7344" xr:uid="{00000000-0005-0000-0000-00008E2A0000}"/>
    <cellStyle name="20% - Accent6 4 3 2 2 2 4" xfId="7345" xr:uid="{00000000-0005-0000-0000-00008F2A0000}"/>
    <cellStyle name="20% - Accent6 4 3 2 2 2 5" xfId="37709" xr:uid="{00000000-0005-0000-0000-0000902A0000}"/>
    <cellStyle name="20% - Accent6 4 3 2 2 2 6" xfId="44390" xr:uid="{00000000-0005-0000-0000-0000912A0000}"/>
    <cellStyle name="20% - Accent6 4 3 2 2 3" xfId="7346" xr:uid="{00000000-0005-0000-0000-0000922A0000}"/>
    <cellStyle name="20% - Accent6 4 3 2 2 3 2" xfId="7347" xr:uid="{00000000-0005-0000-0000-0000932A0000}"/>
    <cellStyle name="20% - Accent6 4 3 2 2 3 3" xfId="44392" xr:uid="{00000000-0005-0000-0000-0000942A0000}"/>
    <cellStyle name="20% - Accent6 4 3 2 2 4" xfId="7348" xr:uid="{00000000-0005-0000-0000-0000952A0000}"/>
    <cellStyle name="20% - Accent6 4 3 2 2 5" xfId="7349" xr:uid="{00000000-0005-0000-0000-0000962A0000}"/>
    <cellStyle name="20% - Accent6 4 3 2 2 6" xfId="37708" xr:uid="{00000000-0005-0000-0000-0000972A0000}"/>
    <cellStyle name="20% - Accent6 4 3 2 2 7" xfId="44389" xr:uid="{00000000-0005-0000-0000-0000982A0000}"/>
    <cellStyle name="20% - Accent6 4 3 2 3" xfId="7350" xr:uid="{00000000-0005-0000-0000-0000992A0000}"/>
    <cellStyle name="20% - Accent6 4 3 2 3 2" xfId="7351" xr:uid="{00000000-0005-0000-0000-00009A2A0000}"/>
    <cellStyle name="20% - Accent6 4 3 2 3 2 2" xfId="7352" xr:uid="{00000000-0005-0000-0000-00009B2A0000}"/>
    <cellStyle name="20% - Accent6 4 3 2 3 2 2 2" xfId="7353" xr:uid="{00000000-0005-0000-0000-00009C2A0000}"/>
    <cellStyle name="20% - Accent6 4 3 2 3 2 2 3" xfId="44395" xr:uid="{00000000-0005-0000-0000-00009D2A0000}"/>
    <cellStyle name="20% - Accent6 4 3 2 3 2 3" xfId="7354" xr:uid="{00000000-0005-0000-0000-00009E2A0000}"/>
    <cellStyle name="20% - Accent6 4 3 2 3 2 4" xfId="7355" xr:uid="{00000000-0005-0000-0000-00009F2A0000}"/>
    <cellStyle name="20% - Accent6 4 3 2 3 2 5" xfId="37711" xr:uid="{00000000-0005-0000-0000-0000A02A0000}"/>
    <cellStyle name="20% - Accent6 4 3 2 3 2 6" xfId="44394" xr:uid="{00000000-0005-0000-0000-0000A12A0000}"/>
    <cellStyle name="20% - Accent6 4 3 2 3 3" xfId="7356" xr:uid="{00000000-0005-0000-0000-0000A22A0000}"/>
    <cellStyle name="20% - Accent6 4 3 2 3 3 2" xfId="7357" xr:uid="{00000000-0005-0000-0000-0000A32A0000}"/>
    <cellStyle name="20% - Accent6 4 3 2 3 3 3" xfId="44396" xr:uid="{00000000-0005-0000-0000-0000A42A0000}"/>
    <cellStyle name="20% - Accent6 4 3 2 3 4" xfId="7358" xr:uid="{00000000-0005-0000-0000-0000A52A0000}"/>
    <cellStyle name="20% - Accent6 4 3 2 3 5" xfId="7359" xr:uid="{00000000-0005-0000-0000-0000A62A0000}"/>
    <cellStyle name="20% - Accent6 4 3 2 3 6" xfId="37710" xr:uid="{00000000-0005-0000-0000-0000A72A0000}"/>
    <cellStyle name="20% - Accent6 4 3 2 3 7" xfId="44393" xr:uid="{00000000-0005-0000-0000-0000A82A0000}"/>
    <cellStyle name="20% - Accent6 4 3 2 4" xfId="7360" xr:uid="{00000000-0005-0000-0000-0000A92A0000}"/>
    <cellStyle name="20% - Accent6 4 3 2 4 2" xfId="7361" xr:uid="{00000000-0005-0000-0000-0000AA2A0000}"/>
    <cellStyle name="20% - Accent6 4 3 2 4 2 2" xfId="7362" xr:uid="{00000000-0005-0000-0000-0000AB2A0000}"/>
    <cellStyle name="20% - Accent6 4 3 2 4 2 3" xfId="44398" xr:uid="{00000000-0005-0000-0000-0000AC2A0000}"/>
    <cellStyle name="20% - Accent6 4 3 2 4 3" xfId="7363" xr:uid="{00000000-0005-0000-0000-0000AD2A0000}"/>
    <cellStyle name="20% - Accent6 4 3 2 4 4" xfId="7364" xr:uid="{00000000-0005-0000-0000-0000AE2A0000}"/>
    <cellStyle name="20% - Accent6 4 3 2 4 5" xfId="37712" xr:uid="{00000000-0005-0000-0000-0000AF2A0000}"/>
    <cellStyle name="20% - Accent6 4 3 2 4 6" xfId="44397" xr:uid="{00000000-0005-0000-0000-0000B02A0000}"/>
    <cellStyle name="20% - Accent6 4 3 2 5" xfId="7365" xr:uid="{00000000-0005-0000-0000-0000B12A0000}"/>
    <cellStyle name="20% - Accent6 4 3 2 5 2" xfId="7366" xr:uid="{00000000-0005-0000-0000-0000B22A0000}"/>
    <cellStyle name="20% - Accent6 4 3 2 5 2 2" xfId="7367" xr:uid="{00000000-0005-0000-0000-0000B32A0000}"/>
    <cellStyle name="20% - Accent6 4 3 2 5 3" xfId="7368" xr:uid="{00000000-0005-0000-0000-0000B42A0000}"/>
    <cellStyle name="20% - Accent6 4 3 2 5 4" xfId="7369" xr:uid="{00000000-0005-0000-0000-0000B52A0000}"/>
    <cellStyle name="20% - Accent6 4 3 2 5 5" xfId="44399" xr:uid="{00000000-0005-0000-0000-0000B62A0000}"/>
    <cellStyle name="20% - Accent6 4 3 2 6" xfId="7370" xr:uid="{00000000-0005-0000-0000-0000B72A0000}"/>
    <cellStyle name="20% - Accent6 4 3 2 6 2" xfId="7371" xr:uid="{00000000-0005-0000-0000-0000B82A0000}"/>
    <cellStyle name="20% - Accent6 4 3 2 6 2 2" xfId="7372" xr:uid="{00000000-0005-0000-0000-0000B92A0000}"/>
    <cellStyle name="20% - Accent6 4 3 2 6 3" xfId="7373" xr:uid="{00000000-0005-0000-0000-0000BA2A0000}"/>
    <cellStyle name="20% - Accent6 4 3 2 6 4" xfId="7374" xr:uid="{00000000-0005-0000-0000-0000BB2A0000}"/>
    <cellStyle name="20% - Accent6 4 3 2 7" xfId="7375" xr:uid="{00000000-0005-0000-0000-0000BC2A0000}"/>
    <cellStyle name="20% - Accent6 4 3 2 7 2" xfId="7376" xr:uid="{00000000-0005-0000-0000-0000BD2A0000}"/>
    <cellStyle name="20% - Accent6 4 3 2 8" xfId="7377" xr:uid="{00000000-0005-0000-0000-0000BE2A0000}"/>
    <cellStyle name="20% - Accent6 4 3 2 9" xfId="7378" xr:uid="{00000000-0005-0000-0000-0000BF2A0000}"/>
    <cellStyle name="20% - Accent6 4 3 3" xfId="7379" xr:uid="{00000000-0005-0000-0000-0000C02A0000}"/>
    <cellStyle name="20% - Accent6 4 3 3 2" xfId="7380" xr:uid="{00000000-0005-0000-0000-0000C12A0000}"/>
    <cellStyle name="20% - Accent6 4 3 3 2 2" xfId="7381" xr:uid="{00000000-0005-0000-0000-0000C22A0000}"/>
    <cellStyle name="20% - Accent6 4 3 3 2 2 2" xfId="7382" xr:uid="{00000000-0005-0000-0000-0000C32A0000}"/>
    <cellStyle name="20% - Accent6 4 3 3 2 2 3" xfId="44402" xr:uid="{00000000-0005-0000-0000-0000C42A0000}"/>
    <cellStyle name="20% - Accent6 4 3 3 2 3" xfId="7383" xr:uid="{00000000-0005-0000-0000-0000C52A0000}"/>
    <cellStyle name="20% - Accent6 4 3 3 2 4" xfId="7384" xr:uid="{00000000-0005-0000-0000-0000C62A0000}"/>
    <cellStyle name="20% - Accent6 4 3 3 2 5" xfId="37714" xr:uid="{00000000-0005-0000-0000-0000C72A0000}"/>
    <cellStyle name="20% - Accent6 4 3 3 2 6" xfId="44401" xr:uid="{00000000-0005-0000-0000-0000C82A0000}"/>
    <cellStyle name="20% - Accent6 4 3 3 3" xfId="7385" xr:uid="{00000000-0005-0000-0000-0000C92A0000}"/>
    <cellStyle name="20% - Accent6 4 3 3 3 2" xfId="7386" xr:uid="{00000000-0005-0000-0000-0000CA2A0000}"/>
    <cellStyle name="20% - Accent6 4 3 3 3 3" xfId="44403" xr:uid="{00000000-0005-0000-0000-0000CB2A0000}"/>
    <cellStyle name="20% - Accent6 4 3 3 4" xfId="7387" xr:uid="{00000000-0005-0000-0000-0000CC2A0000}"/>
    <cellStyle name="20% - Accent6 4 3 3 5" xfId="7388" xr:uid="{00000000-0005-0000-0000-0000CD2A0000}"/>
    <cellStyle name="20% - Accent6 4 3 3 6" xfId="37713" xr:uid="{00000000-0005-0000-0000-0000CE2A0000}"/>
    <cellStyle name="20% - Accent6 4 3 3 7" xfId="44400" xr:uid="{00000000-0005-0000-0000-0000CF2A0000}"/>
    <cellStyle name="20% - Accent6 4 3 4" xfId="7389" xr:uid="{00000000-0005-0000-0000-0000D02A0000}"/>
    <cellStyle name="20% - Accent6 4 3 4 2" xfId="7390" xr:uid="{00000000-0005-0000-0000-0000D12A0000}"/>
    <cellStyle name="20% - Accent6 4 3 4 2 2" xfId="7391" xr:uid="{00000000-0005-0000-0000-0000D22A0000}"/>
    <cellStyle name="20% - Accent6 4 3 4 2 2 2" xfId="7392" xr:uid="{00000000-0005-0000-0000-0000D32A0000}"/>
    <cellStyle name="20% - Accent6 4 3 4 2 2 3" xfId="44406" xr:uid="{00000000-0005-0000-0000-0000D42A0000}"/>
    <cellStyle name="20% - Accent6 4 3 4 2 3" xfId="7393" xr:uid="{00000000-0005-0000-0000-0000D52A0000}"/>
    <cellStyle name="20% - Accent6 4 3 4 2 4" xfId="7394" xr:uid="{00000000-0005-0000-0000-0000D62A0000}"/>
    <cellStyle name="20% - Accent6 4 3 4 2 5" xfId="37716" xr:uid="{00000000-0005-0000-0000-0000D72A0000}"/>
    <cellStyle name="20% - Accent6 4 3 4 2 6" xfId="44405" xr:uid="{00000000-0005-0000-0000-0000D82A0000}"/>
    <cellStyle name="20% - Accent6 4 3 4 3" xfId="7395" xr:uid="{00000000-0005-0000-0000-0000D92A0000}"/>
    <cellStyle name="20% - Accent6 4 3 4 3 2" xfId="7396" xr:uid="{00000000-0005-0000-0000-0000DA2A0000}"/>
    <cellStyle name="20% - Accent6 4 3 4 3 3" xfId="44407" xr:uid="{00000000-0005-0000-0000-0000DB2A0000}"/>
    <cellStyle name="20% - Accent6 4 3 4 4" xfId="7397" xr:uid="{00000000-0005-0000-0000-0000DC2A0000}"/>
    <cellStyle name="20% - Accent6 4 3 4 5" xfId="7398" xr:uid="{00000000-0005-0000-0000-0000DD2A0000}"/>
    <cellStyle name="20% - Accent6 4 3 4 6" xfId="37715" xr:uid="{00000000-0005-0000-0000-0000DE2A0000}"/>
    <cellStyle name="20% - Accent6 4 3 4 7" xfId="44404" xr:uid="{00000000-0005-0000-0000-0000DF2A0000}"/>
    <cellStyle name="20% - Accent6 4 3 5" xfId="7399" xr:uid="{00000000-0005-0000-0000-0000E02A0000}"/>
    <cellStyle name="20% - Accent6 4 3 5 2" xfId="7400" xr:uid="{00000000-0005-0000-0000-0000E12A0000}"/>
    <cellStyle name="20% - Accent6 4 3 5 2 2" xfId="7401" xr:uid="{00000000-0005-0000-0000-0000E22A0000}"/>
    <cellStyle name="20% - Accent6 4 3 5 2 3" xfId="44409" xr:uid="{00000000-0005-0000-0000-0000E32A0000}"/>
    <cellStyle name="20% - Accent6 4 3 5 3" xfId="7402" xr:uid="{00000000-0005-0000-0000-0000E42A0000}"/>
    <cellStyle name="20% - Accent6 4 3 5 4" xfId="7403" xr:uid="{00000000-0005-0000-0000-0000E52A0000}"/>
    <cellStyle name="20% - Accent6 4 3 5 5" xfId="37717" xr:uid="{00000000-0005-0000-0000-0000E62A0000}"/>
    <cellStyle name="20% - Accent6 4 3 5 6" xfId="44408" xr:uid="{00000000-0005-0000-0000-0000E72A0000}"/>
    <cellStyle name="20% - Accent6 4 3 6" xfId="7404" xr:uid="{00000000-0005-0000-0000-0000E82A0000}"/>
    <cellStyle name="20% - Accent6 4 3 6 2" xfId="7405" xr:uid="{00000000-0005-0000-0000-0000E92A0000}"/>
    <cellStyle name="20% - Accent6 4 3 6 2 2" xfId="7406" xr:uid="{00000000-0005-0000-0000-0000EA2A0000}"/>
    <cellStyle name="20% - Accent6 4 3 6 3" xfId="7407" xr:uid="{00000000-0005-0000-0000-0000EB2A0000}"/>
    <cellStyle name="20% - Accent6 4 3 6 4" xfId="7408" xr:uid="{00000000-0005-0000-0000-0000EC2A0000}"/>
    <cellStyle name="20% - Accent6 4 3 6 5" xfId="44410" xr:uid="{00000000-0005-0000-0000-0000ED2A0000}"/>
    <cellStyle name="20% - Accent6 4 3 7" xfId="7409" xr:uid="{00000000-0005-0000-0000-0000EE2A0000}"/>
    <cellStyle name="20% - Accent6 4 3 7 2" xfId="7410" xr:uid="{00000000-0005-0000-0000-0000EF2A0000}"/>
    <cellStyle name="20% - Accent6 4 3 7 2 2" xfId="7411" xr:uid="{00000000-0005-0000-0000-0000F02A0000}"/>
    <cellStyle name="20% - Accent6 4 3 7 3" xfId="7412" xr:uid="{00000000-0005-0000-0000-0000F12A0000}"/>
    <cellStyle name="20% - Accent6 4 3 7 4" xfId="7413" xr:uid="{00000000-0005-0000-0000-0000F22A0000}"/>
    <cellStyle name="20% - Accent6 4 3 8" xfId="7414" xr:uid="{00000000-0005-0000-0000-0000F32A0000}"/>
    <cellStyle name="20% - Accent6 4 3 8 2" xfId="7415" xr:uid="{00000000-0005-0000-0000-0000F42A0000}"/>
    <cellStyle name="20% - Accent6 4 3 9" xfId="7416" xr:uid="{00000000-0005-0000-0000-0000F52A0000}"/>
    <cellStyle name="20% - Accent6 4 4" xfId="7417" xr:uid="{00000000-0005-0000-0000-0000F62A0000}"/>
    <cellStyle name="20% - Accent6 4 4 10" xfId="34651" xr:uid="{00000000-0005-0000-0000-0000F72A0000}"/>
    <cellStyle name="20% - Accent6 4 4 11" xfId="44411" xr:uid="{00000000-0005-0000-0000-0000F82A0000}"/>
    <cellStyle name="20% - Accent6 4 4 2" xfId="7418" xr:uid="{00000000-0005-0000-0000-0000F92A0000}"/>
    <cellStyle name="20% - Accent6 4 4 2 2" xfId="7419" xr:uid="{00000000-0005-0000-0000-0000FA2A0000}"/>
    <cellStyle name="20% - Accent6 4 4 2 2 2" xfId="7420" xr:uid="{00000000-0005-0000-0000-0000FB2A0000}"/>
    <cellStyle name="20% - Accent6 4 4 2 2 2 2" xfId="7421" xr:uid="{00000000-0005-0000-0000-0000FC2A0000}"/>
    <cellStyle name="20% - Accent6 4 4 2 2 2 3" xfId="44414" xr:uid="{00000000-0005-0000-0000-0000FD2A0000}"/>
    <cellStyle name="20% - Accent6 4 4 2 2 3" xfId="7422" xr:uid="{00000000-0005-0000-0000-0000FE2A0000}"/>
    <cellStyle name="20% - Accent6 4 4 2 2 4" xfId="7423" xr:uid="{00000000-0005-0000-0000-0000FF2A0000}"/>
    <cellStyle name="20% - Accent6 4 4 2 2 5" xfId="37719" xr:uid="{00000000-0005-0000-0000-0000002B0000}"/>
    <cellStyle name="20% - Accent6 4 4 2 2 6" xfId="44413" xr:uid="{00000000-0005-0000-0000-0000012B0000}"/>
    <cellStyle name="20% - Accent6 4 4 2 3" xfId="7424" xr:uid="{00000000-0005-0000-0000-0000022B0000}"/>
    <cellStyle name="20% - Accent6 4 4 2 3 2" xfId="7425" xr:uid="{00000000-0005-0000-0000-0000032B0000}"/>
    <cellStyle name="20% - Accent6 4 4 2 3 3" xfId="44415" xr:uid="{00000000-0005-0000-0000-0000042B0000}"/>
    <cellStyle name="20% - Accent6 4 4 2 4" xfId="7426" xr:uid="{00000000-0005-0000-0000-0000052B0000}"/>
    <cellStyle name="20% - Accent6 4 4 2 5" xfId="7427" xr:uid="{00000000-0005-0000-0000-0000062B0000}"/>
    <cellStyle name="20% - Accent6 4 4 2 6" xfId="37718" xr:uid="{00000000-0005-0000-0000-0000072B0000}"/>
    <cellStyle name="20% - Accent6 4 4 2 7" xfId="44412" xr:uid="{00000000-0005-0000-0000-0000082B0000}"/>
    <cellStyle name="20% - Accent6 4 4 3" xfId="7428" xr:uid="{00000000-0005-0000-0000-0000092B0000}"/>
    <cellStyle name="20% - Accent6 4 4 3 2" xfId="7429" xr:uid="{00000000-0005-0000-0000-00000A2B0000}"/>
    <cellStyle name="20% - Accent6 4 4 3 2 2" xfId="7430" xr:uid="{00000000-0005-0000-0000-00000B2B0000}"/>
    <cellStyle name="20% - Accent6 4 4 3 2 2 2" xfId="7431" xr:uid="{00000000-0005-0000-0000-00000C2B0000}"/>
    <cellStyle name="20% - Accent6 4 4 3 2 2 3" xfId="44418" xr:uid="{00000000-0005-0000-0000-00000D2B0000}"/>
    <cellStyle name="20% - Accent6 4 4 3 2 3" xfId="7432" xr:uid="{00000000-0005-0000-0000-00000E2B0000}"/>
    <cellStyle name="20% - Accent6 4 4 3 2 4" xfId="7433" xr:uid="{00000000-0005-0000-0000-00000F2B0000}"/>
    <cellStyle name="20% - Accent6 4 4 3 2 5" xfId="37721" xr:uid="{00000000-0005-0000-0000-0000102B0000}"/>
    <cellStyle name="20% - Accent6 4 4 3 2 6" xfId="44417" xr:uid="{00000000-0005-0000-0000-0000112B0000}"/>
    <cellStyle name="20% - Accent6 4 4 3 3" xfId="7434" xr:uid="{00000000-0005-0000-0000-0000122B0000}"/>
    <cellStyle name="20% - Accent6 4 4 3 3 2" xfId="7435" xr:uid="{00000000-0005-0000-0000-0000132B0000}"/>
    <cellStyle name="20% - Accent6 4 4 3 3 3" xfId="44419" xr:uid="{00000000-0005-0000-0000-0000142B0000}"/>
    <cellStyle name="20% - Accent6 4 4 3 4" xfId="7436" xr:uid="{00000000-0005-0000-0000-0000152B0000}"/>
    <cellStyle name="20% - Accent6 4 4 3 5" xfId="7437" xr:uid="{00000000-0005-0000-0000-0000162B0000}"/>
    <cellStyle name="20% - Accent6 4 4 3 6" xfId="37720" xr:uid="{00000000-0005-0000-0000-0000172B0000}"/>
    <cellStyle name="20% - Accent6 4 4 3 7" xfId="44416" xr:uid="{00000000-0005-0000-0000-0000182B0000}"/>
    <cellStyle name="20% - Accent6 4 4 4" xfId="7438" xr:uid="{00000000-0005-0000-0000-0000192B0000}"/>
    <cellStyle name="20% - Accent6 4 4 4 2" xfId="7439" xr:uid="{00000000-0005-0000-0000-00001A2B0000}"/>
    <cellStyle name="20% - Accent6 4 4 4 2 2" xfId="7440" xr:uid="{00000000-0005-0000-0000-00001B2B0000}"/>
    <cellStyle name="20% - Accent6 4 4 4 2 3" xfId="44421" xr:uid="{00000000-0005-0000-0000-00001C2B0000}"/>
    <cellStyle name="20% - Accent6 4 4 4 3" xfId="7441" xr:uid="{00000000-0005-0000-0000-00001D2B0000}"/>
    <cellStyle name="20% - Accent6 4 4 4 4" xfId="7442" xr:uid="{00000000-0005-0000-0000-00001E2B0000}"/>
    <cellStyle name="20% - Accent6 4 4 4 5" xfId="37722" xr:uid="{00000000-0005-0000-0000-00001F2B0000}"/>
    <cellStyle name="20% - Accent6 4 4 4 6" xfId="44420" xr:uid="{00000000-0005-0000-0000-0000202B0000}"/>
    <cellStyle name="20% - Accent6 4 4 5" xfId="7443" xr:uid="{00000000-0005-0000-0000-0000212B0000}"/>
    <cellStyle name="20% - Accent6 4 4 5 2" xfId="7444" xr:uid="{00000000-0005-0000-0000-0000222B0000}"/>
    <cellStyle name="20% - Accent6 4 4 5 2 2" xfId="7445" xr:uid="{00000000-0005-0000-0000-0000232B0000}"/>
    <cellStyle name="20% - Accent6 4 4 5 3" xfId="7446" xr:uid="{00000000-0005-0000-0000-0000242B0000}"/>
    <cellStyle name="20% - Accent6 4 4 5 4" xfId="7447" xr:uid="{00000000-0005-0000-0000-0000252B0000}"/>
    <cellStyle name="20% - Accent6 4 4 5 5" xfId="44422" xr:uid="{00000000-0005-0000-0000-0000262B0000}"/>
    <cellStyle name="20% - Accent6 4 4 6" xfId="7448" xr:uid="{00000000-0005-0000-0000-0000272B0000}"/>
    <cellStyle name="20% - Accent6 4 4 6 2" xfId="7449" xr:uid="{00000000-0005-0000-0000-0000282B0000}"/>
    <cellStyle name="20% - Accent6 4 4 6 2 2" xfId="7450" xr:uid="{00000000-0005-0000-0000-0000292B0000}"/>
    <cellStyle name="20% - Accent6 4 4 6 3" xfId="7451" xr:uid="{00000000-0005-0000-0000-00002A2B0000}"/>
    <cellStyle name="20% - Accent6 4 4 6 4" xfId="7452" xr:uid="{00000000-0005-0000-0000-00002B2B0000}"/>
    <cellStyle name="20% - Accent6 4 4 7" xfId="7453" xr:uid="{00000000-0005-0000-0000-00002C2B0000}"/>
    <cellStyle name="20% - Accent6 4 4 7 2" xfId="7454" xr:uid="{00000000-0005-0000-0000-00002D2B0000}"/>
    <cellStyle name="20% - Accent6 4 4 8" xfId="7455" xr:uid="{00000000-0005-0000-0000-00002E2B0000}"/>
    <cellStyle name="20% - Accent6 4 4 9" xfId="7456" xr:uid="{00000000-0005-0000-0000-00002F2B0000}"/>
    <cellStyle name="20% - Accent6 4 5" xfId="7457" xr:uid="{00000000-0005-0000-0000-0000302B0000}"/>
    <cellStyle name="20% - Accent6 4 5 2" xfId="7458" xr:uid="{00000000-0005-0000-0000-0000312B0000}"/>
    <cellStyle name="20% - Accent6 4 5 2 2" xfId="7459" xr:uid="{00000000-0005-0000-0000-0000322B0000}"/>
    <cellStyle name="20% - Accent6 4 5 2 2 2" xfId="7460" xr:uid="{00000000-0005-0000-0000-0000332B0000}"/>
    <cellStyle name="20% - Accent6 4 5 2 2 3" xfId="44425" xr:uid="{00000000-0005-0000-0000-0000342B0000}"/>
    <cellStyle name="20% - Accent6 4 5 2 3" xfId="7461" xr:uid="{00000000-0005-0000-0000-0000352B0000}"/>
    <cellStyle name="20% - Accent6 4 5 2 4" xfId="7462" xr:uid="{00000000-0005-0000-0000-0000362B0000}"/>
    <cellStyle name="20% - Accent6 4 5 2 5" xfId="37724" xr:uid="{00000000-0005-0000-0000-0000372B0000}"/>
    <cellStyle name="20% - Accent6 4 5 2 6" xfId="44424" xr:uid="{00000000-0005-0000-0000-0000382B0000}"/>
    <cellStyle name="20% - Accent6 4 5 3" xfId="7463" xr:uid="{00000000-0005-0000-0000-0000392B0000}"/>
    <cellStyle name="20% - Accent6 4 5 4" xfId="7464" xr:uid="{00000000-0005-0000-0000-00003A2B0000}"/>
    <cellStyle name="20% - Accent6 4 5 4 2" xfId="7465" xr:uid="{00000000-0005-0000-0000-00003B2B0000}"/>
    <cellStyle name="20% - Accent6 4 5 4 3" xfId="44426" xr:uid="{00000000-0005-0000-0000-00003C2B0000}"/>
    <cellStyle name="20% - Accent6 4 5 5" xfId="7466" xr:uid="{00000000-0005-0000-0000-00003D2B0000}"/>
    <cellStyle name="20% - Accent6 4 5 6" xfId="7467" xr:uid="{00000000-0005-0000-0000-00003E2B0000}"/>
    <cellStyle name="20% - Accent6 4 5 7" xfId="37723" xr:uid="{00000000-0005-0000-0000-00003F2B0000}"/>
    <cellStyle name="20% - Accent6 4 5 8" xfId="44423" xr:uid="{00000000-0005-0000-0000-0000402B0000}"/>
    <cellStyle name="20% - Accent6 4 6" xfId="7468" xr:uid="{00000000-0005-0000-0000-0000412B0000}"/>
    <cellStyle name="20% - Accent6 4 6 2" xfId="7469" xr:uid="{00000000-0005-0000-0000-0000422B0000}"/>
    <cellStyle name="20% - Accent6 4 6 2 2" xfId="7470" xr:uid="{00000000-0005-0000-0000-0000432B0000}"/>
    <cellStyle name="20% - Accent6 4 6 2 2 2" xfId="7471" xr:uid="{00000000-0005-0000-0000-0000442B0000}"/>
    <cellStyle name="20% - Accent6 4 6 2 2 3" xfId="44429" xr:uid="{00000000-0005-0000-0000-0000452B0000}"/>
    <cellStyle name="20% - Accent6 4 6 2 3" xfId="7472" xr:uid="{00000000-0005-0000-0000-0000462B0000}"/>
    <cellStyle name="20% - Accent6 4 6 2 4" xfId="7473" xr:uid="{00000000-0005-0000-0000-0000472B0000}"/>
    <cellStyle name="20% - Accent6 4 6 2 5" xfId="37726" xr:uid="{00000000-0005-0000-0000-0000482B0000}"/>
    <cellStyle name="20% - Accent6 4 6 2 6" xfId="44428" xr:uid="{00000000-0005-0000-0000-0000492B0000}"/>
    <cellStyle name="20% - Accent6 4 6 3" xfId="7474" xr:uid="{00000000-0005-0000-0000-00004A2B0000}"/>
    <cellStyle name="20% - Accent6 4 6 3 2" xfId="7475" xr:uid="{00000000-0005-0000-0000-00004B2B0000}"/>
    <cellStyle name="20% - Accent6 4 6 3 2 2" xfId="7476" xr:uid="{00000000-0005-0000-0000-00004C2B0000}"/>
    <cellStyle name="20% - Accent6 4 6 3 2 3" xfId="44431" xr:uid="{00000000-0005-0000-0000-00004D2B0000}"/>
    <cellStyle name="20% - Accent6 4 6 3 3" xfId="7477" xr:uid="{00000000-0005-0000-0000-00004E2B0000}"/>
    <cellStyle name="20% - Accent6 4 6 3 4" xfId="7478" xr:uid="{00000000-0005-0000-0000-00004F2B0000}"/>
    <cellStyle name="20% - Accent6 4 6 3 5" xfId="37727" xr:uid="{00000000-0005-0000-0000-0000502B0000}"/>
    <cellStyle name="20% - Accent6 4 6 3 6" xfId="44430" xr:uid="{00000000-0005-0000-0000-0000512B0000}"/>
    <cellStyle name="20% - Accent6 4 6 4" xfId="7479" xr:uid="{00000000-0005-0000-0000-0000522B0000}"/>
    <cellStyle name="20% - Accent6 4 6 4 2" xfId="7480" xr:uid="{00000000-0005-0000-0000-0000532B0000}"/>
    <cellStyle name="20% - Accent6 4 6 4 3" xfId="44432" xr:uid="{00000000-0005-0000-0000-0000542B0000}"/>
    <cellStyle name="20% - Accent6 4 6 5" xfId="7481" xr:uid="{00000000-0005-0000-0000-0000552B0000}"/>
    <cellStyle name="20% - Accent6 4 6 6" xfId="7482" xr:uid="{00000000-0005-0000-0000-0000562B0000}"/>
    <cellStyle name="20% - Accent6 4 6 7" xfId="37725" xr:uid="{00000000-0005-0000-0000-0000572B0000}"/>
    <cellStyle name="20% - Accent6 4 6 8" xfId="44427" xr:uid="{00000000-0005-0000-0000-0000582B0000}"/>
    <cellStyle name="20% - Accent6 4 7" xfId="7483" xr:uid="{00000000-0005-0000-0000-0000592B0000}"/>
    <cellStyle name="20% - Accent6 4 7 2" xfId="7484" xr:uid="{00000000-0005-0000-0000-00005A2B0000}"/>
    <cellStyle name="20% - Accent6 4 7 2 2" xfId="7485" xr:uid="{00000000-0005-0000-0000-00005B2B0000}"/>
    <cellStyle name="20% - Accent6 4 7 2 3" xfId="44434" xr:uid="{00000000-0005-0000-0000-00005C2B0000}"/>
    <cellStyle name="20% - Accent6 4 7 3" xfId="7486" xr:uid="{00000000-0005-0000-0000-00005D2B0000}"/>
    <cellStyle name="20% - Accent6 4 7 4" xfId="7487" xr:uid="{00000000-0005-0000-0000-00005E2B0000}"/>
    <cellStyle name="20% - Accent6 4 7 5" xfId="37728" xr:uid="{00000000-0005-0000-0000-00005F2B0000}"/>
    <cellStyle name="20% - Accent6 4 7 6" xfId="44433" xr:uid="{00000000-0005-0000-0000-0000602B0000}"/>
    <cellStyle name="20% - Accent6 4 8" xfId="7488" xr:uid="{00000000-0005-0000-0000-0000612B0000}"/>
    <cellStyle name="20% - Accent6 4 8 2" xfId="7489" xr:uid="{00000000-0005-0000-0000-0000622B0000}"/>
    <cellStyle name="20% - Accent6 4 8 2 2" xfId="7490" xr:uid="{00000000-0005-0000-0000-0000632B0000}"/>
    <cellStyle name="20% - Accent6 4 8 3" xfId="7491" xr:uid="{00000000-0005-0000-0000-0000642B0000}"/>
    <cellStyle name="20% - Accent6 4 8 4" xfId="7492" xr:uid="{00000000-0005-0000-0000-0000652B0000}"/>
    <cellStyle name="20% - Accent6 4 8 5" xfId="44435" xr:uid="{00000000-0005-0000-0000-0000662B0000}"/>
    <cellStyle name="20% - Accent6 4 9" xfId="7493" xr:uid="{00000000-0005-0000-0000-0000672B0000}"/>
    <cellStyle name="20% - Accent6 4 9 2" xfId="7494" xr:uid="{00000000-0005-0000-0000-0000682B0000}"/>
    <cellStyle name="20% - Accent6 4 9 2 2" xfId="7495" xr:uid="{00000000-0005-0000-0000-0000692B0000}"/>
    <cellStyle name="20% - Accent6 4 9 3" xfId="7496" xr:uid="{00000000-0005-0000-0000-00006A2B0000}"/>
    <cellStyle name="20% - Accent6 4 9 4" xfId="7497" xr:uid="{00000000-0005-0000-0000-00006B2B0000}"/>
    <cellStyle name="20% - Accent6 5" xfId="7498" xr:uid="{00000000-0005-0000-0000-00006C2B0000}"/>
    <cellStyle name="20% - Accent6 5 10" xfId="7499" xr:uid="{00000000-0005-0000-0000-00006D2B0000}"/>
    <cellStyle name="20% - Accent6 5 10 2" xfId="7500" xr:uid="{00000000-0005-0000-0000-00006E2B0000}"/>
    <cellStyle name="20% - Accent6 5 11" xfId="7501" xr:uid="{00000000-0005-0000-0000-00006F2B0000}"/>
    <cellStyle name="20% - Accent6 5 12" xfId="7502" xr:uid="{00000000-0005-0000-0000-0000702B0000}"/>
    <cellStyle name="20% - Accent6 5 13" xfId="34652" xr:uid="{00000000-0005-0000-0000-0000712B0000}"/>
    <cellStyle name="20% - Accent6 5 14" xfId="44436" xr:uid="{00000000-0005-0000-0000-0000722B0000}"/>
    <cellStyle name="20% - Accent6 5 2" xfId="7503" xr:uid="{00000000-0005-0000-0000-0000732B0000}"/>
    <cellStyle name="20% - Accent6 5 2 10" xfId="7504" xr:uid="{00000000-0005-0000-0000-0000742B0000}"/>
    <cellStyle name="20% - Accent6 5 2 11" xfId="7505" xr:uid="{00000000-0005-0000-0000-0000752B0000}"/>
    <cellStyle name="20% - Accent6 5 2 12" xfId="34653" xr:uid="{00000000-0005-0000-0000-0000762B0000}"/>
    <cellStyle name="20% - Accent6 5 2 13" xfId="44437" xr:uid="{00000000-0005-0000-0000-0000772B0000}"/>
    <cellStyle name="20% - Accent6 5 2 2" xfId="7506" xr:uid="{00000000-0005-0000-0000-0000782B0000}"/>
    <cellStyle name="20% - Accent6 5 2 2 10" xfId="7507" xr:uid="{00000000-0005-0000-0000-0000792B0000}"/>
    <cellStyle name="20% - Accent6 5 2 2 11" xfId="34654" xr:uid="{00000000-0005-0000-0000-00007A2B0000}"/>
    <cellStyle name="20% - Accent6 5 2 2 12" xfId="44438" xr:uid="{00000000-0005-0000-0000-00007B2B0000}"/>
    <cellStyle name="20% - Accent6 5 2 2 2" xfId="7508" xr:uid="{00000000-0005-0000-0000-00007C2B0000}"/>
    <cellStyle name="20% - Accent6 5 2 2 2 10" xfId="34655" xr:uid="{00000000-0005-0000-0000-00007D2B0000}"/>
    <cellStyle name="20% - Accent6 5 2 2 2 11" xfId="44439" xr:uid="{00000000-0005-0000-0000-00007E2B0000}"/>
    <cellStyle name="20% - Accent6 5 2 2 2 2" xfId="7509" xr:uid="{00000000-0005-0000-0000-00007F2B0000}"/>
    <cellStyle name="20% - Accent6 5 2 2 2 2 2" xfId="7510" xr:uid="{00000000-0005-0000-0000-0000802B0000}"/>
    <cellStyle name="20% - Accent6 5 2 2 2 2 2 2" xfId="7511" xr:uid="{00000000-0005-0000-0000-0000812B0000}"/>
    <cellStyle name="20% - Accent6 5 2 2 2 2 2 2 2" xfId="7512" xr:uid="{00000000-0005-0000-0000-0000822B0000}"/>
    <cellStyle name="20% - Accent6 5 2 2 2 2 2 2 3" xfId="44442" xr:uid="{00000000-0005-0000-0000-0000832B0000}"/>
    <cellStyle name="20% - Accent6 5 2 2 2 2 2 3" xfId="7513" xr:uid="{00000000-0005-0000-0000-0000842B0000}"/>
    <cellStyle name="20% - Accent6 5 2 2 2 2 2 4" xfId="7514" xr:uid="{00000000-0005-0000-0000-0000852B0000}"/>
    <cellStyle name="20% - Accent6 5 2 2 2 2 2 5" xfId="37730" xr:uid="{00000000-0005-0000-0000-0000862B0000}"/>
    <cellStyle name="20% - Accent6 5 2 2 2 2 2 6" xfId="44441" xr:uid="{00000000-0005-0000-0000-0000872B0000}"/>
    <cellStyle name="20% - Accent6 5 2 2 2 2 3" xfId="7515" xr:uid="{00000000-0005-0000-0000-0000882B0000}"/>
    <cellStyle name="20% - Accent6 5 2 2 2 2 3 2" xfId="7516" xr:uid="{00000000-0005-0000-0000-0000892B0000}"/>
    <cellStyle name="20% - Accent6 5 2 2 2 2 3 3" xfId="44443" xr:uid="{00000000-0005-0000-0000-00008A2B0000}"/>
    <cellStyle name="20% - Accent6 5 2 2 2 2 4" xfId="7517" xr:uid="{00000000-0005-0000-0000-00008B2B0000}"/>
    <cellStyle name="20% - Accent6 5 2 2 2 2 5" xfId="7518" xr:uid="{00000000-0005-0000-0000-00008C2B0000}"/>
    <cellStyle name="20% - Accent6 5 2 2 2 2 6" xfId="37729" xr:uid="{00000000-0005-0000-0000-00008D2B0000}"/>
    <cellStyle name="20% - Accent6 5 2 2 2 2 7" xfId="44440" xr:uid="{00000000-0005-0000-0000-00008E2B0000}"/>
    <cellStyle name="20% - Accent6 5 2 2 2 3" xfId="7519" xr:uid="{00000000-0005-0000-0000-00008F2B0000}"/>
    <cellStyle name="20% - Accent6 5 2 2 2 3 2" xfId="7520" xr:uid="{00000000-0005-0000-0000-0000902B0000}"/>
    <cellStyle name="20% - Accent6 5 2 2 2 3 2 2" xfId="7521" xr:uid="{00000000-0005-0000-0000-0000912B0000}"/>
    <cellStyle name="20% - Accent6 5 2 2 2 3 2 2 2" xfId="7522" xr:uid="{00000000-0005-0000-0000-0000922B0000}"/>
    <cellStyle name="20% - Accent6 5 2 2 2 3 2 2 3" xfId="44446" xr:uid="{00000000-0005-0000-0000-0000932B0000}"/>
    <cellStyle name="20% - Accent6 5 2 2 2 3 2 3" xfId="7523" xr:uid="{00000000-0005-0000-0000-0000942B0000}"/>
    <cellStyle name="20% - Accent6 5 2 2 2 3 2 4" xfId="7524" xr:uid="{00000000-0005-0000-0000-0000952B0000}"/>
    <cellStyle name="20% - Accent6 5 2 2 2 3 2 5" xfId="37732" xr:uid="{00000000-0005-0000-0000-0000962B0000}"/>
    <cellStyle name="20% - Accent6 5 2 2 2 3 2 6" xfId="44445" xr:uid="{00000000-0005-0000-0000-0000972B0000}"/>
    <cellStyle name="20% - Accent6 5 2 2 2 3 3" xfId="7525" xr:uid="{00000000-0005-0000-0000-0000982B0000}"/>
    <cellStyle name="20% - Accent6 5 2 2 2 3 3 2" xfId="7526" xr:uid="{00000000-0005-0000-0000-0000992B0000}"/>
    <cellStyle name="20% - Accent6 5 2 2 2 3 3 3" xfId="44447" xr:uid="{00000000-0005-0000-0000-00009A2B0000}"/>
    <cellStyle name="20% - Accent6 5 2 2 2 3 4" xfId="7527" xr:uid="{00000000-0005-0000-0000-00009B2B0000}"/>
    <cellStyle name="20% - Accent6 5 2 2 2 3 5" xfId="7528" xr:uid="{00000000-0005-0000-0000-00009C2B0000}"/>
    <cellStyle name="20% - Accent6 5 2 2 2 3 6" xfId="37731" xr:uid="{00000000-0005-0000-0000-00009D2B0000}"/>
    <cellStyle name="20% - Accent6 5 2 2 2 3 7" xfId="44444" xr:uid="{00000000-0005-0000-0000-00009E2B0000}"/>
    <cellStyle name="20% - Accent6 5 2 2 2 4" xfId="7529" xr:uid="{00000000-0005-0000-0000-00009F2B0000}"/>
    <cellStyle name="20% - Accent6 5 2 2 2 4 2" xfId="7530" xr:uid="{00000000-0005-0000-0000-0000A02B0000}"/>
    <cellStyle name="20% - Accent6 5 2 2 2 4 2 2" xfId="7531" xr:uid="{00000000-0005-0000-0000-0000A12B0000}"/>
    <cellStyle name="20% - Accent6 5 2 2 2 4 2 3" xfId="44449" xr:uid="{00000000-0005-0000-0000-0000A22B0000}"/>
    <cellStyle name="20% - Accent6 5 2 2 2 4 3" xfId="7532" xr:uid="{00000000-0005-0000-0000-0000A32B0000}"/>
    <cellStyle name="20% - Accent6 5 2 2 2 4 4" xfId="7533" xr:uid="{00000000-0005-0000-0000-0000A42B0000}"/>
    <cellStyle name="20% - Accent6 5 2 2 2 4 5" xfId="37733" xr:uid="{00000000-0005-0000-0000-0000A52B0000}"/>
    <cellStyle name="20% - Accent6 5 2 2 2 4 6" xfId="44448" xr:uid="{00000000-0005-0000-0000-0000A62B0000}"/>
    <cellStyle name="20% - Accent6 5 2 2 2 5" xfId="7534" xr:uid="{00000000-0005-0000-0000-0000A72B0000}"/>
    <cellStyle name="20% - Accent6 5 2 2 2 5 2" xfId="7535" xr:uid="{00000000-0005-0000-0000-0000A82B0000}"/>
    <cellStyle name="20% - Accent6 5 2 2 2 5 2 2" xfId="7536" xr:uid="{00000000-0005-0000-0000-0000A92B0000}"/>
    <cellStyle name="20% - Accent6 5 2 2 2 5 3" xfId="7537" xr:uid="{00000000-0005-0000-0000-0000AA2B0000}"/>
    <cellStyle name="20% - Accent6 5 2 2 2 5 4" xfId="7538" xr:uid="{00000000-0005-0000-0000-0000AB2B0000}"/>
    <cellStyle name="20% - Accent6 5 2 2 2 5 5" xfId="44450" xr:uid="{00000000-0005-0000-0000-0000AC2B0000}"/>
    <cellStyle name="20% - Accent6 5 2 2 2 6" xfId="7539" xr:uid="{00000000-0005-0000-0000-0000AD2B0000}"/>
    <cellStyle name="20% - Accent6 5 2 2 2 6 2" xfId="7540" xr:uid="{00000000-0005-0000-0000-0000AE2B0000}"/>
    <cellStyle name="20% - Accent6 5 2 2 2 6 2 2" xfId="7541" xr:uid="{00000000-0005-0000-0000-0000AF2B0000}"/>
    <cellStyle name="20% - Accent6 5 2 2 2 6 3" xfId="7542" xr:uid="{00000000-0005-0000-0000-0000B02B0000}"/>
    <cellStyle name="20% - Accent6 5 2 2 2 6 4" xfId="7543" xr:uid="{00000000-0005-0000-0000-0000B12B0000}"/>
    <cellStyle name="20% - Accent6 5 2 2 2 7" xfId="7544" xr:uid="{00000000-0005-0000-0000-0000B22B0000}"/>
    <cellStyle name="20% - Accent6 5 2 2 2 7 2" xfId="7545" xr:uid="{00000000-0005-0000-0000-0000B32B0000}"/>
    <cellStyle name="20% - Accent6 5 2 2 2 8" xfId="7546" xr:uid="{00000000-0005-0000-0000-0000B42B0000}"/>
    <cellStyle name="20% - Accent6 5 2 2 2 9" xfId="7547" xr:uid="{00000000-0005-0000-0000-0000B52B0000}"/>
    <cellStyle name="20% - Accent6 5 2 2 3" xfId="7548" xr:uid="{00000000-0005-0000-0000-0000B62B0000}"/>
    <cellStyle name="20% - Accent6 5 2 2 3 2" xfId="7549" xr:uid="{00000000-0005-0000-0000-0000B72B0000}"/>
    <cellStyle name="20% - Accent6 5 2 2 3 2 2" xfId="7550" xr:uid="{00000000-0005-0000-0000-0000B82B0000}"/>
    <cellStyle name="20% - Accent6 5 2 2 3 2 2 2" xfId="7551" xr:uid="{00000000-0005-0000-0000-0000B92B0000}"/>
    <cellStyle name="20% - Accent6 5 2 2 3 2 2 3" xfId="44453" xr:uid="{00000000-0005-0000-0000-0000BA2B0000}"/>
    <cellStyle name="20% - Accent6 5 2 2 3 2 3" xfId="7552" xr:uid="{00000000-0005-0000-0000-0000BB2B0000}"/>
    <cellStyle name="20% - Accent6 5 2 2 3 2 4" xfId="7553" xr:uid="{00000000-0005-0000-0000-0000BC2B0000}"/>
    <cellStyle name="20% - Accent6 5 2 2 3 2 5" xfId="37735" xr:uid="{00000000-0005-0000-0000-0000BD2B0000}"/>
    <cellStyle name="20% - Accent6 5 2 2 3 2 6" xfId="44452" xr:uid="{00000000-0005-0000-0000-0000BE2B0000}"/>
    <cellStyle name="20% - Accent6 5 2 2 3 3" xfId="7554" xr:uid="{00000000-0005-0000-0000-0000BF2B0000}"/>
    <cellStyle name="20% - Accent6 5 2 2 3 3 2" xfId="7555" xr:uid="{00000000-0005-0000-0000-0000C02B0000}"/>
    <cellStyle name="20% - Accent6 5 2 2 3 3 3" xfId="44454" xr:uid="{00000000-0005-0000-0000-0000C12B0000}"/>
    <cellStyle name="20% - Accent6 5 2 2 3 4" xfId="7556" xr:uid="{00000000-0005-0000-0000-0000C22B0000}"/>
    <cellStyle name="20% - Accent6 5 2 2 3 5" xfId="7557" xr:uid="{00000000-0005-0000-0000-0000C32B0000}"/>
    <cellStyle name="20% - Accent6 5 2 2 3 6" xfId="37734" xr:uid="{00000000-0005-0000-0000-0000C42B0000}"/>
    <cellStyle name="20% - Accent6 5 2 2 3 7" xfId="44451" xr:uid="{00000000-0005-0000-0000-0000C52B0000}"/>
    <cellStyle name="20% - Accent6 5 2 2 4" xfId="7558" xr:uid="{00000000-0005-0000-0000-0000C62B0000}"/>
    <cellStyle name="20% - Accent6 5 2 2 4 2" xfId="7559" xr:uid="{00000000-0005-0000-0000-0000C72B0000}"/>
    <cellStyle name="20% - Accent6 5 2 2 4 2 2" xfId="7560" xr:uid="{00000000-0005-0000-0000-0000C82B0000}"/>
    <cellStyle name="20% - Accent6 5 2 2 4 2 2 2" xfId="7561" xr:uid="{00000000-0005-0000-0000-0000C92B0000}"/>
    <cellStyle name="20% - Accent6 5 2 2 4 2 2 3" xfId="44457" xr:uid="{00000000-0005-0000-0000-0000CA2B0000}"/>
    <cellStyle name="20% - Accent6 5 2 2 4 2 3" xfId="7562" xr:uid="{00000000-0005-0000-0000-0000CB2B0000}"/>
    <cellStyle name="20% - Accent6 5 2 2 4 2 4" xfId="7563" xr:uid="{00000000-0005-0000-0000-0000CC2B0000}"/>
    <cellStyle name="20% - Accent6 5 2 2 4 2 5" xfId="37737" xr:uid="{00000000-0005-0000-0000-0000CD2B0000}"/>
    <cellStyle name="20% - Accent6 5 2 2 4 2 6" xfId="44456" xr:uid="{00000000-0005-0000-0000-0000CE2B0000}"/>
    <cellStyle name="20% - Accent6 5 2 2 4 3" xfId="7564" xr:uid="{00000000-0005-0000-0000-0000CF2B0000}"/>
    <cellStyle name="20% - Accent6 5 2 2 4 3 2" xfId="7565" xr:uid="{00000000-0005-0000-0000-0000D02B0000}"/>
    <cellStyle name="20% - Accent6 5 2 2 4 3 3" xfId="44458" xr:uid="{00000000-0005-0000-0000-0000D12B0000}"/>
    <cellStyle name="20% - Accent6 5 2 2 4 4" xfId="7566" xr:uid="{00000000-0005-0000-0000-0000D22B0000}"/>
    <cellStyle name="20% - Accent6 5 2 2 4 5" xfId="7567" xr:uid="{00000000-0005-0000-0000-0000D32B0000}"/>
    <cellStyle name="20% - Accent6 5 2 2 4 6" xfId="37736" xr:uid="{00000000-0005-0000-0000-0000D42B0000}"/>
    <cellStyle name="20% - Accent6 5 2 2 4 7" xfId="44455" xr:uid="{00000000-0005-0000-0000-0000D52B0000}"/>
    <cellStyle name="20% - Accent6 5 2 2 5" xfId="7568" xr:uid="{00000000-0005-0000-0000-0000D62B0000}"/>
    <cellStyle name="20% - Accent6 5 2 2 5 2" xfId="7569" xr:uid="{00000000-0005-0000-0000-0000D72B0000}"/>
    <cellStyle name="20% - Accent6 5 2 2 5 2 2" xfId="7570" xr:uid="{00000000-0005-0000-0000-0000D82B0000}"/>
    <cellStyle name="20% - Accent6 5 2 2 5 2 3" xfId="44460" xr:uid="{00000000-0005-0000-0000-0000D92B0000}"/>
    <cellStyle name="20% - Accent6 5 2 2 5 3" xfId="7571" xr:uid="{00000000-0005-0000-0000-0000DA2B0000}"/>
    <cellStyle name="20% - Accent6 5 2 2 5 4" xfId="7572" xr:uid="{00000000-0005-0000-0000-0000DB2B0000}"/>
    <cellStyle name="20% - Accent6 5 2 2 5 5" xfId="37738" xr:uid="{00000000-0005-0000-0000-0000DC2B0000}"/>
    <cellStyle name="20% - Accent6 5 2 2 5 6" xfId="44459" xr:uid="{00000000-0005-0000-0000-0000DD2B0000}"/>
    <cellStyle name="20% - Accent6 5 2 2 6" xfId="7573" xr:uid="{00000000-0005-0000-0000-0000DE2B0000}"/>
    <cellStyle name="20% - Accent6 5 2 2 6 2" xfId="7574" xr:uid="{00000000-0005-0000-0000-0000DF2B0000}"/>
    <cellStyle name="20% - Accent6 5 2 2 6 2 2" xfId="7575" xr:uid="{00000000-0005-0000-0000-0000E02B0000}"/>
    <cellStyle name="20% - Accent6 5 2 2 6 3" xfId="7576" xr:uid="{00000000-0005-0000-0000-0000E12B0000}"/>
    <cellStyle name="20% - Accent6 5 2 2 6 4" xfId="7577" xr:uid="{00000000-0005-0000-0000-0000E22B0000}"/>
    <cellStyle name="20% - Accent6 5 2 2 6 5" xfId="44461" xr:uid="{00000000-0005-0000-0000-0000E32B0000}"/>
    <cellStyle name="20% - Accent6 5 2 2 7" xfId="7578" xr:uid="{00000000-0005-0000-0000-0000E42B0000}"/>
    <cellStyle name="20% - Accent6 5 2 2 7 2" xfId="7579" xr:uid="{00000000-0005-0000-0000-0000E52B0000}"/>
    <cellStyle name="20% - Accent6 5 2 2 7 2 2" xfId="7580" xr:uid="{00000000-0005-0000-0000-0000E62B0000}"/>
    <cellStyle name="20% - Accent6 5 2 2 7 3" xfId="7581" xr:uid="{00000000-0005-0000-0000-0000E72B0000}"/>
    <cellStyle name="20% - Accent6 5 2 2 7 4" xfId="7582" xr:uid="{00000000-0005-0000-0000-0000E82B0000}"/>
    <cellStyle name="20% - Accent6 5 2 2 8" xfId="7583" xr:uid="{00000000-0005-0000-0000-0000E92B0000}"/>
    <cellStyle name="20% - Accent6 5 2 2 8 2" xfId="7584" xr:uid="{00000000-0005-0000-0000-0000EA2B0000}"/>
    <cellStyle name="20% - Accent6 5 2 2 9" xfId="7585" xr:uid="{00000000-0005-0000-0000-0000EB2B0000}"/>
    <cellStyle name="20% - Accent6 5 2 3" xfId="7586" xr:uid="{00000000-0005-0000-0000-0000EC2B0000}"/>
    <cellStyle name="20% - Accent6 5 2 3 10" xfId="34656" xr:uid="{00000000-0005-0000-0000-0000ED2B0000}"/>
    <cellStyle name="20% - Accent6 5 2 3 11" xfId="44462" xr:uid="{00000000-0005-0000-0000-0000EE2B0000}"/>
    <cellStyle name="20% - Accent6 5 2 3 2" xfId="7587" xr:uid="{00000000-0005-0000-0000-0000EF2B0000}"/>
    <cellStyle name="20% - Accent6 5 2 3 2 2" xfId="7588" xr:uid="{00000000-0005-0000-0000-0000F02B0000}"/>
    <cellStyle name="20% - Accent6 5 2 3 2 2 2" xfId="7589" xr:uid="{00000000-0005-0000-0000-0000F12B0000}"/>
    <cellStyle name="20% - Accent6 5 2 3 2 2 2 2" xfId="7590" xr:uid="{00000000-0005-0000-0000-0000F22B0000}"/>
    <cellStyle name="20% - Accent6 5 2 3 2 2 2 3" xfId="44465" xr:uid="{00000000-0005-0000-0000-0000F32B0000}"/>
    <cellStyle name="20% - Accent6 5 2 3 2 2 3" xfId="7591" xr:uid="{00000000-0005-0000-0000-0000F42B0000}"/>
    <cellStyle name="20% - Accent6 5 2 3 2 2 4" xfId="7592" xr:uid="{00000000-0005-0000-0000-0000F52B0000}"/>
    <cellStyle name="20% - Accent6 5 2 3 2 2 5" xfId="37740" xr:uid="{00000000-0005-0000-0000-0000F62B0000}"/>
    <cellStyle name="20% - Accent6 5 2 3 2 2 6" xfId="44464" xr:uid="{00000000-0005-0000-0000-0000F72B0000}"/>
    <cellStyle name="20% - Accent6 5 2 3 2 3" xfId="7593" xr:uid="{00000000-0005-0000-0000-0000F82B0000}"/>
    <cellStyle name="20% - Accent6 5 2 3 2 3 2" xfId="7594" xr:uid="{00000000-0005-0000-0000-0000F92B0000}"/>
    <cellStyle name="20% - Accent6 5 2 3 2 3 3" xfId="44466" xr:uid="{00000000-0005-0000-0000-0000FA2B0000}"/>
    <cellStyle name="20% - Accent6 5 2 3 2 4" xfId="7595" xr:uid="{00000000-0005-0000-0000-0000FB2B0000}"/>
    <cellStyle name="20% - Accent6 5 2 3 2 5" xfId="7596" xr:uid="{00000000-0005-0000-0000-0000FC2B0000}"/>
    <cellStyle name="20% - Accent6 5 2 3 2 6" xfId="37739" xr:uid="{00000000-0005-0000-0000-0000FD2B0000}"/>
    <cellStyle name="20% - Accent6 5 2 3 2 7" xfId="44463" xr:uid="{00000000-0005-0000-0000-0000FE2B0000}"/>
    <cellStyle name="20% - Accent6 5 2 3 3" xfId="7597" xr:uid="{00000000-0005-0000-0000-0000FF2B0000}"/>
    <cellStyle name="20% - Accent6 5 2 3 3 2" xfId="7598" xr:uid="{00000000-0005-0000-0000-0000002C0000}"/>
    <cellStyle name="20% - Accent6 5 2 3 3 2 2" xfId="7599" xr:uid="{00000000-0005-0000-0000-0000012C0000}"/>
    <cellStyle name="20% - Accent6 5 2 3 3 2 2 2" xfId="7600" xr:uid="{00000000-0005-0000-0000-0000022C0000}"/>
    <cellStyle name="20% - Accent6 5 2 3 3 2 2 3" xfId="44469" xr:uid="{00000000-0005-0000-0000-0000032C0000}"/>
    <cellStyle name="20% - Accent6 5 2 3 3 2 3" xfId="7601" xr:uid="{00000000-0005-0000-0000-0000042C0000}"/>
    <cellStyle name="20% - Accent6 5 2 3 3 2 4" xfId="7602" xr:uid="{00000000-0005-0000-0000-0000052C0000}"/>
    <cellStyle name="20% - Accent6 5 2 3 3 2 5" xfId="37742" xr:uid="{00000000-0005-0000-0000-0000062C0000}"/>
    <cellStyle name="20% - Accent6 5 2 3 3 2 6" xfId="44468" xr:uid="{00000000-0005-0000-0000-0000072C0000}"/>
    <cellStyle name="20% - Accent6 5 2 3 3 3" xfId="7603" xr:uid="{00000000-0005-0000-0000-0000082C0000}"/>
    <cellStyle name="20% - Accent6 5 2 3 3 3 2" xfId="7604" xr:uid="{00000000-0005-0000-0000-0000092C0000}"/>
    <cellStyle name="20% - Accent6 5 2 3 3 3 3" xfId="44470" xr:uid="{00000000-0005-0000-0000-00000A2C0000}"/>
    <cellStyle name="20% - Accent6 5 2 3 3 4" xfId="7605" xr:uid="{00000000-0005-0000-0000-00000B2C0000}"/>
    <cellStyle name="20% - Accent6 5 2 3 3 5" xfId="7606" xr:uid="{00000000-0005-0000-0000-00000C2C0000}"/>
    <cellStyle name="20% - Accent6 5 2 3 3 6" xfId="37741" xr:uid="{00000000-0005-0000-0000-00000D2C0000}"/>
    <cellStyle name="20% - Accent6 5 2 3 3 7" xfId="44467" xr:uid="{00000000-0005-0000-0000-00000E2C0000}"/>
    <cellStyle name="20% - Accent6 5 2 3 4" xfId="7607" xr:uid="{00000000-0005-0000-0000-00000F2C0000}"/>
    <cellStyle name="20% - Accent6 5 2 3 4 2" xfId="7608" xr:uid="{00000000-0005-0000-0000-0000102C0000}"/>
    <cellStyle name="20% - Accent6 5 2 3 4 2 2" xfId="7609" xr:uid="{00000000-0005-0000-0000-0000112C0000}"/>
    <cellStyle name="20% - Accent6 5 2 3 4 2 3" xfId="44472" xr:uid="{00000000-0005-0000-0000-0000122C0000}"/>
    <cellStyle name="20% - Accent6 5 2 3 4 3" xfId="7610" xr:uid="{00000000-0005-0000-0000-0000132C0000}"/>
    <cellStyle name="20% - Accent6 5 2 3 4 4" xfId="7611" xr:uid="{00000000-0005-0000-0000-0000142C0000}"/>
    <cellStyle name="20% - Accent6 5 2 3 4 5" xfId="37743" xr:uid="{00000000-0005-0000-0000-0000152C0000}"/>
    <cellStyle name="20% - Accent6 5 2 3 4 6" xfId="44471" xr:uid="{00000000-0005-0000-0000-0000162C0000}"/>
    <cellStyle name="20% - Accent6 5 2 3 5" xfId="7612" xr:uid="{00000000-0005-0000-0000-0000172C0000}"/>
    <cellStyle name="20% - Accent6 5 2 3 5 2" xfId="7613" xr:uid="{00000000-0005-0000-0000-0000182C0000}"/>
    <cellStyle name="20% - Accent6 5 2 3 5 2 2" xfId="7614" xr:uid="{00000000-0005-0000-0000-0000192C0000}"/>
    <cellStyle name="20% - Accent6 5 2 3 5 3" xfId="7615" xr:uid="{00000000-0005-0000-0000-00001A2C0000}"/>
    <cellStyle name="20% - Accent6 5 2 3 5 4" xfId="7616" xr:uid="{00000000-0005-0000-0000-00001B2C0000}"/>
    <cellStyle name="20% - Accent6 5 2 3 5 5" xfId="44473" xr:uid="{00000000-0005-0000-0000-00001C2C0000}"/>
    <cellStyle name="20% - Accent6 5 2 3 6" xfId="7617" xr:uid="{00000000-0005-0000-0000-00001D2C0000}"/>
    <cellStyle name="20% - Accent6 5 2 3 6 2" xfId="7618" xr:uid="{00000000-0005-0000-0000-00001E2C0000}"/>
    <cellStyle name="20% - Accent6 5 2 3 6 2 2" xfId="7619" xr:uid="{00000000-0005-0000-0000-00001F2C0000}"/>
    <cellStyle name="20% - Accent6 5 2 3 6 3" xfId="7620" xr:uid="{00000000-0005-0000-0000-0000202C0000}"/>
    <cellStyle name="20% - Accent6 5 2 3 6 4" xfId="7621" xr:uid="{00000000-0005-0000-0000-0000212C0000}"/>
    <cellStyle name="20% - Accent6 5 2 3 7" xfId="7622" xr:uid="{00000000-0005-0000-0000-0000222C0000}"/>
    <cellStyle name="20% - Accent6 5 2 3 7 2" xfId="7623" xr:uid="{00000000-0005-0000-0000-0000232C0000}"/>
    <cellStyle name="20% - Accent6 5 2 3 8" xfId="7624" xr:uid="{00000000-0005-0000-0000-0000242C0000}"/>
    <cellStyle name="20% - Accent6 5 2 3 9" xfId="7625" xr:uid="{00000000-0005-0000-0000-0000252C0000}"/>
    <cellStyle name="20% - Accent6 5 2 4" xfId="7626" xr:uid="{00000000-0005-0000-0000-0000262C0000}"/>
    <cellStyle name="20% - Accent6 5 2 4 2" xfId="7627" xr:uid="{00000000-0005-0000-0000-0000272C0000}"/>
    <cellStyle name="20% - Accent6 5 2 4 2 2" xfId="7628" xr:uid="{00000000-0005-0000-0000-0000282C0000}"/>
    <cellStyle name="20% - Accent6 5 2 4 2 2 2" xfId="7629" xr:uid="{00000000-0005-0000-0000-0000292C0000}"/>
    <cellStyle name="20% - Accent6 5 2 4 2 2 3" xfId="44476" xr:uid="{00000000-0005-0000-0000-00002A2C0000}"/>
    <cellStyle name="20% - Accent6 5 2 4 2 3" xfId="7630" xr:uid="{00000000-0005-0000-0000-00002B2C0000}"/>
    <cellStyle name="20% - Accent6 5 2 4 2 4" xfId="7631" xr:uid="{00000000-0005-0000-0000-00002C2C0000}"/>
    <cellStyle name="20% - Accent6 5 2 4 2 5" xfId="37745" xr:uid="{00000000-0005-0000-0000-00002D2C0000}"/>
    <cellStyle name="20% - Accent6 5 2 4 2 6" xfId="44475" xr:uid="{00000000-0005-0000-0000-00002E2C0000}"/>
    <cellStyle name="20% - Accent6 5 2 4 3" xfId="7632" xr:uid="{00000000-0005-0000-0000-00002F2C0000}"/>
    <cellStyle name="20% - Accent6 5 2 4 3 2" xfId="7633" xr:uid="{00000000-0005-0000-0000-0000302C0000}"/>
    <cellStyle name="20% - Accent6 5 2 4 3 3" xfId="44477" xr:uid="{00000000-0005-0000-0000-0000312C0000}"/>
    <cellStyle name="20% - Accent6 5 2 4 4" xfId="7634" xr:uid="{00000000-0005-0000-0000-0000322C0000}"/>
    <cellStyle name="20% - Accent6 5 2 4 5" xfId="7635" xr:uid="{00000000-0005-0000-0000-0000332C0000}"/>
    <cellStyle name="20% - Accent6 5 2 4 6" xfId="37744" xr:uid="{00000000-0005-0000-0000-0000342C0000}"/>
    <cellStyle name="20% - Accent6 5 2 4 7" xfId="44474" xr:uid="{00000000-0005-0000-0000-0000352C0000}"/>
    <cellStyle name="20% - Accent6 5 2 5" xfId="7636" xr:uid="{00000000-0005-0000-0000-0000362C0000}"/>
    <cellStyle name="20% - Accent6 5 2 5 2" xfId="7637" xr:uid="{00000000-0005-0000-0000-0000372C0000}"/>
    <cellStyle name="20% - Accent6 5 2 5 2 2" xfId="7638" xr:uid="{00000000-0005-0000-0000-0000382C0000}"/>
    <cellStyle name="20% - Accent6 5 2 5 2 2 2" xfId="7639" xr:uid="{00000000-0005-0000-0000-0000392C0000}"/>
    <cellStyle name="20% - Accent6 5 2 5 2 2 3" xfId="44480" xr:uid="{00000000-0005-0000-0000-00003A2C0000}"/>
    <cellStyle name="20% - Accent6 5 2 5 2 3" xfId="7640" xr:uid="{00000000-0005-0000-0000-00003B2C0000}"/>
    <cellStyle name="20% - Accent6 5 2 5 2 4" xfId="7641" xr:uid="{00000000-0005-0000-0000-00003C2C0000}"/>
    <cellStyle name="20% - Accent6 5 2 5 2 5" xfId="37747" xr:uid="{00000000-0005-0000-0000-00003D2C0000}"/>
    <cellStyle name="20% - Accent6 5 2 5 2 6" xfId="44479" xr:uid="{00000000-0005-0000-0000-00003E2C0000}"/>
    <cellStyle name="20% - Accent6 5 2 5 3" xfId="7642" xr:uid="{00000000-0005-0000-0000-00003F2C0000}"/>
    <cellStyle name="20% - Accent6 5 2 5 3 2" xfId="7643" xr:uid="{00000000-0005-0000-0000-0000402C0000}"/>
    <cellStyle name="20% - Accent6 5 2 5 3 3" xfId="44481" xr:uid="{00000000-0005-0000-0000-0000412C0000}"/>
    <cellStyle name="20% - Accent6 5 2 5 4" xfId="7644" xr:uid="{00000000-0005-0000-0000-0000422C0000}"/>
    <cellStyle name="20% - Accent6 5 2 5 5" xfId="7645" xr:uid="{00000000-0005-0000-0000-0000432C0000}"/>
    <cellStyle name="20% - Accent6 5 2 5 6" xfId="37746" xr:uid="{00000000-0005-0000-0000-0000442C0000}"/>
    <cellStyle name="20% - Accent6 5 2 5 7" xfId="44478" xr:uid="{00000000-0005-0000-0000-0000452C0000}"/>
    <cellStyle name="20% - Accent6 5 2 6" xfId="7646" xr:uid="{00000000-0005-0000-0000-0000462C0000}"/>
    <cellStyle name="20% - Accent6 5 2 6 2" xfId="7647" xr:uid="{00000000-0005-0000-0000-0000472C0000}"/>
    <cellStyle name="20% - Accent6 5 2 6 2 2" xfId="7648" xr:uid="{00000000-0005-0000-0000-0000482C0000}"/>
    <cellStyle name="20% - Accent6 5 2 6 2 3" xfId="44483" xr:uid="{00000000-0005-0000-0000-0000492C0000}"/>
    <cellStyle name="20% - Accent6 5 2 6 3" xfId="7649" xr:uid="{00000000-0005-0000-0000-00004A2C0000}"/>
    <cellStyle name="20% - Accent6 5 2 6 4" xfId="7650" xr:uid="{00000000-0005-0000-0000-00004B2C0000}"/>
    <cellStyle name="20% - Accent6 5 2 6 5" xfId="37748" xr:uid="{00000000-0005-0000-0000-00004C2C0000}"/>
    <cellStyle name="20% - Accent6 5 2 6 6" xfId="44482" xr:uid="{00000000-0005-0000-0000-00004D2C0000}"/>
    <cellStyle name="20% - Accent6 5 2 7" xfId="7651" xr:uid="{00000000-0005-0000-0000-00004E2C0000}"/>
    <cellStyle name="20% - Accent6 5 2 7 2" xfId="7652" xr:uid="{00000000-0005-0000-0000-00004F2C0000}"/>
    <cellStyle name="20% - Accent6 5 2 7 2 2" xfId="7653" xr:uid="{00000000-0005-0000-0000-0000502C0000}"/>
    <cellStyle name="20% - Accent6 5 2 7 3" xfId="7654" xr:uid="{00000000-0005-0000-0000-0000512C0000}"/>
    <cellStyle name="20% - Accent6 5 2 7 4" xfId="7655" xr:uid="{00000000-0005-0000-0000-0000522C0000}"/>
    <cellStyle name="20% - Accent6 5 2 7 5" xfId="44484" xr:uid="{00000000-0005-0000-0000-0000532C0000}"/>
    <cellStyle name="20% - Accent6 5 2 8" xfId="7656" xr:uid="{00000000-0005-0000-0000-0000542C0000}"/>
    <cellStyle name="20% - Accent6 5 2 8 2" xfId="7657" xr:uid="{00000000-0005-0000-0000-0000552C0000}"/>
    <cellStyle name="20% - Accent6 5 2 8 2 2" xfId="7658" xr:uid="{00000000-0005-0000-0000-0000562C0000}"/>
    <cellStyle name="20% - Accent6 5 2 8 3" xfId="7659" xr:uid="{00000000-0005-0000-0000-0000572C0000}"/>
    <cellStyle name="20% - Accent6 5 2 8 4" xfId="7660" xr:uid="{00000000-0005-0000-0000-0000582C0000}"/>
    <cellStyle name="20% - Accent6 5 2 9" xfId="7661" xr:uid="{00000000-0005-0000-0000-0000592C0000}"/>
    <cellStyle name="20% - Accent6 5 2 9 2" xfId="7662" xr:uid="{00000000-0005-0000-0000-00005A2C0000}"/>
    <cellStyle name="20% - Accent6 5 3" xfId="7663" xr:uid="{00000000-0005-0000-0000-00005B2C0000}"/>
    <cellStyle name="20% - Accent6 5 3 10" xfId="7664" xr:uid="{00000000-0005-0000-0000-00005C2C0000}"/>
    <cellStyle name="20% - Accent6 5 3 11" xfId="34657" xr:uid="{00000000-0005-0000-0000-00005D2C0000}"/>
    <cellStyle name="20% - Accent6 5 3 12" xfId="44485" xr:uid="{00000000-0005-0000-0000-00005E2C0000}"/>
    <cellStyle name="20% - Accent6 5 3 2" xfId="7665" xr:uid="{00000000-0005-0000-0000-00005F2C0000}"/>
    <cellStyle name="20% - Accent6 5 3 2 10" xfId="34658" xr:uid="{00000000-0005-0000-0000-0000602C0000}"/>
    <cellStyle name="20% - Accent6 5 3 2 11" xfId="44486" xr:uid="{00000000-0005-0000-0000-0000612C0000}"/>
    <cellStyle name="20% - Accent6 5 3 2 2" xfId="7666" xr:uid="{00000000-0005-0000-0000-0000622C0000}"/>
    <cellStyle name="20% - Accent6 5 3 2 2 2" xfId="7667" xr:uid="{00000000-0005-0000-0000-0000632C0000}"/>
    <cellStyle name="20% - Accent6 5 3 2 2 2 2" xfId="7668" xr:uid="{00000000-0005-0000-0000-0000642C0000}"/>
    <cellStyle name="20% - Accent6 5 3 2 2 2 2 2" xfId="7669" xr:uid="{00000000-0005-0000-0000-0000652C0000}"/>
    <cellStyle name="20% - Accent6 5 3 2 2 2 2 3" xfId="44489" xr:uid="{00000000-0005-0000-0000-0000662C0000}"/>
    <cellStyle name="20% - Accent6 5 3 2 2 2 3" xfId="7670" xr:uid="{00000000-0005-0000-0000-0000672C0000}"/>
    <cellStyle name="20% - Accent6 5 3 2 2 2 4" xfId="7671" xr:uid="{00000000-0005-0000-0000-0000682C0000}"/>
    <cellStyle name="20% - Accent6 5 3 2 2 2 5" xfId="37750" xr:uid="{00000000-0005-0000-0000-0000692C0000}"/>
    <cellStyle name="20% - Accent6 5 3 2 2 2 6" xfId="44488" xr:uid="{00000000-0005-0000-0000-00006A2C0000}"/>
    <cellStyle name="20% - Accent6 5 3 2 2 3" xfId="7672" xr:uid="{00000000-0005-0000-0000-00006B2C0000}"/>
    <cellStyle name="20% - Accent6 5 3 2 2 3 2" xfId="7673" xr:uid="{00000000-0005-0000-0000-00006C2C0000}"/>
    <cellStyle name="20% - Accent6 5 3 2 2 3 3" xfId="44490" xr:uid="{00000000-0005-0000-0000-00006D2C0000}"/>
    <cellStyle name="20% - Accent6 5 3 2 2 4" xfId="7674" xr:uid="{00000000-0005-0000-0000-00006E2C0000}"/>
    <cellStyle name="20% - Accent6 5 3 2 2 5" xfId="7675" xr:uid="{00000000-0005-0000-0000-00006F2C0000}"/>
    <cellStyle name="20% - Accent6 5 3 2 2 6" xfId="37749" xr:uid="{00000000-0005-0000-0000-0000702C0000}"/>
    <cellStyle name="20% - Accent6 5 3 2 2 7" xfId="44487" xr:uid="{00000000-0005-0000-0000-0000712C0000}"/>
    <cellStyle name="20% - Accent6 5 3 2 3" xfId="7676" xr:uid="{00000000-0005-0000-0000-0000722C0000}"/>
    <cellStyle name="20% - Accent6 5 3 2 3 2" xfId="7677" xr:uid="{00000000-0005-0000-0000-0000732C0000}"/>
    <cellStyle name="20% - Accent6 5 3 2 3 2 2" xfId="7678" xr:uid="{00000000-0005-0000-0000-0000742C0000}"/>
    <cellStyle name="20% - Accent6 5 3 2 3 2 2 2" xfId="7679" xr:uid="{00000000-0005-0000-0000-0000752C0000}"/>
    <cellStyle name="20% - Accent6 5 3 2 3 2 2 3" xfId="44493" xr:uid="{00000000-0005-0000-0000-0000762C0000}"/>
    <cellStyle name="20% - Accent6 5 3 2 3 2 3" xfId="7680" xr:uid="{00000000-0005-0000-0000-0000772C0000}"/>
    <cellStyle name="20% - Accent6 5 3 2 3 2 4" xfId="7681" xr:uid="{00000000-0005-0000-0000-0000782C0000}"/>
    <cellStyle name="20% - Accent6 5 3 2 3 2 5" xfId="37752" xr:uid="{00000000-0005-0000-0000-0000792C0000}"/>
    <cellStyle name="20% - Accent6 5 3 2 3 2 6" xfId="44492" xr:uid="{00000000-0005-0000-0000-00007A2C0000}"/>
    <cellStyle name="20% - Accent6 5 3 2 3 3" xfId="7682" xr:uid="{00000000-0005-0000-0000-00007B2C0000}"/>
    <cellStyle name="20% - Accent6 5 3 2 3 3 2" xfId="7683" xr:uid="{00000000-0005-0000-0000-00007C2C0000}"/>
    <cellStyle name="20% - Accent6 5 3 2 3 3 3" xfId="44494" xr:uid="{00000000-0005-0000-0000-00007D2C0000}"/>
    <cellStyle name="20% - Accent6 5 3 2 3 4" xfId="7684" xr:uid="{00000000-0005-0000-0000-00007E2C0000}"/>
    <cellStyle name="20% - Accent6 5 3 2 3 5" xfId="7685" xr:uid="{00000000-0005-0000-0000-00007F2C0000}"/>
    <cellStyle name="20% - Accent6 5 3 2 3 6" xfId="37751" xr:uid="{00000000-0005-0000-0000-0000802C0000}"/>
    <cellStyle name="20% - Accent6 5 3 2 3 7" xfId="44491" xr:uid="{00000000-0005-0000-0000-0000812C0000}"/>
    <cellStyle name="20% - Accent6 5 3 2 4" xfId="7686" xr:uid="{00000000-0005-0000-0000-0000822C0000}"/>
    <cellStyle name="20% - Accent6 5 3 2 4 2" xfId="7687" xr:uid="{00000000-0005-0000-0000-0000832C0000}"/>
    <cellStyle name="20% - Accent6 5 3 2 4 2 2" xfId="7688" xr:uid="{00000000-0005-0000-0000-0000842C0000}"/>
    <cellStyle name="20% - Accent6 5 3 2 4 2 3" xfId="44496" xr:uid="{00000000-0005-0000-0000-0000852C0000}"/>
    <cellStyle name="20% - Accent6 5 3 2 4 3" xfId="7689" xr:uid="{00000000-0005-0000-0000-0000862C0000}"/>
    <cellStyle name="20% - Accent6 5 3 2 4 4" xfId="7690" xr:uid="{00000000-0005-0000-0000-0000872C0000}"/>
    <cellStyle name="20% - Accent6 5 3 2 4 5" xfId="37753" xr:uid="{00000000-0005-0000-0000-0000882C0000}"/>
    <cellStyle name="20% - Accent6 5 3 2 4 6" xfId="44495" xr:uid="{00000000-0005-0000-0000-0000892C0000}"/>
    <cellStyle name="20% - Accent6 5 3 2 5" xfId="7691" xr:uid="{00000000-0005-0000-0000-00008A2C0000}"/>
    <cellStyle name="20% - Accent6 5 3 2 5 2" xfId="7692" xr:uid="{00000000-0005-0000-0000-00008B2C0000}"/>
    <cellStyle name="20% - Accent6 5 3 2 5 2 2" xfId="7693" xr:uid="{00000000-0005-0000-0000-00008C2C0000}"/>
    <cellStyle name="20% - Accent6 5 3 2 5 3" xfId="7694" xr:uid="{00000000-0005-0000-0000-00008D2C0000}"/>
    <cellStyle name="20% - Accent6 5 3 2 5 4" xfId="7695" xr:uid="{00000000-0005-0000-0000-00008E2C0000}"/>
    <cellStyle name="20% - Accent6 5 3 2 5 5" xfId="44497" xr:uid="{00000000-0005-0000-0000-00008F2C0000}"/>
    <cellStyle name="20% - Accent6 5 3 2 6" xfId="7696" xr:uid="{00000000-0005-0000-0000-0000902C0000}"/>
    <cellStyle name="20% - Accent6 5 3 2 6 2" xfId="7697" xr:uid="{00000000-0005-0000-0000-0000912C0000}"/>
    <cellStyle name="20% - Accent6 5 3 2 6 2 2" xfId="7698" xr:uid="{00000000-0005-0000-0000-0000922C0000}"/>
    <cellStyle name="20% - Accent6 5 3 2 6 3" xfId="7699" xr:uid="{00000000-0005-0000-0000-0000932C0000}"/>
    <cellStyle name="20% - Accent6 5 3 2 6 4" xfId="7700" xr:uid="{00000000-0005-0000-0000-0000942C0000}"/>
    <cellStyle name="20% - Accent6 5 3 2 7" xfId="7701" xr:uid="{00000000-0005-0000-0000-0000952C0000}"/>
    <cellStyle name="20% - Accent6 5 3 2 7 2" xfId="7702" xr:uid="{00000000-0005-0000-0000-0000962C0000}"/>
    <cellStyle name="20% - Accent6 5 3 2 8" xfId="7703" xr:uid="{00000000-0005-0000-0000-0000972C0000}"/>
    <cellStyle name="20% - Accent6 5 3 2 9" xfId="7704" xr:uid="{00000000-0005-0000-0000-0000982C0000}"/>
    <cellStyle name="20% - Accent6 5 3 3" xfId="7705" xr:uid="{00000000-0005-0000-0000-0000992C0000}"/>
    <cellStyle name="20% - Accent6 5 3 3 2" xfId="7706" xr:uid="{00000000-0005-0000-0000-00009A2C0000}"/>
    <cellStyle name="20% - Accent6 5 3 3 2 2" xfId="7707" xr:uid="{00000000-0005-0000-0000-00009B2C0000}"/>
    <cellStyle name="20% - Accent6 5 3 3 2 2 2" xfId="7708" xr:uid="{00000000-0005-0000-0000-00009C2C0000}"/>
    <cellStyle name="20% - Accent6 5 3 3 2 2 3" xfId="44500" xr:uid="{00000000-0005-0000-0000-00009D2C0000}"/>
    <cellStyle name="20% - Accent6 5 3 3 2 3" xfId="7709" xr:uid="{00000000-0005-0000-0000-00009E2C0000}"/>
    <cellStyle name="20% - Accent6 5 3 3 2 4" xfId="7710" xr:uid="{00000000-0005-0000-0000-00009F2C0000}"/>
    <cellStyle name="20% - Accent6 5 3 3 2 5" xfId="37755" xr:uid="{00000000-0005-0000-0000-0000A02C0000}"/>
    <cellStyle name="20% - Accent6 5 3 3 2 6" xfId="44499" xr:uid="{00000000-0005-0000-0000-0000A12C0000}"/>
    <cellStyle name="20% - Accent6 5 3 3 3" xfId="7711" xr:uid="{00000000-0005-0000-0000-0000A22C0000}"/>
    <cellStyle name="20% - Accent6 5 3 3 3 2" xfId="7712" xr:uid="{00000000-0005-0000-0000-0000A32C0000}"/>
    <cellStyle name="20% - Accent6 5 3 3 3 3" xfId="44501" xr:uid="{00000000-0005-0000-0000-0000A42C0000}"/>
    <cellStyle name="20% - Accent6 5 3 3 4" xfId="7713" xr:uid="{00000000-0005-0000-0000-0000A52C0000}"/>
    <cellStyle name="20% - Accent6 5 3 3 5" xfId="7714" xr:uid="{00000000-0005-0000-0000-0000A62C0000}"/>
    <cellStyle name="20% - Accent6 5 3 3 6" xfId="37754" xr:uid="{00000000-0005-0000-0000-0000A72C0000}"/>
    <cellStyle name="20% - Accent6 5 3 3 7" xfId="44498" xr:uid="{00000000-0005-0000-0000-0000A82C0000}"/>
    <cellStyle name="20% - Accent6 5 3 4" xfId="7715" xr:uid="{00000000-0005-0000-0000-0000A92C0000}"/>
    <cellStyle name="20% - Accent6 5 3 4 2" xfId="7716" xr:uid="{00000000-0005-0000-0000-0000AA2C0000}"/>
    <cellStyle name="20% - Accent6 5 3 4 2 2" xfId="7717" xr:uid="{00000000-0005-0000-0000-0000AB2C0000}"/>
    <cellStyle name="20% - Accent6 5 3 4 2 2 2" xfId="7718" xr:uid="{00000000-0005-0000-0000-0000AC2C0000}"/>
    <cellStyle name="20% - Accent6 5 3 4 2 2 3" xfId="44504" xr:uid="{00000000-0005-0000-0000-0000AD2C0000}"/>
    <cellStyle name="20% - Accent6 5 3 4 2 3" xfId="7719" xr:uid="{00000000-0005-0000-0000-0000AE2C0000}"/>
    <cellStyle name="20% - Accent6 5 3 4 2 4" xfId="7720" xr:uid="{00000000-0005-0000-0000-0000AF2C0000}"/>
    <cellStyle name="20% - Accent6 5 3 4 2 5" xfId="37757" xr:uid="{00000000-0005-0000-0000-0000B02C0000}"/>
    <cellStyle name="20% - Accent6 5 3 4 2 6" xfId="44503" xr:uid="{00000000-0005-0000-0000-0000B12C0000}"/>
    <cellStyle name="20% - Accent6 5 3 4 3" xfId="7721" xr:uid="{00000000-0005-0000-0000-0000B22C0000}"/>
    <cellStyle name="20% - Accent6 5 3 4 3 2" xfId="7722" xr:uid="{00000000-0005-0000-0000-0000B32C0000}"/>
    <cellStyle name="20% - Accent6 5 3 4 3 3" xfId="44505" xr:uid="{00000000-0005-0000-0000-0000B42C0000}"/>
    <cellStyle name="20% - Accent6 5 3 4 4" xfId="7723" xr:uid="{00000000-0005-0000-0000-0000B52C0000}"/>
    <cellStyle name="20% - Accent6 5 3 4 5" xfId="7724" xr:uid="{00000000-0005-0000-0000-0000B62C0000}"/>
    <cellStyle name="20% - Accent6 5 3 4 6" xfId="37756" xr:uid="{00000000-0005-0000-0000-0000B72C0000}"/>
    <cellStyle name="20% - Accent6 5 3 4 7" xfId="44502" xr:uid="{00000000-0005-0000-0000-0000B82C0000}"/>
    <cellStyle name="20% - Accent6 5 3 5" xfId="7725" xr:uid="{00000000-0005-0000-0000-0000B92C0000}"/>
    <cellStyle name="20% - Accent6 5 3 5 2" xfId="7726" xr:uid="{00000000-0005-0000-0000-0000BA2C0000}"/>
    <cellStyle name="20% - Accent6 5 3 5 2 2" xfId="7727" xr:uid="{00000000-0005-0000-0000-0000BB2C0000}"/>
    <cellStyle name="20% - Accent6 5 3 5 2 3" xfId="44507" xr:uid="{00000000-0005-0000-0000-0000BC2C0000}"/>
    <cellStyle name="20% - Accent6 5 3 5 3" xfId="7728" xr:uid="{00000000-0005-0000-0000-0000BD2C0000}"/>
    <cellStyle name="20% - Accent6 5 3 5 4" xfId="7729" xr:uid="{00000000-0005-0000-0000-0000BE2C0000}"/>
    <cellStyle name="20% - Accent6 5 3 5 5" xfId="37758" xr:uid="{00000000-0005-0000-0000-0000BF2C0000}"/>
    <cellStyle name="20% - Accent6 5 3 5 6" xfId="44506" xr:uid="{00000000-0005-0000-0000-0000C02C0000}"/>
    <cellStyle name="20% - Accent6 5 3 6" xfId="7730" xr:uid="{00000000-0005-0000-0000-0000C12C0000}"/>
    <cellStyle name="20% - Accent6 5 3 6 2" xfId="7731" xr:uid="{00000000-0005-0000-0000-0000C22C0000}"/>
    <cellStyle name="20% - Accent6 5 3 6 2 2" xfId="7732" xr:uid="{00000000-0005-0000-0000-0000C32C0000}"/>
    <cellStyle name="20% - Accent6 5 3 6 3" xfId="7733" xr:uid="{00000000-0005-0000-0000-0000C42C0000}"/>
    <cellStyle name="20% - Accent6 5 3 6 4" xfId="7734" xr:uid="{00000000-0005-0000-0000-0000C52C0000}"/>
    <cellStyle name="20% - Accent6 5 3 6 5" xfId="44508" xr:uid="{00000000-0005-0000-0000-0000C62C0000}"/>
    <cellStyle name="20% - Accent6 5 3 7" xfId="7735" xr:uid="{00000000-0005-0000-0000-0000C72C0000}"/>
    <cellStyle name="20% - Accent6 5 3 7 2" xfId="7736" xr:uid="{00000000-0005-0000-0000-0000C82C0000}"/>
    <cellStyle name="20% - Accent6 5 3 7 2 2" xfId="7737" xr:uid="{00000000-0005-0000-0000-0000C92C0000}"/>
    <cellStyle name="20% - Accent6 5 3 7 3" xfId="7738" xr:uid="{00000000-0005-0000-0000-0000CA2C0000}"/>
    <cellStyle name="20% - Accent6 5 3 7 4" xfId="7739" xr:uid="{00000000-0005-0000-0000-0000CB2C0000}"/>
    <cellStyle name="20% - Accent6 5 3 8" xfId="7740" xr:uid="{00000000-0005-0000-0000-0000CC2C0000}"/>
    <cellStyle name="20% - Accent6 5 3 8 2" xfId="7741" xr:uid="{00000000-0005-0000-0000-0000CD2C0000}"/>
    <cellStyle name="20% - Accent6 5 3 9" xfId="7742" xr:uid="{00000000-0005-0000-0000-0000CE2C0000}"/>
    <cellStyle name="20% - Accent6 5 4" xfId="7743" xr:uid="{00000000-0005-0000-0000-0000CF2C0000}"/>
    <cellStyle name="20% - Accent6 5 4 10" xfId="34659" xr:uid="{00000000-0005-0000-0000-0000D02C0000}"/>
    <cellStyle name="20% - Accent6 5 4 11" xfId="44509" xr:uid="{00000000-0005-0000-0000-0000D12C0000}"/>
    <cellStyle name="20% - Accent6 5 4 2" xfId="7744" xr:uid="{00000000-0005-0000-0000-0000D22C0000}"/>
    <cellStyle name="20% - Accent6 5 4 2 2" xfId="7745" xr:uid="{00000000-0005-0000-0000-0000D32C0000}"/>
    <cellStyle name="20% - Accent6 5 4 2 2 2" xfId="7746" xr:uid="{00000000-0005-0000-0000-0000D42C0000}"/>
    <cellStyle name="20% - Accent6 5 4 2 2 2 2" xfId="7747" xr:uid="{00000000-0005-0000-0000-0000D52C0000}"/>
    <cellStyle name="20% - Accent6 5 4 2 2 2 3" xfId="44512" xr:uid="{00000000-0005-0000-0000-0000D62C0000}"/>
    <cellStyle name="20% - Accent6 5 4 2 2 3" xfId="7748" xr:uid="{00000000-0005-0000-0000-0000D72C0000}"/>
    <cellStyle name="20% - Accent6 5 4 2 2 4" xfId="7749" xr:uid="{00000000-0005-0000-0000-0000D82C0000}"/>
    <cellStyle name="20% - Accent6 5 4 2 2 5" xfId="37760" xr:uid="{00000000-0005-0000-0000-0000D92C0000}"/>
    <cellStyle name="20% - Accent6 5 4 2 2 6" xfId="44511" xr:uid="{00000000-0005-0000-0000-0000DA2C0000}"/>
    <cellStyle name="20% - Accent6 5 4 2 3" xfId="7750" xr:uid="{00000000-0005-0000-0000-0000DB2C0000}"/>
    <cellStyle name="20% - Accent6 5 4 2 3 2" xfId="7751" xr:uid="{00000000-0005-0000-0000-0000DC2C0000}"/>
    <cellStyle name="20% - Accent6 5 4 2 3 3" xfId="44513" xr:uid="{00000000-0005-0000-0000-0000DD2C0000}"/>
    <cellStyle name="20% - Accent6 5 4 2 4" xfId="7752" xr:uid="{00000000-0005-0000-0000-0000DE2C0000}"/>
    <cellStyle name="20% - Accent6 5 4 2 5" xfId="7753" xr:uid="{00000000-0005-0000-0000-0000DF2C0000}"/>
    <cellStyle name="20% - Accent6 5 4 2 6" xfId="37759" xr:uid="{00000000-0005-0000-0000-0000E02C0000}"/>
    <cellStyle name="20% - Accent6 5 4 2 7" xfId="44510" xr:uid="{00000000-0005-0000-0000-0000E12C0000}"/>
    <cellStyle name="20% - Accent6 5 4 3" xfId="7754" xr:uid="{00000000-0005-0000-0000-0000E22C0000}"/>
    <cellStyle name="20% - Accent6 5 4 3 2" xfId="7755" xr:uid="{00000000-0005-0000-0000-0000E32C0000}"/>
    <cellStyle name="20% - Accent6 5 4 3 2 2" xfId="7756" xr:uid="{00000000-0005-0000-0000-0000E42C0000}"/>
    <cellStyle name="20% - Accent6 5 4 3 2 2 2" xfId="7757" xr:uid="{00000000-0005-0000-0000-0000E52C0000}"/>
    <cellStyle name="20% - Accent6 5 4 3 2 2 3" xfId="44516" xr:uid="{00000000-0005-0000-0000-0000E62C0000}"/>
    <cellStyle name="20% - Accent6 5 4 3 2 3" xfId="7758" xr:uid="{00000000-0005-0000-0000-0000E72C0000}"/>
    <cellStyle name="20% - Accent6 5 4 3 2 4" xfId="7759" xr:uid="{00000000-0005-0000-0000-0000E82C0000}"/>
    <cellStyle name="20% - Accent6 5 4 3 2 5" xfId="37762" xr:uid="{00000000-0005-0000-0000-0000E92C0000}"/>
    <cellStyle name="20% - Accent6 5 4 3 2 6" xfId="44515" xr:uid="{00000000-0005-0000-0000-0000EA2C0000}"/>
    <cellStyle name="20% - Accent6 5 4 3 3" xfId="7760" xr:uid="{00000000-0005-0000-0000-0000EB2C0000}"/>
    <cellStyle name="20% - Accent6 5 4 3 3 2" xfId="7761" xr:uid="{00000000-0005-0000-0000-0000EC2C0000}"/>
    <cellStyle name="20% - Accent6 5 4 3 3 3" xfId="44517" xr:uid="{00000000-0005-0000-0000-0000ED2C0000}"/>
    <cellStyle name="20% - Accent6 5 4 3 4" xfId="7762" xr:uid="{00000000-0005-0000-0000-0000EE2C0000}"/>
    <cellStyle name="20% - Accent6 5 4 3 5" xfId="7763" xr:uid="{00000000-0005-0000-0000-0000EF2C0000}"/>
    <cellStyle name="20% - Accent6 5 4 3 6" xfId="37761" xr:uid="{00000000-0005-0000-0000-0000F02C0000}"/>
    <cellStyle name="20% - Accent6 5 4 3 7" xfId="44514" xr:uid="{00000000-0005-0000-0000-0000F12C0000}"/>
    <cellStyle name="20% - Accent6 5 4 4" xfId="7764" xr:uid="{00000000-0005-0000-0000-0000F22C0000}"/>
    <cellStyle name="20% - Accent6 5 4 4 2" xfId="7765" xr:uid="{00000000-0005-0000-0000-0000F32C0000}"/>
    <cellStyle name="20% - Accent6 5 4 4 2 2" xfId="7766" xr:uid="{00000000-0005-0000-0000-0000F42C0000}"/>
    <cellStyle name="20% - Accent6 5 4 4 2 3" xfId="44519" xr:uid="{00000000-0005-0000-0000-0000F52C0000}"/>
    <cellStyle name="20% - Accent6 5 4 4 3" xfId="7767" xr:uid="{00000000-0005-0000-0000-0000F62C0000}"/>
    <cellStyle name="20% - Accent6 5 4 4 4" xfId="7768" xr:uid="{00000000-0005-0000-0000-0000F72C0000}"/>
    <cellStyle name="20% - Accent6 5 4 4 5" xfId="37763" xr:uid="{00000000-0005-0000-0000-0000F82C0000}"/>
    <cellStyle name="20% - Accent6 5 4 4 6" xfId="44518" xr:uid="{00000000-0005-0000-0000-0000F92C0000}"/>
    <cellStyle name="20% - Accent6 5 4 5" xfId="7769" xr:uid="{00000000-0005-0000-0000-0000FA2C0000}"/>
    <cellStyle name="20% - Accent6 5 4 5 2" xfId="7770" xr:uid="{00000000-0005-0000-0000-0000FB2C0000}"/>
    <cellStyle name="20% - Accent6 5 4 5 2 2" xfId="7771" xr:uid="{00000000-0005-0000-0000-0000FC2C0000}"/>
    <cellStyle name="20% - Accent6 5 4 5 3" xfId="7772" xr:uid="{00000000-0005-0000-0000-0000FD2C0000}"/>
    <cellStyle name="20% - Accent6 5 4 5 4" xfId="7773" xr:uid="{00000000-0005-0000-0000-0000FE2C0000}"/>
    <cellStyle name="20% - Accent6 5 4 5 5" xfId="44520" xr:uid="{00000000-0005-0000-0000-0000FF2C0000}"/>
    <cellStyle name="20% - Accent6 5 4 6" xfId="7774" xr:uid="{00000000-0005-0000-0000-0000002D0000}"/>
    <cellStyle name="20% - Accent6 5 4 6 2" xfId="7775" xr:uid="{00000000-0005-0000-0000-0000012D0000}"/>
    <cellStyle name="20% - Accent6 5 4 6 2 2" xfId="7776" xr:uid="{00000000-0005-0000-0000-0000022D0000}"/>
    <cellStyle name="20% - Accent6 5 4 6 3" xfId="7777" xr:uid="{00000000-0005-0000-0000-0000032D0000}"/>
    <cellStyle name="20% - Accent6 5 4 6 4" xfId="7778" xr:uid="{00000000-0005-0000-0000-0000042D0000}"/>
    <cellStyle name="20% - Accent6 5 4 7" xfId="7779" xr:uid="{00000000-0005-0000-0000-0000052D0000}"/>
    <cellStyle name="20% - Accent6 5 4 7 2" xfId="7780" xr:uid="{00000000-0005-0000-0000-0000062D0000}"/>
    <cellStyle name="20% - Accent6 5 4 8" xfId="7781" xr:uid="{00000000-0005-0000-0000-0000072D0000}"/>
    <cellStyle name="20% - Accent6 5 4 9" xfId="7782" xr:uid="{00000000-0005-0000-0000-0000082D0000}"/>
    <cellStyle name="20% - Accent6 5 5" xfId="7783" xr:uid="{00000000-0005-0000-0000-0000092D0000}"/>
    <cellStyle name="20% - Accent6 5 5 2" xfId="7784" xr:uid="{00000000-0005-0000-0000-00000A2D0000}"/>
    <cellStyle name="20% - Accent6 5 5 2 2" xfId="7785" xr:uid="{00000000-0005-0000-0000-00000B2D0000}"/>
    <cellStyle name="20% - Accent6 5 5 2 2 2" xfId="7786" xr:uid="{00000000-0005-0000-0000-00000C2D0000}"/>
    <cellStyle name="20% - Accent6 5 5 2 2 3" xfId="44523" xr:uid="{00000000-0005-0000-0000-00000D2D0000}"/>
    <cellStyle name="20% - Accent6 5 5 2 3" xfId="7787" xr:uid="{00000000-0005-0000-0000-00000E2D0000}"/>
    <cellStyle name="20% - Accent6 5 5 2 4" xfId="7788" xr:uid="{00000000-0005-0000-0000-00000F2D0000}"/>
    <cellStyle name="20% - Accent6 5 5 2 5" xfId="37765" xr:uid="{00000000-0005-0000-0000-0000102D0000}"/>
    <cellStyle name="20% - Accent6 5 5 2 6" xfId="44522" xr:uid="{00000000-0005-0000-0000-0000112D0000}"/>
    <cellStyle name="20% - Accent6 5 5 3" xfId="7789" xr:uid="{00000000-0005-0000-0000-0000122D0000}"/>
    <cellStyle name="20% - Accent6 5 5 3 2" xfId="7790" xr:uid="{00000000-0005-0000-0000-0000132D0000}"/>
    <cellStyle name="20% - Accent6 5 5 3 2 2" xfId="7791" xr:uid="{00000000-0005-0000-0000-0000142D0000}"/>
    <cellStyle name="20% - Accent6 5 5 3 2 3" xfId="44525" xr:uid="{00000000-0005-0000-0000-0000152D0000}"/>
    <cellStyle name="20% - Accent6 5 5 3 3" xfId="7792" xr:uid="{00000000-0005-0000-0000-0000162D0000}"/>
    <cellStyle name="20% - Accent6 5 5 3 4" xfId="7793" xr:uid="{00000000-0005-0000-0000-0000172D0000}"/>
    <cellStyle name="20% - Accent6 5 5 3 5" xfId="37766" xr:uid="{00000000-0005-0000-0000-0000182D0000}"/>
    <cellStyle name="20% - Accent6 5 5 3 6" xfId="44524" xr:uid="{00000000-0005-0000-0000-0000192D0000}"/>
    <cellStyle name="20% - Accent6 5 5 4" xfId="7794" xr:uid="{00000000-0005-0000-0000-00001A2D0000}"/>
    <cellStyle name="20% - Accent6 5 5 4 2" xfId="7795" xr:uid="{00000000-0005-0000-0000-00001B2D0000}"/>
    <cellStyle name="20% - Accent6 5 5 4 3" xfId="44526" xr:uid="{00000000-0005-0000-0000-00001C2D0000}"/>
    <cellStyle name="20% - Accent6 5 5 5" xfId="7796" xr:uid="{00000000-0005-0000-0000-00001D2D0000}"/>
    <cellStyle name="20% - Accent6 5 5 6" xfId="7797" xr:uid="{00000000-0005-0000-0000-00001E2D0000}"/>
    <cellStyle name="20% - Accent6 5 5 7" xfId="37764" xr:uid="{00000000-0005-0000-0000-00001F2D0000}"/>
    <cellStyle name="20% - Accent6 5 5 8" xfId="44521" xr:uid="{00000000-0005-0000-0000-0000202D0000}"/>
    <cellStyle name="20% - Accent6 5 6" xfId="7798" xr:uid="{00000000-0005-0000-0000-0000212D0000}"/>
    <cellStyle name="20% - Accent6 5 6 2" xfId="7799" xr:uid="{00000000-0005-0000-0000-0000222D0000}"/>
    <cellStyle name="20% - Accent6 5 6 2 2" xfId="7800" xr:uid="{00000000-0005-0000-0000-0000232D0000}"/>
    <cellStyle name="20% - Accent6 5 6 2 2 2" xfId="7801" xr:uid="{00000000-0005-0000-0000-0000242D0000}"/>
    <cellStyle name="20% - Accent6 5 6 2 2 3" xfId="44529" xr:uid="{00000000-0005-0000-0000-0000252D0000}"/>
    <cellStyle name="20% - Accent6 5 6 2 3" xfId="7802" xr:uid="{00000000-0005-0000-0000-0000262D0000}"/>
    <cellStyle name="20% - Accent6 5 6 2 4" xfId="7803" xr:uid="{00000000-0005-0000-0000-0000272D0000}"/>
    <cellStyle name="20% - Accent6 5 6 2 5" xfId="37768" xr:uid="{00000000-0005-0000-0000-0000282D0000}"/>
    <cellStyle name="20% - Accent6 5 6 2 6" xfId="44528" xr:uid="{00000000-0005-0000-0000-0000292D0000}"/>
    <cellStyle name="20% - Accent6 5 6 3" xfId="7804" xr:uid="{00000000-0005-0000-0000-00002A2D0000}"/>
    <cellStyle name="20% - Accent6 5 6 3 2" xfId="7805" xr:uid="{00000000-0005-0000-0000-00002B2D0000}"/>
    <cellStyle name="20% - Accent6 5 6 3 3" xfId="44530" xr:uid="{00000000-0005-0000-0000-00002C2D0000}"/>
    <cellStyle name="20% - Accent6 5 6 4" xfId="7806" xr:uid="{00000000-0005-0000-0000-00002D2D0000}"/>
    <cellStyle name="20% - Accent6 5 6 5" xfId="7807" xr:uid="{00000000-0005-0000-0000-00002E2D0000}"/>
    <cellStyle name="20% - Accent6 5 6 6" xfId="37767" xr:uid="{00000000-0005-0000-0000-00002F2D0000}"/>
    <cellStyle name="20% - Accent6 5 6 7" xfId="44527" xr:uid="{00000000-0005-0000-0000-0000302D0000}"/>
    <cellStyle name="20% - Accent6 5 7" xfId="7808" xr:uid="{00000000-0005-0000-0000-0000312D0000}"/>
    <cellStyle name="20% - Accent6 5 7 2" xfId="7809" xr:uid="{00000000-0005-0000-0000-0000322D0000}"/>
    <cellStyle name="20% - Accent6 5 7 2 2" xfId="7810" xr:uid="{00000000-0005-0000-0000-0000332D0000}"/>
    <cellStyle name="20% - Accent6 5 7 2 3" xfId="44532" xr:uid="{00000000-0005-0000-0000-0000342D0000}"/>
    <cellStyle name="20% - Accent6 5 7 3" xfId="7811" xr:uid="{00000000-0005-0000-0000-0000352D0000}"/>
    <cellStyle name="20% - Accent6 5 7 4" xfId="7812" xr:uid="{00000000-0005-0000-0000-0000362D0000}"/>
    <cellStyle name="20% - Accent6 5 7 5" xfId="37769" xr:uid="{00000000-0005-0000-0000-0000372D0000}"/>
    <cellStyle name="20% - Accent6 5 7 6" xfId="44531" xr:uid="{00000000-0005-0000-0000-0000382D0000}"/>
    <cellStyle name="20% - Accent6 5 8" xfId="7813" xr:uid="{00000000-0005-0000-0000-0000392D0000}"/>
    <cellStyle name="20% - Accent6 5 8 2" xfId="7814" xr:uid="{00000000-0005-0000-0000-00003A2D0000}"/>
    <cellStyle name="20% - Accent6 5 8 2 2" xfId="7815" xr:uid="{00000000-0005-0000-0000-00003B2D0000}"/>
    <cellStyle name="20% - Accent6 5 8 3" xfId="7816" xr:uid="{00000000-0005-0000-0000-00003C2D0000}"/>
    <cellStyle name="20% - Accent6 5 8 4" xfId="7817" xr:uid="{00000000-0005-0000-0000-00003D2D0000}"/>
    <cellStyle name="20% - Accent6 5 8 5" xfId="44533" xr:uid="{00000000-0005-0000-0000-00003E2D0000}"/>
    <cellStyle name="20% - Accent6 5 9" xfId="7818" xr:uid="{00000000-0005-0000-0000-00003F2D0000}"/>
    <cellStyle name="20% - Accent6 5 9 2" xfId="7819" xr:uid="{00000000-0005-0000-0000-0000402D0000}"/>
    <cellStyle name="20% - Accent6 5 9 2 2" xfId="7820" xr:uid="{00000000-0005-0000-0000-0000412D0000}"/>
    <cellStyle name="20% - Accent6 5 9 3" xfId="7821" xr:uid="{00000000-0005-0000-0000-0000422D0000}"/>
    <cellStyle name="20% - Accent6 5 9 4" xfId="7822" xr:uid="{00000000-0005-0000-0000-0000432D0000}"/>
    <cellStyle name="20% - Accent6 6" xfId="7823" xr:uid="{00000000-0005-0000-0000-0000442D0000}"/>
    <cellStyle name="20% - Accent6 7" xfId="7824" xr:uid="{00000000-0005-0000-0000-0000452D0000}"/>
    <cellStyle name="20% - Accent6 8" xfId="7825" xr:uid="{00000000-0005-0000-0000-0000462D0000}"/>
    <cellStyle name="20% - Accent6 9" xfId="7826" xr:uid="{00000000-0005-0000-0000-0000472D0000}"/>
    <cellStyle name="20% - Accent6 9 2" xfId="7827" xr:uid="{00000000-0005-0000-0000-0000482D0000}"/>
    <cellStyle name="20% - Accent6 9 2 2" xfId="7828" xr:uid="{00000000-0005-0000-0000-0000492D0000}"/>
    <cellStyle name="20% - Accent6 9 2 3" xfId="44535" xr:uid="{00000000-0005-0000-0000-00004A2D0000}"/>
    <cellStyle name="20% - Accent6 9 3" xfId="7829" xr:uid="{00000000-0005-0000-0000-00004B2D0000}"/>
    <cellStyle name="20% - Accent6 9 4" xfId="7830" xr:uid="{00000000-0005-0000-0000-00004C2D0000}"/>
    <cellStyle name="20% - Accent6 9 5" xfId="37770" xr:uid="{00000000-0005-0000-0000-00004D2D0000}"/>
    <cellStyle name="20% - Accent6 9 6" xfId="44534" xr:uid="{00000000-0005-0000-0000-00004E2D0000}"/>
    <cellStyle name="40% - Accent1 10" xfId="44536" xr:uid="{00000000-0005-0000-0000-00004F2D0000}"/>
    <cellStyle name="40% - Accent1 2" xfId="7831" xr:uid="{00000000-0005-0000-0000-0000502D0000}"/>
    <cellStyle name="40% - Accent1 2 10" xfId="7832" xr:uid="{00000000-0005-0000-0000-0000512D0000}"/>
    <cellStyle name="40% - Accent1 2 10 2" xfId="7833" xr:uid="{00000000-0005-0000-0000-0000522D0000}"/>
    <cellStyle name="40% - Accent1 2 10 2 2" xfId="7834" xr:uid="{00000000-0005-0000-0000-0000532D0000}"/>
    <cellStyle name="40% - Accent1 2 10 2 3" xfId="44538" xr:uid="{00000000-0005-0000-0000-0000542D0000}"/>
    <cellStyle name="40% - Accent1 2 10 3" xfId="7835" xr:uid="{00000000-0005-0000-0000-0000552D0000}"/>
    <cellStyle name="40% - Accent1 2 10 4" xfId="7836" xr:uid="{00000000-0005-0000-0000-0000562D0000}"/>
    <cellStyle name="40% - Accent1 2 10 5" xfId="37771" xr:uid="{00000000-0005-0000-0000-0000572D0000}"/>
    <cellStyle name="40% - Accent1 2 10 6" xfId="44537" xr:uid="{00000000-0005-0000-0000-0000582D0000}"/>
    <cellStyle name="40% - Accent1 2 11" xfId="7837" xr:uid="{00000000-0005-0000-0000-0000592D0000}"/>
    <cellStyle name="40% - Accent1 2 11 2" xfId="7838" xr:uid="{00000000-0005-0000-0000-00005A2D0000}"/>
    <cellStyle name="40% - Accent1 2 12" xfId="7839" xr:uid="{00000000-0005-0000-0000-00005B2D0000}"/>
    <cellStyle name="40% - Accent1 2 13" xfId="7840" xr:uid="{00000000-0005-0000-0000-00005C2D0000}"/>
    <cellStyle name="40% - Accent1 2 14" xfId="41845" xr:uid="{00000000-0005-0000-0000-00005D2D0000}"/>
    <cellStyle name="40% - Accent1 2 2" xfId="7841" xr:uid="{00000000-0005-0000-0000-00005E2D0000}"/>
    <cellStyle name="40% - Accent1 2 2 2" xfId="7842" xr:uid="{00000000-0005-0000-0000-00005F2D0000}"/>
    <cellStyle name="40% - Accent1 2 2 3" xfId="7843" xr:uid="{00000000-0005-0000-0000-0000602D0000}"/>
    <cellStyle name="40% - Accent1 2 2 3 2" xfId="37773" xr:uid="{00000000-0005-0000-0000-0000612D0000}"/>
    <cellStyle name="40% - Accent1 2 2 3 3" xfId="37772" xr:uid="{00000000-0005-0000-0000-0000622D0000}"/>
    <cellStyle name="40% - Accent1 2 2 4" xfId="7844" xr:uid="{00000000-0005-0000-0000-0000632D0000}"/>
    <cellStyle name="40% - Accent1 2 3" xfId="7845" xr:uid="{00000000-0005-0000-0000-0000642D0000}"/>
    <cellStyle name="40% - Accent1 2 3 10" xfId="7846" xr:uid="{00000000-0005-0000-0000-0000652D0000}"/>
    <cellStyle name="40% - Accent1 2 3 11" xfId="7847" xr:uid="{00000000-0005-0000-0000-0000662D0000}"/>
    <cellStyle name="40% - Accent1 2 3 12" xfId="34660" xr:uid="{00000000-0005-0000-0000-0000672D0000}"/>
    <cellStyle name="40% - Accent1 2 3 13" xfId="44539" xr:uid="{00000000-0005-0000-0000-0000682D0000}"/>
    <cellStyle name="40% - Accent1 2 3 2" xfId="7848" xr:uid="{00000000-0005-0000-0000-0000692D0000}"/>
    <cellStyle name="40% - Accent1 2 3 2 10" xfId="7849" xr:uid="{00000000-0005-0000-0000-00006A2D0000}"/>
    <cellStyle name="40% - Accent1 2 3 2 11" xfId="34661" xr:uid="{00000000-0005-0000-0000-00006B2D0000}"/>
    <cellStyle name="40% - Accent1 2 3 2 12" xfId="44540" xr:uid="{00000000-0005-0000-0000-00006C2D0000}"/>
    <cellStyle name="40% - Accent1 2 3 2 2" xfId="7850" xr:uid="{00000000-0005-0000-0000-00006D2D0000}"/>
    <cellStyle name="40% - Accent1 2 3 2 2 10" xfId="34662" xr:uid="{00000000-0005-0000-0000-00006E2D0000}"/>
    <cellStyle name="40% - Accent1 2 3 2 2 11" xfId="44541" xr:uid="{00000000-0005-0000-0000-00006F2D0000}"/>
    <cellStyle name="40% - Accent1 2 3 2 2 2" xfId="7851" xr:uid="{00000000-0005-0000-0000-0000702D0000}"/>
    <cellStyle name="40% - Accent1 2 3 2 2 2 2" xfId="7852" xr:uid="{00000000-0005-0000-0000-0000712D0000}"/>
    <cellStyle name="40% - Accent1 2 3 2 2 2 2 2" xfId="7853" xr:uid="{00000000-0005-0000-0000-0000722D0000}"/>
    <cellStyle name="40% - Accent1 2 3 2 2 2 2 2 2" xfId="7854" xr:uid="{00000000-0005-0000-0000-0000732D0000}"/>
    <cellStyle name="40% - Accent1 2 3 2 2 2 2 2 3" xfId="44544" xr:uid="{00000000-0005-0000-0000-0000742D0000}"/>
    <cellStyle name="40% - Accent1 2 3 2 2 2 2 3" xfId="7855" xr:uid="{00000000-0005-0000-0000-0000752D0000}"/>
    <cellStyle name="40% - Accent1 2 3 2 2 2 2 4" xfId="7856" xr:uid="{00000000-0005-0000-0000-0000762D0000}"/>
    <cellStyle name="40% - Accent1 2 3 2 2 2 2 5" xfId="37775" xr:uid="{00000000-0005-0000-0000-0000772D0000}"/>
    <cellStyle name="40% - Accent1 2 3 2 2 2 2 6" xfId="44543" xr:uid="{00000000-0005-0000-0000-0000782D0000}"/>
    <cellStyle name="40% - Accent1 2 3 2 2 2 3" xfId="7857" xr:uid="{00000000-0005-0000-0000-0000792D0000}"/>
    <cellStyle name="40% - Accent1 2 3 2 2 2 3 2" xfId="7858" xr:uid="{00000000-0005-0000-0000-00007A2D0000}"/>
    <cellStyle name="40% - Accent1 2 3 2 2 2 3 3" xfId="44545" xr:uid="{00000000-0005-0000-0000-00007B2D0000}"/>
    <cellStyle name="40% - Accent1 2 3 2 2 2 4" xfId="7859" xr:uid="{00000000-0005-0000-0000-00007C2D0000}"/>
    <cellStyle name="40% - Accent1 2 3 2 2 2 5" xfId="7860" xr:uid="{00000000-0005-0000-0000-00007D2D0000}"/>
    <cellStyle name="40% - Accent1 2 3 2 2 2 6" xfId="37774" xr:uid="{00000000-0005-0000-0000-00007E2D0000}"/>
    <cellStyle name="40% - Accent1 2 3 2 2 2 7" xfId="44542" xr:uid="{00000000-0005-0000-0000-00007F2D0000}"/>
    <cellStyle name="40% - Accent1 2 3 2 2 3" xfId="7861" xr:uid="{00000000-0005-0000-0000-0000802D0000}"/>
    <cellStyle name="40% - Accent1 2 3 2 2 3 2" xfId="7862" xr:uid="{00000000-0005-0000-0000-0000812D0000}"/>
    <cellStyle name="40% - Accent1 2 3 2 2 3 2 2" xfId="7863" xr:uid="{00000000-0005-0000-0000-0000822D0000}"/>
    <cellStyle name="40% - Accent1 2 3 2 2 3 2 2 2" xfId="7864" xr:uid="{00000000-0005-0000-0000-0000832D0000}"/>
    <cellStyle name="40% - Accent1 2 3 2 2 3 2 2 3" xfId="44548" xr:uid="{00000000-0005-0000-0000-0000842D0000}"/>
    <cellStyle name="40% - Accent1 2 3 2 2 3 2 3" xfId="7865" xr:uid="{00000000-0005-0000-0000-0000852D0000}"/>
    <cellStyle name="40% - Accent1 2 3 2 2 3 2 4" xfId="7866" xr:uid="{00000000-0005-0000-0000-0000862D0000}"/>
    <cellStyle name="40% - Accent1 2 3 2 2 3 2 5" xfId="37777" xr:uid="{00000000-0005-0000-0000-0000872D0000}"/>
    <cellStyle name="40% - Accent1 2 3 2 2 3 2 6" xfId="44547" xr:uid="{00000000-0005-0000-0000-0000882D0000}"/>
    <cellStyle name="40% - Accent1 2 3 2 2 3 3" xfId="7867" xr:uid="{00000000-0005-0000-0000-0000892D0000}"/>
    <cellStyle name="40% - Accent1 2 3 2 2 3 3 2" xfId="7868" xr:uid="{00000000-0005-0000-0000-00008A2D0000}"/>
    <cellStyle name="40% - Accent1 2 3 2 2 3 3 3" xfId="44549" xr:uid="{00000000-0005-0000-0000-00008B2D0000}"/>
    <cellStyle name="40% - Accent1 2 3 2 2 3 4" xfId="7869" xr:uid="{00000000-0005-0000-0000-00008C2D0000}"/>
    <cellStyle name="40% - Accent1 2 3 2 2 3 5" xfId="7870" xr:uid="{00000000-0005-0000-0000-00008D2D0000}"/>
    <cellStyle name="40% - Accent1 2 3 2 2 3 6" xfId="37776" xr:uid="{00000000-0005-0000-0000-00008E2D0000}"/>
    <cellStyle name="40% - Accent1 2 3 2 2 3 7" xfId="44546" xr:uid="{00000000-0005-0000-0000-00008F2D0000}"/>
    <cellStyle name="40% - Accent1 2 3 2 2 4" xfId="7871" xr:uid="{00000000-0005-0000-0000-0000902D0000}"/>
    <cellStyle name="40% - Accent1 2 3 2 2 4 2" xfId="7872" xr:uid="{00000000-0005-0000-0000-0000912D0000}"/>
    <cellStyle name="40% - Accent1 2 3 2 2 4 2 2" xfId="7873" xr:uid="{00000000-0005-0000-0000-0000922D0000}"/>
    <cellStyle name="40% - Accent1 2 3 2 2 4 2 3" xfId="44551" xr:uid="{00000000-0005-0000-0000-0000932D0000}"/>
    <cellStyle name="40% - Accent1 2 3 2 2 4 3" xfId="7874" xr:uid="{00000000-0005-0000-0000-0000942D0000}"/>
    <cellStyle name="40% - Accent1 2 3 2 2 4 4" xfId="7875" xr:uid="{00000000-0005-0000-0000-0000952D0000}"/>
    <cellStyle name="40% - Accent1 2 3 2 2 4 5" xfId="37778" xr:uid="{00000000-0005-0000-0000-0000962D0000}"/>
    <cellStyle name="40% - Accent1 2 3 2 2 4 6" xfId="44550" xr:uid="{00000000-0005-0000-0000-0000972D0000}"/>
    <cellStyle name="40% - Accent1 2 3 2 2 5" xfId="7876" xr:uid="{00000000-0005-0000-0000-0000982D0000}"/>
    <cellStyle name="40% - Accent1 2 3 2 2 5 2" xfId="7877" xr:uid="{00000000-0005-0000-0000-0000992D0000}"/>
    <cellStyle name="40% - Accent1 2 3 2 2 5 2 2" xfId="7878" xr:uid="{00000000-0005-0000-0000-00009A2D0000}"/>
    <cellStyle name="40% - Accent1 2 3 2 2 5 3" xfId="7879" xr:uid="{00000000-0005-0000-0000-00009B2D0000}"/>
    <cellStyle name="40% - Accent1 2 3 2 2 5 4" xfId="7880" xr:uid="{00000000-0005-0000-0000-00009C2D0000}"/>
    <cellStyle name="40% - Accent1 2 3 2 2 5 5" xfId="44552" xr:uid="{00000000-0005-0000-0000-00009D2D0000}"/>
    <cellStyle name="40% - Accent1 2 3 2 2 6" xfId="7881" xr:uid="{00000000-0005-0000-0000-00009E2D0000}"/>
    <cellStyle name="40% - Accent1 2 3 2 2 6 2" xfId="7882" xr:uid="{00000000-0005-0000-0000-00009F2D0000}"/>
    <cellStyle name="40% - Accent1 2 3 2 2 6 2 2" xfId="7883" xr:uid="{00000000-0005-0000-0000-0000A02D0000}"/>
    <cellStyle name="40% - Accent1 2 3 2 2 6 3" xfId="7884" xr:uid="{00000000-0005-0000-0000-0000A12D0000}"/>
    <cellStyle name="40% - Accent1 2 3 2 2 6 4" xfId="7885" xr:uid="{00000000-0005-0000-0000-0000A22D0000}"/>
    <cellStyle name="40% - Accent1 2 3 2 2 7" xfId="7886" xr:uid="{00000000-0005-0000-0000-0000A32D0000}"/>
    <cellStyle name="40% - Accent1 2 3 2 2 7 2" xfId="7887" xr:uid="{00000000-0005-0000-0000-0000A42D0000}"/>
    <cellStyle name="40% - Accent1 2 3 2 2 8" xfId="7888" xr:uid="{00000000-0005-0000-0000-0000A52D0000}"/>
    <cellStyle name="40% - Accent1 2 3 2 2 9" xfId="7889" xr:uid="{00000000-0005-0000-0000-0000A62D0000}"/>
    <cellStyle name="40% - Accent1 2 3 2 3" xfId="7890" xr:uid="{00000000-0005-0000-0000-0000A72D0000}"/>
    <cellStyle name="40% - Accent1 2 3 2 3 2" xfId="7891" xr:uid="{00000000-0005-0000-0000-0000A82D0000}"/>
    <cellStyle name="40% - Accent1 2 3 2 3 2 2" xfId="7892" xr:uid="{00000000-0005-0000-0000-0000A92D0000}"/>
    <cellStyle name="40% - Accent1 2 3 2 3 2 2 2" xfId="7893" xr:uid="{00000000-0005-0000-0000-0000AA2D0000}"/>
    <cellStyle name="40% - Accent1 2 3 2 3 2 2 3" xfId="44555" xr:uid="{00000000-0005-0000-0000-0000AB2D0000}"/>
    <cellStyle name="40% - Accent1 2 3 2 3 2 3" xfId="7894" xr:uid="{00000000-0005-0000-0000-0000AC2D0000}"/>
    <cellStyle name="40% - Accent1 2 3 2 3 2 4" xfId="7895" xr:uid="{00000000-0005-0000-0000-0000AD2D0000}"/>
    <cellStyle name="40% - Accent1 2 3 2 3 2 5" xfId="37780" xr:uid="{00000000-0005-0000-0000-0000AE2D0000}"/>
    <cellStyle name="40% - Accent1 2 3 2 3 2 6" xfId="44554" xr:uid="{00000000-0005-0000-0000-0000AF2D0000}"/>
    <cellStyle name="40% - Accent1 2 3 2 3 3" xfId="7896" xr:uid="{00000000-0005-0000-0000-0000B02D0000}"/>
    <cellStyle name="40% - Accent1 2 3 2 3 3 2" xfId="7897" xr:uid="{00000000-0005-0000-0000-0000B12D0000}"/>
    <cellStyle name="40% - Accent1 2 3 2 3 3 3" xfId="44556" xr:uid="{00000000-0005-0000-0000-0000B22D0000}"/>
    <cellStyle name="40% - Accent1 2 3 2 3 4" xfId="7898" xr:uid="{00000000-0005-0000-0000-0000B32D0000}"/>
    <cellStyle name="40% - Accent1 2 3 2 3 5" xfId="7899" xr:uid="{00000000-0005-0000-0000-0000B42D0000}"/>
    <cellStyle name="40% - Accent1 2 3 2 3 6" xfId="37779" xr:uid="{00000000-0005-0000-0000-0000B52D0000}"/>
    <cellStyle name="40% - Accent1 2 3 2 3 7" xfId="44553" xr:uid="{00000000-0005-0000-0000-0000B62D0000}"/>
    <cellStyle name="40% - Accent1 2 3 2 4" xfId="7900" xr:uid="{00000000-0005-0000-0000-0000B72D0000}"/>
    <cellStyle name="40% - Accent1 2 3 2 4 2" xfId="7901" xr:uid="{00000000-0005-0000-0000-0000B82D0000}"/>
    <cellStyle name="40% - Accent1 2 3 2 4 2 2" xfId="7902" xr:uid="{00000000-0005-0000-0000-0000B92D0000}"/>
    <cellStyle name="40% - Accent1 2 3 2 4 2 2 2" xfId="7903" xr:uid="{00000000-0005-0000-0000-0000BA2D0000}"/>
    <cellStyle name="40% - Accent1 2 3 2 4 2 2 3" xfId="44559" xr:uid="{00000000-0005-0000-0000-0000BB2D0000}"/>
    <cellStyle name="40% - Accent1 2 3 2 4 2 3" xfId="7904" xr:uid="{00000000-0005-0000-0000-0000BC2D0000}"/>
    <cellStyle name="40% - Accent1 2 3 2 4 2 4" xfId="7905" xr:uid="{00000000-0005-0000-0000-0000BD2D0000}"/>
    <cellStyle name="40% - Accent1 2 3 2 4 2 5" xfId="37782" xr:uid="{00000000-0005-0000-0000-0000BE2D0000}"/>
    <cellStyle name="40% - Accent1 2 3 2 4 2 6" xfId="44558" xr:uid="{00000000-0005-0000-0000-0000BF2D0000}"/>
    <cellStyle name="40% - Accent1 2 3 2 4 3" xfId="7906" xr:uid="{00000000-0005-0000-0000-0000C02D0000}"/>
    <cellStyle name="40% - Accent1 2 3 2 4 3 2" xfId="7907" xr:uid="{00000000-0005-0000-0000-0000C12D0000}"/>
    <cellStyle name="40% - Accent1 2 3 2 4 3 3" xfId="44560" xr:uid="{00000000-0005-0000-0000-0000C22D0000}"/>
    <cellStyle name="40% - Accent1 2 3 2 4 4" xfId="7908" xr:uid="{00000000-0005-0000-0000-0000C32D0000}"/>
    <cellStyle name="40% - Accent1 2 3 2 4 5" xfId="7909" xr:uid="{00000000-0005-0000-0000-0000C42D0000}"/>
    <cellStyle name="40% - Accent1 2 3 2 4 6" xfId="37781" xr:uid="{00000000-0005-0000-0000-0000C52D0000}"/>
    <cellStyle name="40% - Accent1 2 3 2 4 7" xfId="44557" xr:uid="{00000000-0005-0000-0000-0000C62D0000}"/>
    <cellStyle name="40% - Accent1 2 3 2 5" xfId="7910" xr:uid="{00000000-0005-0000-0000-0000C72D0000}"/>
    <cellStyle name="40% - Accent1 2 3 2 5 2" xfId="7911" xr:uid="{00000000-0005-0000-0000-0000C82D0000}"/>
    <cellStyle name="40% - Accent1 2 3 2 5 2 2" xfId="7912" xr:uid="{00000000-0005-0000-0000-0000C92D0000}"/>
    <cellStyle name="40% - Accent1 2 3 2 5 2 3" xfId="44562" xr:uid="{00000000-0005-0000-0000-0000CA2D0000}"/>
    <cellStyle name="40% - Accent1 2 3 2 5 3" xfId="7913" xr:uid="{00000000-0005-0000-0000-0000CB2D0000}"/>
    <cellStyle name="40% - Accent1 2 3 2 5 4" xfId="7914" xr:uid="{00000000-0005-0000-0000-0000CC2D0000}"/>
    <cellStyle name="40% - Accent1 2 3 2 5 5" xfId="37783" xr:uid="{00000000-0005-0000-0000-0000CD2D0000}"/>
    <cellStyle name="40% - Accent1 2 3 2 5 6" xfId="44561" xr:uid="{00000000-0005-0000-0000-0000CE2D0000}"/>
    <cellStyle name="40% - Accent1 2 3 2 6" xfId="7915" xr:uid="{00000000-0005-0000-0000-0000CF2D0000}"/>
    <cellStyle name="40% - Accent1 2 3 2 6 2" xfId="7916" xr:uid="{00000000-0005-0000-0000-0000D02D0000}"/>
    <cellStyle name="40% - Accent1 2 3 2 6 2 2" xfId="7917" xr:uid="{00000000-0005-0000-0000-0000D12D0000}"/>
    <cellStyle name="40% - Accent1 2 3 2 6 3" xfId="7918" xr:uid="{00000000-0005-0000-0000-0000D22D0000}"/>
    <cellStyle name="40% - Accent1 2 3 2 6 4" xfId="7919" xr:uid="{00000000-0005-0000-0000-0000D32D0000}"/>
    <cellStyle name="40% - Accent1 2 3 2 6 5" xfId="44563" xr:uid="{00000000-0005-0000-0000-0000D42D0000}"/>
    <cellStyle name="40% - Accent1 2 3 2 7" xfId="7920" xr:uid="{00000000-0005-0000-0000-0000D52D0000}"/>
    <cellStyle name="40% - Accent1 2 3 2 7 2" xfId="7921" xr:uid="{00000000-0005-0000-0000-0000D62D0000}"/>
    <cellStyle name="40% - Accent1 2 3 2 7 2 2" xfId="7922" xr:uid="{00000000-0005-0000-0000-0000D72D0000}"/>
    <cellStyle name="40% - Accent1 2 3 2 7 3" xfId="7923" xr:uid="{00000000-0005-0000-0000-0000D82D0000}"/>
    <cellStyle name="40% - Accent1 2 3 2 7 4" xfId="7924" xr:uid="{00000000-0005-0000-0000-0000D92D0000}"/>
    <cellStyle name="40% - Accent1 2 3 2 8" xfId="7925" xr:uid="{00000000-0005-0000-0000-0000DA2D0000}"/>
    <cellStyle name="40% - Accent1 2 3 2 8 2" xfId="7926" xr:uid="{00000000-0005-0000-0000-0000DB2D0000}"/>
    <cellStyle name="40% - Accent1 2 3 2 9" xfId="7927" xr:uid="{00000000-0005-0000-0000-0000DC2D0000}"/>
    <cellStyle name="40% - Accent1 2 3 3" xfId="7928" xr:uid="{00000000-0005-0000-0000-0000DD2D0000}"/>
    <cellStyle name="40% - Accent1 2 3 3 10" xfId="34663" xr:uid="{00000000-0005-0000-0000-0000DE2D0000}"/>
    <cellStyle name="40% - Accent1 2 3 3 11" xfId="44564" xr:uid="{00000000-0005-0000-0000-0000DF2D0000}"/>
    <cellStyle name="40% - Accent1 2 3 3 2" xfId="7929" xr:uid="{00000000-0005-0000-0000-0000E02D0000}"/>
    <cellStyle name="40% - Accent1 2 3 3 2 2" xfId="7930" xr:uid="{00000000-0005-0000-0000-0000E12D0000}"/>
    <cellStyle name="40% - Accent1 2 3 3 2 2 2" xfId="7931" xr:uid="{00000000-0005-0000-0000-0000E22D0000}"/>
    <cellStyle name="40% - Accent1 2 3 3 2 2 2 2" xfId="7932" xr:uid="{00000000-0005-0000-0000-0000E32D0000}"/>
    <cellStyle name="40% - Accent1 2 3 3 2 2 2 3" xfId="44567" xr:uid="{00000000-0005-0000-0000-0000E42D0000}"/>
    <cellStyle name="40% - Accent1 2 3 3 2 2 3" xfId="7933" xr:uid="{00000000-0005-0000-0000-0000E52D0000}"/>
    <cellStyle name="40% - Accent1 2 3 3 2 2 4" xfId="7934" xr:uid="{00000000-0005-0000-0000-0000E62D0000}"/>
    <cellStyle name="40% - Accent1 2 3 3 2 2 5" xfId="37785" xr:uid="{00000000-0005-0000-0000-0000E72D0000}"/>
    <cellStyle name="40% - Accent1 2 3 3 2 2 6" xfId="44566" xr:uid="{00000000-0005-0000-0000-0000E82D0000}"/>
    <cellStyle name="40% - Accent1 2 3 3 2 3" xfId="7935" xr:uid="{00000000-0005-0000-0000-0000E92D0000}"/>
    <cellStyle name="40% - Accent1 2 3 3 2 3 2" xfId="7936" xr:uid="{00000000-0005-0000-0000-0000EA2D0000}"/>
    <cellStyle name="40% - Accent1 2 3 3 2 3 3" xfId="44568" xr:uid="{00000000-0005-0000-0000-0000EB2D0000}"/>
    <cellStyle name="40% - Accent1 2 3 3 2 4" xfId="7937" xr:uid="{00000000-0005-0000-0000-0000EC2D0000}"/>
    <cellStyle name="40% - Accent1 2 3 3 2 5" xfId="7938" xr:uid="{00000000-0005-0000-0000-0000ED2D0000}"/>
    <cellStyle name="40% - Accent1 2 3 3 2 6" xfId="37784" xr:uid="{00000000-0005-0000-0000-0000EE2D0000}"/>
    <cellStyle name="40% - Accent1 2 3 3 2 7" xfId="44565" xr:uid="{00000000-0005-0000-0000-0000EF2D0000}"/>
    <cellStyle name="40% - Accent1 2 3 3 3" xfId="7939" xr:uid="{00000000-0005-0000-0000-0000F02D0000}"/>
    <cellStyle name="40% - Accent1 2 3 3 3 2" xfId="7940" xr:uid="{00000000-0005-0000-0000-0000F12D0000}"/>
    <cellStyle name="40% - Accent1 2 3 3 3 2 2" xfId="7941" xr:uid="{00000000-0005-0000-0000-0000F22D0000}"/>
    <cellStyle name="40% - Accent1 2 3 3 3 2 2 2" xfId="7942" xr:uid="{00000000-0005-0000-0000-0000F32D0000}"/>
    <cellStyle name="40% - Accent1 2 3 3 3 2 2 3" xfId="44571" xr:uid="{00000000-0005-0000-0000-0000F42D0000}"/>
    <cellStyle name="40% - Accent1 2 3 3 3 2 3" xfId="7943" xr:uid="{00000000-0005-0000-0000-0000F52D0000}"/>
    <cellStyle name="40% - Accent1 2 3 3 3 2 4" xfId="7944" xr:uid="{00000000-0005-0000-0000-0000F62D0000}"/>
    <cellStyle name="40% - Accent1 2 3 3 3 2 5" xfId="37787" xr:uid="{00000000-0005-0000-0000-0000F72D0000}"/>
    <cellStyle name="40% - Accent1 2 3 3 3 2 6" xfId="44570" xr:uid="{00000000-0005-0000-0000-0000F82D0000}"/>
    <cellStyle name="40% - Accent1 2 3 3 3 3" xfId="7945" xr:uid="{00000000-0005-0000-0000-0000F92D0000}"/>
    <cellStyle name="40% - Accent1 2 3 3 3 3 2" xfId="7946" xr:uid="{00000000-0005-0000-0000-0000FA2D0000}"/>
    <cellStyle name="40% - Accent1 2 3 3 3 3 3" xfId="44572" xr:uid="{00000000-0005-0000-0000-0000FB2D0000}"/>
    <cellStyle name="40% - Accent1 2 3 3 3 4" xfId="7947" xr:uid="{00000000-0005-0000-0000-0000FC2D0000}"/>
    <cellStyle name="40% - Accent1 2 3 3 3 5" xfId="7948" xr:uid="{00000000-0005-0000-0000-0000FD2D0000}"/>
    <cellStyle name="40% - Accent1 2 3 3 3 6" xfId="37786" xr:uid="{00000000-0005-0000-0000-0000FE2D0000}"/>
    <cellStyle name="40% - Accent1 2 3 3 3 7" xfId="44569" xr:uid="{00000000-0005-0000-0000-0000FF2D0000}"/>
    <cellStyle name="40% - Accent1 2 3 3 4" xfId="7949" xr:uid="{00000000-0005-0000-0000-0000002E0000}"/>
    <cellStyle name="40% - Accent1 2 3 3 4 2" xfId="7950" xr:uid="{00000000-0005-0000-0000-0000012E0000}"/>
    <cellStyle name="40% - Accent1 2 3 3 4 2 2" xfId="7951" xr:uid="{00000000-0005-0000-0000-0000022E0000}"/>
    <cellStyle name="40% - Accent1 2 3 3 4 2 3" xfId="44574" xr:uid="{00000000-0005-0000-0000-0000032E0000}"/>
    <cellStyle name="40% - Accent1 2 3 3 4 3" xfId="7952" xr:uid="{00000000-0005-0000-0000-0000042E0000}"/>
    <cellStyle name="40% - Accent1 2 3 3 4 4" xfId="7953" xr:uid="{00000000-0005-0000-0000-0000052E0000}"/>
    <cellStyle name="40% - Accent1 2 3 3 4 5" xfId="37788" xr:uid="{00000000-0005-0000-0000-0000062E0000}"/>
    <cellStyle name="40% - Accent1 2 3 3 4 6" xfId="44573" xr:uid="{00000000-0005-0000-0000-0000072E0000}"/>
    <cellStyle name="40% - Accent1 2 3 3 5" xfId="7954" xr:uid="{00000000-0005-0000-0000-0000082E0000}"/>
    <cellStyle name="40% - Accent1 2 3 3 5 2" xfId="7955" xr:uid="{00000000-0005-0000-0000-0000092E0000}"/>
    <cellStyle name="40% - Accent1 2 3 3 5 2 2" xfId="7956" xr:uid="{00000000-0005-0000-0000-00000A2E0000}"/>
    <cellStyle name="40% - Accent1 2 3 3 5 3" xfId="7957" xr:uid="{00000000-0005-0000-0000-00000B2E0000}"/>
    <cellStyle name="40% - Accent1 2 3 3 5 4" xfId="7958" xr:uid="{00000000-0005-0000-0000-00000C2E0000}"/>
    <cellStyle name="40% - Accent1 2 3 3 5 5" xfId="44575" xr:uid="{00000000-0005-0000-0000-00000D2E0000}"/>
    <cellStyle name="40% - Accent1 2 3 3 6" xfId="7959" xr:uid="{00000000-0005-0000-0000-00000E2E0000}"/>
    <cellStyle name="40% - Accent1 2 3 3 6 2" xfId="7960" xr:uid="{00000000-0005-0000-0000-00000F2E0000}"/>
    <cellStyle name="40% - Accent1 2 3 3 6 2 2" xfId="7961" xr:uid="{00000000-0005-0000-0000-0000102E0000}"/>
    <cellStyle name="40% - Accent1 2 3 3 6 3" xfId="7962" xr:uid="{00000000-0005-0000-0000-0000112E0000}"/>
    <cellStyle name="40% - Accent1 2 3 3 6 4" xfId="7963" xr:uid="{00000000-0005-0000-0000-0000122E0000}"/>
    <cellStyle name="40% - Accent1 2 3 3 7" xfId="7964" xr:uid="{00000000-0005-0000-0000-0000132E0000}"/>
    <cellStyle name="40% - Accent1 2 3 3 7 2" xfId="7965" xr:uid="{00000000-0005-0000-0000-0000142E0000}"/>
    <cellStyle name="40% - Accent1 2 3 3 8" xfId="7966" xr:uid="{00000000-0005-0000-0000-0000152E0000}"/>
    <cellStyle name="40% - Accent1 2 3 3 9" xfId="7967" xr:uid="{00000000-0005-0000-0000-0000162E0000}"/>
    <cellStyle name="40% - Accent1 2 3 4" xfId="7968" xr:uid="{00000000-0005-0000-0000-0000172E0000}"/>
    <cellStyle name="40% - Accent1 2 3 4 2" xfId="7969" xr:uid="{00000000-0005-0000-0000-0000182E0000}"/>
    <cellStyle name="40% - Accent1 2 3 4 2 2" xfId="7970" xr:uid="{00000000-0005-0000-0000-0000192E0000}"/>
    <cellStyle name="40% - Accent1 2 3 4 2 2 2" xfId="7971" xr:uid="{00000000-0005-0000-0000-00001A2E0000}"/>
    <cellStyle name="40% - Accent1 2 3 4 2 2 3" xfId="44578" xr:uid="{00000000-0005-0000-0000-00001B2E0000}"/>
    <cellStyle name="40% - Accent1 2 3 4 2 3" xfId="7972" xr:uid="{00000000-0005-0000-0000-00001C2E0000}"/>
    <cellStyle name="40% - Accent1 2 3 4 2 4" xfId="7973" xr:uid="{00000000-0005-0000-0000-00001D2E0000}"/>
    <cellStyle name="40% - Accent1 2 3 4 2 5" xfId="37790" xr:uid="{00000000-0005-0000-0000-00001E2E0000}"/>
    <cellStyle name="40% - Accent1 2 3 4 2 6" xfId="44577" xr:uid="{00000000-0005-0000-0000-00001F2E0000}"/>
    <cellStyle name="40% - Accent1 2 3 4 3" xfId="7974" xr:uid="{00000000-0005-0000-0000-0000202E0000}"/>
    <cellStyle name="40% - Accent1 2 3 4 4" xfId="7975" xr:uid="{00000000-0005-0000-0000-0000212E0000}"/>
    <cellStyle name="40% - Accent1 2 3 4 4 2" xfId="7976" xr:uid="{00000000-0005-0000-0000-0000222E0000}"/>
    <cellStyle name="40% - Accent1 2 3 4 4 3" xfId="44579" xr:uid="{00000000-0005-0000-0000-0000232E0000}"/>
    <cellStyle name="40% - Accent1 2 3 4 5" xfId="7977" xr:uid="{00000000-0005-0000-0000-0000242E0000}"/>
    <cellStyle name="40% - Accent1 2 3 4 6" xfId="7978" xr:uid="{00000000-0005-0000-0000-0000252E0000}"/>
    <cellStyle name="40% - Accent1 2 3 4 7" xfId="37789" xr:uid="{00000000-0005-0000-0000-0000262E0000}"/>
    <cellStyle name="40% - Accent1 2 3 4 8" xfId="44576" xr:uid="{00000000-0005-0000-0000-0000272E0000}"/>
    <cellStyle name="40% - Accent1 2 3 5" xfId="7979" xr:uid="{00000000-0005-0000-0000-0000282E0000}"/>
    <cellStyle name="40% - Accent1 2 3 5 2" xfId="7980" xr:uid="{00000000-0005-0000-0000-0000292E0000}"/>
    <cellStyle name="40% - Accent1 2 3 5 2 2" xfId="7981" xr:uid="{00000000-0005-0000-0000-00002A2E0000}"/>
    <cellStyle name="40% - Accent1 2 3 5 2 2 2" xfId="7982" xr:uid="{00000000-0005-0000-0000-00002B2E0000}"/>
    <cellStyle name="40% - Accent1 2 3 5 2 2 3" xfId="44582" xr:uid="{00000000-0005-0000-0000-00002C2E0000}"/>
    <cellStyle name="40% - Accent1 2 3 5 2 3" xfId="7983" xr:uid="{00000000-0005-0000-0000-00002D2E0000}"/>
    <cellStyle name="40% - Accent1 2 3 5 2 4" xfId="7984" xr:uid="{00000000-0005-0000-0000-00002E2E0000}"/>
    <cellStyle name="40% - Accent1 2 3 5 2 5" xfId="37792" xr:uid="{00000000-0005-0000-0000-00002F2E0000}"/>
    <cellStyle name="40% - Accent1 2 3 5 2 6" xfId="44581" xr:uid="{00000000-0005-0000-0000-0000302E0000}"/>
    <cellStyle name="40% - Accent1 2 3 5 3" xfId="7985" xr:uid="{00000000-0005-0000-0000-0000312E0000}"/>
    <cellStyle name="40% - Accent1 2 3 5 3 2" xfId="7986" xr:uid="{00000000-0005-0000-0000-0000322E0000}"/>
    <cellStyle name="40% - Accent1 2 3 5 3 3" xfId="44583" xr:uid="{00000000-0005-0000-0000-0000332E0000}"/>
    <cellStyle name="40% - Accent1 2 3 5 4" xfId="7987" xr:uid="{00000000-0005-0000-0000-0000342E0000}"/>
    <cellStyle name="40% - Accent1 2 3 5 5" xfId="7988" xr:uid="{00000000-0005-0000-0000-0000352E0000}"/>
    <cellStyle name="40% - Accent1 2 3 5 6" xfId="37791" xr:uid="{00000000-0005-0000-0000-0000362E0000}"/>
    <cellStyle name="40% - Accent1 2 3 5 7" xfId="44580" xr:uid="{00000000-0005-0000-0000-0000372E0000}"/>
    <cellStyle name="40% - Accent1 2 3 6" xfId="7989" xr:uid="{00000000-0005-0000-0000-0000382E0000}"/>
    <cellStyle name="40% - Accent1 2 3 6 2" xfId="7990" xr:uid="{00000000-0005-0000-0000-0000392E0000}"/>
    <cellStyle name="40% - Accent1 2 3 6 2 2" xfId="7991" xr:uid="{00000000-0005-0000-0000-00003A2E0000}"/>
    <cellStyle name="40% - Accent1 2 3 6 2 3" xfId="44585" xr:uid="{00000000-0005-0000-0000-00003B2E0000}"/>
    <cellStyle name="40% - Accent1 2 3 6 3" xfId="7992" xr:uid="{00000000-0005-0000-0000-00003C2E0000}"/>
    <cellStyle name="40% - Accent1 2 3 6 4" xfId="7993" xr:uid="{00000000-0005-0000-0000-00003D2E0000}"/>
    <cellStyle name="40% - Accent1 2 3 6 5" xfId="37793" xr:uid="{00000000-0005-0000-0000-00003E2E0000}"/>
    <cellStyle name="40% - Accent1 2 3 6 6" xfId="44584" xr:uid="{00000000-0005-0000-0000-00003F2E0000}"/>
    <cellStyle name="40% - Accent1 2 3 7" xfId="7994" xr:uid="{00000000-0005-0000-0000-0000402E0000}"/>
    <cellStyle name="40% - Accent1 2 3 7 2" xfId="7995" xr:uid="{00000000-0005-0000-0000-0000412E0000}"/>
    <cellStyle name="40% - Accent1 2 3 7 2 2" xfId="7996" xr:uid="{00000000-0005-0000-0000-0000422E0000}"/>
    <cellStyle name="40% - Accent1 2 3 7 3" xfId="7997" xr:uid="{00000000-0005-0000-0000-0000432E0000}"/>
    <cellStyle name="40% - Accent1 2 3 7 4" xfId="7998" xr:uid="{00000000-0005-0000-0000-0000442E0000}"/>
    <cellStyle name="40% - Accent1 2 3 7 5" xfId="44586" xr:uid="{00000000-0005-0000-0000-0000452E0000}"/>
    <cellStyle name="40% - Accent1 2 3 8" xfId="7999" xr:uid="{00000000-0005-0000-0000-0000462E0000}"/>
    <cellStyle name="40% - Accent1 2 3 8 2" xfId="8000" xr:uid="{00000000-0005-0000-0000-0000472E0000}"/>
    <cellStyle name="40% - Accent1 2 3 8 2 2" xfId="8001" xr:uid="{00000000-0005-0000-0000-0000482E0000}"/>
    <cellStyle name="40% - Accent1 2 3 8 3" xfId="8002" xr:uid="{00000000-0005-0000-0000-0000492E0000}"/>
    <cellStyle name="40% - Accent1 2 3 8 4" xfId="8003" xr:uid="{00000000-0005-0000-0000-00004A2E0000}"/>
    <cellStyle name="40% - Accent1 2 3 9" xfId="8004" xr:uid="{00000000-0005-0000-0000-00004B2E0000}"/>
    <cellStyle name="40% - Accent1 2 3 9 2" xfId="8005" xr:uid="{00000000-0005-0000-0000-00004C2E0000}"/>
    <cellStyle name="40% - Accent1 2 4" xfId="8006" xr:uid="{00000000-0005-0000-0000-00004D2E0000}"/>
    <cellStyle name="40% - Accent1 2 4 10" xfId="8007" xr:uid="{00000000-0005-0000-0000-00004E2E0000}"/>
    <cellStyle name="40% - Accent1 2 4 11" xfId="34664" xr:uid="{00000000-0005-0000-0000-00004F2E0000}"/>
    <cellStyle name="40% - Accent1 2 4 12" xfId="44587" xr:uid="{00000000-0005-0000-0000-0000502E0000}"/>
    <cellStyle name="40% - Accent1 2 4 2" xfId="8008" xr:uid="{00000000-0005-0000-0000-0000512E0000}"/>
    <cellStyle name="40% - Accent1 2 4 2 10" xfId="34665" xr:uid="{00000000-0005-0000-0000-0000522E0000}"/>
    <cellStyle name="40% - Accent1 2 4 2 11" xfId="44588" xr:uid="{00000000-0005-0000-0000-0000532E0000}"/>
    <cellStyle name="40% - Accent1 2 4 2 2" xfId="8009" xr:uid="{00000000-0005-0000-0000-0000542E0000}"/>
    <cellStyle name="40% - Accent1 2 4 2 2 2" xfId="8010" xr:uid="{00000000-0005-0000-0000-0000552E0000}"/>
    <cellStyle name="40% - Accent1 2 4 2 2 2 2" xfId="8011" xr:uid="{00000000-0005-0000-0000-0000562E0000}"/>
    <cellStyle name="40% - Accent1 2 4 2 2 2 2 2" xfId="8012" xr:uid="{00000000-0005-0000-0000-0000572E0000}"/>
    <cellStyle name="40% - Accent1 2 4 2 2 2 2 3" xfId="44591" xr:uid="{00000000-0005-0000-0000-0000582E0000}"/>
    <cellStyle name="40% - Accent1 2 4 2 2 2 3" xfId="8013" xr:uid="{00000000-0005-0000-0000-0000592E0000}"/>
    <cellStyle name="40% - Accent1 2 4 2 2 2 4" xfId="8014" xr:uid="{00000000-0005-0000-0000-00005A2E0000}"/>
    <cellStyle name="40% - Accent1 2 4 2 2 2 5" xfId="37795" xr:uid="{00000000-0005-0000-0000-00005B2E0000}"/>
    <cellStyle name="40% - Accent1 2 4 2 2 2 6" xfId="44590" xr:uid="{00000000-0005-0000-0000-00005C2E0000}"/>
    <cellStyle name="40% - Accent1 2 4 2 2 3" xfId="8015" xr:uid="{00000000-0005-0000-0000-00005D2E0000}"/>
    <cellStyle name="40% - Accent1 2 4 2 2 3 2" xfId="8016" xr:uid="{00000000-0005-0000-0000-00005E2E0000}"/>
    <cellStyle name="40% - Accent1 2 4 2 2 3 3" xfId="44592" xr:uid="{00000000-0005-0000-0000-00005F2E0000}"/>
    <cellStyle name="40% - Accent1 2 4 2 2 4" xfId="8017" xr:uid="{00000000-0005-0000-0000-0000602E0000}"/>
    <cellStyle name="40% - Accent1 2 4 2 2 5" xfId="8018" xr:uid="{00000000-0005-0000-0000-0000612E0000}"/>
    <cellStyle name="40% - Accent1 2 4 2 2 6" xfId="37794" xr:uid="{00000000-0005-0000-0000-0000622E0000}"/>
    <cellStyle name="40% - Accent1 2 4 2 2 7" xfId="44589" xr:uid="{00000000-0005-0000-0000-0000632E0000}"/>
    <cellStyle name="40% - Accent1 2 4 2 3" xfId="8019" xr:uid="{00000000-0005-0000-0000-0000642E0000}"/>
    <cellStyle name="40% - Accent1 2 4 2 3 2" xfId="8020" xr:uid="{00000000-0005-0000-0000-0000652E0000}"/>
    <cellStyle name="40% - Accent1 2 4 2 3 2 2" xfId="8021" xr:uid="{00000000-0005-0000-0000-0000662E0000}"/>
    <cellStyle name="40% - Accent1 2 4 2 3 2 2 2" xfId="8022" xr:uid="{00000000-0005-0000-0000-0000672E0000}"/>
    <cellStyle name="40% - Accent1 2 4 2 3 2 2 3" xfId="44595" xr:uid="{00000000-0005-0000-0000-0000682E0000}"/>
    <cellStyle name="40% - Accent1 2 4 2 3 2 3" xfId="8023" xr:uid="{00000000-0005-0000-0000-0000692E0000}"/>
    <cellStyle name="40% - Accent1 2 4 2 3 2 4" xfId="8024" xr:uid="{00000000-0005-0000-0000-00006A2E0000}"/>
    <cellStyle name="40% - Accent1 2 4 2 3 2 5" xfId="37797" xr:uid="{00000000-0005-0000-0000-00006B2E0000}"/>
    <cellStyle name="40% - Accent1 2 4 2 3 2 6" xfId="44594" xr:uid="{00000000-0005-0000-0000-00006C2E0000}"/>
    <cellStyle name="40% - Accent1 2 4 2 3 3" xfId="8025" xr:uid="{00000000-0005-0000-0000-00006D2E0000}"/>
    <cellStyle name="40% - Accent1 2 4 2 3 3 2" xfId="8026" xr:uid="{00000000-0005-0000-0000-00006E2E0000}"/>
    <cellStyle name="40% - Accent1 2 4 2 3 3 3" xfId="44596" xr:uid="{00000000-0005-0000-0000-00006F2E0000}"/>
    <cellStyle name="40% - Accent1 2 4 2 3 4" xfId="8027" xr:uid="{00000000-0005-0000-0000-0000702E0000}"/>
    <cellStyle name="40% - Accent1 2 4 2 3 5" xfId="8028" xr:uid="{00000000-0005-0000-0000-0000712E0000}"/>
    <cellStyle name="40% - Accent1 2 4 2 3 6" xfId="37796" xr:uid="{00000000-0005-0000-0000-0000722E0000}"/>
    <cellStyle name="40% - Accent1 2 4 2 3 7" xfId="44593" xr:uid="{00000000-0005-0000-0000-0000732E0000}"/>
    <cellStyle name="40% - Accent1 2 4 2 4" xfId="8029" xr:uid="{00000000-0005-0000-0000-0000742E0000}"/>
    <cellStyle name="40% - Accent1 2 4 2 4 2" xfId="8030" xr:uid="{00000000-0005-0000-0000-0000752E0000}"/>
    <cellStyle name="40% - Accent1 2 4 2 4 2 2" xfId="8031" xr:uid="{00000000-0005-0000-0000-0000762E0000}"/>
    <cellStyle name="40% - Accent1 2 4 2 4 2 3" xfId="44598" xr:uid="{00000000-0005-0000-0000-0000772E0000}"/>
    <cellStyle name="40% - Accent1 2 4 2 4 3" xfId="8032" xr:uid="{00000000-0005-0000-0000-0000782E0000}"/>
    <cellStyle name="40% - Accent1 2 4 2 4 4" xfId="8033" xr:uid="{00000000-0005-0000-0000-0000792E0000}"/>
    <cellStyle name="40% - Accent1 2 4 2 4 5" xfId="37798" xr:uid="{00000000-0005-0000-0000-00007A2E0000}"/>
    <cellStyle name="40% - Accent1 2 4 2 4 6" xfId="44597" xr:uid="{00000000-0005-0000-0000-00007B2E0000}"/>
    <cellStyle name="40% - Accent1 2 4 2 5" xfId="8034" xr:uid="{00000000-0005-0000-0000-00007C2E0000}"/>
    <cellStyle name="40% - Accent1 2 4 2 5 2" xfId="8035" xr:uid="{00000000-0005-0000-0000-00007D2E0000}"/>
    <cellStyle name="40% - Accent1 2 4 2 5 2 2" xfId="8036" xr:uid="{00000000-0005-0000-0000-00007E2E0000}"/>
    <cellStyle name="40% - Accent1 2 4 2 5 3" xfId="8037" xr:uid="{00000000-0005-0000-0000-00007F2E0000}"/>
    <cellStyle name="40% - Accent1 2 4 2 5 4" xfId="8038" xr:uid="{00000000-0005-0000-0000-0000802E0000}"/>
    <cellStyle name="40% - Accent1 2 4 2 5 5" xfId="44599" xr:uid="{00000000-0005-0000-0000-0000812E0000}"/>
    <cellStyle name="40% - Accent1 2 4 2 6" xfId="8039" xr:uid="{00000000-0005-0000-0000-0000822E0000}"/>
    <cellStyle name="40% - Accent1 2 4 2 6 2" xfId="8040" xr:uid="{00000000-0005-0000-0000-0000832E0000}"/>
    <cellStyle name="40% - Accent1 2 4 2 6 2 2" xfId="8041" xr:uid="{00000000-0005-0000-0000-0000842E0000}"/>
    <cellStyle name="40% - Accent1 2 4 2 6 3" xfId="8042" xr:uid="{00000000-0005-0000-0000-0000852E0000}"/>
    <cellStyle name="40% - Accent1 2 4 2 6 4" xfId="8043" xr:uid="{00000000-0005-0000-0000-0000862E0000}"/>
    <cellStyle name="40% - Accent1 2 4 2 7" xfId="8044" xr:uid="{00000000-0005-0000-0000-0000872E0000}"/>
    <cellStyle name="40% - Accent1 2 4 2 7 2" xfId="8045" xr:uid="{00000000-0005-0000-0000-0000882E0000}"/>
    <cellStyle name="40% - Accent1 2 4 2 8" xfId="8046" xr:uid="{00000000-0005-0000-0000-0000892E0000}"/>
    <cellStyle name="40% - Accent1 2 4 2 9" xfId="8047" xr:uid="{00000000-0005-0000-0000-00008A2E0000}"/>
    <cellStyle name="40% - Accent1 2 4 3" xfId="8048" xr:uid="{00000000-0005-0000-0000-00008B2E0000}"/>
    <cellStyle name="40% - Accent1 2 4 3 2" xfId="8049" xr:uid="{00000000-0005-0000-0000-00008C2E0000}"/>
    <cellStyle name="40% - Accent1 2 4 3 2 2" xfId="8050" xr:uid="{00000000-0005-0000-0000-00008D2E0000}"/>
    <cellStyle name="40% - Accent1 2 4 3 2 2 2" xfId="8051" xr:uid="{00000000-0005-0000-0000-00008E2E0000}"/>
    <cellStyle name="40% - Accent1 2 4 3 2 2 3" xfId="44602" xr:uid="{00000000-0005-0000-0000-00008F2E0000}"/>
    <cellStyle name="40% - Accent1 2 4 3 2 3" xfId="8052" xr:uid="{00000000-0005-0000-0000-0000902E0000}"/>
    <cellStyle name="40% - Accent1 2 4 3 2 4" xfId="8053" xr:uid="{00000000-0005-0000-0000-0000912E0000}"/>
    <cellStyle name="40% - Accent1 2 4 3 2 5" xfId="37800" xr:uid="{00000000-0005-0000-0000-0000922E0000}"/>
    <cellStyle name="40% - Accent1 2 4 3 2 6" xfId="44601" xr:uid="{00000000-0005-0000-0000-0000932E0000}"/>
    <cellStyle name="40% - Accent1 2 4 3 3" xfId="8054" xr:uid="{00000000-0005-0000-0000-0000942E0000}"/>
    <cellStyle name="40% - Accent1 2 4 3 3 2" xfId="8055" xr:uid="{00000000-0005-0000-0000-0000952E0000}"/>
    <cellStyle name="40% - Accent1 2 4 3 3 3" xfId="44603" xr:uid="{00000000-0005-0000-0000-0000962E0000}"/>
    <cellStyle name="40% - Accent1 2 4 3 4" xfId="8056" xr:uid="{00000000-0005-0000-0000-0000972E0000}"/>
    <cellStyle name="40% - Accent1 2 4 3 5" xfId="8057" xr:uid="{00000000-0005-0000-0000-0000982E0000}"/>
    <cellStyle name="40% - Accent1 2 4 3 6" xfId="37799" xr:uid="{00000000-0005-0000-0000-0000992E0000}"/>
    <cellStyle name="40% - Accent1 2 4 3 7" xfId="44600" xr:uid="{00000000-0005-0000-0000-00009A2E0000}"/>
    <cellStyle name="40% - Accent1 2 4 4" xfId="8058" xr:uid="{00000000-0005-0000-0000-00009B2E0000}"/>
    <cellStyle name="40% - Accent1 2 4 4 2" xfId="8059" xr:uid="{00000000-0005-0000-0000-00009C2E0000}"/>
    <cellStyle name="40% - Accent1 2 4 4 2 2" xfId="8060" xr:uid="{00000000-0005-0000-0000-00009D2E0000}"/>
    <cellStyle name="40% - Accent1 2 4 4 2 2 2" xfId="8061" xr:uid="{00000000-0005-0000-0000-00009E2E0000}"/>
    <cellStyle name="40% - Accent1 2 4 4 2 2 3" xfId="44606" xr:uid="{00000000-0005-0000-0000-00009F2E0000}"/>
    <cellStyle name="40% - Accent1 2 4 4 2 3" xfId="8062" xr:uid="{00000000-0005-0000-0000-0000A02E0000}"/>
    <cellStyle name="40% - Accent1 2 4 4 2 4" xfId="8063" xr:uid="{00000000-0005-0000-0000-0000A12E0000}"/>
    <cellStyle name="40% - Accent1 2 4 4 2 5" xfId="37802" xr:uid="{00000000-0005-0000-0000-0000A22E0000}"/>
    <cellStyle name="40% - Accent1 2 4 4 2 6" xfId="44605" xr:uid="{00000000-0005-0000-0000-0000A32E0000}"/>
    <cellStyle name="40% - Accent1 2 4 4 3" xfId="8064" xr:uid="{00000000-0005-0000-0000-0000A42E0000}"/>
    <cellStyle name="40% - Accent1 2 4 4 3 2" xfId="8065" xr:uid="{00000000-0005-0000-0000-0000A52E0000}"/>
    <cellStyle name="40% - Accent1 2 4 4 3 3" xfId="44607" xr:uid="{00000000-0005-0000-0000-0000A62E0000}"/>
    <cellStyle name="40% - Accent1 2 4 4 4" xfId="8066" xr:uid="{00000000-0005-0000-0000-0000A72E0000}"/>
    <cellStyle name="40% - Accent1 2 4 4 5" xfId="8067" xr:uid="{00000000-0005-0000-0000-0000A82E0000}"/>
    <cellStyle name="40% - Accent1 2 4 4 6" xfId="37801" xr:uid="{00000000-0005-0000-0000-0000A92E0000}"/>
    <cellStyle name="40% - Accent1 2 4 4 7" xfId="44604" xr:uid="{00000000-0005-0000-0000-0000AA2E0000}"/>
    <cellStyle name="40% - Accent1 2 4 5" xfId="8068" xr:uid="{00000000-0005-0000-0000-0000AB2E0000}"/>
    <cellStyle name="40% - Accent1 2 4 5 2" xfId="8069" xr:uid="{00000000-0005-0000-0000-0000AC2E0000}"/>
    <cellStyle name="40% - Accent1 2 4 5 2 2" xfId="8070" xr:uid="{00000000-0005-0000-0000-0000AD2E0000}"/>
    <cellStyle name="40% - Accent1 2 4 5 2 3" xfId="44609" xr:uid="{00000000-0005-0000-0000-0000AE2E0000}"/>
    <cellStyle name="40% - Accent1 2 4 5 3" xfId="8071" xr:uid="{00000000-0005-0000-0000-0000AF2E0000}"/>
    <cellStyle name="40% - Accent1 2 4 5 4" xfId="8072" xr:uid="{00000000-0005-0000-0000-0000B02E0000}"/>
    <cellStyle name="40% - Accent1 2 4 5 5" xfId="37803" xr:uid="{00000000-0005-0000-0000-0000B12E0000}"/>
    <cellStyle name="40% - Accent1 2 4 5 6" xfId="44608" xr:uid="{00000000-0005-0000-0000-0000B22E0000}"/>
    <cellStyle name="40% - Accent1 2 4 6" xfId="8073" xr:uid="{00000000-0005-0000-0000-0000B32E0000}"/>
    <cellStyle name="40% - Accent1 2 4 6 2" xfId="8074" xr:uid="{00000000-0005-0000-0000-0000B42E0000}"/>
    <cellStyle name="40% - Accent1 2 4 6 2 2" xfId="8075" xr:uid="{00000000-0005-0000-0000-0000B52E0000}"/>
    <cellStyle name="40% - Accent1 2 4 6 3" xfId="8076" xr:uid="{00000000-0005-0000-0000-0000B62E0000}"/>
    <cellStyle name="40% - Accent1 2 4 6 4" xfId="8077" xr:uid="{00000000-0005-0000-0000-0000B72E0000}"/>
    <cellStyle name="40% - Accent1 2 4 6 5" xfId="44610" xr:uid="{00000000-0005-0000-0000-0000B82E0000}"/>
    <cellStyle name="40% - Accent1 2 4 7" xfId="8078" xr:uid="{00000000-0005-0000-0000-0000B92E0000}"/>
    <cellStyle name="40% - Accent1 2 4 7 2" xfId="8079" xr:uid="{00000000-0005-0000-0000-0000BA2E0000}"/>
    <cellStyle name="40% - Accent1 2 4 7 2 2" xfId="8080" xr:uid="{00000000-0005-0000-0000-0000BB2E0000}"/>
    <cellStyle name="40% - Accent1 2 4 7 3" xfId="8081" xr:uid="{00000000-0005-0000-0000-0000BC2E0000}"/>
    <cellStyle name="40% - Accent1 2 4 7 4" xfId="8082" xr:uid="{00000000-0005-0000-0000-0000BD2E0000}"/>
    <cellStyle name="40% - Accent1 2 4 8" xfId="8083" xr:uid="{00000000-0005-0000-0000-0000BE2E0000}"/>
    <cellStyle name="40% - Accent1 2 4 8 2" xfId="8084" xr:uid="{00000000-0005-0000-0000-0000BF2E0000}"/>
    <cellStyle name="40% - Accent1 2 4 9" xfId="8085" xr:uid="{00000000-0005-0000-0000-0000C02E0000}"/>
    <cellStyle name="40% - Accent1 2 5" xfId="8086" xr:uid="{00000000-0005-0000-0000-0000C12E0000}"/>
    <cellStyle name="40% - Accent1 2 5 10" xfId="34666" xr:uid="{00000000-0005-0000-0000-0000C22E0000}"/>
    <cellStyle name="40% - Accent1 2 5 11" xfId="44611" xr:uid="{00000000-0005-0000-0000-0000C32E0000}"/>
    <cellStyle name="40% - Accent1 2 5 2" xfId="8087" xr:uid="{00000000-0005-0000-0000-0000C42E0000}"/>
    <cellStyle name="40% - Accent1 2 5 2 2" xfId="8088" xr:uid="{00000000-0005-0000-0000-0000C52E0000}"/>
    <cellStyle name="40% - Accent1 2 5 2 2 2" xfId="8089" xr:uid="{00000000-0005-0000-0000-0000C62E0000}"/>
    <cellStyle name="40% - Accent1 2 5 2 2 2 2" xfId="8090" xr:uid="{00000000-0005-0000-0000-0000C72E0000}"/>
    <cellStyle name="40% - Accent1 2 5 2 2 2 3" xfId="44614" xr:uid="{00000000-0005-0000-0000-0000C82E0000}"/>
    <cellStyle name="40% - Accent1 2 5 2 2 3" xfId="8091" xr:uid="{00000000-0005-0000-0000-0000C92E0000}"/>
    <cellStyle name="40% - Accent1 2 5 2 2 4" xfId="8092" xr:uid="{00000000-0005-0000-0000-0000CA2E0000}"/>
    <cellStyle name="40% - Accent1 2 5 2 2 5" xfId="37805" xr:uid="{00000000-0005-0000-0000-0000CB2E0000}"/>
    <cellStyle name="40% - Accent1 2 5 2 2 6" xfId="44613" xr:uid="{00000000-0005-0000-0000-0000CC2E0000}"/>
    <cellStyle name="40% - Accent1 2 5 2 3" xfId="8093" xr:uid="{00000000-0005-0000-0000-0000CD2E0000}"/>
    <cellStyle name="40% - Accent1 2 5 2 3 2" xfId="8094" xr:uid="{00000000-0005-0000-0000-0000CE2E0000}"/>
    <cellStyle name="40% - Accent1 2 5 2 3 3" xfId="44615" xr:uid="{00000000-0005-0000-0000-0000CF2E0000}"/>
    <cellStyle name="40% - Accent1 2 5 2 4" xfId="8095" xr:uid="{00000000-0005-0000-0000-0000D02E0000}"/>
    <cellStyle name="40% - Accent1 2 5 2 5" xfId="8096" xr:uid="{00000000-0005-0000-0000-0000D12E0000}"/>
    <cellStyle name="40% - Accent1 2 5 2 6" xfId="37804" xr:uid="{00000000-0005-0000-0000-0000D22E0000}"/>
    <cellStyle name="40% - Accent1 2 5 2 7" xfId="44612" xr:uid="{00000000-0005-0000-0000-0000D32E0000}"/>
    <cellStyle name="40% - Accent1 2 5 3" xfId="8097" xr:uid="{00000000-0005-0000-0000-0000D42E0000}"/>
    <cellStyle name="40% - Accent1 2 5 3 2" xfId="8098" xr:uid="{00000000-0005-0000-0000-0000D52E0000}"/>
    <cellStyle name="40% - Accent1 2 5 3 2 2" xfId="8099" xr:uid="{00000000-0005-0000-0000-0000D62E0000}"/>
    <cellStyle name="40% - Accent1 2 5 3 2 2 2" xfId="8100" xr:uid="{00000000-0005-0000-0000-0000D72E0000}"/>
    <cellStyle name="40% - Accent1 2 5 3 2 2 3" xfId="44618" xr:uid="{00000000-0005-0000-0000-0000D82E0000}"/>
    <cellStyle name="40% - Accent1 2 5 3 2 3" xfId="8101" xr:uid="{00000000-0005-0000-0000-0000D92E0000}"/>
    <cellStyle name="40% - Accent1 2 5 3 2 4" xfId="8102" xr:uid="{00000000-0005-0000-0000-0000DA2E0000}"/>
    <cellStyle name="40% - Accent1 2 5 3 2 5" xfId="37807" xr:uid="{00000000-0005-0000-0000-0000DB2E0000}"/>
    <cellStyle name="40% - Accent1 2 5 3 2 6" xfId="44617" xr:uid="{00000000-0005-0000-0000-0000DC2E0000}"/>
    <cellStyle name="40% - Accent1 2 5 3 3" xfId="8103" xr:uid="{00000000-0005-0000-0000-0000DD2E0000}"/>
    <cellStyle name="40% - Accent1 2 5 3 3 2" xfId="8104" xr:uid="{00000000-0005-0000-0000-0000DE2E0000}"/>
    <cellStyle name="40% - Accent1 2 5 3 3 3" xfId="44619" xr:uid="{00000000-0005-0000-0000-0000DF2E0000}"/>
    <cellStyle name="40% - Accent1 2 5 3 4" xfId="8105" xr:uid="{00000000-0005-0000-0000-0000E02E0000}"/>
    <cellStyle name="40% - Accent1 2 5 3 5" xfId="8106" xr:uid="{00000000-0005-0000-0000-0000E12E0000}"/>
    <cellStyle name="40% - Accent1 2 5 3 6" xfId="37806" xr:uid="{00000000-0005-0000-0000-0000E22E0000}"/>
    <cellStyle name="40% - Accent1 2 5 3 7" xfId="44616" xr:uid="{00000000-0005-0000-0000-0000E32E0000}"/>
    <cellStyle name="40% - Accent1 2 5 4" xfId="8107" xr:uid="{00000000-0005-0000-0000-0000E42E0000}"/>
    <cellStyle name="40% - Accent1 2 5 4 2" xfId="8108" xr:uid="{00000000-0005-0000-0000-0000E52E0000}"/>
    <cellStyle name="40% - Accent1 2 5 4 2 2" xfId="8109" xr:uid="{00000000-0005-0000-0000-0000E62E0000}"/>
    <cellStyle name="40% - Accent1 2 5 4 2 3" xfId="44621" xr:uid="{00000000-0005-0000-0000-0000E72E0000}"/>
    <cellStyle name="40% - Accent1 2 5 4 3" xfId="8110" xr:uid="{00000000-0005-0000-0000-0000E82E0000}"/>
    <cellStyle name="40% - Accent1 2 5 4 4" xfId="8111" xr:uid="{00000000-0005-0000-0000-0000E92E0000}"/>
    <cellStyle name="40% - Accent1 2 5 4 5" xfId="37808" xr:uid="{00000000-0005-0000-0000-0000EA2E0000}"/>
    <cellStyle name="40% - Accent1 2 5 4 6" xfId="44620" xr:uid="{00000000-0005-0000-0000-0000EB2E0000}"/>
    <cellStyle name="40% - Accent1 2 5 5" xfId="8112" xr:uid="{00000000-0005-0000-0000-0000EC2E0000}"/>
    <cellStyle name="40% - Accent1 2 5 5 2" xfId="8113" xr:uid="{00000000-0005-0000-0000-0000ED2E0000}"/>
    <cellStyle name="40% - Accent1 2 5 5 2 2" xfId="8114" xr:uid="{00000000-0005-0000-0000-0000EE2E0000}"/>
    <cellStyle name="40% - Accent1 2 5 5 3" xfId="8115" xr:uid="{00000000-0005-0000-0000-0000EF2E0000}"/>
    <cellStyle name="40% - Accent1 2 5 5 4" xfId="8116" xr:uid="{00000000-0005-0000-0000-0000F02E0000}"/>
    <cellStyle name="40% - Accent1 2 5 5 5" xfId="44622" xr:uid="{00000000-0005-0000-0000-0000F12E0000}"/>
    <cellStyle name="40% - Accent1 2 5 6" xfId="8117" xr:uid="{00000000-0005-0000-0000-0000F22E0000}"/>
    <cellStyle name="40% - Accent1 2 5 6 2" xfId="8118" xr:uid="{00000000-0005-0000-0000-0000F32E0000}"/>
    <cellStyle name="40% - Accent1 2 5 6 2 2" xfId="8119" xr:uid="{00000000-0005-0000-0000-0000F42E0000}"/>
    <cellStyle name="40% - Accent1 2 5 6 3" xfId="8120" xr:uid="{00000000-0005-0000-0000-0000F52E0000}"/>
    <cellStyle name="40% - Accent1 2 5 6 4" xfId="8121" xr:uid="{00000000-0005-0000-0000-0000F62E0000}"/>
    <cellStyle name="40% - Accent1 2 5 7" xfId="8122" xr:uid="{00000000-0005-0000-0000-0000F72E0000}"/>
    <cellStyle name="40% - Accent1 2 5 7 2" xfId="8123" xr:uid="{00000000-0005-0000-0000-0000F82E0000}"/>
    <cellStyle name="40% - Accent1 2 5 8" xfId="8124" xr:uid="{00000000-0005-0000-0000-0000F92E0000}"/>
    <cellStyle name="40% - Accent1 2 5 9" xfId="8125" xr:uid="{00000000-0005-0000-0000-0000FA2E0000}"/>
    <cellStyle name="40% - Accent1 2 6" xfId="8126" xr:uid="{00000000-0005-0000-0000-0000FB2E0000}"/>
    <cellStyle name="40% - Accent1 2 7" xfId="8127" xr:uid="{00000000-0005-0000-0000-0000FC2E0000}"/>
    <cellStyle name="40% - Accent1 2 8" xfId="8128" xr:uid="{00000000-0005-0000-0000-0000FD2E0000}"/>
    <cellStyle name="40% - Accent1 2 8 2" xfId="8129" xr:uid="{00000000-0005-0000-0000-0000FE2E0000}"/>
    <cellStyle name="40% - Accent1 2 8 3" xfId="34667" xr:uid="{00000000-0005-0000-0000-0000FF2E0000}"/>
    <cellStyle name="40% - Accent1 2 9" xfId="8130" xr:uid="{00000000-0005-0000-0000-0000002F0000}"/>
    <cellStyle name="40% - Accent1 2 9 2" xfId="8131" xr:uid="{00000000-0005-0000-0000-0000012F0000}"/>
    <cellStyle name="40% - Accent1 2 9 2 2" xfId="8132" xr:uid="{00000000-0005-0000-0000-0000022F0000}"/>
    <cellStyle name="40% - Accent1 2 9 2 2 2" xfId="8133" xr:uid="{00000000-0005-0000-0000-0000032F0000}"/>
    <cellStyle name="40% - Accent1 2 9 2 2 3" xfId="44625" xr:uid="{00000000-0005-0000-0000-0000042F0000}"/>
    <cellStyle name="40% - Accent1 2 9 2 3" xfId="8134" xr:uid="{00000000-0005-0000-0000-0000052F0000}"/>
    <cellStyle name="40% - Accent1 2 9 2 4" xfId="8135" xr:uid="{00000000-0005-0000-0000-0000062F0000}"/>
    <cellStyle name="40% - Accent1 2 9 2 5" xfId="37810" xr:uid="{00000000-0005-0000-0000-0000072F0000}"/>
    <cellStyle name="40% - Accent1 2 9 2 6" xfId="44624" xr:uid="{00000000-0005-0000-0000-0000082F0000}"/>
    <cellStyle name="40% - Accent1 2 9 3" xfId="8136" xr:uid="{00000000-0005-0000-0000-0000092F0000}"/>
    <cellStyle name="40% - Accent1 2 9 4" xfId="8137" xr:uid="{00000000-0005-0000-0000-00000A2F0000}"/>
    <cellStyle name="40% - Accent1 2 9 4 2" xfId="8138" xr:uid="{00000000-0005-0000-0000-00000B2F0000}"/>
    <cellStyle name="40% - Accent1 2 9 4 3" xfId="44626" xr:uid="{00000000-0005-0000-0000-00000C2F0000}"/>
    <cellStyle name="40% - Accent1 2 9 5" xfId="8139" xr:uid="{00000000-0005-0000-0000-00000D2F0000}"/>
    <cellStyle name="40% - Accent1 2 9 6" xfId="8140" xr:uid="{00000000-0005-0000-0000-00000E2F0000}"/>
    <cellStyle name="40% - Accent1 2 9 7" xfId="37809" xr:uid="{00000000-0005-0000-0000-00000F2F0000}"/>
    <cellStyle name="40% - Accent1 2 9 8" xfId="44623" xr:uid="{00000000-0005-0000-0000-0000102F0000}"/>
    <cellStyle name="40% - Accent1 3" xfId="8141" xr:uid="{00000000-0005-0000-0000-0000112F0000}"/>
    <cellStyle name="40% - Accent1 3 2" xfId="8142" xr:uid="{00000000-0005-0000-0000-0000122F0000}"/>
    <cellStyle name="40% - Accent1 3 2 10" xfId="8143" xr:uid="{00000000-0005-0000-0000-0000132F0000}"/>
    <cellStyle name="40% - Accent1 3 2 10 2" xfId="8144" xr:uid="{00000000-0005-0000-0000-0000142F0000}"/>
    <cellStyle name="40% - Accent1 3 2 11" xfId="8145" xr:uid="{00000000-0005-0000-0000-0000152F0000}"/>
    <cellStyle name="40% - Accent1 3 2 12" xfId="8146" xr:uid="{00000000-0005-0000-0000-0000162F0000}"/>
    <cellStyle name="40% - Accent1 3 2 13" xfId="34668" xr:uid="{00000000-0005-0000-0000-0000172F0000}"/>
    <cellStyle name="40% - Accent1 3 2 14" xfId="44627" xr:uid="{00000000-0005-0000-0000-0000182F0000}"/>
    <cellStyle name="40% - Accent1 3 2 2" xfId="8147" xr:uid="{00000000-0005-0000-0000-0000192F0000}"/>
    <cellStyle name="40% - Accent1 3 2 2 10" xfId="8148" xr:uid="{00000000-0005-0000-0000-00001A2F0000}"/>
    <cellStyle name="40% - Accent1 3 2 2 11" xfId="8149" xr:uid="{00000000-0005-0000-0000-00001B2F0000}"/>
    <cellStyle name="40% - Accent1 3 2 2 12" xfId="34669" xr:uid="{00000000-0005-0000-0000-00001C2F0000}"/>
    <cellStyle name="40% - Accent1 3 2 2 13" xfId="44628" xr:uid="{00000000-0005-0000-0000-00001D2F0000}"/>
    <cellStyle name="40% - Accent1 3 2 2 2" xfId="8150" xr:uid="{00000000-0005-0000-0000-00001E2F0000}"/>
    <cellStyle name="40% - Accent1 3 2 2 2 10" xfId="8151" xr:uid="{00000000-0005-0000-0000-00001F2F0000}"/>
    <cellStyle name="40% - Accent1 3 2 2 2 11" xfId="34670" xr:uid="{00000000-0005-0000-0000-0000202F0000}"/>
    <cellStyle name="40% - Accent1 3 2 2 2 12" xfId="44629" xr:uid="{00000000-0005-0000-0000-0000212F0000}"/>
    <cellStyle name="40% - Accent1 3 2 2 2 2" xfId="8152" xr:uid="{00000000-0005-0000-0000-0000222F0000}"/>
    <cellStyle name="40% - Accent1 3 2 2 2 2 10" xfId="34671" xr:uid="{00000000-0005-0000-0000-0000232F0000}"/>
    <cellStyle name="40% - Accent1 3 2 2 2 2 11" xfId="44630" xr:uid="{00000000-0005-0000-0000-0000242F0000}"/>
    <cellStyle name="40% - Accent1 3 2 2 2 2 2" xfId="8153" xr:uid="{00000000-0005-0000-0000-0000252F0000}"/>
    <cellStyle name="40% - Accent1 3 2 2 2 2 2 2" xfId="8154" xr:uid="{00000000-0005-0000-0000-0000262F0000}"/>
    <cellStyle name="40% - Accent1 3 2 2 2 2 2 2 2" xfId="8155" xr:uid="{00000000-0005-0000-0000-0000272F0000}"/>
    <cellStyle name="40% - Accent1 3 2 2 2 2 2 2 2 2" xfId="8156" xr:uid="{00000000-0005-0000-0000-0000282F0000}"/>
    <cellStyle name="40% - Accent1 3 2 2 2 2 2 2 2 3" xfId="44633" xr:uid="{00000000-0005-0000-0000-0000292F0000}"/>
    <cellStyle name="40% - Accent1 3 2 2 2 2 2 2 3" xfId="8157" xr:uid="{00000000-0005-0000-0000-00002A2F0000}"/>
    <cellStyle name="40% - Accent1 3 2 2 2 2 2 2 4" xfId="8158" xr:uid="{00000000-0005-0000-0000-00002B2F0000}"/>
    <cellStyle name="40% - Accent1 3 2 2 2 2 2 2 5" xfId="37812" xr:uid="{00000000-0005-0000-0000-00002C2F0000}"/>
    <cellStyle name="40% - Accent1 3 2 2 2 2 2 2 6" xfId="44632" xr:uid="{00000000-0005-0000-0000-00002D2F0000}"/>
    <cellStyle name="40% - Accent1 3 2 2 2 2 2 3" xfId="8159" xr:uid="{00000000-0005-0000-0000-00002E2F0000}"/>
    <cellStyle name="40% - Accent1 3 2 2 2 2 2 3 2" xfId="8160" xr:uid="{00000000-0005-0000-0000-00002F2F0000}"/>
    <cellStyle name="40% - Accent1 3 2 2 2 2 2 3 3" xfId="44634" xr:uid="{00000000-0005-0000-0000-0000302F0000}"/>
    <cellStyle name="40% - Accent1 3 2 2 2 2 2 4" xfId="8161" xr:uid="{00000000-0005-0000-0000-0000312F0000}"/>
    <cellStyle name="40% - Accent1 3 2 2 2 2 2 5" xfId="8162" xr:uid="{00000000-0005-0000-0000-0000322F0000}"/>
    <cellStyle name="40% - Accent1 3 2 2 2 2 2 6" xfId="37811" xr:uid="{00000000-0005-0000-0000-0000332F0000}"/>
    <cellStyle name="40% - Accent1 3 2 2 2 2 2 7" xfId="44631" xr:uid="{00000000-0005-0000-0000-0000342F0000}"/>
    <cellStyle name="40% - Accent1 3 2 2 2 2 3" xfId="8163" xr:uid="{00000000-0005-0000-0000-0000352F0000}"/>
    <cellStyle name="40% - Accent1 3 2 2 2 2 3 2" xfId="8164" xr:uid="{00000000-0005-0000-0000-0000362F0000}"/>
    <cellStyle name="40% - Accent1 3 2 2 2 2 3 2 2" xfId="8165" xr:uid="{00000000-0005-0000-0000-0000372F0000}"/>
    <cellStyle name="40% - Accent1 3 2 2 2 2 3 2 2 2" xfId="8166" xr:uid="{00000000-0005-0000-0000-0000382F0000}"/>
    <cellStyle name="40% - Accent1 3 2 2 2 2 3 2 2 3" xfId="44637" xr:uid="{00000000-0005-0000-0000-0000392F0000}"/>
    <cellStyle name="40% - Accent1 3 2 2 2 2 3 2 3" xfId="8167" xr:uid="{00000000-0005-0000-0000-00003A2F0000}"/>
    <cellStyle name="40% - Accent1 3 2 2 2 2 3 2 4" xfId="8168" xr:uid="{00000000-0005-0000-0000-00003B2F0000}"/>
    <cellStyle name="40% - Accent1 3 2 2 2 2 3 2 5" xfId="37814" xr:uid="{00000000-0005-0000-0000-00003C2F0000}"/>
    <cellStyle name="40% - Accent1 3 2 2 2 2 3 2 6" xfId="44636" xr:uid="{00000000-0005-0000-0000-00003D2F0000}"/>
    <cellStyle name="40% - Accent1 3 2 2 2 2 3 3" xfId="8169" xr:uid="{00000000-0005-0000-0000-00003E2F0000}"/>
    <cellStyle name="40% - Accent1 3 2 2 2 2 3 3 2" xfId="8170" xr:uid="{00000000-0005-0000-0000-00003F2F0000}"/>
    <cellStyle name="40% - Accent1 3 2 2 2 2 3 3 3" xfId="44638" xr:uid="{00000000-0005-0000-0000-0000402F0000}"/>
    <cellStyle name="40% - Accent1 3 2 2 2 2 3 4" xfId="8171" xr:uid="{00000000-0005-0000-0000-0000412F0000}"/>
    <cellStyle name="40% - Accent1 3 2 2 2 2 3 5" xfId="8172" xr:uid="{00000000-0005-0000-0000-0000422F0000}"/>
    <cellStyle name="40% - Accent1 3 2 2 2 2 3 6" xfId="37813" xr:uid="{00000000-0005-0000-0000-0000432F0000}"/>
    <cellStyle name="40% - Accent1 3 2 2 2 2 3 7" xfId="44635" xr:uid="{00000000-0005-0000-0000-0000442F0000}"/>
    <cellStyle name="40% - Accent1 3 2 2 2 2 4" xfId="8173" xr:uid="{00000000-0005-0000-0000-0000452F0000}"/>
    <cellStyle name="40% - Accent1 3 2 2 2 2 4 2" xfId="8174" xr:uid="{00000000-0005-0000-0000-0000462F0000}"/>
    <cellStyle name="40% - Accent1 3 2 2 2 2 4 2 2" xfId="8175" xr:uid="{00000000-0005-0000-0000-0000472F0000}"/>
    <cellStyle name="40% - Accent1 3 2 2 2 2 4 2 3" xfId="44640" xr:uid="{00000000-0005-0000-0000-0000482F0000}"/>
    <cellStyle name="40% - Accent1 3 2 2 2 2 4 3" xfId="8176" xr:uid="{00000000-0005-0000-0000-0000492F0000}"/>
    <cellStyle name="40% - Accent1 3 2 2 2 2 4 4" xfId="8177" xr:uid="{00000000-0005-0000-0000-00004A2F0000}"/>
    <cellStyle name="40% - Accent1 3 2 2 2 2 4 5" xfId="37815" xr:uid="{00000000-0005-0000-0000-00004B2F0000}"/>
    <cellStyle name="40% - Accent1 3 2 2 2 2 4 6" xfId="44639" xr:uid="{00000000-0005-0000-0000-00004C2F0000}"/>
    <cellStyle name="40% - Accent1 3 2 2 2 2 5" xfId="8178" xr:uid="{00000000-0005-0000-0000-00004D2F0000}"/>
    <cellStyle name="40% - Accent1 3 2 2 2 2 5 2" xfId="8179" xr:uid="{00000000-0005-0000-0000-00004E2F0000}"/>
    <cellStyle name="40% - Accent1 3 2 2 2 2 5 2 2" xfId="8180" xr:uid="{00000000-0005-0000-0000-00004F2F0000}"/>
    <cellStyle name="40% - Accent1 3 2 2 2 2 5 3" xfId="8181" xr:uid="{00000000-0005-0000-0000-0000502F0000}"/>
    <cellStyle name="40% - Accent1 3 2 2 2 2 5 4" xfId="8182" xr:uid="{00000000-0005-0000-0000-0000512F0000}"/>
    <cellStyle name="40% - Accent1 3 2 2 2 2 5 5" xfId="44641" xr:uid="{00000000-0005-0000-0000-0000522F0000}"/>
    <cellStyle name="40% - Accent1 3 2 2 2 2 6" xfId="8183" xr:uid="{00000000-0005-0000-0000-0000532F0000}"/>
    <cellStyle name="40% - Accent1 3 2 2 2 2 6 2" xfId="8184" xr:uid="{00000000-0005-0000-0000-0000542F0000}"/>
    <cellStyle name="40% - Accent1 3 2 2 2 2 6 2 2" xfId="8185" xr:uid="{00000000-0005-0000-0000-0000552F0000}"/>
    <cellStyle name="40% - Accent1 3 2 2 2 2 6 3" xfId="8186" xr:uid="{00000000-0005-0000-0000-0000562F0000}"/>
    <cellStyle name="40% - Accent1 3 2 2 2 2 6 4" xfId="8187" xr:uid="{00000000-0005-0000-0000-0000572F0000}"/>
    <cellStyle name="40% - Accent1 3 2 2 2 2 7" xfId="8188" xr:uid="{00000000-0005-0000-0000-0000582F0000}"/>
    <cellStyle name="40% - Accent1 3 2 2 2 2 7 2" xfId="8189" xr:uid="{00000000-0005-0000-0000-0000592F0000}"/>
    <cellStyle name="40% - Accent1 3 2 2 2 2 8" xfId="8190" xr:uid="{00000000-0005-0000-0000-00005A2F0000}"/>
    <cellStyle name="40% - Accent1 3 2 2 2 2 9" xfId="8191" xr:uid="{00000000-0005-0000-0000-00005B2F0000}"/>
    <cellStyle name="40% - Accent1 3 2 2 2 3" xfId="8192" xr:uid="{00000000-0005-0000-0000-00005C2F0000}"/>
    <cellStyle name="40% - Accent1 3 2 2 2 3 2" xfId="8193" xr:uid="{00000000-0005-0000-0000-00005D2F0000}"/>
    <cellStyle name="40% - Accent1 3 2 2 2 3 2 2" xfId="8194" xr:uid="{00000000-0005-0000-0000-00005E2F0000}"/>
    <cellStyle name="40% - Accent1 3 2 2 2 3 2 2 2" xfId="8195" xr:uid="{00000000-0005-0000-0000-00005F2F0000}"/>
    <cellStyle name="40% - Accent1 3 2 2 2 3 2 2 3" xfId="44644" xr:uid="{00000000-0005-0000-0000-0000602F0000}"/>
    <cellStyle name="40% - Accent1 3 2 2 2 3 2 3" xfId="8196" xr:uid="{00000000-0005-0000-0000-0000612F0000}"/>
    <cellStyle name="40% - Accent1 3 2 2 2 3 2 4" xfId="8197" xr:uid="{00000000-0005-0000-0000-0000622F0000}"/>
    <cellStyle name="40% - Accent1 3 2 2 2 3 2 5" xfId="37817" xr:uid="{00000000-0005-0000-0000-0000632F0000}"/>
    <cellStyle name="40% - Accent1 3 2 2 2 3 2 6" xfId="44643" xr:uid="{00000000-0005-0000-0000-0000642F0000}"/>
    <cellStyle name="40% - Accent1 3 2 2 2 3 3" xfId="8198" xr:uid="{00000000-0005-0000-0000-0000652F0000}"/>
    <cellStyle name="40% - Accent1 3 2 2 2 3 3 2" xfId="8199" xr:uid="{00000000-0005-0000-0000-0000662F0000}"/>
    <cellStyle name="40% - Accent1 3 2 2 2 3 3 3" xfId="44645" xr:uid="{00000000-0005-0000-0000-0000672F0000}"/>
    <cellStyle name="40% - Accent1 3 2 2 2 3 4" xfId="8200" xr:uid="{00000000-0005-0000-0000-0000682F0000}"/>
    <cellStyle name="40% - Accent1 3 2 2 2 3 5" xfId="8201" xr:uid="{00000000-0005-0000-0000-0000692F0000}"/>
    <cellStyle name="40% - Accent1 3 2 2 2 3 6" xfId="37816" xr:uid="{00000000-0005-0000-0000-00006A2F0000}"/>
    <cellStyle name="40% - Accent1 3 2 2 2 3 7" xfId="44642" xr:uid="{00000000-0005-0000-0000-00006B2F0000}"/>
    <cellStyle name="40% - Accent1 3 2 2 2 4" xfId="8202" xr:uid="{00000000-0005-0000-0000-00006C2F0000}"/>
    <cellStyle name="40% - Accent1 3 2 2 2 4 2" xfId="8203" xr:uid="{00000000-0005-0000-0000-00006D2F0000}"/>
    <cellStyle name="40% - Accent1 3 2 2 2 4 2 2" xfId="8204" xr:uid="{00000000-0005-0000-0000-00006E2F0000}"/>
    <cellStyle name="40% - Accent1 3 2 2 2 4 2 2 2" xfId="8205" xr:uid="{00000000-0005-0000-0000-00006F2F0000}"/>
    <cellStyle name="40% - Accent1 3 2 2 2 4 2 2 3" xfId="44648" xr:uid="{00000000-0005-0000-0000-0000702F0000}"/>
    <cellStyle name="40% - Accent1 3 2 2 2 4 2 3" xfId="8206" xr:uid="{00000000-0005-0000-0000-0000712F0000}"/>
    <cellStyle name="40% - Accent1 3 2 2 2 4 2 4" xfId="8207" xr:uid="{00000000-0005-0000-0000-0000722F0000}"/>
    <cellStyle name="40% - Accent1 3 2 2 2 4 2 5" xfId="37819" xr:uid="{00000000-0005-0000-0000-0000732F0000}"/>
    <cellStyle name="40% - Accent1 3 2 2 2 4 2 6" xfId="44647" xr:uid="{00000000-0005-0000-0000-0000742F0000}"/>
    <cellStyle name="40% - Accent1 3 2 2 2 4 3" xfId="8208" xr:uid="{00000000-0005-0000-0000-0000752F0000}"/>
    <cellStyle name="40% - Accent1 3 2 2 2 4 3 2" xfId="8209" xr:uid="{00000000-0005-0000-0000-0000762F0000}"/>
    <cellStyle name="40% - Accent1 3 2 2 2 4 3 3" xfId="44649" xr:uid="{00000000-0005-0000-0000-0000772F0000}"/>
    <cellStyle name="40% - Accent1 3 2 2 2 4 4" xfId="8210" xr:uid="{00000000-0005-0000-0000-0000782F0000}"/>
    <cellStyle name="40% - Accent1 3 2 2 2 4 5" xfId="8211" xr:uid="{00000000-0005-0000-0000-0000792F0000}"/>
    <cellStyle name="40% - Accent1 3 2 2 2 4 6" xfId="37818" xr:uid="{00000000-0005-0000-0000-00007A2F0000}"/>
    <cellStyle name="40% - Accent1 3 2 2 2 4 7" xfId="44646" xr:uid="{00000000-0005-0000-0000-00007B2F0000}"/>
    <cellStyle name="40% - Accent1 3 2 2 2 5" xfId="8212" xr:uid="{00000000-0005-0000-0000-00007C2F0000}"/>
    <cellStyle name="40% - Accent1 3 2 2 2 5 2" xfId="8213" xr:uid="{00000000-0005-0000-0000-00007D2F0000}"/>
    <cellStyle name="40% - Accent1 3 2 2 2 5 2 2" xfId="8214" xr:uid="{00000000-0005-0000-0000-00007E2F0000}"/>
    <cellStyle name="40% - Accent1 3 2 2 2 5 2 3" xfId="44651" xr:uid="{00000000-0005-0000-0000-00007F2F0000}"/>
    <cellStyle name="40% - Accent1 3 2 2 2 5 3" xfId="8215" xr:uid="{00000000-0005-0000-0000-0000802F0000}"/>
    <cellStyle name="40% - Accent1 3 2 2 2 5 4" xfId="8216" xr:uid="{00000000-0005-0000-0000-0000812F0000}"/>
    <cellStyle name="40% - Accent1 3 2 2 2 5 5" xfId="37820" xr:uid="{00000000-0005-0000-0000-0000822F0000}"/>
    <cellStyle name="40% - Accent1 3 2 2 2 5 6" xfId="44650" xr:uid="{00000000-0005-0000-0000-0000832F0000}"/>
    <cellStyle name="40% - Accent1 3 2 2 2 6" xfId="8217" xr:uid="{00000000-0005-0000-0000-0000842F0000}"/>
    <cellStyle name="40% - Accent1 3 2 2 2 6 2" xfId="8218" xr:uid="{00000000-0005-0000-0000-0000852F0000}"/>
    <cellStyle name="40% - Accent1 3 2 2 2 6 2 2" xfId="8219" xr:uid="{00000000-0005-0000-0000-0000862F0000}"/>
    <cellStyle name="40% - Accent1 3 2 2 2 6 3" xfId="8220" xr:uid="{00000000-0005-0000-0000-0000872F0000}"/>
    <cellStyle name="40% - Accent1 3 2 2 2 6 4" xfId="8221" xr:uid="{00000000-0005-0000-0000-0000882F0000}"/>
    <cellStyle name="40% - Accent1 3 2 2 2 6 5" xfId="44652" xr:uid="{00000000-0005-0000-0000-0000892F0000}"/>
    <cellStyle name="40% - Accent1 3 2 2 2 7" xfId="8222" xr:uid="{00000000-0005-0000-0000-00008A2F0000}"/>
    <cellStyle name="40% - Accent1 3 2 2 2 7 2" xfId="8223" xr:uid="{00000000-0005-0000-0000-00008B2F0000}"/>
    <cellStyle name="40% - Accent1 3 2 2 2 7 2 2" xfId="8224" xr:uid="{00000000-0005-0000-0000-00008C2F0000}"/>
    <cellStyle name="40% - Accent1 3 2 2 2 7 3" xfId="8225" xr:uid="{00000000-0005-0000-0000-00008D2F0000}"/>
    <cellStyle name="40% - Accent1 3 2 2 2 7 4" xfId="8226" xr:uid="{00000000-0005-0000-0000-00008E2F0000}"/>
    <cellStyle name="40% - Accent1 3 2 2 2 8" xfId="8227" xr:uid="{00000000-0005-0000-0000-00008F2F0000}"/>
    <cellStyle name="40% - Accent1 3 2 2 2 8 2" xfId="8228" xr:uid="{00000000-0005-0000-0000-0000902F0000}"/>
    <cellStyle name="40% - Accent1 3 2 2 2 9" xfId="8229" xr:uid="{00000000-0005-0000-0000-0000912F0000}"/>
    <cellStyle name="40% - Accent1 3 2 2 3" xfId="8230" xr:uid="{00000000-0005-0000-0000-0000922F0000}"/>
    <cellStyle name="40% - Accent1 3 2 2 3 10" xfId="34672" xr:uid="{00000000-0005-0000-0000-0000932F0000}"/>
    <cellStyle name="40% - Accent1 3 2 2 3 11" xfId="44653" xr:uid="{00000000-0005-0000-0000-0000942F0000}"/>
    <cellStyle name="40% - Accent1 3 2 2 3 2" xfId="8231" xr:uid="{00000000-0005-0000-0000-0000952F0000}"/>
    <cellStyle name="40% - Accent1 3 2 2 3 2 2" xfId="8232" xr:uid="{00000000-0005-0000-0000-0000962F0000}"/>
    <cellStyle name="40% - Accent1 3 2 2 3 2 2 2" xfId="8233" xr:uid="{00000000-0005-0000-0000-0000972F0000}"/>
    <cellStyle name="40% - Accent1 3 2 2 3 2 2 2 2" xfId="8234" xr:uid="{00000000-0005-0000-0000-0000982F0000}"/>
    <cellStyle name="40% - Accent1 3 2 2 3 2 2 2 3" xfId="44656" xr:uid="{00000000-0005-0000-0000-0000992F0000}"/>
    <cellStyle name="40% - Accent1 3 2 2 3 2 2 3" xfId="8235" xr:uid="{00000000-0005-0000-0000-00009A2F0000}"/>
    <cellStyle name="40% - Accent1 3 2 2 3 2 2 4" xfId="8236" xr:uid="{00000000-0005-0000-0000-00009B2F0000}"/>
    <cellStyle name="40% - Accent1 3 2 2 3 2 2 5" xfId="37822" xr:uid="{00000000-0005-0000-0000-00009C2F0000}"/>
    <cellStyle name="40% - Accent1 3 2 2 3 2 2 6" xfId="44655" xr:uid="{00000000-0005-0000-0000-00009D2F0000}"/>
    <cellStyle name="40% - Accent1 3 2 2 3 2 3" xfId="8237" xr:uid="{00000000-0005-0000-0000-00009E2F0000}"/>
    <cellStyle name="40% - Accent1 3 2 2 3 2 3 2" xfId="8238" xr:uid="{00000000-0005-0000-0000-00009F2F0000}"/>
    <cellStyle name="40% - Accent1 3 2 2 3 2 3 3" xfId="44657" xr:uid="{00000000-0005-0000-0000-0000A02F0000}"/>
    <cellStyle name="40% - Accent1 3 2 2 3 2 4" xfId="8239" xr:uid="{00000000-0005-0000-0000-0000A12F0000}"/>
    <cellStyle name="40% - Accent1 3 2 2 3 2 5" xfId="8240" xr:uid="{00000000-0005-0000-0000-0000A22F0000}"/>
    <cellStyle name="40% - Accent1 3 2 2 3 2 6" xfId="37821" xr:uid="{00000000-0005-0000-0000-0000A32F0000}"/>
    <cellStyle name="40% - Accent1 3 2 2 3 2 7" xfId="44654" xr:uid="{00000000-0005-0000-0000-0000A42F0000}"/>
    <cellStyle name="40% - Accent1 3 2 2 3 3" xfId="8241" xr:uid="{00000000-0005-0000-0000-0000A52F0000}"/>
    <cellStyle name="40% - Accent1 3 2 2 3 3 2" xfId="8242" xr:uid="{00000000-0005-0000-0000-0000A62F0000}"/>
    <cellStyle name="40% - Accent1 3 2 2 3 3 2 2" xfId="8243" xr:uid="{00000000-0005-0000-0000-0000A72F0000}"/>
    <cellStyle name="40% - Accent1 3 2 2 3 3 2 2 2" xfId="8244" xr:uid="{00000000-0005-0000-0000-0000A82F0000}"/>
    <cellStyle name="40% - Accent1 3 2 2 3 3 2 2 3" xfId="44660" xr:uid="{00000000-0005-0000-0000-0000A92F0000}"/>
    <cellStyle name="40% - Accent1 3 2 2 3 3 2 3" xfId="8245" xr:uid="{00000000-0005-0000-0000-0000AA2F0000}"/>
    <cellStyle name="40% - Accent1 3 2 2 3 3 2 4" xfId="8246" xr:uid="{00000000-0005-0000-0000-0000AB2F0000}"/>
    <cellStyle name="40% - Accent1 3 2 2 3 3 2 5" xfId="37824" xr:uid="{00000000-0005-0000-0000-0000AC2F0000}"/>
    <cellStyle name="40% - Accent1 3 2 2 3 3 2 6" xfId="44659" xr:uid="{00000000-0005-0000-0000-0000AD2F0000}"/>
    <cellStyle name="40% - Accent1 3 2 2 3 3 3" xfId="8247" xr:uid="{00000000-0005-0000-0000-0000AE2F0000}"/>
    <cellStyle name="40% - Accent1 3 2 2 3 3 3 2" xfId="8248" xr:uid="{00000000-0005-0000-0000-0000AF2F0000}"/>
    <cellStyle name="40% - Accent1 3 2 2 3 3 3 3" xfId="44661" xr:uid="{00000000-0005-0000-0000-0000B02F0000}"/>
    <cellStyle name="40% - Accent1 3 2 2 3 3 4" xfId="8249" xr:uid="{00000000-0005-0000-0000-0000B12F0000}"/>
    <cellStyle name="40% - Accent1 3 2 2 3 3 5" xfId="8250" xr:uid="{00000000-0005-0000-0000-0000B22F0000}"/>
    <cellStyle name="40% - Accent1 3 2 2 3 3 6" xfId="37823" xr:uid="{00000000-0005-0000-0000-0000B32F0000}"/>
    <cellStyle name="40% - Accent1 3 2 2 3 3 7" xfId="44658" xr:uid="{00000000-0005-0000-0000-0000B42F0000}"/>
    <cellStyle name="40% - Accent1 3 2 2 3 4" xfId="8251" xr:uid="{00000000-0005-0000-0000-0000B52F0000}"/>
    <cellStyle name="40% - Accent1 3 2 2 3 4 2" xfId="8252" xr:uid="{00000000-0005-0000-0000-0000B62F0000}"/>
    <cellStyle name="40% - Accent1 3 2 2 3 4 2 2" xfId="8253" xr:uid="{00000000-0005-0000-0000-0000B72F0000}"/>
    <cellStyle name="40% - Accent1 3 2 2 3 4 2 3" xfId="44663" xr:uid="{00000000-0005-0000-0000-0000B82F0000}"/>
    <cellStyle name="40% - Accent1 3 2 2 3 4 3" xfId="8254" xr:uid="{00000000-0005-0000-0000-0000B92F0000}"/>
    <cellStyle name="40% - Accent1 3 2 2 3 4 4" xfId="8255" xr:uid="{00000000-0005-0000-0000-0000BA2F0000}"/>
    <cellStyle name="40% - Accent1 3 2 2 3 4 5" xfId="37825" xr:uid="{00000000-0005-0000-0000-0000BB2F0000}"/>
    <cellStyle name="40% - Accent1 3 2 2 3 4 6" xfId="44662" xr:uid="{00000000-0005-0000-0000-0000BC2F0000}"/>
    <cellStyle name="40% - Accent1 3 2 2 3 5" xfId="8256" xr:uid="{00000000-0005-0000-0000-0000BD2F0000}"/>
    <cellStyle name="40% - Accent1 3 2 2 3 5 2" xfId="8257" xr:uid="{00000000-0005-0000-0000-0000BE2F0000}"/>
    <cellStyle name="40% - Accent1 3 2 2 3 5 2 2" xfId="8258" xr:uid="{00000000-0005-0000-0000-0000BF2F0000}"/>
    <cellStyle name="40% - Accent1 3 2 2 3 5 3" xfId="8259" xr:uid="{00000000-0005-0000-0000-0000C02F0000}"/>
    <cellStyle name="40% - Accent1 3 2 2 3 5 4" xfId="8260" xr:uid="{00000000-0005-0000-0000-0000C12F0000}"/>
    <cellStyle name="40% - Accent1 3 2 2 3 5 5" xfId="44664" xr:uid="{00000000-0005-0000-0000-0000C22F0000}"/>
    <cellStyle name="40% - Accent1 3 2 2 3 6" xfId="8261" xr:uid="{00000000-0005-0000-0000-0000C32F0000}"/>
    <cellStyle name="40% - Accent1 3 2 2 3 6 2" xfId="8262" xr:uid="{00000000-0005-0000-0000-0000C42F0000}"/>
    <cellStyle name="40% - Accent1 3 2 2 3 6 2 2" xfId="8263" xr:uid="{00000000-0005-0000-0000-0000C52F0000}"/>
    <cellStyle name="40% - Accent1 3 2 2 3 6 3" xfId="8264" xr:uid="{00000000-0005-0000-0000-0000C62F0000}"/>
    <cellStyle name="40% - Accent1 3 2 2 3 6 4" xfId="8265" xr:uid="{00000000-0005-0000-0000-0000C72F0000}"/>
    <cellStyle name="40% - Accent1 3 2 2 3 7" xfId="8266" xr:uid="{00000000-0005-0000-0000-0000C82F0000}"/>
    <cellStyle name="40% - Accent1 3 2 2 3 7 2" xfId="8267" xr:uid="{00000000-0005-0000-0000-0000C92F0000}"/>
    <cellStyle name="40% - Accent1 3 2 2 3 8" xfId="8268" xr:uid="{00000000-0005-0000-0000-0000CA2F0000}"/>
    <cellStyle name="40% - Accent1 3 2 2 3 9" xfId="8269" xr:uid="{00000000-0005-0000-0000-0000CB2F0000}"/>
    <cellStyle name="40% - Accent1 3 2 2 4" xfId="8270" xr:uid="{00000000-0005-0000-0000-0000CC2F0000}"/>
    <cellStyle name="40% - Accent1 3 2 2 4 2" xfId="8271" xr:uid="{00000000-0005-0000-0000-0000CD2F0000}"/>
    <cellStyle name="40% - Accent1 3 2 2 4 2 2" xfId="8272" xr:uid="{00000000-0005-0000-0000-0000CE2F0000}"/>
    <cellStyle name="40% - Accent1 3 2 2 4 2 2 2" xfId="8273" xr:uid="{00000000-0005-0000-0000-0000CF2F0000}"/>
    <cellStyle name="40% - Accent1 3 2 2 4 2 2 3" xfId="44667" xr:uid="{00000000-0005-0000-0000-0000D02F0000}"/>
    <cellStyle name="40% - Accent1 3 2 2 4 2 3" xfId="8274" xr:uid="{00000000-0005-0000-0000-0000D12F0000}"/>
    <cellStyle name="40% - Accent1 3 2 2 4 2 4" xfId="8275" xr:uid="{00000000-0005-0000-0000-0000D22F0000}"/>
    <cellStyle name="40% - Accent1 3 2 2 4 2 5" xfId="37827" xr:uid="{00000000-0005-0000-0000-0000D32F0000}"/>
    <cellStyle name="40% - Accent1 3 2 2 4 2 6" xfId="44666" xr:uid="{00000000-0005-0000-0000-0000D42F0000}"/>
    <cellStyle name="40% - Accent1 3 2 2 4 3" xfId="8276" xr:uid="{00000000-0005-0000-0000-0000D52F0000}"/>
    <cellStyle name="40% - Accent1 3 2 2 4 3 2" xfId="8277" xr:uid="{00000000-0005-0000-0000-0000D62F0000}"/>
    <cellStyle name="40% - Accent1 3 2 2 4 3 3" xfId="44668" xr:uid="{00000000-0005-0000-0000-0000D72F0000}"/>
    <cellStyle name="40% - Accent1 3 2 2 4 4" xfId="8278" xr:uid="{00000000-0005-0000-0000-0000D82F0000}"/>
    <cellStyle name="40% - Accent1 3 2 2 4 5" xfId="8279" xr:uid="{00000000-0005-0000-0000-0000D92F0000}"/>
    <cellStyle name="40% - Accent1 3 2 2 4 6" xfId="37826" xr:uid="{00000000-0005-0000-0000-0000DA2F0000}"/>
    <cellStyle name="40% - Accent1 3 2 2 4 7" xfId="44665" xr:uid="{00000000-0005-0000-0000-0000DB2F0000}"/>
    <cellStyle name="40% - Accent1 3 2 2 5" xfId="8280" xr:uid="{00000000-0005-0000-0000-0000DC2F0000}"/>
    <cellStyle name="40% - Accent1 3 2 2 5 2" xfId="8281" xr:uid="{00000000-0005-0000-0000-0000DD2F0000}"/>
    <cellStyle name="40% - Accent1 3 2 2 5 2 2" xfId="8282" xr:uid="{00000000-0005-0000-0000-0000DE2F0000}"/>
    <cellStyle name="40% - Accent1 3 2 2 5 2 2 2" xfId="8283" xr:uid="{00000000-0005-0000-0000-0000DF2F0000}"/>
    <cellStyle name="40% - Accent1 3 2 2 5 2 2 3" xfId="44671" xr:uid="{00000000-0005-0000-0000-0000E02F0000}"/>
    <cellStyle name="40% - Accent1 3 2 2 5 2 3" xfId="8284" xr:uid="{00000000-0005-0000-0000-0000E12F0000}"/>
    <cellStyle name="40% - Accent1 3 2 2 5 2 4" xfId="8285" xr:uid="{00000000-0005-0000-0000-0000E22F0000}"/>
    <cellStyle name="40% - Accent1 3 2 2 5 2 5" xfId="37829" xr:uid="{00000000-0005-0000-0000-0000E32F0000}"/>
    <cellStyle name="40% - Accent1 3 2 2 5 2 6" xfId="44670" xr:uid="{00000000-0005-0000-0000-0000E42F0000}"/>
    <cellStyle name="40% - Accent1 3 2 2 5 3" xfId="8286" xr:uid="{00000000-0005-0000-0000-0000E52F0000}"/>
    <cellStyle name="40% - Accent1 3 2 2 5 3 2" xfId="8287" xr:uid="{00000000-0005-0000-0000-0000E62F0000}"/>
    <cellStyle name="40% - Accent1 3 2 2 5 3 3" xfId="44672" xr:uid="{00000000-0005-0000-0000-0000E72F0000}"/>
    <cellStyle name="40% - Accent1 3 2 2 5 4" xfId="8288" xr:uid="{00000000-0005-0000-0000-0000E82F0000}"/>
    <cellStyle name="40% - Accent1 3 2 2 5 5" xfId="8289" xr:uid="{00000000-0005-0000-0000-0000E92F0000}"/>
    <cellStyle name="40% - Accent1 3 2 2 5 6" xfId="37828" xr:uid="{00000000-0005-0000-0000-0000EA2F0000}"/>
    <cellStyle name="40% - Accent1 3 2 2 5 7" xfId="44669" xr:uid="{00000000-0005-0000-0000-0000EB2F0000}"/>
    <cellStyle name="40% - Accent1 3 2 2 6" xfId="8290" xr:uid="{00000000-0005-0000-0000-0000EC2F0000}"/>
    <cellStyle name="40% - Accent1 3 2 2 6 2" xfId="8291" xr:uid="{00000000-0005-0000-0000-0000ED2F0000}"/>
    <cellStyle name="40% - Accent1 3 2 2 6 2 2" xfId="8292" xr:uid="{00000000-0005-0000-0000-0000EE2F0000}"/>
    <cellStyle name="40% - Accent1 3 2 2 6 2 3" xfId="44674" xr:uid="{00000000-0005-0000-0000-0000EF2F0000}"/>
    <cellStyle name="40% - Accent1 3 2 2 6 3" xfId="8293" xr:uid="{00000000-0005-0000-0000-0000F02F0000}"/>
    <cellStyle name="40% - Accent1 3 2 2 6 4" xfId="8294" xr:uid="{00000000-0005-0000-0000-0000F12F0000}"/>
    <cellStyle name="40% - Accent1 3 2 2 6 5" xfId="37830" xr:uid="{00000000-0005-0000-0000-0000F22F0000}"/>
    <cellStyle name="40% - Accent1 3 2 2 6 6" xfId="44673" xr:uid="{00000000-0005-0000-0000-0000F32F0000}"/>
    <cellStyle name="40% - Accent1 3 2 2 7" xfId="8295" xr:uid="{00000000-0005-0000-0000-0000F42F0000}"/>
    <cellStyle name="40% - Accent1 3 2 2 7 2" xfId="8296" xr:uid="{00000000-0005-0000-0000-0000F52F0000}"/>
    <cellStyle name="40% - Accent1 3 2 2 7 2 2" xfId="8297" xr:uid="{00000000-0005-0000-0000-0000F62F0000}"/>
    <cellStyle name="40% - Accent1 3 2 2 7 3" xfId="8298" xr:uid="{00000000-0005-0000-0000-0000F72F0000}"/>
    <cellStyle name="40% - Accent1 3 2 2 7 4" xfId="8299" xr:uid="{00000000-0005-0000-0000-0000F82F0000}"/>
    <cellStyle name="40% - Accent1 3 2 2 7 5" xfId="44675" xr:uid="{00000000-0005-0000-0000-0000F92F0000}"/>
    <cellStyle name="40% - Accent1 3 2 2 8" xfId="8300" xr:uid="{00000000-0005-0000-0000-0000FA2F0000}"/>
    <cellStyle name="40% - Accent1 3 2 2 8 2" xfId="8301" xr:uid="{00000000-0005-0000-0000-0000FB2F0000}"/>
    <cellStyle name="40% - Accent1 3 2 2 8 2 2" xfId="8302" xr:uid="{00000000-0005-0000-0000-0000FC2F0000}"/>
    <cellStyle name="40% - Accent1 3 2 2 8 3" xfId="8303" xr:uid="{00000000-0005-0000-0000-0000FD2F0000}"/>
    <cellStyle name="40% - Accent1 3 2 2 8 4" xfId="8304" xr:uid="{00000000-0005-0000-0000-0000FE2F0000}"/>
    <cellStyle name="40% - Accent1 3 2 2 9" xfId="8305" xr:uid="{00000000-0005-0000-0000-0000FF2F0000}"/>
    <cellStyle name="40% - Accent1 3 2 2 9 2" xfId="8306" xr:uid="{00000000-0005-0000-0000-000000300000}"/>
    <cellStyle name="40% - Accent1 3 2 3" xfId="8307" xr:uid="{00000000-0005-0000-0000-000001300000}"/>
    <cellStyle name="40% - Accent1 3 2 3 10" xfId="8308" xr:uid="{00000000-0005-0000-0000-000002300000}"/>
    <cellStyle name="40% - Accent1 3 2 3 11" xfId="34673" xr:uid="{00000000-0005-0000-0000-000003300000}"/>
    <cellStyle name="40% - Accent1 3 2 3 12" xfId="44676" xr:uid="{00000000-0005-0000-0000-000004300000}"/>
    <cellStyle name="40% - Accent1 3 2 3 2" xfId="8309" xr:uid="{00000000-0005-0000-0000-000005300000}"/>
    <cellStyle name="40% - Accent1 3 2 3 2 10" xfId="34674" xr:uid="{00000000-0005-0000-0000-000006300000}"/>
    <cellStyle name="40% - Accent1 3 2 3 2 11" xfId="44677" xr:uid="{00000000-0005-0000-0000-000007300000}"/>
    <cellStyle name="40% - Accent1 3 2 3 2 2" xfId="8310" xr:uid="{00000000-0005-0000-0000-000008300000}"/>
    <cellStyle name="40% - Accent1 3 2 3 2 2 2" xfId="8311" xr:uid="{00000000-0005-0000-0000-000009300000}"/>
    <cellStyle name="40% - Accent1 3 2 3 2 2 2 2" xfId="8312" xr:uid="{00000000-0005-0000-0000-00000A300000}"/>
    <cellStyle name="40% - Accent1 3 2 3 2 2 2 2 2" xfId="8313" xr:uid="{00000000-0005-0000-0000-00000B300000}"/>
    <cellStyle name="40% - Accent1 3 2 3 2 2 2 2 3" xfId="44680" xr:uid="{00000000-0005-0000-0000-00000C300000}"/>
    <cellStyle name="40% - Accent1 3 2 3 2 2 2 3" xfId="8314" xr:uid="{00000000-0005-0000-0000-00000D300000}"/>
    <cellStyle name="40% - Accent1 3 2 3 2 2 2 4" xfId="8315" xr:uid="{00000000-0005-0000-0000-00000E300000}"/>
    <cellStyle name="40% - Accent1 3 2 3 2 2 2 5" xfId="37832" xr:uid="{00000000-0005-0000-0000-00000F300000}"/>
    <cellStyle name="40% - Accent1 3 2 3 2 2 2 6" xfId="44679" xr:uid="{00000000-0005-0000-0000-000010300000}"/>
    <cellStyle name="40% - Accent1 3 2 3 2 2 3" xfId="8316" xr:uid="{00000000-0005-0000-0000-000011300000}"/>
    <cellStyle name="40% - Accent1 3 2 3 2 2 3 2" xfId="8317" xr:uid="{00000000-0005-0000-0000-000012300000}"/>
    <cellStyle name="40% - Accent1 3 2 3 2 2 3 3" xfId="44681" xr:uid="{00000000-0005-0000-0000-000013300000}"/>
    <cellStyle name="40% - Accent1 3 2 3 2 2 4" xfId="8318" xr:uid="{00000000-0005-0000-0000-000014300000}"/>
    <cellStyle name="40% - Accent1 3 2 3 2 2 5" xfId="8319" xr:uid="{00000000-0005-0000-0000-000015300000}"/>
    <cellStyle name="40% - Accent1 3 2 3 2 2 6" xfId="37831" xr:uid="{00000000-0005-0000-0000-000016300000}"/>
    <cellStyle name="40% - Accent1 3 2 3 2 2 7" xfId="44678" xr:uid="{00000000-0005-0000-0000-000017300000}"/>
    <cellStyle name="40% - Accent1 3 2 3 2 3" xfId="8320" xr:uid="{00000000-0005-0000-0000-000018300000}"/>
    <cellStyle name="40% - Accent1 3 2 3 2 3 2" xfId="8321" xr:uid="{00000000-0005-0000-0000-000019300000}"/>
    <cellStyle name="40% - Accent1 3 2 3 2 3 2 2" xfId="8322" xr:uid="{00000000-0005-0000-0000-00001A300000}"/>
    <cellStyle name="40% - Accent1 3 2 3 2 3 2 2 2" xfId="8323" xr:uid="{00000000-0005-0000-0000-00001B300000}"/>
    <cellStyle name="40% - Accent1 3 2 3 2 3 2 2 3" xfId="44684" xr:uid="{00000000-0005-0000-0000-00001C300000}"/>
    <cellStyle name="40% - Accent1 3 2 3 2 3 2 3" xfId="8324" xr:uid="{00000000-0005-0000-0000-00001D300000}"/>
    <cellStyle name="40% - Accent1 3 2 3 2 3 2 4" xfId="8325" xr:uid="{00000000-0005-0000-0000-00001E300000}"/>
    <cellStyle name="40% - Accent1 3 2 3 2 3 2 5" xfId="37834" xr:uid="{00000000-0005-0000-0000-00001F300000}"/>
    <cellStyle name="40% - Accent1 3 2 3 2 3 2 6" xfId="44683" xr:uid="{00000000-0005-0000-0000-000020300000}"/>
    <cellStyle name="40% - Accent1 3 2 3 2 3 3" xfId="8326" xr:uid="{00000000-0005-0000-0000-000021300000}"/>
    <cellStyle name="40% - Accent1 3 2 3 2 3 3 2" xfId="8327" xr:uid="{00000000-0005-0000-0000-000022300000}"/>
    <cellStyle name="40% - Accent1 3 2 3 2 3 3 3" xfId="44685" xr:uid="{00000000-0005-0000-0000-000023300000}"/>
    <cellStyle name="40% - Accent1 3 2 3 2 3 4" xfId="8328" xr:uid="{00000000-0005-0000-0000-000024300000}"/>
    <cellStyle name="40% - Accent1 3 2 3 2 3 5" xfId="8329" xr:uid="{00000000-0005-0000-0000-000025300000}"/>
    <cellStyle name="40% - Accent1 3 2 3 2 3 6" xfId="37833" xr:uid="{00000000-0005-0000-0000-000026300000}"/>
    <cellStyle name="40% - Accent1 3 2 3 2 3 7" xfId="44682" xr:uid="{00000000-0005-0000-0000-000027300000}"/>
    <cellStyle name="40% - Accent1 3 2 3 2 4" xfId="8330" xr:uid="{00000000-0005-0000-0000-000028300000}"/>
    <cellStyle name="40% - Accent1 3 2 3 2 4 2" xfId="8331" xr:uid="{00000000-0005-0000-0000-000029300000}"/>
    <cellStyle name="40% - Accent1 3 2 3 2 4 2 2" xfId="8332" xr:uid="{00000000-0005-0000-0000-00002A300000}"/>
    <cellStyle name="40% - Accent1 3 2 3 2 4 2 3" xfId="44687" xr:uid="{00000000-0005-0000-0000-00002B300000}"/>
    <cellStyle name="40% - Accent1 3 2 3 2 4 3" xfId="8333" xr:uid="{00000000-0005-0000-0000-00002C300000}"/>
    <cellStyle name="40% - Accent1 3 2 3 2 4 4" xfId="8334" xr:uid="{00000000-0005-0000-0000-00002D300000}"/>
    <cellStyle name="40% - Accent1 3 2 3 2 4 5" xfId="37835" xr:uid="{00000000-0005-0000-0000-00002E300000}"/>
    <cellStyle name="40% - Accent1 3 2 3 2 4 6" xfId="44686" xr:uid="{00000000-0005-0000-0000-00002F300000}"/>
    <cellStyle name="40% - Accent1 3 2 3 2 5" xfId="8335" xr:uid="{00000000-0005-0000-0000-000030300000}"/>
    <cellStyle name="40% - Accent1 3 2 3 2 5 2" xfId="8336" xr:uid="{00000000-0005-0000-0000-000031300000}"/>
    <cellStyle name="40% - Accent1 3 2 3 2 5 2 2" xfId="8337" xr:uid="{00000000-0005-0000-0000-000032300000}"/>
    <cellStyle name="40% - Accent1 3 2 3 2 5 3" xfId="8338" xr:uid="{00000000-0005-0000-0000-000033300000}"/>
    <cellStyle name="40% - Accent1 3 2 3 2 5 4" xfId="8339" xr:uid="{00000000-0005-0000-0000-000034300000}"/>
    <cellStyle name="40% - Accent1 3 2 3 2 5 5" xfId="44688" xr:uid="{00000000-0005-0000-0000-000035300000}"/>
    <cellStyle name="40% - Accent1 3 2 3 2 6" xfId="8340" xr:uid="{00000000-0005-0000-0000-000036300000}"/>
    <cellStyle name="40% - Accent1 3 2 3 2 6 2" xfId="8341" xr:uid="{00000000-0005-0000-0000-000037300000}"/>
    <cellStyle name="40% - Accent1 3 2 3 2 6 2 2" xfId="8342" xr:uid="{00000000-0005-0000-0000-000038300000}"/>
    <cellStyle name="40% - Accent1 3 2 3 2 6 3" xfId="8343" xr:uid="{00000000-0005-0000-0000-000039300000}"/>
    <cellStyle name="40% - Accent1 3 2 3 2 6 4" xfId="8344" xr:uid="{00000000-0005-0000-0000-00003A300000}"/>
    <cellStyle name="40% - Accent1 3 2 3 2 7" xfId="8345" xr:uid="{00000000-0005-0000-0000-00003B300000}"/>
    <cellStyle name="40% - Accent1 3 2 3 2 7 2" xfId="8346" xr:uid="{00000000-0005-0000-0000-00003C300000}"/>
    <cellStyle name="40% - Accent1 3 2 3 2 8" xfId="8347" xr:uid="{00000000-0005-0000-0000-00003D300000}"/>
    <cellStyle name="40% - Accent1 3 2 3 2 9" xfId="8348" xr:uid="{00000000-0005-0000-0000-00003E300000}"/>
    <cellStyle name="40% - Accent1 3 2 3 3" xfId="8349" xr:uid="{00000000-0005-0000-0000-00003F300000}"/>
    <cellStyle name="40% - Accent1 3 2 3 3 2" xfId="8350" xr:uid="{00000000-0005-0000-0000-000040300000}"/>
    <cellStyle name="40% - Accent1 3 2 3 3 2 2" xfId="8351" xr:uid="{00000000-0005-0000-0000-000041300000}"/>
    <cellStyle name="40% - Accent1 3 2 3 3 2 2 2" xfId="8352" xr:uid="{00000000-0005-0000-0000-000042300000}"/>
    <cellStyle name="40% - Accent1 3 2 3 3 2 2 3" xfId="44691" xr:uid="{00000000-0005-0000-0000-000043300000}"/>
    <cellStyle name="40% - Accent1 3 2 3 3 2 3" xfId="8353" xr:uid="{00000000-0005-0000-0000-000044300000}"/>
    <cellStyle name="40% - Accent1 3 2 3 3 2 4" xfId="8354" xr:uid="{00000000-0005-0000-0000-000045300000}"/>
    <cellStyle name="40% - Accent1 3 2 3 3 2 5" xfId="37837" xr:uid="{00000000-0005-0000-0000-000046300000}"/>
    <cellStyle name="40% - Accent1 3 2 3 3 2 6" xfId="44690" xr:uid="{00000000-0005-0000-0000-000047300000}"/>
    <cellStyle name="40% - Accent1 3 2 3 3 3" xfId="8355" xr:uid="{00000000-0005-0000-0000-000048300000}"/>
    <cellStyle name="40% - Accent1 3 2 3 3 3 2" xfId="8356" xr:uid="{00000000-0005-0000-0000-000049300000}"/>
    <cellStyle name="40% - Accent1 3 2 3 3 3 3" xfId="44692" xr:uid="{00000000-0005-0000-0000-00004A300000}"/>
    <cellStyle name="40% - Accent1 3 2 3 3 4" xfId="8357" xr:uid="{00000000-0005-0000-0000-00004B300000}"/>
    <cellStyle name="40% - Accent1 3 2 3 3 5" xfId="8358" xr:uid="{00000000-0005-0000-0000-00004C300000}"/>
    <cellStyle name="40% - Accent1 3 2 3 3 6" xfId="37836" xr:uid="{00000000-0005-0000-0000-00004D300000}"/>
    <cellStyle name="40% - Accent1 3 2 3 3 7" xfId="44689" xr:uid="{00000000-0005-0000-0000-00004E300000}"/>
    <cellStyle name="40% - Accent1 3 2 3 4" xfId="8359" xr:uid="{00000000-0005-0000-0000-00004F300000}"/>
    <cellStyle name="40% - Accent1 3 2 3 4 2" xfId="8360" xr:uid="{00000000-0005-0000-0000-000050300000}"/>
    <cellStyle name="40% - Accent1 3 2 3 4 2 2" xfId="8361" xr:uid="{00000000-0005-0000-0000-000051300000}"/>
    <cellStyle name="40% - Accent1 3 2 3 4 2 2 2" xfId="8362" xr:uid="{00000000-0005-0000-0000-000052300000}"/>
    <cellStyle name="40% - Accent1 3 2 3 4 2 2 3" xfId="44695" xr:uid="{00000000-0005-0000-0000-000053300000}"/>
    <cellStyle name="40% - Accent1 3 2 3 4 2 3" xfId="8363" xr:uid="{00000000-0005-0000-0000-000054300000}"/>
    <cellStyle name="40% - Accent1 3 2 3 4 2 4" xfId="8364" xr:uid="{00000000-0005-0000-0000-000055300000}"/>
    <cellStyle name="40% - Accent1 3 2 3 4 2 5" xfId="37839" xr:uid="{00000000-0005-0000-0000-000056300000}"/>
    <cellStyle name="40% - Accent1 3 2 3 4 2 6" xfId="44694" xr:uid="{00000000-0005-0000-0000-000057300000}"/>
    <cellStyle name="40% - Accent1 3 2 3 4 3" xfId="8365" xr:uid="{00000000-0005-0000-0000-000058300000}"/>
    <cellStyle name="40% - Accent1 3 2 3 4 3 2" xfId="8366" xr:uid="{00000000-0005-0000-0000-000059300000}"/>
    <cellStyle name="40% - Accent1 3 2 3 4 3 3" xfId="44696" xr:uid="{00000000-0005-0000-0000-00005A300000}"/>
    <cellStyle name="40% - Accent1 3 2 3 4 4" xfId="8367" xr:uid="{00000000-0005-0000-0000-00005B300000}"/>
    <cellStyle name="40% - Accent1 3 2 3 4 5" xfId="8368" xr:uid="{00000000-0005-0000-0000-00005C300000}"/>
    <cellStyle name="40% - Accent1 3 2 3 4 6" xfId="37838" xr:uid="{00000000-0005-0000-0000-00005D300000}"/>
    <cellStyle name="40% - Accent1 3 2 3 4 7" xfId="44693" xr:uid="{00000000-0005-0000-0000-00005E300000}"/>
    <cellStyle name="40% - Accent1 3 2 3 5" xfId="8369" xr:uid="{00000000-0005-0000-0000-00005F300000}"/>
    <cellStyle name="40% - Accent1 3 2 3 5 2" xfId="8370" xr:uid="{00000000-0005-0000-0000-000060300000}"/>
    <cellStyle name="40% - Accent1 3 2 3 5 2 2" xfId="8371" xr:uid="{00000000-0005-0000-0000-000061300000}"/>
    <cellStyle name="40% - Accent1 3 2 3 5 2 3" xfId="44698" xr:uid="{00000000-0005-0000-0000-000062300000}"/>
    <cellStyle name="40% - Accent1 3 2 3 5 3" xfId="8372" xr:uid="{00000000-0005-0000-0000-000063300000}"/>
    <cellStyle name="40% - Accent1 3 2 3 5 4" xfId="8373" xr:uid="{00000000-0005-0000-0000-000064300000}"/>
    <cellStyle name="40% - Accent1 3 2 3 5 5" xfId="37840" xr:uid="{00000000-0005-0000-0000-000065300000}"/>
    <cellStyle name="40% - Accent1 3 2 3 5 6" xfId="44697" xr:uid="{00000000-0005-0000-0000-000066300000}"/>
    <cellStyle name="40% - Accent1 3 2 3 6" xfId="8374" xr:uid="{00000000-0005-0000-0000-000067300000}"/>
    <cellStyle name="40% - Accent1 3 2 3 6 2" xfId="8375" xr:uid="{00000000-0005-0000-0000-000068300000}"/>
    <cellStyle name="40% - Accent1 3 2 3 6 2 2" xfId="8376" xr:uid="{00000000-0005-0000-0000-000069300000}"/>
    <cellStyle name="40% - Accent1 3 2 3 6 3" xfId="8377" xr:uid="{00000000-0005-0000-0000-00006A300000}"/>
    <cellStyle name="40% - Accent1 3 2 3 6 4" xfId="8378" xr:uid="{00000000-0005-0000-0000-00006B300000}"/>
    <cellStyle name="40% - Accent1 3 2 3 6 5" xfId="44699" xr:uid="{00000000-0005-0000-0000-00006C300000}"/>
    <cellStyle name="40% - Accent1 3 2 3 7" xfId="8379" xr:uid="{00000000-0005-0000-0000-00006D300000}"/>
    <cellStyle name="40% - Accent1 3 2 3 7 2" xfId="8380" xr:uid="{00000000-0005-0000-0000-00006E300000}"/>
    <cellStyle name="40% - Accent1 3 2 3 7 2 2" xfId="8381" xr:uid="{00000000-0005-0000-0000-00006F300000}"/>
    <cellStyle name="40% - Accent1 3 2 3 7 3" xfId="8382" xr:uid="{00000000-0005-0000-0000-000070300000}"/>
    <cellStyle name="40% - Accent1 3 2 3 7 4" xfId="8383" xr:uid="{00000000-0005-0000-0000-000071300000}"/>
    <cellStyle name="40% - Accent1 3 2 3 8" xfId="8384" xr:uid="{00000000-0005-0000-0000-000072300000}"/>
    <cellStyle name="40% - Accent1 3 2 3 8 2" xfId="8385" xr:uid="{00000000-0005-0000-0000-000073300000}"/>
    <cellStyle name="40% - Accent1 3 2 3 9" xfId="8386" xr:uid="{00000000-0005-0000-0000-000074300000}"/>
    <cellStyle name="40% - Accent1 3 2 4" xfId="8387" xr:uid="{00000000-0005-0000-0000-000075300000}"/>
    <cellStyle name="40% - Accent1 3 2 4 10" xfId="34675" xr:uid="{00000000-0005-0000-0000-000076300000}"/>
    <cellStyle name="40% - Accent1 3 2 4 11" xfId="44700" xr:uid="{00000000-0005-0000-0000-000077300000}"/>
    <cellStyle name="40% - Accent1 3 2 4 2" xfId="8388" xr:uid="{00000000-0005-0000-0000-000078300000}"/>
    <cellStyle name="40% - Accent1 3 2 4 2 2" xfId="8389" xr:uid="{00000000-0005-0000-0000-000079300000}"/>
    <cellStyle name="40% - Accent1 3 2 4 2 2 2" xfId="8390" xr:uid="{00000000-0005-0000-0000-00007A300000}"/>
    <cellStyle name="40% - Accent1 3 2 4 2 2 2 2" xfId="8391" xr:uid="{00000000-0005-0000-0000-00007B300000}"/>
    <cellStyle name="40% - Accent1 3 2 4 2 2 2 3" xfId="44703" xr:uid="{00000000-0005-0000-0000-00007C300000}"/>
    <cellStyle name="40% - Accent1 3 2 4 2 2 3" xfId="8392" xr:uid="{00000000-0005-0000-0000-00007D300000}"/>
    <cellStyle name="40% - Accent1 3 2 4 2 2 4" xfId="8393" xr:uid="{00000000-0005-0000-0000-00007E300000}"/>
    <cellStyle name="40% - Accent1 3 2 4 2 2 5" xfId="37842" xr:uid="{00000000-0005-0000-0000-00007F300000}"/>
    <cellStyle name="40% - Accent1 3 2 4 2 2 6" xfId="44702" xr:uid="{00000000-0005-0000-0000-000080300000}"/>
    <cellStyle name="40% - Accent1 3 2 4 2 3" xfId="8394" xr:uid="{00000000-0005-0000-0000-000081300000}"/>
    <cellStyle name="40% - Accent1 3 2 4 2 3 2" xfId="8395" xr:uid="{00000000-0005-0000-0000-000082300000}"/>
    <cellStyle name="40% - Accent1 3 2 4 2 3 3" xfId="44704" xr:uid="{00000000-0005-0000-0000-000083300000}"/>
    <cellStyle name="40% - Accent1 3 2 4 2 4" xfId="8396" xr:uid="{00000000-0005-0000-0000-000084300000}"/>
    <cellStyle name="40% - Accent1 3 2 4 2 5" xfId="8397" xr:uid="{00000000-0005-0000-0000-000085300000}"/>
    <cellStyle name="40% - Accent1 3 2 4 2 6" xfId="37841" xr:uid="{00000000-0005-0000-0000-000086300000}"/>
    <cellStyle name="40% - Accent1 3 2 4 2 7" xfId="44701" xr:uid="{00000000-0005-0000-0000-000087300000}"/>
    <cellStyle name="40% - Accent1 3 2 4 3" xfId="8398" xr:uid="{00000000-0005-0000-0000-000088300000}"/>
    <cellStyle name="40% - Accent1 3 2 4 3 2" xfId="8399" xr:uid="{00000000-0005-0000-0000-000089300000}"/>
    <cellStyle name="40% - Accent1 3 2 4 3 2 2" xfId="8400" xr:uid="{00000000-0005-0000-0000-00008A300000}"/>
    <cellStyle name="40% - Accent1 3 2 4 3 2 2 2" xfId="8401" xr:uid="{00000000-0005-0000-0000-00008B300000}"/>
    <cellStyle name="40% - Accent1 3 2 4 3 2 2 3" xfId="44707" xr:uid="{00000000-0005-0000-0000-00008C300000}"/>
    <cellStyle name="40% - Accent1 3 2 4 3 2 3" xfId="8402" xr:uid="{00000000-0005-0000-0000-00008D300000}"/>
    <cellStyle name="40% - Accent1 3 2 4 3 2 4" xfId="8403" xr:uid="{00000000-0005-0000-0000-00008E300000}"/>
    <cellStyle name="40% - Accent1 3 2 4 3 2 5" xfId="37844" xr:uid="{00000000-0005-0000-0000-00008F300000}"/>
    <cellStyle name="40% - Accent1 3 2 4 3 2 6" xfId="44706" xr:uid="{00000000-0005-0000-0000-000090300000}"/>
    <cellStyle name="40% - Accent1 3 2 4 3 3" xfId="8404" xr:uid="{00000000-0005-0000-0000-000091300000}"/>
    <cellStyle name="40% - Accent1 3 2 4 3 3 2" xfId="8405" xr:uid="{00000000-0005-0000-0000-000092300000}"/>
    <cellStyle name="40% - Accent1 3 2 4 3 3 3" xfId="44708" xr:uid="{00000000-0005-0000-0000-000093300000}"/>
    <cellStyle name="40% - Accent1 3 2 4 3 4" xfId="8406" xr:uid="{00000000-0005-0000-0000-000094300000}"/>
    <cellStyle name="40% - Accent1 3 2 4 3 5" xfId="8407" xr:uid="{00000000-0005-0000-0000-000095300000}"/>
    <cellStyle name="40% - Accent1 3 2 4 3 6" xfId="37843" xr:uid="{00000000-0005-0000-0000-000096300000}"/>
    <cellStyle name="40% - Accent1 3 2 4 3 7" xfId="44705" xr:uid="{00000000-0005-0000-0000-000097300000}"/>
    <cellStyle name="40% - Accent1 3 2 4 4" xfId="8408" xr:uid="{00000000-0005-0000-0000-000098300000}"/>
    <cellStyle name="40% - Accent1 3 2 4 4 2" xfId="8409" xr:uid="{00000000-0005-0000-0000-000099300000}"/>
    <cellStyle name="40% - Accent1 3 2 4 4 2 2" xfId="8410" xr:uid="{00000000-0005-0000-0000-00009A300000}"/>
    <cellStyle name="40% - Accent1 3 2 4 4 2 3" xfId="44710" xr:uid="{00000000-0005-0000-0000-00009B300000}"/>
    <cellStyle name="40% - Accent1 3 2 4 4 3" xfId="8411" xr:uid="{00000000-0005-0000-0000-00009C300000}"/>
    <cellStyle name="40% - Accent1 3 2 4 4 4" xfId="8412" xr:uid="{00000000-0005-0000-0000-00009D300000}"/>
    <cellStyle name="40% - Accent1 3 2 4 4 5" xfId="37845" xr:uid="{00000000-0005-0000-0000-00009E300000}"/>
    <cellStyle name="40% - Accent1 3 2 4 4 6" xfId="44709" xr:uid="{00000000-0005-0000-0000-00009F300000}"/>
    <cellStyle name="40% - Accent1 3 2 4 5" xfId="8413" xr:uid="{00000000-0005-0000-0000-0000A0300000}"/>
    <cellStyle name="40% - Accent1 3 2 4 5 2" xfId="8414" xr:uid="{00000000-0005-0000-0000-0000A1300000}"/>
    <cellStyle name="40% - Accent1 3 2 4 5 2 2" xfId="8415" xr:uid="{00000000-0005-0000-0000-0000A2300000}"/>
    <cellStyle name="40% - Accent1 3 2 4 5 3" xfId="8416" xr:uid="{00000000-0005-0000-0000-0000A3300000}"/>
    <cellStyle name="40% - Accent1 3 2 4 5 4" xfId="8417" xr:uid="{00000000-0005-0000-0000-0000A4300000}"/>
    <cellStyle name="40% - Accent1 3 2 4 5 5" xfId="44711" xr:uid="{00000000-0005-0000-0000-0000A5300000}"/>
    <cellStyle name="40% - Accent1 3 2 4 6" xfId="8418" xr:uid="{00000000-0005-0000-0000-0000A6300000}"/>
    <cellStyle name="40% - Accent1 3 2 4 6 2" xfId="8419" xr:uid="{00000000-0005-0000-0000-0000A7300000}"/>
    <cellStyle name="40% - Accent1 3 2 4 6 2 2" xfId="8420" xr:uid="{00000000-0005-0000-0000-0000A8300000}"/>
    <cellStyle name="40% - Accent1 3 2 4 6 3" xfId="8421" xr:uid="{00000000-0005-0000-0000-0000A9300000}"/>
    <cellStyle name="40% - Accent1 3 2 4 6 4" xfId="8422" xr:uid="{00000000-0005-0000-0000-0000AA300000}"/>
    <cellStyle name="40% - Accent1 3 2 4 7" xfId="8423" xr:uid="{00000000-0005-0000-0000-0000AB300000}"/>
    <cellStyle name="40% - Accent1 3 2 4 7 2" xfId="8424" xr:uid="{00000000-0005-0000-0000-0000AC300000}"/>
    <cellStyle name="40% - Accent1 3 2 4 8" xfId="8425" xr:uid="{00000000-0005-0000-0000-0000AD300000}"/>
    <cellStyle name="40% - Accent1 3 2 4 9" xfId="8426" xr:uid="{00000000-0005-0000-0000-0000AE300000}"/>
    <cellStyle name="40% - Accent1 3 2 5" xfId="8427" xr:uid="{00000000-0005-0000-0000-0000AF300000}"/>
    <cellStyle name="40% - Accent1 3 2 5 2" xfId="8428" xr:uid="{00000000-0005-0000-0000-0000B0300000}"/>
    <cellStyle name="40% - Accent1 3 2 5 2 2" xfId="8429" xr:uid="{00000000-0005-0000-0000-0000B1300000}"/>
    <cellStyle name="40% - Accent1 3 2 5 2 2 2" xfId="8430" xr:uid="{00000000-0005-0000-0000-0000B2300000}"/>
    <cellStyle name="40% - Accent1 3 2 5 2 2 3" xfId="44714" xr:uid="{00000000-0005-0000-0000-0000B3300000}"/>
    <cellStyle name="40% - Accent1 3 2 5 2 3" xfId="8431" xr:uid="{00000000-0005-0000-0000-0000B4300000}"/>
    <cellStyle name="40% - Accent1 3 2 5 2 4" xfId="8432" xr:uid="{00000000-0005-0000-0000-0000B5300000}"/>
    <cellStyle name="40% - Accent1 3 2 5 2 5" xfId="37847" xr:uid="{00000000-0005-0000-0000-0000B6300000}"/>
    <cellStyle name="40% - Accent1 3 2 5 2 6" xfId="44713" xr:uid="{00000000-0005-0000-0000-0000B7300000}"/>
    <cellStyle name="40% - Accent1 3 2 5 3" xfId="8433" xr:uid="{00000000-0005-0000-0000-0000B8300000}"/>
    <cellStyle name="40% - Accent1 3 2 5 3 2" xfId="8434" xr:uid="{00000000-0005-0000-0000-0000B9300000}"/>
    <cellStyle name="40% - Accent1 3 2 5 3 3" xfId="44715" xr:uid="{00000000-0005-0000-0000-0000BA300000}"/>
    <cellStyle name="40% - Accent1 3 2 5 4" xfId="8435" xr:uid="{00000000-0005-0000-0000-0000BB300000}"/>
    <cellStyle name="40% - Accent1 3 2 5 5" xfId="8436" xr:uid="{00000000-0005-0000-0000-0000BC300000}"/>
    <cellStyle name="40% - Accent1 3 2 5 6" xfId="37846" xr:uid="{00000000-0005-0000-0000-0000BD300000}"/>
    <cellStyle name="40% - Accent1 3 2 5 7" xfId="44712" xr:uid="{00000000-0005-0000-0000-0000BE300000}"/>
    <cellStyle name="40% - Accent1 3 2 6" xfId="8437" xr:uid="{00000000-0005-0000-0000-0000BF300000}"/>
    <cellStyle name="40% - Accent1 3 2 6 2" xfId="8438" xr:uid="{00000000-0005-0000-0000-0000C0300000}"/>
    <cellStyle name="40% - Accent1 3 2 6 2 2" xfId="8439" xr:uid="{00000000-0005-0000-0000-0000C1300000}"/>
    <cellStyle name="40% - Accent1 3 2 6 2 2 2" xfId="8440" xr:uid="{00000000-0005-0000-0000-0000C2300000}"/>
    <cellStyle name="40% - Accent1 3 2 6 2 2 3" xfId="44718" xr:uid="{00000000-0005-0000-0000-0000C3300000}"/>
    <cellStyle name="40% - Accent1 3 2 6 2 3" xfId="8441" xr:uid="{00000000-0005-0000-0000-0000C4300000}"/>
    <cellStyle name="40% - Accent1 3 2 6 2 4" xfId="8442" xr:uid="{00000000-0005-0000-0000-0000C5300000}"/>
    <cellStyle name="40% - Accent1 3 2 6 2 5" xfId="37849" xr:uid="{00000000-0005-0000-0000-0000C6300000}"/>
    <cellStyle name="40% - Accent1 3 2 6 2 6" xfId="44717" xr:uid="{00000000-0005-0000-0000-0000C7300000}"/>
    <cellStyle name="40% - Accent1 3 2 6 3" xfId="8443" xr:uid="{00000000-0005-0000-0000-0000C8300000}"/>
    <cellStyle name="40% - Accent1 3 2 6 3 2" xfId="8444" xr:uid="{00000000-0005-0000-0000-0000C9300000}"/>
    <cellStyle name="40% - Accent1 3 2 6 3 3" xfId="44719" xr:uid="{00000000-0005-0000-0000-0000CA300000}"/>
    <cellStyle name="40% - Accent1 3 2 6 4" xfId="8445" xr:uid="{00000000-0005-0000-0000-0000CB300000}"/>
    <cellStyle name="40% - Accent1 3 2 6 5" xfId="8446" xr:uid="{00000000-0005-0000-0000-0000CC300000}"/>
    <cellStyle name="40% - Accent1 3 2 6 6" xfId="37848" xr:uid="{00000000-0005-0000-0000-0000CD300000}"/>
    <cellStyle name="40% - Accent1 3 2 6 7" xfId="44716" xr:uid="{00000000-0005-0000-0000-0000CE300000}"/>
    <cellStyle name="40% - Accent1 3 2 7" xfId="8447" xr:uid="{00000000-0005-0000-0000-0000CF300000}"/>
    <cellStyle name="40% - Accent1 3 2 7 2" xfId="8448" xr:uid="{00000000-0005-0000-0000-0000D0300000}"/>
    <cellStyle name="40% - Accent1 3 2 7 2 2" xfId="8449" xr:uid="{00000000-0005-0000-0000-0000D1300000}"/>
    <cellStyle name="40% - Accent1 3 2 7 2 3" xfId="44721" xr:uid="{00000000-0005-0000-0000-0000D2300000}"/>
    <cellStyle name="40% - Accent1 3 2 7 3" xfId="8450" xr:uid="{00000000-0005-0000-0000-0000D3300000}"/>
    <cellStyle name="40% - Accent1 3 2 7 4" xfId="8451" xr:uid="{00000000-0005-0000-0000-0000D4300000}"/>
    <cellStyle name="40% - Accent1 3 2 7 5" xfId="37850" xr:uid="{00000000-0005-0000-0000-0000D5300000}"/>
    <cellStyle name="40% - Accent1 3 2 7 6" xfId="44720" xr:uid="{00000000-0005-0000-0000-0000D6300000}"/>
    <cellStyle name="40% - Accent1 3 2 8" xfId="8452" xr:uid="{00000000-0005-0000-0000-0000D7300000}"/>
    <cellStyle name="40% - Accent1 3 2 8 2" xfId="8453" xr:uid="{00000000-0005-0000-0000-0000D8300000}"/>
    <cellStyle name="40% - Accent1 3 2 8 2 2" xfId="8454" xr:uid="{00000000-0005-0000-0000-0000D9300000}"/>
    <cellStyle name="40% - Accent1 3 2 8 3" xfId="8455" xr:uid="{00000000-0005-0000-0000-0000DA300000}"/>
    <cellStyle name="40% - Accent1 3 2 8 4" xfId="8456" xr:uid="{00000000-0005-0000-0000-0000DB300000}"/>
    <cellStyle name="40% - Accent1 3 2 8 5" xfId="44722" xr:uid="{00000000-0005-0000-0000-0000DC300000}"/>
    <cellStyle name="40% - Accent1 3 2 9" xfId="8457" xr:uid="{00000000-0005-0000-0000-0000DD300000}"/>
    <cellStyle name="40% - Accent1 3 2 9 2" xfId="8458" xr:uid="{00000000-0005-0000-0000-0000DE300000}"/>
    <cellStyle name="40% - Accent1 3 2 9 2 2" xfId="8459" xr:uid="{00000000-0005-0000-0000-0000DF300000}"/>
    <cellStyle name="40% - Accent1 3 2 9 3" xfId="8460" xr:uid="{00000000-0005-0000-0000-0000E0300000}"/>
    <cellStyle name="40% - Accent1 3 2 9 4" xfId="8461" xr:uid="{00000000-0005-0000-0000-0000E1300000}"/>
    <cellStyle name="40% - Accent1 3 3" xfId="8462" xr:uid="{00000000-0005-0000-0000-0000E2300000}"/>
    <cellStyle name="40% - Accent1 3 4" xfId="8463" xr:uid="{00000000-0005-0000-0000-0000E3300000}"/>
    <cellStyle name="40% - Accent1 3 5" xfId="8464" xr:uid="{00000000-0005-0000-0000-0000E4300000}"/>
    <cellStyle name="40% - Accent1 3 6" xfId="41846" xr:uid="{00000000-0005-0000-0000-0000E5300000}"/>
    <cellStyle name="40% - Accent1 4" xfId="8465" xr:uid="{00000000-0005-0000-0000-0000E6300000}"/>
    <cellStyle name="40% - Accent1 4 10" xfId="8466" xr:uid="{00000000-0005-0000-0000-0000E7300000}"/>
    <cellStyle name="40% - Accent1 4 10 2" xfId="8467" xr:uid="{00000000-0005-0000-0000-0000E8300000}"/>
    <cellStyle name="40% - Accent1 4 11" xfId="8468" xr:uid="{00000000-0005-0000-0000-0000E9300000}"/>
    <cellStyle name="40% - Accent1 4 12" xfId="8469" xr:uid="{00000000-0005-0000-0000-0000EA300000}"/>
    <cellStyle name="40% - Accent1 4 13" xfId="34676" xr:uid="{00000000-0005-0000-0000-0000EB300000}"/>
    <cellStyle name="40% - Accent1 4 14" xfId="41847" xr:uid="{00000000-0005-0000-0000-0000EC300000}"/>
    <cellStyle name="40% - Accent1 4 2" xfId="8470" xr:uid="{00000000-0005-0000-0000-0000ED300000}"/>
    <cellStyle name="40% - Accent1 4 2 10" xfId="8471" xr:uid="{00000000-0005-0000-0000-0000EE300000}"/>
    <cellStyle name="40% - Accent1 4 2 11" xfId="8472" xr:uid="{00000000-0005-0000-0000-0000EF300000}"/>
    <cellStyle name="40% - Accent1 4 2 12" xfId="34677" xr:uid="{00000000-0005-0000-0000-0000F0300000}"/>
    <cellStyle name="40% - Accent1 4 2 13" xfId="44723" xr:uid="{00000000-0005-0000-0000-0000F1300000}"/>
    <cellStyle name="40% - Accent1 4 2 2" xfId="8473" xr:uid="{00000000-0005-0000-0000-0000F2300000}"/>
    <cellStyle name="40% - Accent1 4 2 2 10" xfId="8474" xr:uid="{00000000-0005-0000-0000-0000F3300000}"/>
    <cellStyle name="40% - Accent1 4 2 2 11" xfId="34678" xr:uid="{00000000-0005-0000-0000-0000F4300000}"/>
    <cellStyle name="40% - Accent1 4 2 2 12" xfId="44724" xr:uid="{00000000-0005-0000-0000-0000F5300000}"/>
    <cellStyle name="40% - Accent1 4 2 2 2" xfId="8475" xr:uid="{00000000-0005-0000-0000-0000F6300000}"/>
    <cellStyle name="40% - Accent1 4 2 2 2 10" xfId="34679" xr:uid="{00000000-0005-0000-0000-0000F7300000}"/>
    <cellStyle name="40% - Accent1 4 2 2 2 11" xfId="44725" xr:uid="{00000000-0005-0000-0000-0000F8300000}"/>
    <cellStyle name="40% - Accent1 4 2 2 2 2" xfId="8476" xr:uid="{00000000-0005-0000-0000-0000F9300000}"/>
    <cellStyle name="40% - Accent1 4 2 2 2 2 2" xfId="8477" xr:uid="{00000000-0005-0000-0000-0000FA300000}"/>
    <cellStyle name="40% - Accent1 4 2 2 2 2 2 2" xfId="8478" xr:uid="{00000000-0005-0000-0000-0000FB300000}"/>
    <cellStyle name="40% - Accent1 4 2 2 2 2 2 2 2" xfId="8479" xr:uid="{00000000-0005-0000-0000-0000FC300000}"/>
    <cellStyle name="40% - Accent1 4 2 2 2 2 2 2 3" xfId="44728" xr:uid="{00000000-0005-0000-0000-0000FD300000}"/>
    <cellStyle name="40% - Accent1 4 2 2 2 2 2 3" xfId="8480" xr:uid="{00000000-0005-0000-0000-0000FE300000}"/>
    <cellStyle name="40% - Accent1 4 2 2 2 2 2 4" xfId="8481" xr:uid="{00000000-0005-0000-0000-0000FF300000}"/>
    <cellStyle name="40% - Accent1 4 2 2 2 2 2 5" xfId="37852" xr:uid="{00000000-0005-0000-0000-000000310000}"/>
    <cellStyle name="40% - Accent1 4 2 2 2 2 2 6" xfId="44727" xr:uid="{00000000-0005-0000-0000-000001310000}"/>
    <cellStyle name="40% - Accent1 4 2 2 2 2 3" xfId="8482" xr:uid="{00000000-0005-0000-0000-000002310000}"/>
    <cellStyle name="40% - Accent1 4 2 2 2 2 3 2" xfId="8483" xr:uid="{00000000-0005-0000-0000-000003310000}"/>
    <cellStyle name="40% - Accent1 4 2 2 2 2 3 3" xfId="44729" xr:uid="{00000000-0005-0000-0000-000004310000}"/>
    <cellStyle name="40% - Accent1 4 2 2 2 2 4" xfId="8484" xr:uid="{00000000-0005-0000-0000-000005310000}"/>
    <cellStyle name="40% - Accent1 4 2 2 2 2 5" xfId="8485" xr:uid="{00000000-0005-0000-0000-000006310000}"/>
    <cellStyle name="40% - Accent1 4 2 2 2 2 6" xfId="37851" xr:uid="{00000000-0005-0000-0000-000007310000}"/>
    <cellStyle name="40% - Accent1 4 2 2 2 2 7" xfId="44726" xr:uid="{00000000-0005-0000-0000-000008310000}"/>
    <cellStyle name="40% - Accent1 4 2 2 2 3" xfId="8486" xr:uid="{00000000-0005-0000-0000-000009310000}"/>
    <cellStyle name="40% - Accent1 4 2 2 2 3 2" xfId="8487" xr:uid="{00000000-0005-0000-0000-00000A310000}"/>
    <cellStyle name="40% - Accent1 4 2 2 2 3 2 2" xfId="8488" xr:uid="{00000000-0005-0000-0000-00000B310000}"/>
    <cellStyle name="40% - Accent1 4 2 2 2 3 2 2 2" xfId="8489" xr:uid="{00000000-0005-0000-0000-00000C310000}"/>
    <cellStyle name="40% - Accent1 4 2 2 2 3 2 2 3" xfId="44732" xr:uid="{00000000-0005-0000-0000-00000D310000}"/>
    <cellStyle name="40% - Accent1 4 2 2 2 3 2 3" xfId="8490" xr:uid="{00000000-0005-0000-0000-00000E310000}"/>
    <cellStyle name="40% - Accent1 4 2 2 2 3 2 4" xfId="8491" xr:uid="{00000000-0005-0000-0000-00000F310000}"/>
    <cellStyle name="40% - Accent1 4 2 2 2 3 2 5" xfId="37854" xr:uid="{00000000-0005-0000-0000-000010310000}"/>
    <cellStyle name="40% - Accent1 4 2 2 2 3 2 6" xfId="44731" xr:uid="{00000000-0005-0000-0000-000011310000}"/>
    <cellStyle name="40% - Accent1 4 2 2 2 3 3" xfId="8492" xr:uid="{00000000-0005-0000-0000-000012310000}"/>
    <cellStyle name="40% - Accent1 4 2 2 2 3 3 2" xfId="8493" xr:uid="{00000000-0005-0000-0000-000013310000}"/>
    <cellStyle name="40% - Accent1 4 2 2 2 3 3 3" xfId="44733" xr:uid="{00000000-0005-0000-0000-000014310000}"/>
    <cellStyle name="40% - Accent1 4 2 2 2 3 4" xfId="8494" xr:uid="{00000000-0005-0000-0000-000015310000}"/>
    <cellStyle name="40% - Accent1 4 2 2 2 3 5" xfId="8495" xr:uid="{00000000-0005-0000-0000-000016310000}"/>
    <cellStyle name="40% - Accent1 4 2 2 2 3 6" xfId="37853" xr:uid="{00000000-0005-0000-0000-000017310000}"/>
    <cellStyle name="40% - Accent1 4 2 2 2 3 7" xfId="44730" xr:uid="{00000000-0005-0000-0000-000018310000}"/>
    <cellStyle name="40% - Accent1 4 2 2 2 4" xfId="8496" xr:uid="{00000000-0005-0000-0000-000019310000}"/>
    <cellStyle name="40% - Accent1 4 2 2 2 4 2" xfId="8497" xr:uid="{00000000-0005-0000-0000-00001A310000}"/>
    <cellStyle name="40% - Accent1 4 2 2 2 4 2 2" xfId="8498" xr:uid="{00000000-0005-0000-0000-00001B310000}"/>
    <cellStyle name="40% - Accent1 4 2 2 2 4 2 3" xfId="44735" xr:uid="{00000000-0005-0000-0000-00001C310000}"/>
    <cellStyle name="40% - Accent1 4 2 2 2 4 3" xfId="8499" xr:uid="{00000000-0005-0000-0000-00001D310000}"/>
    <cellStyle name="40% - Accent1 4 2 2 2 4 4" xfId="8500" xr:uid="{00000000-0005-0000-0000-00001E310000}"/>
    <cellStyle name="40% - Accent1 4 2 2 2 4 5" xfId="37855" xr:uid="{00000000-0005-0000-0000-00001F310000}"/>
    <cellStyle name="40% - Accent1 4 2 2 2 4 6" xfId="44734" xr:uid="{00000000-0005-0000-0000-000020310000}"/>
    <cellStyle name="40% - Accent1 4 2 2 2 5" xfId="8501" xr:uid="{00000000-0005-0000-0000-000021310000}"/>
    <cellStyle name="40% - Accent1 4 2 2 2 5 2" xfId="8502" xr:uid="{00000000-0005-0000-0000-000022310000}"/>
    <cellStyle name="40% - Accent1 4 2 2 2 5 2 2" xfId="8503" xr:uid="{00000000-0005-0000-0000-000023310000}"/>
    <cellStyle name="40% - Accent1 4 2 2 2 5 3" xfId="8504" xr:uid="{00000000-0005-0000-0000-000024310000}"/>
    <cellStyle name="40% - Accent1 4 2 2 2 5 4" xfId="8505" xr:uid="{00000000-0005-0000-0000-000025310000}"/>
    <cellStyle name="40% - Accent1 4 2 2 2 5 5" xfId="44736" xr:uid="{00000000-0005-0000-0000-000026310000}"/>
    <cellStyle name="40% - Accent1 4 2 2 2 6" xfId="8506" xr:uid="{00000000-0005-0000-0000-000027310000}"/>
    <cellStyle name="40% - Accent1 4 2 2 2 6 2" xfId="8507" xr:uid="{00000000-0005-0000-0000-000028310000}"/>
    <cellStyle name="40% - Accent1 4 2 2 2 6 2 2" xfId="8508" xr:uid="{00000000-0005-0000-0000-000029310000}"/>
    <cellStyle name="40% - Accent1 4 2 2 2 6 3" xfId="8509" xr:uid="{00000000-0005-0000-0000-00002A310000}"/>
    <cellStyle name="40% - Accent1 4 2 2 2 6 4" xfId="8510" xr:uid="{00000000-0005-0000-0000-00002B310000}"/>
    <cellStyle name="40% - Accent1 4 2 2 2 7" xfId="8511" xr:uid="{00000000-0005-0000-0000-00002C310000}"/>
    <cellStyle name="40% - Accent1 4 2 2 2 7 2" xfId="8512" xr:uid="{00000000-0005-0000-0000-00002D310000}"/>
    <cellStyle name="40% - Accent1 4 2 2 2 8" xfId="8513" xr:uid="{00000000-0005-0000-0000-00002E310000}"/>
    <cellStyle name="40% - Accent1 4 2 2 2 9" xfId="8514" xr:uid="{00000000-0005-0000-0000-00002F310000}"/>
    <cellStyle name="40% - Accent1 4 2 2 3" xfId="8515" xr:uid="{00000000-0005-0000-0000-000030310000}"/>
    <cellStyle name="40% - Accent1 4 2 2 3 2" xfId="8516" xr:uid="{00000000-0005-0000-0000-000031310000}"/>
    <cellStyle name="40% - Accent1 4 2 2 3 2 2" xfId="8517" xr:uid="{00000000-0005-0000-0000-000032310000}"/>
    <cellStyle name="40% - Accent1 4 2 2 3 2 2 2" xfId="8518" xr:uid="{00000000-0005-0000-0000-000033310000}"/>
    <cellStyle name="40% - Accent1 4 2 2 3 2 2 3" xfId="44739" xr:uid="{00000000-0005-0000-0000-000034310000}"/>
    <cellStyle name="40% - Accent1 4 2 2 3 2 3" xfId="8519" xr:uid="{00000000-0005-0000-0000-000035310000}"/>
    <cellStyle name="40% - Accent1 4 2 2 3 2 4" xfId="8520" xr:uid="{00000000-0005-0000-0000-000036310000}"/>
    <cellStyle name="40% - Accent1 4 2 2 3 2 5" xfId="37857" xr:uid="{00000000-0005-0000-0000-000037310000}"/>
    <cellStyle name="40% - Accent1 4 2 2 3 2 6" xfId="44738" xr:uid="{00000000-0005-0000-0000-000038310000}"/>
    <cellStyle name="40% - Accent1 4 2 2 3 3" xfId="8521" xr:uid="{00000000-0005-0000-0000-000039310000}"/>
    <cellStyle name="40% - Accent1 4 2 2 3 3 2" xfId="8522" xr:uid="{00000000-0005-0000-0000-00003A310000}"/>
    <cellStyle name="40% - Accent1 4 2 2 3 3 3" xfId="44740" xr:uid="{00000000-0005-0000-0000-00003B310000}"/>
    <cellStyle name="40% - Accent1 4 2 2 3 4" xfId="8523" xr:uid="{00000000-0005-0000-0000-00003C310000}"/>
    <cellStyle name="40% - Accent1 4 2 2 3 5" xfId="8524" xr:uid="{00000000-0005-0000-0000-00003D310000}"/>
    <cellStyle name="40% - Accent1 4 2 2 3 6" xfId="37856" xr:uid="{00000000-0005-0000-0000-00003E310000}"/>
    <cellStyle name="40% - Accent1 4 2 2 3 7" xfId="44737" xr:uid="{00000000-0005-0000-0000-00003F310000}"/>
    <cellStyle name="40% - Accent1 4 2 2 4" xfId="8525" xr:uid="{00000000-0005-0000-0000-000040310000}"/>
    <cellStyle name="40% - Accent1 4 2 2 4 2" xfId="8526" xr:uid="{00000000-0005-0000-0000-000041310000}"/>
    <cellStyle name="40% - Accent1 4 2 2 4 2 2" xfId="8527" xr:uid="{00000000-0005-0000-0000-000042310000}"/>
    <cellStyle name="40% - Accent1 4 2 2 4 2 2 2" xfId="8528" xr:uid="{00000000-0005-0000-0000-000043310000}"/>
    <cellStyle name="40% - Accent1 4 2 2 4 2 2 3" xfId="44743" xr:uid="{00000000-0005-0000-0000-000044310000}"/>
    <cellStyle name="40% - Accent1 4 2 2 4 2 3" xfId="8529" xr:uid="{00000000-0005-0000-0000-000045310000}"/>
    <cellStyle name="40% - Accent1 4 2 2 4 2 4" xfId="8530" xr:uid="{00000000-0005-0000-0000-000046310000}"/>
    <cellStyle name="40% - Accent1 4 2 2 4 2 5" xfId="37859" xr:uid="{00000000-0005-0000-0000-000047310000}"/>
    <cellStyle name="40% - Accent1 4 2 2 4 2 6" xfId="44742" xr:uid="{00000000-0005-0000-0000-000048310000}"/>
    <cellStyle name="40% - Accent1 4 2 2 4 3" xfId="8531" xr:uid="{00000000-0005-0000-0000-000049310000}"/>
    <cellStyle name="40% - Accent1 4 2 2 4 3 2" xfId="8532" xr:uid="{00000000-0005-0000-0000-00004A310000}"/>
    <cellStyle name="40% - Accent1 4 2 2 4 3 3" xfId="44744" xr:uid="{00000000-0005-0000-0000-00004B310000}"/>
    <cellStyle name="40% - Accent1 4 2 2 4 4" xfId="8533" xr:uid="{00000000-0005-0000-0000-00004C310000}"/>
    <cellStyle name="40% - Accent1 4 2 2 4 5" xfId="8534" xr:uid="{00000000-0005-0000-0000-00004D310000}"/>
    <cellStyle name="40% - Accent1 4 2 2 4 6" xfId="37858" xr:uid="{00000000-0005-0000-0000-00004E310000}"/>
    <cellStyle name="40% - Accent1 4 2 2 4 7" xfId="44741" xr:uid="{00000000-0005-0000-0000-00004F310000}"/>
    <cellStyle name="40% - Accent1 4 2 2 5" xfId="8535" xr:uid="{00000000-0005-0000-0000-000050310000}"/>
    <cellStyle name="40% - Accent1 4 2 2 5 2" xfId="8536" xr:uid="{00000000-0005-0000-0000-000051310000}"/>
    <cellStyle name="40% - Accent1 4 2 2 5 2 2" xfId="8537" xr:uid="{00000000-0005-0000-0000-000052310000}"/>
    <cellStyle name="40% - Accent1 4 2 2 5 2 3" xfId="44746" xr:uid="{00000000-0005-0000-0000-000053310000}"/>
    <cellStyle name="40% - Accent1 4 2 2 5 3" xfId="8538" xr:uid="{00000000-0005-0000-0000-000054310000}"/>
    <cellStyle name="40% - Accent1 4 2 2 5 4" xfId="8539" xr:uid="{00000000-0005-0000-0000-000055310000}"/>
    <cellStyle name="40% - Accent1 4 2 2 5 5" xfId="37860" xr:uid="{00000000-0005-0000-0000-000056310000}"/>
    <cellStyle name="40% - Accent1 4 2 2 5 6" xfId="44745" xr:uid="{00000000-0005-0000-0000-000057310000}"/>
    <cellStyle name="40% - Accent1 4 2 2 6" xfId="8540" xr:uid="{00000000-0005-0000-0000-000058310000}"/>
    <cellStyle name="40% - Accent1 4 2 2 6 2" xfId="8541" xr:uid="{00000000-0005-0000-0000-000059310000}"/>
    <cellStyle name="40% - Accent1 4 2 2 6 2 2" xfId="8542" xr:uid="{00000000-0005-0000-0000-00005A310000}"/>
    <cellStyle name="40% - Accent1 4 2 2 6 3" xfId="8543" xr:uid="{00000000-0005-0000-0000-00005B310000}"/>
    <cellStyle name="40% - Accent1 4 2 2 6 4" xfId="8544" xr:uid="{00000000-0005-0000-0000-00005C310000}"/>
    <cellStyle name="40% - Accent1 4 2 2 6 5" xfId="44747" xr:uid="{00000000-0005-0000-0000-00005D310000}"/>
    <cellStyle name="40% - Accent1 4 2 2 7" xfId="8545" xr:uid="{00000000-0005-0000-0000-00005E310000}"/>
    <cellStyle name="40% - Accent1 4 2 2 7 2" xfId="8546" xr:uid="{00000000-0005-0000-0000-00005F310000}"/>
    <cellStyle name="40% - Accent1 4 2 2 7 2 2" xfId="8547" xr:uid="{00000000-0005-0000-0000-000060310000}"/>
    <cellStyle name="40% - Accent1 4 2 2 7 3" xfId="8548" xr:uid="{00000000-0005-0000-0000-000061310000}"/>
    <cellStyle name="40% - Accent1 4 2 2 7 4" xfId="8549" xr:uid="{00000000-0005-0000-0000-000062310000}"/>
    <cellStyle name="40% - Accent1 4 2 2 8" xfId="8550" xr:uid="{00000000-0005-0000-0000-000063310000}"/>
    <cellStyle name="40% - Accent1 4 2 2 8 2" xfId="8551" xr:uid="{00000000-0005-0000-0000-000064310000}"/>
    <cellStyle name="40% - Accent1 4 2 2 9" xfId="8552" xr:uid="{00000000-0005-0000-0000-000065310000}"/>
    <cellStyle name="40% - Accent1 4 2 3" xfId="8553" xr:uid="{00000000-0005-0000-0000-000066310000}"/>
    <cellStyle name="40% - Accent1 4 2 3 10" xfId="34680" xr:uid="{00000000-0005-0000-0000-000067310000}"/>
    <cellStyle name="40% - Accent1 4 2 3 11" xfId="44748" xr:uid="{00000000-0005-0000-0000-000068310000}"/>
    <cellStyle name="40% - Accent1 4 2 3 2" xfId="8554" xr:uid="{00000000-0005-0000-0000-000069310000}"/>
    <cellStyle name="40% - Accent1 4 2 3 2 2" xfId="8555" xr:uid="{00000000-0005-0000-0000-00006A310000}"/>
    <cellStyle name="40% - Accent1 4 2 3 2 2 2" xfId="8556" xr:uid="{00000000-0005-0000-0000-00006B310000}"/>
    <cellStyle name="40% - Accent1 4 2 3 2 2 2 2" xfId="8557" xr:uid="{00000000-0005-0000-0000-00006C310000}"/>
    <cellStyle name="40% - Accent1 4 2 3 2 2 2 3" xfId="44751" xr:uid="{00000000-0005-0000-0000-00006D310000}"/>
    <cellStyle name="40% - Accent1 4 2 3 2 2 3" xfId="8558" xr:uid="{00000000-0005-0000-0000-00006E310000}"/>
    <cellStyle name="40% - Accent1 4 2 3 2 2 4" xfId="8559" xr:uid="{00000000-0005-0000-0000-00006F310000}"/>
    <cellStyle name="40% - Accent1 4 2 3 2 2 5" xfId="37862" xr:uid="{00000000-0005-0000-0000-000070310000}"/>
    <cellStyle name="40% - Accent1 4 2 3 2 2 6" xfId="44750" xr:uid="{00000000-0005-0000-0000-000071310000}"/>
    <cellStyle name="40% - Accent1 4 2 3 2 3" xfId="8560" xr:uid="{00000000-0005-0000-0000-000072310000}"/>
    <cellStyle name="40% - Accent1 4 2 3 2 3 2" xfId="8561" xr:uid="{00000000-0005-0000-0000-000073310000}"/>
    <cellStyle name="40% - Accent1 4 2 3 2 3 3" xfId="44752" xr:uid="{00000000-0005-0000-0000-000074310000}"/>
    <cellStyle name="40% - Accent1 4 2 3 2 4" xfId="8562" xr:uid="{00000000-0005-0000-0000-000075310000}"/>
    <cellStyle name="40% - Accent1 4 2 3 2 5" xfId="8563" xr:uid="{00000000-0005-0000-0000-000076310000}"/>
    <cellStyle name="40% - Accent1 4 2 3 2 6" xfId="37861" xr:uid="{00000000-0005-0000-0000-000077310000}"/>
    <cellStyle name="40% - Accent1 4 2 3 2 7" xfId="44749" xr:uid="{00000000-0005-0000-0000-000078310000}"/>
    <cellStyle name="40% - Accent1 4 2 3 3" xfId="8564" xr:uid="{00000000-0005-0000-0000-000079310000}"/>
    <cellStyle name="40% - Accent1 4 2 3 3 2" xfId="8565" xr:uid="{00000000-0005-0000-0000-00007A310000}"/>
    <cellStyle name="40% - Accent1 4 2 3 3 2 2" xfId="8566" xr:uid="{00000000-0005-0000-0000-00007B310000}"/>
    <cellStyle name="40% - Accent1 4 2 3 3 2 2 2" xfId="8567" xr:uid="{00000000-0005-0000-0000-00007C310000}"/>
    <cellStyle name="40% - Accent1 4 2 3 3 2 2 3" xfId="44755" xr:uid="{00000000-0005-0000-0000-00007D310000}"/>
    <cellStyle name="40% - Accent1 4 2 3 3 2 3" xfId="8568" xr:uid="{00000000-0005-0000-0000-00007E310000}"/>
    <cellStyle name="40% - Accent1 4 2 3 3 2 4" xfId="8569" xr:uid="{00000000-0005-0000-0000-00007F310000}"/>
    <cellStyle name="40% - Accent1 4 2 3 3 2 5" xfId="37864" xr:uid="{00000000-0005-0000-0000-000080310000}"/>
    <cellStyle name="40% - Accent1 4 2 3 3 2 6" xfId="44754" xr:uid="{00000000-0005-0000-0000-000081310000}"/>
    <cellStyle name="40% - Accent1 4 2 3 3 3" xfId="8570" xr:uid="{00000000-0005-0000-0000-000082310000}"/>
    <cellStyle name="40% - Accent1 4 2 3 3 3 2" xfId="8571" xr:uid="{00000000-0005-0000-0000-000083310000}"/>
    <cellStyle name="40% - Accent1 4 2 3 3 3 3" xfId="44756" xr:uid="{00000000-0005-0000-0000-000084310000}"/>
    <cellStyle name="40% - Accent1 4 2 3 3 4" xfId="8572" xr:uid="{00000000-0005-0000-0000-000085310000}"/>
    <cellStyle name="40% - Accent1 4 2 3 3 5" xfId="8573" xr:uid="{00000000-0005-0000-0000-000086310000}"/>
    <cellStyle name="40% - Accent1 4 2 3 3 6" xfId="37863" xr:uid="{00000000-0005-0000-0000-000087310000}"/>
    <cellStyle name="40% - Accent1 4 2 3 3 7" xfId="44753" xr:uid="{00000000-0005-0000-0000-000088310000}"/>
    <cellStyle name="40% - Accent1 4 2 3 4" xfId="8574" xr:uid="{00000000-0005-0000-0000-000089310000}"/>
    <cellStyle name="40% - Accent1 4 2 3 4 2" xfId="8575" xr:uid="{00000000-0005-0000-0000-00008A310000}"/>
    <cellStyle name="40% - Accent1 4 2 3 4 2 2" xfId="8576" xr:uid="{00000000-0005-0000-0000-00008B310000}"/>
    <cellStyle name="40% - Accent1 4 2 3 4 2 3" xfId="44758" xr:uid="{00000000-0005-0000-0000-00008C310000}"/>
    <cellStyle name="40% - Accent1 4 2 3 4 3" xfId="8577" xr:uid="{00000000-0005-0000-0000-00008D310000}"/>
    <cellStyle name="40% - Accent1 4 2 3 4 4" xfId="8578" xr:uid="{00000000-0005-0000-0000-00008E310000}"/>
    <cellStyle name="40% - Accent1 4 2 3 4 5" xfId="37865" xr:uid="{00000000-0005-0000-0000-00008F310000}"/>
    <cellStyle name="40% - Accent1 4 2 3 4 6" xfId="44757" xr:uid="{00000000-0005-0000-0000-000090310000}"/>
    <cellStyle name="40% - Accent1 4 2 3 5" xfId="8579" xr:uid="{00000000-0005-0000-0000-000091310000}"/>
    <cellStyle name="40% - Accent1 4 2 3 5 2" xfId="8580" xr:uid="{00000000-0005-0000-0000-000092310000}"/>
    <cellStyle name="40% - Accent1 4 2 3 5 2 2" xfId="8581" xr:uid="{00000000-0005-0000-0000-000093310000}"/>
    <cellStyle name="40% - Accent1 4 2 3 5 3" xfId="8582" xr:uid="{00000000-0005-0000-0000-000094310000}"/>
    <cellStyle name="40% - Accent1 4 2 3 5 4" xfId="8583" xr:uid="{00000000-0005-0000-0000-000095310000}"/>
    <cellStyle name="40% - Accent1 4 2 3 5 5" xfId="44759" xr:uid="{00000000-0005-0000-0000-000096310000}"/>
    <cellStyle name="40% - Accent1 4 2 3 6" xfId="8584" xr:uid="{00000000-0005-0000-0000-000097310000}"/>
    <cellStyle name="40% - Accent1 4 2 3 6 2" xfId="8585" xr:uid="{00000000-0005-0000-0000-000098310000}"/>
    <cellStyle name="40% - Accent1 4 2 3 6 2 2" xfId="8586" xr:uid="{00000000-0005-0000-0000-000099310000}"/>
    <cellStyle name="40% - Accent1 4 2 3 6 3" xfId="8587" xr:uid="{00000000-0005-0000-0000-00009A310000}"/>
    <cellStyle name="40% - Accent1 4 2 3 6 4" xfId="8588" xr:uid="{00000000-0005-0000-0000-00009B310000}"/>
    <cellStyle name="40% - Accent1 4 2 3 7" xfId="8589" xr:uid="{00000000-0005-0000-0000-00009C310000}"/>
    <cellStyle name="40% - Accent1 4 2 3 7 2" xfId="8590" xr:uid="{00000000-0005-0000-0000-00009D310000}"/>
    <cellStyle name="40% - Accent1 4 2 3 8" xfId="8591" xr:uid="{00000000-0005-0000-0000-00009E310000}"/>
    <cellStyle name="40% - Accent1 4 2 3 9" xfId="8592" xr:uid="{00000000-0005-0000-0000-00009F310000}"/>
    <cellStyle name="40% - Accent1 4 2 4" xfId="8593" xr:uid="{00000000-0005-0000-0000-0000A0310000}"/>
    <cellStyle name="40% - Accent1 4 2 4 2" xfId="8594" xr:uid="{00000000-0005-0000-0000-0000A1310000}"/>
    <cellStyle name="40% - Accent1 4 2 4 2 2" xfId="8595" xr:uid="{00000000-0005-0000-0000-0000A2310000}"/>
    <cellStyle name="40% - Accent1 4 2 4 2 2 2" xfId="8596" xr:uid="{00000000-0005-0000-0000-0000A3310000}"/>
    <cellStyle name="40% - Accent1 4 2 4 2 2 3" xfId="44762" xr:uid="{00000000-0005-0000-0000-0000A4310000}"/>
    <cellStyle name="40% - Accent1 4 2 4 2 3" xfId="8597" xr:uid="{00000000-0005-0000-0000-0000A5310000}"/>
    <cellStyle name="40% - Accent1 4 2 4 2 4" xfId="8598" xr:uid="{00000000-0005-0000-0000-0000A6310000}"/>
    <cellStyle name="40% - Accent1 4 2 4 2 5" xfId="37867" xr:uid="{00000000-0005-0000-0000-0000A7310000}"/>
    <cellStyle name="40% - Accent1 4 2 4 2 6" xfId="44761" xr:uid="{00000000-0005-0000-0000-0000A8310000}"/>
    <cellStyle name="40% - Accent1 4 2 4 3" xfId="8599" xr:uid="{00000000-0005-0000-0000-0000A9310000}"/>
    <cellStyle name="40% - Accent1 4 2 4 3 2" xfId="8600" xr:uid="{00000000-0005-0000-0000-0000AA310000}"/>
    <cellStyle name="40% - Accent1 4 2 4 3 3" xfId="44763" xr:uid="{00000000-0005-0000-0000-0000AB310000}"/>
    <cellStyle name="40% - Accent1 4 2 4 4" xfId="8601" xr:uid="{00000000-0005-0000-0000-0000AC310000}"/>
    <cellStyle name="40% - Accent1 4 2 4 5" xfId="8602" xr:uid="{00000000-0005-0000-0000-0000AD310000}"/>
    <cellStyle name="40% - Accent1 4 2 4 6" xfId="37866" xr:uid="{00000000-0005-0000-0000-0000AE310000}"/>
    <cellStyle name="40% - Accent1 4 2 4 7" xfId="44760" xr:uid="{00000000-0005-0000-0000-0000AF310000}"/>
    <cellStyle name="40% - Accent1 4 2 5" xfId="8603" xr:uid="{00000000-0005-0000-0000-0000B0310000}"/>
    <cellStyle name="40% - Accent1 4 2 5 2" xfId="8604" xr:uid="{00000000-0005-0000-0000-0000B1310000}"/>
    <cellStyle name="40% - Accent1 4 2 5 2 2" xfId="8605" xr:uid="{00000000-0005-0000-0000-0000B2310000}"/>
    <cellStyle name="40% - Accent1 4 2 5 2 2 2" xfId="8606" xr:uid="{00000000-0005-0000-0000-0000B3310000}"/>
    <cellStyle name="40% - Accent1 4 2 5 2 2 3" xfId="44766" xr:uid="{00000000-0005-0000-0000-0000B4310000}"/>
    <cellStyle name="40% - Accent1 4 2 5 2 3" xfId="8607" xr:uid="{00000000-0005-0000-0000-0000B5310000}"/>
    <cellStyle name="40% - Accent1 4 2 5 2 4" xfId="8608" xr:uid="{00000000-0005-0000-0000-0000B6310000}"/>
    <cellStyle name="40% - Accent1 4 2 5 2 5" xfId="37869" xr:uid="{00000000-0005-0000-0000-0000B7310000}"/>
    <cellStyle name="40% - Accent1 4 2 5 2 6" xfId="44765" xr:uid="{00000000-0005-0000-0000-0000B8310000}"/>
    <cellStyle name="40% - Accent1 4 2 5 3" xfId="8609" xr:uid="{00000000-0005-0000-0000-0000B9310000}"/>
    <cellStyle name="40% - Accent1 4 2 5 3 2" xfId="8610" xr:uid="{00000000-0005-0000-0000-0000BA310000}"/>
    <cellStyle name="40% - Accent1 4 2 5 3 3" xfId="44767" xr:uid="{00000000-0005-0000-0000-0000BB310000}"/>
    <cellStyle name="40% - Accent1 4 2 5 4" xfId="8611" xr:uid="{00000000-0005-0000-0000-0000BC310000}"/>
    <cellStyle name="40% - Accent1 4 2 5 5" xfId="8612" xr:uid="{00000000-0005-0000-0000-0000BD310000}"/>
    <cellStyle name="40% - Accent1 4 2 5 6" xfId="37868" xr:uid="{00000000-0005-0000-0000-0000BE310000}"/>
    <cellStyle name="40% - Accent1 4 2 5 7" xfId="44764" xr:uid="{00000000-0005-0000-0000-0000BF310000}"/>
    <cellStyle name="40% - Accent1 4 2 6" xfId="8613" xr:uid="{00000000-0005-0000-0000-0000C0310000}"/>
    <cellStyle name="40% - Accent1 4 2 6 2" xfId="8614" xr:uid="{00000000-0005-0000-0000-0000C1310000}"/>
    <cellStyle name="40% - Accent1 4 2 6 2 2" xfId="8615" xr:uid="{00000000-0005-0000-0000-0000C2310000}"/>
    <cellStyle name="40% - Accent1 4 2 6 2 3" xfId="44769" xr:uid="{00000000-0005-0000-0000-0000C3310000}"/>
    <cellStyle name="40% - Accent1 4 2 6 3" xfId="8616" xr:uid="{00000000-0005-0000-0000-0000C4310000}"/>
    <cellStyle name="40% - Accent1 4 2 6 4" xfId="8617" xr:uid="{00000000-0005-0000-0000-0000C5310000}"/>
    <cellStyle name="40% - Accent1 4 2 6 5" xfId="37870" xr:uid="{00000000-0005-0000-0000-0000C6310000}"/>
    <cellStyle name="40% - Accent1 4 2 6 6" xfId="44768" xr:uid="{00000000-0005-0000-0000-0000C7310000}"/>
    <cellStyle name="40% - Accent1 4 2 7" xfId="8618" xr:uid="{00000000-0005-0000-0000-0000C8310000}"/>
    <cellStyle name="40% - Accent1 4 2 7 2" xfId="8619" xr:uid="{00000000-0005-0000-0000-0000C9310000}"/>
    <cellStyle name="40% - Accent1 4 2 7 2 2" xfId="8620" xr:uid="{00000000-0005-0000-0000-0000CA310000}"/>
    <cellStyle name="40% - Accent1 4 2 7 3" xfId="8621" xr:uid="{00000000-0005-0000-0000-0000CB310000}"/>
    <cellStyle name="40% - Accent1 4 2 7 4" xfId="8622" xr:uid="{00000000-0005-0000-0000-0000CC310000}"/>
    <cellStyle name="40% - Accent1 4 2 7 5" xfId="44770" xr:uid="{00000000-0005-0000-0000-0000CD310000}"/>
    <cellStyle name="40% - Accent1 4 2 8" xfId="8623" xr:uid="{00000000-0005-0000-0000-0000CE310000}"/>
    <cellStyle name="40% - Accent1 4 2 8 2" xfId="8624" xr:uid="{00000000-0005-0000-0000-0000CF310000}"/>
    <cellStyle name="40% - Accent1 4 2 8 2 2" xfId="8625" xr:uid="{00000000-0005-0000-0000-0000D0310000}"/>
    <cellStyle name="40% - Accent1 4 2 8 3" xfId="8626" xr:uid="{00000000-0005-0000-0000-0000D1310000}"/>
    <cellStyle name="40% - Accent1 4 2 8 4" xfId="8627" xr:uid="{00000000-0005-0000-0000-0000D2310000}"/>
    <cellStyle name="40% - Accent1 4 2 9" xfId="8628" xr:uid="{00000000-0005-0000-0000-0000D3310000}"/>
    <cellStyle name="40% - Accent1 4 2 9 2" xfId="8629" xr:uid="{00000000-0005-0000-0000-0000D4310000}"/>
    <cellStyle name="40% - Accent1 4 3" xfId="8630" xr:uid="{00000000-0005-0000-0000-0000D5310000}"/>
    <cellStyle name="40% - Accent1 4 3 10" xfId="8631" xr:uid="{00000000-0005-0000-0000-0000D6310000}"/>
    <cellStyle name="40% - Accent1 4 3 11" xfId="34681" xr:uid="{00000000-0005-0000-0000-0000D7310000}"/>
    <cellStyle name="40% - Accent1 4 3 12" xfId="44771" xr:uid="{00000000-0005-0000-0000-0000D8310000}"/>
    <cellStyle name="40% - Accent1 4 3 2" xfId="8632" xr:uid="{00000000-0005-0000-0000-0000D9310000}"/>
    <cellStyle name="40% - Accent1 4 3 2 10" xfId="34682" xr:uid="{00000000-0005-0000-0000-0000DA310000}"/>
    <cellStyle name="40% - Accent1 4 3 2 11" xfId="44772" xr:uid="{00000000-0005-0000-0000-0000DB310000}"/>
    <cellStyle name="40% - Accent1 4 3 2 2" xfId="8633" xr:uid="{00000000-0005-0000-0000-0000DC310000}"/>
    <cellStyle name="40% - Accent1 4 3 2 2 2" xfId="8634" xr:uid="{00000000-0005-0000-0000-0000DD310000}"/>
    <cellStyle name="40% - Accent1 4 3 2 2 2 2" xfId="8635" xr:uid="{00000000-0005-0000-0000-0000DE310000}"/>
    <cellStyle name="40% - Accent1 4 3 2 2 2 2 2" xfId="8636" xr:uid="{00000000-0005-0000-0000-0000DF310000}"/>
    <cellStyle name="40% - Accent1 4 3 2 2 2 2 3" xfId="44775" xr:uid="{00000000-0005-0000-0000-0000E0310000}"/>
    <cellStyle name="40% - Accent1 4 3 2 2 2 3" xfId="8637" xr:uid="{00000000-0005-0000-0000-0000E1310000}"/>
    <cellStyle name="40% - Accent1 4 3 2 2 2 4" xfId="8638" xr:uid="{00000000-0005-0000-0000-0000E2310000}"/>
    <cellStyle name="40% - Accent1 4 3 2 2 2 5" xfId="37872" xr:uid="{00000000-0005-0000-0000-0000E3310000}"/>
    <cellStyle name="40% - Accent1 4 3 2 2 2 6" xfId="44774" xr:uid="{00000000-0005-0000-0000-0000E4310000}"/>
    <cellStyle name="40% - Accent1 4 3 2 2 3" xfId="8639" xr:uid="{00000000-0005-0000-0000-0000E5310000}"/>
    <cellStyle name="40% - Accent1 4 3 2 2 3 2" xfId="8640" xr:uid="{00000000-0005-0000-0000-0000E6310000}"/>
    <cellStyle name="40% - Accent1 4 3 2 2 3 3" xfId="44776" xr:uid="{00000000-0005-0000-0000-0000E7310000}"/>
    <cellStyle name="40% - Accent1 4 3 2 2 4" xfId="8641" xr:uid="{00000000-0005-0000-0000-0000E8310000}"/>
    <cellStyle name="40% - Accent1 4 3 2 2 5" xfId="8642" xr:uid="{00000000-0005-0000-0000-0000E9310000}"/>
    <cellStyle name="40% - Accent1 4 3 2 2 6" xfId="37871" xr:uid="{00000000-0005-0000-0000-0000EA310000}"/>
    <cellStyle name="40% - Accent1 4 3 2 2 7" xfId="44773" xr:uid="{00000000-0005-0000-0000-0000EB310000}"/>
    <cellStyle name="40% - Accent1 4 3 2 3" xfId="8643" xr:uid="{00000000-0005-0000-0000-0000EC310000}"/>
    <cellStyle name="40% - Accent1 4 3 2 3 2" xfId="8644" xr:uid="{00000000-0005-0000-0000-0000ED310000}"/>
    <cellStyle name="40% - Accent1 4 3 2 3 2 2" xfId="8645" xr:uid="{00000000-0005-0000-0000-0000EE310000}"/>
    <cellStyle name="40% - Accent1 4 3 2 3 2 2 2" xfId="8646" xr:uid="{00000000-0005-0000-0000-0000EF310000}"/>
    <cellStyle name="40% - Accent1 4 3 2 3 2 2 3" xfId="44779" xr:uid="{00000000-0005-0000-0000-0000F0310000}"/>
    <cellStyle name="40% - Accent1 4 3 2 3 2 3" xfId="8647" xr:uid="{00000000-0005-0000-0000-0000F1310000}"/>
    <cellStyle name="40% - Accent1 4 3 2 3 2 4" xfId="8648" xr:uid="{00000000-0005-0000-0000-0000F2310000}"/>
    <cellStyle name="40% - Accent1 4 3 2 3 2 5" xfId="37874" xr:uid="{00000000-0005-0000-0000-0000F3310000}"/>
    <cellStyle name="40% - Accent1 4 3 2 3 2 6" xfId="44778" xr:uid="{00000000-0005-0000-0000-0000F4310000}"/>
    <cellStyle name="40% - Accent1 4 3 2 3 3" xfId="8649" xr:uid="{00000000-0005-0000-0000-0000F5310000}"/>
    <cellStyle name="40% - Accent1 4 3 2 3 3 2" xfId="8650" xr:uid="{00000000-0005-0000-0000-0000F6310000}"/>
    <cellStyle name="40% - Accent1 4 3 2 3 3 3" xfId="44780" xr:uid="{00000000-0005-0000-0000-0000F7310000}"/>
    <cellStyle name="40% - Accent1 4 3 2 3 4" xfId="8651" xr:uid="{00000000-0005-0000-0000-0000F8310000}"/>
    <cellStyle name="40% - Accent1 4 3 2 3 5" xfId="8652" xr:uid="{00000000-0005-0000-0000-0000F9310000}"/>
    <cellStyle name="40% - Accent1 4 3 2 3 6" xfId="37873" xr:uid="{00000000-0005-0000-0000-0000FA310000}"/>
    <cellStyle name="40% - Accent1 4 3 2 3 7" xfId="44777" xr:uid="{00000000-0005-0000-0000-0000FB310000}"/>
    <cellStyle name="40% - Accent1 4 3 2 4" xfId="8653" xr:uid="{00000000-0005-0000-0000-0000FC310000}"/>
    <cellStyle name="40% - Accent1 4 3 2 4 2" xfId="8654" xr:uid="{00000000-0005-0000-0000-0000FD310000}"/>
    <cellStyle name="40% - Accent1 4 3 2 4 2 2" xfId="8655" xr:uid="{00000000-0005-0000-0000-0000FE310000}"/>
    <cellStyle name="40% - Accent1 4 3 2 4 2 3" xfId="44782" xr:uid="{00000000-0005-0000-0000-0000FF310000}"/>
    <cellStyle name="40% - Accent1 4 3 2 4 3" xfId="8656" xr:uid="{00000000-0005-0000-0000-000000320000}"/>
    <cellStyle name="40% - Accent1 4 3 2 4 4" xfId="8657" xr:uid="{00000000-0005-0000-0000-000001320000}"/>
    <cellStyle name="40% - Accent1 4 3 2 4 5" xfId="37875" xr:uid="{00000000-0005-0000-0000-000002320000}"/>
    <cellStyle name="40% - Accent1 4 3 2 4 6" xfId="44781" xr:uid="{00000000-0005-0000-0000-000003320000}"/>
    <cellStyle name="40% - Accent1 4 3 2 5" xfId="8658" xr:uid="{00000000-0005-0000-0000-000004320000}"/>
    <cellStyle name="40% - Accent1 4 3 2 5 2" xfId="8659" xr:uid="{00000000-0005-0000-0000-000005320000}"/>
    <cellStyle name="40% - Accent1 4 3 2 5 2 2" xfId="8660" xr:uid="{00000000-0005-0000-0000-000006320000}"/>
    <cellStyle name="40% - Accent1 4 3 2 5 3" xfId="8661" xr:uid="{00000000-0005-0000-0000-000007320000}"/>
    <cellStyle name="40% - Accent1 4 3 2 5 4" xfId="8662" xr:uid="{00000000-0005-0000-0000-000008320000}"/>
    <cellStyle name="40% - Accent1 4 3 2 5 5" xfId="44783" xr:uid="{00000000-0005-0000-0000-000009320000}"/>
    <cellStyle name="40% - Accent1 4 3 2 6" xfId="8663" xr:uid="{00000000-0005-0000-0000-00000A320000}"/>
    <cellStyle name="40% - Accent1 4 3 2 6 2" xfId="8664" xr:uid="{00000000-0005-0000-0000-00000B320000}"/>
    <cellStyle name="40% - Accent1 4 3 2 6 2 2" xfId="8665" xr:uid="{00000000-0005-0000-0000-00000C320000}"/>
    <cellStyle name="40% - Accent1 4 3 2 6 3" xfId="8666" xr:uid="{00000000-0005-0000-0000-00000D320000}"/>
    <cellStyle name="40% - Accent1 4 3 2 6 4" xfId="8667" xr:uid="{00000000-0005-0000-0000-00000E320000}"/>
    <cellStyle name="40% - Accent1 4 3 2 7" xfId="8668" xr:uid="{00000000-0005-0000-0000-00000F320000}"/>
    <cellStyle name="40% - Accent1 4 3 2 7 2" xfId="8669" xr:uid="{00000000-0005-0000-0000-000010320000}"/>
    <cellStyle name="40% - Accent1 4 3 2 8" xfId="8670" xr:uid="{00000000-0005-0000-0000-000011320000}"/>
    <cellStyle name="40% - Accent1 4 3 2 9" xfId="8671" xr:uid="{00000000-0005-0000-0000-000012320000}"/>
    <cellStyle name="40% - Accent1 4 3 3" xfId="8672" xr:uid="{00000000-0005-0000-0000-000013320000}"/>
    <cellStyle name="40% - Accent1 4 3 3 2" xfId="8673" xr:uid="{00000000-0005-0000-0000-000014320000}"/>
    <cellStyle name="40% - Accent1 4 3 3 2 2" xfId="8674" xr:uid="{00000000-0005-0000-0000-000015320000}"/>
    <cellStyle name="40% - Accent1 4 3 3 2 2 2" xfId="8675" xr:uid="{00000000-0005-0000-0000-000016320000}"/>
    <cellStyle name="40% - Accent1 4 3 3 2 2 3" xfId="44786" xr:uid="{00000000-0005-0000-0000-000017320000}"/>
    <cellStyle name="40% - Accent1 4 3 3 2 3" xfId="8676" xr:uid="{00000000-0005-0000-0000-000018320000}"/>
    <cellStyle name="40% - Accent1 4 3 3 2 4" xfId="8677" xr:uid="{00000000-0005-0000-0000-000019320000}"/>
    <cellStyle name="40% - Accent1 4 3 3 2 5" xfId="37877" xr:uid="{00000000-0005-0000-0000-00001A320000}"/>
    <cellStyle name="40% - Accent1 4 3 3 2 6" xfId="44785" xr:uid="{00000000-0005-0000-0000-00001B320000}"/>
    <cellStyle name="40% - Accent1 4 3 3 3" xfId="8678" xr:uid="{00000000-0005-0000-0000-00001C320000}"/>
    <cellStyle name="40% - Accent1 4 3 3 3 2" xfId="8679" xr:uid="{00000000-0005-0000-0000-00001D320000}"/>
    <cellStyle name="40% - Accent1 4 3 3 3 3" xfId="44787" xr:uid="{00000000-0005-0000-0000-00001E320000}"/>
    <cellStyle name="40% - Accent1 4 3 3 4" xfId="8680" xr:uid="{00000000-0005-0000-0000-00001F320000}"/>
    <cellStyle name="40% - Accent1 4 3 3 5" xfId="8681" xr:uid="{00000000-0005-0000-0000-000020320000}"/>
    <cellStyle name="40% - Accent1 4 3 3 6" xfId="37876" xr:uid="{00000000-0005-0000-0000-000021320000}"/>
    <cellStyle name="40% - Accent1 4 3 3 7" xfId="44784" xr:uid="{00000000-0005-0000-0000-000022320000}"/>
    <cellStyle name="40% - Accent1 4 3 4" xfId="8682" xr:uid="{00000000-0005-0000-0000-000023320000}"/>
    <cellStyle name="40% - Accent1 4 3 4 2" xfId="8683" xr:uid="{00000000-0005-0000-0000-000024320000}"/>
    <cellStyle name="40% - Accent1 4 3 4 2 2" xfId="8684" xr:uid="{00000000-0005-0000-0000-000025320000}"/>
    <cellStyle name="40% - Accent1 4 3 4 2 2 2" xfId="8685" xr:uid="{00000000-0005-0000-0000-000026320000}"/>
    <cellStyle name="40% - Accent1 4 3 4 2 2 3" xfId="44790" xr:uid="{00000000-0005-0000-0000-000027320000}"/>
    <cellStyle name="40% - Accent1 4 3 4 2 3" xfId="8686" xr:uid="{00000000-0005-0000-0000-000028320000}"/>
    <cellStyle name="40% - Accent1 4 3 4 2 4" xfId="8687" xr:uid="{00000000-0005-0000-0000-000029320000}"/>
    <cellStyle name="40% - Accent1 4 3 4 2 5" xfId="37879" xr:uid="{00000000-0005-0000-0000-00002A320000}"/>
    <cellStyle name="40% - Accent1 4 3 4 2 6" xfId="44789" xr:uid="{00000000-0005-0000-0000-00002B320000}"/>
    <cellStyle name="40% - Accent1 4 3 4 3" xfId="8688" xr:uid="{00000000-0005-0000-0000-00002C320000}"/>
    <cellStyle name="40% - Accent1 4 3 4 3 2" xfId="8689" xr:uid="{00000000-0005-0000-0000-00002D320000}"/>
    <cellStyle name="40% - Accent1 4 3 4 3 3" xfId="44791" xr:uid="{00000000-0005-0000-0000-00002E320000}"/>
    <cellStyle name="40% - Accent1 4 3 4 4" xfId="8690" xr:uid="{00000000-0005-0000-0000-00002F320000}"/>
    <cellStyle name="40% - Accent1 4 3 4 5" xfId="8691" xr:uid="{00000000-0005-0000-0000-000030320000}"/>
    <cellStyle name="40% - Accent1 4 3 4 6" xfId="37878" xr:uid="{00000000-0005-0000-0000-000031320000}"/>
    <cellStyle name="40% - Accent1 4 3 4 7" xfId="44788" xr:uid="{00000000-0005-0000-0000-000032320000}"/>
    <cellStyle name="40% - Accent1 4 3 5" xfId="8692" xr:uid="{00000000-0005-0000-0000-000033320000}"/>
    <cellStyle name="40% - Accent1 4 3 5 2" xfId="8693" xr:uid="{00000000-0005-0000-0000-000034320000}"/>
    <cellStyle name="40% - Accent1 4 3 5 2 2" xfId="8694" xr:uid="{00000000-0005-0000-0000-000035320000}"/>
    <cellStyle name="40% - Accent1 4 3 5 2 3" xfId="44793" xr:uid="{00000000-0005-0000-0000-000036320000}"/>
    <cellStyle name="40% - Accent1 4 3 5 3" xfId="8695" xr:uid="{00000000-0005-0000-0000-000037320000}"/>
    <cellStyle name="40% - Accent1 4 3 5 4" xfId="8696" xr:uid="{00000000-0005-0000-0000-000038320000}"/>
    <cellStyle name="40% - Accent1 4 3 5 5" xfId="37880" xr:uid="{00000000-0005-0000-0000-000039320000}"/>
    <cellStyle name="40% - Accent1 4 3 5 6" xfId="44792" xr:uid="{00000000-0005-0000-0000-00003A320000}"/>
    <cellStyle name="40% - Accent1 4 3 6" xfId="8697" xr:uid="{00000000-0005-0000-0000-00003B320000}"/>
    <cellStyle name="40% - Accent1 4 3 6 2" xfId="8698" xr:uid="{00000000-0005-0000-0000-00003C320000}"/>
    <cellStyle name="40% - Accent1 4 3 6 2 2" xfId="8699" xr:uid="{00000000-0005-0000-0000-00003D320000}"/>
    <cellStyle name="40% - Accent1 4 3 6 3" xfId="8700" xr:uid="{00000000-0005-0000-0000-00003E320000}"/>
    <cellStyle name="40% - Accent1 4 3 6 4" xfId="8701" xr:uid="{00000000-0005-0000-0000-00003F320000}"/>
    <cellStyle name="40% - Accent1 4 3 6 5" xfId="44794" xr:uid="{00000000-0005-0000-0000-000040320000}"/>
    <cellStyle name="40% - Accent1 4 3 7" xfId="8702" xr:uid="{00000000-0005-0000-0000-000041320000}"/>
    <cellStyle name="40% - Accent1 4 3 7 2" xfId="8703" xr:uid="{00000000-0005-0000-0000-000042320000}"/>
    <cellStyle name="40% - Accent1 4 3 7 2 2" xfId="8704" xr:uid="{00000000-0005-0000-0000-000043320000}"/>
    <cellStyle name="40% - Accent1 4 3 7 3" xfId="8705" xr:uid="{00000000-0005-0000-0000-000044320000}"/>
    <cellStyle name="40% - Accent1 4 3 7 4" xfId="8706" xr:uid="{00000000-0005-0000-0000-000045320000}"/>
    <cellStyle name="40% - Accent1 4 3 8" xfId="8707" xr:uid="{00000000-0005-0000-0000-000046320000}"/>
    <cellStyle name="40% - Accent1 4 3 8 2" xfId="8708" xr:uid="{00000000-0005-0000-0000-000047320000}"/>
    <cellStyle name="40% - Accent1 4 3 9" xfId="8709" xr:uid="{00000000-0005-0000-0000-000048320000}"/>
    <cellStyle name="40% - Accent1 4 4" xfId="8710" xr:uid="{00000000-0005-0000-0000-000049320000}"/>
    <cellStyle name="40% - Accent1 4 4 10" xfId="34683" xr:uid="{00000000-0005-0000-0000-00004A320000}"/>
    <cellStyle name="40% - Accent1 4 4 11" xfId="44795" xr:uid="{00000000-0005-0000-0000-00004B320000}"/>
    <cellStyle name="40% - Accent1 4 4 2" xfId="8711" xr:uid="{00000000-0005-0000-0000-00004C320000}"/>
    <cellStyle name="40% - Accent1 4 4 2 2" xfId="8712" xr:uid="{00000000-0005-0000-0000-00004D320000}"/>
    <cellStyle name="40% - Accent1 4 4 2 2 2" xfId="8713" xr:uid="{00000000-0005-0000-0000-00004E320000}"/>
    <cellStyle name="40% - Accent1 4 4 2 2 2 2" xfId="8714" xr:uid="{00000000-0005-0000-0000-00004F320000}"/>
    <cellStyle name="40% - Accent1 4 4 2 2 2 3" xfId="44798" xr:uid="{00000000-0005-0000-0000-000050320000}"/>
    <cellStyle name="40% - Accent1 4 4 2 2 3" xfId="8715" xr:uid="{00000000-0005-0000-0000-000051320000}"/>
    <cellStyle name="40% - Accent1 4 4 2 2 4" xfId="8716" xr:uid="{00000000-0005-0000-0000-000052320000}"/>
    <cellStyle name="40% - Accent1 4 4 2 2 5" xfId="37882" xr:uid="{00000000-0005-0000-0000-000053320000}"/>
    <cellStyle name="40% - Accent1 4 4 2 2 6" xfId="44797" xr:uid="{00000000-0005-0000-0000-000054320000}"/>
    <cellStyle name="40% - Accent1 4 4 2 3" xfId="8717" xr:uid="{00000000-0005-0000-0000-000055320000}"/>
    <cellStyle name="40% - Accent1 4 4 2 3 2" xfId="8718" xr:uid="{00000000-0005-0000-0000-000056320000}"/>
    <cellStyle name="40% - Accent1 4 4 2 3 3" xfId="44799" xr:uid="{00000000-0005-0000-0000-000057320000}"/>
    <cellStyle name="40% - Accent1 4 4 2 4" xfId="8719" xr:uid="{00000000-0005-0000-0000-000058320000}"/>
    <cellStyle name="40% - Accent1 4 4 2 5" xfId="8720" xr:uid="{00000000-0005-0000-0000-000059320000}"/>
    <cellStyle name="40% - Accent1 4 4 2 6" xfId="37881" xr:uid="{00000000-0005-0000-0000-00005A320000}"/>
    <cellStyle name="40% - Accent1 4 4 2 7" xfId="44796" xr:uid="{00000000-0005-0000-0000-00005B320000}"/>
    <cellStyle name="40% - Accent1 4 4 3" xfId="8721" xr:uid="{00000000-0005-0000-0000-00005C320000}"/>
    <cellStyle name="40% - Accent1 4 4 3 2" xfId="8722" xr:uid="{00000000-0005-0000-0000-00005D320000}"/>
    <cellStyle name="40% - Accent1 4 4 3 2 2" xfId="8723" xr:uid="{00000000-0005-0000-0000-00005E320000}"/>
    <cellStyle name="40% - Accent1 4 4 3 2 2 2" xfId="8724" xr:uid="{00000000-0005-0000-0000-00005F320000}"/>
    <cellStyle name="40% - Accent1 4 4 3 2 2 3" xfId="44802" xr:uid="{00000000-0005-0000-0000-000060320000}"/>
    <cellStyle name="40% - Accent1 4 4 3 2 3" xfId="8725" xr:uid="{00000000-0005-0000-0000-000061320000}"/>
    <cellStyle name="40% - Accent1 4 4 3 2 4" xfId="8726" xr:uid="{00000000-0005-0000-0000-000062320000}"/>
    <cellStyle name="40% - Accent1 4 4 3 2 5" xfId="37884" xr:uid="{00000000-0005-0000-0000-000063320000}"/>
    <cellStyle name="40% - Accent1 4 4 3 2 6" xfId="44801" xr:uid="{00000000-0005-0000-0000-000064320000}"/>
    <cellStyle name="40% - Accent1 4 4 3 3" xfId="8727" xr:uid="{00000000-0005-0000-0000-000065320000}"/>
    <cellStyle name="40% - Accent1 4 4 3 3 2" xfId="8728" xr:uid="{00000000-0005-0000-0000-000066320000}"/>
    <cellStyle name="40% - Accent1 4 4 3 3 3" xfId="44803" xr:uid="{00000000-0005-0000-0000-000067320000}"/>
    <cellStyle name="40% - Accent1 4 4 3 4" xfId="8729" xr:uid="{00000000-0005-0000-0000-000068320000}"/>
    <cellStyle name="40% - Accent1 4 4 3 5" xfId="8730" xr:uid="{00000000-0005-0000-0000-000069320000}"/>
    <cellStyle name="40% - Accent1 4 4 3 6" xfId="37883" xr:uid="{00000000-0005-0000-0000-00006A320000}"/>
    <cellStyle name="40% - Accent1 4 4 3 7" xfId="44800" xr:uid="{00000000-0005-0000-0000-00006B320000}"/>
    <cellStyle name="40% - Accent1 4 4 4" xfId="8731" xr:uid="{00000000-0005-0000-0000-00006C320000}"/>
    <cellStyle name="40% - Accent1 4 4 4 2" xfId="8732" xr:uid="{00000000-0005-0000-0000-00006D320000}"/>
    <cellStyle name="40% - Accent1 4 4 4 2 2" xfId="8733" xr:uid="{00000000-0005-0000-0000-00006E320000}"/>
    <cellStyle name="40% - Accent1 4 4 4 2 3" xfId="44805" xr:uid="{00000000-0005-0000-0000-00006F320000}"/>
    <cellStyle name="40% - Accent1 4 4 4 3" xfId="8734" xr:uid="{00000000-0005-0000-0000-000070320000}"/>
    <cellStyle name="40% - Accent1 4 4 4 4" xfId="8735" xr:uid="{00000000-0005-0000-0000-000071320000}"/>
    <cellStyle name="40% - Accent1 4 4 4 5" xfId="37885" xr:uid="{00000000-0005-0000-0000-000072320000}"/>
    <cellStyle name="40% - Accent1 4 4 4 6" xfId="44804" xr:uid="{00000000-0005-0000-0000-000073320000}"/>
    <cellStyle name="40% - Accent1 4 4 5" xfId="8736" xr:uid="{00000000-0005-0000-0000-000074320000}"/>
    <cellStyle name="40% - Accent1 4 4 5 2" xfId="8737" xr:uid="{00000000-0005-0000-0000-000075320000}"/>
    <cellStyle name="40% - Accent1 4 4 5 2 2" xfId="8738" xr:uid="{00000000-0005-0000-0000-000076320000}"/>
    <cellStyle name="40% - Accent1 4 4 5 3" xfId="8739" xr:uid="{00000000-0005-0000-0000-000077320000}"/>
    <cellStyle name="40% - Accent1 4 4 5 4" xfId="8740" xr:uid="{00000000-0005-0000-0000-000078320000}"/>
    <cellStyle name="40% - Accent1 4 4 5 5" xfId="44806" xr:uid="{00000000-0005-0000-0000-000079320000}"/>
    <cellStyle name="40% - Accent1 4 4 6" xfId="8741" xr:uid="{00000000-0005-0000-0000-00007A320000}"/>
    <cellStyle name="40% - Accent1 4 4 6 2" xfId="8742" xr:uid="{00000000-0005-0000-0000-00007B320000}"/>
    <cellStyle name="40% - Accent1 4 4 6 2 2" xfId="8743" xr:uid="{00000000-0005-0000-0000-00007C320000}"/>
    <cellStyle name="40% - Accent1 4 4 6 3" xfId="8744" xr:uid="{00000000-0005-0000-0000-00007D320000}"/>
    <cellStyle name="40% - Accent1 4 4 6 4" xfId="8745" xr:uid="{00000000-0005-0000-0000-00007E320000}"/>
    <cellStyle name="40% - Accent1 4 4 7" xfId="8746" xr:uid="{00000000-0005-0000-0000-00007F320000}"/>
    <cellStyle name="40% - Accent1 4 4 7 2" xfId="8747" xr:uid="{00000000-0005-0000-0000-000080320000}"/>
    <cellStyle name="40% - Accent1 4 4 8" xfId="8748" xr:uid="{00000000-0005-0000-0000-000081320000}"/>
    <cellStyle name="40% - Accent1 4 4 9" xfId="8749" xr:uid="{00000000-0005-0000-0000-000082320000}"/>
    <cellStyle name="40% - Accent1 4 5" xfId="8750" xr:uid="{00000000-0005-0000-0000-000083320000}"/>
    <cellStyle name="40% - Accent1 4 5 2" xfId="8751" xr:uid="{00000000-0005-0000-0000-000084320000}"/>
    <cellStyle name="40% - Accent1 4 5 2 2" xfId="8752" xr:uid="{00000000-0005-0000-0000-000085320000}"/>
    <cellStyle name="40% - Accent1 4 5 2 2 2" xfId="8753" xr:uid="{00000000-0005-0000-0000-000086320000}"/>
    <cellStyle name="40% - Accent1 4 5 2 2 3" xfId="44809" xr:uid="{00000000-0005-0000-0000-000087320000}"/>
    <cellStyle name="40% - Accent1 4 5 2 3" xfId="8754" xr:uid="{00000000-0005-0000-0000-000088320000}"/>
    <cellStyle name="40% - Accent1 4 5 2 4" xfId="8755" xr:uid="{00000000-0005-0000-0000-000089320000}"/>
    <cellStyle name="40% - Accent1 4 5 2 5" xfId="37887" xr:uid="{00000000-0005-0000-0000-00008A320000}"/>
    <cellStyle name="40% - Accent1 4 5 2 6" xfId="44808" xr:uid="{00000000-0005-0000-0000-00008B320000}"/>
    <cellStyle name="40% - Accent1 4 5 3" xfId="8756" xr:uid="{00000000-0005-0000-0000-00008C320000}"/>
    <cellStyle name="40% - Accent1 4 5 4" xfId="8757" xr:uid="{00000000-0005-0000-0000-00008D320000}"/>
    <cellStyle name="40% - Accent1 4 5 4 2" xfId="8758" xr:uid="{00000000-0005-0000-0000-00008E320000}"/>
    <cellStyle name="40% - Accent1 4 5 4 3" xfId="44810" xr:uid="{00000000-0005-0000-0000-00008F320000}"/>
    <cellStyle name="40% - Accent1 4 5 5" xfId="8759" xr:uid="{00000000-0005-0000-0000-000090320000}"/>
    <cellStyle name="40% - Accent1 4 5 6" xfId="8760" xr:uid="{00000000-0005-0000-0000-000091320000}"/>
    <cellStyle name="40% - Accent1 4 5 7" xfId="37886" xr:uid="{00000000-0005-0000-0000-000092320000}"/>
    <cellStyle name="40% - Accent1 4 5 8" xfId="44807" xr:uid="{00000000-0005-0000-0000-000093320000}"/>
    <cellStyle name="40% - Accent1 4 6" xfId="8761" xr:uid="{00000000-0005-0000-0000-000094320000}"/>
    <cellStyle name="40% - Accent1 4 6 2" xfId="8762" xr:uid="{00000000-0005-0000-0000-000095320000}"/>
    <cellStyle name="40% - Accent1 4 6 2 2" xfId="8763" xr:uid="{00000000-0005-0000-0000-000096320000}"/>
    <cellStyle name="40% - Accent1 4 6 2 2 2" xfId="8764" xr:uid="{00000000-0005-0000-0000-000097320000}"/>
    <cellStyle name="40% - Accent1 4 6 2 2 3" xfId="44813" xr:uid="{00000000-0005-0000-0000-000098320000}"/>
    <cellStyle name="40% - Accent1 4 6 2 3" xfId="8765" xr:uid="{00000000-0005-0000-0000-000099320000}"/>
    <cellStyle name="40% - Accent1 4 6 2 4" xfId="8766" xr:uid="{00000000-0005-0000-0000-00009A320000}"/>
    <cellStyle name="40% - Accent1 4 6 2 5" xfId="37889" xr:uid="{00000000-0005-0000-0000-00009B320000}"/>
    <cellStyle name="40% - Accent1 4 6 2 6" xfId="44812" xr:uid="{00000000-0005-0000-0000-00009C320000}"/>
    <cellStyle name="40% - Accent1 4 6 3" xfId="8767" xr:uid="{00000000-0005-0000-0000-00009D320000}"/>
    <cellStyle name="40% - Accent1 4 6 3 2" xfId="8768" xr:uid="{00000000-0005-0000-0000-00009E320000}"/>
    <cellStyle name="40% - Accent1 4 6 3 2 2" xfId="8769" xr:uid="{00000000-0005-0000-0000-00009F320000}"/>
    <cellStyle name="40% - Accent1 4 6 3 2 3" xfId="44815" xr:uid="{00000000-0005-0000-0000-0000A0320000}"/>
    <cellStyle name="40% - Accent1 4 6 3 3" xfId="8770" xr:uid="{00000000-0005-0000-0000-0000A1320000}"/>
    <cellStyle name="40% - Accent1 4 6 3 4" xfId="8771" xr:uid="{00000000-0005-0000-0000-0000A2320000}"/>
    <cellStyle name="40% - Accent1 4 6 3 5" xfId="37890" xr:uid="{00000000-0005-0000-0000-0000A3320000}"/>
    <cellStyle name="40% - Accent1 4 6 3 6" xfId="44814" xr:uid="{00000000-0005-0000-0000-0000A4320000}"/>
    <cellStyle name="40% - Accent1 4 6 4" xfId="8772" xr:uid="{00000000-0005-0000-0000-0000A5320000}"/>
    <cellStyle name="40% - Accent1 4 6 4 2" xfId="8773" xr:uid="{00000000-0005-0000-0000-0000A6320000}"/>
    <cellStyle name="40% - Accent1 4 6 4 3" xfId="44816" xr:uid="{00000000-0005-0000-0000-0000A7320000}"/>
    <cellStyle name="40% - Accent1 4 6 5" xfId="8774" xr:uid="{00000000-0005-0000-0000-0000A8320000}"/>
    <cellStyle name="40% - Accent1 4 6 6" xfId="8775" xr:uid="{00000000-0005-0000-0000-0000A9320000}"/>
    <cellStyle name="40% - Accent1 4 6 7" xfId="37888" xr:uid="{00000000-0005-0000-0000-0000AA320000}"/>
    <cellStyle name="40% - Accent1 4 6 8" xfId="44811" xr:uid="{00000000-0005-0000-0000-0000AB320000}"/>
    <cellStyle name="40% - Accent1 4 7" xfId="8776" xr:uid="{00000000-0005-0000-0000-0000AC320000}"/>
    <cellStyle name="40% - Accent1 4 7 2" xfId="8777" xr:uid="{00000000-0005-0000-0000-0000AD320000}"/>
    <cellStyle name="40% - Accent1 4 7 2 2" xfId="8778" xr:uid="{00000000-0005-0000-0000-0000AE320000}"/>
    <cellStyle name="40% - Accent1 4 7 2 3" xfId="44818" xr:uid="{00000000-0005-0000-0000-0000AF320000}"/>
    <cellStyle name="40% - Accent1 4 7 3" xfId="8779" xr:uid="{00000000-0005-0000-0000-0000B0320000}"/>
    <cellStyle name="40% - Accent1 4 7 4" xfId="8780" xr:uid="{00000000-0005-0000-0000-0000B1320000}"/>
    <cellStyle name="40% - Accent1 4 7 5" xfId="37891" xr:uid="{00000000-0005-0000-0000-0000B2320000}"/>
    <cellStyle name="40% - Accent1 4 7 6" xfId="44817" xr:uid="{00000000-0005-0000-0000-0000B3320000}"/>
    <cellStyle name="40% - Accent1 4 8" xfId="8781" xr:uid="{00000000-0005-0000-0000-0000B4320000}"/>
    <cellStyle name="40% - Accent1 4 8 2" xfId="8782" xr:uid="{00000000-0005-0000-0000-0000B5320000}"/>
    <cellStyle name="40% - Accent1 4 8 2 2" xfId="8783" xr:uid="{00000000-0005-0000-0000-0000B6320000}"/>
    <cellStyle name="40% - Accent1 4 8 3" xfId="8784" xr:uid="{00000000-0005-0000-0000-0000B7320000}"/>
    <cellStyle name="40% - Accent1 4 8 4" xfId="8785" xr:uid="{00000000-0005-0000-0000-0000B8320000}"/>
    <cellStyle name="40% - Accent1 4 8 5" xfId="44819" xr:uid="{00000000-0005-0000-0000-0000B9320000}"/>
    <cellStyle name="40% - Accent1 4 9" xfId="8786" xr:uid="{00000000-0005-0000-0000-0000BA320000}"/>
    <cellStyle name="40% - Accent1 4 9 2" xfId="8787" xr:uid="{00000000-0005-0000-0000-0000BB320000}"/>
    <cellStyle name="40% - Accent1 4 9 2 2" xfId="8788" xr:uid="{00000000-0005-0000-0000-0000BC320000}"/>
    <cellStyle name="40% - Accent1 4 9 3" xfId="8789" xr:uid="{00000000-0005-0000-0000-0000BD320000}"/>
    <cellStyle name="40% - Accent1 4 9 4" xfId="8790" xr:uid="{00000000-0005-0000-0000-0000BE320000}"/>
    <cellStyle name="40% - Accent1 5" xfId="8791" xr:uid="{00000000-0005-0000-0000-0000BF320000}"/>
    <cellStyle name="40% - Accent1 5 10" xfId="8792" xr:uid="{00000000-0005-0000-0000-0000C0320000}"/>
    <cellStyle name="40% - Accent1 5 10 2" xfId="8793" xr:uid="{00000000-0005-0000-0000-0000C1320000}"/>
    <cellStyle name="40% - Accent1 5 11" xfId="8794" xr:uid="{00000000-0005-0000-0000-0000C2320000}"/>
    <cellStyle name="40% - Accent1 5 12" xfId="8795" xr:uid="{00000000-0005-0000-0000-0000C3320000}"/>
    <cellStyle name="40% - Accent1 5 13" xfId="34684" xr:uid="{00000000-0005-0000-0000-0000C4320000}"/>
    <cellStyle name="40% - Accent1 5 14" xfId="44820" xr:uid="{00000000-0005-0000-0000-0000C5320000}"/>
    <cellStyle name="40% - Accent1 5 2" xfId="8796" xr:uid="{00000000-0005-0000-0000-0000C6320000}"/>
    <cellStyle name="40% - Accent1 5 2 10" xfId="8797" xr:uid="{00000000-0005-0000-0000-0000C7320000}"/>
    <cellStyle name="40% - Accent1 5 2 11" xfId="8798" xr:uid="{00000000-0005-0000-0000-0000C8320000}"/>
    <cellStyle name="40% - Accent1 5 2 12" xfId="34685" xr:uid="{00000000-0005-0000-0000-0000C9320000}"/>
    <cellStyle name="40% - Accent1 5 2 13" xfId="44821" xr:uid="{00000000-0005-0000-0000-0000CA320000}"/>
    <cellStyle name="40% - Accent1 5 2 2" xfId="8799" xr:uid="{00000000-0005-0000-0000-0000CB320000}"/>
    <cellStyle name="40% - Accent1 5 2 2 10" xfId="8800" xr:uid="{00000000-0005-0000-0000-0000CC320000}"/>
    <cellStyle name="40% - Accent1 5 2 2 11" xfId="34686" xr:uid="{00000000-0005-0000-0000-0000CD320000}"/>
    <cellStyle name="40% - Accent1 5 2 2 12" xfId="44822" xr:uid="{00000000-0005-0000-0000-0000CE320000}"/>
    <cellStyle name="40% - Accent1 5 2 2 2" xfId="8801" xr:uid="{00000000-0005-0000-0000-0000CF320000}"/>
    <cellStyle name="40% - Accent1 5 2 2 2 10" xfId="34687" xr:uid="{00000000-0005-0000-0000-0000D0320000}"/>
    <cellStyle name="40% - Accent1 5 2 2 2 11" xfId="44823" xr:uid="{00000000-0005-0000-0000-0000D1320000}"/>
    <cellStyle name="40% - Accent1 5 2 2 2 2" xfId="8802" xr:uid="{00000000-0005-0000-0000-0000D2320000}"/>
    <cellStyle name="40% - Accent1 5 2 2 2 2 2" xfId="8803" xr:uid="{00000000-0005-0000-0000-0000D3320000}"/>
    <cellStyle name="40% - Accent1 5 2 2 2 2 2 2" xfId="8804" xr:uid="{00000000-0005-0000-0000-0000D4320000}"/>
    <cellStyle name="40% - Accent1 5 2 2 2 2 2 2 2" xfId="8805" xr:uid="{00000000-0005-0000-0000-0000D5320000}"/>
    <cellStyle name="40% - Accent1 5 2 2 2 2 2 2 3" xfId="44826" xr:uid="{00000000-0005-0000-0000-0000D6320000}"/>
    <cellStyle name="40% - Accent1 5 2 2 2 2 2 3" xfId="8806" xr:uid="{00000000-0005-0000-0000-0000D7320000}"/>
    <cellStyle name="40% - Accent1 5 2 2 2 2 2 4" xfId="8807" xr:uid="{00000000-0005-0000-0000-0000D8320000}"/>
    <cellStyle name="40% - Accent1 5 2 2 2 2 2 5" xfId="37893" xr:uid="{00000000-0005-0000-0000-0000D9320000}"/>
    <cellStyle name="40% - Accent1 5 2 2 2 2 2 6" xfId="44825" xr:uid="{00000000-0005-0000-0000-0000DA320000}"/>
    <cellStyle name="40% - Accent1 5 2 2 2 2 3" xfId="8808" xr:uid="{00000000-0005-0000-0000-0000DB320000}"/>
    <cellStyle name="40% - Accent1 5 2 2 2 2 3 2" xfId="8809" xr:uid="{00000000-0005-0000-0000-0000DC320000}"/>
    <cellStyle name="40% - Accent1 5 2 2 2 2 3 3" xfId="44827" xr:uid="{00000000-0005-0000-0000-0000DD320000}"/>
    <cellStyle name="40% - Accent1 5 2 2 2 2 4" xfId="8810" xr:uid="{00000000-0005-0000-0000-0000DE320000}"/>
    <cellStyle name="40% - Accent1 5 2 2 2 2 5" xfId="8811" xr:uid="{00000000-0005-0000-0000-0000DF320000}"/>
    <cellStyle name="40% - Accent1 5 2 2 2 2 6" xfId="37892" xr:uid="{00000000-0005-0000-0000-0000E0320000}"/>
    <cellStyle name="40% - Accent1 5 2 2 2 2 7" xfId="44824" xr:uid="{00000000-0005-0000-0000-0000E1320000}"/>
    <cellStyle name="40% - Accent1 5 2 2 2 3" xfId="8812" xr:uid="{00000000-0005-0000-0000-0000E2320000}"/>
    <cellStyle name="40% - Accent1 5 2 2 2 3 2" xfId="8813" xr:uid="{00000000-0005-0000-0000-0000E3320000}"/>
    <cellStyle name="40% - Accent1 5 2 2 2 3 2 2" xfId="8814" xr:uid="{00000000-0005-0000-0000-0000E4320000}"/>
    <cellStyle name="40% - Accent1 5 2 2 2 3 2 2 2" xfId="8815" xr:uid="{00000000-0005-0000-0000-0000E5320000}"/>
    <cellStyle name="40% - Accent1 5 2 2 2 3 2 2 3" xfId="44830" xr:uid="{00000000-0005-0000-0000-0000E6320000}"/>
    <cellStyle name="40% - Accent1 5 2 2 2 3 2 3" xfId="8816" xr:uid="{00000000-0005-0000-0000-0000E7320000}"/>
    <cellStyle name="40% - Accent1 5 2 2 2 3 2 4" xfId="8817" xr:uid="{00000000-0005-0000-0000-0000E8320000}"/>
    <cellStyle name="40% - Accent1 5 2 2 2 3 2 5" xfId="37895" xr:uid="{00000000-0005-0000-0000-0000E9320000}"/>
    <cellStyle name="40% - Accent1 5 2 2 2 3 2 6" xfId="44829" xr:uid="{00000000-0005-0000-0000-0000EA320000}"/>
    <cellStyle name="40% - Accent1 5 2 2 2 3 3" xfId="8818" xr:uid="{00000000-0005-0000-0000-0000EB320000}"/>
    <cellStyle name="40% - Accent1 5 2 2 2 3 3 2" xfId="8819" xr:uid="{00000000-0005-0000-0000-0000EC320000}"/>
    <cellStyle name="40% - Accent1 5 2 2 2 3 3 3" xfId="44831" xr:uid="{00000000-0005-0000-0000-0000ED320000}"/>
    <cellStyle name="40% - Accent1 5 2 2 2 3 4" xfId="8820" xr:uid="{00000000-0005-0000-0000-0000EE320000}"/>
    <cellStyle name="40% - Accent1 5 2 2 2 3 5" xfId="8821" xr:uid="{00000000-0005-0000-0000-0000EF320000}"/>
    <cellStyle name="40% - Accent1 5 2 2 2 3 6" xfId="37894" xr:uid="{00000000-0005-0000-0000-0000F0320000}"/>
    <cellStyle name="40% - Accent1 5 2 2 2 3 7" xfId="44828" xr:uid="{00000000-0005-0000-0000-0000F1320000}"/>
    <cellStyle name="40% - Accent1 5 2 2 2 4" xfId="8822" xr:uid="{00000000-0005-0000-0000-0000F2320000}"/>
    <cellStyle name="40% - Accent1 5 2 2 2 4 2" xfId="8823" xr:uid="{00000000-0005-0000-0000-0000F3320000}"/>
    <cellStyle name="40% - Accent1 5 2 2 2 4 2 2" xfId="8824" xr:uid="{00000000-0005-0000-0000-0000F4320000}"/>
    <cellStyle name="40% - Accent1 5 2 2 2 4 2 3" xfId="44833" xr:uid="{00000000-0005-0000-0000-0000F5320000}"/>
    <cellStyle name="40% - Accent1 5 2 2 2 4 3" xfId="8825" xr:uid="{00000000-0005-0000-0000-0000F6320000}"/>
    <cellStyle name="40% - Accent1 5 2 2 2 4 4" xfId="8826" xr:uid="{00000000-0005-0000-0000-0000F7320000}"/>
    <cellStyle name="40% - Accent1 5 2 2 2 4 5" xfId="37896" xr:uid="{00000000-0005-0000-0000-0000F8320000}"/>
    <cellStyle name="40% - Accent1 5 2 2 2 4 6" xfId="44832" xr:uid="{00000000-0005-0000-0000-0000F9320000}"/>
    <cellStyle name="40% - Accent1 5 2 2 2 5" xfId="8827" xr:uid="{00000000-0005-0000-0000-0000FA320000}"/>
    <cellStyle name="40% - Accent1 5 2 2 2 5 2" xfId="8828" xr:uid="{00000000-0005-0000-0000-0000FB320000}"/>
    <cellStyle name="40% - Accent1 5 2 2 2 5 2 2" xfId="8829" xr:uid="{00000000-0005-0000-0000-0000FC320000}"/>
    <cellStyle name="40% - Accent1 5 2 2 2 5 3" xfId="8830" xr:uid="{00000000-0005-0000-0000-0000FD320000}"/>
    <cellStyle name="40% - Accent1 5 2 2 2 5 4" xfId="8831" xr:uid="{00000000-0005-0000-0000-0000FE320000}"/>
    <cellStyle name="40% - Accent1 5 2 2 2 5 5" xfId="44834" xr:uid="{00000000-0005-0000-0000-0000FF320000}"/>
    <cellStyle name="40% - Accent1 5 2 2 2 6" xfId="8832" xr:uid="{00000000-0005-0000-0000-000000330000}"/>
    <cellStyle name="40% - Accent1 5 2 2 2 6 2" xfId="8833" xr:uid="{00000000-0005-0000-0000-000001330000}"/>
    <cellStyle name="40% - Accent1 5 2 2 2 6 2 2" xfId="8834" xr:uid="{00000000-0005-0000-0000-000002330000}"/>
    <cellStyle name="40% - Accent1 5 2 2 2 6 3" xfId="8835" xr:uid="{00000000-0005-0000-0000-000003330000}"/>
    <cellStyle name="40% - Accent1 5 2 2 2 6 4" xfId="8836" xr:uid="{00000000-0005-0000-0000-000004330000}"/>
    <cellStyle name="40% - Accent1 5 2 2 2 7" xfId="8837" xr:uid="{00000000-0005-0000-0000-000005330000}"/>
    <cellStyle name="40% - Accent1 5 2 2 2 7 2" xfId="8838" xr:uid="{00000000-0005-0000-0000-000006330000}"/>
    <cellStyle name="40% - Accent1 5 2 2 2 8" xfId="8839" xr:uid="{00000000-0005-0000-0000-000007330000}"/>
    <cellStyle name="40% - Accent1 5 2 2 2 9" xfId="8840" xr:uid="{00000000-0005-0000-0000-000008330000}"/>
    <cellStyle name="40% - Accent1 5 2 2 3" xfId="8841" xr:uid="{00000000-0005-0000-0000-000009330000}"/>
    <cellStyle name="40% - Accent1 5 2 2 3 2" xfId="8842" xr:uid="{00000000-0005-0000-0000-00000A330000}"/>
    <cellStyle name="40% - Accent1 5 2 2 3 2 2" xfId="8843" xr:uid="{00000000-0005-0000-0000-00000B330000}"/>
    <cellStyle name="40% - Accent1 5 2 2 3 2 2 2" xfId="8844" xr:uid="{00000000-0005-0000-0000-00000C330000}"/>
    <cellStyle name="40% - Accent1 5 2 2 3 2 2 3" xfId="44837" xr:uid="{00000000-0005-0000-0000-00000D330000}"/>
    <cellStyle name="40% - Accent1 5 2 2 3 2 3" xfId="8845" xr:uid="{00000000-0005-0000-0000-00000E330000}"/>
    <cellStyle name="40% - Accent1 5 2 2 3 2 4" xfId="8846" xr:uid="{00000000-0005-0000-0000-00000F330000}"/>
    <cellStyle name="40% - Accent1 5 2 2 3 2 5" xfId="37898" xr:uid="{00000000-0005-0000-0000-000010330000}"/>
    <cellStyle name="40% - Accent1 5 2 2 3 2 6" xfId="44836" xr:uid="{00000000-0005-0000-0000-000011330000}"/>
    <cellStyle name="40% - Accent1 5 2 2 3 3" xfId="8847" xr:uid="{00000000-0005-0000-0000-000012330000}"/>
    <cellStyle name="40% - Accent1 5 2 2 3 3 2" xfId="8848" xr:uid="{00000000-0005-0000-0000-000013330000}"/>
    <cellStyle name="40% - Accent1 5 2 2 3 3 3" xfId="44838" xr:uid="{00000000-0005-0000-0000-000014330000}"/>
    <cellStyle name="40% - Accent1 5 2 2 3 4" xfId="8849" xr:uid="{00000000-0005-0000-0000-000015330000}"/>
    <cellStyle name="40% - Accent1 5 2 2 3 5" xfId="8850" xr:uid="{00000000-0005-0000-0000-000016330000}"/>
    <cellStyle name="40% - Accent1 5 2 2 3 6" xfId="37897" xr:uid="{00000000-0005-0000-0000-000017330000}"/>
    <cellStyle name="40% - Accent1 5 2 2 3 7" xfId="44835" xr:uid="{00000000-0005-0000-0000-000018330000}"/>
    <cellStyle name="40% - Accent1 5 2 2 4" xfId="8851" xr:uid="{00000000-0005-0000-0000-000019330000}"/>
    <cellStyle name="40% - Accent1 5 2 2 4 2" xfId="8852" xr:uid="{00000000-0005-0000-0000-00001A330000}"/>
    <cellStyle name="40% - Accent1 5 2 2 4 2 2" xfId="8853" xr:uid="{00000000-0005-0000-0000-00001B330000}"/>
    <cellStyle name="40% - Accent1 5 2 2 4 2 2 2" xfId="8854" xr:uid="{00000000-0005-0000-0000-00001C330000}"/>
    <cellStyle name="40% - Accent1 5 2 2 4 2 2 3" xfId="44841" xr:uid="{00000000-0005-0000-0000-00001D330000}"/>
    <cellStyle name="40% - Accent1 5 2 2 4 2 3" xfId="8855" xr:uid="{00000000-0005-0000-0000-00001E330000}"/>
    <cellStyle name="40% - Accent1 5 2 2 4 2 4" xfId="8856" xr:uid="{00000000-0005-0000-0000-00001F330000}"/>
    <cellStyle name="40% - Accent1 5 2 2 4 2 5" xfId="37900" xr:uid="{00000000-0005-0000-0000-000020330000}"/>
    <cellStyle name="40% - Accent1 5 2 2 4 2 6" xfId="44840" xr:uid="{00000000-0005-0000-0000-000021330000}"/>
    <cellStyle name="40% - Accent1 5 2 2 4 3" xfId="8857" xr:uid="{00000000-0005-0000-0000-000022330000}"/>
    <cellStyle name="40% - Accent1 5 2 2 4 3 2" xfId="8858" xr:uid="{00000000-0005-0000-0000-000023330000}"/>
    <cellStyle name="40% - Accent1 5 2 2 4 3 3" xfId="44842" xr:uid="{00000000-0005-0000-0000-000024330000}"/>
    <cellStyle name="40% - Accent1 5 2 2 4 4" xfId="8859" xr:uid="{00000000-0005-0000-0000-000025330000}"/>
    <cellStyle name="40% - Accent1 5 2 2 4 5" xfId="8860" xr:uid="{00000000-0005-0000-0000-000026330000}"/>
    <cellStyle name="40% - Accent1 5 2 2 4 6" xfId="37899" xr:uid="{00000000-0005-0000-0000-000027330000}"/>
    <cellStyle name="40% - Accent1 5 2 2 4 7" xfId="44839" xr:uid="{00000000-0005-0000-0000-000028330000}"/>
    <cellStyle name="40% - Accent1 5 2 2 5" xfId="8861" xr:uid="{00000000-0005-0000-0000-000029330000}"/>
    <cellStyle name="40% - Accent1 5 2 2 5 2" xfId="8862" xr:uid="{00000000-0005-0000-0000-00002A330000}"/>
    <cellStyle name="40% - Accent1 5 2 2 5 2 2" xfId="8863" xr:uid="{00000000-0005-0000-0000-00002B330000}"/>
    <cellStyle name="40% - Accent1 5 2 2 5 2 3" xfId="44844" xr:uid="{00000000-0005-0000-0000-00002C330000}"/>
    <cellStyle name="40% - Accent1 5 2 2 5 3" xfId="8864" xr:uid="{00000000-0005-0000-0000-00002D330000}"/>
    <cellStyle name="40% - Accent1 5 2 2 5 4" xfId="8865" xr:uid="{00000000-0005-0000-0000-00002E330000}"/>
    <cellStyle name="40% - Accent1 5 2 2 5 5" xfId="37901" xr:uid="{00000000-0005-0000-0000-00002F330000}"/>
    <cellStyle name="40% - Accent1 5 2 2 5 6" xfId="44843" xr:uid="{00000000-0005-0000-0000-000030330000}"/>
    <cellStyle name="40% - Accent1 5 2 2 6" xfId="8866" xr:uid="{00000000-0005-0000-0000-000031330000}"/>
    <cellStyle name="40% - Accent1 5 2 2 6 2" xfId="8867" xr:uid="{00000000-0005-0000-0000-000032330000}"/>
    <cellStyle name="40% - Accent1 5 2 2 6 2 2" xfId="8868" xr:uid="{00000000-0005-0000-0000-000033330000}"/>
    <cellStyle name="40% - Accent1 5 2 2 6 3" xfId="8869" xr:uid="{00000000-0005-0000-0000-000034330000}"/>
    <cellStyle name="40% - Accent1 5 2 2 6 4" xfId="8870" xr:uid="{00000000-0005-0000-0000-000035330000}"/>
    <cellStyle name="40% - Accent1 5 2 2 6 5" xfId="44845" xr:uid="{00000000-0005-0000-0000-000036330000}"/>
    <cellStyle name="40% - Accent1 5 2 2 7" xfId="8871" xr:uid="{00000000-0005-0000-0000-000037330000}"/>
    <cellStyle name="40% - Accent1 5 2 2 7 2" xfId="8872" xr:uid="{00000000-0005-0000-0000-000038330000}"/>
    <cellStyle name="40% - Accent1 5 2 2 7 2 2" xfId="8873" xr:uid="{00000000-0005-0000-0000-000039330000}"/>
    <cellStyle name="40% - Accent1 5 2 2 7 3" xfId="8874" xr:uid="{00000000-0005-0000-0000-00003A330000}"/>
    <cellStyle name="40% - Accent1 5 2 2 7 4" xfId="8875" xr:uid="{00000000-0005-0000-0000-00003B330000}"/>
    <cellStyle name="40% - Accent1 5 2 2 8" xfId="8876" xr:uid="{00000000-0005-0000-0000-00003C330000}"/>
    <cellStyle name="40% - Accent1 5 2 2 8 2" xfId="8877" xr:uid="{00000000-0005-0000-0000-00003D330000}"/>
    <cellStyle name="40% - Accent1 5 2 2 9" xfId="8878" xr:uid="{00000000-0005-0000-0000-00003E330000}"/>
    <cellStyle name="40% - Accent1 5 2 3" xfId="8879" xr:uid="{00000000-0005-0000-0000-00003F330000}"/>
    <cellStyle name="40% - Accent1 5 2 3 10" xfId="34688" xr:uid="{00000000-0005-0000-0000-000040330000}"/>
    <cellStyle name="40% - Accent1 5 2 3 11" xfId="44846" xr:uid="{00000000-0005-0000-0000-000041330000}"/>
    <cellStyle name="40% - Accent1 5 2 3 2" xfId="8880" xr:uid="{00000000-0005-0000-0000-000042330000}"/>
    <cellStyle name="40% - Accent1 5 2 3 2 2" xfId="8881" xr:uid="{00000000-0005-0000-0000-000043330000}"/>
    <cellStyle name="40% - Accent1 5 2 3 2 2 2" xfId="8882" xr:uid="{00000000-0005-0000-0000-000044330000}"/>
    <cellStyle name="40% - Accent1 5 2 3 2 2 2 2" xfId="8883" xr:uid="{00000000-0005-0000-0000-000045330000}"/>
    <cellStyle name="40% - Accent1 5 2 3 2 2 2 3" xfId="44849" xr:uid="{00000000-0005-0000-0000-000046330000}"/>
    <cellStyle name="40% - Accent1 5 2 3 2 2 3" xfId="8884" xr:uid="{00000000-0005-0000-0000-000047330000}"/>
    <cellStyle name="40% - Accent1 5 2 3 2 2 4" xfId="8885" xr:uid="{00000000-0005-0000-0000-000048330000}"/>
    <cellStyle name="40% - Accent1 5 2 3 2 2 5" xfId="37903" xr:uid="{00000000-0005-0000-0000-000049330000}"/>
    <cellStyle name="40% - Accent1 5 2 3 2 2 6" xfId="44848" xr:uid="{00000000-0005-0000-0000-00004A330000}"/>
    <cellStyle name="40% - Accent1 5 2 3 2 3" xfId="8886" xr:uid="{00000000-0005-0000-0000-00004B330000}"/>
    <cellStyle name="40% - Accent1 5 2 3 2 3 2" xfId="8887" xr:uid="{00000000-0005-0000-0000-00004C330000}"/>
    <cellStyle name="40% - Accent1 5 2 3 2 3 3" xfId="44850" xr:uid="{00000000-0005-0000-0000-00004D330000}"/>
    <cellStyle name="40% - Accent1 5 2 3 2 4" xfId="8888" xr:uid="{00000000-0005-0000-0000-00004E330000}"/>
    <cellStyle name="40% - Accent1 5 2 3 2 5" xfId="8889" xr:uid="{00000000-0005-0000-0000-00004F330000}"/>
    <cellStyle name="40% - Accent1 5 2 3 2 6" xfId="37902" xr:uid="{00000000-0005-0000-0000-000050330000}"/>
    <cellStyle name="40% - Accent1 5 2 3 2 7" xfId="44847" xr:uid="{00000000-0005-0000-0000-000051330000}"/>
    <cellStyle name="40% - Accent1 5 2 3 3" xfId="8890" xr:uid="{00000000-0005-0000-0000-000052330000}"/>
    <cellStyle name="40% - Accent1 5 2 3 3 2" xfId="8891" xr:uid="{00000000-0005-0000-0000-000053330000}"/>
    <cellStyle name="40% - Accent1 5 2 3 3 2 2" xfId="8892" xr:uid="{00000000-0005-0000-0000-000054330000}"/>
    <cellStyle name="40% - Accent1 5 2 3 3 2 2 2" xfId="8893" xr:uid="{00000000-0005-0000-0000-000055330000}"/>
    <cellStyle name="40% - Accent1 5 2 3 3 2 2 3" xfId="44853" xr:uid="{00000000-0005-0000-0000-000056330000}"/>
    <cellStyle name="40% - Accent1 5 2 3 3 2 3" xfId="8894" xr:uid="{00000000-0005-0000-0000-000057330000}"/>
    <cellStyle name="40% - Accent1 5 2 3 3 2 4" xfId="8895" xr:uid="{00000000-0005-0000-0000-000058330000}"/>
    <cellStyle name="40% - Accent1 5 2 3 3 2 5" xfId="37905" xr:uid="{00000000-0005-0000-0000-000059330000}"/>
    <cellStyle name="40% - Accent1 5 2 3 3 2 6" xfId="44852" xr:uid="{00000000-0005-0000-0000-00005A330000}"/>
    <cellStyle name="40% - Accent1 5 2 3 3 3" xfId="8896" xr:uid="{00000000-0005-0000-0000-00005B330000}"/>
    <cellStyle name="40% - Accent1 5 2 3 3 3 2" xfId="8897" xr:uid="{00000000-0005-0000-0000-00005C330000}"/>
    <cellStyle name="40% - Accent1 5 2 3 3 3 3" xfId="44854" xr:uid="{00000000-0005-0000-0000-00005D330000}"/>
    <cellStyle name="40% - Accent1 5 2 3 3 4" xfId="8898" xr:uid="{00000000-0005-0000-0000-00005E330000}"/>
    <cellStyle name="40% - Accent1 5 2 3 3 5" xfId="8899" xr:uid="{00000000-0005-0000-0000-00005F330000}"/>
    <cellStyle name="40% - Accent1 5 2 3 3 6" xfId="37904" xr:uid="{00000000-0005-0000-0000-000060330000}"/>
    <cellStyle name="40% - Accent1 5 2 3 3 7" xfId="44851" xr:uid="{00000000-0005-0000-0000-000061330000}"/>
    <cellStyle name="40% - Accent1 5 2 3 4" xfId="8900" xr:uid="{00000000-0005-0000-0000-000062330000}"/>
    <cellStyle name="40% - Accent1 5 2 3 4 2" xfId="8901" xr:uid="{00000000-0005-0000-0000-000063330000}"/>
    <cellStyle name="40% - Accent1 5 2 3 4 2 2" xfId="8902" xr:uid="{00000000-0005-0000-0000-000064330000}"/>
    <cellStyle name="40% - Accent1 5 2 3 4 2 3" xfId="44856" xr:uid="{00000000-0005-0000-0000-000065330000}"/>
    <cellStyle name="40% - Accent1 5 2 3 4 3" xfId="8903" xr:uid="{00000000-0005-0000-0000-000066330000}"/>
    <cellStyle name="40% - Accent1 5 2 3 4 4" xfId="8904" xr:uid="{00000000-0005-0000-0000-000067330000}"/>
    <cellStyle name="40% - Accent1 5 2 3 4 5" xfId="37906" xr:uid="{00000000-0005-0000-0000-000068330000}"/>
    <cellStyle name="40% - Accent1 5 2 3 4 6" xfId="44855" xr:uid="{00000000-0005-0000-0000-000069330000}"/>
    <cellStyle name="40% - Accent1 5 2 3 5" xfId="8905" xr:uid="{00000000-0005-0000-0000-00006A330000}"/>
    <cellStyle name="40% - Accent1 5 2 3 5 2" xfId="8906" xr:uid="{00000000-0005-0000-0000-00006B330000}"/>
    <cellStyle name="40% - Accent1 5 2 3 5 2 2" xfId="8907" xr:uid="{00000000-0005-0000-0000-00006C330000}"/>
    <cellStyle name="40% - Accent1 5 2 3 5 3" xfId="8908" xr:uid="{00000000-0005-0000-0000-00006D330000}"/>
    <cellStyle name="40% - Accent1 5 2 3 5 4" xfId="8909" xr:uid="{00000000-0005-0000-0000-00006E330000}"/>
    <cellStyle name="40% - Accent1 5 2 3 5 5" xfId="44857" xr:uid="{00000000-0005-0000-0000-00006F330000}"/>
    <cellStyle name="40% - Accent1 5 2 3 6" xfId="8910" xr:uid="{00000000-0005-0000-0000-000070330000}"/>
    <cellStyle name="40% - Accent1 5 2 3 6 2" xfId="8911" xr:uid="{00000000-0005-0000-0000-000071330000}"/>
    <cellStyle name="40% - Accent1 5 2 3 6 2 2" xfId="8912" xr:uid="{00000000-0005-0000-0000-000072330000}"/>
    <cellStyle name="40% - Accent1 5 2 3 6 3" xfId="8913" xr:uid="{00000000-0005-0000-0000-000073330000}"/>
    <cellStyle name="40% - Accent1 5 2 3 6 4" xfId="8914" xr:uid="{00000000-0005-0000-0000-000074330000}"/>
    <cellStyle name="40% - Accent1 5 2 3 7" xfId="8915" xr:uid="{00000000-0005-0000-0000-000075330000}"/>
    <cellStyle name="40% - Accent1 5 2 3 7 2" xfId="8916" xr:uid="{00000000-0005-0000-0000-000076330000}"/>
    <cellStyle name="40% - Accent1 5 2 3 8" xfId="8917" xr:uid="{00000000-0005-0000-0000-000077330000}"/>
    <cellStyle name="40% - Accent1 5 2 3 9" xfId="8918" xr:uid="{00000000-0005-0000-0000-000078330000}"/>
    <cellStyle name="40% - Accent1 5 2 4" xfId="8919" xr:uid="{00000000-0005-0000-0000-000079330000}"/>
    <cellStyle name="40% - Accent1 5 2 4 2" xfId="8920" xr:uid="{00000000-0005-0000-0000-00007A330000}"/>
    <cellStyle name="40% - Accent1 5 2 4 2 2" xfId="8921" xr:uid="{00000000-0005-0000-0000-00007B330000}"/>
    <cellStyle name="40% - Accent1 5 2 4 2 2 2" xfId="8922" xr:uid="{00000000-0005-0000-0000-00007C330000}"/>
    <cellStyle name="40% - Accent1 5 2 4 2 2 3" xfId="44860" xr:uid="{00000000-0005-0000-0000-00007D330000}"/>
    <cellStyle name="40% - Accent1 5 2 4 2 3" xfId="8923" xr:uid="{00000000-0005-0000-0000-00007E330000}"/>
    <cellStyle name="40% - Accent1 5 2 4 2 4" xfId="8924" xr:uid="{00000000-0005-0000-0000-00007F330000}"/>
    <cellStyle name="40% - Accent1 5 2 4 2 5" xfId="37908" xr:uid="{00000000-0005-0000-0000-000080330000}"/>
    <cellStyle name="40% - Accent1 5 2 4 2 6" xfId="44859" xr:uid="{00000000-0005-0000-0000-000081330000}"/>
    <cellStyle name="40% - Accent1 5 2 4 3" xfId="8925" xr:uid="{00000000-0005-0000-0000-000082330000}"/>
    <cellStyle name="40% - Accent1 5 2 4 3 2" xfId="8926" xr:uid="{00000000-0005-0000-0000-000083330000}"/>
    <cellStyle name="40% - Accent1 5 2 4 3 3" xfId="44861" xr:uid="{00000000-0005-0000-0000-000084330000}"/>
    <cellStyle name="40% - Accent1 5 2 4 4" xfId="8927" xr:uid="{00000000-0005-0000-0000-000085330000}"/>
    <cellStyle name="40% - Accent1 5 2 4 5" xfId="8928" xr:uid="{00000000-0005-0000-0000-000086330000}"/>
    <cellStyle name="40% - Accent1 5 2 4 6" xfId="37907" xr:uid="{00000000-0005-0000-0000-000087330000}"/>
    <cellStyle name="40% - Accent1 5 2 4 7" xfId="44858" xr:uid="{00000000-0005-0000-0000-000088330000}"/>
    <cellStyle name="40% - Accent1 5 2 5" xfId="8929" xr:uid="{00000000-0005-0000-0000-000089330000}"/>
    <cellStyle name="40% - Accent1 5 2 5 2" xfId="8930" xr:uid="{00000000-0005-0000-0000-00008A330000}"/>
    <cellStyle name="40% - Accent1 5 2 5 2 2" xfId="8931" xr:uid="{00000000-0005-0000-0000-00008B330000}"/>
    <cellStyle name="40% - Accent1 5 2 5 2 2 2" xfId="8932" xr:uid="{00000000-0005-0000-0000-00008C330000}"/>
    <cellStyle name="40% - Accent1 5 2 5 2 2 3" xfId="44864" xr:uid="{00000000-0005-0000-0000-00008D330000}"/>
    <cellStyle name="40% - Accent1 5 2 5 2 3" xfId="8933" xr:uid="{00000000-0005-0000-0000-00008E330000}"/>
    <cellStyle name="40% - Accent1 5 2 5 2 4" xfId="8934" xr:uid="{00000000-0005-0000-0000-00008F330000}"/>
    <cellStyle name="40% - Accent1 5 2 5 2 5" xfId="37910" xr:uid="{00000000-0005-0000-0000-000090330000}"/>
    <cellStyle name="40% - Accent1 5 2 5 2 6" xfId="44863" xr:uid="{00000000-0005-0000-0000-000091330000}"/>
    <cellStyle name="40% - Accent1 5 2 5 3" xfId="8935" xr:uid="{00000000-0005-0000-0000-000092330000}"/>
    <cellStyle name="40% - Accent1 5 2 5 3 2" xfId="8936" xr:uid="{00000000-0005-0000-0000-000093330000}"/>
    <cellStyle name="40% - Accent1 5 2 5 3 3" xfId="44865" xr:uid="{00000000-0005-0000-0000-000094330000}"/>
    <cellStyle name="40% - Accent1 5 2 5 4" xfId="8937" xr:uid="{00000000-0005-0000-0000-000095330000}"/>
    <cellStyle name="40% - Accent1 5 2 5 5" xfId="8938" xr:uid="{00000000-0005-0000-0000-000096330000}"/>
    <cellStyle name="40% - Accent1 5 2 5 6" xfId="37909" xr:uid="{00000000-0005-0000-0000-000097330000}"/>
    <cellStyle name="40% - Accent1 5 2 5 7" xfId="44862" xr:uid="{00000000-0005-0000-0000-000098330000}"/>
    <cellStyle name="40% - Accent1 5 2 6" xfId="8939" xr:uid="{00000000-0005-0000-0000-000099330000}"/>
    <cellStyle name="40% - Accent1 5 2 6 2" xfId="8940" xr:uid="{00000000-0005-0000-0000-00009A330000}"/>
    <cellStyle name="40% - Accent1 5 2 6 2 2" xfId="8941" xr:uid="{00000000-0005-0000-0000-00009B330000}"/>
    <cellStyle name="40% - Accent1 5 2 6 2 3" xfId="44867" xr:uid="{00000000-0005-0000-0000-00009C330000}"/>
    <cellStyle name="40% - Accent1 5 2 6 3" xfId="8942" xr:uid="{00000000-0005-0000-0000-00009D330000}"/>
    <cellStyle name="40% - Accent1 5 2 6 4" xfId="8943" xr:uid="{00000000-0005-0000-0000-00009E330000}"/>
    <cellStyle name="40% - Accent1 5 2 6 5" xfId="37911" xr:uid="{00000000-0005-0000-0000-00009F330000}"/>
    <cellStyle name="40% - Accent1 5 2 6 6" xfId="44866" xr:uid="{00000000-0005-0000-0000-0000A0330000}"/>
    <cellStyle name="40% - Accent1 5 2 7" xfId="8944" xr:uid="{00000000-0005-0000-0000-0000A1330000}"/>
    <cellStyle name="40% - Accent1 5 2 7 2" xfId="8945" xr:uid="{00000000-0005-0000-0000-0000A2330000}"/>
    <cellStyle name="40% - Accent1 5 2 7 2 2" xfId="8946" xr:uid="{00000000-0005-0000-0000-0000A3330000}"/>
    <cellStyle name="40% - Accent1 5 2 7 3" xfId="8947" xr:uid="{00000000-0005-0000-0000-0000A4330000}"/>
    <cellStyle name="40% - Accent1 5 2 7 4" xfId="8948" xr:uid="{00000000-0005-0000-0000-0000A5330000}"/>
    <cellStyle name="40% - Accent1 5 2 7 5" xfId="44868" xr:uid="{00000000-0005-0000-0000-0000A6330000}"/>
    <cellStyle name="40% - Accent1 5 2 8" xfId="8949" xr:uid="{00000000-0005-0000-0000-0000A7330000}"/>
    <cellStyle name="40% - Accent1 5 2 8 2" xfId="8950" xr:uid="{00000000-0005-0000-0000-0000A8330000}"/>
    <cellStyle name="40% - Accent1 5 2 8 2 2" xfId="8951" xr:uid="{00000000-0005-0000-0000-0000A9330000}"/>
    <cellStyle name="40% - Accent1 5 2 8 3" xfId="8952" xr:uid="{00000000-0005-0000-0000-0000AA330000}"/>
    <cellStyle name="40% - Accent1 5 2 8 4" xfId="8953" xr:uid="{00000000-0005-0000-0000-0000AB330000}"/>
    <cellStyle name="40% - Accent1 5 2 9" xfId="8954" xr:uid="{00000000-0005-0000-0000-0000AC330000}"/>
    <cellStyle name="40% - Accent1 5 2 9 2" xfId="8955" xr:uid="{00000000-0005-0000-0000-0000AD330000}"/>
    <cellStyle name="40% - Accent1 5 3" xfId="8956" xr:uid="{00000000-0005-0000-0000-0000AE330000}"/>
    <cellStyle name="40% - Accent1 5 3 10" xfId="8957" xr:uid="{00000000-0005-0000-0000-0000AF330000}"/>
    <cellStyle name="40% - Accent1 5 3 11" xfId="34689" xr:uid="{00000000-0005-0000-0000-0000B0330000}"/>
    <cellStyle name="40% - Accent1 5 3 12" xfId="44869" xr:uid="{00000000-0005-0000-0000-0000B1330000}"/>
    <cellStyle name="40% - Accent1 5 3 2" xfId="8958" xr:uid="{00000000-0005-0000-0000-0000B2330000}"/>
    <cellStyle name="40% - Accent1 5 3 2 10" xfId="34690" xr:uid="{00000000-0005-0000-0000-0000B3330000}"/>
    <cellStyle name="40% - Accent1 5 3 2 11" xfId="44870" xr:uid="{00000000-0005-0000-0000-0000B4330000}"/>
    <cellStyle name="40% - Accent1 5 3 2 2" xfId="8959" xr:uid="{00000000-0005-0000-0000-0000B5330000}"/>
    <cellStyle name="40% - Accent1 5 3 2 2 2" xfId="8960" xr:uid="{00000000-0005-0000-0000-0000B6330000}"/>
    <cellStyle name="40% - Accent1 5 3 2 2 2 2" xfId="8961" xr:uid="{00000000-0005-0000-0000-0000B7330000}"/>
    <cellStyle name="40% - Accent1 5 3 2 2 2 2 2" xfId="8962" xr:uid="{00000000-0005-0000-0000-0000B8330000}"/>
    <cellStyle name="40% - Accent1 5 3 2 2 2 2 3" xfId="44873" xr:uid="{00000000-0005-0000-0000-0000B9330000}"/>
    <cellStyle name="40% - Accent1 5 3 2 2 2 3" xfId="8963" xr:uid="{00000000-0005-0000-0000-0000BA330000}"/>
    <cellStyle name="40% - Accent1 5 3 2 2 2 4" xfId="8964" xr:uid="{00000000-0005-0000-0000-0000BB330000}"/>
    <cellStyle name="40% - Accent1 5 3 2 2 2 5" xfId="37913" xr:uid="{00000000-0005-0000-0000-0000BC330000}"/>
    <cellStyle name="40% - Accent1 5 3 2 2 2 6" xfId="44872" xr:uid="{00000000-0005-0000-0000-0000BD330000}"/>
    <cellStyle name="40% - Accent1 5 3 2 2 3" xfId="8965" xr:uid="{00000000-0005-0000-0000-0000BE330000}"/>
    <cellStyle name="40% - Accent1 5 3 2 2 3 2" xfId="8966" xr:uid="{00000000-0005-0000-0000-0000BF330000}"/>
    <cellStyle name="40% - Accent1 5 3 2 2 3 3" xfId="44874" xr:uid="{00000000-0005-0000-0000-0000C0330000}"/>
    <cellStyle name="40% - Accent1 5 3 2 2 4" xfId="8967" xr:uid="{00000000-0005-0000-0000-0000C1330000}"/>
    <cellStyle name="40% - Accent1 5 3 2 2 5" xfId="8968" xr:uid="{00000000-0005-0000-0000-0000C2330000}"/>
    <cellStyle name="40% - Accent1 5 3 2 2 6" xfId="37912" xr:uid="{00000000-0005-0000-0000-0000C3330000}"/>
    <cellStyle name="40% - Accent1 5 3 2 2 7" xfId="44871" xr:uid="{00000000-0005-0000-0000-0000C4330000}"/>
    <cellStyle name="40% - Accent1 5 3 2 3" xfId="8969" xr:uid="{00000000-0005-0000-0000-0000C5330000}"/>
    <cellStyle name="40% - Accent1 5 3 2 3 2" xfId="8970" xr:uid="{00000000-0005-0000-0000-0000C6330000}"/>
    <cellStyle name="40% - Accent1 5 3 2 3 2 2" xfId="8971" xr:uid="{00000000-0005-0000-0000-0000C7330000}"/>
    <cellStyle name="40% - Accent1 5 3 2 3 2 2 2" xfId="8972" xr:uid="{00000000-0005-0000-0000-0000C8330000}"/>
    <cellStyle name="40% - Accent1 5 3 2 3 2 2 3" xfId="44877" xr:uid="{00000000-0005-0000-0000-0000C9330000}"/>
    <cellStyle name="40% - Accent1 5 3 2 3 2 3" xfId="8973" xr:uid="{00000000-0005-0000-0000-0000CA330000}"/>
    <cellStyle name="40% - Accent1 5 3 2 3 2 4" xfId="8974" xr:uid="{00000000-0005-0000-0000-0000CB330000}"/>
    <cellStyle name="40% - Accent1 5 3 2 3 2 5" xfId="37915" xr:uid="{00000000-0005-0000-0000-0000CC330000}"/>
    <cellStyle name="40% - Accent1 5 3 2 3 2 6" xfId="44876" xr:uid="{00000000-0005-0000-0000-0000CD330000}"/>
    <cellStyle name="40% - Accent1 5 3 2 3 3" xfId="8975" xr:uid="{00000000-0005-0000-0000-0000CE330000}"/>
    <cellStyle name="40% - Accent1 5 3 2 3 3 2" xfId="8976" xr:uid="{00000000-0005-0000-0000-0000CF330000}"/>
    <cellStyle name="40% - Accent1 5 3 2 3 3 3" xfId="44878" xr:uid="{00000000-0005-0000-0000-0000D0330000}"/>
    <cellStyle name="40% - Accent1 5 3 2 3 4" xfId="8977" xr:uid="{00000000-0005-0000-0000-0000D1330000}"/>
    <cellStyle name="40% - Accent1 5 3 2 3 5" xfId="8978" xr:uid="{00000000-0005-0000-0000-0000D2330000}"/>
    <cellStyle name="40% - Accent1 5 3 2 3 6" xfId="37914" xr:uid="{00000000-0005-0000-0000-0000D3330000}"/>
    <cellStyle name="40% - Accent1 5 3 2 3 7" xfId="44875" xr:uid="{00000000-0005-0000-0000-0000D4330000}"/>
    <cellStyle name="40% - Accent1 5 3 2 4" xfId="8979" xr:uid="{00000000-0005-0000-0000-0000D5330000}"/>
    <cellStyle name="40% - Accent1 5 3 2 4 2" xfId="8980" xr:uid="{00000000-0005-0000-0000-0000D6330000}"/>
    <cellStyle name="40% - Accent1 5 3 2 4 2 2" xfId="8981" xr:uid="{00000000-0005-0000-0000-0000D7330000}"/>
    <cellStyle name="40% - Accent1 5 3 2 4 2 3" xfId="44880" xr:uid="{00000000-0005-0000-0000-0000D8330000}"/>
    <cellStyle name="40% - Accent1 5 3 2 4 3" xfId="8982" xr:uid="{00000000-0005-0000-0000-0000D9330000}"/>
    <cellStyle name="40% - Accent1 5 3 2 4 4" xfId="8983" xr:uid="{00000000-0005-0000-0000-0000DA330000}"/>
    <cellStyle name="40% - Accent1 5 3 2 4 5" xfId="37916" xr:uid="{00000000-0005-0000-0000-0000DB330000}"/>
    <cellStyle name="40% - Accent1 5 3 2 4 6" xfId="44879" xr:uid="{00000000-0005-0000-0000-0000DC330000}"/>
    <cellStyle name="40% - Accent1 5 3 2 5" xfId="8984" xr:uid="{00000000-0005-0000-0000-0000DD330000}"/>
    <cellStyle name="40% - Accent1 5 3 2 5 2" xfId="8985" xr:uid="{00000000-0005-0000-0000-0000DE330000}"/>
    <cellStyle name="40% - Accent1 5 3 2 5 2 2" xfId="8986" xr:uid="{00000000-0005-0000-0000-0000DF330000}"/>
    <cellStyle name="40% - Accent1 5 3 2 5 3" xfId="8987" xr:uid="{00000000-0005-0000-0000-0000E0330000}"/>
    <cellStyle name="40% - Accent1 5 3 2 5 4" xfId="8988" xr:uid="{00000000-0005-0000-0000-0000E1330000}"/>
    <cellStyle name="40% - Accent1 5 3 2 5 5" xfId="44881" xr:uid="{00000000-0005-0000-0000-0000E2330000}"/>
    <cellStyle name="40% - Accent1 5 3 2 6" xfId="8989" xr:uid="{00000000-0005-0000-0000-0000E3330000}"/>
    <cellStyle name="40% - Accent1 5 3 2 6 2" xfId="8990" xr:uid="{00000000-0005-0000-0000-0000E4330000}"/>
    <cellStyle name="40% - Accent1 5 3 2 6 2 2" xfId="8991" xr:uid="{00000000-0005-0000-0000-0000E5330000}"/>
    <cellStyle name="40% - Accent1 5 3 2 6 3" xfId="8992" xr:uid="{00000000-0005-0000-0000-0000E6330000}"/>
    <cellStyle name="40% - Accent1 5 3 2 6 4" xfId="8993" xr:uid="{00000000-0005-0000-0000-0000E7330000}"/>
    <cellStyle name="40% - Accent1 5 3 2 7" xfId="8994" xr:uid="{00000000-0005-0000-0000-0000E8330000}"/>
    <cellStyle name="40% - Accent1 5 3 2 7 2" xfId="8995" xr:uid="{00000000-0005-0000-0000-0000E9330000}"/>
    <cellStyle name="40% - Accent1 5 3 2 8" xfId="8996" xr:uid="{00000000-0005-0000-0000-0000EA330000}"/>
    <cellStyle name="40% - Accent1 5 3 2 9" xfId="8997" xr:uid="{00000000-0005-0000-0000-0000EB330000}"/>
    <cellStyle name="40% - Accent1 5 3 3" xfId="8998" xr:uid="{00000000-0005-0000-0000-0000EC330000}"/>
    <cellStyle name="40% - Accent1 5 3 3 2" xfId="8999" xr:uid="{00000000-0005-0000-0000-0000ED330000}"/>
    <cellStyle name="40% - Accent1 5 3 3 2 2" xfId="9000" xr:uid="{00000000-0005-0000-0000-0000EE330000}"/>
    <cellStyle name="40% - Accent1 5 3 3 2 2 2" xfId="9001" xr:uid="{00000000-0005-0000-0000-0000EF330000}"/>
    <cellStyle name="40% - Accent1 5 3 3 2 2 3" xfId="44884" xr:uid="{00000000-0005-0000-0000-0000F0330000}"/>
    <cellStyle name="40% - Accent1 5 3 3 2 3" xfId="9002" xr:uid="{00000000-0005-0000-0000-0000F1330000}"/>
    <cellStyle name="40% - Accent1 5 3 3 2 4" xfId="9003" xr:uid="{00000000-0005-0000-0000-0000F2330000}"/>
    <cellStyle name="40% - Accent1 5 3 3 2 5" xfId="37918" xr:uid="{00000000-0005-0000-0000-0000F3330000}"/>
    <cellStyle name="40% - Accent1 5 3 3 2 6" xfId="44883" xr:uid="{00000000-0005-0000-0000-0000F4330000}"/>
    <cellStyle name="40% - Accent1 5 3 3 3" xfId="9004" xr:uid="{00000000-0005-0000-0000-0000F5330000}"/>
    <cellStyle name="40% - Accent1 5 3 3 3 2" xfId="9005" xr:uid="{00000000-0005-0000-0000-0000F6330000}"/>
    <cellStyle name="40% - Accent1 5 3 3 3 3" xfId="44885" xr:uid="{00000000-0005-0000-0000-0000F7330000}"/>
    <cellStyle name="40% - Accent1 5 3 3 4" xfId="9006" xr:uid="{00000000-0005-0000-0000-0000F8330000}"/>
    <cellStyle name="40% - Accent1 5 3 3 5" xfId="9007" xr:uid="{00000000-0005-0000-0000-0000F9330000}"/>
    <cellStyle name="40% - Accent1 5 3 3 6" xfId="37917" xr:uid="{00000000-0005-0000-0000-0000FA330000}"/>
    <cellStyle name="40% - Accent1 5 3 3 7" xfId="44882" xr:uid="{00000000-0005-0000-0000-0000FB330000}"/>
    <cellStyle name="40% - Accent1 5 3 4" xfId="9008" xr:uid="{00000000-0005-0000-0000-0000FC330000}"/>
    <cellStyle name="40% - Accent1 5 3 4 2" xfId="9009" xr:uid="{00000000-0005-0000-0000-0000FD330000}"/>
    <cellStyle name="40% - Accent1 5 3 4 2 2" xfId="9010" xr:uid="{00000000-0005-0000-0000-0000FE330000}"/>
    <cellStyle name="40% - Accent1 5 3 4 2 2 2" xfId="9011" xr:uid="{00000000-0005-0000-0000-0000FF330000}"/>
    <cellStyle name="40% - Accent1 5 3 4 2 2 3" xfId="44888" xr:uid="{00000000-0005-0000-0000-000000340000}"/>
    <cellStyle name="40% - Accent1 5 3 4 2 3" xfId="9012" xr:uid="{00000000-0005-0000-0000-000001340000}"/>
    <cellStyle name="40% - Accent1 5 3 4 2 4" xfId="9013" xr:uid="{00000000-0005-0000-0000-000002340000}"/>
    <cellStyle name="40% - Accent1 5 3 4 2 5" xfId="37920" xr:uid="{00000000-0005-0000-0000-000003340000}"/>
    <cellStyle name="40% - Accent1 5 3 4 2 6" xfId="44887" xr:uid="{00000000-0005-0000-0000-000004340000}"/>
    <cellStyle name="40% - Accent1 5 3 4 3" xfId="9014" xr:uid="{00000000-0005-0000-0000-000005340000}"/>
    <cellStyle name="40% - Accent1 5 3 4 3 2" xfId="9015" xr:uid="{00000000-0005-0000-0000-000006340000}"/>
    <cellStyle name="40% - Accent1 5 3 4 3 3" xfId="44889" xr:uid="{00000000-0005-0000-0000-000007340000}"/>
    <cellStyle name="40% - Accent1 5 3 4 4" xfId="9016" xr:uid="{00000000-0005-0000-0000-000008340000}"/>
    <cellStyle name="40% - Accent1 5 3 4 5" xfId="9017" xr:uid="{00000000-0005-0000-0000-000009340000}"/>
    <cellStyle name="40% - Accent1 5 3 4 6" xfId="37919" xr:uid="{00000000-0005-0000-0000-00000A340000}"/>
    <cellStyle name="40% - Accent1 5 3 4 7" xfId="44886" xr:uid="{00000000-0005-0000-0000-00000B340000}"/>
    <cellStyle name="40% - Accent1 5 3 5" xfId="9018" xr:uid="{00000000-0005-0000-0000-00000C340000}"/>
    <cellStyle name="40% - Accent1 5 3 5 2" xfId="9019" xr:uid="{00000000-0005-0000-0000-00000D340000}"/>
    <cellStyle name="40% - Accent1 5 3 5 2 2" xfId="9020" xr:uid="{00000000-0005-0000-0000-00000E340000}"/>
    <cellStyle name="40% - Accent1 5 3 5 2 3" xfId="44891" xr:uid="{00000000-0005-0000-0000-00000F340000}"/>
    <cellStyle name="40% - Accent1 5 3 5 3" xfId="9021" xr:uid="{00000000-0005-0000-0000-000010340000}"/>
    <cellStyle name="40% - Accent1 5 3 5 4" xfId="9022" xr:uid="{00000000-0005-0000-0000-000011340000}"/>
    <cellStyle name="40% - Accent1 5 3 5 5" xfId="37921" xr:uid="{00000000-0005-0000-0000-000012340000}"/>
    <cellStyle name="40% - Accent1 5 3 5 6" xfId="44890" xr:uid="{00000000-0005-0000-0000-000013340000}"/>
    <cellStyle name="40% - Accent1 5 3 6" xfId="9023" xr:uid="{00000000-0005-0000-0000-000014340000}"/>
    <cellStyle name="40% - Accent1 5 3 6 2" xfId="9024" xr:uid="{00000000-0005-0000-0000-000015340000}"/>
    <cellStyle name="40% - Accent1 5 3 6 2 2" xfId="9025" xr:uid="{00000000-0005-0000-0000-000016340000}"/>
    <cellStyle name="40% - Accent1 5 3 6 3" xfId="9026" xr:uid="{00000000-0005-0000-0000-000017340000}"/>
    <cellStyle name="40% - Accent1 5 3 6 4" xfId="9027" xr:uid="{00000000-0005-0000-0000-000018340000}"/>
    <cellStyle name="40% - Accent1 5 3 6 5" xfId="44892" xr:uid="{00000000-0005-0000-0000-000019340000}"/>
    <cellStyle name="40% - Accent1 5 3 7" xfId="9028" xr:uid="{00000000-0005-0000-0000-00001A340000}"/>
    <cellStyle name="40% - Accent1 5 3 7 2" xfId="9029" xr:uid="{00000000-0005-0000-0000-00001B340000}"/>
    <cellStyle name="40% - Accent1 5 3 7 2 2" xfId="9030" xr:uid="{00000000-0005-0000-0000-00001C340000}"/>
    <cellStyle name="40% - Accent1 5 3 7 3" xfId="9031" xr:uid="{00000000-0005-0000-0000-00001D340000}"/>
    <cellStyle name="40% - Accent1 5 3 7 4" xfId="9032" xr:uid="{00000000-0005-0000-0000-00001E340000}"/>
    <cellStyle name="40% - Accent1 5 3 8" xfId="9033" xr:uid="{00000000-0005-0000-0000-00001F340000}"/>
    <cellStyle name="40% - Accent1 5 3 8 2" xfId="9034" xr:uid="{00000000-0005-0000-0000-000020340000}"/>
    <cellStyle name="40% - Accent1 5 3 9" xfId="9035" xr:uid="{00000000-0005-0000-0000-000021340000}"/>
    <cellStyle name="40% - Accent1 5 4" xfId="9036" xr:uid="{00000000-0005-0000-0000-000022340000}"/>
    <cellStyle name="40% - Accent1 5 4 10" xfId="34691" xr:uid="{00000000-0005-0000-0000-000023340000}"/>
    <cellStyle name="40% - Accent1 5 4 11" xfId="44893" xr:uid="{00000000-0005-0000-0000-000024340000}"/>
    <cellStyle name="40% - Accent1 5 4 2" xfId="9037" xr:uid="{00000000-0005-0000-0000-000025340000}"/>
    <cellStyle name="40% - Accent1 5 4 2 2" xfId="9038" xr:uid="{00000000-0005-0000-0000-000026340000}"/>
    <cellStyle name="40% - Accent1 5 4 2 2 2" xfId="9039" xr:uid="{00000000-0005-0000-0000-000027340000}"/>
    <cellStyle name="40% - Accent1 5 4 2 2 2 2" xfId="9040" xr:uid="{00000000-0005-0000-0000-000028340000}"/>
    <cellStyle name="40% - Accent1 5 4 2 2 2 3" xfId="44896" xr:uid="{00000000-0005-0000-0000-000029340000}"/>
    <cellStyle name="40% - Accent1 5 4 2 2 3" xfId="9041" xr:uid="{00000000-0005-0000-0000-00002A340000}"/>
    <cellStyle name="40% - Accent1 5 4 2 2 4" xfId="9042" xr:uid="{00000000-0005-0000-0000-00002B340000}"/>
    <cellStyle name="40% - Accent1 5 4 2 2 5" xfId="37923" xr:uid="{00000000-0005-0000-0000-00002C340000}"/>
    <cellStyle name="40% - Accent1 5 4 2 2 6" xfId="44895" xr:uid="{00000000-0005-0000-0000-00002D340000}"/>
    <cellStyle name="40% - Accent1 5 4 2 3" xfId="9043" xr:uid="{00000000-0005-0000-0000-00002E340000}"/>
    <cellStyle name="40% - Accent1 5 4 2 3 2" xfId="9044" xr:uid="{00000000-0005-0000-0000-00002F340000}"/>
    <cellStyle name="40% - Accent1 5 4 2 3 3" xfId="44897" xr:uid="{00000000-0005-0000-0000-000030340000}"/>
    <cellStyle name="40% - Accent1 5 4 2 4" xfId="9045" xr:uid="{00000000-0005-0000-0000-000031340000}"/>
    <cellStyle name="40% - Accent1 5 4 2 5" xfId="9046" xr:uid="{00000000-0005-0000-0000-000032340000}"/>
    <cellStyle name="40% - Accent1 5 4 2 6" xfId="37922" xr:uid="{00000000-0005-0000-0000-000033340000}"/>
    <cellStyle name="40% - Accent1 5 4 2 7" xfId="44894" xr:uid="{00000000-0005-0000-0000-000034340000}"/>
    <cellStyle name="40% - Accent1 5 4 3" xfId="9047" xr:uid="{00000000-0005-0000-0000-000035340000}"/>
    <cellStyle name="40% - Accent1 5 4 3 2" xfId="9048" xr:uid="{00000000-0005-0000-0000-000036340000}"/>
    <cellStyle name="40% - Accent1 5 4 3 2 2" xfId="9049" xr:uid="{00000000-0005-0000-0000-000037340000}"/>
    <cellStyle name="40% - Accent1 5 4 3 2 2 2" xfId="9050" xr:uid="{00000000-0005-0000-0000-000038340000}"/>
    <cellStyle name="40% - Accent1 5 4 3 2 2 3" xfId="44900" xr:uid="{00000000-0005-0000-0000-000039340000}"/>
    <cellStyle name="40% - Accent1 5 4 3 2 3" xfId="9051" xr:uid="{00000000-0005-0000-0000-00003A340000}"/>
    <cellStyle name="40% - Accent1 5 4 3 2 4" xfId="9052" xr:uid="{00000000-0005-0000-0000-00003B340000}"/>
    <cellStyle name="40% - Accent1 5 4 3 2 5" xfId="37925" xr:uid="{00000000-0005-0000-0000-00003C340000}"/>
    <cellStyle name="40% - Accent1 5 4 3 2 6" xfId="44899" xr:uid="{00000000-0005-0000-0000-00003D340000}"/>
    <cellStyle name="40% - Accent1 5 4 3 3" xfId="9053" xr:uid="{00000000-0005-0000-0000-00003E340000}"/>
    <cellStyle name="40% - Accent1 5 4 3 3 2" xfId="9054" xr:uid="{00000000-0005-0000-0000-00003F340000}"/>
    <cellStyle name="40% - Accent1 5 4 3 3 3" xfId="44901" xr:uid="{00000000-0005-0000-0000-000040340000}"/>
    <cellStyle name="40% - Accent1 5 4 3 4" xfId="9055" xr:uid="{00000000-0005-0000-0000-000041340000}"/>
    <cellStyle name="40% - Accent1 5 4 3 5" xfId="9056" xr:uid="{00000000-0005-0000-0000-000042340000}"/>
    <cellStyle name="40% - Accent1 5 4 3 6" xfId="37924" xr:uid="{00000000-0005-0000-0000-000043340000}"/>
    <cellStyle name="40% - Accent1 5 4 3 7" xfId="44898" xr:uid="{00000000-0005-0000-0000-000044340000}"/>
    <cellStyle name="40% - Accent1 5 4 4" xfId="9057" xr:uid="{00000000-0005-0000-0000-000045340000}"/>
    <cellStyle name="40% - Accent1 5 4 4 2" xfId="9058" xr:uid="{00000000-0005-0000-0000-000046340000}"/>
    <cellStyle name="40% - Accent1 5 4 4 2 2" xfId="9059" xr:uid="{00000000-0005-0000-0000-000047340000}"/>
    <cellStyle name="40% - Accent1 5 4 4 2 3" xfId="44903" xr:uid="{00000000-0005-0000-0000-000048340000}"/>
    <cellStyle name="40% - Accent1 5 4 4 3" xfId="9060" xr:uid="{00000000-0005-0000-0000-000049340000}"/>
    <cellStyle name="40% - Accent1 5 4 4 4" xfId="9061" xr:uid="{00000000-0005-0000-0000-00004A340000}"/>
    <cellStyle name="40% - Accent1 5 4 4 5" xfId="37926" xr:uid="{00000000-0005-0000-0000-00004B340000}"/>
    <cellStyle name="40% - Accent1 5 4 4 6" xfId="44902" xr:uid="{00000000-0005-0000-0000-00004C340000}"/>
    <cellStyle name="40% - Accent1 5 4 5" xfId="9062" xr:uid="{00000000-0005-0000-0000-00004D340000}"/>
    <cellStyle name="40% - Accent1 5 4 5 2" xfId="9063" xr:uid="{00000000-0005-0000-0000-00004E340000}"/>
    <cellStyle name="40% - Accent1 5 4 5 2 2" xfId="9064" xr:uid="{00000000-0005-0000-0000-00004F340000}"/>
    <cellStyle name="40% - Accent1 5 4 5 3" xfId="9065" xr:uid="{00000000-0005-0000-0000-000050340000}"/>
    <cellStyle name="40% - Accent1 5 4 5 4" xfId="9066" xr:uid="{00000000-0005-0000-0000-000051340000}"/>
    <cellStyle name="40% - Accent1 5 4 5 5" xfId="44904" xr:uid="{00000000-0005-0000-0000-000052340000}"/>
    <cellStyle name="40% - Accent1 5 4 6" xfId="9067" xr:uid="{00000000-0005-0000-0000-000053340000}"/>
    <cellStyle name="40% - Accent1 5 4 6 2" xfId="9068" xr:uid="{00000000-0005-0000-0000-000054340000}"/>
    <cellStyle name="40% - Accent1 5 4 6 2 2" xfId="9069" xr:uid="{00000000-0005-0000-0000-000055340000}"/>
    <cellStyle name="40% - Accent1 5 4 6 3" xfId="9070" xr:uid="{00000000-0005-0000-0000-000056340000}"/>
    <cellStyle name="40% - Accent1 5 4 6 4" xfId="9071" xr:uid="{00000000-0005-0000-0000-000057340000}"/>
    <cellStyle name="40% - Accent1 5 4 7" xfId="9072" xr:uid="{00000000-0005-0000-0000-000058340000}"/>
    <cellStyle name="40% - Accent1 5 4 7 2" xfId="9073" xr:uid="{00000000-0005-0000-0000-000059340000}"/>
    <cellStyle name="40% - Accent1 5 4 8" xfId="9074" xr:uid="{00000000-0005-0000-0000-00005A340000}"/>
    <cellStyle name="40% - Accent1 5 4 9" xfId="9075" xr:uid="{00000000-0005-0000-0000-00005B340000}"/>
    <cellStyle name="40% - Accent1 5 5" xfId="9076" xr:uid="{00000000-0005-0000-0000-00005C340000}"/>
    <cellStyle name="40% - Accent1 5 5 2" xfId="9077" xr:uid="{00000000-0005-0000-0000-00005D340000}"/>
    <cellStyle name="40% - Accent1 5 5 2 2" xfId="9078" xr:uid="{00000000-0005-0000-0000-00005E340000}"/>
    <cellStyle name="40% - Accent1 5 5 2 2 2" xfId="9079" xr:uid="{00000000-0005-0000-0000-00005F340000}"/>
    <cellStyle name="40% - Accent1 5 5 2 2 3" xfId="44907" xr:uid="{00000000-0005-0000-0000-000060340000}"/>
    <cellStyle name="40% - Accent1 5 5 2 3" xfId="9080" xr:uid="{00000000-0005-0000-0000-000061340000}"/>
    <cellStyle name="40% - Accent1 5 5 2 4" xfId="9081" xr:uid="{00000000-0005-0000-0000-000062340000}"/>
    <cellStyle name="40% - Accent1 5 5 2 5" xfId="37928" xr:uid="{00000000-0005-0000-0000-000063340000}"/>
    <cellStyle name="40% - Accent1 5 5 2 6" xfId="44906" xr:uid="{00000000-0005-0000-0000-000064340000}"/>
    <cellStyle name="40% - Accent1 5 5 3" xfId="9082" xr:uid="{00000000-0005-0000-0000-000065340000}"/>
    <cellStyle name="40% - Accent1 5 5 3 2" xfId="9083" xr:uid="{00000000-0005-0000-0000-000066340000}"/>
    <cellStyle name="40% - Accent1 5 5 3 2 2" xfId="9084" xr:uid="{00000000-0005-0000-0000-000067340000}"/>
    <cellStyle name="40% - Accent1 5 5 3 2 3" xfId="44909" xr:uid="{00000000-0005-0000-0000-000068340000}"/>
    <cellStyle name="40% - Accent1 5 5 3 3" xfId="9085" xr:uid="{00000000-0005-0000-0000-000069340000}"/>
    <cellStyle name="40% - Accent1 5 5 3 4" xfId="9086" xr:uid="{00000000-0005-0000-0000-00006A340000}"/>
    <cellStyle name="40% - Accent1 5 5 3 5" xfId="37929" xr:uid="{00000000-0005-0000-0000-00006B340000}"/>
    <cellStyle name="40% - Accent1 5 5 3 6" xfId="44908" xr:uid="{00000000-0005-0000-0000-00006C340000}"/>
    <cellStyle name="40% - Accent1 5 5 4" xfId="9087" xr:uid="{00000000-0005-0000-0000-00006D340000}"/>
    <cellStyle name="40% - Accent1 5 5 4 2" xfId="9088" xr:uid="{00000000-0005-0000-0000-00006E340000}"/>
    <cellStyle name="40% - Accent1 5 5 4 3" xfId="44910" xr:uid="{00000000-0005-0000-0000-00006F340000}"/>
    <cellStyle name="40% - Accent1 5 5 5" xfId="9089" xr:uid="{00000000-0005-0000-0000-000070340000}"/>
    <cellStyle name="40% - Accent1 5 5 6" xfId="9090" xr:uid="{00000000-0005-0000-0000-000071340000}"/>
    <cellStyle name="40% - Accent1 5 5 7" xfId="37927" xr:uid="{00000000-0005-0000-0000-000072340000}"/>
    <cellStyle name="40% - Accent1 5 5 8" xfId="44905" xr:uid="{00000000-0005-0000-0000-000073340000}"/>
    <cellStyle name="40% - Accent1 5 6" xfId="9091" xr:uid="{00000000-0005-0000-0000-000074340000}"/>
    <cellStyle name="40% - Accent1 5 6 2" xfId="9092" xr:uid="{00000000-0005-0000-0000-000075340000}"/>
    <cellStyle name="40% - Accent1 5 6 2 2" xfId="9093" xr:uid="{00000000-0005-0000-0000-000076340000}"/>
    <cellStyle name="40% - Accent1 5 6 2 2 2" xfId="9094" xr:uid="{00000000-0005-0000-0000-000077340000}"/>
    <cellStyle name="40% - Accent1 5 6 2 2 3" xfId="44913" xr:uid="{00000000-0005-0000-0000-000078340000}"/>
    <cellStyle name="40% - Accent1 5 6 2 3" xfId="9095" xr:uid="{00000000-0005-0000-0000-000079340000}"/>
    <cellStyle name="40% - Accent1 5 6 2 4" xfId="9096" xr:uid="{00000000-0005-0000-0000-00007A340000}"/>
    <cellStyle name="40% - Accent1 5 6 2 5" xfId="37931" xr:uid="{00000000-0005-0000-0000-00007B340000}"/>
    <cellStyle name="40% - Accent1 5 6 2 6" xfId="44912" xr:uid="{00000000-0005-0000-0000-00007C340000}"/>
    <cellStyle name="40% - Accent1 5 6 3" xfId="9097" xr:uid="{00000000-0005-0000-0000-00007D340000}"/>
    <cellStyle name="40% - Accent1 5 6 3 2" xfId="9098" xr:uid="{00000000-0005-0000-0000-00007E340000}"/>
    <cellStyle name="40% - Accent1 5 6 3 3" xfId="44914" xr:uid="{00000000-0005-0000-0000-00007F340000}"/>
    <cellStyle name="40% - Accent1 5 6 4" xfId="9099" xr:uid="{00000000-0005-0000-0000-000080340000}"/>
    <cellStyle name="40% - Accent1 5 6 5" xfId="9100" xr:uid="{00000000-0005-0000-0000-000081340000}"/>
    <cellStyle name="40% - Accent1 5 6 6" xfId="37930" xr:uid="{00000000-0005-0000-0000-000082340000}"/>
    <cellStyle name="40% - Accent1 5 6 7" xfId="44911" xr:uid="{00000000-0005-0000-0000-000083340000}"/>
    <cellStyle name="40% - Accent1 5 7" xfId="9101" xr:uid="{00000000-0005-0000-0000-000084340000}"/>
    <cellStyle name="40% - Accent1 5 7 2" xfId="9102" xr:uid="{00000000-0005-0000-0000-000085340000}"/>
    <cellStyle name="40% - Accent1 5 7 2 2" xfId="9103" xr:uid="{00000000-0005-0000-0000-000086340000}"/>
    <cellStyle name="40% - Accent1 5 7 2 3" xfId="44916" xr:uid="{00000000-0005-0000-0000-000087340000}"/>
    <cellStyle name="40% - Accent1 5 7 3" xfId="9104" xr:uid="{00000000-0005-0000-0000-000088340000}"/>
    <cellStyle name="40% - Accent1 5 7 4" xfId="9105" xr:uid="{00000000-0005-0000-0000-000089340000}"/>
    <cellStyle name="40% - Accent1 5 7 5" xfId="37932" xr:uid="{00000000-0005-0000-0000-00008A340000}"/>
    <cellStyle name="40% - Accent1 5 7 6" xfId="44915" xr:uid="{00000000-0005-0000-0000-00008B340000}"/>
    <cellStyle name="40% - Accent1 5 8" xfId="9106" xr:uid="{00000000-0005-0000-0000-00008C340000}"/>
    <cellStyle name="40% - Accent1 5 8 2" xfId="9107" xr:uid="{00000000-0005-0000-0000-00008D340000}"/>
    <cellStyle name="40% - Accent1 5 8 2 2" xfId="9108" xr:uid="{00000000-0005-0000-0000-00008E340000}"/>
    <cellStyle name="40% - Accent1 5 8 3" xfId="9109" xr:uid="{00000000-0005-0000-0000-00008F340000}"/>
    <cellStyle name="40% - Accent1 5 8 4" xfId="9110" xr:uid="{00000000-0005-0000-0000-000090340000}"/>
    <cellStyle name="40% - Accent1 5 8 5" xfId="44917" xr:uid="{00000000-0005-0000-0000-000091340000}"/>
    <cellStyle name="40% - Accent1 5 9" xfId="9111" xr:uid="{00000000-0005-0000-0000-000092340000}"/>
    <cellStyle name="40% - Accent1 5 9 2" xfId="9112" xr:uid="{00000000-0005-0000-0000-000093340000}"/>
    <cellStyle name="40% - Accent1 5 9 2 2" xfId="9113" xr:uid="{00000000-0005-0000-0000-000094340000}"/>
    <cellStyle name="40% - Accent1 5 9 3" xfId="9114" xr:uid="{00000000-0005-0000-0000-000095340000}"/>
    <cellStyle name="40% - Accent1 5 9 4" xfId="9115" xr:uid="{00000000-0005-0000-0000-000096340000}"/>
    <cellStyle name="40% - Accent1 6" xfId="9116" xr:uid="{00000000-0005-0000-0000-000097340000}"/>
    <cellStyle name="40% - Accent1 7" xfId="9117" xr:uid="{00000000-0005-0000-0000-000098340000}"/>
    <cellStyle name="40% - Accent1 8" xfId="9118" xr:uid="{00000000-0005-0000-0000-000099340000}"/>
    <cellStyle name="40% - Accent1 9" xfId="9119" xr:uid="{00000000-0005-0000-0000-00009A340000}"/>
    <cellStyle name="40% - Accent1 9 2" xfId="9120" xr:uid="{00000000-0005-0000-0000-00009B340000}"/>
    <cellStyle name="40% - Accent1 9 2 2" xfId="9121" xr:uid="{00000000-0005-0000-0000-00009C340000}"/>
    <cellStyle name="40% - Accent1 9 2 3" xfId="44919" xr:uid="{00000000-0005-0000-0000-00009D340000}"/>
    <cellStyle name="40% - Accent1 9 3" xfId="9122" xr:uid="{00000000-0005-0000-0000-00009E340000}"/>
    <cellStyle name="40% - Accent1 9 4" xfId="9123" xr:uid="{00000000-0005-0000-0000-00009F340000}"/>
    <cellStyle name="40% - Accent1 9 5" xfId="37933" xr:uid="{00000000-0005-0000-0000-0000A0340000}"/>
    <cellStyle name="40% - Accent1 9 6" xfId="44918" xr:uid="{00000000-0005-0000-0000-0000A1340000}"/>
    <cellStyle name="40% - Accent2 2" xfId="9124" xr:uid="{00000000-0005-0000-0000-0000A2340000}"/>
    <cellStyle name="40% - Accent2 2 10" xfId="9125" xr:uid="{00000000-0005-0000-0000-0000A3340000}"/>
    <cellStyle name="40% - Accent2 2 11" xfId="9126" xr:uid="{00000000-0005-0000-0000-0000A4340000}"/>
    <cellStyle name="40% - Accent2 2 12" xfId="41848" xr:uid="{00000000-0005-0000-0000-0000A5340000}"/>
    <cellStyle name="40% - Accent2 2 2" xfId="9127" xr:uid="{00000000-0005-0000-0000-0000A6340000}"/>
    <cellStyle name="40% - Accent2 2 2 2" xfId="9128" xr:uid="{00000000-0005-0000-0000-0000A7340000}"/>
    <cellStyle name="40% - Accent2 2 3" xfId="9129" xr:uid="{00000000-0005-0000-0000-0000A8340000}"/>
    <cellStyle name="40% - Accent2 2 3 10" xfId="9130" xr:uid="{00000000-0005-0000-0000-0000A9340000}"/>
    <cellStyle name="40% - Accent2 2 3 11" xfId="9131" xr:uid="{00000000-0005-0000-0000-0000AA340000}"/>
    <cellStyle name="40% - Accent2 2 3 12" xfId="34692" xr:uid="{00000000-0005-0000-0000-0000AB340000}"/>
    <cellStyle name="40% - Accent2 2 3 13" xfId="44920" xr:uid="{00000000-0005-0000-0000-0000AC340000}"/>
    <cellStyle name="40% - Accent2 2 3 2" xfId="9132" xr:uid="{00000000-0005-0000-0000-0000AD340000}"/>
    <cellStyle name="40% - Accent2 2 3 2 10" xfId="9133" xr:uid="{00000000-0005-0000-0000-0000AE340000}"/>
    <cellStyle name="40% - Accent2 2 3 2 11" xfId="34693" xr:uid="{00000000-0005-0000-0000-0000AF340000}"/>
    <cellStyle name="40% - Accent2 2 3 2 12" xfId="44921" xr:uid="{00000000-0005-0000-0000-0000B0340000}"/>
    <cellStyle name="40% - Accent2 2 3 2 2" xfId="9134" xr:uid="{00000000-0005-0000-0000-0000B1340000}"/>
    <cellStyle name="40% - Accent2 2 3 2 2 10" xfId="34694" xr:uid="{00000000-0005-0000-0000-0000B2340000}"/>
    <cellStyle name="40% - Accent2 2 3 2 2 11" xfId="44922" xr:uid="{00000000-0005-0000-0000-0000B3340000}"/>
    <cellStyle name="40% - Accent2 2 3 2 2 2" xfId="9135" xr:uid="{00000000-0005-0000-0000-0000B4340000}"/>
    <cellStyle name="40% - Accent2 2 3 2 2 2 2" xfId="9136" xr:uid="{00000000-0005-0000-0000-0000B5340000}"/>
    <cellStyle name="40% - Accent2 2 3 2 2 2 2 2" xfId="9137" xr:uid="{00000000-0005-0000-0000-0000B6340000}"/>
    <cellStyle name="40% - Accent2 2 3 2 2 2 2 2 2" xfId="9138" xr:uid="{00000000-0005-0000-0000-0000B7340000}"/>
    <cellStyle name="40% - Accent2 2 3 2 2 2 2 2 3" xfId="44925" xr:uid="{00000000-0005-0000-0000-0000B8340000}"/>
    <cellStyle name="40% - Accent2 2 3 2 2 2 2 3" xfId="9139" xr:uid="{00000000-0005-0000-0000-0000B9340000}"/>
    <cellStyle name="40% - Accent2 2 3 2 2 2 2 4" xfId="9140" xr:uid="{00000000-0005-0000-0000-0000BA340000}"/>
    <cellStyle name="40% - Accent2 2 3 2 2 2 2 5" xfId="37935" xr:uid="{00000000-0005-0000-0000-0000BB340000}"/>
    <cellStyle name="40% - Accent2 2 3 2 2 2 2 6" xfId="44924" xr:uid="{00000000-0005-0000-0000-0000BC340000}"/>
    <cellStyle name="40% - Accent2 2 3 2 2 2 3" xfId="9141" xr:uid="{00000000-0005-0000-0000-0000BD340000}"/>
    <cellStyle name="40% - Accent2 2 3 2 2 2 3 2" xfId="9142" xr:uid="{00000000-0005-0000-0000-0000BE340000}"/>
    <cellStyle name="40% - Accent2 2 3 2 2 2 3 3" xfId="44926" xr:uid="{00000000-0005-0000-0000-0000BF340000}"/>
    <cellStyle name="40% - Accent2 2 3 2 2 2 4" xfId="9143" xr:uid="{00000000-0005-0000-0000-0000C0340000}"/>
    <cellStyle name="40% - Accent2 2 3 2 2 2 5" xfId="9144" xr:uid="{00000000-0005-0000-0000-0000C1340000}"/>
    <cellStyle name="40% - Accent2 2 3 2 2 2 6" xfId="37934" xr:uid="{00000000-0005-0000-0000-0000C2340000}"/>
    <cellStyle name="40% - Accent2 2 3 2 2 2 7" xfId="44923" xr:uid="{00000000-0005-0000-0000-0000C3340000}"/>
    <cellStyle name="40% - Accent2 2 3 2 2 3" xfId="9145" xr:uid="{00000000-0005-0000-0000-0000C4340000}"/>
    <cellStyle name="40% - Accent2 2 3 2 2 3 2" xfId="9146" xr:uid="{00000000-0005-0000-0000-0000C5340000}"/>
    <cellStyle name="40% - Accent2 2 3 2 2 3 2 2" xfId="9147" xr:uid="{00000000-0005-0000-0000-0000C6340000}"/>
    <cellStyle name="40% - Accent2 2 3 2 2 3 2 2 2" xfId="9148" xr:uid="{00000000-0005-0000-0000-0000C7340000}"/>
    <cellStyle name="40% - Accent2 2 3 2 2 3 2 2 3" xfId="44929" xr:uid="{00000000-0005-0000-0000-0000C8340000}"/>
    <cellStyle name="40% - Accent2 2 3 2 2 3 2 3" xfId="9149" xr:uid="{00000000-0005-0000-0000-0000C9340000}"/>
    <cellStyle name="40% - Accent2 2 3 2 2 3 2 4" xfId="9150" xr:uid="{00000000-0005-0000-0000-0000CA340000}"/>
    <cellStyle name="40% - Accent2 2 3 2 2 3 2 5" xfId="37937" xr:uid="{00000000-0005-0000-0000-0000CB340000}"/>
    <cellStyle name="40% - Accent2 2 3 2 2 3 2 6" xfId="44928" xr:uid="{00000000-0005-0000-0000-0000CC340000}"/>
    <cellStyle name="40% - Accent2 2 3 2 2 3 3" xfId="9151" xr:uid="{00000000-0005-0000-0000-0000CD340000}"/>
    <cellStyle name="40% - Accent2 2 3 2 2 3 3 2" xfId="9152" xr:uid="{00000000-0005-0000-0000-0000CE340000}"/>
    <cellStyle name="40% - Accent2 2 3 2 2 3 3 3" xfId="44930" xr:uid="{00000000-0005-0000-0000-0000CF340000}"/>
    <cellStyle name="40% - Accent2 2 3 2 2 3 4" xfId="9153" xr:uid="{00000000-0005-0000-0000-0000D0340000}"/>
    <cellStyle name="40% - Accent2 2 3 2 2 3 5" xfId="9154" xr:uid="{00000000-0005-0000-0000-0000D1340000}"/>
    <cellStyle name="40% - Accent2 2 3 2 2 3 6" xfId="37936" xr:uid="{00000000-0005-0000-0000-0000D2340000}"/>
    <cellStyle name="40% - Accent2 2 3 2 2 3 7" xfId="44927" xr:uid="{00000000-0005-0000-0000-0000D3340000}"/>
    <cellStyle name="40% - Accent2 2 3 2 2 4" xfId="9155" xr:uid="{00000000-0005-0000-0000-0000D4340000}"/>
    <cellStyle name="40% - Accent2 2 3 2 2 4 2" xfId="9156" xr:uid="{00000000-0005-0000-0000-0000D5340000}"/>
    <cellStyle name="40% - Accent2 2 3 2 2 4 2 2" xfId="9157" xr:uid="{00000000-0005-0000-0000-0000D6340000}"/>
    <cellStyle name="40% - Accent2 2 3 2 2 4 2 3" xfId="44932" xr:uid="{00000000-0005-0000-0000-0000D7340000}"/>
    <cellStyle name="40% - Accent2 2 3 2 2 4 3" xfId="9158" xr:uid="{00000000-0005-0000-0000-0000D8340000}"/>
    <cellStyle name="40% - Accent2 2 3 2 2 4 4" xfId="9159" xr:uid="{00000000-0005-0000-0000-0000D9340000}"/>
    <cellStyle name="40% - Accent2 2 3 2 2 4 5" xfId="37938" xr:uid="{00000000-0005-0000-0000-0000DA340000}"/>
    <cellStyle name="40% - Accent2 2 3 2 2 4 6" xfId="44931" xr:uid="{00000000-0005-0000-0000-0000DB340000}"/>
    <cellStyle name="40% - Accent2 2 3 2 2 5" xfId="9160" xr:uid="{00000000-0005-0000-0000-0000DC340000}"/>
    <cellStyle name="40% - Accent2 2 3 2 2 5 2" xfId="9161" xr:uid="{00000000-0005-0000-0000-0000DD340000}"/>
    <cellStyle name="40% - Accent2 2 3 2 2 5 2 2" xfId="9162" xr:uid="{00000000-0005-0000-0000-0000DE340000}"/>
    <cellStyle name="40% - Accent2 2 3 2 2 5 3" xfId="9163" xr:uid="{00000000-0005-0000-0000-0000DF340000}"/>
    <cellStyle name="40% - Accent2 2 3 2 2 5 4" xfId="9164" xr:uid="{00000000-0005-0000-0000-0000E0340000}"/>
    <cellStyle name="40% - Accent2 2 3 2 2 5 5" xfId="44933" xr:uid="{00000000-0005-0000-0000-0000E1340000}"/>
    <cellStyle name="40% - Accent2 2 3 2 2 6" xfId="9165" xr:uid="{00000000-0005-0000-0000-0000E2340000}"/>
    <cellStyle name="40% - Accent2 2 3 2 2 6 2" xfId="9166" xr:uid="{00000000-0005-0000-0000-0000E3340000}"/>
    <cellStyle name="40% - Accent2 2 3 2 2 6 2 2" xfId="9167" xr:uid="{00000000-0005-0000-0000-0000E4340000}"/>
    <cellStyle name="40% - Accent2 2 3 2 2 6 3" xfId="9168" xr:uid="{00000000-0005-0000-0000-0000E5340000}"/>
    <cellStyle name="40% - Accent2 2 3 2 2 6 4" xfId="9169" xr:uid="{00000000-0005-0000-0000-0000E6340000}"/>
    <cellStyle name="40% - Accent2 2 3 2 2 7" xfId="9170" xr:uid="{00000000-0005-0000-0000-0000E7340000}"/>
    <cellStyle name="40% - Accent2 2 3 2 2 7 2" xfId="9171" xr:uid="{00000000-0005-0000-0000-0000E8340000}"/>
    <cellStyle name="40% - Accent2 2 3 2 2 8" xfId="9172" xr:uid="{00000000-0005-0000-0000-0000E9340000}"/>
    <cellStyle name="40% - Accent2 2 3 2 2 9" xfId="9173" xr:uid="{00000000-0005-0000-0000-0000EA340000}"/>
    <cellStyle name="40% - Accent2 2 3 2 3" xfId="9174" xr:uid="{00000000-0005-0000-0000-0000EB340000}"/>
    <cellStyle name="40% - Accent2 2 3 2 3 2" xfId="9175" xr:uid="{00000000-0005-0000-0000-0000EC340000}"/>
    <cellStyle name="40% - Accent2 2 3 2 3 2 2" xfId="9176" xr:uid="{00000000-0005-0000-0000-0000ED340000}"/>
    <cellStyle name="40% - Accent2 2 3 2 3 2 2 2" xfId="9177" xr:uid="{00000000-0005-0000-0000-0000EE340000}"/>
    <cellStyle name="40% - Accent2 2 3 2 3 2 2 3" xfId="44936" xr:uid="{00000000-0005-0000-0000-0000EF340000}"/>
    <cellStyle name="40% - Accent2 2 3 2 3 2 3" xfId="9178" xr:uid="{00000000-0005-0000-0000-0000F0340000}"/>
    <cellStyle name="40% - Accent2 2 3 2 3 2 4" xfId="9179" xr:uid="{00000000-0005-0000-0000-0000F1340000}"/>
    <cellStyle name="40% - Accent2 2 3 2 3 2 5" xfId="37940" xr:uid="{00000000-0005-0000-0000-0000F2340000}"/>
    <cellStyle name="40% - Accent2 2 3 2 3 2 6" xfId="44935" xr:uid="{00000000-0005-0000-0000-0000F3340000}"/>
    <cellStyle name="40% - Accent2 2 3 2 3 3" xfId="9180" xr:uid="{00000000-0005-0000-0000-0000F4340000}"/>
    <cellStyle name="40% - Accent2 2 3 2 3 3 2" xfId="9181" xr:uid="{00000000-0005-0000-0000-0000F5340000}"/>
    <cellStyle name="40% - Accent2 2 3 2 3 3 3" xfId="44937" xr:uid="{00000000-0005-0000-0000-0000F6340000}"/>
    <cellStyle name="40% - Accent2 2 3 2 3 4" xfId="9182" xr:uid="{00000000-0005-0000-0000-0000F7340000}"/>
    <cellStyle name="40% - Accent2 2 3 2 3 5" xfId="9183" xr:uid="{00000000-0005-0000-0000-0000F8340000}"/>
    <cellStyle name="40% - Accent2 2 3 2 3 6" xfId="37939" xr:uid="{00000000-0005-0000-0000-0000F9340000}"/>
    <cellStyle name="40% - Accent2 2 3 2 3 7" xfId="44934" xr:uid="{00000000-0005-0000-0000-0000FA340000}"/>
    <cellStyle name="40% - Accent2 2 3 2 4" xfId="9184" xr:uid="{00000000-0005-0000-0000-0000FB340000}"/>
    <cellStyle name="40% - Accent2 2 3 2 4 2" xfId="9185" xr:uid="{00000000-0005-0000-0000-0000FC340000}"/>
    <cellStyle name="40% - Accent2 2 3 2 4 2 2" xfId="9186" xr:uid="{00000000-0005-0000-0000-0000FD340000}"/>
    <cellStyle name="40% - Accent2 2 3 2 4 2 2 2" xfId="9187" xr:uid="{00000000-0005-0000-0000-0000FE340000}"/>
    <cellStyle name="40% - Accent2 2 3 2 4 2 2 3" xfId="44940" xr:uid="{00000000-0005-0000-0000-0000FF340000}"/>
    <cellStyle name="40% - Accent2 2 3 2 4 2 3" xfId="9188" xr:uid="{00000000-0005-0000-0000-000000350000}"/>
    <cellStyle name="40% - Accent2 2 3 2 4 2 4" xfId="9189" xr:uid="{00000000-0005-0000-0000-000001350000}"/>
    <cellStyle name="40% - Accent2 2 3 2 4 2 5" xfId="37942" xr:uid="{00000000-0005-0000-0000-000002350000}"/>
    <cellStyle name="40% - Accent2 2 3 2 4 2 6" xfId="44939" xr:uid="{00000000-0005-0000-0000-000003350000}"/>
    <cellStyle name="40% - Accent2 2 3 2 4 3" xfId="9190" xr:uid="{00000000-0005-0000-0000-000004350000}"/>
    <cellStyle name="40% - Accent2 2 3 2 4 3 2" xfId="9191" xr:uid="{00000000-0005-0000-0000-000005350000}"/>
    <cellStyle name="40% - Accent2 2 3 2 4 3 3" xfId="44941" xr:uid="{00000000-0005-0000-0000-000006350000}"/>
    <cellStyle name="40% - Accent2 2 3 2 4 4" xfId="9192" xr:uid="{00000000-0005-0000-0000-000007350000}"/>
    <cellStyle name="40% - Accent2 2 3 2 4 5" xfId="9193" xr:uid="{00000000-0005-0000-0000-000008350000}"/>
    <cellStyle name="40% - Accent2 2 3 2 4 6" xfId="37941" xr:uid="{00000000-0005-0000-0000-000009350000}"/>
    <cellStyle name="40% - Accent2 2 3 2 4 7" xfId="44938" xr:uid="{00000000-0005-0000-0000-00000A350000}"/>
    <cellStyle name="40% - Accent2 2 3 2 5" xfId="9194" xr:uid="{00000000-0005-0000-0000-00000B350000}"/>
    <cellStyle name="40% - Accent2 2 3 2 5 2" xfId="9195" xr:uid="{00000000-0005-0000-0000-00000C350000}"/>
    <cellStyle name="40% - Accent2 2 3 2 5 2 2" xfId="9196" xr:uid="{00000000-0005-0000-0000-00000D350000}"/>
    <cellStyle name="40% - Accent2 2 3 2 5 2 3" xfId="44943" xr:uid="{00000000-0005-0000-0000-00000E350000}"/>
    <cellStyle name="40% - Accent2 2 3 2 5 3" xfId="9197" xr:uid="{00000000-0005-0000-0000-00000F350000}"/>
    <cellStyle name="40% - Accent2 2 3 2 5 4" xfId="9198" xr:uid="{00000000-0005-0000-0000-000010350000}"/>
    <cellStyle name="40% - Accent2 2 3 2 5 5" xfId="37943" xr:uid="{00000000-0005-0000-0000-000011350000}"/>
    <cellStyle name="40% - Accent2 2 3 2 5 6" xfId="44942" xr:uid="{00000000-0005-0000-0000-000012350000}"/>
    <cellStyle name="40% - Accent2 2 3 2 6" xfId="9199" xr:uid="{00000000-0005-0000-0000-000013350000}"/>
    <cellStyle name="40% - Accent2 2 3 2 6 2" xfId="9200" xr:uid="{00000000-0005-0000-0000-000014350000}"/>
    <cellStyle name="40% - Accent2 2 3 2 6 2 2" xfId="9201" xr:uid="{00000000-0005-0000-0000-000015350000}"/>
    <cellStyle name="40% - Accent2 2 3 2 6 3" xfId="9202" xr:uid="{00000000-0005-0000-0000-000016350000}"/>
    <cellStyle name="40% - Accent2 2 3 2 6 4" xfId="9203" xr:uid="{00000000-0005-0000-0000-000017350000}"/>
    <cellStyle name="40% - Accent2 2 3 2 6 5" xfId="44944" xr:uid="{00000000-0005-0000-0000-000018350000}"/>
    <cellStyle name="40% - Accent2 2 3 2 7" xfId="9204" xr:uid="{00000000-0005-0000-0000-000019350000}"/>
    <cellStyle name="40% - Accent2 2 3 2 7 2" xfId="9205" xr:uid="{00000000-0005-0000-0000-00001A350000}"/>
    <cellStyle name="40% - Accent2 2 3 2 7 2 2" xfId="9206" xr:uid="{00000000-0005-0000-0000-00001B350000}"/>
    <cellStyle name="40% - Accent2 2 3 2 7 3" xfId="9207" xr:uid="{00000000-0005-0000-0000-00001C350000}"/>
    <cellStyle name="40% - Accent2 2 3 2 7 4" xfId="9208" xr:uid="{00000000-0005-0000-0000-00001D350000}"/>
    <cellStyle name="40% - Accent2 2 3 2 8" xfId="9209" xr:uid="{00000000-0005-0000-0000-00001E350000}"/>
    <cellStyle name="40% - Accent2 2 3 2 8 2" xfId="9210" xr:uid="{00000000-0005-0000-0000-00001F350000}"/>
    <cellStyle name="40% - Accent2 2 3 2 9" xfId="9211" xr:uid="{00000000-0005-0000-0000-000020350000}"/>
    <cellStyle name="40% - Accent2 2 3 3" xfId="9212" xr:uid="{00000000-0005-0000-0000-000021350000}"/>
    <cellStyle name="40% - Accent2 2 3 3 10" xfId="34695" xr:uid="{00000000-0005-0000-0000-000022350000}"/>
    <cellStyle name="40% - Accent2 2 3 3 11" xfId="44945" xr:uid="{00000000-0005-0000-0000-000023350000}"/>
    <cellStyle name="40% - Accent2 2 3 3 2" xfId="9213" xr:uid="{00000000-0005-0000-0000-000024350000}"/>
    <cellStyle name="40% - Accent2 2 3 3 2 2" xfId="9214" xr:uid="{00000000-0005-0000-0000-000025350000}"/>
    <cellStyle name="40% - Accent2 2 3 3 2 2 2" xfId="9215" xr:uid="{00000000-0005-0000-0000-000026350000}"/>
    <cellStyle name="40% - Accent2 2 3 3 2 2 2 2" xfId="9216" xr:uid="{00000000-0005-0000-0000-000027350000}"/>
    <cellStyle name="40% - Accent2 2 3 3 2 2 2 3" xfId="44948" xr:uid="{00000000-0005-0000-0000-000028350000}"/>
    <cellStyle name="40% - Accent2 2 3 3 2 2 3" xfId="9217" xr:uid="{00000000-0005-0000-0000-000029350000}"/>
    <cellStyle name="40% - Accent2 2 3 3 2 2 4" xfId="9218" xr:uid="{00000000-0005-0000-0000-00002A350000}"/>
    <cellStyle name="40% - Accent2 2 3 3 2 2 5" xfId="37945" xr:uid="{00000000-0005-0000-0000-00002B350000}"/>
    <cellStyle name="40% - Accent2 2 3 3 2 2 6" xfId="44947" xr:uid="{00000000-0005-0000-0000-00002C350000}"/>
    <cellStyle name="40% - Accent2 2 3 3 2 3" xfId="9219" xr:uid="{00000000-0005-0000-0000-00002D350000}"/>
    <cellStyle name="40% - Accent2 2 3 3 2 3 2" xfId="9220" xr:uid="{00000000-0005-0000-0000-00002E350000}"/>
    <cellStyle name="40% - Accent2 2 3 3 2 3 3" xfId="44949" xr:uid="{00000000-0005-0000-0000-00002F350000}"/>
    <cellStyle name="40% - Accent2 2 3 3 2 4" xfId="9221" xr:uid="{00000000-0005-0000-0000-000030350000}"/>
    <cellStyle name="40% - Accent2 2 3 3 2 5" xfId="9222" xr:uid="{00000000-0005-0000-0000-000031350000}"/>
    <cellStyle name="40% - Accent2 2 3 3 2 6" xfId="37944" xr:uid="{00000000-0005-0000-0000-000032350000}"/>
    <cellStyle name="40% - Accent2 2 3 3 2 7" xfId="44946" xr:uid="{00000000-0005-0000-0000-000033350000}"/>
    <cellStyle name="40% - Accent2 2 3 3 3" xfId="9223" xr:uid="{00000000-0005-0000-0000-000034350000}"/>
    <cellStyle name="40% - Accent2 2 3 3 3 2" xfId="9224" xr:uid="{00000000-0005-0000-0000-000035350000}"/>
    <cellStyle name="40% - Accent2 2 3 3 3 2 2" xfId="9225" xr:uid="{00000000-0005-0000-0000-000036350000}"/>
    <cellStyle name="40% - Accent2 2 3 3 3 2 2 2" xfId="9226" xr:uid="{00000000-0005-0000-0000-000037350000}"/>
    <cellStyle name="40% - Accent2 2 3 3 3 2 2 3" xfId="44952" xr:uid="{00000000-0005-0000-0000-000038350000}"/>
    <cellStyle name="40% - Accent2 2 3 3 3 2 3" xfId="9227" xr:uid="{00000000-0005-0000-0000-000039350000}"/>
    <cellStyle name="40% - Accent2 2 3 3 3 2 4" xfId="9228" xr:uid="{00000000-0005-0000-0000-00003A350000}"/>
    <cellStyle name="40% - Accent2 2 3 3 3 2 5" xfId="37947" xr:uid="{00000000-0005-0000-0000-00003B350000}"/>
    <cellStyle name="40% - Accent2 2 3 3 3 2 6" xfId="44951" xr:uid="{00000000-0005-0000-0000-00003C350000}"/>
    <cellStyle name="40% - Accent2 2 3 3 3 3" xfId="9229" xr:uid="{00000000-0005-0000-0000-00003D350000}"/>
    <cellStyle name="40% - Accent2 2 3 3 3 3 2" xfId="9230" xr:uid="{00000000-0005-0000-0000-00003E350000}"/>
    <cellStyle name="40% - Accent2 2 3 3 3 3 3" xfId="44953" xr:uid="{00000000-0005-0000-0000-00003F350000}"/>
    <cellStyle name="40% - Accent2 2 3 3 3 4" xfId="9231" xr:uid="{00000000-0005-0000-0000-000040350000}"/>
    <cellStyle name="40% - Accent2 2 3 3 3 5" xfId="9232" xr:uid="{00000000-0005-0000-0000-000041350000}"/>
    <cellStyle name="40% - Accent2 2 3 3 3 6" xfId="37946" xr:uid="{00000000-0005-0000-0000-000042350000}"/>
    <cellStyle name="40% - Accent2 2 3 3 3 7" xfId="44950" xr:uid="{00000000-0005-0000-0000-000043350000}"/>
    <cellStyle name="40% - Accent2 2 3 3 4" xfId="9233" xr:uid="{00000000-0005-0000-0000-000044350000}"/>
    <cellStyle name="40% - Accent2 2 3 3 4 2" xfId="9234" xr:uid="{00000000-0005-0000-0000-000045350000}"/>
    <cellStyle name="40% - Accent2 2 3 3 4 2 2" xfId="9235" xr:uid="{00000000-0005-0000-0000-000046350000}"/>
    <cellStyle name="40% - Accent2 2 3 3 4 2 3" xfId="44955" xr:uid="{00000000-0005-0000-0000-000047350000}"/>
    <cellStyle name="40% - Accent2 2 3 3 4 3" xfId="9236" xr:uid="{00000000-0005-0000-0000-000048350000}"/>
    <cellStyle name="40% - Accent2 2 3 3 4 4" xfId="9237" xr:uid="{00000000-0005-0000-0000-000049350000}"/>
    <cellStyle name="40% - Accent2 2 3 3 4 5" xfId="37948" xr:uid="{00000000-0005-0000-0000-00004A350000}"/>
    <cellStyle name="40% - Accent2 2 3 3 4 6" xfId="44954" xr:uid="{00000000-0005-0000-0000-00004B350000}"/>
    <cellStyle name="40% - Accent2 2 3 3 5" xfId="9238" xr:uid="{00000000-0005-0000-0000-00004C350000}"/>
    <cellStyle name="40% - Accent2 2 3 3 5 2" xfId="9239" xr:uid="{00000000-0005-0000-0000-00004D350000}"/>
    <cellStyle name="40% - Accent2 2 3 3 5 2 2" xfId="9240" xr:uid="{00000000-0005-0000-0000-00004E350000}"/>
    <cellStyle name="40% - Accent2 2 3 3 5 3" xfId="9241" xr:uid="{00000000-0005-0000-0000-00004F350000}"/>
    <cellStyle name="40% - Accent2 2 3 3 5 4" xfId="9242" xr:uid="{00000000-0005-0000-0000-000050350000}"/>
    <cellStyle name="40% - Accent2 2 3 3 5 5" xfId="44956" xr:uid="{00000000-0005-0000-0000-000051350000}"/>
    <cellStyle name="40% - Accent2 2 3 3 6" xfId="9243" xr:uid="{00000000-0005-0000-0000-000052350000}"/>
    <cellStyle name="40% - Accent2 2 3 3 6 2" xfId="9244" xr:uid="{00000000-0005-0000-0000-000053350000}"/>
    <cellStyle name="40% - Accent2 2 3 3 6 2 2" xfId="9245" xr:uid="{00000000-0005-0000-0000-000054350000}"/>
    <cellStyle name="40% - Accent2 2 3 3 6 3" xfId="9246" xr:uid="{00000000-0005-0000-0000-000055350000}"/>
    <cellStyle name="40% - Accent2 2 3 3 6 4" xfId="9247" xr:uid="{00000000-0005-0000-0000-000056350000}"/>
    <cellStyle name="40% - Accent2 2 3 3 7" xfId="9248" xr:uid="{00000000-0005-0000-0000-000057350000}"/>
    <cellStyle name="40% - Accent2 2 3 3 7 2" xfId="9249" xr:uid="{00000000-0005-0000-0000-000058350000}"/>
    <cellStyle name="40% - Accent2 2 3 3 8" xfId="9250" xr:uid="{00000000-0005-0000-0000-000059350000}"/>
    <cellStyle name="40% - Accent2 2 3 3 9" xfId="9251" xr:uid="{00000000-0005-0000-0000-00005A350000}"/>
    <cellStyle name="40% - Accent2 2 3 4" xfId="9252" xr:uid="{00000000-0005-0000-0000-00005B350000}"/>
    <cellStyle name="40% - Accent2 2 3 4 2" xfId="9253" xr:uid="{00000000-0005-0000-0000-00005C350000}"/>
    <cellStyle name="40% - Accent2 2 3 4 2 2" xfId="9254" xr:uid="{00000000-0005-0000-0000-00005D350000}"/>
    <cellStyle name="40% - Accent2 2 3 4 2 2 2" xfId="9255" xr:uid="{00000000-0005-0000-0000-00005E350000}"/>
    <cellStyle name="40% - Accent2 2 3 4 2 2 3" xfId="44959" xr:uid="{00000000-0005-0000-0000-00005F350000}"/>
    <cellStyle name="40% - Accent2 2 3 4 2 3" xfId="9256" xr:uid="{00000000-0005-0000-0000-000060350000}"/>
    <cellStyle name="40% - Accent2 2 3 4 2 4" xfId="9257" xr:uid="{00000000-0005-0000-0000-000061350000}"/>
    <cellStyle name="40% - Accent2 2 3 4 2 5" xfId="37950" xr:uid="{00000000-0005-0000-0000-000062350000}"/>
    <cellStyle name="40% - Accent2 2 3 4 2 6" xfId="44958" xr:uid="{00000000-0005-0000-0000-000063350000}"/>
    <cellStyle name="40% - Accent2 2 3 4 3" xfId="9258" xr:uid="{00000000-0005-0000-0000-000064350000}"/>
    <cellStyle name="40% - Accent2 2 3 4 4" xfId="9259" xr:uid="{00000000-0005-0000-0000-000065350000}"/>
    <cellStyle name="40% - Accent2 2 3 4 4 2" xfId="9260" xr:uid="{00000000-0005-0000-0000-000066350000}"/>
    <cellStyle name="40% - Accent2 2 3 4 4 3" xfId="44960" xr:uid="{00000000-0005-0000-0000-000067350000}"/>
    <cellStyle name="40% - Accent2 2 3 4 5" xfId="9261" xr:uid="{00000000-0005-0000-0000-000068350000}"/>
    <cellStyle name="40% - Accent2 2 3 4 6" xfId="9262" xr:uid="{00000000-0005-0000-0000-000069350000}"/>
    <cellStyle name="40% - Accent2 2 3 4 7" xfId="37949" xr:uid="{00000000-0005-0000-0000-00006A350000}"/>
    <cellStyle name="40% - Accent2 2 3 4 8" xfId="44957" xr:uid="{00000000-0005-0000-0000-00006B350000}"/>
    <cellStyle name="40% - Accent2 2 3 5" xfId="9263" xr:uid="{00000000-0005-0000-0000-00006C350000}"/>
    <cellStyle name="40% - Accent2 2 3 5 2" xfId="9264" xr:uid="{00000000-0005-0000-0000-00006D350000}"/>
    <cellStyle name="40% - Accent2 2 3 5 2 2" xfId="9265" xr:uid="{00000000-0005-0000-0000-00006E350000}"/>
    <cellStyle name="40% - Accent2 2 3 5 2 2 2" xfId="9266" xr:uid="{00000000-0005-0000-0000-00006F350000}"/>
    <cellStyle name="40% - Accent2 2 3 5 2 2 3" xfId="44963" xr:uid="{00000000-0005-0000-0000-000070350000}"/>
    <cellStyle name="40% - Accent2 2 3 5 2 3" xfId="9267" xr:uid="{00000000-0005-0000-0000-000071350000}"/>
    <cellStyle name="40% - Accent2 2 3 5 2 4" xfId="9268" xr:uid="{00000000-0005-0000-0000-000072350000}"/>
    <cellStyle name="40% - Accent2 2 3 5 2 5" xfId="37952" xr:uid="{00000000-0005-0000-0000-000073350000}"/>
    <cellStyle name="40% - Accent2 2 3 5 2 6" xfId="44962" xr:uid="{00000000-0005-0000-0000-000074350000}"/>
    <cellStyle name="40% - Accent2 2 3 5 3" xfId="9269" xr:uid="{00000000-0005-0000-0000-000075350000}"/>
    <cellStyle name="40% - Accent2 2 3 5 3 2" xfId="9270" xr:uid="{00000000-0005-0000-0000-000076350000}"/>
    <cellStyle name="40% - Accent2 2 3 5 3 3" xfId="44964" xr:uid="{00000000-0005-0000-0000-000077350000}"/>
    <cellStyle name="40% - Accent2 2 3 5 4" xfId="9271" xr:uid="{00000000-0005-0000-0000-000078350000}"/>
    <cellStyle name="40% - Accent2 2 3 5 5" xfId="9272" xr:uid="{00000000-0005-0000-0000-000079350000}"/>
    <cellStyle name="40% - Accent2 2 3 5 6" xfId="37951" xr:uid="{00000000-0005-0000-0000-00007A350000}"/>
    <cellStyle name="40% - Accent2 2 3 5 7" xfId="44961" xr:uid="{00000000-0005-0000-0000-00007B350000}"/>
    <cellStyle name="40% - Accent2 2 3 6" xfId="9273" xr:uid="{00000000-0005-0000-0000-00007C350000}"/>
    <cellStyle name="40% - Accent2 2 3 6 2" xfId="9274" xr:uid="{00000000-0005-0000-0000-00007D350000}"/>
    <cellStyle name="40% - Accent2 2 3 6 2 2" xfId="9275" xr:uid="{00000000-0005-0000-0000-00007E350000}"/>
    <cellStyle name="40% - Accent2 2 3 6 2 3" xfId="44966" xr:uid="{00000000-0005-0000-0000-00007F350000}"/>
    <cellStyle name="40% - Accent2 2 3 6 3" xfId="9276" xr:uid="{00000000-0005-0000-0000-000080350000}"/>
    <cellStyle name="40% - Accent2 2 3 6 4" xfId="9277" xr:uid="{00000000-0005-0000-0000-000081350000}"/>
    <cellStyle name="40% - Accent2 2 3 6 5" xfId="37953" xr:uid="{00000000-0005-0000-0000-000082350000}"/>
    <cellStyle name="40% - Accent2 2 3 6 6" xfId="44965" xr:uid="{00000000-0005-0000-0000-000083350000}"/>
    <cellStyle name="40% - Accent2 2 3 7" xfId="9278" xr:uid="{00000000-0005-0000-0000-000084350000}"/>
    <cellStyle name="40% - Accent2 2 3 7 2" xfId="9279" xr:uid="{00000000-0005-0000-0000-000085350000}"/>
    <cellStyle name="40% - Accent2 2 3 7 2 2" xfId="9280" xr:uid="{00000000-0005-0000-0000-000086350000}"/>
    <cellStyle name="40% - Accent2 2 3 7 3" xfId="9281" xr:uid="{00000000-0005-0000-0000-000087350000}"/>
    <cellStyle name="40% - Accent2 2 3 7 4" xfId="9282" xr:uid="{00000000-0005-0000-0000-000088350000}"/>
    <cellStyle name="40% - Accent2 2 3 7 5" xfId="44967" xr:uid="{00000000-0005-0000-0000-000089350000}"/>
    <cellStyle name="40% - Accent2 2 3 8" xfId="9283" xr:uid="{00000000-0005-0000-0000-00008A350000}"/>
    <cellStyle name="40% - Accent2 2 3 8 2" xfId="9284" xr:uid="{00000000-0005-0000-0000-00008B350000}"/>
    <cellStyle name="40% - Accent2 2 3 8 2 2" xfId="9285" xr:uid="{00000000-0005-0000-0000-00008C350000}"/>
    <cellStyle name="40% - Accent2 2 3 8 3" xfId="9286" xr:uid="{00000000-0005-0000-0000-00008D350000}"/>
    <cellStyle name="40% - Accent2 2 3 8 4" xfId="9287" xr:uid="{00000000-0005-0000-0000-00008E350000}"/>
    <cellStyle name="40% - Accent2 2 3 9" xfId="9288" xr:uid="{00000000-0005-0000-0000-00008F350000}"/>
    <cellStyle name="40% - Accent2 2 3 9 2" xfId="9289" xr:uid="{00000000-0005-0000-0000-000090350000}"/>
    <cellStyle name="40% - Accent2 2 4" xfId="9290" xr:uid="{00000000-0005-0000-0000-000091350000}"/>
    <cellStyle name="40% - Accent2 2 4 10" xfId="9291" xr:uid="{00000000-0005-0000-0000-000092350000}"/>
    <cellStyle name="40% - Accent2 2 4 11" xfId="34696" xr:uid="{00000000-0005-0000-0000-000093350000}"/>
    <cellStyle name="40% - Accent2 2 4 12" xfId="44968" xr:uid="{00000000-0005-0000-0000-000094350000}"/>
    <cellStyle name="40% - Accent2 2 4 2" xfId="9292" xr:uid="{00000000-0005-0000-0000-000095350000}"/>
    <cellStyle name="40% - Accent2 2 4 2 10" xfId="34697" xr:uid="{00000000-0005-0000-0000-000096350000}"/>
    <cellStyle name="40% - Accent2 2 4 2 11" xfId="44969" xr:uid="{00000000-0005-0000-0000-000097350000}"/>
    <cellStyle name="40% - Accent2 2 4 2 2" xfId="9293" xr:uid="{00000000-0005-0000-0000-000098350000}"/>
    <cellStyle name="40% - Accent2 2 4 2 2 2" xfId="9294" xr:uid="{00000000-0005-0000-0000-000099350000}"/>
    <cellStyle name="40% - Accent2 2 4 2 2 2 2" xfId="9295" xr:uid="{00000000-0005-0000-0000-00009A350000}"/>
    <cellStyle name="40% - Accent2 2 4 2 2 2 2 2" xfId="9296" xr:uid="{00000000-0005-0000-0000-00009B350000}"/>
    <cellStyle name="40% - Accent2 2 4 2 2 2 2 3" xfId="44972" xr:uid="{00000000-0005-0000-0000-00009C350000}"/>
    <cellStyle name="40% - Accent2 2 4 2 2 2 3" xfId="9297" xr:uid="{00000000-0005-0000-0000-00009D350000}"/>
    <cellStyle name="40% - Accent2 2 4 2 2 2 4" xfId="9298" xr:uid="{00000000-0005-0000-0000-00009E350000}"/>
    <cellStyle name="40% - Accent2 2 4 2 2 2 5" xfId="37955" xr:uid="{00000000-0005-0000-0000-00009F350000}"/>
    <cellStyle name="40% - Accent2 2 4 2 2 2 6" xfId="44971" xr:uid="{00000000-0005-0000-0000-0000A0350000}"/>
    <cellStyle name="40% - Accent2 2 4 2 2 3" xfId="9299" xr:uid="{00000000-0005-0000-0000-0000A1350000}"/>
    <cellStyle name="40% - Accent2 2 4 2 2 3 2" xfId="9300" xr:uid="{00000000-0005-0000-0000-0000A2350000}"/>
    <cellStyle name="40% - Accent2 2 4 2 2 3 3" xfId="44973" xr:uid="{00000000-0005-0000-0000-0000A3350000}"/>
    <cellStyle name="40% - Accent2 2 4 2 2 4" xfId="9301" xr:uid="{00000000-0005-0000-0000-0000A4350000}"/>
    <cellStyle name="40% - Accent2 2 4 2 2 5" xfId="9302" xr:uid="{00000000-0005-0000-0000-0000A5350000}"/>
    <cellStyle name="40% - Accent2 2 4 2 2 6" xfId="37954" xr:uid="{00000000-0005-0000-0000-0000A6350000}"/>
    <cellStyle name="40% - Accent2 2 4 2 2 7" xfId="44970" xr:uid="{00000000-0005-0000-0000-0000A7350000}"/>
    <cellStyle name="40% - Accent2 2 4 2 3" xfId="9303" xr:uid="{00000000-0005-0000-0000-0000A8350000}"/>
    <cellStyle name="40% - Accent2 2 4 2 3 2" xfId="9304" xr:uid="{00000000-0005-0000-0000-0000A9350000}"/>
    <cellStyle name="40% - Accent2 2 4 2 3 2 2" xfId="9305" xr:uid="{00000000-0005-0000-0000-0000AA350000}"/>
    <cellStyle name="40% - Accent2 2 4 2 3 2 2 2" xfId="9306" xr:uid="{00000000-0005-0000-0000-0000AB350000}"/>
    <cellStyle name="40% - Accent2 2 4 2 3 2 2 3" xfId="44976" xr:uid="{00000000-0005-0000-0000-0000AC350000}"/>
    <cellStyle name="40% - Accent2 2 4 2 3 2 3" xfId="9307" xr:uid="{00000000-0005-0000-0000-0000AD350000}"/>
    <cellStyle name="40% - Accent2 2 4 2 3 2 4" xfId="9308" xr:uid="{00000000-0005-0000-0000-0000AE350000}"/>
    <cellStyle name="40% - Accent2 2 4 2 3 2 5" xfId="37957" xr:uid="{00000000-0005-0000-0000-0000AF350000}"/>
    <cellStyle name="40% - Accent2 2 4 2 3 2 6" xfId="44975" xr:uid="{00000000-0005-0000-0000-0000B0350000}"/>
    <cellStyle name="40% - Accent2 2 4 2 3 3" xfId="9309" xr:uid="{00000000-0005-0000-0000-0000B1350000}"/>
    <cellStyle name="40% - Accent2 2 4 2 3 3 2" xfId="9310" xr:uid="{00000000-0005-0000-0000-0000B2350000}"/>
    <cellStyle name="40% - Accent2 2 4 2 3 3 3" xfId="44977" xr:uid="{00000000-0005-0000-0000-0000B3350000}"/>
    <cellStyle name="40% - Accent2 2 4 2 3 4" xfId="9311" xr:uid="{00000000-0005-0000-0000-0000B4350000}"/>
    <cellStyle name="40% - Accent2 2 4 2 3 5" xfId="9312" xr:uid="{00000000-0005-0000-0000-0000B5350000}"/>
    <cellStyle name="40% - Accent2 2 4 2 3 6" xfId="37956" xr:uid="{00000000-0005-0000-0000-0000B6350000}"/>
    <cellStyle name="40% - Accent2 2 4 2 3 7" xfId="44974" xr:uid="{00000000-0005-0000-0000-0000B7350000}"/>
    <cellStyle name="40% - Accent2 2 4 2 4" xfId="9313" xr:uid="{00000000-0005-0000-0000-0000B8350000}"/>
    <cellStyle name="40% - Accent2 2 4 2 4 2" xfId="9314" xr:uid="{00000000-0005-0000-0000-0000B9350000}"/>
    <cellStyle name="40% - Accent2 2 4 2 4 2 2" xfId="9315" xr:uid="{00000000-0005-0000-0000-0000BA350000}"/>
    <cellStyle name="40% - Accent2 2 4 2 4 2 3" xfId="44979" xr:uid="{00000000-0005-0000-0000-0000BB350000}"/>
    <cellStyle name="40% - Accent2 2 4 2 4 3" xfId="9316" xr:uid="{00000000-0005-0000-0000-0000BC350000}"/>
    <cellStyle name="40% - Accent2 2 4 2 4 4" xfId="9317" xr:uid="{00000000-0005-0000-0000-0000BD350000}"/>
    <cellStyle name="40% - Accent2 2 4 2 4 5" xfId="37958" xr:uid="{00000000-0005-0000-0000-0000BE350000}"/>
    <cellStyle name="40% - Accent2 2 4 2 4 6" xfId="44978" xr:uid="{00000000-0005-0000-0000-0000BF350000}"/>
    <cellStyle name="40% - Accent2 2 4 2 5" xfId="9318" xr:uid="{00000000-0005-0000-0000-0000C0350000}"/>
    <cellStyle name="40% - Accent2 2 4 2 5 2" xfId="9319" xr:uid="{00000000-0005-0000-0000-0000C1350000}"/>
    <cellStyle name="40% - Accent2 2 4 2 5 2 2" xfId="9320" xr:uid="{00000000-0005-0000-0000-0000C2350000}"/>
    <cellStyle name="40% - Accent2 2 4 2 5 3" xfId="9321" xr:uid="{00000000-0005-0000-0000-0000C3350000}"/>
    <cellStyle name="40% - Accent2 2 4 2 5 4" xfId="9322" xr:uid="{00000000-0005-0000-0000-0000C4350000}"/>
    <cellStyle name="40% - Accent2 2 4 2 5 5" xfId="44980" xr:uid="{00000000-0005-0000-0000-0000C5350000}"/>
    <cellStyle name="40% - Accent2 2 4 2 6" xfId="9323" xr:uid="{00000000-0005-0000-0000-0000C6350000}"/>
    <cellStyle name="40% - Accent2 2 4 2 6 2" xfId="9324" xr:uid="{00000000-0005-0000-0000-0000C7350000}"/>
    <cellStyle name="40% - Accent2 2 4 2 6 2 2" xfId="9325" xr:uid="{00000000-0005-0000-0000-0000C8350000}"/>
    <cellStyle name="40% - Accent2 2 4 2 6 3" xfId="9326" xr:uid="{00000000-0005-0000-0000-0000C9350000}"/>
    <cellStyle name="40% - Accent2 2 4 2 6 4" xfId="9327" xr:uid="{00000000-0005-0000-0000-0000CA350000}"/>
    <cellStyle name="40% - Accent2 2 4 2 7" xfId="9328" xr:uid="{00000000-0005-0000-0000-0000CB350000}"/>
    <cellStyle name="40% - Accent2 2 4 2 7 2" xfId="9329" xr:uid="{00000000-0005-0000-0000-0000CC350000}"/>
    <cellStyle name="40% - Accent2 2 4 2 8" xfId="9330" xr:uid="{00000000-0005-0000-0000-0000CD350000}"/>
    <cellStyle name="40% - Accent2 2 4 2 9" xfId="9331" xr:uid="{00000000-0005-0000-0000-0000CE350000}"/>
    <cellStyle name="40% - Accent2 2 4 3" xfId="9332" xr:uid="{00000000-0005-0000-0000-0000CF350000}"/>
    <cellStyle name="40% - Accent2 2 4 3 2" xfId="9333" xr:uid="{00000000-0005-0000-0000-0000D0350000}"/>
    <cellStyle name="40% - Accent2 2 4 3 2 2" xfId="9334" xr:uid="{00000000-0005-0000-0000-0000D1350000}"/>
    <cellStyle name="40% - Accent2 2 4 3 2 2 2" xfId="9335" xr:uid="{00000000-0005-0000-0000-0000D2350000}"/>
    <cellStyle name="40% - Accent2 2 4 3 2 2 3" xfId="44983" xr:uid="{00000000-0005-0000-0000-0000D3350000}"/>
    <cellStyle name="40% - Accent2 2 4 3 2 3" xfId="9336" xr:uid="{00000000-0005-0000-0000-0000D4350000}"/>
    <cellStyle name="40% - Accent2 2 4 3 2 4" xfId="9337" xr:uid="{00000000-0005-0000-0000-0000D5350000}"/>
    <cellStyle name="40% - Accent2 2 4 3 2 5" xfId="37960" xr:uid="{00000000-0005-0000-0000-0000D6350000}"/>
    <cellStyle name="40% - Accent2 2 4 3 2 6" xfId="44982" xr:uid="{00000000-0005-0000-0000-0000D7350000}"/>
    <cellStyle name="40% - Accent2 2 4 3 3" xfId="9338" xr:uid="{00000000-0005-0000-0000-0000D8350000}"/>
    <cellStyle name="40% - Accent2 2 4 3 3 2" xfId="9339" xr:uid="{00000000-0005-0000-0000-0000D9350000}"/>
    <cellStyle name="40% - Accent2 2 4 3 3 3" xfId="44984" xr:uid="{00000000-0005-0000-0000-0000DA350000}"/>
    <cellStyle name="40% - Accent2 2 4 3 4" xfId="9340" xr:uid="{00000000-0005-0000-0000-0000DB350000}"/>
    <cellStyle name="40% - Accent2 2 4 3 5" xfId="9341" xr:uid="{00000000-0005-0000-0000-0000DC350000}"/>
    <cellStyle name="40% - Accent2 2 4 3 6" xfId="37959" xr:uid="{00000000-0005-0000-0000-0000DD350000}"/>
    <cellStyle name="40% - Accent2 2 4 3 7" xfId="44981" xr:uid="{00000000-0005-0000-0000-0000DE350000}"/>
    <cellStyle name="40% - Accent2 2 4 4" xfId="9342" xr:uid="{00000000-0005-0000-0000-0000DF350000}"/>
    <cellStyle name="40% - Accent2 2 4 4 2" xfId="9343" xr:uid="{00000000-0005-0000-0000-0000E0350000}"/>
    <cellStyle name="40% - Accent2 2 4 4 2 2" xfId="9344" xr:uid="{00000000-0005-0000-0000-0000E1350000}"/>
    <cellStyle name="40% - Accent2 2 4 4 2 2 2" xfId="9345" xr:uid="{00000000-0005-0000-0000-0000E2350000}"/>
    <cellStyle name="40% - Accent2 2 4 4 2 2 3" xfId="44987" xr:uid="{00000000-0005-0000-0000-0000E3350000}"/>
    <cellStyle name="40% - Accent2 2 4 4 2 3" xfId="9346" xr:uid="{00000000-0005-0000-0000-0000E4350000}"/>
    <cellStyle name="40% - Accent2 2 4 4 2 4" xfId="9347" xr:uid="{00000000-0005-0000-0000-0000E5350000}"/>
    <cellStyle name="40% - Accent2 2 4 4 2 5" xfId="37962" xr:uid="{00000000-0005-0000-0000-0000E6350000}"/>
    <cellStyle name="40% - Accent2 2 4 4 2 6" xfId="44986" xr:uid="{00000000-0005-0000-0000-0000E7350000}"/>
    <cellStyle name="40% - Accent2 2 4 4 3" xfId="9348" xr:uid="{00000000-0005-0000-0000-0000E8350000}"/>
    <cellStyle name="40% - Accent2 2 4 4 3 2" xfId="9349" xr:uid="{00000000-0005-0000-0000-0000E9350000}"/>
    <cellStyle name="40% - Accent2 2 4 4 3 3" xfId="44988" xr:uid="{00000000-0005-0000-0000-0000EA350000}"/>
    <cellStyle name="40% - Accent2 2 4 4 4" xfId="9350" xr:uid="{00000000-0005-0000-0000-0000EB350000}"/>
    <cellStyle name="40% - Accent2 2 4 4 5" xfId="9351" xr:uid="{00000000-0005-0000-0000-0000EC350000}"/>
    <cellStyle name="40% - Accent2 2 4 4 6" xfId="37961" xr:uid="{00000000-0005-0000-0000-0000ED350000}"/>
    <cellStyle name="40% - Accent2 2 4 4 7" xfId="44985" xr:uid="{00000000-0005-0000-0000-0000EE350000}"/>
    <cellStyle name="40% - Accent2 2 4 5" xfId="9352" xr:uid="{00000000-0005-0000-0000-0000EF350000}"/>
    <cellStyle name="40% - Accent2 2 4 5 2" xfId="9353" xr:uid="{00000000-0005-0000-0000-0000F0350000}"/>
    <cellStyle name="40% - Accent2 2 4 5 2 2" xfId="9354" xr:uid="{00000000-0005-0000-0000-0000F1350000}"/>
    <cellStyle name="40% - Accent2 2 4 5 2 3" xfId="44990" xr:uid="{00000000-0005-0000-0000-0000F2350000}"/>
    <cellStyle name="40% - Accent2 2 4 5 3" xfId="9355" xr:uid="{00000000-0005-0000-0000-0000F3350000}"/>
    <cellStyle name="40% - Accent2 2 4 5 4" xfId="9356" xr:uid="{00000000-0005-0000-0000-0000F4350000}"/>
    <cellStyle name="40% - Accent2 2 4 5 5" xfId="37963" xr:uid="{00000000-0005-0000-0000-0000F5350000}"/>
    <cellStyle name="40% - Accent2 2 4 5 6" xfId="44989" xr:uid="{00000000-0005-0000-0000-0000F6350000}"/>
    <cellStyle name="40% - Accent2 2 4 6" xfId="9357" xr:uid="{00000000-0005-0000-0000-0000F7350000}"/>
    <cellStyle name="40% - Accent2 2 4 6 2" xfId="9358" xr:uid="{00000000-0005-0000-0000-0000F8350000}"/>
    <cellStyle name="40% - Accent2 2 4 6 2 2" xfId="9359" xr:uid="{00000000-0005-0000-0000-0000F9350000}"/>
    <cellStyle name="40% - Accent2 2 4 6 3" xfId="9360" xr:uid="{00000000-0005-0000-0000-0000FA350000}"/>
    <cellStyle name="40% - Accent2 2 4 6 4" xfId="9361" xr:uid="{00000000-0005-0000-0000-0000FB350000}"/>
    <cellStyle name="40% - Accent2 2 4 6 5" xfId="44991" xr:uid="{00000000-0005-0000-0000-0000FC350000}"/>
    <cellStyle name="40% - Accent2 2 4 7" xfId="9362" xr:uid="{00000000-0005-0000-0000-0000FD350000}"/>
    <cellStyle name="40% - Accent2 2 4 7 2" xfId="9363" xr:uid="{00000000-0005-0000-0000-0000FE350000}"/>
    <cellStyle name="40% - Accent2 2 4 7 2 2" xfId="9364" xr:uid="{00000000-0005-0000-0000-0000FF350000}"/>
    <cellStyle name="40% - Accent2 2 4 7 3" xfId="9365" xr:uid="{00000000-0005-0000-0000-000000360000}"/>
    <cellStyle name="40% - Accent2 2 4 7 4" xfId="9366" xr:uid="{00000000-0005-0000-0000-000001360000}"/>
    <cellStyle name="40% - Accent2 2 4 8" xfId="9367" xr:uid="{00000000-0005-0000-0000-000002360000}"/>
    <cellStyle name="40% - Accent2 2 4 8 2" xfId="9368" xr:uid="{00000000-0005-0000-0000-000003360000}"/>
    <cellStyle name="40% - Accent2 2 4 9" xfId="9369" xr:uid="{00000000-0005-0000-0000-000004360000}"/>
    <cellStyle name="40% - Accent2 2 5" xfId="9370" xr:uid="{00000000-0005-0000-0000-000005360000}"/>
    <cellStyle name="40% - Accent2 2 5 10" xfId="34698" xr:uid="{00000000-0005-0000-0000-000006360000}"/>
    <cellStyle name="40% - Accent2 2 5 11" xfId="44992" xr:uid="{00000000-0005-0000-0000-000007360000}"/>
    <cellStyle name="40% - Accent2 2 5 2" xfId="9371" xr:uid="{00000000-0005-0000-0000-000008360000}"/>
    <cellStyle name="40% - Accent2 2 5 2 2" xfId="9372" xr:uid="{00000000-0005-0000-0000-000009360000}"/>
    <cellStyle name="40% - Accent2 2 5 2 2 2" xfId="9373" xr:uid="{00000000-0005-0000-0000-00000A360000}"/>
    <cellStyle name="40% - Accent2 2 5 2 2 2 2" xfId="9374" xr:uid="{00000000-0005-0000-0000-00000B360000}"/>
    <cellStyle name="40% - Accent2 2 5 2 2 2 3" xfId="44995" xr:uid="{00000000-0005-0000-0000-00000C360000}"/>
    <cellStyle name="40% - Accent2 2 5 2 2 3" xfId="9375" xr:uid="{00000000-0005-0000-0000-00000D360000}"/>
    <cellStyle name="40% - Accent2 2 5 2 2 4" xfId="9376" xr:uid="{00000000-0005-0000-0000-00000E360000}"/>
    <cellStyle name="40% - Accent2 2 5 2 2 5" xfId="37965" xr:uid="{00000000-0005-0000-0000-00000F360000}"/>
    <cellStyle name="40% - Accent2 2 5 2 2 6" xfId="44994" xr:uid="{00000000-0005-0000-0000-000010360000}"/>
    <cellStyle name="40% - Accent2 2 5 2 3" xfId="9377" xr:uid="{00000000-0005-0000-0000-000011360000}"/>
    <cellStyle name="40% - Accent2 2 5 2 3 2" xfId="9378" xr:uid="{00000000-0005-0000-0000-000012360000}"/>
    <cellStyle name="40% - Accent2 2 5 2 3 3" xfId="44996" xr:uid="{00000000-0005-0000-0000-000013360000}"/>
    <cellStyle name="40% - Accent2 2 5 2 4" xfId="9379" xr:uid="{00000000-0005-0000-0000-000014360000}"/>
    <cellStyle name="40% - Accent2 2 5 2 5" xfId="9380" xr:uid="{00000000-0005-0000-0000-000015360000}"/>
    <cellStyle name="40% - Accent2 2 5 2 6" xfId="37964" xr:uid="{00000000-0005-0000-0000-000016360000}"/>
    <cellStyle name="40% - Accent2 2 5 2 7" xfId="44993" xr:uid="{00000000-0005-0000-0000-000017360000}"/>
    <cellStyle name="40% - Accent2 2 5 3" xfId="9381" xr:uid="{00000000-0005-0000-0000-000018360000}"/>
    <cellStyle name="40% - Accent2 2 5 3 2" xfId="9382" xr:uid="{00000000-0005-0000-0000-000019360000}"/>
    <cellStyle name="40% - Accent2 2 5 3 2 2" xfId="9383" xr:uid="{00000000-0005-0000-0000-00001A360000}"/>
    <cellStyle name="40% - Accent2 2 5 3 2 2 2" xfId="9384" xr:uid="{00000000-0005-0000-0000-00001B360000}"/>
    <cellStyle name="40% - Accent2 2 5 3 2 2 3" xfId="44999" xr:uid="{00000000-0005-0000-0000-00001C360000}"/>
    <cellStyle name="40% - Accent2 2 5 3 2 3" xfId="9385" xr:uid="{00000000-0005-0000-0000-00001D360000}"/>
    <cellStyle name="40% - Accent2 2 5 3 2 4" xfId="9386" xr:uid="{00000000-0005-0000-0000-00001E360000}"/>
    <cellStyle name="40% - Accent2 2 5 3 2 5" xfId="37967" xr:uid="{00000000-0005-0000-0000-00001F360000}"/>
    <cellStyle name="40% - Accent2 2 5 3 2 6" xfId="44998" xr:uid="{00000000-0005-0000-0000-000020360000}"/>
    <cellStyle name="40% - Accent2 2 5 3 3" xfId="9387" xr:uid="{00000000-0005-0000-0000-000021360000}"/>
    <cellStyle name="40% - Accent2 2 5 3 3 2" xfId="9388" xr:uid="{00000000-0005-0000-0000-000022360000}"/>
    <cellStyle name="40% - Accent2 2 5 3 3 3" xfId="45000" xr:uid="{00000000-0005-0000-0000-000023360000}"/>
    <cellStyle name="40% - Accent2 2 5 3 4" xfId="9389" xr:uid="{00000000-0005-0000-0000-000024360000}"/>
    <cellStyle name="40% - Accent2 2 5 3 5" xfId="9390" xr:uid="{00000000-0005-0000-0000-000025360000}"/>
    <cellStyle name="40% - Accent2 2 5 3 6" xfId="37966" xr:uid="{00000000-0005-0000-0000-000026360000}"/>
    <cellStyle name="40% - Accent2 2 5 3 7" xfId="44997" xr:uid="{00000000-0005-0000-0000-000027360000}"/>
    <cellStyle name="40% - Accent2 2 5 4" xfId="9391" xr:uid="{00000000-0005-0000-0000-000028360000}"/>
    <cellStyle name="40% - Accent2 2 5 4 2" xfId="9392" xr:uid="{00000000-0005-0000-0000-000029360000}"/>
    <cellStyle name="40% - Accent2 2 5 4 2 2" xfId="9393" xr:uid="{00000000-0005-0000-0000-00002A360000}"/>
    <cellStyle name="40% - Accent2 2 5 4 2 3" xfId="45002" xr:uid="{00000000-0005-0000-0000-00002B360000}"/>
    <cellStyle name="40% - Accent2 2 5 4 3" xfId="9394" xr:uid="{00000000-0005-0000-0000-00002C360000}"/>
    <cellStyle name="40% - Accent2 2 5 4 4" xfId="9395" xr:uid="{00000000-0005-0000-0000-00002D360000}"/>
    <cellStyle name="40% - Accent2 2 5 4 5" xfId="37968" xr:uid="{00000000-0005-0000-0000-00002E360000}"/>
    <cellStyle name="40% - Accent2 2 5 4 6" xfId="45001" xr:uid="{00000000-0005-0000-0000-00002F360000}"/>
    <cellStyle name="40% - Accent2 2 5 5" xfId="9396" xr:uid="{00000000-0005-0000-0000-000030360000}"/>
    <cellStyle name="40% - Accent2 2 5 5 2" xfId="9397" xr:uid="{00000000-0005-0000-0000-000031360000}"/>
    <cellStyle name="40% - Accent2 2 5 5 2 2" xfId="9398" xr:uid="{00000000-0005-0000-0000-000032360000}"/>
    <cellStyle name="40% - Accent2 2 5 5 3" xfId="9399" xr:uid="{00000000-0005-0000-0000-000033360000}"/>
    <cellStyle name="40% - Accent2 2 5 5 4" xfId="9400" xr:uid="{00000000-0005-0000-0000-000034360000}"/>
    <cellStyle name="40% - Accent2 2 5 5 5" xfId="45003" xr:uid="{00000000-0005-0000-0000-000035360000}"/>
    <cellStyle name="40% - Accent2 2 5 6" xfId="9401" xr:uid="{00000000-0005-0000-0000-000036360000}"/>
    <cellStyle name="40% - Accent2 2 5 6 2" xfId="9402" xr:uid="{00000000-0005-0000-0000-000037360000}"/>
    <cellStyle name="40% - Accent2 2 5 6 2 2" xfId="9403" xr:uid="{00000000-0005-0000-0000-000038360000}"/>
    <cellStyle name="40% - Accent2 2 5 6 3" xfId="9404" xr:uid="{00000000-0005-0000-0000-000039360000}"/>
    <cellStyle name="40% - Accent2 2 5 6 4" xfId="9405" xr:uid="{00000000-0005-0000-0000-00003A360000}"/>
    <cellStyle name="40% - Accent2 2 5 7" xfId="9406" xr:uid="{00000000-0005-0000-0000-00003B360000}"/>
    <cellStyle name="40% - Accent2 2 5 7 2" xfId="9407" xr:uid="{00000000-0005-0000-0000-00003C360000}"/>
    <cellStyle name="40% - Accent2 2 5 8" xfId="9408" xr:uid="{00000000-0005-0000-0000-00003D360000}"/>
    <cellStyle name="40% - Accent2 2 5 9" xfId="9409" xr:uid="{00000000-0005-0000-0000-00003E360000}"/>
    <cellStyle name="40% - Accent2 2 6" xfId="9410" xr:uid="{00000000-0005-0000-0000-00003F360000}"/>
    <cellStyle name="40% - Accent2 2 6 2" xfId="9411" xr:uid="{00000000-0005-0000-0000-000040360000}"/>
    <cellStyle name="40% - Accent2 2 6 3" xfId="34699" xr:uid="{00000000-0005-0000-0000-000041360000}"/>
    <cellStyle name="40% - Accent2 2 7" xfId="9412" xr:uid="{00000000-0005-0000-0000-000042360000}"/>
    <cellStyle name="40% - Accent2 2 7 2" xfId="9413" xr:uid="{00000000-0005-0000-0000-000043360000}"/>
    <cellStyle name="40% - Accent2 2 7 2 2" xfId="9414" xr:uid="{00000000-0005-0000-0000-000044360000}"/>
    <cellStyle name="40% - Accent2 2 7 2 2 2" xfId="9415" xr:uid="{00000000-0005-0000-0000-000045360000}"/>
    <cellStyle name="40% - Accent2 2 7 2 2 3" xfId="45006" xr:uid="{00000000-0005-0000-0000-000046360000}"/>
    <cellStyle name="40% - Accent2 2 7 2 3" xfId="9416" xr:uid="{00000000-0005-0000-0000-000047360000}"/>
    <cellStyle name="40% - Accent2 2 7 2 4" xfId="9417" xr:uid="{00000000-0005-0000-0000-000048360000}"/>
    <cellStyle name="40% - Accent2 2 7 2 5" xfId="37970" xr:uid="{00000000-0005-0000-0000-000049360000}"/>
    <cellStyle name="40% - Accent2 2 7 2 6" xfId="45005" xr:uid="{00000000-0005-0000-0000-00004A360000}"/>
    <cellStyle name="40% - Accent2 2 7 3" xfId="9418" xr:uid="{00000000-0005-0000-0000-00004B360000}"/>
    <cellStyle name="40% - Accent2 2 7 4" xfId="9419" xr:uid="{00000000-0005-0000-0000-00004C360000}"/>
    <cellStyle name="40% - Accent2 2 7 4 2" xfId="9420" xr:uid="{00000000-0005-0000-0000-00004D360000}"/>
    <cellStyle name="40% - Accent2 2 7 4 3" xfId="45007" xr:uid="{00000000-0005-0000-0000-00004E360000}"/>
    <cellStyle name="40% - Accent2 2 7 5" xfId="9421" xr:uid="{00000000-0005-0000-0000-00004F360000}"/>
    <cellStyle name="40% - Accent2 2 7 6" xfId="9422" xr:uid="{00000000-0005-0000-0000-000050360000}"/>
    <cellStyle name="40% - Accent2 2 7 7" xfId="37969" xr:uid="{00000000-0005-0000-0000-000051360000}"/>
    <cellStyle name="40% - Accent2 2 7 8" xfId="45004" xr:uid="{00000000-0005-0000-0000-000052360000}"/>
    <cellStyle name="40% - Accent2 2 8" xfId="9423" xr:uid="{00000000-0005-0000-0000-000053360000}"/>
    <cellStyle name="40% - Accent2 2 8 2" xfId="9424" xr:uid="{00000000-0005-0000-0000-000054360000}"/>
    <cellStyle name="40% - Accent2 2 8 2 2" xfId="9425" xr:uid="{00000000-0005-0000-0000-000055360000}"/>
    <cellStyle name="40% - Accent2 2 8 2 3" xfId="45009" xr:uid="{00000000-0005-0000-0000-000056360000}"/>
    <cellStyle name="40% - Accent2 2 8 3" xfId="9426" xr:uid="{00000000-0005-0000-0000-000057360000}"/>
    <cellStyle name="40% - Accent2 2 8 4" xfId="9427" xr:uid="{00000000-0005-0000-0000-000058360000}"/>
    <cellStyle name="40% - Accent2 2 8 5" xfId="37971" xr:uid="{00000000-0005-0000-0000-000059360000}"/>
    <cellStyle name="40% - Accent2 2 8 6" xfId="45008" xr:uid="{00000000-0005-0000-0000-00005A360000}"/>
    <cellStyle name="40% - Accent2 2 9" xfId="9428" xr:uid="{00000000-0005-0000-0000-00005B360000}"/>
    <cellStyle name="40% - Accent2 2 9 2" xfId="9429" xr:uid="{00000000-0005-0000-0000-00005C360000}"/>
    <cellStyle name="40% - Accent2 3" xfId="9430" xr:uid="{00000000-0005-0000-0000-00005D360000}"/>
    <cellStyle name="40% - Accent2 3 10" xfId="9431" xr:uid="{00000000-0005-0000-0000-00005E360000}"/>
    <cellStyle name="40% - Accent2 3 11" xfId="9432" xr:uid="{00000000-0005-0000-0000-00005F360000}"/>
    <cellStyle name="40% - Accent2 3 11 2" xfId="9433" xr:uid="{00000000-0005-0000-0000-000060360000}"/>
    <cellStyle name="40% - Accent2 3 12" xfId="9434" xr:uid="{00000000-0005-0000-0000-000061360000}"/>
    <cellStyle name="40% - Accent2 3 13" xfId="9435" xr:uid="{00000000-0005-0000-0000-000062360000}"/>
    <cellStyle name="40% - Accent2 3 14" xfId="41849" xr:uid="{00000000-0005-0000-0000-000063360000}"/>
    <cellStyle name="40% - Accent2 3 2" xfId="9436" xr:uid="{00000000-0005-0000-0000-000064360000}"/>
    <cellStyle name="40% - Accent2 3 2 10" xfId="9437" xr:uid="{00000000-0005-0000-0000-000065360000}"/>
    <cellStyle name="40% - Accent2 3 2 10 2" xfId="9438" xr:uid="{00000000-0005-0000-0000-000066360000}"/>
    <cellStyle name="40% - Accent2 3 2 11" xfId="9439" xr:uid="{00000000-0005-0000-0000-000067360000}"/>
    <cellStyle name="40% - Accent2 3 2 12" xfId="9440" xr:uid="{00000000-0005-0000-0000-000068360000}"/>
    <cellStyle name="40% - Accent2 3 2 13" xfId="34700" xr:uid="{00000000-0005-0000-0000-000069360000}"/>
    <cellStyle name="40% - Accent2 3 2 14" xfId="45010" xr:uid="{00000000-0005-0000-0000-00006A360000}"/>
    <cellStyle name="40% - Accent2 3 2 2" xfId="9441" xr:uid="{00000000-0005-0000-0000-00006B360000}"/>
    <cellStyle name="40% - Accent2 3 2 2 10" xfId="9442" xr:uid="{00000000-0005-0000-0000-00006C360000}"/>
    <cellStyle name="40% - Accent2 3 2 2 11" xfId="9443" xr:uid="{00000000-0005-0000-0000-00006D360000}"/>
    <cellStyle name="40% - Accent2 3 2 2 12" xfId="34701" xr:uid="{00000000-0005-0000-0000-00006E360000}"/>
    <cellStyle name="40% - Accent2 3 2 2 13" xfId="45011" xr:uid="{00000000-0005-0000-0000-00006F360000}"/>
    <cellStyle name="40% - Accent2 3 2 2 2" xfId="9444" xr:uid="{00000000-0005-0000-0000-000070360000}"/>
    <cellStyle name="40% - Accent2 3 2 2 2 10" xfId="9445" xr:uid="{00000000-0005-0000-0000-000071360000}"/>
    <cellStyle name="40% - Accent2 3 2 2 2 11" xfId="34702" xr:uid="{00000000-0005-0000-0000-000072360000}"/>
    <cellStyle name="40% - Accent2 3 2 2 2 12" xfId="45012" xr:uid="{00000000-0005-0000-0000-000073360000}"/>
    <cellStyle name="40% - Accent2 3 2 2 2 2" xfId="9446" xr:uid="{00000000-0005-0000-0000-000074360000}"/>
    <cellStyle name="40% - Accent2 3 2 2 2 2 10" xfId="34703" xr:uid="{00000000-0005-0000-0000-000075360000}"/>
    <cellStyle name="40% - Accent2 3 2 2 2 2 11" xfId="45013" xr:uid="{00000000-0005-0000-0000-000076360000}"/>
    <cellStyle name="40% - Accent2 3 2 2 2 2 2" xfId="9447" xr:uid="{00000000-0005-0000-0000-000077360000}"/>
    <cellStyle name="40% - Accent2 3 2 2 2 2 2 2" xfId="9448" xr:uid="{00000000-0005-0000-0000-000078360000}"/>
    <cellStyle name="40% - Accent2 3 2 2 2 2 2 2 2" xfId="9449" xr:uid="{00000000-0005-0000-0000-000079360000}"/>
    <cellStyle name="40% - Accent2 3 2 2 2 2 2 2 2 2" xfId="9450" xr:uid="{00000000-0005-0000-0000-00007A360000}"/>
    <cellStyle name="40% - Accent2 3 2 2 2 2 2 2 2 3" xfId="45016" xr:uid="{00000000-0005-0000-0000-00007B360000}"/>
    <cellStyle name="40% - Accent2 3 2 2 2 2 2 2 3" xfId="9451" xr:uid="{00000000-0005-0000-0000-00007C360000}"/>
    <cellStyle name="40% - Accent2 3 2 2 2 2 2 2 4" xfId="9452" xr:uid="{00000000-0005-0000-0000-00007D360000}"/>
    <cellStyle name="40% - Accent2 3 2 2 2 2 2 2 5" xfId="37973" xr:uid="{00000000-0005-0000-0000-00007E360000}"/>
    <cellStyle name="40% - Accent2 3 2 2 2 2 2 2 6" xfId="45015" xr:uid="{00000000-0005-0000-0000-00007F360000}"/>
    <cellStyle name="40% - Accent2 3 2 2 2 2 2 3" xfId="9453" xr:uid="{00000000-0005-0000-0000-000080360000}"/>
    <cellStyle name="40% - Accent2 3 2 2 2 2 2 3 2" xfId="9454" xr:uid="{00000000-0005-0000-0000-000081360000}"/>
    <cellStyle name="40% - Accent2 3 2 2 2 2 2 3 3" xfId="45017" xr:uid="{00000000-0005-0000-0000-000082360000}"/>
    <cellStyle name="40% - Accent2 3 2 2 2 2 2 4" xfId="9455" xr:uid="{00000000-0005-0000-0000-000083360000}"/>
    <cellStyle name="40% - Accent2 3 2 2 2 2 2 5" xfId="9456" xr:uid="{00000000-0005-0000-0000-000084360000}"/>
    <cellStyle name="40% - Accent2 3 2 2 2 2 2 6" xfId="37972" xr:uid="{00000000-0005-0000-0000-000085360000}"/>
    <cellStyle name="40% - Accent2 3 2 2 2 2 2 7" xfId="45014" xr:uid="{00000000-0005-0000-0000-000086360000}"/>
    <cellStyle name="40% - Accent2 3 2 2 2 2 3" xfId="9457" xr:uid="{00000000-0005-0000-0000-000087360000}"/>
    <cellStyle name="40% - Accent2 3 2 2 2 2 3 2" xfId="9458" xr:uid="{00000000-0005-0000-0000-000088360000}"/>
    <cellStyle name="40% - Accent2 3 2 2 2 2 3 2 2" xfId="9459" xr:uid="{00000000-0005-0000-0000-000089360000}"/>
    <cellStyle name="40% - Accent2 3 2 2 2 2 3 2 2 2" xfId="9460" xr:uid="{00000000-0005-0000-0000-00008A360000}"/>
    <cellStyle name="40% - Accent2 3 2 2 2 2 3 2 2 3" xfId="45020" xr:uid="{00000000-0005-0000-0000-00008B360000}"/>
    <cellStyle name="40% - Accent2 3 2 2 2 2 3 2 3" xfId="9461" xr:uid="{00000000-0005-0000-0000-00008C360000}"/>
    <cellStyle name="40% - Accent2 3 2 2 2 2 3 2 4" xfId="9462" xr:uid="{00000000-0005-0000-0000-00008D360000}"/>
    <cellStyle name="40% - Accent2 3 2 2 2 2 3 2 5" xfId="37975" xr:uid="{00000000-0005-0000-0000-00008E360000}"/>
    <cellStyle name="40% - Accent2 3 2 2 2 2 3 2 6" xfId="45019" xr:uid="{00000000-0005-0000-0000-00008F360000}"/>
    <cellStyle name="40% - Accent2 3 2 2 2 2 3 3" xfId="9463" xr:uid="{00000000-0005-0000-0000-000090360000}"/>
    <cellStyle name="40% - Accent2 3 2 2 2 2 3 3 2" xfId="9464" xr:uid="{00000000-0005-0000-0000-000091360000}"/>
    <cellStyle name="40% - Accent2 3 2 2 2 2 3 3 3" xfId="45021" xr:uid="{00000000-0005-0000-0000-000092360000}"/>
    <cellStyle name="40% - Accent2 3 2 2 2 2 3 4" xfId="9465" xr:uid="{00000000-0005-0000-0000-000093360000}"/>
    <cellStyle name="40% - Accent2 3 2 2 2 2 3 5" xfId="9466" xr:uid="{00000000-0005-0000-0000-000094360000}"/>
    <cellStyle name="40% - Accent2 3 2 2 2 2 3 6" xfId="37974" xr:uid="{00000000-0005-0000-0000-000095360000}"/>
    <cellStyle name="40% - Accent2 3 2 2 2 2 3 7" xfId="45018" xr:uid="{00000000-0005-0000-0000-000096360000}"/>
    <cellStyle name="40% - Accent2 3 2 2 2 2 4" xfId="9467" xr:uid="{00000000-0005-0000-0000-000097360000}"/>
    <cellStyle name="40% - Accent2 3 2 2 2 2 4 2" xfId="9468" xr:uid="{00000000-0005-0000-0000-000098360000}"/>
    <cellStyle name="40% - Accent2 3 2 2 2 2 4 2 2" xfId="9469" xr:uid="{00000000-0005-0000-0000-000099360000}"/>
    <cellStyle name="40% - Accent2 3 2 2 2 2 4 2 3" xfId="45023" xr:uid="{00000000-0005-0000-0000-00009A360000}"/>
    <cellStyle name="40% - Accent2 3 2 2 2 2 4 3" xfId="9470" xr:uid="{00000000-0005-0000-0000-00009B360000}"/>
    <cellStyle name="40% - Accent2 3 2 2 2 2 4 4" xfId="9471" xr:uid="{00000000-0005-0000-0000-00009C360000}"/>
    <cellStyle name="40% - Accent2 3 2 2 2 2 4 5" xfId="37976" xr:uid="{00000000-0005-0000-0000-00009D360000}"/>
    <cellStyle name="40% - Accent2 3 2 2 2 2 4 6" xfId="45022" xr:uid="{00000000-0005-0000-0000-00009E360000}"/>
    <cellStyle name="40% - Accent2 3 2 2 2 2 5" xfId="9472" xr:uid="{00000000-0005-0000-0000-00009F360000}"/>
    <cellStyle name="40% - Accent2 3 2 2 2 2 5 2" xfId="9473" xr:uid="{00000000-0005-0000-0000-0000A0360000}"/>
    <cellStyle name="40% - Accent2 3 2 2 2 2 5 2 2" xfId="9474" xr:uid="{00000000-0005-0000-0000-0000A1360000}"/>
    <cellStyle name="40% - Accent2 3 2 2 2 2 5 3" xfId="9475" xr:uid="{00000000-0005-0000-0000-0000A2360000}"/>
    <cellStyle name="40% - Accent2 3 2 2 2 2 5 4" xfId="9476" xr:uid="{00000000-0005-0000-0000-0000A3360000}"/>
    <cellStyle name="40% - Accent2 3 2 2 2 2 5 5" xfId="45024" xr:uid="{00000000-0005-0000-0000-0000A4360000}"/>
    <cellStyle name="40% - Accent2 3 2 2 2 2 6" xfId="9477" xr:uid="{00000000-0005-0000-0000-0000A5360000}"/>
    <cellStyle name="40% - Accent2 3 2 2 2 2 6 2" xfId="9478" xr:uid="{00000000-0005-0000-0000-0000A6360000}"/>
    <cellStyle name="40% - Accent2 3 2 2 2 2 6 2 2" xfId="9479" xr:uid="{00000000-0005-0000-0000-0000A7360000}"/>
    <cellStyle name="40% - Accent2 3 2 2 2 2 6 3" xfId="9480" xr:uid="{00000000-0005-0000-0000-0000A8360000}"/>
    <cellStyle name="40% - Accent2 3 2 2 2 2 6 4" xfId="9481" xr:uid="{00000000-0005-0000-0000-0000A9360000}"/>
    <cellStyle name="40% - Accent2 3 2 2 2 2 7" xfId="9482" xr:uid="{00000000-0005-0000-0000-0000AA360000}"/>
    <cellStyle name="40% - Accent2 3 2 2 2 2 7 2" xfId="9483" xr:uid="{00000000-0005-0000-0000-0000AB360000}"/>
    <cellStyle name="40% - Accent2 3 2 2 2 2 8" xfId="9484" xr:uid="{00000000-0005-0000-0000-0000AC360000}"/>
    <cellStyle name="40% - Accent2 3 2 2 2 2 9" xfId="9485" xr:uid="{00000000-0005-0000-0000-0000AD360000}"/>
    <cellStyle name="40% - Accent2 3 2 2 2 3" xfId="9486" xr:uid="{00000000-0005-0000-0000-0000AE360000}"/>
    <cellStyle name="40% - Accent2 3 2 2 2 3 2" xfId="9487" xr:uid="{00000000-0005-0000-0000-0000AF360000}"/>
    <cellStyle name="40% - Accent2 3 2 2 2 3 2 2" xfId="9488" xr:uid="{00000000-0005-0000-0000-0000B0360000}"/>
    <cellStyle name="40% - Accent2 3 2 2 2 3 2 2 2" xfId="9489" xr:uid="{00000000-0005-0000-0000-0000B1360000}"/>
    <cellStyle name="40% - Accent2 3 2 2 2 3 2 2 3" xfId="45027" xr:uid="{00000000-0005-0000-0000-0000B2360000}"/>
    <cellStyle name="40% - Accent2 3 2 2 2 3 2 3" xfId="9490" xr:uid="{00000000-0005-0000-0000-0000B3360000}"/>
    <cellStyle name="40% - Accent2 3 2 2 2 3 2 4" xfId="9491" xr:uid="{00000000-0005-0000-0000-0000B4360000}"/>
    <cellStyle name="40% - Accent2 3 2 2 2 3 2 5" xfId="37978" xr:uid="{00000000-0005-0000-0000-0000B5360000}"/>
    <cellStyle name="40% - Accent2 3 2 2 2 3 2 6" xfId="45026" xr:uid="{00000000-0005-0000-0000-0000B6360000}"/>
    <cellStyle name="40% - Accent2 3 2 2 2 3 3" xfId="9492" xr:uid="{00000000-0005-0000-0000-0000B7360000}"/>
    <cellStyle name="40% - Accent2 3 2 2 2 3 3 2" xfId="9493" xr:uid="{00000000-0005-0000-0000-0000B8360000}"/>
    <cellStyle name="40% - Accent2 3 2 2 2 3 3 3" xfId="45028" xr:uid="{00000000-0005-0000-0000-0000B9360000}"/>
    <cellStyle name="40% - Accent2 3 2 2 2 3 4" xfId="9494" xr:uid="{00000000-0005-0000-0000-0000BA360000}"/>
    <cellStyle name="40% - Accent2 3 2 2 2 3 5" xfId="9495" xr:uid="{00000000-0005-0000-0000-0000BB360000}"/>
    <cellStyle name="40% - Accent2 3 2 2 2 3 6" xfId="37977" xr:uid="{00000000-0005-0000-0000-0000BC360000}"/>
    <cellStyle name="40% - Accent2 3 2 2 2 3 7" xfId="45025" xr:uid="{00000000-0005-0000-0000-0000BD360000}"/>
    <cellStyle name="40% - Accent2 3 2 2 2 4" xfId="9496" xr:uid="{00000000-0005-0000-0000-0000BE360000}"/>
    <cellStyle name="40% - Accent2 3 2 2 2 4 2" xfId="9497" xr:uid="{00000000-0005-0000-0000-0000BF360000}"/>
    <cellStyle name="40% - Accent2 3 2 2 2 4 2 2" xfId="9498" xr:uid="{00000000-0005-0000-0000-0000C0360000}"/>
    <cellStyle name="40% - Accent2 3 2 2 2 4 2 2 2" xfId="9499" xr:uid="{00000000-0005-0000-0000-0000C1360000}"/>
    <cellStyle name="40% - Accent2 3 2 2 2 4 2 2 3" xfId="45031" xr:uid="{00000000-0005-0000-0000-0000C2360000}"/>
    <cellStyle name="40% - Accent2 3 2 2 2 4 2 3" xfId="9500" xr:uid="{00000000-0005-0000-0000-0000C3360000}"/>
    <cellStyle name="40% - Accent2 3 2 2 2 4 2 4" xfId="9501" xr:uid="{00000000-0005-0000-0000-0000C4360000}"/>
    <cellStyle name="40% - Accent2 3 2 2 2 4 2 5" xfId="37980" xr:uid="{00000000-0005-0000-0000-0000C5360000}"/>
    <cellStyle name="40% - Accent2 3 2 2 2 4 2 6" xfId="45030" xr:uid="{00000000-0005-0000-0000-0000C6360000}"/>
    <cellStyle name="40% - Accent2 3 2 2 2 4 3" xfId="9502" xr:uid="{00000000-0005-0000-0000-0000C7360000}"/>
    <cellStyle name="40% - Accent2 3 2 2 2 4 3 2" xfId="9503" xr:uid="{00000000-0005-0000-0000-0000C8360000}"/>
    <cellStyle name="40% - Accent2 3 2 2 2 4 3 3" xfId="45032" xr:uid="{00000000-0005-0000-0000-0000C9360000}"/>
    <cellStyle name="40% - Accent2 3 2 2 2 4 4" xfId="9504" xr:uid="{00000000-0005-0000-0000-0000CA360000}"/>
    <cellStyle name="40% - Accent2 3 2 2 2 4 5" xfId="9505" xr:uid="{00000000-0005-0000-0000-0000CB360000}"/>
    <cellStyle name="40% - Accent2 3 2 2 2 4 6" xfId="37979" xr:uid="{00000000-0005-0000-0000-0000CC360000}"/>
    <cellStyle name="40% - Accent2 3 2 2 2 4 7" xfId="45029" xr:uid="{00000000-0005-0000-0000-0000CD360000}"/>
    <cellStyle name="40% - Accent2 3 2 2 2 5" xfId="9506" xr:uid="{00000000-0005-0000-0000-0000CE360000}"/>
    <cellStyle name="40% - Accent2 3 2 2 2 5 2" xfId="9507" xr:uid="{00000000-0005-0000-0000-0000CF360000}"/>
    <cellStyle name="40% - Accent2 3 2 2 2 5 2 2" xfId="9508" xr:uid="{00000000-0005-0000-0000-0000D0360000}"/>
    <cellStyle name="40% - Accent2 3 2 2 2 5 2 3" xfId="45034" xr:uid="{00000000-0005-0000-0000-0000D1360000}"/>
    <cellStyle name="40% - Accent2 3 2 2 2 5 3" xfId="9509" xr:uid="{00000000-0005-0000-0000-0000D2360000}"/>
    <cellStyle name="40% - Accent2 3 2 2 2 5 4" xfId="9510" xr:uid="{00000000-0005-0000-0000-0000D3360000}"/>
    <cellStyle name="40% - Accent2 3 2 2 2 5 5" xfId="37981" xr:uid="{00000000-0005-0000-0000-0000D4360000}"/>
    <cellStyle name="40% - Accent2 3 2 2 2 5 6" xfId="45033" xr:uid="{00000000-0005-0000-0000-0000D5360000}"/>
    <cellStyle name="40% - Accent2 3 2 2 2 6" xfId="9511" xr:uid="{00000000-0005-0000-0000-0000D6360000}"/>
    <cellStyle name="40% - Accent2 3 2 2 2 6 2" xfId="9512" xr:uid="{00000000-0005-0000-0000-0000D7360000}"/>
    <cellStyle name="40% - Accent2 3 2 2 2 6 2 2" xfId="9513" xr:uid="{00000000-0005-0000-0000-0000D8360000}"/>
    <cellStyle name="40% - Accent2 3 2 2 2 6 3" xfId="9514" xr:uid="{00000000-0005-0000-0000-0000D9360000}"/>
    <cellStyle name="40% - Accent2 3 2 2 2 6 4" xfId="9515" xr:uid="{00000000-0005-0000-0000-0000DA360000}"/>
    <cellStyle name="40% - Accent2 3 2 2 2 6 5" xfId="45035" xr:uid="{00000000-0005-0000-0000-0000DB360000}"/>
    <cellStyle name="40% - Accent2 3 2 2 2 7" xfId="9516" xr:uid="{00000000-0005-0000-0000-0000DC360000}"/>
    <cellStyle name="40% - Accent2 3 2 2 2 7 2" xfId="9517" xr:uid="{00000000-0005-0000-0000-0000DD360000}"/>
    <cellStyle name="40% - Accent2 3 2 2 2 7 2 2" xfId="9518" xr:uid="{00000000-0005-0000-0000-0000DE360000}"/>
    <cellStyle name="40% - Accent2 3 2 2 2 7 3" xfId="9519" xr:uid="{00000000-0005-0000-0000-0000DF360000}"/>
    <cellStyle name="40% - Accent2 3 2 2 2 7 4" xfId="9520" xr:uid="{00000000-0005-0000-0000-0000E0360000}"/>
    <cellStyle name="40% - Accent2 3 2 2 2 8" xfId="9521" xr:uid="{00000000-0005-0000-0000-0000E1360000}"/>
    <cellStyle name="40% - Accent2 3 2 2 2 8 2" xfId="9522" xr:uid="{00000000-0005-0000-0000-0000E2360000}"/>
    <cellStyle name="40% - Accent2 3 2 2 2 9" xfId="9523" xr:uid="{00000000-0005-0000-0000-0000E3360000}"/>
    <cellStyle name="40% - Accent2 3 2 2 3" xfId="9524" xr:uid="{00000000-0005-0000-0000-0000E4360000}"/>
    <cellStyle name="40% - Accent2 3 2 2 3 10" xfId="34704" xr:uid="{00000000-0005-0000-0000-0000E5360000}"/>
    <cellStyle name="40% - Accent2 3 2 2 3 11" xfId="45036" xr:uid="{00000000-0005-0000-0000-0000E6360000}"/>
    <cellStyle name="40% - Accent2 3 2 2 3 2" xfId="9525" xr:uid="{00000000-0005-0000-0000-0000E7360000}"/>
    <cellStyle name="40% - Accent2 3 2 2 3 2 2" xfId="9526" xr:uid="{00000000-0005-0000-0000-0000E8360000}"/>
    <cellStyle name="40% - Accent2 3 2 2 3 2 2 2" xfId="9527" xr:uid="{00000000-0005-0000-0000-0000E9360000}"/>
    <cellStyle name="40% - Accent2 3 2 2 3 2 2 2 2" xfId="9528" xr:uid="{00000000-0005-0000-0000-0000EA360000}"/>
    <cellStyle name="40% - Accent2 3 2 2 3 2 2 2 3" xfId="45039" xr:uid="{00000000-0005-0000-0000-0000EB360000}"/>
    <cellStyle name="40% - Accent2 3 2 2 3 2 2 3" xfId="9529" xr:uid="{00000000-0005-0000-0000-0000EC360000}"/>
    <cellStyle name="40% - Accent2 3 2 2 3 2 2 4" xfId="9530" xr:uid="{00000000-0005-0000-0000-0000ED360000}"/>
    <cellStyle name="40% - Accent2 3 2 2 3 2 2 5" xfId="37983" xr:uid="{00000000-0005-0000-0000-0000EE360000}"/>
    <cellStyle name="40% - Accent2 3 2 2 3 2 2 6" xfId="45038" xr:uid="{00000000-0005-0000-0000-0000EF360000}"/>
    <cellStyle name="40% - Accent2 3 2 2 3 2 3" xfId="9531" xr:uid="{00000000-0005-0000-0000-0000F0360000}"/>
    <cellStyle name="40% - Accent2 3 2 2 3 2 3 2" xfId="9532" xr:uid="{00000000-0005-0000-0000-0000F1360000}"/>
    <cellStyle name="40% - Accent2 3 2 2 3 2 3 3" xfId="45040" xr:uid="{00000000-0005-0000-0000-0000F2360000}"/>
    <cellStyle name="40% - Accent2 3 2 2 3 2 4" xfId="9533" xr:uid="{00000000-0005-0000-0000-0000F3360000}"/>
    <cellStyle name="40% - Accent2 3 2 2 3 2 5" xfId="9534" xr:uid="{00000000-0005-0000-0000-0000F4360000}"/>
    <cellStyle name="40% - Accent2 3 2 2 3 2 6" xfId="37982" xr:uid="{00000000-0005-0000-0000-0000F5360000}"/>
    <cellStyle name="40% - Accent2 3 2 2 3 2 7" xfId="45037" xr:uid="{00000000-0005-0000-0000-0000F6360000}"/>
    <cellStyle name="40% - Accent2 3 2 2 3 3" xfId="9535" xr:uid="{00000000-0005-0000-0000-0000F7360000}"/>
    <cellStyle name="40% - Accent2 3 2 2 3 3 2" xfId="9536" xr:uid="{00000000-0005-0000-0000-0000F8360000}"/>
    <cellStyle name="40% - Accent2 3 2 2 3 3 2 2" xfId="9537" xr:uid="{00000000-0005-0000-0000-0000F9360000}"/>
    <cellStyle name="40% - Accent2 3 2 2 3 3 2 2 2" xfId="9538" xr:uid="{00000000-0005-0000-0000-0000FA360000}"/>
    <cellStyle name="40% - Accent2 3 2 2 3 3 2 2 3" xfId="45043" xr:uid="{00000000-0005-0000-0000-0000FB360000}"/>
    <cellStyle name="40% - Accent2 3 2 2 3 3 2 3" xfId="9539" xr:uid="{00000000-0005-0000-0000-0000FC360000}"/>
    <cellStyle name="40% - Accent2 3 2 2 3 3 2 4" xfId="9540" xr:uid="{00000000-0005-0000-0000-0000FD360000}"/>
    <cellStyle name="40% - Accent2 3 2 2 3 3 2 5" xfId="37985" xr:uid="{00000000-0005-0000-0000-0000FE360000}"/>
    <cellStyle name="40% - Accent2 3 2 2 3 3 2 6" xfId="45042" xr:uid="{00000000-0005-0000-0000-0000FF360000}"/>
    <cellStyle name="40% - Accent2 3 2 2 3 3 3" xfId="9541" xr:uid="{00000000-0005-0000-0000-000000370000}"/>
    <cellStyle name="40% - Accent2 3 2 2 3 3 3 2" xfId="9542" xr:uid="{00000000-0005-0000-0000-000001370000}"/>
    <cellStyle name="40% - Accent2 3 2 2 3 3 3 3" xfId="45044" xr:uid="{00000000-0005-0000-0000-000002370000}"/>
    <cellStyle name="40% - Accent2 3 2 2 3 3 4" xfId="9543" xr:uid="{00000000-0005-0000-0000-000003370000}"/>
    <cellStyle name="40% - Accent2 3 2 2 3 3 5" xfId="9544" xr:uid="{00000000-0005-0000-0000-000004370000}"/>
    <cellStyle name="40% - Accent2 3 2 2 3 3 6" xfId="37984" xr:uid="{00000000-0005-0000-0000-000005370000}"/>
    <cellStyle name="40% - Accent2 3 2 2 3 3 7" xfId="45041" xr:uid="{00000000-0005-0000-0000-000006370000}"/>
    <cellStyle name="40% - Accent2 3 2 2 3 4" xfId="9545" xr:uid="{00000000-0005-0000-0000-000007370000}"/>
    <cellStyle name="40% - Accent2 3 2 2 3 4 2" xfId="9546" xr:uid="{00000000-0005-0000-0000-000008370000}"/>
    <cellStyle name="40% - Accent2 3 2 2 3 4 2 2" xfId="9547" xr:uid="{00000000-0005-0000-0000-000009370000}"/>
    <cellStyle name="40% - Accent2 3 2 2 3 4 2 3" xfId="45046" xr:uid="{00000000-0005-0000-0000-00000A370000}"/>
    <cellStyle name="40% - Accent2 3 2 2 3 4 3" xfId="9548" xr:uid="{00000000-0005-0000-0000-00000B370000}"/>
    <cellStyle name="40% - Accent2 3 2 2 3 4 4" xfId="9549" xr:uid="{00000000-0005-0000-0000-00000C370000}"/>
    <cellStyle name="40% - Accent2 3 2 2 3 4 5" xfId="37986" xr:uid="{00000000-0005-0000-0000-00000D370000}"/>
    <cellStyle name="40% - Accent2 3 2 2 3 4 6" xfId="45045" xr:uid="{00000000-0005-0000-0000-00000E370000}"/>
    <cellStyle name="40% - Accent2 3 2 2 3 5" xfId="9550" xr:uid="{00000000-0005-0000-0000-00000F370000}"/>
    <cellStyle name="40% - Accent2 3 2 2 3 5 2" xfId="9551" xr:uid="{00000000-0005-0000-0000-000010370000}"/>
    <cellStyle name="40% - Accent2 3 2 2 3 5 2 2" xfId="9552" xr:uid="{00000000-0005-0000-0000-000011370000}"/>
    <cellStyle name="40% - Accent2 3 2 2 3 5 3" xfId="9553" xr:uid="{00000000-0005-0000-0000-000012370000}"/>
    <cellStyle name="40% - Accent2 3 2 2 3 5 4" xfId="9554" xr:uid="{00000000-0005-0000-0000-000013370000}"/>
    <cellStyle name="40% - Accent2 3 2 2 3 5 5" xfId="45047" xr:uid="{00000000-0005-0000-0000-000014370000}"/>
    <cellStyle name="40% - Accent2 3 2 2 3 6" xfId="9555" xr:uid="{00000000-0005-0000-0000-000015370000}"/>
    <cellStyle name="40% - Accent2 3 2 2 3 6 2" xfId="9556" xr:uid="{00000000-0005-0000-0000-000016370000}"/>
    <cellStyle name="40% - Accent2 3 2 2 3 6 2 2" xfId="9557" xr:uid="{00000000-0005-0000-0000-000017370000}"/>
    <cellStyle name="40% - Accent2 3 2 2 3 6 3" xfId="9558" xr:uid="{00000000-0005-0000-0000-000018370000}"/>
    <cellStyle name="40% - Accent2 3 2 2 3 6 4" xfId="9559" xr:uid="{00000000-0005-0000-0000-000019370000}"/>
    <cellStyle name="40% - Accent2 3 2 2 3 7" xfId="9560" xr:uid="{00000000-0005-0000-0000-00001A370000}"/>
    <cellStyle name="40% - Accent2 3 2 2 3 7 2" xfId="9561" xr:uid="{00000000-0005-0000-0000-00001B370000}"/>
    <cellStyle name="40% - Accent2 3 2 2 3 8" xfId="9562" xr:uid="{00000000-0005-0000-0000-00001C370000}"/>
    <cellStyle name="40% - Accent2 3 2 2 3 9" xfId="9563" xr:uid="{00000000-0005-0000-0000-00001D370000}"/>
    <cellStyle name="40% - Accent2 3 2 2 4" xfId="9564" xr:uid="{00000000-0005-0000-0000-00001E370000}"/>
    <cellStyle name="40% - Accent2 3 2 2 4 2" xfId="9565" xr:uid="{00000000-0005-0000-0000-00001F370000}"/>
    <cellStyle name="40% - Accent2 3 2 2 4 2 2" xfId="9566" xr:uid="{00000000-0005-0000-0000-000020370000}"/>
    <cellStyle name="40% - Accent2 3 2 2 4 2 2 2" xfId="9567" xr:uid="{00000000-0005-0000-0000-000021370000}"/>
    <cellStyle name="40% - Accent2 3 2 2 4 2 2 3" xfId="45050" xr:uid="{00000000-0005-0000-0000-000022370000}"/>
    <cellStyle name="40% - Accent2 3 2 2 4 2 3" xfId="9568" xr:uid="{00000000-0005-0000-0000-000023370000}"/>
    <cellStyle name="40% - Accent2 3 2 2 4 2 4" xfId="9569" xr:uid="{00000000-0005-0000-0000-000024370000}"/>
    <cellStyle name="40% - Accent2 3 2 2 4 2 5" xfId="37988" xr:uid="{00000000-0005-0000-0000-000025370000}"/>
    <cellStyle name="40% - Accent2 3 2 2 4 2 6" xfId="45049" xr:uid="{00000000-0005-0000-0000-000026370000}"/>
    <cellStyle name="40% - Accent2 3 2 2 4 3" xfId="9570" xr:uid="{00000000-0005-0000-0000-000027370000}"/>
    <cellStyle name="40% - Accent2 3 2 2 4 3 2" xfId="9571" xr:uid="{00000000-0005-0000-0000-000028370000}"/>
    <cellStyle name="40% - Accent2 3 2 2 4 3 3" xfId="45051" xr:uid="{00000000-0005-0000-0000-000029370000}"/>
    <cellStyle name="40% - Accent2 3 2 2 4 4" xfId="9572" xr:uid="{00000000-0005-0000-0000-00002A370000}"/>
    <cellStyle name="40% - Accent2 3 2 2 4 5" xfId="9573" xr:uid="{00000000-0005-0000-0000-00002B370000}"/>
    <cellStyle name="40% - Accent2 3 2 2 4 6" xfId="37987" xr:uid="{00000000-0005-0000-0000-00002C370000}"/>
    <cellStyle name="40% - Accent2 3 2 2 4 7" xfId="45048" xr:uid="{00000000-0005-0000-0000-00002D370000}"/>
    <cellStyle name="40% - Accent2 3 2 2 5" xfId="9574" xr:uid="{00000000-0005-0000-0000-00002E370000}"/>
    <cellStyle name="40% - Accent2 3 2 2 5 2" xfId="9575" xr:uid="{00000000-0005-0000-0000-00002F370000}"/>
    <cellStyle name="40% - Accent2 3 2 2 5 2 2" xfId="9576" xr:uid="{00000000-0005-0000-0000-000030370000}"/>
    <cellStyle name="40% - Accent2 3 2 2 5 2 2 2" xfId="9577" xr:uid="{00000000-0005-0000-0000-000031370000}"/>
    <cellStyle name="40% - Accent2 3 2 2 5 2 2 3" xfId="45054" xr:uid="{00000000-0005-0000-0000-000032370000}"/>
    <cellStyle name="40% - Accent2 3 2 2 5 2 3" xfId="9578" xr:uid="{00000000-0005-0000-0000-000033370000}"/>
    <cellStyle name="40% - Accent2 3 2 2 5 2 4" xfId="9579" xr:uid="{00000000-0005-0000-0000-000034370000}"/>
    <cellStyle name="40% - Accent2 3 2 2 5 2 5" xfId="37990" xr:uid="{00000000-0005-0000-0000-000035370000}"/>
    <cellStyle name="40% - Accent2 3 2 2 5 2 6" xfId="45053" xr:uid="{00000000-0005-0000-0000-000036370000}"/>
    <cellStyle name="40% - Accent2 3 2 2 5 3" xfId="9580" xr:uid="{00000000-0005-0000-0000-000037370000}"/>
    <cellStyle name="40% - Accent2 3 2 2 5 3 2" xfId="9581" xr:uid="{00000000-0005-0000-0000-000038370000}"/>
    <cellStyle name="40% - Accent2 3 2 2 5 3 3" xfId="45055" xr:uid="{00000000-0005-0000-0000-000039370000}"/>
    <cellStyle name="40% - Accent2 3 2 2 5 4" xfId="9582" xr:uid="{00000000-0005-0000-0000-00003A370000}"/>
    <cellStyle name="40% - Accent2 3 2 2 5 5" xfId="9583" xr:uid="{00000000-0005-0000-0000-00003B370000}"/>
    <cellStyle name="40% - Accent2 3 2 2 5 6" xfId="37989" xr:uid="{00000000-0005-0000-0000-00003C370000}"/>
    <cellStyle name="40% - Accent2 3 2 2 5 7" xfId="45052" xr:uid="{00000000-0005-0000-0000-00003D370000}"/>
    <cellStyle name="40% - Accent2 3 2 2 6" xfId="9584" xr:uid="{00000000-0005-0000-0000-00003E370000}"/>
    <cellStyle name="40% - Accent2 3 2 2 6 2" xfId="9585" xr:uid="{00000000-0005-0000-0000-00003F370000}"/>
    <cellStyle name="40% - Accent2 3 2 2 6 2 2" xfId="9586" xr:uid="{00000000-0005-0000-0000-000040370000}"/>
    <cellStyle name="40% - Accent2 3 2 2 6 2 3" xfId="45057" xr:uid="{00000000-0005-0000-0000-000041370000}"/>
    <cellStyle name="40% - Accent2 3 2 2 6 3" xfId="9587" xr:uid="{00000000-0005-0000-0000-000042370000}"/>
    <cellStyle name="40% - Accent2 3 2 2 6 4" xfId="9588" xr:uid="{00000000-0005-0000-0000-000043370000}"/>
    <cellStyle name="40% - Accent2 3 2 2 6 5" xfId="37991" xr:uid="{00000000-0005-0000-0000-000044370000}"/>
    <cellStyle name="40% - Accent2 3 2 2 6 6" xfId="45056" xr:uid="{00000000-0005-0000-0000-000045370000}"/>
    <cellStyle name="40% - Accent2 3 2 2 7" xfId="9589" xr:uid="{00000000-0005-0000-0000-000046370000}"/>
    <cellStyle name="40% - Accent2 3 2 2 7 2" xfId="9590" xr:uid="{00000000-0005-0000-0000-000047370000}"/>
    <cellStyle name="40% - Accent2 3 2 2 7 2 2" xfId="9591" xr:uid="{00000000-0005-0000-0000-000048370000}"/>
    <cellStyle name="40% - Accent2 3 2 2 7 3" xfId="9592" xr:uid="{00000000-0005-0000-0000-000049370000}"/>
    <cellStyle name="40% - Accent2 3 2 2 7 4" xfId="9593" xr:uid="{00000000-0005-0000-0000-00004A370000}"/>
    <cellStyle name="40% - Accent2 3 2 2 7 5" xfId="45058" xr:uid="{00000000-0005-0000-0000-00004B370000}"/>
    <cellStyle name="40% - Accent2 3 2 2 8" xfId="9594" xr:uid="{00000000-0005-0000-0000-00004C370000}"/>
    <cellStyle name="40% - Accent2 3 2 2 8 2" xfId="9595" xr:uid="{00000000-0005-0000-0000-00004D370000}"/>
    <cellStyle name="40% - Accent2 3 2 2 8 2 2" xfId="9596" xr:uid="{00000000-0005-0000-0000-00004E370000}"/>
    <cellStyle name="40% - Accent2 3 2 2 8 3" xfId="9597" xr:uid="{00000000-0005-0000-0000-00004F370000}"/>
    <cellStyle name="40% - Accent2 3 2 2 8 4" xfId="9598" xr:uid="{00000000-0005-0000-0000-000050370000}"/>
    <cellStyle name="40% - Accent2 3 2 2 9" xfId="9599" xr:uid="{00000000-0005-0000-0000-000051370000}"/>
    <cellStyle name="40% - Accent2 3 2 2 9 2" xfId="9600" xr:uid="{00000000-0005-0000-0000-000052370000}"/>
    <cellStyle name="40% - Accent2 3 2 3" xfId="9601" xr:uid="{00000000-0005-0000-0000-000053370000}"/>
    <cellStyle name="40% - Accent2 3 2 3 10" xfId="9602" xr:uid="{00000000-0005-0000-0000-000054370000}"/>
    <cellStyle name="40% - Accent2 3 2 3 11" xfId="34705" xr:uid="{00000000-0005-0000-0000-000055370000}"/>
    <cellStyle name="40% - Accent2 3 2 3 12" xfId="45059" xr:uid="{00000000-0005-0000-0000-000056370000}"/>
    <cellStyle name="40% - Accent2 3 2 3 2" xfId="9603" xr:uid="{00000000-0005-0000-0000-000057370000}"/>
    <cellStyle name="40% - Accent2 3 2 3 2 10" xfId="34706" xr:uid="{00000000-0005-0000-0000-000058370000}"/>
    <cellStyle name="40% - Accent2 3 2 3 2 11" xfId="45060" xr:uid="{00000000-0005-0000-0000-000059370000}"/>
    <cellStyle name="40% - Accent2 3 2 3 2 2" xfId="9604" xr:uid="{00000000-0005-0000-0000-00005A370000}"/>
    <cellStyle name="40% - Accent2 3 2 3 2 2 2" xfId="9605" xr:uid="{00000000-0005-0000-0000-00005B370000}"/>
    <cellStyle name="40% - Accent2 3 2 3 2 2 2 2" xfId="9606" xr:uid="{00000000-0005-0000-0000-00005C370000}"/>
    <cellStyle name="40% - Accent2 3 2 3 2 2 2 2 2" xfId="9607" xr:uid="{00000000-0005-0000-0000-00005D370000}"/>
    <cellStyle name="40% - Accent2 3 2 3 2 2 2 2 3" xfId="45063" xr:uid="{00000000-0005-0000-0000-00005E370000}"/>
    <cellStyle name="40% - Accent2 3 2 3 2 2 2 3" xfId="9608" xr:uid="{00000000-0005-0000-0000-00005F370000}"/>
    <cellStyle name="40% - Accent2 3 2 3 2 2 2 4" xfId="9609" xr:uid="{00000000-0005-0000-0000-000060370000}"/>
    <cellStyle name="40% - Accent2 3 2 3 2 2 2 5" xfId="37993" xr:uid="{00000000-0005-0000-0000-000061370000}"/>
    <cellStyle name="40% - Accent2 3 2 3 2 2 2 6" xfId="45062" xr:uid="{00000000-0005-0000-0000-000062370000}"/>
    <cellStyle name="40% - Accent2 3 2 3 2 2 3" xfId="9610" xr:uid="{00000000-0005-0000-0000-000063370000}"/>
    <cellStyle name="40% - Accent2 3 2 3 2 2 3 2" xfId="9611" xr:uid="{00000000-0005-0000-0000-000064370000}"/>
    <cellStyle name="40% - Accent2 3 2 3 2 2 3 3" xfId="45064" xr:uid="{00000000-0005-0000-0000-000065370000}"/>
    <cellStyle name="40% - Accent2 3 2 3 2 2 4" xfId="9612" xr:uid="{00000000-0005-0000-0000-000066370000}"/>
    <cellStyle name="40% - Accent2 3 2 3 2 2 5" xfId="9613" xr:uid="{00000000-0005-0000-0000-000067370000}"/>
    <cellStyle name="40% - Accent2 3 2 3 2 2 6" xfId="37992" xr:uid="{00000000-0005-0000-0000-000068370000}"/>
    <cellStyle name="40% - Accent2 3 2 3 2 2 7" xfId="45061" xr:uid="{00000000-0005-0000-0000-000069370000}"/>
    <cellStyle name="40% - Accent2 3 2 3 2 3" xfId="9614" xr:uid="{00000000-0005-0000-0000-00006A370000}"/>
    <cellStyle name="40% - Accent2 3 2 3 2 3 2" xfId="9615" xr:uid="{00000000-0005-0000-0000-00006B370000}"/>
    <cellStyle name="40% - Accent2 3 2 3 2 3 2 2" xfId="9616" xr:uid="{00000000-0005-0000-0000-00006C370000}"/>
    <cellStyle name="40% - Accent2 3 2 3 2 3 2 2 2" xfId="9617" xr:uid="{00000000-0005-0000-0000-00006D370000}"/>
    <cellStyle name="40% - Accent2 3 2 3 2 3 2 2 3" xfId="45067" xr:uid="{00000000-0005-0000-0000-00006E370000}"/>
    <cellStyle name="40% - Accent2 3 2 3 2 3 2 3" xfId="9618" xr:uid="{00000000-0005-0000-0000-00006F370000}"/>
    <cellStyle name="40% - Accent2 3 2 3 2 3 2 4" xfId="9619" xr:uid="{00000000-0005-0000-0000-000070370000}"/>
    <cellStyle name="40% - Accent2 3 2 3 2 3 2 5" xfId="37995" xr:uid="{00000000-0005-0000-0000-000071370000}"/>
    <cellStyle name="40% - Accent2 3 2 3 2 3 2 6" xfId="45066" xr:uid="{00000000-0005-0000-0000-000072370000}"/>
    <cellStyle name="40% - Accent2 3 2 3 2 3 3" xfId="9620" xr:uid="{00000000-0005-0000-0000-000073370000}"/>
    <cellStyle name="40% - Accent2 3 2 3 2 3 3 2" xfId="9621" xr:uid="{00000000-0005-0000-0000-000074370000}"/>
    <cellStyle name="40% - Accent2 3 2 3 2 3 3 3" xfId="45068" xr:uid="{00000000-0005-0000-0000-000075370000}"/>
    <cellStyle name="40% - Accent2 3 2 3 2 3 4" xfId="9622" xr:uid="{00000000-0005-0000-0000-000076370000}"/>
    <cellStyle name="40% - Accent2 3 2 3 2 3 5" xfId="9623" xr:uid="{00000000-0005-0000-0000-000077370000}"/>
    <cellStyle name="40% - Accent2 3 2 3 2 3 6" xfId="37994" xr:uid="{00000000-0005-0000-0000-000078370000}"/>
    <cellStyle name="40% - Accent2 3 2 3 2 3 7" xfId="45065" xr:uid="{00000000-0005-0000-0000-000079370000}"/>
    <cellStyle name="40% - Accent2 3 2 3 2 4" xfId="9624" xr:uid="{00000000-0005-0000-0000-00007A370000}"/>
    <cellStyle name="40% - Accent2 3 2 3 2 4 2" xfId="9625" xr:uid="{00000000-0005-0000-0000-00007B370000}"/>
    <cellStyle name="40% - Accent2 3 2 3 2 4 2 2" xfId="9626" xr:uid="{00000000-0005-0000-0000-00007C370000}"/>
    <cellStyle name="40% - Accent2 3 2 3 2 4 2 3" xfId="45070" xr:uid="{00000000-0005-0000-0000-00007D370000}"/>
    <cellStyle name="40% - Accent2 3 2 3 2 4 3" xfId="9627" xr:uid="{00000000-0005-0000-0000-00007E370000}"/>
    <cellStyle name="40% - Accent2 3 2 3 2 4 4" xfId="9628" xr:uid="{00000000-0005-0000-0000-00007F370000}"/>
    <cellStyle name="40% - Accent2 3 2 3 2 4 5" xfId="37996" xr:uid="{00000000-0005-0000-0000-000080370000}"/>
    <cellStyle name="40% - Accent2 3 2 3 2 4 6" xfId="45069" xr:uid="{00000000-0005-0000-0000-000081370000}"/>
    <cellStyle name="40% - Accent2 3 2 3 2 5" xfId="9629" xr:uid="{00000000-0005-0000-0000-000082370000}"/>
    <cellStyle name="40% - Accent2 3 2 3 2 5 2" xfId="9630" xr:uid="{00000000-0005-0000-0000-000083370000}"/>
    <cellStyle name="40% - Accent2 3 2 3 2 5 2 2" xfId="9631" xr:uid="{00000000-0005-0000-0000-000084370000}"/>
    <cellStyle name="40% - Accent2 3 2 3 2 5 3" xfId="9632" xr:uid="{00000000-0005-0000-0000-000085370000}"/>
    <cellStyle name="40% - Accent2 3 2 3 2 5 4" xfId="9633" xr:uid="{00000000-0005-0000-0000-000086370000}"/>
    <cellStyle name="40% - Accent2 3 2 3 2 5 5" xfId="45071" xr:uid="{00000000-0005-0000-0000-000087370000}"/>
    <cellStyle name="40% - Accent2 3 2 3 2 6" xfId="9634" xr:uid="{00000000-0005-0000-0000-000088370000}"/>
    <cellStyle name="40% - Accent2 3 2 3 2 6 2" xfId="9635" xr:uid="{00000000-0005-0000-0000-000089370000}"/>
    <cellStyle name="40% - Accent2 3 2 3 2 6 2 2" xfId="9636" xr:uid="{00000000-0005-0000-0000-00008A370000}"/>
    <cellStyle name="40% - Accent2 3 2 3 2 6 3" xfId="9637" xr:uid="{00000000-0005-0000-0000-00008B370000}"/>
    <cellStyle name="40% - Accent2 3 2 3 2 6 4" xfId="9638" xr:uid="{00000000-0005-0000-0000-00008C370000}"/>
    <cellStyle name="40% - Accent2 3 2 3 2 7" xfId="9639" xr:uid="{00000000-0005-0000-0000-00008D370000}"/>
    <cellStyle name="40% - Accent2 3 2 3 2 7 2" xfId="9640" xr:uid="{00000000-0005-0000-0000-00008E370000}"/>
    <cellStyle name="40% - Accent2 3 2 3 2 8" xfId="9641" xr:uid="{00000000-0005-0000-0000-00008F370000}"/>
    <cellStyle name="40% - Accent2 3 2 3 2 9" xfId="9642" xr:uid="{00000000-0005-0000-0000-000090370000}"/>
    <cellStyle name="40% - Accent2 3 2 3 3" xfId="9643" xr:uid="{00000000-0005-0000-0000-000091370000}"/>
    <cellStyle name="40% - Accent2 3 2 3 3 2" xfId="9644" xr:uid="{00000000-0005-0000-0000-000092370000}"/>
    <cellStyle name="40% - Accent2 3 2 3 3 2 2" xfId="9645" xr:uid="{00000000-0005-0000-0000-000093370000}"/>
    <cellStyle name="40% - Accent2 3 2 3 3 2 2 2" xfId="9646" xr:uid="{00000000-0005-0000-0000-000094370000}"/>
    <cellStyle name="40% - Accent2 3 2 3 3 2 2 3" xfId="45074" xr:uid="{00000000-0005-0000-0000-000095370000}"/>
    <cellStyle name="40% - Accent2 3 2 3 3 2 3" xfId="9647" xr:uid="{00000000-0005-0000-0000-000096370000}"/>
    <cellStyle name="40% - Accent2 3 2 3 3 2 4" xfId="9648" xr:uid="{00000000-0005-0000-0000-000097370000}"/>
    <cellStyle name="40% - Accent2 3 2 3 3 2 5" xfId="37998" xr:uid="{00000000-0005-0000-0000-000098370000}"/>
    <cellStyle name="40% - Accent2 3 2 3 3 2 6" xfId="45073" xr:uid="{00000000-0005-0000-0000-000099370000}"/>
    <cellStyle name="40% - Accent2 3 2 3 3 3" xfId="9649" xr:uid="{00000000-0005-0000-0000-00009A370000}"/>
    <cellStyle name="40% - Accent2 3 2 3 3 3 2" xfId="9650" xr:uid="{00000000-0005-0000-0000-00009B370000}"/>
    <cellStyle name="40% - Accent2 3 2 3 3 3 3" xfId="45075" xr:uid="{00000000-0005-0000-0000-00009C370000}"/>
    <cellStyle name="40% - Accent2 3 2 3 3 4" xfId="9651" xr:uid="{00000000-0005-0000-0000-00009D370000}"/>
    <cellStyle name="40% - Accent2 3 2 3 3 5" xfId="9652" xr:uid="{00000000-0005-0000-0000-00009E370000}"/>
    <cellStyle name="40% - Accent2 3 2 3 3 6" xfId="37997" xr:uid="{00000000-0005-0000-0000-00009F370000}"/>
    <cellStyle name="40% - Accent2 3 2 3 3 7" xfId="45072" xr:uid="{00000000-0005-0000-0000-0000A0370000}"/>
    <cellStyle name="40% - Accent2 3 2 3 4" xfId="9653" xr:uid="{00000000-0005-0000-0000-0000A1370000}"/>
    <cellStyle name="40% - Accent2 3 2 3 4 2" xfId="9654" xr:uid="{00000000-0005-0000-0000-0000A2370000}"/>
    <cellStyle name="40% - Accent2 3 2 3 4 2 2" xfId="9655" xr:uid="{00000000-0005-0000-0000-0000A3370000}"/>
    <cellStyle name="40% - Accent2 3 2 3 4 2 2 2" xfId="9656" xr:uid="{00000000-0005-0000-0000-0000A4370000}"/>
    <cellStyle name="40% - Accent2 3 2 3 4 2 2 3" xfId="45078" xr:uid="{00000000-0005-0000-0000-0000A5370000}"/>
    <cellStyle name="40% - Accent2 3 2 3 4 2 3" xfId="9657" xr:uid="{00000000-0005-0000-0000-0000A6370000}"/>
    <cellStyle name="40% - Accent2 3 2 3 4 2 4" xfId="9658" xr:uid="{00000000-0005-0000-0000-0000A7370000}"/>
    <cellStyle name="40% - Accent2 3 2 3 4 2 5" xfId="38000" xr:uid="{00000000-0005-0000-0000-0000A8370000}"/>
    <cellStyle name="40% - Accent2 3 2 3 4 2 6" xfId="45077" xr:uid="{00000000-0005-0000-0000-0000A9370000}"/>
    <cellStyle name="40% - Accent2 3 2 3 4 3" xfId="9659" xr:uid="{00000000-0005-0000-0000-0000AA370000}"/>
    <cellStyle name="40% - Accent2 3 2 3 4 3 2" xfId="9660" xr:uid="{00000000-0005-0000-0000-0000AB370000}"/>
    <cellStyle name="40% - Accent2 3 2 3 4 3 3" xfId="45079" xr:uid="{00000000-0005-0000-0000-0000AC370000}"/>
    <cellStyle name="40% - Accent2 3 2 3 4 4" xfId="9661" xr:uid="{00000000-0005-0000-0000-0000AD370000}"/>
    <cellStyle name="40% - Accent2 3 2 3 4 5" xfId="9662" xr:uid="{00000000-0005-0000-0000-0000AE370000}"/>
    <cellStyle name="40% - Accent2 3 2 3 4 6" xfId="37999" xr:uid="{00000000-0005-0000-0000-0000AF370000}"/>
    <cellStyle name="40% - Accent2 3 2 3 4 7" xfId="45076" xr:uid="{00000000-0005-0000-0000-0000B0370000}"/>
    <cellStyle name="40% - Accent2 3 2 3 5" xfId="9663" xr:uid="{00000000-0005-0000-0000-0000B1370000}"/>
    <cellStyle name="40% - Accent2 3 2 3 5 2" xfId="9664" xr:uid="{00000000-0005-0000-0000-0000B2370000}"/>
    <cellStyle name="40% - Accent2 3 2 3 5 2 2" xfId="9665" xr:uid="{00000000-0005-0000-0000-0000B3370000}"/>
    <cellStyle name="40% - Accent2 3 2 3 5 2 3" xfId="45081" xr:uid="{00000000-0005-0000-0000-0000B4370000}"/>
    <cellStyle name="40% - Accent2 3 2 3 5 3" xfId="9666" xr:uid="{00000000-0005-0000-0000-0000B5370000}"/>
    <cellStyle name="40% - Accent2 3 2 3 5 4" xfId="9667" xr:uid="{00000000-0005-0000-0000-0000B6370000}"/>
    <cellStyle name="40% - Accent2 3 2 3 5 5" xfId="38001" xr:uid="{00000000-0005-0000-0000-0000B7370000}"/>
    <cellStyle name="40% - Accent2 3 2 3 5 6" xfId="45080" xr:uid="{00000000-0005-0000-0000-0000B8370000}"/>
    <cellStyle name="40% - Accent2 3 2 3 6" xfId="9668" xr:uid="{00000000-0005-0000-0000-0000B9370000}"/>
    <cellStyle name="40% - Accent2 3 2 3 6 2" xfId="9669" xr:uid="{00000000-0005-0000-0000-0000BA370000}"/>
    <cellStyle name="40% - Accent2 3 2 3 6 2 2" xfId="9670" xr:uid="{00000000-0005-0000-0000-0000BB370000}"/>
    <cellStyle name="40% - Accent2 3 2 3 6 3" xfId="9671" xr:uid="{00000000-0005-0000-0000-0000BC370000}"/>
    <cellStyle name="40% - Accent2 3 2 3 6 4" xfId="9672" xr:uid="{00000000-0005-0000-0000-0000BD370000}"/>
    <cellStyle name="40% - Accent2 3 2 3 6 5" xfId="45082" xr:uid="{00000000-0005-0000-0000-0000BE370000}"/>
    <cellStyle name="40% - Accent2 3 2 3 7" xfId="9673" xr:uid="{00000000-0005-0000-0000-0000BF370000}"/>
    <cellStyle name="40% - Accent2 3 2 3 7 2" xfId="9674" xr:uid="{00000000-0005-0000-0000-0000C0370000}"/>
    <cellStyle name="40% - Accent2 3 2 3 7 2 2" xfId="9675" xr:uid="{00000000-0005-0000-0000-0000C1370000}"/>
    <cellStyle name="40% - Accent2 3 2 3 7 3" xfId="9676" xr:uid="{00000000-0005-0000-0000-0000C2370000}"/>
    <cellStyle name="40% - Accent2 3 2 3 7 4" xfId="9677" xr:uid="{00000000-0005-0000-0000-0000C3370000}"/>
    <cellStyle name="40% - Accent2 3 2 3 8" xfId="9678" xr:uid="{00000000-0005-0000-0000-0000C4370000}"/>
    <cellStyle name="40% - Accent2 3 2 3 8 2" xfId="9679" xr:uid="{00000000-0005-0000-0000-0000C5370000}"/>
    <cellStyle name="40% - Accent2 3 2 3 9" xfId="9680" xr:uid="{00000000-0005-0000-0000-0000C6370000}"/>
    <cellStyle name="40% - Accent2 3 2 4" xfId="9681" xr:uid="{00000000-0005-0000-0000-0000C7370000}"/>
    <cellStyle name="40% - Accent2 3 2 4 10" xfId="34707" xr:uid="{00000000-0005-0000-0000-0000C8370000}"/>
    <cellStyle name="40% - Accent2 3 2 4 11" xfId="45083" xr:uid="{00000000-0005-0000-0000-0000C9370000}"/>
    <cellStyle name="40% - Accent2 3 2 4 2" xfId="9682" xr:uid="{00000000-0005-0000-0000-0000CA370000}"/>
    <cellStyle name="40% - Accent2 3 2 4 2 2" xfId="9683" xr:uid="{00000000-0005-0000-0000-0000CB370000}"/>
    <cellStyle name="40% - Accent2 3 2 4 2 2 2" xfId="9684" xr:uid="{00000000-0005-0000-0000-0000CC370000}"/>
    <cellStyle name="40% - Accent2 3 2 4 2 2 2 2" xfId="9685" xr:uid="{00000000-0005-0000-0000-0000CD370000}"/>
    <cellStyle name="40% - Accent2 3 2 4 2 2 2 3" xfId="45086" xr:uid="{00000000-0005-0000-0000-0000CE370000}"/>
    <cellStyle name="40% - Accent2 3 2 4 2 2 3" xfId="9686" xr:uid="{00000000-0005-0000-0000-0000CF370000}"/>
    <cellStyle name="40% - Accent2 3 2 4 2 2 4" xfId="9687" xr:uid="{00000000-0005-0000-0000-0000D0370000}"/>
    <cellStyle name="40% - Accent2 3 2 4 2 2 5" xfId="38003" xr:uid="{00000000-0005-0000-0000-0000D1370000}"/>
    <cellStyle name="40% - Accent2 3 2 4 2 2 6" xfId="45085" xr:uid="{00000000-0005-0000-0000-0000D2370000}"/>
    <cellStyle name="40% - Accent2 3 2 4 2 3" xfId="9688" xr:uid="{00000000-0005-0000-0000-0000D3370000}"/>
    <cellStyle name="40% - Accent2 3 2 4 2 3 2" xfId="9689" xr:uid="{00000000-0005-0000-0000-0000D4370000}"/>
    <cellStyle name="40% - Accent2 3 2 4 2 3 3" xfId="45087" xr:uid="{00000000-0005-0000-0000-0000D5370000}"/>
    <cellStyle name="40% - Accent2 3 2 4 2 4" xfId="9690" xr:uid="{00000000-0005-0000-0000-0000D6370000}"/>
    <cellStyle name="40% - Accent2 3 2 4 2 5" xfId="9691" xr:uid="{00000000-0005-0000-0000-0000D7370000}"/>
    <cellStyle name="40% - Accent2 3 2 4 2 6" xfId="38002" xr:uid="{00000000-0005-0000-0000-0000D8370000}"/>
    <cellStyle name="40% - Accent2 3 2 4 2 7" xfId="45084" xr:uid="{00000000-0005-0000-0000-0000D9370000}"/>
    <cellStyle name="40% - Accent2 3 2 4 3" xfId="9692" xr:uid="{00000000-0005-0000-0000-0000DA370000}"/>
    <cellStyle name="40% - Accent2 3 2 4 3 2" xfId="9693" xr:uid="{00000000-0005-0000-0000-0000DB370000}"/>
    <cellStyle name="40% - Accent2 3 2 4 3 2 2" xfId="9694" xr:uid="{00000000-0005-0000-0000-0000DC370000}"/>
    <cellStyle name="40% - Accent2 3 2 4 3 2 2 2" xfId="9695" xr:uid="{00000000-0005-0000-0000-0000DD370000}"/>
    <cellStyle name="40% - Accent2 3 2 4 3 2 2 3" xfId="45090" xr:uid="{00000000-0005-0000-0000-0000DE370000}"/>
    <cellStyle name="40% - Accent2 3 2 4 3 2 3" xfId="9696" xr:uid="{00000000-0005-0000-0000-0000DF370000}"/>
    <cellStyle name="40% - Accent2 3 2 4 3 2 4" xfId="9697" xr:uid="{00000000-0005-0000-0000-0000E0370000}"/>
    <cellStyle name="40% - Accent2 3 2 4 3 2 5" xfId="38005" xr:uid="{00000000-0005-0000-0000-0000E1370000}"/>
    <cellStyle name="40% - Accent2 3 2 4 3 2 6" xfId="45089" xr:uid="{00000000-0005-0000-0000-0000E2370000}"/>
    <cellStyle name="40% - Accent2 3 2 4 3 3" xfId="9698" xr:uid="{00000000-0005-0000-0000-0000E3370000}"/>
    <cellStyle name="40% - Accent2 3 2 4 3 3 2" xfId="9699" xr:uid="{00000000-0005-0000-0000-0000E4370000}"/>
    <cellStyle name="40% - Accent2 3 2 4 3 3 3" xfId="45091" xr:uid="{00000000-0005-0000-0000-0000E5370000}"/>
    <cellStyle name="40% - Accent2 3 2 4 3 4" xfId="9700" xr:uid="{00000000-0005-0000-0000-0000E6370000}"/>
    <cellStyle name="40% - Accent2 3 2 4 3 5" xfId="9701" xr:uid="{00000000-0005-0000-0000-0000E7370000}"/>
    <cellStyle name="40% - Accent2 3 2 4 3 6" xfId="38004" xr:uid="{00000000-0005-0000-0000-0000E8370000}"/>
    <cellStyle name="40% - Accent2 3 2 4 3 7" xfId="45088" xr:uid="{00000000-0005-0000-0000-0000E9370000}"/>
    <cellStyle name="40% - Accent2 3 2 4 4" xfId="9702" xr:uid="{00000000-0005-0000-0000-0000EA370000}"/>
    <cellStyle name="40% - Accent2 3 2 4 4 2" xfId="9703" xr:uid="{00000000-0005-0000-0000-0000EB370000}"/>
    <cellStyle name="40% - Accent2 3 2 4 4 2 2" xfId="9704" xr:uid="{00000000-0005-0000-0000-0000EC370000}"/>
    <cellStyle name="40% - Accent2 3 2 4 4 2 3" xfId="45093" xr:uid="{00000000-0005-0000-0000-0000ED370000}"/>
    <cellStyle name="40% - Accent2 3 2 4 4 3" xfId="9705" xr:uid="{00000000-0005-0000-0000-0000EE370000}"/>
    <cellStyle name="40% - Accent2 3 2 4 4 4" xfId="9706" xr:uid="{00000000-0005-0000-0000-0000EF370000}"/>
    <cellStyle name="40% - Accent2 3 2 4 4 5" xfId="38006" xr:uid="{00000000-0005-0000-0000-0000F0370000}"/>
    <cellStyle name="40% - Accent2 3 2 4 4 6" xfId="45092" xr:uid="{00000000-0005-0000-0000-0000F1370000}"/>
    <cellStyle name="40% - Accent2 3 2 4 5" xfId="9707" xr:uid="{00000000-0005-0000-0000-0000F2370000}"/>
    <cellStyle name="40% - Accent2 3 2 4 5 2" xfId="9708" xr:uid="{00000000-0005-0000-0000-0000F3370000}"/>
    <cellStyle name="40% - Accent2 3 2 4 5 2 2" xfId="9709" xr:uid="{00000000-0005-0000-0000-0000F4370000}"/>
    <cellStyle name="40% - Accent2 3 2 4 5 3" xfId="9710" xr:uid="{00000000-0005-0000-0000-0000F5370000}"/>
    <cellStyle name="40% - Accent2 3 2 4 5 4" xfId="9711" xr:uid="{00000000-0005-0000-0000-0000F6370000}"/>
    <cellStyle name="40% - Accent2 3 2 4 5 5" xfId="45094" xr:uid="{00000000-0005-0000-0000-0000F7370000}"/>
    <cellStyle name="40% - Accent2 3 2 4 6" xfId="9712" xr:uid="{00000000-0005-0000-0000-0000F8370000}"/>
    <cellStyle name="40% - Accent2 3 2 4 6 2" xfId="9713" xr:uid="{00000000-0005-0000-0000-0000F9370000}"/>
    <cellStyle name="40% - Accent2 3 2 4 6 2 2" xfId="9714" xr:uid="{00000000-0005-0000-0000-0000FA370000}"/>
    <cellStyle name="40% - Accent2 3 2 4 6 3" xfId="9715" xr:uid="{00000000-0005-0000-0000-0000FB370000}"/>
    <cellStyle name="40% - Accent2 3 2 4 6 4" xfId="9716" xr:uid="{00000000-0005-0000-0000-0000FC370000}"/>
    <cellStyle name="40% - Accent2 3 2 4 7" xfId="9717" xr:uid="{00000000-0005-0000-0000-0000FD370000}"/>
    <cellStyle name="40% - Accent2 3 2 4 7 2" xfId="9718" xr:uid="{00000000-0005-0000-0000-0000FE370000}"/>
    <cellStyle name="40% - Accent2 3 2 4 8" xfId="9719" xr:uid="{00000000-0005-0000-0000-0000FF370000}"/>
    <cellStyle name="40% - Accent2 3 2 4 9" xfId="9720" xr:uid="{00000000-0005-0000-0000-000000380000}"/>
    <cellStyle name="40% - Accent2 3 2 5" xfId="9721" xr:uid="{00000000-0005-0000-0000-000001380000}"/>
    <cellStyle name="40% - Accent2 3 2 5 2" xfId="9722" xr:uid="{00000000-0005-0000-0000-000002380000}"/>
    <cellStyle name="40% - Accent2 3 2 5 2 2" xfId="9723" xr:uid="{00000000-0005-0000-0000-000003380000}"/>
    <cellStyle name="40% - Accent2 3 2 5 2 2 2" xfId="9724" xr:uid="{00000000-0005-0000-0000-000004380000}"/>
    <cellStyle name="40% - Accent2 3 2 5 2 2 3" xfId="45097" xr:uid="{00000000-0005-0000-0000-000005380000}"/>
    <cellStyle name="40% - Accent2 3 2 5 2 3" xfId="9725" xr:uid="{00000000-0005-0000-0000-000006380000}"/>
    <cellStyle name="40% - Accent2 3 2 5 2 4" xfId="9726" xr:uid="{00000000-0005-0000-0000-000007380000}"/>
    <cellStyle name="40% - Accent2 3 2 5 2 5" xfId="38008" xr:uid="{00000000-0005-0000-0000-000008380000}"/>
    <cellStyle name="40% - Accent2 3 2 5 2 6" xfId="45096" xr:uid="{00000000-0005-0000-0000-000009380000}"/>
    <cellStyle name="40% - Accent2 3 2 5 3" xfId="9727" xr:uid="{00000000-0005-0000-0000-00000A380000}"/>
    <cellStyle name="40% - Accent2 3 2 5 3 2" xfId="9728" xr:uid="{00000000-0005-0000-0000-00000B380000}"/>
    <cellStyle name="40% - Accent2 3 2 5 3 3" xfId="45098" xr:uid="{00000000-0005-0000-0000-00000C380000}"/>
    <cellStyle name="40% - Accent2 3 2 5 4" xfId="9729" xr:uid="{00000000-0005-0000-0000-00000D380000}"/>
    <cellStyle name="40% - Accent2 3 2 5 5" xfId="9730" xr:uid="{00000000-0005-0000-0000-00000E380000}"/>
    <cellStyle name="40% - Accent2 3 2 5 6" xfId="38007" xr:uid="{00000000-0005-0000-0000-00000F380000}"/>
    <cellStyle name="40% - Accent2 3 2 5 7" xfId="45095" xr:uid="{00000000-0005-0000-0000-000010380000}"/>
    <cellStyle name="40% - Accent2 3 2 6" xfId="9731" xr:uid="{00000000-0005-0000-0000-000011380000}"/>
    <cellStyle name="40% - Accent2 3 2 6 2" xfId="9732" xr:uid="{00000000-0005-0000-0000-000012380000}"/>
    <cellStyle name="40% - Accent2 3 2 6 2 2" xfId="9733" xr:uid="{00000000-0005-0000-0000-000013380000}"/>
    <cellStyle name="40% - Accent2 3 2 6 2 2 2" xfId="9734" xr:uid="{00000000-0005-0000-0000-000014380000}"/>
    <cellStyle name="40% - Accent2 3 2 6 2 2 3" xfId="45101" xr:uid="{00000000-0005-0000-0000-000015380000}"/>
    <cellStyle name="40% - Accent2 3 2 6 2 3" xfId="9735" xr:uid="{00000000-0005-0000-0000-000016380000}"/>
    <cellStyle name="40% - Accent2 3 2 6 2 4" xfId="9736" xr:uid="{00000000-0005-0000-0000-000017380000}"/>
    <cellStyle name="40% - Accent2 3 2 6 2 5" xfId="38010" xr:uid="{00000000-0005-0000-0000-000018380000}"/>
    <cellStyle name="40% - Accent2 3 2 6 2 6" xfId="45100" xr:uid="{00000000-0005-0000-0000-000019380000}"/>
    <cellStyle name="40% - Accent2 3 2 6 3" xfId="9737" xr:uid="{00000000-0005-0000-0000-00001A380000}"/>
    <cellStyle name="40% - Accent2 3 2 6 3 2" xfId="9738" xr:uid="{00000000-0005-0000-0000-00001B380000}"/>
    <cellStyle name="40% - Accent2 3 2 6 3 3" xfId="45102" xr:uid="{00000000-0005-0000-0000-00001C380000}"/>
    <cellStyle name="40% - Accent2 3 2 6 4" xfId="9739" xr:uid="{00000000-0005-0000-0000-00001D380000}"/>
    <cellStyle name="40% - Accent2 3 2 6 5" xfId="9740" xr:uid="{00000000-0005-0000-0000-00001E380000}"/>
    <cellStyle name="40% - Accent2 3 2 6 6" xfId="38009" xr:uid="{00000000-0005-0000-0000-00001F380000}"/>
    <cellStyle name="40% - Accent2 3 2 6 7" xfId="45099" xr:uid="{00000000-0005-0000-0000-000020380000}"/>
    <cellStyle name="40% - Accent2 3 2 7" xfId="9741" xr:uid="{00000000-0005-0000-0000-000021380000}"/>
    <cellStyle name="40% - Accent2 3 2 7 2" xfId="9742" xr:uid="{00000000-0005-0000-0000-000022380000}"/>
    <cellStyle name="40% - Accent2 3 2 7 2 2" xfId="9743" xr:uid="{00000000-0005-0000-0000-000023380000}"/>
    <cellStyle name="40% - Accent2 3 2 7 2 3" xfId="45104" xr:uid="{00000000-0005-0000-0000-000024380000}"/>
    <cellStyle name="40% - Accent2 3 2 7 3" xfId="9744" xr:uid="{00000000-0005-0000-0000-000025380000}"/>
    <cellStyle name="40% - Accent2 3 2 7 4" xfId="9745" xr:uid="{00000000-0005-0000-0000-000026380000}"/>
    <cellStyle name="40% - Accent2 3 2 7 5" xfId="38011" xr:uid="{00000000-0005-0000-0000-000027380000}"/>
    <cellStyle name="40% - Accent2 3 2 7 6" xfId="45103" xr:uid="{00000000-0005-0000-0000-000028380000}"/>
    <cellStyle name="40% - Accent2 3 2 8" xfId="9746" xr:uid="{00000000-0005-0000-0000-000029380000}"/>
    <cellStyle name="40% - Accent2 3 2 8 2" xfId="9747" xr:uid="{00000000-0005-0000-0000-00002A380000}"/>
    <cellStyle name="40% - Accent2 3 2 8 2 2" xfId="9748" xr:uid="{00000000-0005-0000-0000-00002B380000}"/>
    <cellStyle name="40% - Accent2 3 2 8 3" xfId="9749" xr:uid="{00000000-0005-0000-0000-00002C380000}"/>
    <cellStyle name="40% - Accent2 3 2 8 4" xfId="9750" xr:uid="{00000000-0005-0000-0000-00002D380000}"/>
    <cellStyle name="40% - Accent2 3 2 8 5" xfId="45105" xr:uid="{00000000-0005-0000-0000-00002E380000}"/>
    <cellStyle name="40% - Accent2 3 2 9" xfId="9751" xr:uid="{00000000-0005-0000-0000-00002F380000}"/>
    <cellStyle name="40% - Accent2 3 2 9 2" xfId="9752" xr:uid="{00000000-0005-0000-0000-000030380000}"/>
    <cellStyle name="40% - Accent2 3 2 9 2 2" xfId="9753" xr:uid="{00000000-0005-0000-0000-000031380000}"/>
    <cellStyle name="40% - Accent2 3 2 9 3" xfId="9754" xr:uid="{00000000-0005-0000-0000-000032380000}"/>
    <cellStyle name="40% - Accent2 3 2 9 4" xfId="9755" xr:uid="{00000000-0005-0000-0000-000033380000}"/>
    <cellStyle name="40% - Accent2 3 3" xfId="9756" xr:uid="{00000000-0005-0000-0000-000034380000}"/>
    <cellStyle name="40% - Accent2 3 3 10" xfId="9757" xr:uid="{00000000-0005-0000-0000-000035380000}"/>
    <cellStyle name="40% - Accent2 3 3 11" xfId="9758" xr:uid="{00000000-0005-0000-0000-000036380000}"/>
    <cellStyle name="40% - Accent2 3 3 12" xfId="34708" xr:uid="{00000000-0005-0000-0000-000037380000}"/>
    <cellStyle name="40% - Accent2 3 3 13" xfId="45106" xr:uid="{00000000-0005-0000-0000-000038380000}"/>
    <cellStyle name="40% - Accent2 3 3 2" xfId="9759" xr:uid="{00000000-0005-0000-0000-000039380000}"/>
    <cellStyle name="40% - Accent2 3 3 2 10" xfId="9760" xr:uid="{00000000-0005-0000-0000-00003A380000}"/>
    <cellStyle name="40% - Accent2 3 3 2 11" xfId="34709" xr:uid="{00000000-0005-0000-0000-00003B380000}"/>
    <cellStyle name="40% - Accent2 3 3 2 12" xfId="45107" xr:uid="{00000000-0005-0000-0000-00003C380000}"/>
    <cellStyle name="40% - Accent2 3 3 2 2" xfId="9761" xr:uid="{00000000-0005-0000-0000-00003D380000}"/>
    <cellStyle name="40% - Accent2 3 3 2 2 10" xfId="34710" xr:uid="{00000000-0005-0000-0000-00003E380000}"/>
    <cellStyle name="40% - Accent2 3 3 2 2 11" xfId="45108" xr:uid="{00000000-0005-0000-0000-00003F380000}"/>
    <cellStyle name="40% - Accent2 3 3 2 2 2" xfId="9762" xr:uid="{00000000-0005-0000-0000-000040380000}"/>
    <cellStyle name="40% - Accent2 3 3 2 2 2 2" xfId="9763" xr:uid="{00000000-0005-0000-0000-000041380000}"/>
    <cellStyle name="40% - Accent2 3 3 2 2 2 2 2" xfId="9764" xr:uid="{00000000-0005-0000-0000-000042380000}"/>
    <cellStyle name="40% - Accent2 3 3 2 2 2 2 2 2" xfId="9765" xr:uid="{00000000-0005-0000-0000-000043380000}"/>
    <cellStyle name="40% - Accent2 3 3 2 2 2 2 2 3" xfId="45111" xr:uid="{00000000-0005-0000-0000-000044380000}"/>
    <cellStyle name="40% - Accent2 3 3 2 2 2 2 3" xfId="9766" xr:uid="{00000000-0005-0000-0000-000045380000}"/>
    <cellStyle name="40% - Accent2 3 3 2 2 2 2 4" xfId="9767" xr:uid="{00000000-0005-0000-0000-000046380000}"/>
    <cellStyle name="40% - Accent2 3 3 2 2 2 2 5" xfId="38013" xr:uid="{00000000-0005-0000-0000-000047380000}"/>
    <cellStyle name="40% - Accent2 3 3 2 2 2 2 6" xfId="45110" xr:uid="{00000000-0005-0000-0000-000048380000}"/>
    <cellStyle name="40% - Accent2 3 3 2 2 2 3" xfId="9768" xr:uid="{00000000-0005-0000-0000-000049380000}"/>
    <cellStyle name="40% - Accent2 3 3 2 2 2 3 2" xfId="9769" xr:uid="{00000000-0005-0000-0000-00004A380000}"/>
    <cellStyle name="40% - Accent2 3 3 2 2 2 3 3" xfId="45112" xr:uid="{00000000-0005-0000-0000-00004B380000}"/>
    <cellStyle name="40% - Accent2 3 3 2 2 2 4" xfId="9770" xr:uid="{00000000-0005-0000-0000-00004C380000}"/>
    <cellStyle name="40% - Accent2 3 3 2 2 2 5" xfId="9771" xr:uid="{00000000-0005-0000-0000-00004D380000}"/>
    <cellStyle name="40% - Accent2 3 3 2 2 2 6" xfId="38012" xr:uid="{00000000-0005-0000-0000-00004E380000}"/>
    <cellStyle name="40% - Accent2 3 3 2 2 2 7" xfId="45109" xr:uid="{00000000-0005-0000-0000-00004F380000}"/>
    <cellStyle name="40% - Accent2 3 3 2 2 3" xfId="9772" xr:uid="{00000000-0005-0000-0000-000050380000}"/>
    <cellStyle name="40% - Accent2 3 3 2 2 3 2" xfId="9773" xr:uid="{00000000-0005-0000-0000-000051380000}"/>
    <cellStyle name="40% - Accent2 3 3 2 2 3 2 2" xfId="9774" xr:uid="{00000000-0005-0000-0000-000052380000}"/>
    <cellStyle name="40% - Accent2 3 3 2 2 3 2 2 2" xfId="9775" xr:uid="{00000000-0005-0000-0000-000053380000}"/>
    <cellStyle name="40% - Accent2 3 3 2 2 3 2 2 3" xfId="45115" xr:uid="{00000000-0005-0000-0000-000054380000}"/>
    <cellStyle name="40% - Accent2 3 3 2 2 3 2 3" xfId="9776" xr:uid="{00000000-0005-0000-0000-000055380000}"/>
    <cellStyle name="40% - Accent2 3 3 2 2 3 2 4" xfId="9777" xr:uid="{00000000-0005-0000-0000-000056380000}"/>
    <cellStyle name="40% - Accent2 3 3 2 2 3 2 5" xfId="38015" xr:uid="{00000000-0005-0000-0000-000057380000}"/>
    <cellStyle name="40% - Accent2 3 3 2 2 3 2 6" xfId="45114" xr:uid="{00000000-0005-0000-0000-000058380000}"/>
    <cellStyle name="40% - Accent2 3 3 2 2 3 3" xfId="9778" xr:uid="{00000000-0005-0000-0000-000059380000}"/>
    <cellStyle name="40% - Accent2 3 3 2 2 3 3 2" xfId="9779" xr:uid="{00000000-0005-0000-0000-00005A380000}"/>
    <cellStyle name="40% - Accent2 3 3 2 2 3 3 3" xfId="45116" xr:uid="{00000000-0005-0000-0000-00005B380000}"/>
    <cellStyle name="40% - Accent2 3 3 2 2 3 4" xfId="9780" xr:uid="{00000000-0005-0000-0000-00005C380000}"/>
    <cellStyle name="40% - Accent2 3 3 2 2 3 5" xfId="9781" xr:uid="{00000000-0005-0000-0000-00005D380000}"/>
    <cellStyle name="40% - Accent2 3 3 2 2 3 6" xfId="38014" xr:uid="{00000000-0005-0000-0000-00005E380000}"/>
    <cellStyle name="40% - Accent2 3 3 2 2 3 7" xfId="45113" xr:uid="{00000000-0005-0000-0000-00005F380000}"/>
    <cellStyle name="40% - Accent2 3 3 2 2 4" xfId="9782" xr:uid="{00000000-0005-0000-0000-000060380000}"/>
    <cellStyle name="40% - Accent2 3 3 2 2 4 2" xfId="9783" xr:uid="{00000000-0005-0000-0000-000061380000}"/>
    <cellStyle name="40% - Accent2 3 3 2 2 4 2 2" xfId="9784" xr:uid="{00000000-0005-0000-0000-000062380000}"/>
    <cellStyle name="40% - Accent2 3 3 2 2 4 2 3" xfId="45118" xr:uid="{00000000-0005-0000-0000-000063380000}"/>
    <cellStyle name="40% - Accent2 3 3 2 2 4 3" xfId="9785" xr:uid="{00000000-0005-0000-0000-000064380000}"/>
    <cellStyle name="40% - Accent2 3 3 2 2 4 4" xfId="9786" xr:uid="{00000000-0005-0000-0000-000065380000}"/>
    <cellStyle name="40% - Accent2 3 3 2 2 4 5" xfId="38016" xr:uid="{00000000-0005-0000-0000-000066380000}"/>
    <cellStyle name="40% - Accent2 3 3 2 2 4 6" xfId="45117" xr:uid="{00000000-0005-0000-0000-000067380000}"/>
    <cellStyle name="40% - Accent2 3 3 2 2 5" xfId="9787" xr:uid="{00000000-0005-0000-0000-000068380000}"/>
    <cellStyle name="40% - Accent2 3 3 2 2 5 2" xfId="9788" xr:uid="{00000000-0005-0000-0000-000069380000}"/>
    <cellStyle name="40% - Accent2 3 3 2 2 5 2 2" xfId="9789" xr:uid="{00000000-0005-0000-0000-00006A380000}"/>
    <cellStyle name="40% - Accent2 3 3 2 2 5 3" xfId="9790" xr:uid="{00000000-0005-0000-0000-00006B380000}"/>
    <cellStyle name="40% - Accent2 3 3 2 2 5 4" xfId="9791" xr:uid="{00000000-0005-0000-0000-00006C380000}"/>
    <cellStyle name="40% - Accent2 3 3 2 2 5 5" xfId="45119" xr:uid="{00000000-0005-0000-0000-00006D380000}"/>
    <cellStyle name="40% - Accent2 3 3 2 2 6" xfId="9792" xr:uid="{00000000-0005-0000-0000-00006E380000}"/>
    <cellStyle name="40% - Accent2 3 3 2 2 6 2" xfId="9793" xr:uid="{00000000-0005-0000-0000-00006F380000}"/>
    <cellStyle name="40% - Accent2 3 3 2 2 6 2 2" xfId="9794" xr:uid="{00000000-0005-0000-0000-000070380000}"/>
    <cellStyle name="40% - Accent2 3 3 2 2 6 3" xfId="9795" xr:uid="{00000000-0005-0000-0000-000071380000}"/>
    <cellStyle name="40% - Accent2 3 3 2 2 6 4" xfId="9796" xr:uid="{00000000-0005-0000-0000-000072380000}"/>
    <cellStyle name="40% - Accent2 3 3 2 2 7" xfId="9797" xr:uid="{00000000-0005-0000-0000-000073380000}"/>
    <cellStyle name="40% - Accent2 3 3 2 2 7 2" xfId="9798" xr:uid="{00000000-0005-0000-0000-000074380000}"/>
    <cellStyle name="40% - Accent2 3 3 2 2 8" xfId="9799" xr:uid="{00000000-0005-0000-0000-000075380000}"/>
    <cellStyle name="40% - Accent2 3 3 2 2 9" xfId="9800" xr:uid="{00000000-0005-0000-0000-000076380000}"/>
    <cellStyle name="40% - Accent2 3 3 2 3" xfId="9801" xr:uid="{00000000-0005-0000-0000-000077380000}"/>
    <cellStyle name="40% - Accent2 3 3 2 3 2" xfId="9802" xr:uid="{00000000-0005-0000-0000-000078380000}"/>
    <cellStyle name="40% - Accent2 3 3 2 3 2 2" xfId="9803" xr:uid="{00000000-0005-0000-0000-000079380000}"/>
    <cellStyle name="40% - Accent2 3 3 2 3 2 2 2" xfId="9804" xr:uid="{00000000-0005-0000-0000-00007A380000}"/>
    <cellStyle name="40% - Accent2 3 3 2 3 2 2 3" xfId="45122" xr:uid="{00000000-0005-0000-0000-00007B380000}"/>
    <cellStyle name="40% - Accent2 3 3 2 3 2 3" xfId="9805" xr:uid="{00000000-0005-0000-0000-00007C380000}"/>
    <cellStyle name="40% - Accent2 3 3 2 3 2 4" xfId="9806" xr:uid="{00000000-0005-0000-0000-00007D380000}"/>
    <cellStyle name="40% - Accent2 3 3 2 3 2 5" xfId="38018" xr:uid="{00000000-0005-0000-0000-00007E380000}"/>
    <cellStyle name="40% - Accent2 3 3 2 3 2 6" xfId="45121" xr:uid="{00000000-0005-0000-0000-00007F380000}"/>
    <cellStyle name="40% - Accent2 3 3 2 3 3" xfId="9807" xr:uid="{00000000-0005-0000-0000-000080380000}"/>
    <cellStyle name="40% - Accent2 3 3 2 3 3 2" xfId="9808" xr:uid="{00000000-0005-0000-0000-000081380000}"/>
    <cellStyle name="40% - Accent2 3 3 2 3 3 3" xfId="45123" xr:uid="{00000000-0005-0000-0000-000082380000}"/>
    <cellStyle name="40% - Accent2 3 3 2 3 4" xfId="9809" xr:uid="{00000000-0005-0000-0000-000083380000}"/>
    <cellStyle name="40% - Accent2 3 3 2 3 5" xfId="9810" xr:uid="{00000000-0005-0000-0000-000084380000}"/>
    <cellStyle name="40% - Accent2 3 3 2 3 6" xfId="38017" xr:uid="{00000000-0005-0000-0000-000085380000}"/>
    <cellStyle name="40% - Accent2 3 3 2 3 7" xfId="45120" xr:uid="{00000000-0005-0000-0000-000086380000}"/>
    <cellStyle name="40% - Accent2 3 3 2 4" xfId="9811" xr:uid="{00000000-0005-0000-0000-000087380000}"/>
    <cellStyle name="40% - Accent2 3 3 2 4 2" xfId="9812" xr:uid="{00000000-0005-0000-0000-000088380000}"/>
    <cellStyle name="40% - Accent2 3 3 2 4 2 2" xfId="9813" xr:uid="{00000000-0005-0000-0000-000089380000}"/>
    <cellStyle name="40% - Accent2 3 3 2 4 2 2 2" xfId="9814" xr:uid="{00000000-0005-0000-0000-00008A380000}"/>
    <cellStyle name="40% - Accent2 3 3 2 4 2 2 3" xfId="45126" xr:uid="{00000000-0005-0000-0000-00008B380000}"/>
    <cellStyle name="40% - Accent2 3 3 2 4 2 3" xfId="9815" xr:uid="{00000000-0005-0000-0000-00008C380000}"/>
    <cellStyle name="40% - Accent2 3 3 2 4 2 4" xfId="9816" xr:uid="{00000000-0005-0000-0000-00008D380000}"/>
    <cellStyle name="40% - Accent2 3 3 2 4 2 5" xfId="38020" xr:uid="{00000000-0005-0000-0000-00008E380000}"/>
    <cellStyle name="40% - Accent2 3 3 2 4 2 6" xfId="45125" xr:uid="{00000000-0005-0000-0000-00008F380000}"/>
    <cellStyle name="40% - Accent2 3 3 2 4 3" xfId="9817" xr:uid="{00000000-0005-0000-0000-000090380000}"/>
    <cellStyle name="40% - Accent2 3 3 2 4 3 2" xfId="9818" xr:uid="{00000000-0005-0000-0000-000091380000}"/>
    <cellStyle name="40% - Accent2 3 3 2 4 3 3" xfId="45127" xr:uid="{00000000-0005-0000-0000-000092380000}"/>
    <cellStyle name="40% - Accent2 3 3 2 4 4" xfId="9819" xr:uid="{00000000-0005-0000-0000-000093380000}"/>
    <cellStyle name="40% - Accent2 3 3 2 4 5" xfId="9820" xr:uid="{00000000-0005-0000-0000-000094380000}"/>
    <cellStyle name="40% - Accent2 3 3 2 4 6" xfId="38019" xr:uid="{00000000-0005-0000-0000-000095380000}"/>
    <cellStyle name="40% - Accent2 3 3 2 4 7" xfId="45124" xr:uid="{00000000-0005-0000-0000-000096380000}"/>
    <cellStyle name="40% - Accent2 3 3 2 5" xfId="9821" xr:uid="{00000000-0005-0000-0000-000097380000}"/>
    <cellStyle name="40% - Accent2 3 3 2 5 2" xfId="9822" xr:uid="{00000000-0005-0000-0000-000098380000}"/>
    <cellStyle name="40% - Accent2 3 3 2 5 2 2" xfId="9823" xr:uid="{00000000-0005-0000-0000-000099380000}"/>
    <cellStyle name="40% - Accent2 3 3 2 5 2 3" xfId="45129" xr:uid="{00000000-0005-0000-0000-00009A380000}"/>
    <cellStyle name="40% - Accent2 3 3 2 5 3" xfId="9824" xr:uid="{00000000-0005-0000-0000-00009B380000}"/>
    <cellStyle name="40% - Accent2 3 3 2 5 4" xfId="9825" xr:uid="{00000000-0005-0000-0000-00009C380000}"/>
    <cellStyle name="40% - Accent2 3 3 2 5 5" xfId="38021" xr:uid="{00000000-0005-0000-0000-00009D380000}"/>
    <cellStyle name="40% - Accent2 3 3 2 5 6" xfId="45128" xr:uid="{00000000-0005-0000-0000-00009E380000}"/>
    <cellStyle name="40% - Accent2 3 3 2 6" xfId="9826" xr:uid="{00000000-0005-0000-0000-00009F380000}"/>
    <cellStyle name="40% - Accent2 3 3 2 6 2" xfId="9827" xr:uid="{00000000-0005-0000-0000-0000A0380000}"/>
    <cellStyle name="40% - Accent2 3 3 2 6 2 2" xfId="9828" xr:uid="{00000000-0005-0000-0000-0000A1380000}"/>
    <cellStyle name="40% - Accent2 3 3 2 6 3" xfId="9829" xr:uid="{00000000-0005-0000-0000-0000A2380000}"/>
    <cellStyle name="40% - Accent2 3 3 2 6 4" xfId="9830" xr:uid="{00000000-0005-0000-0000-0000A3380000}"/>
    <cellStyle name="40% - Accent2 3 3 2 6 5" xfId="45130" xr:uid="{00000000-0005-0000-0000-0000A4380000}"/>
    <cellStyle name="40% - Accent2 3 3 2 7" xfId="9831" xr:uid="{00000000-0005-0000-0000-0000A5380000}"/>
    <cellStyle name="40% - Accent2 3 3 2 7 2" xfId="9832" xr:uid="{00000000-0005-0000-0000-0000A6380000}"/>
    <cellStyle name="40% - Accent2 3 3 2 7 2 2" xfId="9833" xr:uid="{00000000-0005-0000-0000-0000A7380000}"/>
    <cellStyle name="40% - Accent2 3 3 2 7 3" xfId="9834" xr:uid="{00000000-0005-0000-0000-0000A8380000}"/>
    <cellStyle name="40% - Accent2 3 3 2 7 4" xfId="9835" xr:uid="{00000000-0005-0000-0000-0000A9380000}"/>
    <cellStyle name="40% - Accent2 3 3 2 8" xfId="9836" xr:uid="{00000000-0005-0000-0000-0000AA380000}"/>
    <cellStyle name="40% - Accent2 3 3 2 8 2" xfId="9837" xr:uid="{00000000-0005-0000-0000-0000AB380000}"/>
    <cellStyle name="40% - Accent2 3 3 2 9" xfId="9838" xr:uid="{00000000-0005-0000-0000-0000AC380000}"/>
    <cellStyle name="40% - Accent2 3 3 3" xfId="9839" xr:uid="{00000000-0005-0000-0000-0000AD380000}"/>
    <cellStyle name="40% - Accent2 3 3 3 10" xfId="34711" xr:uid="{00000000-0005-0000-0000-0000AE380000}"/>
    <cellStyle name="40% - Accent2 3 3 3 11" xfId="45131" xr:uid="{00000000-0005-0000-0000-0000AF380000}"/>
    <cellStyle name="40% - Accent2 3 3 3 2" xfId="9840" xr:uid="{00000000-0005-0000-0000-0000B0380000}"/>
    <cellStyle name="40% - Accent2 3 3 3 2 2" xfId="9841" xr:uid="{00000000-0005-0000-0000-0000B1380000}"/>
    <cellStyle name="40% - Accent2 3 3 3 2 2 2" xfId="9842" xr:uid="{00000000-0005-0000-0000-0000B2380000}"/>
    <cellStyle name="40% - Accent2 3 3 3 2 2 2 2" xfId="9843" xr:uid="{00000000-0005-0000-0000-0000B3380000}"/>
    <cellStyle name="40% - Accent2 3 3 3 2 2 2 3" xfId="45134" xr:uid="{00000000-0005-0000-0000-0000B4380000}"/>
    <cellStyle name="40% - Accent2 3 3 3 2 2 3" xfId="9844" xr:uid="{00000000-0005-0000-0000-0000B5380000}"/>
    <cellStyle name="40% - Accent2 3 3 3 2 2 4" xfId="9845" xr:uid="{00000000-0005-0000-0000-0000B6380000}"/>
    <cellStyle name="40% - Accent2 3 3 3 2 2 5" xfId="38023" xr:uid="{00000000-0005-0000-0000-0000B7380000}"/>
    <cellStyle name="40% - Accent2 3 3 3 2 2 6" xfId="45133" xr:uid="{00000000-0005-0000-0000-0000B8380000}"/>
    <cellStyle name="40% - Accent2 3 3 3 2 3" xfId="9846" xr:uid="{00000000-0005-0000-0000-0000B9380000}"/>
    <cellStyle name="40% - Accent2 3 3 3 2 3 2" xfId="9847" xr:uid="{00000000-0005-0000-0000-0000BA380000}"/>
    <cellStyle name="40% - Accent2 3 3 3 2 3 3" xfId="45135" xr:uid="{00000000-0005-0000-0000-0000BB380000}"/>
    <cellStyle name="40% - Accent2 3 3 3 2 4" xfId="9848" xr:uid="{00000000-0005-0000-0000-0000BC380000}"/>
    <cellStyle name="40% - Accent2 3 3 3 2 5" xfId="9849" xr:uid="{00000000-0005-0000-0000-0000BD380000}"/>
    <cellStyle name="40% - Accent2 3 3 3 2 6" xfId="38022" xr:uid="{00000000-0005-0000-0000-0000BE380000}"/>
    <cellStyle name="40% - Accent2 3 3 3 2 7" xfId="45132" xr:uid="{00000000-0005-0000-0000-0000BF380000}"/>
    <cellStyle name="40% - Accent2 3 3 3 3" xfId="9850" xr:uid="{00000000-0005-0000-0000-0000C0380000}"/>
    <cellStyle name="40% - Accent2 3 3 3 3 2" xfId="9851" xr:uid="{00000000-0005-0000-0000-0000C1380000}"/>
    <cellStyle name="40% - Accent2 3 3 3 3 2 2" xfId="9852" xr:uid="{00000000-0005-0000-0000-0000C2380000}"/>
    <cellStyle name="40% - Accent2 3 3 3 3 2 2 2" xfId="9853" xr:uid="{00000000-0005-0000-0000-0000C3380000}"/>
    <cellStyle name="40% - Accent2 3 3 3 3 2 2 3" xfId="45138" xr:uid="{00000000-0005-0000-0000-0000C4380000}"/>
    <cellStyle name="40% - Accent2 3 3 3 3 2 3" xfId="9854" xr:uid="{00000000-0005-0000-0000-0000C5380000}"/>
    <cellStyle name="40% - Accent2 3 3 3 3 2 4" xfId="9855" xr:uid="{00000000-0005-0000-0000-0000C6380000}"/>
    <cellStyle name="40% - Accent2 3 3 3 3 2 5" xfId="38025" xr:uid="{00000000-0005-0000-0000-0000C7380000}"/>
    <cellStyle name="40% - Accent2 3 3 3 3 2 6" xfId="45137" xr:uid="{00000000-0005-0000-0000-0000C8380000}"/>
    <cellStyle name="40% - Accent2 3 3 3 3 3" xfId="9856" xr:uid="{00000000-0005-0000-0000-0000C9380000}"/>
    <cellStyle name="40% - Accent2 3 3 3 3 3 2" xfId="9857" xr:uid="{00000000-0005-0000-0000-0000CA380000}"/>
    <cellStyle name="40% - Accent2 3 3 3 3 3 3" xfId="45139" xr:uid="{00000000-0005-0000-0000-0000CB380000}"/>
    <cellStyle name="40% - Accent2 3 3 3 3 4" xfId="9858" xr:uid="{00000000-0005-0000-0000-0000CC380000}"/>
    <cellStyle name="40% - Accent2 3 3 3 3 5" xfId="9859" xr:uid="{00000000-0005-0000-0000-0000CD380000}"/>
    <cellStyle name="40% - Accent2 3 3 3 3 6" xfId="38024" xr:uid="{00000000-0005-0000-0000-0000CE380000}"/>
    <cellStyle name="40% - Accent2 3 3 3 3 7" xfId="45136" xr:uid="{00000000-0005-0000-0000-0000CF380000}"/>
    <cellStyle name="40% - Accent2 3 3 3 4" xfId="9860" xr:uid="{00000000-0005-0000-0000-0000D0380000}"/>
    <cellStyle name="40% - Accent2 3 3 3 4 2" xfId="9861" xr:uid="{00000000-0005-0000-0000-0000D1380000}"/>
    <cellStyle name="40% - Accent2 3 3 3 4 2 2" xfId="9862" xr:uid="{00000000-0005-0000-0000-0000D2380000}"/>
    <cellStyle name="40% - Accent2 3 3 3 4 2 3" xfId="45141" xr:uid="{00000000-0005-0000-0000-0000D3380000}"/>
    <cellStyle name="40% - Accent2 3 3 3 4 3" xfId="9863" xr:uid="{00000000-0005-0000-0000-0000D4380000}"/>
    <cellStyle name="40% - Accent2 3 3 3 4 4" xfId="9864" xr:uid="{00000000-0005-0000-0000-0000D5380000}"/>
    <cellStyle name="40% - Accent2 3 3 3 4 5" xfId="38026" xr:uid="{00000000-0005-0000-0000-0000D6380000}"/>
    <cellStyle name="40% - Accent2 3 3 3 4 6" xfId="45140" xr:uid="{00000000-0005-0000-0000-0000D7380000}"/>
    <cellStyle name="40% - Accent2 3 3 3 5" xfId="9865" xr:uid="{00000000-0005-0000-0000-0000D8380000}"/>
    <cellStyle name="40% - Accent2 3 3 3 5 2" xfId="9866" xr:uid="{00000000-0005-0000-0000-0000D9380000}"/>
    <cellStyle name="40% - Accent2 3 3 3 5 2 2" xfId="9867" xr:uid="{00000000-0005-0000-0000-0000DA380000}"/>
    <cellStyle name="40% - Accent2 3 3 3 5 3" xfId="9868" xr:uid="{00000000-0005-0000-0000-0000DB380000}"/>
    <cellStyle name="40% - Accent2 3 3 3 5 4" xfId="9869" xr:uid="{00000000-0005-0000-0000-0000DC380000}"/>
    <cellStyle name="40% - Accent2 3 3 3 5 5" xfId="45142" xr:uid="{00000000-0005-0000-0000-0000DD380000}"/>
    <cellStyle name="40% - Accent2 3 3 3 6" xfId="9870" xr:uid="{00000000-0005-0000-0000-0000DE380000}"/>
    <cellStyle name="40% - Accent2 3 3 3 6 2" xfId="9871" xr:uid="{00000000-0005-0000-0000-0000DF380000}"/>
    <cellStyle name="40% - Accent2 3 3 3 6 2 2" xfId="9872" xr:uid="{00000000-0005-0000-0000-0000E0380000}"/>
    <cellStyle name="40% - Accent2 3 3 3 6 3" xfId="9873" xr:uid="{00000000-0005-0000-0000-0000E1380000}"/>
    <cellStyle name="40% - Accent2 3 3 3 6 4" xfId="9874" xr:uid="{00000000-0005-0000-0000-0000E2380000}"/>
    <cellStyle name="40% - Accent2 3 3 3 7" xfId="9875" xr:uid="{00000000-0005-0000-0000-0000E3380000}"/>
    <cellStyle name="40% - Accent2 3 3 3 7 2" xfId="9876" xr:uid="{00000000-0005-0000-0000-0000E4380000}"/>
    <cellStyle name="40% - Accent2 3 3 3 8" xfId="9877" xr:uid="{00000000-0005-0000-0000-0000E5380000}"/>
    <cellStyle name="40% - Accent2 3 3 3 9" xfId="9878" xr:uid="{00000000-0005-0000-0000-0000E6380000}"/>
    <cellStyle name="40% - Accent2 3 3 4" xfId="9879" xr:uid="{00000000-0005-0000-0000-0000E7380000}"/>
    <cellStyle name="40% - Accent2 3 3 4 2" xfId="9880" xr:uid="{00000000-0005-0000-0000-0000E8380000}"/>
    <cellStyle name="40% - Accent2 3 3 4 2 2" xfId="9881" xr:uid="{00000000-0005-0000-0000-0000E9380000}"/>
    <cellStyle name="40% - Accent2 3 3 4 2 2 2" xfId="9882" xr:uid="{00000000-0005-0000-0000-0000EA380000}"/>
    <cellStyle name="40% - Accent2 3 3 4 2 2 3" xfId="45145" xr:uid="{00000000-0005-0000-0000-0000EB380000}"/>
    <cellStyle name="40% - Accent2 3 3 4 2 3" xfId="9883" xr:uid="{00000000-0005-0000-0000-0000EC380000}"/>
    <cellStyle name="40% - Accent2 3 3 4 2 4" xfId="9884" xr:uid="{00000000-0005-0000-0000-0000ED380000}"/>
    <cellStyle name="40% - Accent2 3 3 4 2 5" xfId="38028" xr:uid="{00000000-0005-0000-0000-0000EE380000}"/>
    <cellStyle name="40% - Accent2 3 3 4 2 6" xfId="45144" xr:uid="{00000000-0005-0000-0000-0000EF380000}"/>
    <cellStyle name="40% - Accent2 3 3 4 3" xfId="9885" xr:uid="{00000000-0005-0000-0000-0000F0380000}"/>
    <cellStyle name="40% - Accent2 3 3 4 3 2" xfId="9886" xr:uid="{00000000-0005-0000-0000-0000F1380000}"/>
    <cellStyle name="40% - Accent2 3 3 4 3 3" xfId="45146" xr:uid="{00000000-0005-0000-0000-0000F2380000}"/>
    <cellStyle name="40% - Accent2 3 3 4 4" xfId="9887" xr:uid="{00000000-0005-0000-0000-0000F3380000}"/>
    <cellStyle name="40% - Accent2 3 3 4 5" xfId="9888" xr:uid="{00000000-0005-0000-0000-0000F4380000}"/>
    <cellStyle name="40% - Accent2 3 3 4 6" xfId="38027" xr:uid="{00000000-0005-0000-0000-0000F5380000}"/>
    <cellStyle name="40% - Accent2 3 3 4 7" xfId="45143" xr:uid="{00000000-0005-0000-0000-0000F6380000}"/>
    <cellStyle name="40% - Accent2 3 3 5" xfId="9889" xr:uid="{00000000-0005-0000-0000-0000F7380000}"/>
    <cellStyle name="40% - Accent2 3 3 5 2" xfId="9890" xr:uid="{00000000-0005-0000-0000-0000F8380000}"/>
    <cellStyle name="40% - Accent2 3 3 5 2 2" xfId="9891" xr:uid="{00000000-0005-0000-0000-0000F9380000}"/>
    <cellStyle name="40% - Accent2 3 3 5 2 2 2" xfId="9892" xr:uid="{00000000-0005-0000-0000-0000FA380000}"/>
    <cellStyle name="40% - Accent2 3 3 5 2 2 3" xfId="45149" xr:uid="{00000000-0005-0000-0000-0000FB380000}"/>
    <cellStyle name="40% - Accent2 3 3 5 2 3" xfId="9893" xr:uid="{00000000-0005-0000-0000-0000FC380000}"/>
    <cellStyle name="40% - Accent2 3 3 5 2 4" xfId="9894" xr:uid="{00000000-0005-0000-0000-0000FD380000}"/>
    <cellStyle name="40% - Accent2 3 3 5 2 5" xfId="38030" xr:uid="{00000000-0005-0000-0000-0000FE380000}"/>
    <cellStyle name="40% - Accent2 3 3 5 2 6" xfId="45148" xr:uid="{00000000-0005-0000-0000-0000FF380000}"/>
    <cellStyle name="40% - Accent2 3 3 5 3" xfId="9895" xr:uid="{00000000-0005-0000-0000-000000390000}"/>
    <cellStyle name="40% - Accent2 3 3 5 3 2" xfId="9896" xr:uid="{00000000-0005-0000-0000-000001390000}"/>
    <cellStyle name="40% - Accent2 3 3 5 3 3" xfId="45150" xr:uid="{00000000-0005-0000-0000-000002390000}"/>
    <cellStyle name="40% - Accent2 3 3 5 4" xfId="9897" xr:uid="{00000000-0005-0000-0000-000003390000}"/>
    <cellStyle name="40% - Accent2 3 3 5 5" xfId="9898" xr:uid="{00000000-0005-0000-0000-000004390000}"/>
    <cellStyle name="40% - Accent2 3 3 5 6" xfId="38029" xr:uid="{00000000-0005-0000-0000-000005390000}"/>
    <cellStyle name="40% - Accent2 3 3 5 7" xfId="45147" xr:uid="{00000000-0005-0000-0000-000006390000}"/>
    <cellStyle name="40% - Accent2 3 3 6" xfId="9899" xr:uid="{00000000-0005-0000-0000-000007390000}"/>
    <cellStyle name="40% - Accent2 3 3 6 2" xfId="9900" xr:uid="{00000000-0005-0000-0000-000008390000}"/>
    <cellStyle name="40% - Accent2 3 3 6 2 2" xfId="9901" xr:uid="{00000000-0005-0000-0000-000009390000}"/>
    <cellStyle name="40% - Accent2 3 3 6 2 3" xfId="45152" xr:uid="{00000000-0005-0000-0000-00000A390000}"/>
    <cellStyle name="40% - Accent2 3 3 6 3" xfId="9902" xr:uid="{00000000-0005-0000-0000-00000B390000}"/>
    <cellStyle name="40% - Accent2 3 3 6 4" xfId="9903" xr:uid="{00000000-0005-0000-0000-00000C390000}"/>
    <cellStyle name="40% - Accent2 3 3 6 5" xfId="38031" xr:uid="{00000000-0005-0000-0000-00000D390000}"/>
    <cellStyle name="40% - Accent2 3 3 6 6" xfId="45151" xr:uid="{00000000-0005-0000-0000-00000E390000}"/>
    <cellStyle name="40% - Accent2 3 3 7" xfId="9904" xr:uid="{00000000-0005-0000-0000-00000F390000}"/>
    <cellStyle name="40% - Accent2 3 3 7 2" xfId="9905" xr:uid="{00000000-0005-0000-0000-000010390000}"/>
    <cellStyle name="40% - Accent2 3 3 7 2 2" xfId="9906" xr:uid="{00000000-0005-0000-0000-000011390000}"/>
    <cellStyle name="40% - Accent2 3 3 7 3" xfId="9907" xr:uid="{00000000-0005-0000-0000-000012390000}"/>
    <cellStyle name="40% - Accent2 3 3 7 4" xfId="9908" xr:uid="{00000000-0005-0000-0000-000013390000}"/>
    <cellStyle name="40% - Accent2 3 3 7 5" xfId="45153" xr:uid="{00000000-0005-0000-0000-000014390000}"/>
    <cellStyle name="40% - Accent2 3 3 8" xfId="9909" xr:uid="{00000000-0005-0000-0000-000015390000}"/>
    <cellStyle name="40% - Accent2 3 3 8 2" xfId="9910" xr:uid="{00000000-0005-0000-0000-000016390000}"/>
    <cellStyle name="40% - Accent2 3 3 8 2 2" xfId="9911" xr:uid="{00000000-0005-0000-0000-000017390000}"/>
    <cellStyle name="40% - Accent2 3 3 8 3" xfId="9912" xr:uid="{00000000-0005-0000-0000-000018390000}"/>
    <cellStyle name="40% - Accent2 3 3 8 4" xfId="9913" xr:uid="{00000000-0005-0000-0000-000019390000}"/>
    <cellStyle name="40% - Accent2 3 3 9" xfId="9914" xr:uid="{00000000-0005-0000-0000-00001A390000}"/>
    <cellStyle name="40% - Accent2 3 3 9 2" xfId="9915" xr:uid="{00000000-0005-0000-0000-00001B390000}"/>
    <cellStyle name="40% - Accent2 3 4" xfId="9916" xr:uid="{00000000-0005-0000-0000-00001C390000}"/>
    <cellStyle name="40% - Accent2 3 4 10" xfId="9917" xr:uid="{00000000-0005-0000-0000-00001D390000}"/>
    <cellStyle name="40% - Accent2 3 4 11" xfId="34712" xr:uid="{00000000-0005-0000-0000-00001E390000}"/>
    <cellStyle name="40% - Accent2 3 4 12" xfId="45154" xr:uid="{00000000-0005-0000-0000-00001F390000}"/>
    <cellStyle name="40% - Accent2 3 4 2" xfId="9918" xr:uid="{00000000-0005-0000-0000-000020390000}"/>
    <cellStyle name="40% - Accent2 3 4 2 10" xfId="34713" xr:uid="{00000000-0005-0000-0000-000021390000}"/>
    <cellStyle name="40% - Accent2 3 4 2 11" xfId="45155" xr:uid="{00000000-0005-0000-0000-000022390000}"/>
    <cellStyle name="40% - Accent2 3 4 2 2" xfId="9919" xr:uid="{00000000-0005-0000-0000-000023390000}"/>
    <cellStyle name="40% - Accent2 3 4 2 2 2" xfId="9920" xr:uid="{00000000-0005-0000-0000-000024390000}"/>
    <cellStyle name="40% - Accent2 3 4 2 2 2 2" xfId="9921" xr:uid="{00000000-0005-0000-0000-000025390000}"/>
    <cellStyle name="40% - Accent2 3 4 2 2 2 2 2" xfId="9922" xr:uid="{00000000-0005-0000-0000-000026390000}"/>
    <cellStyle name="40% - Accent2 3 4 2 2 2 2 3" xfId="45158" xr:uid="{00000000-0005-0000-0000-000027390000}"/>
    <cellStyle name="40% - Accent2 3 4 2 2 2 3" xfId="9923" xr:uid="{00000000-0005-0000-0000-000028390000}"/>
    <cellStyle name="40% - Accent2 3 4 2 2 2 4" xfId="9924" xr:uid="{00000000-0005-0000-0000-000029390000}"/>
    <cellStyle name="40% - Accent2 3 4 2 2 2 5" xfId="38033" xr:uid="{00000000-0005-0000-0000-00002A390000}"/>
    <cellStyle name="40% - Accent2 3 4 2 2 2 6" xfId="45157" xr:uid="{00000000-0005-0000-0000-00002B390000}"/>
    <cellStyle name="40% - Accent2 3 4 2 2 3" xfId="9925" xr:uid="{00000000-0005-0000-0000-00002C390000}"/>
    <cellStyle name="40% - Accent2 3 4 2 2 3 2" xfId="9926" xr:uid="{00000000-0005-0000-0000-00002D390000}"/>
    <cellStyle name="40% - Accent2 3 4 2 2 3 3" xfId="45159" xr:uid="{00000000-0005-0000-0000-00002E390000}"/>
    <cellStyle name="40% - Accent2 3 4 2 2 4" xfId="9927" xr:uid="{00000000-0005-0000-0000-00002F390000}"/>
    <cellStyle name="40% - Accent2 3 4 2 2 5" xfId="9928" xr:uid="{00000000-0005-0000-0000-000030390000}"/>
    <cellStyle name="40% - Accent2 3 4 2 2 6" xfId="38032" xr:uid="{00000000-0005-0000-0000-000031390000}"/>
    <cellStyle name="40% - Accent2 3 4 2 2 7" xfId="45156" xr:uid="{00000000-0005-0000-0000-000032390000}"/>
    <cellStyle name="40% - Accent2 3 4 2 3" xfId="9929" xr:uid="{00000000-0005-0000-0000-000033390000}"/>
    <cellStyle name="40% - Accent2 3 4 2 3 2" xfId="9930" xr:uid="{00000000-0005-0000-0000-000034390000}"/>
    <cellStyle name="40% - Accent2 3 4 2 3 2 2" xfId="9931" xr:uid="{00000000-0005-0000-0000-000035390000}"/>
    <cellStyle name="40% - Accent2 3 4 2 3 2 2 2" xfId="9932" xr:uid="{00000000-0005-0000-0000-000036390000}"/>
    <cellStyle name="40% - Accent2 3 4 2 3 2 2 3" xfId="45162" xr:uid="{00000000-0005-0000-0000-000037390000}"/>
    <cellStyle name="40% - Accent2 3 4 2 3 2 3" xfId="9933" xr:uid="{00000000-0005-0000-0000-000038390000}"/>
    <cellStyle name="40% - Accent2 3 4 2 3 2 4" xfId="9934" xr:uid="{00000000-0005-0000-0000-000039390000}"/>
    <cellStyle name="40% - Accent2 3 4 2 3 2 5" xfId="38035" xr:uid="{00000000-0005-0000-0000-00003A390000}"/>
    <cellStyle name="40% - Accent2 3 4 2 3 2 6" xfId="45161" xr:uid="{00000000-0005-0000-0000-00003B390000}"/>
    <cellStyle name="40% - Accent2 3 4 2 3 3" xfId="9935" xr:uid="{00000000-0005-0000-0000-00003C390000}"/>
    <cellStyle name="40% - Accent2 3 4 2 3 3 2" xfId="9936" xr:uid="{00000000-0005-0000-0000-00003D390000}"/>
    <cellStyle name="40% - Accent2 3 4 2 3 3 3" xfId="45163" xr:uid="{00000000-0005-0000-0000-00003E390000}"/>
    <cellStyle name="40% - Accent2 3 4 2 3 4" xfId="9937" xr:uid="{00000000-0005-0000-0000-00003F390000}"/>
    <cellStyle name="40% - Accent2 3 4 2 3 5" xfId="9938" xr:uid="{00000000-0005-0000-0000-000040390000}"/>
    <cellStyle name="40% - Accent2 3 4 2 3 6" xfId="38034" xr:uid="{00000000-0005-0000-0000-000041390000}"/>
    <cellStyle name="40% - Accent2 3 4 2 3 7" xfId="45160" xr:uid="{00000000-0005-0000-0000-000042390000}"/>
    <cellStyle name="40% - Accent2 3 4 2 4" xfId="9939" xr:uid="{00000000-0005-0000-0000-000043390000}"/>
    <cellStyle name="40% - Accent2 3 4 2 4 2" xfId="9940" xr:uid="{00000000-0005-0000-0000-000044390000}"/>
    <cellStyle name="40% - Accent2 3 4 2 4 2 2" xfId="9941" xr:uid="{00000000-0005-0000-0000-000045390000}"/>
    <cellStyle name="40% - Accent2 3 4 2 4 2 3" xfId="45165" xr:uid="{00000000-0005-0000-0000-000046390000}"/>
    <cellStyle name="40% - Accent2 3 4 2 4 3" xfId="9942" xr:uid="{00000000-0005-0000-0000-000047390000}"/>
    <cellStyle name="40% - Accent2 3 4 2 4 4" xfId="9943" xr:uid="{00000000-0005-0000-0000-000048390000}"/>
    <cellStyle name="40% - Accent2 3 4 2 4 5" xfId="38036" xr:uid="{00000000-0005-0000-0000-000049390000}"/>
    <cellStyle name="40% - Accent2 3 4 2 4 6" xfId="45164" xr:uid="{00000000-0005-0000-0000-00004A390000}"/>
    <cellStyle name="40% - Accent2 3 4 2 5" xfId="9944" xr:uid="{00000000-0005-0000-0000-00004B390000}"/>
    <cellStyle name="40% - Accent2 3 4 2 5 2" xfId="9945" xr:uid="{00000000-0005-0000-0000-00004C390000}"/>
    <cellStyle name="40% - Accent2 3 4 2 5 2 2" xfId="9946" xr:uid="{00000000-0005-0000-0000-00004D390000}"/>
    <cellStyle name="40% - Accent2 3 4 2 5 3" xfId="9947" xr:uid="{00000000-0005-0000-0000-00004E390000}"/>
    <cellStyle name="40% - Accent2 3 4 2 5 4" xfId="9948" xr:uid="{00000000-0005-0000-0000-00004F390000}"/>
    <cellStyle name="40% - Accent2 3 4 2 5 5" xfId="45166" xr:uid="{00000000-0005-0000-0000-000050390000}"/>
    <cellStyle name="40% - Accent2 3 4 2 6" xfId="9949" xr:uid="{00000000-0005-0000-0000-000051390000}"/>
    <cellStyle name="40% - Accent2 3 4 2 6 2" xfId="9950" xr:uid="{00000000-0005-0000-0000-000052390000}"/>
    <cellStyle name="40% - Accent2 3 4 2 6 2 2" xfId="9951" xr:uid="{00000000-0005-0000-0000-000053390000}"/>
    <cellStyle name="40% - Accent2 3 4 2 6 3" xfId="9952" xr:uid="{00000000-0005-0000-0000-000054390000}"/>
    <cellStyle name="40% - Accent2 3 4 2 6 4" xfId="9953" xr:uid="{00000000-0005-0000-0000-000055390000}"/>
    <cellStyle name="40% - Accent2 3 4 2 7" xfId="9954" xr:uid="{00000000-0005-0000-0000-000056390000}"/>
    <cellStyle name="40% - Accent2 3 4 2 7 2" xfId="9955" xr:uid="{00000000-0005-0000-0000-000057390000}"/>
    <cellStyle name="40% - Accent2 3 4 2 8" xfId="9956" xr:uid="{00000000-0005-0000-0000-000058390000}"/>
    <cellStyle name="40% - Accent2 3 4 2 9" xfId="9957" xr:uid="{00000000-0005-0000-0000-000059390000}"/>
    <cellStyle name="40% - Accent2 3 4 3" xfId="9958" xr:uid="{00000000-0005-0000-0000-00005A390000}"/>
    <cellStyle name="40% - Accent2 3 4 3 2" xfId="9959" xr:uid="{00000000-0005-0000-0000-00005B390000}"/>
    <cellStyle name="40% - Accent2 3 4 3 2 2" xfId="9960" xr:uid="{00000000-0005-0000-0000-00005C390000}"/>
    <cellStyle name="40% - Accent2 3 4 3 2 2 2" xfId="9961" xr:uid="{00000000-0005-0000-0000-00005D390000}"/>
    <cellStyle name="40% - Accent2 3 4 3 2 2 3" xfId="45169" xr:uid="{00000000-0005-0000-0000-00005E390000}"/>
    <cellStyle name="40% - Accent2 3 4 3 2 3" xfId="9962" xr:uid="{00000000-0005-0000-0000-00005F390000}"/>
    <cellStyle name="40% - Accent2 3 4 3 2 4" xfId="9963" xr:uid="{00000000-0005-0000-0000-000060390000}"/>
    <cellStyle name="40% - Accent2 3 4 3 2 5" xfId="38038" xr:uid="{00000000-0005-0000-0000-000061390000}"/>
    <cellStyle name="40% - Accent2 3 4 3 2 6" xfId="45168" xr:uid="{00000000-0005-0000-0000-000062390000}"/>
    <cellStyle name="40% - Accent2 3 4 3 3" xfId="9964" xr:uid="{00000000-0005-0000-0000-000063390000}"/>
    <cellStyle name="40% - Accent2 3 4 3 3 2" xfId="9965" xr:uid="{00000000-0005-0000-0000-000064390000}"/>
    <cellStyle name="40% - Accent2 3 4 3 3 3" xfId="45170" xr:uid="{00000000-0005-0000-0000-000065390000}"/>
    <cellStyle name="40% - Accent2 3 4 3 4" xfId="9966" xr:uid="{00000000-0005-0000-0000-000066390000}"/>
    <cellStyle name="40% - Accent2 3 4 3 5" xfId="9967" xr:uid="{00000000-0005-0000-0000-000067390000}"/>
    <cellStyle name="40% - Accent2 3 4 3 6" xfId="38037" xr:uid="{00000000-0005-0000-0000-000068390000}"/>
    <cellStyle name="40% - Accent2 3 4 3 7" xfId="45167" xr:uid="{00000000-0005-0000-0000-000069390000}"/>
    <cellStyle name="40% - Accent2 3 4 4" xfId="9968" xr:uid="{00000000-0005-0000-0000-00006A390000}"/>
    <cellStyle name="40% - Accent2 3 4 4 2" xfId="9969" xr:uid="{00000000-0005-0000-0000-00006B390000}"/>
    <cellStyle name="40% - Accent2 3 4 4 2 2" xfId="9970" xr:uid="{00000000-0005-0000-0000-00006C390000}"/>
    <cellStyle name="40% - Accent2 3 4 4 2 2 2" xfId="9971" xr:uid="{00000000-0005-0000-0000-00006D390000}"/>
    <cellStyle name="40% - Accent2 3 4 4 2 2 3" xfId="45173" xr:uid="{00000000-0005-0000-0000-00006E390000}"/>
    <cellStyle name="40% - Accent2 3 4 4 2 3" xfId="9972" xr:uid="{00000000-0005-0000-0000-00006F390000}"/>
    <cellStyle name="40% - Accent2 3 4 4 2 4" xfId="9973" xr:uid="{00000000-0005-0000-0000-000070390000}"/>
    <cellStyle name="40% - Accent2 3 4 4 2 5" xfId="38040" xr:uid="{00000000-0005-0000-0000-000071390000}"/>
    <cellStyle name="40% - Accent2 3 4 4 2 6" xfId="45172" xr:uid="{00000000-0005-0000-0000-000072390000}"/>
    <cellStyle name="40% - Accent2 3 4 4 3" xfId="9974" xr:uid="{00000000-0005-0000-0000-000073390000}"/>
    <cellStyle name="40% - Accent2 3 4 4 3 2" xfId="9975" xr:uid="{00000000-0005-0000-0000-000074390000}"/>
    <cellStyle name="40% - Accent2 3 4 4 3 3" xfId="45174" xr:uid="{00000000-0005-0000-0000-000075390000}"/>
    <cellStyle name="40% - Accent2 3 4 4 4" xfId="9976" xr:uid="{00000000-0005-0000-0000-000076390000}"/>
    <cellStyle name="40% - Accent2 3 4 4 5" xfId="9977" xr:uid="{00000000-0005-0000-0000-000077390000}"/>
    <cellStyle name="40% - Accent2 3 4 4 6" xfId="38039" xr:uid="{00000000-0005-0000-0000-000078390000}"/>
    <cellStyle name="40% - Accent2 3 4 4 7" xfId="45171" xr:uid="{00000000-0005-0000-0000-000079390000}"/>
    <cellStyle name="40% - Accent2 3 4 5" xfId="9978" xr:uid="{00000000-0005-0000-0000-00007A390000}"/>
    <cellStyle name="40% - Accent2 3 4 5 2" xfId="9979" xr:uid="{00000000-0005-0000-0000-00007B390000}"/>
    <cellStyle name="40% - Accent2 3 4 5 2 2" xfId="9980" xr:uid="{00000000-0005-0000-0000-00007C390000}"/>
    <cellStyle name="40% - Accent2 3 4 5 2 3" xfId="45176" xr:uid="{00000000-0005-0000-0000-00007D390000}"/>
    <cellStyle name="40% - Accent2 3 4 5 3" xfId="9981" xr:uid="{00000000-0005-0000-0000-00007E390000}"/>
    <cellStyle name="40% - Accent2 3 4 5 4" xfId="9982" xr:uid="{00000000-0005-0000-0000-00007F390000}"/>
    <cellStyle name="40% - Accent2 3 4 5 5" xfId="38041" xr:uid="{00000000-0005-0000-0000-000080390000}"/>
    <cellStyle name="40% - Accent2 3 4 5 6" xfId="45175" xr:uid="{00000000-0005-0000-0000-000081390000}"/>
    <cellStyle name="40% - Accent2 3 4 6" xfId="9983" xr:uid="{00000000-0005-0000-0000-000082390000}"/>
    <cellStyle name="40% - Accent2 3 4 6 2" xfId="9984" xr:uid="{00000000-0005-0000-0000-000083390000}"/>
    <cellStyle name="40% - Accent2 3 4 6 2 2" xfId="9985" xr:uid="{00000000-0005-0000-0000-000084390000}"/>
    <cellStyle name="40% - Accent2 3 4 6 3" xfId="9986" xr:uid="{00000000-0005-0000-0000-000085390000}"/>
    <cellStyle name="40% - Accent2 3 4 6 4" xfId="9987" xr:uid="{00000000-0005-0000-0000-000086390000}"/>
    <cellStyle name="40% - Accent2 3 4 6 5" xfId="45177" xr:uid="{00000000-0005-0000-0000-000087390000}"/>
    <cellStyle name="40% - Accent2 3 4 7" xfId="9988" xr:uid="{00000000-0005-0000-0000-000088390000}"/>
    <cellStyle name="40% - Accent2 3 4 7 2" xfId="9989" xr:uid="{00000000-0005-0000-0000-000089390000}"/>
    <cellStyle name="40% - Accent2 3 4 7 2 2" xfId="9990" xr:uid="{00000000-0005-0000-0000-00008A390000}"/>
    <cellStyle name="40% - Accent2 3 4 7 3" xfId="9991" xr:uid="{00000000-0005-0000-0000-00008B390000}"/>
    <cellStyle name="40% - Accent2 3 4 7 4" xfId="9992" xr:uid="{00000000-0005-0000-0000-00008C390000}"/>
    <cellStyle name="40% - Accent2 3 4 8" xfId="9993" xr:uid="{00000000-0005-0000-0000-00008D390000}"/>
    <cellStyle name="40% - Accent2 3 4 8 2" xfId="9994" xr:uid="{00000000-0005-0000-0000-00008E390000}"/>
    <cellStyle name="40% - Accent2 3 4 9" xfId="9995" xr:uid="{00000000-0005-0000-0000-00008F390000}"/>
    <cellStyle name="40% - Accent2 3 5" xfId="9996" xr:uid="{00000000-0005-0000-0000-000090390000}"/>
    <cellStyle name="40% - Accent2 3 5 10" xfId="34714" xr:uid="{00000000-0005-0000-0000-000091390000}"/>
    <cellStyle name="40% - Accent2 3 5 11" xfId="45178" xr:uid="{00000000-0005-0000-0000-000092390000}"/>
    <cellStyle name="40% - Accent2 3 5 2" xfId="9997" xr:uid="{00000000-0005-0000-0000-000093390000}"/>
    <cellStyle name="40% - Accent2 3 5 2 2" xfId="9998" xr:uid="{00000000-0005-0000-0000-000094390000}"/>
    <cellStyle name="40% - Accent2 3 5 2 2 2" xfId="9999" xr:uid="{00000000-0005-0000-0000-000095390000}"/>
    <cellStyle name="40% - Accent2 3 5 2 2 2 2" xfId="10000" xr:uid="{00000000-0005-0000-0000-000096390000}"/>
    <cellStyle name="40% - Accent2 3 5 2 2 2 3" xfId="45181" xr:uid="{00000000-0005-0000-0000-000097390000}"/>
    <cellStyle name="40% - Accent2 3 5 2 2 3" xfId="10001" xr:uid="{00000000-0005-0000-0000-000098390000}"/>
    <cellStyle name="40% - Accent2 3 5 2 2 4" xfId="10002" xr:uid="{00000000-0005-0000-0000-000099390000}"/>
    <cellStyle name="40% - Accent2 3 5 2 2 5" xfId="38043" xr:uid="{00000000-0005-0000-0000-00009A390000}"/>
    <cellStyle name="40% - Accent2 3 5 2 2 6" xfId="45180" xr:uid="{00000000-0005-0000-0000-00009B390000}"/>
    <cellStyle name="40% - Accent2 3 5 2 3" xfId="10003" xr:uid="{00000000-0005-0000-0000-00009C390000}"/>
    <cellStyle name="40% - Accent2 3 5 2 3 2" xfId="10004" xr:uid="{00000000-0005-0000-0000-00009D390000}"/>
    <cellStyle name="40% - Accent2 3 5 2 3 3" xfId="45182" xr:uid="{00000000-0005-0000-0000-00009E390000}"/>
    <cellStyle name="40% - Accent2 3 5 2 4" xfId="10005" xr:uid="{00000000-0005-0000-0000-00009F390000}"/>
    <cellStyle name="40% - Accent2 3 5 2 5" xfId="10006" xr:uid="{00000000-0005-0000-0000-0000A0390000}"/>
    <cellStyle name="40% - Accent2 3 5 2 6" xfId="38042" xr:uid="{00000000-0005-0000-0000-0000A1390000}"/>
    <cellStyle name="40% - Accent2 3 5 2 7" xfId="45179" xr:uid="{00000000-0005-0000-0000-0000A2390000}"/>
    <cellStyle name="40% - Accent2 3 5 3" xfId="10007" xr:uid="{00000000-0005-0000-0000-0000A3390000}"/>
    <cellStyle name="40% - Accent2 3 5 3 2" xfId="10008" xr:uid="{00000000-0005-0000-0000-0000A4390000}"/>
    <cellStyle name="40% - Accent2 3 5 3 2 2" xfId="10009" xr:uid="{00000000-0005-0000-0000-0000A5390000}"/>
    <cellStyle name="40% - Accent2 3 5 3 2 2 2" xfId="10010" xr:uid="{00000000-0005-0000-0000-0000A6390000}"/>
    <cellStyle name="40% - Accent2 3 5 3 2 2 3" xfId="45185" xr:uid="{00000000-0005-0000-0000-0000A7390000}"/>
    <cellStyle name="40% - Accent2 3 5 3 2 3" xfId="10011" xr:uid="{00000000-0005-0000-0000-0000A8390000}"/>
    <cellStyle name="40% - Accent2 3 5 3 2 4" xfId="10012" xr:uid="{00000000-0005-0000-0000-0000A9390000}"/>
    <cellStyle name="40% - Accent2 3 5 3 2 5" xfId="38045" xr:uid="{00000000-0005-0000-0000-0000AA390000}"/>
    <cellStyle name="40% - Accent2 3 5 3 2 6" xfId="45184" xr:uid="{00000000-0005-0000-0000-0000AB390000}"/>
    <cellStyle name="40% - Accent2 3 5 3 3" xfId="10013" xr:uid="{00000000-0005-0000-0000-0000AC390000}"/>
    <cellStyle name="40% - Accent2 3 5 3 3 2" xfId="10014" xr:uid="{00000000-0005-0000-0000-0000AD390000}"/>
    <cellStyle name="40% - Accent2 3 5 3 3 3" xfId="45186" xr:uid="{00000000-0005-0000-0000-0000AE390000}"/>
    <cellStyle name="40% - Accent2 3 5 3 4" xfId="10015" xr:uid="{00000000-0005-0000-0000-0000AF390000}"/>
    <cellStyle name="40% - Accent2 3 5 3 5" xfId="10016" xr:uid="{00000000-0005-0000-0000-0000B0390000}"/>
    <cellStyle name="40% - Accent2 3 5 3 6" xfId="38044" xr:uid="{00000000-0005-0000-0000-0000B1390000}"/>
    <cellStyle name="40% - Accent2 3 5 3 7" xfId="45183" xr:uid="{00000000-0005-0000-0000-0000B2390000}"/>
    <cellStyle name="40% - Accent2 3 5 4" xfId="10017" xr:uid="{00000000-0005-0000-0000-0000B3390000}"/>
    <cellStyle name="40% - Accent2 3 5 4 2" xfId="10018" xr:uid="{00000000-0005-0000-0000-0000B4390000}"/>
    <cellStyle name="40% - Accent2 3 5 4 2 2" xfId="10019" xr:uid="{00000000-0005-0000-0000-0000B5390000}"/>
    <cellStyle name="40% - Accent2 3 5 4 2 3" xfId="45188" xr:uid="{00000000-0005-0000-0000-0000B6390000}"/>
    <cellStyle name="40% - Accent2 3 5 4 3" xfId="10020" xr:uid="{00000000-0005-0000-0000-0000B7390000}"/>
    <cellStyle name="40% - Accent2 3 5 4 4" xfId="10021" xr:uid="{00000000-0005-0000-0000-0000B8390000}"/>
    <cellStyle name="40% - Accent2 3 5 4 5" xfId="38046" xr:uid="{00000000-0005-0000-0000-0000B9390000}"/>
    <cellStyle name="40% - Accent2 3 5 4 6" xfId="45187" xr:uid="{00000000-0005-0000-0000-0000BA390000}"/>
    <cellStyle name="40% - Accent2 3 5 5" xfId="10022" xr:uid="{00000000-0005-0000-0000-0000BB390000}"/>
    <cellStyle name="40% - Accent2 3 5 5 2" xfId="10023" xr:uid="{00000000-0005-0000-0000-0000BC390000}"/>
    <cellStyle name="40% - Accent2 3 5 5 2 2" xfId="10024" xr:uid="{00000000-0005-0000-0000-0000BD390000}"/>
    <cellStyle name="40% - Accent2 3 5 5 3" xfId="10025" xr:uid="{00000000-0005-0000-0000-0000BE390000}"/>
    <cellStyle name="40% - Accent2 3 5 5 4" xfId="10026" xr:uid="{00000000-0005-0000-0000-0000BF390000}"/>
    <cellStyle name="40% - Accent2 3 5 5 5" xfId="45189" xr:uid="{00000000-0005-0000-0000-0000C0390000}"/>
    <cellStyle name="40% - Accent2 3 5 6" xfId="10027" xr:uid="{00000000-0005-0000-0000-0000C1390000}"/>
    <cellStyle name="40% - Accent2 3 5 6 2" xfId="10028" xr:uid="{00000000-0005-0000-0000-0000C2390000}"/>
    <cellStyle name="40% - Accent2 3 5 6 2 2" xfId="10029" xr:uid="{00000000-0005-0000-0000-0000C3390000}"/>
    <cellStyle name="40% - Accent2 3 5 6 3" xfId="10030" xr:uid="{00000000-0005-0000-0000-0000C4390000}"/>
    <cellStyle name="40% - Accent2 3 5 6 4" xfId="10031" xr:uid="{00000000-0005-0000-0000-0000C5390000}"/>
    <cellStyle name="40% - Accent2 3 5 7" xfId="10032" xr:uid="{00000000-0005-0000-0000-0000C6390000}"/>
    <cellStyle name="40% - Accent2 3 5 7 2" xfId="10033" xr:uid="{00000000-0005-0000-0000-0000C7390000}"/>
    <cellStyle name="40% - Accent2 3 5 8" xfId="10034" xr:uid="{00000000-0005-0000-0000-0000C8390000}"/>
    <cellStyle name="40% - Accent2 3 5 9" xfId="10035" xr:uid="{00000000-0005-0000-0000-0000C9390000}"/>
    <cellStyle name="40% - Accent2 3 6" xfId="10036" xr:uid="{00000000-0005-0000-0000-0000CA390000}"/>
    <cellStyle name="40% - Accent2 3 6 2" xfId="10037" xr:uid="{00000000-0005-0000-0000-0000CB390000}"/>
    <cellStyle name="40% - Accent2 3 6 2 2" xfId="10038" xr:uid="{00000000-0005-0000-0000-0000CC390000}"/>
    <cellStyle name="40% - Accent2 3 6 2 2 2" xfId="10039" xr:uid="{00000000-0005-0000-0000-0000CD390000}"/>
    <cellStyle name="40% - Accent2 3 6 2 2 3" xfId="45192" xr:uid="{00000000-0005-0000-0000-0000CE390000}"/>
    <cellStyle name="40% - Accent2 3 6 2 3" xfId="10040" xr:uid="{00000000-0005-0000-0000-0000CF390000}"/>
    <cellStyle name="40% - Accent2 3 6 2 4" xfId="10041" xr:uid="{00000000-0005-0000-0000-0000D0390000}"/>
    <cellStyle name="40% - Accent2 3 6 2 5" xfId="38048" xr:uid="{00000000-0005-0000-0000-0000D1390000}"/>
    <cellStyle name="40% - Accent2 3 6 2 6" xfId="45191" xr:uid="{00000000-0005-0000-0000-0000D2390000}"/>
    <cellStyle name="40% - Accent2 3 6 3" xfId="10042" xr:uid="{00000000-0005-0000-0000-0000D3390000}"/>
    <cellStyle name="40% - Accent2 3 6 3 2" xfId="10043" xr:uid="{00000000-0005-0000-0000-0000D4390000}"/>
    <cellStyle name="40% - Accent2 3 6 3 2 2" xfId="10044" xr:uid="{00000000-0005-0000-0000-0000D5390000}"/>
    <cellStyle name="40% - Accent2 3 6 3 3" xfId="10045" xr:uid="{00000000-0005-0000-0000-0000D6390000}"/>
    <cellStyle name="40% - Accent2 3 6 3 4" xfId="10046" xr:uid="{00000000-0005-0000-0000-0000D7390000}"/>
    <cellStyle name="40% - Accent2 3 6 3 5" xfId="45193" xr:uid="{00000000-0005-0000-0000-0000D8390000}"/>
    <cellStyle name="40% - Accent2 3 6 4" xfId="10047" xr:uid="{00000000-0005-0000-0000-0000D9390000}"/>
    <cellStyle name="40% - Accent2 3 6 4 2" xfId="10048" xr:uid="{00000000-0005-0000-0000-0000DA390000}"/>
    <cellStyle name="40% - Accent2 3 6 5" xfId="10049" xr:uid="{00000000-0005-0000-0000-0000DB390000}"/>
    <cellStyle name="40% - Accent2 3 6 6" xfId="10050" xr:uid="{00000000-0005-0000-0000-0000DC390000}"/>
    <cellStyle name="40% - Accent2 3 6 7" xfId="38047" xr:uid="{00000000-0005-0000-0000-0000DD390000}"/>
    <cellStyle name="40% - Accent2 3 6 8" xfId="45190" xr:uid="{00000000-0005-0000-0000-0000DE390000}"/>
    <cellStyle name="40% - Accent2 3 7" xfId="10051" xr:uid="{00000000-0005-0000-0000-0000DF390000}"/>
    <cellStyle name="40% - Accent2 3 7 2" xfId="10052" xr:uid="{00000000-0005-0000-0000-0000E0390000}"/>
    <cellStyle name="40% - Accent2 3 7 2 2" xfId="10053" xr:uid="{00000000-0005-0000-0000-0000E1390000}"/>
    <cellStyle name="40% - Accent2 3 7 2 2 2" xfId="10054" xr:uid="{00000000-0005-0000-0000-0000E2390000}"/>
    <cellStyle name="40% - Accent2 3 7 2 2 3" xfId="45196" xr:uid="{00000000-0005-0000-0000-0000E3390000}"/>
    <cellStyle name="40% - Accent2 3 7 2 3" xfId="10055" xr:uid="{00000000-0005-0000-0000-0000E4390000}"/>
    <cellStyle name="40% - Accent2 3 7 2 4" xfId="10056" xr:uid="{00000000-0005-0000-0000-0000E5390000}"/>
    <cellStyle name="40% - Accent2 3 7 2 5" xfId="38050" xr:uid="{00000000-0005-0000-0000-0000E6390000}"/>
    <cellStyle name="40% - Accent2 3 7 2 6" xfId="45195" xr:uid="{00000000-0005-0000-0000-0000E7390000}"/>
    <cellStyle name="40% - Accent2 3 7 3" xfId="10057" xr:uid="{00000000-0005-0000-0000-0000E8390000}"/>
    <cellStyle name="40% - Accent2 3 7 4" xfId="10058" xr:uid="{00000000-0005-0000-0000-0000E9390000}"/>
    <cellStyle name="40% - Accent2 3 7 4 2" xfId="10059" xr:uid="{00000000-0005-0000-0000-0000EA390000}"/>
    <cellStyle name="40% - Accent2 3 7 4 3" xfId="45197" xr:uid="{00000000-0005-0000-0000-0000EB390000}"/>
    <cellStyle name="40% - Accent2 3 7 5" xfId="10060" xr:uid="{00000000-0005-0000-0000-0000EC390000}"/>
    <cellStyle name="40% - Accent2 3 7 6" xfId="10061" xr:uid="{00000000-0005-0000-0000-0000ED390000}"/>
    <cellStyle name="40% - Accent2 3 7 7" xfId="38049" xr:uid="{00000000-0005-0000-0000-0000EE390000}"/>
    <cellStyle name="40% - Accent2 3 7 8" xfId="45194" xr:uid="{00000000-0005-0000-0000-0000EF390000}"/>
    <cellStyle name="40% - Accent2 3 8" xfId="10062" xr:uid="{00000000-0005-0000-0000-0000F0390000}"/>
    <cellStyle name="40% - Accent2 3 8 2" xfId="10063" xr:uid="{00000000-0005-0000-0000-0000F1390000}"/>
    <cellStyle name="40% - Accent2 3 8 2 2" xfId="10064" xr:uid="{00000000-0005-0000-0000-0000F2390000}"/>
    <cellStyle name="40% - Accent2 3 8 2 3" xfId="45199" xr:uid="{00000000-0005-0000-0000-0000F3390000}"/>
    <cellStyle name="40% - Accent2 3 8 3" xfId="10065" xr:uid="{00000000-0005-0000-0000-0000F4390000}"/>
    <cellStyle name="40% - Accent2 3 8 4" xfId="10066" xr:uid="{00000000-0005-0000-0000-0000F5390000}"/>
    <cellStyle name="40% - Accent2 3 8 5" xfId="38051" xr:uid="{00000000-0005-0000-0000-0000F6390000}"/>
    <cellStyle name="40% - Accent2 3 8 6" xfId="45198" xr:uid="{00000000-0005-0000-0000-0000F7390000}"/>
    <cellStyle name="40% - Accent2 3 9" xfId="10067" xr:uid="{00000000-0005-0000-0000-0000F8390000}"/>
    <cellStyle name="40% - Accent2 3 9 2" xfId="10068" xr:uid="{00000000-0005-0000-0000-0000F9390000}"/>
    <cellStyle name="40% - Accent2 3 9 2 2" xfId="10069" xr:uid="{00000000-0005-0000-0000-0000FA390000}"/>
    <cellStyle name="40% - Accent2 3 9 3" xfId="10070" xr:uid="{00000000-0005-0000-0000-0000FB390000}"/>
    <cellStyle name="40% - Accent2 3 9 4" xfId="10071" xr:uid="{00000000-0005-0000-0000-0000FC390000}"/>
    <cellStyle name="40% - Accent2 3 9 5" xfId="38052" xr:uid="{00000000-0005-0000-0000-0000FD390000}"/>
    <cellStyle name="40% - Accent2 4" xfId="10072" xr:uid="{00000000-0005-0000-0000-0000FE390000}"/>
    <cellStyle name="40% - Accent2 4 10" xfId="10073" xr:uid="{00000000-0005-0000-0000-0000FF390000}"/>
    <cellStyle name="40% - Accent2 4 10 2" xfId="10074" xr:uid="{00000000-0005-0000-0000-0000003A0000}"/>
    <cellStyle name="40% - Accent2 4 11" xfId="10075" xr:uid="{00000000-0005-0000-0000-0000013A0000}"/>
    <cellStyle name="40% - Accent2 4 12" xfId="10076" xr:uid="{00000000-0005-0000-0000-0000023A0000}"/>
    <cellStyle name="40% - Accent2 4 13" xfId="34715" xr:uid="{00000000-0005-0000-0000-0000033A0000}"/>
    <cellStyle name="40% - Accent2 4 14" xfId="45200" xr:uid="{00000000-0005-0000-0000-0000043A0000}"/>
    <cellStyle name="40% - Accent2 4 2" xfId="10077" xr:uid="{00000000-0005-0000-0000-0000053A0000}"/>
    <cellStyle name="40% - Accent2 4 2 10" xfId="10078" xr:uid="{00000000-0005-0000-0000-0000063A0000}"/>
    <cellStyle name="40% - Accent2 4 2 11" xfId="10079" xr:uid="{00000000-0005-0000-0000-0000073A0000}"/>
    <cellStyle name="40% - Accent2 4 2 12" xfId="34716" xr:uid="{00000000-0005-0000-0000-0000083A0000}"/>
    <cellStyle name="40% - Accent2 4 2 13" xfId="45201" xr:uid="{00000000-0005-0000-0000-0000093A0000}"/>
    <cellStyle name="40% - Accent2 4 2 2" xfId="10080" xr:uid="{00000000-0005-0000-0000-00000A3A0000}"/>
    <cellStyle name="40% - Accent2 4 2 2 10" xfId="10081" xr:uid="{00000000-0005-0000-0000-00000B3A0000}"/>
    <cellStyle name="40% - Accent2 4 2 2 11" xfId="34717" xr:uid="{00000000-0005-0000-0000-00000C3A0000}"/>
    <cellStyle name="40% - Accent2 4 2 2 12" xfId="45202" xr:uid="{00000000-0005-0000-0000-00000D3A0000}"/>
    <cellStyle name="40% - Accent2 4 2 2 2" xfId="10082" xr:uid="{00000000-0005-0000-0000-00000E3A0000}"/>
    <cellStyle name="40% - Accent2 4 2 2 2 10" xfId="34718" xr:uid="{00000000-0005-0000-0000-00000F3A0000}"/>
    <cellStyle name="40% - Accent2 4 2 2 2 11" xfId="45203" xr:uid="{00000000-0005-0000-0000-0000103A0000}"/>
    <cellStyle name="40% - Accent2 4 2 2 2 2" xfId="10083" xr:uid="{00000000-0005-0000-0000-0000113A0000}"/>
    <cellStyle name="40% - Accent2 4 2 2 2 2 2" xfId="10084" xr:uid="{00000000-0005-0000-0000-0000123A0000}"/>
    <cellStyle name="40% - Accent2 4 2 2 2 2 2 2" xfId="10085" xr:uid="{00000000-0005-0000-0000-0000133A0000}"/>
    <cellStyle name="40% - Accent2 4 2 2 2 2 2 2 2" xfId="10086" xr:uid="{00000000-0005-0000-0000-0000143A0000}"/>
    <cellStyle name="40% - Accent2 4 2 2 2 2 2 2 3" xfId="45206" xr:uid="{00000000-0005-0000-0000-0000153A0000}"/>
    <cellStyle name="40% - Accent2 4 2 2 2 2 2 3" xfId="10087" xr:uid="{00000000-0005-0000-0000-0000163A0000}"/>
    <cellStyle name="40% - Accent2 4 2 2 2 2 2 4" xfId="10088" xr:uid="{00000000-0005-0000-0000-0000173A0000}"/>
    <cellStyle name="40% - Accent2 4 2 2 2 2 2 5" xfId="38054" xr:uid="{00000000-0005-0000-0000-0000183A0000}"/>
    <cellStyle name="40% - Accent2 4 2 2 2 2 2 6" xfId="45205" xr:uid="{00000000-0005-0000-0000-0000193A0000}"/>
    <cellStyle name="40% - Accent2 4 2 2 2 2 3" xfId="10089" xr:uid="{00000000-0005-0000-0000-00001A3A0000}"/>
    <cellStyle name="40% - Accent2 4 2 2 2 2 3 2" xfId="10090" xr:uid="{00000000-0005-0000-0000-00001B3A0000}"/>
    <cellStyle name="40% - Accent2 4 2 2 2 2 3 3" xfId="45207" xr:uid="{00000000-0005-0000-0000-00001C3A0000}"/>
    <cellStyle name="40% - Accent2 4 2 2 2 2 4" xfId="10091" xr:uid="{00000000-0005-0000-0000-00001D3A0000}"/>
    <cellStyle name="40% - Accent2 4 2 2 2 2 5" xfId="10092" xr:uid="{00000000-0005-0000-0000-00001E3A0000}"/>
    <cellStyle name="40% - Accent2 4 2 2 2 2 6" xfId="38053" xr:uid="{00000000-0005-0000-0000-00001F3A0000}"/>
    <cellStyle name="40% - Accent2 4 2 2 2 2 7" xfId="45204" xr:uid="{00000000-0005-0000-0000-0000203A0000}"/>
    <cellStyle name="40% - Accent2 4 2 2 2 3" xfId="10093" xr:uid="{00000000-0005-0000-0000-0000213A0000}"/>
    <cellStyle name="40% - Accent2 4 2 2 2 3 2" xfId="10094" xr:uid="{00000000-0005-0000-0000-0000223A0000}"/>
    <cellStyle name="40% - Accent2 4 2 2 2 3 2 2" xfId="10095" xr:uid="{00000000-0005-0000-0000-0000233A0000}"/>
    <cellStyle name="40% - Accent2 4 2 2 2 3 2 2 2" xfId="10096" xr:uid="{00000000-0005-0000-0000-0000243A0000}"/>
    <cellStyle name="40% - Accent2 4 2 2 2 3 2 2 3" xfId="45210" xr:uid="{00000000-0005-0000-0000-0000253A0000}"/>
    <cellStyle name="40% - Accent2 4 2 2 2 3 2 3" xfId="10097" xr:uid="{00000000-0005-0000-0000-0000263A0000}"/>
    <cellStyle name="40% - Accent2 4 2 2 2 3 2 4" xfId="10098" xr:uid="{00000000-0005-0000-0000-0000273A0000}"/>
    <cellStyle name="40% - Accent2 4 2 2 2 3 2 5" xfId="38056" xr:uid="{00000000-0005-0000-0000-0000283A0000}"/>
    <cellStyle name="40% - Accent2 4 2 2 2 3 2 6" xfId="45209" xr:uid="{00000000-0005-0000-0000-0000293A0000}"/>
    <cellStyle name="40% - Accent2 4 2 2 2 3 3" xfId="10099" xr:uid="{00000000-0005-0000-0000-00002A3A0000}"/>
    <cellStyle name="40% - Accent2 4 2 2 2 3 3 2" xfId="10100" xr:uid="{00000000-0005-0000-0000-00002B3A0000}"/>
    <cellStyle name="40% - Accent2 4 2 2 2 3 3 3" xfId="45211" xr:uid="{00000000-0005-0000-0000-00002C3A0000}"/>
    <cellStyle name="40% - Accent2 4 2 2 2 3 4" xfId="10101" xr:uid="{00000000-0005-0000-0000-00002D3A0000}"/>
    <cellStyle name="40% - Accent2 4 2 2 2 3 5" xfId="10102" xr:uid="{00000000-0005-0000-0000-00002E3A0000}"/>
    <cellStyle name="40% - Accent2 4 2 2 2 3 6" xfId="38055" xr:uid="{00000000-0005-0000-0000-00002F3A0000}"/>
    <cellStyle name="40% - Accent2 4 2 2 2 3 7" xfId="45208" xr:uid="{00000000-0005-0000-0000-0000303A0000}"/>
    <cellStyle name="40% - Accent2 4 2 2 2 4" xfId="10103" xr:uid="{00000000-0005-0000-0000-0000313A0000}"/>
    <cellStyle name="40% - Accent2 4 2 2 2 4 2" xfId="10104" xr:uid="{00000000-0005-0000-0000-0000323A0000}"/>
    <cellStyle name="40% - Accent2 4 2 2 2 4 2 2" xfId="10105" xr:uid="{00000000-0005-0000-0000-0000333A0000}"/>
    <cellStyle name="40% - Accent2 4 2 2 2 4 2 3" xfId="45213" xr:uid="{00000000-0005-0000-0000-0000343A0000}"/>
    <cellStyle name="40% - Accent2 4 2 2 2 4 3" xfId="10106" xr:uid="{00000000-0005-0000-0000-0000353A0000}"/>
    <cellStyle name="40% - Accent2 4 2 2 2 4 4" xfId="10107" xr:uid="{00000000-0005-0000-0000-0000363A0000}"/>
    <cellStyle name="40% - Accent2 4 2 2 2 4 5" xfId="38057" xr:uid="{00000000-0005-0000-0000-0000373A0000}"/>
    <cellStyle name="40% - Accent2 4 2 2 2 4 6" xfId="45212" xr:uid="{00000000-0005-0000-0000-0000383A0000}"/>
    <cellStyle name="40% - Accent2 4 2 2 2 5" xfId="10108" xr:uid="{00000000-0005-0000-0000-0000393A0000}"/>
    <cellStyle name="40% - Accent2 4 2 2 2 5 2" xfId="10109" xr:uid="{00000000-0005-0000-0000-00003A3A0000}"/>
    <cellStyle name="40% - Accent2 4 2 2 2 5 2 2" xfId="10110" xr:uid="{00000000-0005-0000-0000-00003B3A0000}"/>
    <cellStyle name="40% - Accent2 4 2 2 2 5 3" xfId="10111" xr:uid="{00000000-0005-0000-0000-00003C3A0000}"/>
    <cellStyle name="40% - Accent2 4 2 2 2 5 4" xfId="10112" xr:uid="{00000000-0005-0000-0000-00003D3A0000}"/>
    <cellStyle name="40% - Accent2 4 2 2 2 5 5" xfId="45214" xr:uid="{00000000-0005-0000-0000-00003E3A0000}"/>
    <cellStyle name="40% - Accent2 4 2 2 2 6" xfId="10113" xr:uid="{00000000-0005-0000-0000-00003F3A0000}"/>
    <cellStyle name="40% - Accent2 4 2 2 2 6 2" xfId="10114" xr:uid="{00000000-0005-0000-0000-0000403A0000}"/>
    <cellStyle name="40% - Accent2 4 2 2 2 6 2 2" xfId="10115" xr:uid="{00000000-0005-0000-0000-0000413A0000}"/>
    <cellStyle name="40% - Accent2 4 2 2 2 6 3" xfId="10116" xr:uid="{00000000-0005-0000-0000-0000423A0000}"/>
    <cellStyle name="40% - Accent2 4 2 2 2 6 4" xfId="10117" xr:uid="{00000000-0005-0000-0000-0000433A0000}"/>
    <cellStyle name="40% - Accent2 4 2 2 2 7" xfId="10118" xr:uid="{00000000-0005-0000-0000-0000443A0000}"/>
    <cellStyle name="40% - Accent2 4 2 2 2 7 2" xfId="10119" xr:uid="{00000000-0005-0000-0000-0000453A0000}"/>
    <cellStyle name="40% - Accent2 4 2 2 2 8" xfId="10120" xr:uid="{00000000-0005-0000-0000-0000463A0000}"/>
    <cellStyle name="40% - Accent2 4 2 2 2 9" xfId="10121" xr:uid="{00000000-0005-0000-0000-0000473A0000}"/>
    <cellStyle name="40% - Accent2 4 2 2 3" xfId="10122" xr:uid="{00000000-0005-0000-0000-0000483A0000}"/>
    <cellStyle name="40% - Accent2 4 2 2 3 2" xfId="10123" xr:uid="{00000000-0005-0000-0000-0000493A0000}"/>
    <cellStyle name="40% - Accent2 4 2 2 3 2 2" xfId="10124" xr:uid="{00000000-0005-0000-0000-00004A3A0000}"/>
    <cellStyle name="40% - Accent2 4 2 2 3 2 2 2" xfId="10125" xr:uid="{00000000-0005-0000-0000-00004B3A0000}"/>
    <cellStyle name="40% - Accent2 4 2 2 3 2 2 3" xfId="45217" xr:uid="{00000000-0005-0000-0000-00004C3A0000}"/>
    <cellStyle name="40% - Accent2 4 2 2 3 2 3" xfId="10126" xr:uid="{00000000-0005-0000-0000-00004D3A0000}"/>
    <cellStyle name="40% - Accent2 4 2 2 3 2 4" xfId="10127" xr:uid="{00000000-0005-0000-0000-00004E3A0000}"/>
    <cellStyle name="40% - Accent2 4 2 2 3 2 5" xfId="38059" xr:uid="{00000000-0005-0000-0000-00004F3A0000}"/>
    <cellStyle name="40% - Accent2 4 2 2 3 2 6" xfId="45216" xr:uid="{00000000-0005-0000-0000-0000503A0000}"/>
    <cellStyle name="40% - Accent2 4 2 2 3 3" xfId="10128" xr:uid="{00000000-0005-0000-0000-0000513A0000}"/>
    <cellStyle name="40% - Accent2 4 2 2 3 3 2" xfId="10129" xr:uid="{00000000-0005-0000-0000-0000523A0000}"/>
    <cellStyle name="40% - Accent2 4 2 2 3 3 3" xfId="45218" xr:uid="{00000000-0005-0000-0000-0000533A0000}"/>
    <cellStyle name="40% - Accent2 4 2 2 3 4" xfId="10130" xr:uid="{00000000-0005-0000-0000-0000543A0000}"/>
    <cellStyle name="40% - Accent2 4 2 2 3 5" xfId="10131" xr:uid="{00000000-0005-0000-0000-0000553A0000}"/>
    <cellStyle name="40% - Accent2 4 2 2 3 6" xfId="38058" xr:uid="{00000000-0005-0000-0000-0000563A0000}"/>
    <cellStyle name="40% - Accent2 4 2 2 3 7" xfId="45215" xr:uid="{00000000-0005-0000-0000-0000573A0000}"/>
    <cellStyle name="40% - Accent2 4 2 2 4" xfId="10132" xr:uid="{00000000-0005-0000-0000-0000583A0000}"/>
    <cellStyle name="40% - Accent2 4 2 2 4 2" xfId="10133" xr:uid="{00000000-0005-0000-0000-0000593A0000}"/>
    <cellStyle name="40% - Accent2 4 2 2 4 2 2" xfId="10134" xr:uid="{00000000-0005-0000-0000-00005A3A0000}"/>
    <cellStyle name="40% - Accent2 4 2 2 4 2 2 2" xfId="10135" xr:uid="{00000000-0005-0000-0000-00005B3A0000}"/>
    <cellStyle name="40% - Accent2 4 2 2 4 2 2 3" xfId="45221" xr:uid="{00000000-0005-0000-0000-00005C3A0000}"/>
    <cellStyle name="40% - Accent2 4 2 2 4 2 3" xfId="10136" xr:uid="{00000000-0005-0000-0000-00005D3A0000}"/>
    <cellStyle name="40% - Accent2 4 2 2 4 2 4" xfId="10137" xr:uid="{00000000-0005-0000-0000-00005E3A0000}"/>
    <cellStyle name="40% - Accent2 4 2 2 4 2 5" xfId="38061" xr:uid="{00000000-0005-0000-0000-00005F3A0000}"/>
    <cellStyle name="40% - Accent2 4 2 2 4 2 6" xfId="45220" xr:uid="{00000000-0005-0000-0000-0000603A0000}"/>
    <cellStyle name="40% - Accent2 4 2 2 4 3" xfId="10138" xr:uid="{00000000-0005-0000-0000-0000613A0000}"/>
    <cellStyle name="40% - Accent2 4 2 2 4 3 2" xfId="10139" xr:uid="{00000000-0005-0000-0000-0000623A0000}"/>
    <cellStyle name="40% - Accent2 4 2 2 4 3 3" xfId="45222" xr:uid="{00000000-0005-0000-0000-0000633A0000}"/>
    <cellStyle name="40% - Accent2 4 2 2 4 4" xfId="10140" xr:uid="{00000000-0005-0000-0000-0000643A0000}"/>
    <cellStyle name="40% - Accent2 4 2 2 4 5" xfId="10141" xr:uid="{00000000-0005-0000-0000-0000653A0000}"/>
    <cellStyle name="40% - Accent2 4 2 2 4 6" xfId="38060" xr:uid="{00000000-0005-0000-0000-0000663A0000}"/>
    <cellStyle name="40% - Accent2 4 2 2 4 7" xfId="45219" xr:uid="{00000000-0005-0000-0000-0000673A0000}"/>
    <cellStyle name="40% - Accent2 4 2 2 5" xfId="10142" xr:uid="{00000000-0005-0000-0000-0000683A0000}"/>
    <cellStyle name="40% - Accent2 4 2 2 5 2" xfId="10143" xr:uid="{00000000-0005-0000-0000-0000693A0000}"/>
    <cellStyle name="40% - Accent2 4 2 2 5 2 2" xfId="10144" xr:uid="{00000000-0005-0000-0000-00006A3A0000}"/>
    <cellStyle name="40% - Accent2 4 2 2 5 2 3" xfId="45224" xr:uid="{00000000-0005-0000-0000-00006B3A0000}"/>
    <cellStyle name="40% - Accent2 4 2 2 5 3" xfId="10145" xr:uid="{00000000-0005-0000-0000-00006C3A0000}"/>
    <cellStyle name="40% - Accent2 4 2 2 5 4" xfId="10146" xr:uid="{00000000-0005-0000-0000-00006D3A0000}"/>
    <cellStyle name="40% - Accent2 4 2 2 5 5" xfId="38062" xr:uid="{00000000-0005-0000-0000-00006E3A0000}"/>
    <cellStyle name="40% - Accent2 4 2 2 5 6" xfId="45223" xr:uid="{00000000-0005-0000-0000-00006F3A0000}"/>
    <cellStyle name="40% - Accent2 4 2 2 6" xfId="10147" xr:uid="{00000000-0005-0000-0000-0000703A0000}"/>
    <cellStyle name="40% - Accent2 4 2 2 6 2" xfId="10148" xr:uid="{00000000-0005-0000-0000-0000713A0000}"/>
    <cellStyle name="40% - Accent2 4 2 2 6 2 2" xfId="10149" xr:uid="{00000000-0005-0000-0000-0000723A0000}"/>
    <cellStyle name="40% - Accent2 4 2 2 6 3" xfId="10150" xr:uid="{00000000-0005-0000-0000-0000733A0000}"/>
    <cellStyle name="40% - Accent2 4 2 2 6 4" xfId="10151" xr:uid="{00000000-0005-0000-0000-0000743A0000}"/>
    <cellStyle name="40% - Accent2 4 2 2 6 5" xfId="45225" xr:uid="{00000000-0005-0000-0000-0000753A0000}"/>
    <cellStyle name="40% - Accent2 4 2 2 7" xfId="10152" xr:uid="{00000000-0005-0000-0000-0000763A0000}"/>
    <cellStyle name="40% - Accent2 4 2 2 7 2" xfId="10153" xr:uid="{00000000-0005-0000-0000-0000773A0000}"/>
    <cellStyle name="40% - Accent2 4 2 2 7 2 2" xfId="10154" xr:uid="{00000000-0005-0000-0000-0000783A0000}"/>
    <cellStyle name="40% - Accent2 4 2 2 7 3" xfId="10155" xr:uid="{00000000-0005-0000-0000-0000793A0000}"/>
    <cellStyle name="40% - Accent2 4 2 2 7 4" xfId="10156" xr:uid="{00000000-0005-0000-0000-00007A3A0000}"/>
    <cellStyle name="40% - Accent2 4 2 2 8" xfId="10157" xr:uid="{00000000-0005-0000-0000-00007B3A0000}"/>
    <cellStyle name="40% - Accent2 4 2 2 8 2" xfId="10158" xr:uid="{00000000-0005-0000-0000-00007C3A0000}"/>
    <cellStyle name="40% - Accent2 4 2 2 9" xfId="10159" xr:uid="{00000000-0005-0000-0000-00007D3A0000}"/>
    <cellStyle name="40% - Accent2 4 2 3" xfId="10160" xr:uid="{00000000-0005-0000-0000-00007E3A0000}"/>
    <cellStyle name="40% - Accent2 4 2 3 10" xfId="34719" xr:uid="{00000000-0005-0000-0000-00007F3A0000}"/>
    <cellStyle name="40% - Accent2 4 2 3 11" xfId="45226" xr:uid="{00000000-0005-0000-0000-0000803A0000}"/>
    <cellStyle name="40% - Accent2 4 2 3 2" xfId="10161" xr:uid="{00000000-0005-0000-0000-0000813A0000}"/>
    <cellStyle name="40% - Accent2 4 2 3 2 2" xfId="10162" xr:uid="{00000000-0005-0000-0000-0000823A0000}"/>
    <cellStyle name="40% - Accent2 4 2 3 2 2 2" xfId="10163" xr:uid="{00000000-0005-0000-0000-0000833A0000}"/>
    <cellStyle name="40% - Accent2 4 2 3 2 2 2 2" xfId="10164" xr:uid="{00000000-0005-0000-0000-0000843A0000}"/>
    <cellStyle name="40% - Accent2 4 2 3 2 2 2 3" xfId="45229" xr:uid="{00000000-0005-0000-0000-0000853A0000}"/>
    <cellStyle name="40% - Accent2 4 2 3 2 2 3" xfId="10165" xr:uid="{00000000-0005-0000-0000-0000863A0000}"/>
    <cellStyle name="40% - Accent2 4 2 3 2 2 4" xfId="10166" xr:uid="{00000000-0005-0000-0000-0000873A0000}"/>
    <cellStyle name="40% - Accent2 4 2 3 2 2 5" xfId="38064" xr:uid="{00000000-0005-0000-0000-0000883A0000}"/>
    <cellStyle name="40% - Accent2 4 2 3 2 2 6" xfId="45228" xr:uid="{00000000-0005-0000-0000-0000893A0000}"/>
    <cellStyle name="40% - Accent2 4 2 3 2 3" xfId="10167" xr:uid="{00000000-0005-0000-0000-00008A3A0000}"/>
    <cellStyle name="40% - Accent2 4 2 3 2 3 2" xfId="10168" xr:uid="{00000000-0005-0000-0000-00008B3A0000}"/>
    <cellStyle name="40% - Accent2 4 2 3 2 3 3" xfId="45230" xr:uid="{00000000-0005-0000-0000-00008C3A0000}"/>
    <cellStyle name="40% - Accent2 4 2 3 2 4" xfId="10169" xr:uid="{00000000-0005-0000-0000-00008D3A0000}"/>
    <cellStyle name="40% - Accent2 4 2 3 2 5" xfId="10170" xr:uid="{00000000-0005-0000-0000-00008E3A0000}"/>
    <cellStyle name="40% - Accent2 4 2 3 2 6" xfId="38063" xr:uid="{00000000-0005-0000-0000-00008F3A0000}"/>
    <cellStyle name="40% - Accent2 4 2 3 2 7" xfId="45227" xr:uid="{00000000-0005-0000-0000-0000903A0000}"/>
    <cellStyle name="40% - Accent2 4 2 3 3" xfId="10171" xr:uid="{00000000-0005-0000-0000-0000913A0000}"/>
    <cellStyle name="40% - Accent2 4 2 3 3 2" xfId="10172" xr:uid="{00000000-0005-0000-0000-0000923A0000}"/>
    <cellStyle name="40% - Accent2 4 2 3 3 2 2" xfId="10173" xr:uid="{00000000-0005-0000-0000-0000933A0000}"/>
    <cellStyle name="40% - Accent2 4 2 3 3 2 2 2" xfId="10174" xr:uid="{00000000-0005-0000-0000-0000943A0000}"/>
    <cellStyle name="40% - Accent2 4 2 3 3 2 2 3" xfId="45233" xr:uid="{00000000-0005-0000-0000-0000953A0000}"/>
    <cellStyle name="40% - Accent2 4 2 3 3 2 3" xfId="10175" xr:uid="{00000000-0005-0000-0000-0000963A0000}"/>
    <cellStyle name="40% - Accent2 4 2 3 3 2 4" xfId="10176" xr:uid="{00000000-0005-0000-0000-0000973A0000}"/>
    <cellStyle name="40% - Accent2 4 2 3 3 2 5" xfId="38066" xr:uid="{00000000-0005-0000-0000-0000983A0000}"/>
    <cellStyle name="40% - Accent2 4 2 3 3 2 6" xfId="45232" xr:uid="{00000000-0005-0000-0000-0000993A0000}"/>
    <cellStyle name="40% - Accent2 4 2 3 3 3" xfId="10177" xr:uid="{00000000-0005-0000-0000-00009A3A0000}"/>
    <cellStyle name="40% - Accent2 4 2 3 3 3 2" xfId="10178" xr:uid="{00000000-0005-0000-0000-00009B3A0000}"/>
    <cellStyle name="40% - Accent2 4 2 3 3 3 3" xfId="45234" xr:uid="{00000000-0005-0000-0000-00009C3A0000}"/>
    <cellStyle name="40% - Accent2 4 2 3 3 4" xfId="10179" xr:uid="{00000000-0005-0000-0000-00009D3A0000}"/>
    <cellStyle name="40% - Accent2 4 2 3 3 5" xfId="10180" xr:uid="{00000000-0005-0000-0000-00009E3A0000}"/>
    <cellStyle name="40% - Accent2 4 2 3 3 6" xfId="38065" xr:uid="{00000000-0005-0000-0000-00009F3A0000}"/>
    <cellStyle name="40% - Accent2 4 2 3 3 7" xfId="45231" xr:uid="{00000000-0005-0000-0000-0000A03A0000}"/>
    <cellStyle name="40% - Accent2 4 2 3 4" xfId="10181" xr:uid="{00000000-0005-0000-0000-0000A13A0000}"/>
    <cellStyle name="40% - Accent2 4 2 3 4 2" xfId="10182" xr:uid="{00000000-0005-0000-0000-0000A23A0000}"/>
    <cellStyle name="40% - Accent2 4 2 3 4 2 2" xfId="10183" xr:uid="{00000000-0005-0000-0000-0000A33A0000}"/>
    <cellStyle name="40% - Accent2 4 2 3 4 2 3" xfId="45236" xr:uid="{00000000-0005-0000-0000-0000A43A0000}"/>
    <cellStyle name="40% - Accent2 4 2 3 4 3" xfId="10184" xr:uid="{00000000-0005-0000-0000-0000A53A0000}"/>
    <cellStyle name="40% - Accent2 4 2 3 4 4" xfId="10185" xr:uid="{00000000-0005-0000-0000-0000A63A0000}"/>
    <cellStyle name="40% - Accent2 4 2 3 4 5" xfId="38067" xr:uid="{00000000-0005-0000-0000-0000A73A0000}"/>
    <cellStyle name="40% - Accent2 4 2 3 4 6" xfId="45235" xr:uid="{00000000-0005-0000-0000-0000A83A0000}"/>
    <cellStyle name="40% - Accent2 4 2 3 5" xfId="10186" xr:uid="{00000000-0005-0000-0000-0000A93A0000}"/>
    <cellStyle name="40% - Accent2 4 2 3 5 2" xfId="10187" xr:uid="{00000000-0005-0000-0000-0000AA3A0000}"/>
    <cellStyle name="40% - Accent2 4 2 3 5 2 2" xfId="10188" xr:uid="{00000000-0005-0000-0000-0000AB3A0000}"/>
    <cellStyle name="40% - Accent2 4 2 3 5 3" xfId="10189" xr:uid="{00000000-0005-0000-0000-0000AC3A0000}"/>
    <cellStyle name="40% - Accent2 4 2 3 5 4" xfId="10190" xr:uid="{00000000-0005-0000-0000-0000AD3A0000}"/>
    <cellStyle name="40% - Accent2 4 2 3 5 5" xfId="45237" xr:uid="{00000000-0005-0000-0000-0000AE3A0000}"/>
    <cellStyle name="40% - Accent2 4 2 3 6" xfId="10191" xr:uid="{00000000-0005-0000-0000-0000AF3A0000}"/>
    <cellStyle name="40% - Accent2 4 2 3 6 2" xfId="10192" xr:uid="{00000000-0005-0000-0000-0000B03A0000}"/>
    <cellStyle name="40% - Accent2 4 2 3 6 2 2" xfId="10193" xr:uid="{00000000-0005-0000-0000-0000B13A0000}"/>
    <cellStyle name="40% - Accent2 4 2 3 6 3" xfId="10194" xr:uid="{00000000-0005-0000-0000-0000B23A0000}"/>
    <cellStyle name="40% - Accent2 4 2 3 6 4" xfId="10195" xr:uid="{00000000-0005-0000-0000-0000B33A0000}"/>
    <cellStyle name="40% - Accent2 4 2 3 7" xfId="10196" xr:uid="{00000000-0005-0000-0000-0000B43A0000}"/>
    <cellStyle name="40% - Accent2 4 2 3 7 2" xfId="10197" xr:uid="{00000000-0005-0000-0000-0000B53A0000}"/>
    <cellStyle name="40% - Accent2 4 2 3 8" xfId="10198" xr:uid="{00000000-0005-0000-0000-0000B63A0000}"/>
    <cellStyle name="40% - Accent2 4 2 3 9" xfId="10199" xr:uid="{00000000-0005-0000-0000-0000B73A0000}"/>
    <cellStyle name="40% - Accent2 4 2 4" xfId="10200" xr:uid="{00000000-0005-0000-0000-0000B83A0000}"/>
    <cellStyle name="40% - Accent2 4 2 4 2" xfId="10201" xr:uid="{00000000-0005-0000-0000-0000B93A0000}"/>
    <cellStyle name="40% - Accent2 4 2 4 2 2" xfId="10202" xr:uid="{00000000-0005-0000-0000-0000BA3A0000}"/>
    <cellStyle name="40% - Accent2 4 2 4 2 2 2" xfId="10203" xr:uid="{00000000-0005-0000-0000-0000BB3A0000}"/>
    <cellStyle name="40% - Accent2 4 2 4 2 2 3" xfId="45240" xr:uid="{00000000-0005-0000-0000-0000BC3A0000}"/>
    <cellStyle name="40% - Accent2 4 2 4 2 3" xfId="10204" xr:uid="{00000000-0005-0000-0000-0000BD3A0000}"/>
    <cellStyle name="40% - Accent2 4 2 4 2 4" xfId="10205" xr:uid="{00000000-0005-0000-0000-0000BE3A0000}"/>
    <cellStyle name="40% - Accent2 4 2 4 2 5" xfId="38069" xr:uid="{00000000-0005-0000-0000-0000BF3A0000}"/>
    <cellStyle name="40% - Accent2 4 2 4 2 6" xfId="45239" xr:uid="{00000000-0005-0000-0000-0000C03A0000}"/>
    <cellStyle name="40% - Accent2 4 2 4 3" xfId="10206" xr:uid="{00000000-0005-0000-0000-0000C13A0000}"/>
    <cellStyle name="40% - Accent2 4 2 4 3 2" xfId="10207" xr:uid="{00000000-0005-0000-0000-0000C23A0000}"/>
    <cellStyle name="40% - Accent2 4 2 4 3 3" xfId="45241" xr:uid="{00000000-0005-0000-0000-0000C33A0000}"/>
    <cellStyle name="40% - Accent2 4 2 4 4" xfId="10208" xr:uid="{00000000-0005-0000-0000-0000C43A0000}"/>
    <cellStyle name="40% - Accent2 4 2 4 5" xfId="10209" xr:uid="{00000000-0005-0000-0000-0000C53A0000}"/>
    <cellStyle name="40% - Accent2 4 2 4 6" xfId="38068" xr:uid="{00000000-0005-0000-0000-0000C63A0000}"/>
    <cellStyle name="40% - Accent2 4 2 4 7" xfId="45238" xr:uid="{00000000-0005-0000-0000-0000C73A0000}"/>
    <cellStyle name="40% - Accent2 4 2 5" xfId="10210" xr:uid="{00000000-0005-0000-0000-0000C83A0000}"/>
    <cellStyle name="40% - Accent2 4 2 5 2" xfId="10211" xr:uid="{00000000-0005-0000-0000-0000C93A0000}"/>
    <cellStyle name="40% - Accent2 4 2 5 2 2" xfId="10212" xr:uid="{00000000-0005-0000-0000-0000CA3A0000}"/>
    <cellStyle name="40% - Accent2 4 2 5 2 2 2" xfId="10213" xr:uid="{00000000-0005-0000-0000-0000CB3A0000}"/>
    <cellStyle name="40% - Accent2 4 2 5 2 2 3" xfId="45244" xr:uid="{00000000-0005-0000-0000-0000CC3A0000}"/>
    <cellStyle name="40% - Accent2 4 2 5 2 3" xfId="10214" xr:uid="{00000000-0005-0000-0000-0000CD3A0000}"/>
    <cellStyle name="40% - Accent2 4 2 5 2 4" xfId="10215" xr:uid="{00000000-0005-0000-0000-0000CE3A0000}"/>
    <cellStyle name="40% - Accent2 4 2 5 2 5" xfId="38071" xr:uid="{00000000-0005-0000-0000-0000CF3A0000}"/>
    <cellStyle name="40% - Accent2 4 2 5 2 6" xfId="45243" xr:uid="{00000000-0005-0000-0000-0000D03A0000}"/>
    <cellStyle name="40% - Accent2 4 2 5 3" xfId="10216" xr:uid="{00000000-0005-0000-0000-0000D13A0000}"/>
    <cellStyle name="40% - Accent2 4 2 5 3 2" xfId="10217" xr:uid="{00000000-0005-0000-0000-0000D23A0000}"/>
    <cellStyle name="40% - Accent2 4 2 5 3 3" xfId="45245" xr:uid="{00000000-0005-0000-0000-0000D33A0000}"/>
    <cellStyle name="40% - Accent2 4 2 5 4" xfId="10218" xr:uid="{00000000-0005-0000-0000-0000D43A0000}"/>
    <cellStyle name="40% - Accent2 4 2 5 5" xfId="10219" xr:uid="{00000000-0005-0000-0000-0000D53A0000}"/>
    <cellStyle name="40% - Accent2 4 2 5 6" xfId="38070" xr:uid="{00000000-0005-0000-0000-0000D63A0000}"/>
    <cellStyle name="40% - Accent2 4 2 5 7" xfId="45242" xr:uid="{00000000-0005-0000-0000-0000D73A0000}"/>
    <cellStyle name="40% - Accent2 4 2 6" xfId="10220" xr:uid="{00000000-0005-0000-0000-0000D83A0000}"/>
    <cellStyle name="40% - Accent2 4 2 6 2" xfId="10221" xr:uid="{00000000-0005-0000-0000-0000D93A0000}"/>
    <cellStyle name="40% - Accent2 4 2 6 2 2" xfId="10222" xr:uid="{00000000-0005-0000-0000-0000DA3A0000}"/>
    <cellStyle name="40% - Accent2 4 2 6 2 3" xfId="45247" xr:uid="{00000000-0005-0000-0000-0000DB3A0000}"/>
    <cellStyle name="40% - Accent2 4 2 6 3" xfId="10223" xr:uid="{00000000-0005-0000-0000-0000DC3A0000}"/>
    <cellStyle name="40% - Accent2 4 2 6 4" xfId="10224" xr:uid="{00000000-0005-0000-0000-0000DD3A0000}"/>
    <cellStyle name="40% - Accent2 4 2 6 5" xfId="38072" xr:uid="{00000000-0005-0000-0000-0000DE3A0000}"/>
    <cellStyle name="40% - Accent2 4 2 6 6" xfId="45246" xr:uid="{00000000-0005-0000-0000-0000DF3A0000}"/>
    <cellStyle name="40% - Accent2 4 2 7" xfId="10225" xr:uid="{00000000-0005-0000-0000-0000E03A0000}"/>
    <cellStyle name="40% - Accent2 4 2 7 2" xfId="10226" xr:uid="{00000000-0005-0000-0000-0000E13A0000}"/>
    <cellStyle name="40% - Accent2 4 2 7 2 2" xfId="10227" xr:uid="{00000000-0005-0000-0000-0000E23A0000}"/>
    <cellStyle name="40% - Accent2 4 2 7 3" xfId="10228" xr:uid="{00000000-0005-0000-0000-0000E33A0000}"/>
    <cellStyle name="40% - Accent2 4 2 7 4" xfId="10229" xr:uid="{00000000-0005-0000-0000-0000E43A0000}"/>
    <cellStyle name="40% - Accent2 4 2 7 5" xfId="45248" xr:uid="{00000000-0005-0000-0000-0000E53A0000}"/>
    <cellStyle name="40% - Accent2 4 2 8" xfId="10230" xr:uid="{00000000-0005-0000-0000-0000E63A0000}"/>
    <cellStyle name="40% - Accent2 4 2 8 2" xfId="10231" xr:uid="{00000000-0005-0000-0000-0000E73A0000}"/>
    <cellStyle name="40% - Accent2 4 2 8 2 2" xfId="10232" xr:uid="{00000000-0005-0000-0000-0000E83A0000}"/>
    <cellStyle name="40% - Accent2 4 2 8 3" xfId="10233" xr:uid="{00000000-0005-0000-0000-0000E93A0000}"/>
    <cellStyle name="40% - Accent2 4 2 8 4" xfId="10234" xr:uid="{00000000-0005-0000-0000-0000EA3A0000}"/>
    <cellStyle name="40% - Accent2 4 2 9" xfId="10235" xr:uid="{00000000-0005-0000-0000-0000EB3A0000}"/>
    <cellStyle name="40% - Accent2 4 2 9 2" xfId="10236" xr:uid="{00000000-0005-0000-0000-0000EC3A0000}"/>
    <cellStyle name="40% - Accent2 4 3" xfId="10237" xr:uid="{00000000-0005-0000-0000-0000ED3A0000}"/>
    <cellStyle name="40% - Accent2 4 3 10" xfId="10238" xr:uid="{00000000-0005-0000-0000-0000EE3A0000}"/>
    <cellStyle name="40% - Accent2 4 3 11" xfId="34720" xr:uid="{00000000-0005-0000-0000-0000EF3A0000}"/>
    <cellStyle name="40% - Accent2 4 3 12" xfId="45249" xr:uid="{00000000-0005-0000-0000-0000F03A0000}"/>
    <cellStyle name="40% - Accent2 4 3 2" xfId="10239" xr:uid="{00000000-0005-0000-0000-0000F13A0000}"/>
    <cellStyle name="40% - Accent2 4 3 2 10" xfId="34721" xr:uid="{00000000-0005-0000-0000-0000F23A0000}"/>
    <cellStyle name="40% - Accent2 4 3 2 11" xfId="45250" xr:uid="{00000000-0005-0000-0000-0000F33A0000}"/>
    <cellStyle name="40% - Accent2 4 3 2 2" xfId="10240" xr:uid="{00000000-0005-0000-0000-0000F43A0000}"/>
    <cellStyle name="40% - Accent2 4 3 2 2 2" xfId="10241" xr:uid="{00000000-0005-0000-0000-0000F53A0000}"/>
    <cellStyle name="40% - Accent2 4 3 2 2 2 2" xfId="10242" xr:uid="{00000000-0005-0000-0000-0000F63A0000}"/>
    <cellStyle name="40% - Accent2 4 3 2 2 2 2 2" xfId="10243" xr:uid="{00000000-0005-0000-0000-0000F73A0000}"/>
    <cellStyle name="40% - Accent2 4 3 2 2 2 2 3" xfId="45253" xr:uid="{00000000-0005-0000-0000-0000F83A0000}"/>
    <cellStyle name="40% - Accent2 4 3 2 2 2 3" xfId="10244" xr:uid="{00000000-0005-0000-0000-0000F93A0000}"/>
    <cellStyle name="40% - Accent2 4 3 2 2 2 4" xfId="10245" xr:uid="{00000000-0005-0000-0000-0000FA3A0000}"/>
    <cellStyle name="40% - Accent2 4 3 2 2 2 5" xfId="38074" xr:uid="{00000000-0005-0000-0000-0000FB3A0000}"/>
    <cellStyle name="40% - Accent2 4 3 2 2 2 6" xfId="45252" xr:uid="{00000000-0005-0000-0000-0000FC3A0000}"/>
    <cellStyle name="40% - Accent2 4 3 2 2 3" xfId="10246" xr:uid="{00000000-0005-0000-0000-0000FD3A0000}"/>
    <cellStyle name="40% - Accent2 4 3 2 2 3 2" xfId="10247" xr:uid="{00000000-0005-0000-0000-0000FE3A0000}"/>
    <cellStyle name="40% - Accent2 4 3 2 2 3 3" xfId="45254" xr:uid="{00000000-0005-0000-0000-0000FF3A0000}"/>
    <cellStyle name="40% - Accent2 4 3 2 2 4" xfId="10248" xr:uid="{00000000-0005-0000-0000-0000003B0000}"/>
    <cellStyle name="40% - Accent2 4 3 2 2 5" xfId="10249" xr:uid="{00000000-0005-0000-0000-0000013B0000}"/>
    <cellStyle name="40% - Accent2 4 3 2 2 6" xfId="38073" xr:uid="{00000000-0005-0000-0000-0000023B0000}"/>
    <cellStyle name="40% - Accent2 4 3 2 2 7" xfId="45251" xr:uid="{00000000-0005-0000-0000-0000033B0000}"/>
    <cellStyle name="40% - Accent2 4 3 2 3" xfId="10250" xr:uid="{00000000-0005-0000-0000-0000043B0000}"/>
    <cellStyle name="40% - Accent2 4 3 2 3 2" xfId="10251" xr:uid="{00000000-0005-0000-0000-0000053B0000}"/>
    <cellStyle name="40% - Accent2 4 3 2 3 2 2" xfId="10252" xr:uid="{00000000-0005-0000-0000-0000063B0000}"/>
    <cellStyle name="40% - Accent2 4 3 2 3 2 2 2" xfId="10253" xr:uid="{00000000-0005-0000-0000-0000073B0000}"/>
    <cellStyle name="40% - Accent2 4 3 2 3 2 2 3" xfId="45257" xr:uid="{00000000-0005-0000-0000-0000083B0000}"/>
    <cellStyle name="40% - Accent2 4 3 2 3 2 3" xfId="10254" xr:uid="{00000000-0005-0000-0000-0000093B0000}"/>
    <cellStyle name="40% - Accent2 4 3 2 3 2 4" xfId="10255" xr:uid="{00000000-0005-0000-0000-00000A3B0000}"/>
    <cellStyle name="40% - Accent2 4 3 2 3 2 5" xfId="38076" xr:uid="{00000000-0005-0000-0000-00000B3B0000}"/>
    <cellStyle name="40% - Accent2 4 3 2 3 2 6" xfId="45256" xr:uid="{00000000-0005-0000-0000-00000C3B0000}"/>
    <cellStyle name="40% - Accent2 4 3 2 3 3" xfId="10256" xr:uid="{00000000-0005-0000-0000-00000D3B0000}"/>
    <cellStyle name="40% - Accent2 4 3 2 3 3 2" xfId="10257" xr:uid="{00000000-0005-0000-0000-00000E3B0000}"/>
    <cellStyle name="40% - Accent2 4 3 2 3 3 3" xfId="45258" xr:uid="{00000000-0005-0000-0000-00000F3B0000}"/>
    <cellStyle name="40% - Accent2 4 3 2 3 4" xfId="10258" xr:uid="{00000000-0005-0000-0000-0000103B0000}"/>
    <cellStyle name="40% - Accent2 4 3 2 3 5" xfId="10259" xr:uid="{00000000-0005-0000-0000-0000113B0000}"/>
    <cellStyle name="40% - Accent2 4 3 2 3 6" xfId="38075" xr:uid="{00000000-0005-0000-0000-0000123B0000}"/>
    <cellStyle name="40% - Accent2 4 3 2 3 7" xfId="45255" xr:uid="{00000000-0005-0000-0000-0000133B0000}"/>
    <cellStyle name="40% - Accent2 4 3 2 4" xfId="10260" xr:uid="{00000000-0005-0000-0000-0000143B0000}"/>
    <cellStyle name="40% - Accent2 4 3 2 4 2" xfId="10261" xr:uid="{00000000-0005-0000-0000-0000153B0000}"/>
    <cellStyle name="40% - Accent2 4 3 2 4 2 2" xfId="10262" xr:uid="{00000000-0005-0000-0000-0000163B0000}"/>
    <cellStyle name="40% - Accent2 4 3 2 4 2 3" xfId="45260" xr:uid="{00000000-0005-0000-0000-0000173B0000}"/>
    <cellStyle name="40% - Accent2 4 3 2 4 3" xfId="10263" xr:uid="{00000000-0005-0000-0000-0000183B0000}"/>
    <cellStyle name="40% - Accent2 4 3 2 4 4" xfId="10264" xr:uid="{00000000-0005-0000-0000-0000193B0000}"/>
    <cellStyle name="40% - Accent2 4 3 2 4 5" xfId="38077" xr:uid="{00000000-0005-0000-0000-00001A3B0000}"/>
    <cellStyle name="40% - Accent2 4 3 2 4 6" xfId="45259" xr:uid="{00000000-0005-0000-0000-00001B3B0000}"/>
    <cellStyle name="40% - Accent2 4 3 2 5" xfId="10265" xr:uid="{00000000-0005-0000-0000-00001C3B0000}"/>
    <cellStyle name="40% - Accent2 4 3 2 5 2" xfId="10266" xr:uid="{00000000-0005-0000-0000-00001D3B0000}"/>
    <cellStyle name="40% - Accent2 4 3 2 5 2 2" xfId="10267" xr:uid="{00000000-0005-0000-0000-00001E3B0000}"/>
    <cellStyle name="40% - Accent2 4 3 2 5 3" xfId="10268" xr:uid="{00000000-0005-0000-0000-00001F3B0000}"/>
    <cellStyle name="40% - Accent2 4 3 2 5 4" xfId="10269" xr:uid="{00000000-0005-0000-0000-0000203B0000}"/>
    <cellStyle name="40% - Accent2 4 3 2 5 5" xfId="45261" xr:uid="{00000000-0005-0000-0000-0000213B0000}"/>
    <cellStyle name="40% - Accent2 4 3 2 6" xfId="10270" xr:uid="{00000000-0005-0000-0000-0000223B0000}"/>
    <cellStyle name="40% - Accent2 4 3 2 6 2" xfId="10271" xr:uid="{00000000-0005-0000-0000-0000233B0000}"/>
    <cellStyle name="40% - Accent2 4 3 2 6 2 2" xfId="10272" xr:uid="{00000000-0005-0000-0000-0000243B0000}"/>
    <cellStyle name="40% - Accent2 4 3 2 6 3" xfId="10273" xr:uid="{00000000-0005-0000-0000-0000253B0000}"/>
    <cellStyle name="40% - Accent2 4 3 2 6 4" xfId="10274" xr:uid="{00000000-0005-0000-0000-0000263B0000}"/>
    <cellStyle name="40% - Accent2 4 3 2 7" xfId="10275" xr:uid="{00000000-0005-0000-0000-0000273B0000}"/>
    <cellStyle name="40% - Accent2 4 3 2 7 2" xfId="10276" xr:uid="{00000000-0005-0000-0000-0000283B0000}"/>
    <cellStyle name="40% - Accent2 4 3 2 8" xfId="10277" xr:uid="{00000000-0005-0000-0000-0000293B0000}"/>
    <cellStyle name="40% - Accent2 4 3 2 9" xfId="10278" xr:uid="{00000000-0005-0000-0000-00002A3B0000}"/>
    <cellStyle name="40% - Accent2 4 3 3" xfId="10279" xr:uid="{00000000-0005-0000-0000-00002B3B0000}"/>
    <cellStyle name="40% - Accent2 4 3 3 2" xfId="10280" xr:uid="{00000000-0005-0000-0000-00002C3B0000}"/>
    <cellStyle name="40% - Accent2 4 3 3 2 2" xfId="10281" xr:uid="{00000000-0005-0000-0000-00002D3B0000}"/>
    <cellStyle name="40% - Accent2 4 3 3 2 2 2" xfId="10282" xr:uid="{00000000-0005-0000-0000-00002E3B0000}"/>
    <cellStyle name="40% - Accent2 4 3 3 2 2 3" xfId="45264" xr:uid="{00000000-0005-0000-0000-00002F3B0000}"/>
    <cellStyle name="40% - Accent2 4 3 3 2 3" xfId="10283" xr:uid="{00000000-0005-0000-0000-0000303B0000}"/>
    <cellStyle name="40% - Accent2 4 3 3 2 4" xfId="10284" xr:uid="{00000000-0005-0000-0000-0000313B0000}"/>
    <cellStyle name="40% - Accent2 4 3 3 2 5" xfId="38079" xr:uid="{00000000-0005-0000-0000-0000323B0000}"/>
    <cellStyle name="40% - Accent2 4 3 3 2 6" xfId="45263" xr:uid="{00000000-0005-0000-0000-0000333B0000}"/>
    <cellStyle name="40% - Accent2 4 3 3 3" xfId="10285" xr:uid="{00000000-0005-0000-0000-0000343B0000}"/>
    <cellStyle name="40% - Accent2 4 3 3 3 2" xfId="10286" xr:uid="{00000000-0005-0000-0000-0000353B0000}"/>
    <cellStyle name="40% - Accent2 4 3 3 3 3" xfId="45265" xr:uid="{00000000-0005-0000-0000-0000363B0000}"/>
    <cellStyle name="40% - Accent2 4 3 3 4" xfId="10287" xr:uid="{00000000-0005-0000-0000-0000373B0000}"/>
    <cellStyle name="40% - Accent2 4 3 3 5" xfId="10288" xr:uid="{00000000-0005-0000-0000-0000383B0000}"/>
    <cellStyle name="40% - Accent2 4 3 3 6" xfId="38078" xr:uid="{00000000-0005-0000-0000-0000393B0000}"/>
    <cellStyle name="40% - Accent2 4 3 3 7" xfId="45262" xr:uid="{00000000-0005-0000-0000-00003A3B0000}"/>
    <cellStyle name="40% - Accent2 4 3 4" xfId="10289" xr:uid="{00000000-0005-0000-0000-00003B3B0000}"/>
    <cellStyle name="40% - Accent2 4 3 4 2" xfId="10290" xr:uid="{00000000-0005-0000-0000-00003C3B0000}"/>
    <cellStyle name="40% - Accent2 4 3 4 2 2" xfId="10291" xr:uid="{00000000-0005-0000-0000-00003D3B0000}"/>
    <cellStyle name="40% - Accent2 4 3 4 2 2 2" xfId="10292" xr:uid="{00000000-0005-0000-0000-00003E3B0000}"/>
    <cellStyle name="40% - Accent2 4 3 4 2 2 3" xfId="45268" xr:uid="{00000000-0005-0000-0000-00003F3B0000}"/>
    <cellStyle name="40% - Accent2 4 3 4 2 3" xfId="10293" xr:uid="{00000000-0005-0000-0000-0000403B0000}"/>
    <cellStyle name="40% - Accent2 4 3 4 2 4" xfId="10294" xr:uid="{00000000-0005-0000-0000-0000413B0000}"/>
    <cellStyle name="40% - Accent2 4 3 4 2 5" xfId="38081" xr:uid="{00000000-0005-0000-0000-0000423B0000}"/>
    <cellStyle name="40% - Accent2 4 3 4 2 6" xfId="45267" xr:uid="{00000000-0005-0000-0000-0000433B0000}"/>
    <cellStyle name="40% - Accent2 4 3 4 3" xfId="10295" xr:uid="{00000000-0005-0000-0000-0000443B0000}"/>
    <cellStyle name="40% - Accent2 4 3 4 3 2" xfId="10296" xr:uid="{00000000-0005-0000-0000-0000453B0000}"/>
    <cellStyle name="40% - Accent2 4 3 4 3 3" xfId="45269" xr:uid="{00000000-0005-0000-0000-0000463B0000}"/>
    <cellStyle name="40% - Accent2 4 3 4 4" xfId="10297" xr:uid="{00000000-0005-0000-0000-0000473B0000}"/>
    <cellStyle name="40% - Accent2 4 3 4 5" xfId="10298" xr:uid="{00000000-0005-0000-0000-0000483B0000}"/>
    <cellStyle name="40% - Accent2 4 3 4 6" xfId="38080" xr:uid="{00000000-0005-0000-0000-0000493B0000}"/>
    <cellStyle name="40% - Accent2 4 3 4 7" xfId="45266" xr:uid="{00000000-0005-0000-0000-00004A3B0000}"/>
    <cellStyle name="40% - Accent2 4 3 5" xfId="10299" xr:uid="{00000000-0005-0000-0000-00004B3B0000}"/>
    <cellStyle name="40% - Accent2 4 3 5 2" xfId="10300" xr:uid="{00000000-0005-0000-0000-00004C3B0000}"/>
    <cellStyle name="40% - Accent2 4 3 5 2 2" xfId="10301" xr:uid="{00000000-0005-0000-0000-00004D3B0000}"/>
    <cellStyle name="40% - Accent2 4 3 5 2 3" xfId="45271" xr:uid="{00000000-0005-0000-0000-00004E3B0000}"/>
    <cellStyle name="40% - Accent2 4 3 5 3" xfId="10302" xr:uid="{00000000-0005-0000-0000-00004F3B0000}"/>
    <cellStyle name="40% - Accent2 4 3 5 4" xfId="10303" xr:uid="{00000000-0005-0000-0000-0000503B0000}"/>
    <cellStyle name="40% - Accent2 4 3 5 5" xfId="38082" xr:uid="{00000000-0005-0000-0000-0000513B0000}"/>
    <cellStyle name="40% - Accent2 4 3 5 6" xfId="45270" xr:uid="{00000000-0005-0000-0000-0000523B0000}"/>
    <cellStyle name="40% - Accent2 4 3 6" xfId="10304" xr:uid="{00000000-0005-0000-0000-0000533B0000}"/>
    <cellStyle name="40% - Accent2 4 3 6 2" xfId="10305" xr:uid="{00000000-0005-0000-0000-0000543B0000}"/>
    <cellStyle name="40% - Accent2 4 3 6 2 2" xfId="10306" xr:uid="{00000000-0005-0000-0000-0000553B0000}"/>
    <cellStyle name="40% - Accent2 4 3 6 3" xfId="10307" xr:uid="{00000000-0005-0000-0000-0000563B0000}"/>
    <cellStyle name="40% - Accent2 4 3 6 4" xfId="10308" xr:uid="{00000000-0005-0000-0000-0000573B0000}"/>
    <cellStyle name="40% - Accent2 4 3 6 5" xfId="45272" xr:uid="{00000000-0005-0000-0000-0000583B0000}"/>
    <cellStyle name="40% - Accent2 4 3 7" xfId="10309" xr:uid="{00000000-0005-0000-0000-0000593B0000}"/>
    <cellStyle name="40% - Accent2 4 3 7 2" xfId="10310" xr:uid="{00000000-0005-0000-0000-00005A3B0000}"/>
    <cellStyle name="40% - Accent2 4 3 7 2 2" xfId="10311" xr:uid="{00000000-0005-0000-0000-00005B3B0000}"/>
    <cellStyle name="40% - Accent2 4 3 7 3" xfId="10312" xr:uid="{00000000-0005-0000-0000-00005C3B0000}"/>
    <cellStyle name="40% - Accent2 4 3 7 4" xfId="10313" xr:uid="{00000000-0005-0000-0000-00005D3B0000}"/>
    <cellStyle name="40% - Accent2 4 3 8" xfId="10314" xr:uid="{00000000-0005-0000-0000-00005E3B0000}"/>
    <cellStyle name="40% - Accent2 4 3 8 2" xfId="10315" xr:uid="{00000000-0005-0000-0000-00005F3B0000}"/>
    <cellStyle name="40% - Accent2 4 3 9" xfId="10316" xr:uid="{00000000-0005-0000-0000-0000603B0000}"/>
    <cellStyle name="40% - Accent2 4 4" xfId="10317" xr:uid="{00000000-0005-0000-0000-0000613B0000}"/>
    <cellStyle name="40% - Accent2 4 4 10" xfId="34722" xr:uid="{00000000-0005-0000-0000-0000623B0000}"/>
    <cellStyle name="40% - Accent2 4 4 11" xfId="45273" xr:uid="{00000000-0005-0000-0000-0000633B0000}"/>
    <cellStyle name="40% - Accent2 4 4 2" xfId="10318" xr:uid="{00000000-0005-0000-0000-0000643B0000}"/>
    <cellStyle name="40% - Accent2 4 4 2 2" xfId="10319" xr:uid="{00000000-0005-0000-0000-0000653B0000}"/>
    <cellStyle name="40% - Accent2 4 4 2 2 2" xfId="10320" xr:uid="{00000000-0005-0000-0000-0000663B0000}"/>
    <cellStyle name="40% - Accent2 4 4 2 2 2 2" xfId="10321" xr:uid="{00000000-0005-0000-0000-0000673B0000}"/>
    <cellStyle name="40% - Accent2 4 4 2 2 2 3" xfId="45276" xr:uid="{00000000-0005-0000-0000-0000683B0000}"/>
    <cellStyle name="40% - Accent2 4 4 2 2 3" xfId="10322" xr:uid="{00000000-0005-0000-0000-0000693B0000}"/>
    <cellStyle name="40% - Accent2 4 4 2 2 4" xfId="10323" xr:uid="{00000000-0005-0000-0000-00006A3B0000}"/>
    <cellStyle name="40% - Accent2 4 4 2 2 5" xfId="38084" xr:uid="{00000000-0005-0000-0000-00006B3B0000}"/>
    <cellStyle name="40% - Accent2 4 4 2 2 6" xfId="45275" xr:uid="{00000000-0005-0000-0000-00006C3B0000}"/>
    <cellStyle name="40% - Accent2 4 4 2 3" xfId="10324" xr:uid="{00000000-0005-0000-0000-00006D3B0000}"/>
    <cellStyle name="40% - Accent2 4 4 2 3 2" xfId="10325" xr:uid="{00000000-0005-0000-0000-00006E3B0000}"/>
    <cellStyle name="40% - Accent2 4 4 2 3 3" xfId="45277" xr:uid="{00000000-0005-0000-0000-00006F3B0000}"/>
    <cellStyle name="40% - Accent2 4 4 2 4" xfId="10326" xr:uid="{00000000-0005-0000-0000-0000703B0000}"/>
    <cellStyle name="40% - Accent2 4 4 2 5" xfId="10327" xr:uid="{00000000-0005-0000-0000-0000713B0000}"/>
    <cellStyle name="40% - Accent2 4 4 2 6" xfId="38083" xr:uid="{00000000-0005-0000-0000-0000723B0000}"/>
    <cellStyle name="40% - Accent2 4 4 2 7" xfId="45274" xr:uid="{00000000-0005-0000-0000-0000733B0000}"/>
    <cellStyle name="40% - Accent2 4 4 3" xfId="10328" xr:uid="{00000000-0005-0000-0000-0000743B0000}"/>
    <cellStyle name="40% - Accent2 4 4 3 2" xfId="10329" xr:uid="{00000000-0005-0000-0000-0000753B0000}"/>
    <cellStyle name="40% - Accent2 4 4 3 2 2" xfId="10330" xr:uid="{00000000-0005-0000-0000-0000763B0000}"/>
    <cellStyle name="40% - Accent2 4 4 3 2 2 2" xfId="10331" xr:uid="{00000000-0005-0000-0000-0000773B0000}"/>
    <cellStyle name="40% - Accent2 4 4 3 2 2 3" xfId="45280" xr:uid="{00000000-0005-0000-0000-0000783B0000}"/>
    <cellStyle name="40% - Accent2 4 4 3 2 3" xfId="10332" xr:uid="{00000000-0005-0000-0000-0000793B0000}"/>
    <cellStyle name="40% - Accent2 4 4 3 2 4" xfId="10333" xr:uid="{00000000-0005-0000-0000-00007A3B0000}"/>
    <cellStyle name="40% - Accent2 4 4 3 2 5" xfId="38086" xr:uid="{00000000-0005-0000-0000-00007B3B0000}"/>
    <cellStyle name="40% - Accent2 4 4 3 2 6" xfId="45279" xr:uid="{00000000-0005-0000-0000-00007C3B0000}"/>
    <cellStyle name="40% - Accent2 4 4 3 3" xfId="10334" xr:uid="{00000000-0005-0000-0000-00007D3B0000}"/>
    <cellStyle name="40% - Accent2 4 4 3 3 2" xfId="10335" xr:uid="{00000000-0005-0000-0000-00007E3B0000}"/>
    <cellStyle name="40% - Accent2 4 4 3 3 3" xfId="45281" xr:uid="{00000000-0005-0000-0000-00007F3B0000}"/>
    <cellStyle name="40% - Accent2 4 4 3 4" xfId="10336" xr:uid="{00000000-0005-0000-0000-0000803B0000}"/>
    <cellStyle name="40% - Accent2 4 4 3 5" xfId="10337" xr:uid="{00000000-0005-0000-0000-0000813B0000}"/>
    <cellStyle name="40% - Accent2 4 4 3 6" xfId="38085" xr:uid="{00000000-0005-0000-0000-0000823B0000}"/>
    <cellStyle name="40% - Accent2 4 4 3 7" xfId="45278" xr:uid="{00000000-0005-0000-0000-0000833B0000}"/>
    <cellStyle name="40% - Accent2 4 4 4" xfId="10338" xr:uid="{00000000-0005-0000-0000-0000843B0000}"/>
    <cellStyle name="40% - Accent2 4 4 4 2" xfId="10339" xr:uid="{00000000-0005-0000-0000-0000853B0000}"/>
    <cellStyle name="40% - Accent2 4 4 4 2 2" xfId="10340" xr:uid="{00000000-0005-0000-0000-0000863B0000}"/>
    <cellStyle name="40% - Accent2 4 4 4 2 3" xfId="45283" xr:uid="{00000000-0005-0000-0000-0000873B0000}"/>
    <cellStyle name="40% - Accent2 4 4 4 3" xfId="10341" xr:uid="{00000000-0005-0000-0000-0000883B0000}"/>
    <cellStyle name="40% - Accent2 4 4 4 4" xfId="10342" xr:uid="{00000000-0005-0000-0000-0000893B0000}"/>
    <cellStyle name="40% - Accent2 4 4 4 5" xfId="38087" xr:uid="{00000000-0005-0000-0000-00008A3B0000}"/>
    <cellStyle name="40% - Accent2 4 4 4 6" xfId="45282" xr:uid="{00000000-0005-0000-0000-00008B3B0000}"/>
    <cellStyle name="40% - Accent2 4 4 5" xfId="10343" xr:uid="{00000000-0005-0000-0000-00008C3B0000}"/>
    <cellStyle name="40% - Accent2 4 4 5 2" xfId="10344" xr:uid="{00000000-0005-0000-0000-00008D3B0000}"/>
    <cellStyle name="40% - Accent2 4 4 5 2 2" xfId="10345" xr:uid="{00000000-0005-0000-0000-00008E3B0000}"/>
    <cellStyle name="40% - Accent2 4 4 5 3" xfId="10346" xr:uid="{00000000-0005-0000-0000-00008F3B0000}"/>
    <cellStyle name="40% - Accent2 4 4 5 4" xfId="10347" xr:uid="{00000000-0005-0000-0000-0000903B0000}"/>
    <cellStyle name="40% - Accent2 4 4 5 5" xfId="45284" xr:uid="{00000000-0005-0000-0000-0000913B0000}"/>
    <cellStyle name="40% - Accent2 4 4 6" xfId="10348" xr:uid="{00000000-0005-0000-0000-0000923B0000}"/>
    <cellStyle name="40% - Accent2 4 4 6 2" xfId="10349" xr:uid="{00000000-0005-0000-0000-0000933B0000}"/>
    <cellStyle name="40% - Accent2 4 4 6 2 2" xfId="10350" xr:uid="{00000000-0005-0000-0000-0000943B0000}"/>
    <cellStyle name="40% - Accent2 4 4 6 3" xfId="10351" xr:uid="{00000000-0005-0000-0000-0000953B0000}"/>
    <cellStyle name="40% - Accent2 4 4 6 4" xfId="10352" xr:uid="{00000000-0005-0000-0000-0000963B0000}"/>
    <cellStyle name="40% - Accent2 4 4 7" xfId="10353" xr:uid="{00000000-0005-0000-0000-0000973B0000}"/>
    <cellStyle name="40% - Accent2 4 4 7 2" xfId="10354" xr:uid="{00000000-0005-0000-0000-0000983B0000}"/>
    <cellStyle name="40% - Accent2 4 4 8" xfId="10355" xr:uid="{00000000-0005-0000-0000-0000993B0000}"/>
    <cellStyle name="40% - Accent2 4 4 9" xfId="10356" xr:uid="{00000000-0005-0000-0000-00009A3B0000}"/>
    <cellStyle name="40% - Accent2 4 5" xfId="10357" xr:uid="{00000000-0005-0000-0000-00009B3B0000}"/>
    <cellStyle name="40% - Accent2 4 5 2" xfId="10358" xr:uid="{00000000-0005-0000-0000-00009C3B0000}"/>
    <cellStyle name="40% - Accent2 4 5 2 2" xfId="10359" xr:uid="{00000000-0005-0000-0000-00009D3B0000}"/>
    <cellStyle name="40% - Accent2 4 5 2 2 2" xfId="10360" xr:uid="{00000000-0005-0000-0000-00009E3B0000}"/>
    <cellStyle name="40% - Accent2 4 5 2 2 3" xfId="45287" xr:uid="{00000000-0005-0000-0000-00009F3B0000}"/>
    <cellStyle name="40% - Accent2 4 5 2 3" xfId="10361" xr:uid="{00000000-0005-0000-0000-0000A03B0000}"/>
    <cellStyle name="40% - Accent2 4 5 2 4" xfId="10362" xr:uid="{00000000-0005-0000-0000-0000A13B0000}"/>
    <cellStyle name="40% - Accent2 4 5 2 5" xfId="38089" xr:uid="{00000000-0005-0000-0000-0000A23B0000}"/>
    <cellStyle name="40% - Accent2 4 5 2 6" xfId="45286" xr:uid="{00000000-0005-0000-0000-0000A33B0000}"/>
    <cellStyle name="40% - Accent2 4 5 3" xfId="10363" xr:uid="{00000000-0005-0000-0000-0000A43B0000}"/>
    <cellStyle name="40% - Accent2 4 5 4" xfId="10364" xr:uid="{00000000-0005-0000-0000-0000A53B0000}"/>
    <cellStyle name="40% - Accent2 4 5 4 2" xfId="10365" xr:uid="{00000000-0005-0000-0000-0000A63B0000}"/>
    <cellStyle name="40% - Accent2 4 5 4 3" xfId="45288" xr:uid="{00000000-0005-0000-0000-0000A73B0000}"/>
    <cellStyle name="40% - Accent2 4 5 5" xfId="10366" xr:uid="{00000000-0005-0000-0000-0000A83B0000}"/>
    <cellStyle name="40% - Accent2 4 5 6" xfId="10367" xr:uid="{00000000-0005-0000-0000-0000A93B0000}"/>
    <cellStyle name="40% - Accent2 4 5 7" xfId="38088" xr:uid="{00000000-0005-0000-0000-0000AA3B0000}"/>
    <cellStyle name="40% - Accent2 4 5 8" xfId="45285" xr:uid="{00000000-0005-0000-0000-0000AB3B0000}"/>
    <cellStyle name="40% - Accent2 4 6" xfId="10368" xr:uid="{00000000-0005-0000-0000-0000AC3B0000}"/>
    <cellStyle name="40% - Accent2 4 6 2" xfId="10369" xr:uid="{00000000-0005-0000-0000-0000AD3B0000}"/>
    <cellStyle name="40% - Accent2 4 6 2 2" xfId="10370" xr:uid="{00000000-0005-0000-0000-0000AE3B0000}"/>
    <cellStyle name="40% - Accent2 4 6 2 2 2" xfId="10371" xr:uid="{00000000-0005-0000-0000-0000AF3B0000}"/>
    <cellStyle name="40% - Accent2 4 6 2 2 3" xfId="45291" xr:uid="{00000000-0005-0000-0000-0000B03B0000}"/>
    <cellStyle name="40% - Accent2 4 6 2 3" xfId="10372" xr:uid="{00000000-0005-0000-0000-0000B13B0000}"/>
    <cellStyle name="40% - Accent2 4 6 2 4" xfId="10373" xr:uid="{00000000-0005-0000-0000-0000B23B0000}"/>
    <cellStyle name="40% - Accent2 4 6 2 5" xfId="38091" xr:uid="{00000000-0005-0000-0000-0000B33B0000}"/>
    <cellStyle name="40% - Accent2 4 6 2 6" xfId="45290" xr:uid="{00000000-0005-0000-0000-0000B43B0000}"/>
    <cellStyle name="40% - Accent2 4 6 3" xfId="10374" xr:uid="{00000000-0005-0000-0000-0000B53B0000}"/>
    <cellStyle name="40% - Accent2 4 6 3 2" xfId="10375" xr:uid="{00000000-0005-0000-0000-0000B63B0000}"/>
    <cellStyle name="40% - Accent2 4 6 3 2 2" xfId="10376" xr:uid="{00000000-0005-0000-0000-0000B73B0000}"/>
    <cellStyle name="40% - Accent2 4 6 3 2 3" xfId="45293" xr:uid="{00000000-0005-0000-0000-0000B83B0000}"/>
    <cellStyle name="40% - Accent2 4 6 3 3" xfId="10377" xr:uid="{00000000-0005-0000-0000-0000B93B0000}"/>
    <cellStyle name="40% - Accent2 4 6 3 4" xfId="10378" xr:uid="{00000000-0005-0000-0000-0000BA3B0000}"/>
    <cellStyle name="40% - Accent2 4 6 3 5" xfId="38092" xr:uid="{00000000-0005-0000-0000-0000BB3B0000}"/>
    <cellStyle name="40% - Accent2 4 6 3 6" xfId="45292" xr:uid="{00000000-0005-0000-0000-0000BC3B0000}"/>
    <cellStyle name="40% - Accent2 4 6 4" xfId="10379" xr:uid="{00000000-0005-0000-0000-0000BD3B0000}"/>
    <cellStyle name="40% - Accent2 4 6 4 2" xfId="10380" xr:uid="{00000000-0005-0000-0000-0000BE3B0000}"/>
    <cellStyle name="40% - Accent2 4 6 4 3" xfId="45294" xr:uid="{00000000-0005-0000-0000-0000BF3B0000}"/>
    <cellStyle name="40% - Accent2 4 6 5" xfId="10381" xr:uid="{00000000-0005-0000-0000-0000C03B0000}"/>
    <cellStyle name="40% - Accent2 4 6 6" xfId="10382" xr:uid="{00000000-0005-0000-0000-0000C13B0000}"/>
    <cellStyle name="40% - Accent2 4 6 7" xfId="38090" xr:uid="{00000000-0005-0000-0000-0000C23B0000}"/>
    <cellStyle name="40% - Accent2 4 6 8" xfId="45289" xr:uid="{00000000-0005-0000-0000-0000C33B0000}"/>
    <cellStyle name="40% - Accent2 4 7" xfId="10383" xr:uid="{00000000-0005-0000-0000-0000C43B0000}"/>
    <cellStyle name="40% - Accent2 4 7 2" xfId="10384" xr:uid="{00000000-0005-0000-0000-0000C53B0000}"/>
    <cellStyle name="40% - Accent2 4 7 2 2" xfId="10385" xr:uid="{00000000-0005-0000-0000-0000C63B0000}"/>
    <cellStyle name="40% - Accent2 4 7 2 3" xfId="45296" xr:uid="{00000000-0005-0000-0000-0000C73B0000}"/>
    <cellStyle name="40% - Accent2 4 7 3" xfId="10386" xr:uid="{00000000-0005-0000-0000-0000C83B0000}"/>
    <cellStyle name="40% - Accent2 4 7 4" xfId="10387" xr:uid="{00000000-0005-0000-0000-0000C93B0000}"/>
    <cellStyle name="40% - Accent2 4 7 5" xfId="38093" xr:uid="{00000000-0005-0000-0000-0000CA3B0000}"/>
    <cellStyle name="40% - Accent2 4 7 6" xfId="45295" xr:uid="{00000000-0005-0000-0000-0000CB3B0000}"/>
    <cellStyle name="40% - Accent2 4 8" xfId="10388" xr:uid="{00000000-0005-0000-0000-0000CC3B0000}"/>
    <cellStyle name="40% - Accent2 4 8 2" xfId="10389" xr:uid="{00000000-0005-0000-0000-0000CD3B0000}"/>
    <cellStyle name="40% - Accent2 4 8 2 2" xfId="10390" xr:uid="{00000000-0005-0000-0000-0000CE3B0000}"/>
    <cellStyle name="40% - Accent2 4 8 3" xfId="10391" xr:uid="{00000000-0005-0000-0000-0000CF3B0000}"/>
    <cellStyle name="40% - Accent2 4 8 4" xfId="10392" xr:uid="{00000000-0005-0000-0000-0000D03B0000}"/>
    <cellStyle name="40% - Accent2 4 8 5" xfId="45297" xr:uid="{00000000-0005-0000-0000-0000D13B0000}"/>
    <cellStyle name="40% - Accent2 4 9" xfId="10393" xr:uid="{00000000-0005-0000-0000-0000D23B0000}"/>
    <cellStyle name="40% - Accent2 4 9 2" xfId="10394" xr:uid="{00000000-0005-0000-0000-0000D33B0000}"/>
    <cellStyle name="40% - Accent2 4 9 2 2" xfId="10395" xr:uid="{00000000-0005-0000-0000-0000D43B0000}"/>
    <cellStyle name="40% - Accent2 4 9 3" xfId="10396" xr:uid="{00000000-0005-0000-0000-0000D53B0000}"/>
    <cellStyle name="40% - Accent2 4 9 4" xfId="10397" xr:uid="{00000000-0005-0000-0000-0000D63B0000}"/>
    <cellStyle name="40% - Accent2 5" xfId="10398" xr:uid="{00000000-0005-0000-0000-0000D73B0000}"/>
    <cellStyle name="40% - Accent2 5 2" xfId="10399" xr:uid="{00000000-0005-0000-0000-0000D83B0000}"/>
    <cellStyle name="40% - Accent2 5 2 2" xfId="10400" xr:uid="{00000000-0005-0000-0000-0000D93B0000}"/>
    <cellStyle name="40% - Accent2 5 2 2 2" xfId="10401" xr:uid="{00000000-0005-0000-0000-0000DA3B0000}"/>
    <cellStyle name="40% - Accent2 5 2 2 3" xfId="45300" xr:uid="{00000000-0005-0000-0000-0000DB3B0000}"/>
    <cellStyle name="40% - Accent2 5 2 3" xfId="10402" xr:uid="{00000000-0005-0000-0000-0000DC3B0000}"/>
    <cellStyle name="40% - Accent2 5 2 4" xfId="10403" xr:uid="{00000000-0005-0000-0000-0000DD3B0000}"/>
    <cellStyle name="40% - Accent2 5 2 5" xfId="38094" xr:uid="{00000000-0005-0000-0000-0000DE3B0000}"/>
    <cellStyle name="40% - Accent2 5 2 6" xfId="45299" xr:uid="{00000000-0005-0000-0000-0000DF3B0000}"/>
    <cellStyle name="40% - Accent2 5 3" xfId="45301" xr:uid="{00000000-0005-0000-0000-0000E03B0000}"/>
    <cellStyle name="40% - Accent2 5 4" xfId="45298" xr:uid="{00000000-0005-0000-0000-0000E13B0000}"/>
    <cellStyle name="40% - Accent2 6" xfId="10404" xr:uid="{00000000-0005-0000-0000-0000E23B0000}"/>
    <cellStyle name="40% - Accent2 7" xfId="10405" xr:uid="{00000000-0005-0000-0000-0000E33B0000}"/>
    <cellStyle name="40% - Accent2 7 2" xfId="10406" xr:uid="{00000000-0005-0000-0000-0000E43B0000}"/>
    <cellStyle name="40% - Accent2 7 2 2" xfId="10407" xr:uid="{00000000-0005-0000-0000-0000E53B0000}"/>
    <cellStyle name="40% - Accent2 7 2 3" xfId="45303" xr:uid="{00000000-0005-0000-0000-0000E63B0000}"/>
    <cellStyle name="40% - Accent2 7 3" xfId="10408" xr:uid="{00000000-0005-0000-0000-0000E73B0000}"/>
    <cellStyle name="40% - Accent2 7 4" xfId="10409" xr:uid="{00000000-0005-0000-0000-0000E83B0000}"/>
    <cellStyle name="40% - Accent2 7 5" xfId="38095" xr:uid="{00000000-0005-0000-0000-0000E93B0000}"/>
    <cellStyle name="40% - Accent2 7 6" xfId="45302" xr:uid="{00000000-0005-0000-0000-0000EA3B0000}"/>
    <cellStyle name="40% - Accent2 8" xfId="45304" xr:uid="{00000000-0005-0000-0000-0000EB3B0000}"/>
    <cellStyle name="40% - Accent3 10" xfId="45305" xr:uid="{00000000-0005-0000-0000-0000EC3B0000}"/>
    <cellStyle name="40% - Accent3 2" xfId="10410" xr:uid="{00000000-0005-0000-0000-0000ED3B0000}"/>
    <cellStyle name="40% - Accent3 2 10" xfId="10411" xr:uid="{00000000-0005-0000-0000-0000EE3B0000}"/>
    <cellStyle name="40% - Accent3 2 10 2" xfId="10412" xr:uid="{00000000-0005-0000-0000-0000EF3B0000}"/>
    <cellStyle name="40% - Accent3 2 10 2 2" xfId="10413" xr:uid="{00000000-0005-0000-0000-0000F03B0000}"/>
    <cellStyle name="40% - Accent3 2 10 2 3" xfId="45307" xr:uid="{00000000-0005-0000-0000-0000F13B0000}"/>
    <cellStyle name="40% - Accent3 2 10 3" xfId="10414" xr:uid="{00000000-0005-0000-0000-0000F23B0000}"/>
    <cellStyle name="40% - Accent3 2 10 4" xfId="10415" xr:uid="{00000000-0005-0000-0000-0000F33B0000}"/>
    <cellStyle name="40% - Accent3 2 10 5" xfId="38096" xr:uid="{00000000-0005-0000-0000-0000F43B0000}"/>
    <cellStyle name="40% - Accent3 2 10 6" xfId="45306" xr:uid="{00000000-0005-0000-0000-0000F53B0000}"/>
    <cellStyle name="40% - Accent3 2 11" xfId="10416" xr:uid="{00000000-0005-0000-0000-0000F63B0000}"/>
    <cellStyle name="40% - Accent3 2 11 2" xfId="10417" xr:uid="{00000000-0005-0000-0000-0000F73B0000}"/>
    <cellStyle name="40% - Accent3 2 12" xfId="10418" xr:uid="{00000000-0005-0000-0000-0000F83B0000}"/>
    <cellStyle name="40% - Accent3 2 13" xfId="10419" xr:uid="{00000000-0005-0000-0000-0000F93B0000}"/>
    <cellStyle name="40% - Accent3 2 2" xfId="10420" xr:uid="{00000000-0005-0000-0000-0000FA3B0000}"/>
    <cellStyle name="40% - Accent3 2 2 2" xfId="10421" xr:uid="{00000000-0005-0000-0000-0000FB3B0000}"/>
    <cellStyle name="40% - Accent3 2 2 3" xfId="10422" xr:uid="{00000000-0005-0000-0000-0000FC3B0000}"/>
    <cellStyle name="40% - Accent3 2 2 3 2" xfId="38098" xr:uid="{00000000-0005-0000-0000-0000FD3B0000}"/>
    <cellStyle name="40% - Accent3 2 2 3 3" xfId="38097" xr:uid="{00000000-0005-0000-0000-0000FE3B0000}"/>
    <cellStyle name="40% - Accent3 2 2 4" xfId="10423" xr:uid="{00000000-0005-0000-0000-0000FF3B0000}"/>
    <cellStyle name="40% - Accent3 2 3" xfId="10424" xr:uid="{00000000-0005-0000-0000-0000003C0000}"/>
    <cellStyle name="40% - Accent3 2 3 10" xfId="10425" xr:uid="{00000000-0005-0000-0000-0000013C0000}"/>
    <cellStyle name="40% - Accent3 2 3 11" xfId="10426" xr:uid="{00000000-0005-0000-0000-0000023C0000}"/>
    <cellStyle name="40% - Accent3 2 3 12" xfId="34723" xr:uid="{00000000-0005-0000-0000-0000033C0000}"/>
    <cellStyle name="40% - Accent3 2 3 13" xfId="45308" xr:uid="{00000000-0005-0000-0000-0000043C0000}"/>
    <cellStyle name="40% - Accent3 2 3 2" xfId="10427" xr:uid="{00000000-0005-0000-0000-0000053C0000}"/>
    <cellStyle name="40% - Accent3 2 3 2 10" xfId="10428" xr:uid="{00000000-0005-0000-0000-0000063C0000}"/>
    <cellStyle name="40% - Accent3 2 3 2 11" xfId="34724" xr:uid="{00000000-0005-0000-0000-0000073C0000}"/>
    <cellStyle name="40% - Accent3 2 3 2 12" xfId="45309" xr:uid="{00000000-0005-0000-0000-0000083C0000}"/>
    <cellStyle name="40% - Accent3 2 3 2 2" xfId="10429" xr:uid="{00000000-0005-0000-0000-0000093C0000}"/>
    <cellStyle name="40% - Accent3 2 3 2 2 10" xfId="34725" xr:uid="{00000000-0005-0000-0000-00000A3C0000}"/>
    <cellStyle name="40% - Accent3 2 3 2 2 11" xfId="45310" xr:uid="{00000000-0005-0000-0000-00000B3C0000}"/>
    <cellStyle name="40% - Accent3 2 3 2 2 2" xfId="10430" xr:uid="{00000000-0005-0000-0000-00000C3C0000}"/>
    <cellStyle name="40% - Accent3 2 3 2 2 2 2" xfId="10431" xr:uid="{00000000-0005-0000-0000-00000D3C0000}"/>
    <cellStyle name="40% - Accent3 2 3 2 2 2 2 2" xfId="10432" xr:uid="{00000000-0005-0000-0000-00000E3C0000}"/>
    <cellStyle name="40% - Accent3 2 3 2 2 2 2 2 2" xfId="10433" xr:uid="{00000000-0005-0000-0000-00000F3C0000}"/>
    <cellStyle name="40% - Accent3 2 3 2 2 2 2 2 3" xfId="45313" xr:uid="{00000000-0005-0000-0000-0000103C0000}"/>
    <cellStyle name="40% - Accent3 2 3 2 2 2 2 3" xfId="10434" xr:uid="{00000000-0005-0000-0000-0000113C0000}"/>
    <cellStyle name="40% - Accent3 2 3 2 2 2 2 4" xfId="10435" xr:uid="{00000000-0005-0000-0000-0000123C0000}"/>
    <cellStyle name="40% - Accent3 2 3 2 2 2 2 5" xfId="38100" xr:uid="{00000000-0005-0000-0000-0000133C0000}"/>
    <cellStyle name="40% - Accent3 2 3 2 2 2 2 6" xfId="45312" xr:uid="{00000000-0005-0000-0000-0000143C0000}"/>
    <cellStyle name="40% - Accent3 2 3 2 2 2 3" xfId="10436" xr:uid="{00000000-0005-0000-0000-0000153C0000}"/>
    <cellStyle name="40% - Accent3 2 3 2 2 2 3 2" xfId="10437" xr:uid="{00000000-0005-0000-0000-0000163C0000}"/>
    <cellStyle name="40% - Accent3 2 3 2 2 2 3 3" xfId="45314" xr:uid="{00000000-0005-0000-0000-0000173C0000}"/>
    <cellStyle name="40% - Accent3 2 3 2 2 2 4" xfId="10438" xr:uid="{00000000-0005-0000-0000-0000183C0000}"/>
    <cellStyle name="40% - Accent3 2 3 2 2 2 5" xfId="10439" xr:uid="{00000000-0005-0000-0000-0000193C0000}"/>
    <cellStyle name="40% - Accent3 2 3 2 2 2 6" xfId="38099" xr:uid="{00000000-0005-0000-0000-00001A3C0000}"/>
    <cellStyle name="40% - Accent3 2 3 2 2 2 7" xfId="45311" xr:uid="{00000000-0005-0000-0000-00001B3C0000}"/>
    <cellStyle name="40% - Accent3 2 3 2 2 3" xfId="10440" xr:uid="{00000000-0005-0000-0000-00001C3C0000}"/>
    <cellStyle name="40% - Accent3 2 3 2 2 3 2" xfId="10441" xr:uid="{00000000-0005-0000-0000-00001D3C0000}"/>
    <cellStyle name="40% - Accent3 2 3 2 2 3 2 2" xfId="10442" xr:uid="{00000000-0005-0000-0000-00001E3C0000}"/>
    <cellStyle name="40% - Accent3 2 3 2 2 3 2 2 2" xfId="10443" xr:uid="{00000000-0005-0000-0000-00001F3C0000}"/>
    <cellStyle name="40% - Accent3 2 3 2 2 3 2 2 3" xfId="45317" xr:uid="{00000000-0005-0000-0000-0000203C0000}"/>
    <cellStyle name="40% - Accent3 2 3 2 2 3 2 3" xfId="10444" xr:uid="{00000000-0005-0000-0000-0000213C0000}"/>
    <cellStyle name="40% - Accent3 2 3 2 2 3 2 4" xfId="10445" xr:uid="{00000000-0005-0000-0000-0000223C0000}"/>
    <cellStyle name="40% - Accent3 2 3 2 2 3 2 5" xfId="38102" xr:uid="{00000000-0005-0000-0000-0000233C0000}"/>
    <cellStyle name="40% - Accent3 2 3 2 2 3 2 6" xfId="45316" xr:uid="{00000000-0005-0000-0000-0000243C0000}"/>
    <cellStyle name="40% - Accent3 2 3 2 2 3 3" xfId="10446" xr:uid="{00000000-0005-0000-0000-0000253C0000}"/>
    <cellStyle name="40% - Accent3 2 3 2 2 3 3 2" xfId="10447" xr:uid="{00000000-0005-0000-0000-0000263C0000}"/>
    <cellStyle name="40% - Accent3 2 3 2 2 3 3 3" xfId="45318" xr:uid="{00000000-0005-0000-0000-0000273C0000}"/>
    <cellStyle name="40% - Accent3 2 3 2 2 3 4" xfId="10448" xr:uid="{00000000-0005-0000-0000-0000283C0000}"/>
    <cellStyle name="40% - Accent3 2 3 2 2 3 5" xfId="10449" xr:uid="{00000000-0005-0000-0000-0000293C0000}"/>
    <cellStyle name="40% - Accent3 2 3 2 2 3 6" xfId="38101" xr:uid="{00000000-0005-0000-0000-00002A3C0000}"/>
    <cellStyle name="40% - Accent3 2 3 2 2 3 7" xfId="45315" xr:uid="{00000000-0005-0000-0000-00002B3C0000}"/>
    <cellStyle name="40% - Accent3 2 3 2 2 4" xfId="10450" xr:uid="{00000000-0005-0000-0000-00002C3C0000}"/>
    <cellStyle name="40% - Accent3 2 3 2 2 4 2" xfId="10451" xr:uid="{00000000-0005-0000-0000-00002D3C0000}"/>
    <cellStyle name="40% - Accent3 2 3 2 2 4 2 2" xfId="10452" xr:uid="{00000000-0005-0000-0000-00002E3C0000}"/>
    <cellStyle name="40% - Accent3 2 3 2 2 4 2 3" xfId="45320" xr:uid="{00000000-0005-0000-0000-00002F3C0000}"/>
    <cellStyle name="40% - Accent3 2 3 2 2 4 3" xfId="10453" xr:uid="{00000000-0005-0000-0000-0000303C0000}"/>
    <cellStyle name="40% - Accent3 2 3 2 2 4 4" xfId="10454" xr:uid="{00000000-0005-0000-0000-0000313C0000}"/>
    <cellStyle name="40% - Accent3 2 3 2 2 4 5" xfId="38103" xr:uid="{00000000-0005-0000-0000-0000323C0000}"/>
    <cellStyle name="40% - Accent3 2 3 2 2 4 6" xfId="45319" xr:uid="{00000000-0005-0000-0000-0000333C0000}"/>
    <cellStyle name="40% - Accent3 2 3 2 2 5" xfId="10455" xr:uid="{00000000-0005-0000-0000-0000343C0000}"/>
    <cellStyle name="40% - Accent3 2 3 2 2 5 2" xfId="10456" xr:uid="{00000000-0005-0000-0000-0000353C0000}"/>
    <cellStyle name="40% - Accent3 2 3 2 2 5 2 2" xfId="10457" xr:uid="{00000000-0005-0000-0000-0000363C0000}"/>
    <cellStyle name="40% - Accent3 2 3 2 2 5 3" xfId="10458" xr:uid="{00000000-0005-0000-0000-0000373C0000}"/>
    <cellStyle name="40% - Accent3 2 3 2 2 5 4" xfId="10459" xr:uid="{00000000-0005-0000-0000-0000383C0000}"/>
    <cellStyle name="40% - Accent3 2 3 2 2 5 5" xfId="45321" xr:uid="{00000000-0005-0000-0000-0000393C0000}"/>
    <cellStyle name="40% - Accent3 2 3 2 2 6" xfId="10460" xr:uid="{00000000-0005-0000-0000-00003A3C0000}"/>
    <cellStyle name="40% - Accent3 2 3 2 2 6 2" xfId="10461" xr:uid="{00000000-0005-0000-0000-00003B3C0000}"/>
    <cellStyle name="40% - Accent3 2 3 2 2 6 2 2" xfId="10462" xr:uid="{00000000-0005-0000-0000-00003C3C0000}"/>
    <cellStyle name="40% - Accent3 2 3 2 2 6 3" xfId="10463" xr:uid="{00000000-0005-0000-0000-00003D3C0000}"/>
    <cellStyle name="40% - Accent3 2 3 2 2 6 4" xfId="10464" xr:uid="{00000000-0005-0000-0000-00003E3C0000}"/>
    <cellStyle name="40% - Accent3 2 3 2 2 7" xfId="10465" xr:uid="{00000000-0005-0000-0000-00003F3C0000}"/>
    <cellStyle name="40% - Accent3 2 3 2 2 7 2" xfId="10466" xr:uid="{00000000-0005-0000-0000-0000403C0000}"/>
    <cellStyle name="40% - Accent3 2 3 2 2 8" xfId="10467" xr:uid="{00000000-0005-0000-0000-0000413C0000}"/>
    <cellStyle name="40% - Accent3 2 3 2 2 9" xfId="10468" xr:uid="{00000000-0005-0000-0000-0000423C0000}"/>
    <cellStyle name="40% - Accent3 2 3 2 3" xfId="10469" xr:uid="{00000000-0005-0000-0000-0000433C0000}"/>
    <cellStyle name="40% - Accent3 2 3 2 3 2" xfId="10470" xr:uid="{00000000-0005-0000-0000-0000443C0000}"/>
    <cellStyle name="40% - Accent3 2 3 2 3 2 2" xfId="10471" xr:uid="{00000000-0005-0000-0000-0000453C0000}"/>
    <cellStyle name="40% - Accent3 2 3 2 3 2 2 2" xfId="10472" xr:uid="{00000000-0005-0000-0000-0000463C0000}"/>
    <cellStyle name="40% - Accent3 2 3 2 3 2 2 3" xfId="45324" xr:uid="{00000000-0005-0000-0000-0000473C0000}"/>
    <cellStyle name="40% - Accent3 2 3 2 3 2 3" xfId="10473" xr:uid="{00000000-0005-0000-0000-0000483C0000}"/>
    <cellStyle name="40% - Accent3 2 3 2 3 2 4" xfId="10474" xr:uid="{00000000-0005-0000-0000-0000493C0000}"/>
    <cellStyle name="40% - Accent3 2 3 2 3 2 5" xfId="38105" xr:uid="{00000000-0005-0000-0000-00004A3C0000}"/>
    <cellStyle name="40% - Accent3 2 3 2 3 2 6" xfId="45323" xr:uid="{00000000-0005-0000-0000-00004B3C0000}"/>
    <cellStyle name="40% - Accent3 2 3 2 3 3" xfId="10475" xr:uid="{00000000-0005-0000-0000-00004C3C0000}"/>
    <cellStyle name="40% - Accent3 2 3 2 3 3 2" xfId="10476" xr:uid="{00000000-0005-0000-0000-00004D3C0000}"/>
    <cellStyle name="40% - Accent3 2 3 2 3 3 3" xfId="45325" xr:uid="{00000000-0005-0000-0000-00004E3C0000}"/>
    <cellStyle name="40% - Accent3 2 3 2 3 4" xfId="10477" xr:uid="{00000000-0005-0000-0000-00004F3C0000}"/>
    <cellStyle name="40% - Accent3 2 3 2 3 5" xfId="10478" xr:uid="{00000000-0005-0000-0000-0000503C0000}"/>
    <cellStyle name="40% - Accent3 2 3 2 3 6" xfId="38104" xr:uid="{00000000-0005-0000-0000-0000513C0000}"/>
    <cellStyle name="40% - Accent3 2 3 2 3 7" xfId="45322" xr:uid="{00000000-0005-0000-0000-0000523C0000}"/>
    <cellStyle name="40% - Accent3 2 3 2 4" xfId="10479" xr:uid="{00000000-0005-0000-0000-0000533C0000}"/>
    <cellStyle name="40% - Accent3 2 3 2 4 2" xfId="10480" xr:uid="{00000000-0005-0000-0000-0000543C0000}"/>
    <cellStyle name="40% - Accent3 2 3 2 4 2 2" xfId="10481" xr:uid="{00000000-0005-0000-0000-0000553C0000}"/>
    <cellStyle name="40% - Accent3 2 3 2 4 2 2 2" xfId="10482" xr:uid="{00000000-0005-0000-0000-0000563C0000}"/>
    <cellStyle name="40% - Accent3 2 3 2 4 2 2 3" xfId="45328" xr:uid="{00000000-0005-0000-0000-0000573C0000}"/>
    <cellStyle name="40% - Accent3 2 3 2 4 2 3" xfId="10483" xr:uid="{00000000-0005-0000-0000-0000583C0000}"/>
    <cellStyle name="40% - Accent3 2 3 2 4 2 4" xfId="10484" xr:uid="{00000000-0005-0000-0000-0000593C0000}"/>
    <cellStyle name="40% - Accent3 2 3 2 4 2 5" xfId="38107" xr:uid="{00000000-0005-0000-0000-00005A3C0000}"/>
    <cellStyle name="40% - Accent3 2 3 2 4 2 6" xfId="45327" xr:uid="{00000000-0005-0000-0000-00005B3C0000}"/>
    <cellStyle name="40% - Accent3 2 3 2 4 3" xfId="10485" xr:uid="{00000000-0005-0000-0000-00005C3C0000}"/>
    <cellStyle name="40% - Accent3 2 3 2 4 3 2" xfId="10486" xr:uid="{00000000-0005-0000-0000-00005D3C0000}"/>
    <cellStyle name="40% - Accent3 2 3 2 4 3 3" xfId="45329" xr:uid="{00000000-0005-0000-0000-00005E3C0000}"/>
    <cellStyle name="40% - Accent3 2 3 2 4 4" xfId="10487" xr:uid="{00000000-0005-0000-0000-00005F3C0000}"/>
    <cellStyle name="40% - Accent3 2 3 2 4 5" xfId="10488" xr:uid="{00000000-0005-0000-0000-0000603C0000}"/>
    <cellStyle name="40% - Accent3 2 3 2 4 6" xfId="38106" xr:uid="{00000000-0005-0000-0000-0000613C0000}"/>
    <cellStyle name="40% - Accent3 2 3 2 4 7" xfId="45326" xr:uid="{00000000-0005-0000-0000-0000623C0000}"/>
    <cellStyle name="40% - Accent3 2 3 2 5" xfId="10489" xr:uid="{00000000-0005-0000-0000-0000633C0000}"/>
    <cellStyle name="40% - Accent3 2 3 2 5 2" xfId="10490" xr:uid="{00000000-0005-0000-0000-0000643C0000}"/>
    <cellStyle name="40% - Accent3 2 3 2 5 2 2" xfId="10491" xr:uid="{00000000-0005-0000-0000-0000653C0000}"/>
    <cellStyle name="40% - Accent3 2 3 2 5 2 3" xfId="45331" xr:uid="{00000000-0005-0000-0000-0000663C0000}"/>
    <cellStyle name="40% - Accent3 2 3 2 5 3" xfId="10492" xr:uid="{00000000-0005-0000-0000-0000673C0000}"/>
    <cellStyle name="40% - Accent3 2 3 2 5 4" xfId="10493" xr:uid="{00000000-0005-0000-0000-0000683C0000}"/>
    <cellStyle name="40% - Accent3 2 3 2 5 5" xfId="38108" xr:uid="{00000000-0005-0000-0000-0000693C0000}"/>
    <cellStyle name="40% - Accent3 2 3 2 5 6" xfId="45330" xr:uid="{00000000-0005-0000-0000-00006A3C0000}"/>
    <cellStyle name="40% - Accent3 2 3 2 6" xfId="10494" xr:uid="{00000000-0005-0000-0000-00006B3C0000}"/>
    <cellStyle name="40% - Accent3 2 3 2 6 2" xfId="10495" xr:uid="{00000000-0005-0000-0000-00006C3C0000}"/>
    <cellStyle name="40% - Accent3 2 3 2 6 2 2" xfId="10496" xr:uid="{00000000-0005-0000-0000-00006D3C0000}"/>
    <cellStyle name="40% - Accent3 2 3 2 6 3" xfId="10497" xr:uid="{00000000-0005-0000-0000-00006E3C0000}"/>
    <cellStyle name="40% - Accent3 2 3 2 6 4" xfId="10498" xr:uid="{00000000-0005-0000-0000-00006F3C0000}"/>
    <cellStyle name="40% - Accent3 2 3 2 6 5" xfId="45332" xr:uid="{00000000-0005-0000-0000-0000703C0000}"/>
    <cellStyle name="40% - Accent3 2 3 2 7" xfId="10499" xr:uid="{00000000-0005-0000-0000-0000713C0000}"/>
    <cellStyle name="40% - Accent3 2 3 2 7 2" xfId="10500" xr:uid="{00000000-0005-0000-0000-0000723C0000}"/>
    <cellStyle name="40% - Accent3 2 3 2 7 2 2" xfId="10501" xr:uid="{00000000-0005-0000-0000-0000733C0000}"/>
    <cellStyle name="40% - Accent3 2 3 2 7 3" xfId="10502" xr:uid="{00000000-0005-0000-0000-0000743C0000}"/>
    <cellStyle name="40% - Accent3 2 3 2 7 4" xfId="10503" xr:uid="{00000000-0005-0000-0000-0000753C0000}"/>
    <cellStyle name="40% - Accent3 2 3 2 8" xfId="10504" xr:uid="{00000000-0005-0000-0000-0000763C0000}"/>
    <cellStyle name="40% - Accent3 2 3 2 8 2" xfId="10505" xr:uid="{00000000-0005-0000-0000-0000773C0000}"/>
    <cellStyle name="40% - Accent3 2 3 2 9" xfId="10506" xr:uid="{00000000-0005-0000-0000-0000783C0000}"/>
    <cellStyle name="40% - Accent3 2 3 3" xfId="10507" xr:uid="{00000000-0005-0000-0000-0000793C0000}"/>
    <cellStyle name="40% - Accent3 2 3 3 10" xfId="34726" xr:uid="{00000000-0005-0000-0000-00007A3C0000}"/>
    <cellStyle name="40% - Accent3 2 3 3 11" xfId="45333" xr:uid="{00000000-0005-0000-0000-00007B3C0000}"/>
    <cellStyle name="40% - Accent3 2 3 3 2" xfId="10508" xr:uid="{00000000-0005-0000-0000-00007C3C0000}"/>
    <cellStyle name="40% - Accent3 2 3 3 2 2" xfId="10509" xr:uid="{00000000-0005-0000-0000-00007D3C0000}"/>
    <cellStyle name="40% - Accent3 2 3 3 2 2 2" xfId="10510" xr:uid="{00000000-0005-0000-0000-00007E3C0000}"/>
    <cellStyle name="40% - Accent3 2 3 3 2 2 2 2" xfId="10511" xr:uid="{00000000-0005-0000-0000-00007F3C0000}"/>
    <cellStyle name="40% - Accent3 2 3 3 2 2 2 3" xfId="45336" xr:uid="{00000000-0005-0000-0000-0000803C0000}"/>
    <cellStyle name="40% - Accent3 2 3 3 2 2 3" xfId="10512" xr:uid="{00000000-0005-0000-0000-0000813C0000}"/>
    <cellStyle name="40% - Accent3 2 3 3 2 2 4" xfId="10513" xr:uid="{00000000-0005-0000-0000-0000823C0000}"/>
    <cellStyle name="40% - Accent3 2 3 3 2 2 5" xfId="38110" xr:uid="{00000000-0005-0000-0000-0000833C0000}"/>
    <cellStyle name="40% - Accent3 2 3 3 2 2 6" xfId="45335" xr:uid="{00000000-0005-0000-0000-0000843C0000}"/>
    <cellStyle name="40% - Accent3 2 3 3 2 3" xfId="10514" xr:uid="{00000000-0005-0000-0000-0000853C0000}"/>
    <cellStyle name="40% - Accent3 2 3 3 2 3 2" xfId="10515" xr:uid="{00000000-0005-0000-0000-0000863C0000}"/>
    <cellStyle name="40% - Accent3 2 3 3 2 3 3" xfId="45337" xr:uid="{00000000-0005-0000-0000-0000873C0000}"/>
    <cellStyle name="40% - Accent3 2 3 3 2 4" xfId="10516" xr:uid="{00000000-0005-0000-0000-0000883C0000}"/>
    <cellStyle name="40% - Accent3 2 3 3 2 5" xfId="10517" xr:uid="{00000000-0005-0000-0000-0000893C0000}"/>
    <cellStyle name="40% - Accent3 2 3 3 2 6" xfId="38109" xr:uid="{00000000-0005-0000-0000-00008A3C0000}"/>
    <cellStyle name="40% - Accent3 2 3 3 2 7" xfId="45334" xr:uid="{00000000-0005-0000-0000-00008B3C0000}"/>
    <cellStyle name="40% - Accent3 2 3 3 3" xfId="10518" xr:uid="{00000000-0005-0000-0000-00008C3C0000}"/>
    <cellStyle name="40% - Accent3 2 3 3 3 2" xfId="10519" xr:uid="{00000000-0005-0000-0000-00008D3C0000}"/>
    <cellStyle name="40% - Accent3 2 3 3 3 2 2" xfId="10520" xr:uid="{00000000-0005-0000-0000-00008E3C0000}"/>
    <cellStyle name="40% - Accent3 2 3 3 3 2 2 2" xfId="10521" xr:uid="{00000000-0005-0000-0000-00008F3C0000}"/>
    <cellStyle name="40% - Accent3 2 3 3 3 2 2 3" xfId="45340" xr:uid="{00000000-0005-0000-0000-0000903C0000}"/>
    <cellStyle name="40% - Accent3 2 3 3 3 2 3" xfId="10522" xr:uid="{00000000-0005-0000-0000-0000913C0000}"/>
    <cellStyle name="40% - Accent3 2 3 3 3 2 4" xfId="10523" xr:uid="{00000000-0005-0000-0000-0000923C0000}"/>
    <cellStyle name="40% - Accent3 2 3 3 3 2 5" xfId="38112" xr:uid="{00000000-0005-0000-0000-0000933C0000}"/>
    <cellStyle name="40% - Accent3 2 3 3 3 2 6" xfId="45339" xr:uid="{00000000-0005-0000-0000-0000943C0000}"/>
    <cellStyle name="40% - Accent3 2 3 3 3 3" xfId="10524" xr:uid="{00000000-0005-0000-0000-0000953C0000}"/>
    <cellStyle name="40% - Accent3 2 3 3 3 3 2" xfId="10525" xr:uid="{00000000-0005-0000-0000-0000963C0000}"/>
    <cellStyle name="40% - Accent3 2 3 3 3 3 3" xfId="45341" xr:uid="{00000000-0005-0000-0000-0000973C0000}"/>
    <cellStyle name="40% - Accent3 2 3 3 3 4" xfId="10526" xr:uid="{00000000-0005-0000-0000-0000983C0000}"/>
    <cellStyle name="40% - Accent3 2 3 3 3 5" xfId="10527" xr:uid="{00000000-0005-0000-0000-0000993C0000}"/>
    <cellStyle name="40% - Accent3 2 3 3 3 6" xfId="38111" xr:uid="{00000000-0005-0000-0000-00009A3C0000}"/>
    <cellStyle name="40% - Accent3 2 3 3 3 7" xfId="45338" xr:uid="{00000000-0005-0000-0000-00009B3C0000}"/>
    <cellStyle name="40% - Accent3 2 3 3 4" xfId="10528" xr:uid="{00000000-0005-0000-0000-00009C3C0000}"/>
    <cellStyle name="40% - Accent3 2 3 3 4 2" xfId="10529" xr:uid="{00000000-0005-0000-0000-00009D3C0000}"/>
    <cellStyle name="40% - Accent3 2 3 3 4 2 2" xfId="10530" xr:uid="{00000000-0005-0000-0000-00009E3C0000}"/>
    <cellStyle name="40% - Accent3 2 3 3 4 2 3" xfId="45343" xr:uid="{00000000-0005-0000-0000-00009F3C0000}"/>
    <cellStyle name="40% - Accent3 2 3 3 4 3" xfId="10531" xr:uid="{00000000-0005-0000-0000-0000A03C0000}"/>
    <cellStyle name="40% - Accent3 2 3 3 4 4" xfId="10532" xr:uid="{00000000-0005-0000-0000-0000A13C0000}"/>
    <cellStyle name="40% - Accent3 2 3 3 4 5" xfId="38113" xr:uid="{00000000-0005-0000-0000-0000A23C0000}"/>
    <cellStyle name="40% - Accent3 2 3 3 4 6" xfId="45342" xr:uid="{00000000-0005-0000-0000-0000A33C0000}"/>
    <cellStyle name="40% - Accent3 2 3 3 5" xfId="10533" xr:uid="{00000000-0005-0000-0000-0000A43C0000}"/>
    <cellStyle name="40% - Accent3 2 3 3 5 2" xfId="10534" xr:uid="{00000000-0005-0000-0000-0000A53C0000}"/>
    <cellStyle name="40% - Accent3 2 3 3 5 2 2" xfId="10535" xr:uid="{00000000-0005-0000-0000-0000A63C0000}"/>
    <cellStyle name="40% - Accent3 2 3 3 5 3" xfId="10536" xr:uid="{00000000-0005-0000-0000-0000A73C0000}"/>
    <cellStyle name="40% - Accent3 2 3 3 5 4" xfId="10537" xr:uid="{00000000-0005-0000-0000-0000A83C0000}"/>
    <cellStyle name="40% - Accent3 2 3 3 5 5" xfId="45344" xr:uid="{00000000-0005-0000-0000-0000A93C0000}"/>
    <cellStyle name="40% - Accent3 2 3 3 6" xfId="10538" xr:uid="{00000000-0005-0000-0000-0000AA3C0000}"/>
    <cellStyle name="40% - Accent3 2 3 3 6 2" xfId="10539" xr:uid="{00000000-0005-0000-0000-0000AB3C0000}"/>
    <cellStyle name="40% - Accent3 2 3 3 6 2 2" xfId="10540" xr:uid="{00000000-0005-0000-0000-0000AC3C0000}"/>
    <cellStyle name="40% - Accent3 2 3 3 6 3" xfId="10541" xr:uid="{00000000-0005-0000-0000-0000AD3C0000}"/>
    <cellStyle name="40% - Accent3 2 3 3 6 4" xfId="10542" xr:uid="{00000000-0005-0000-0000-0000AE3C0000}"/>
    <cellStyle name="40% - Accent3 2 3 3 7" xfId="10543" xr:uid="{00000000-0005-0000-0000-0000AF3C0000}"/>
    <cellStyle name="40% - Accent3 2 3 3 7 2" xfId="10544" xr:uid="{00000000-0005-0000-0000-0000B03C0000}"/>
    <cellStyle name="40% - Accent3 2 3 3 8" xfId="10545" xr:uid="{00000000-0005-0000-0000-0000B13C0000}"/>
    <cellStyle name="40% - Accent3 2 3 3 9" xfId="10546" xr:uid="{00000000-0005-0000-0000-0000B23C0000}"/>
    <cellStyle name="40% - Accent3 2 3 4" xfId="10547" xr:uid="{00000000-0005-0000-0000-0000B33C0000}"/>
    <cellStyle name="40% - Accent3 2 3 4 2" xfId="10548" xr:uid="{00000000-0005-0000-0000-0000B43C0000}"/>
    <cellStyle name="40% - Accent3 2 3 4 2 2" xfId="10549" xr:uid="{00000000-0005-0000-0000-0000B53C0000}"/>
    <cellStyle name="40% - Accent3 2 3 4 2 2 2" xfId="10550" xr:uid="{00000000-0005-0000-0000-0000B63C0000}"/>
    <cellStyle name="40% - Accent3 2 3 4 2 2 3" xfId="45347" xr:uid="{00000000-0005-0000-0000-0000B73C0000}"/>
    <cellStyle name="40% - Accent3 2 3 4 2 3" xfId="10551" xr:uid="{00000000-0005-0000-0000-0000B83C0000}"/>
    <cellStyle name="40% - Accent3 2 3 4 2 4" xfId="10552" xr:uid="{00000000-0005-0000-0000-0000B93C0000}"/>
    <cellStyle name="40% - Accent3 2 3 4 2 5" xfId="38115" xr:uid="{00000000-0005-0000-0000-0000BA3C0000}"/>
    <cellStyle name="40% - Accent3 2 3 4 2 6" xfId="45346" xr:uid="{00000000-0005-0000-0000-0000BB3C0000}"/>
    <cellStyle name="40% - Accent3 2 3 4 3" xfId="10553" xr:uid="{00000000-0005-0000-0000-0000BC3C0000}"/>
    <cellStyle name="40% - Accent3 2 3 4 4" xfId="10554" xr:uid="{00000000-0005-0000-0000-0000BD3C0000}"/>
    <cellStyle name="40% - Accent3 2 3 4 4 2" xfId="10555" xr:uid="{00000000-0005-0000-0000-0000BE3C0000}"/>
    <cellStyle name="40% - Accent3 2 3 4 4 3" xfId="45348" xr:uid="{00000000-0005-0000-0000-0000BF3C0000}"/>
    <cellStyle name="40% - Accent3 2 3 4 5" xfId="10556" xr:uid="{00000000-0005-0000-0000-0000C03C0000}"/>
    <cellStyle name="40% - Accent3 2 3 4 6" xfId="10557" xr:uid="{00000000-0005-0000-0000-0000C13C0000}"/>
    <cellStyle name="40% - Accent3 2 3 4 7" xfId="38114" xr:uid="{00000000-0005-0000-0000-0000C23C0000}"/>
    <cellStyle name="40% - Accent3 2 3 4 8" xfId="45345" xr:uid="{00000000-0005-0000-0000-0000C33C0000}"/>
    <cellStyle name="40% - Accent3 2 3 5" xfId="10558" xr:uid="{00000000-0005-0000-0000-0000C43C0000}"/>
    <cellStyle name="40% - Accent3 2 3 5 2" xfId="10559" xr:uid="{00000000-0005-0000-0000-0000C53C0000}"/>
    <cellStyle name="40% - Accent3 2 3 5 2 2" xfId="10560" xr:uid="{00000000-0005-0000-0000-0000C63C0000}"/>
    <cellStyle name="40% - Accent3 2 3 5 2 2 2" xfId="10561" xr:uid="{00000000-0005-0000-0000-0000C73C0000}"/>
    <cellStyle name="40% - Accent3 2 3 5 2 2 3" xfId="45351" xr:uid="{00000000-0005-0000-0000-0000C83C0000}"/>
    <cellStyle name="40% - Accent3 2 3 5 2 3" xfId="10562" xr:uid="{00000000-0005-0000-0000-0000C93C0000}"/>
    <cellStyle name="40% - Accent3 2 3 5 2 4" xfId="10563" xr:uid="{00000000-0005-0000-0000-0000CA3C0000}"/>
    <cellStyle name="40% - Accent3 2 3 5 2 5" xfId="38117" xr:uid="{00000000-0005-0000-0000-0000CB3C0000}"/>
    <cellStyle name="40% - Accent3 2 3 5 2 6" xfId="45350" xr:uid="{00000000-0005-0000-0000-0000CC3C0000}"/>
    <cellStyle name="40% - Accent3 2 3 5 3" xfId="10564" xr:uid="{00000000-0005-0000-0000-0000CD3C0000}"/>
    <cellStyle name="40% - Accent3 2 3 5 3 2" xfId="10565" xr:uid="{00000000-0005-0000-0000-0000CE3C0000}"/>
    <cellStyle name="40% - Accent3 2 3 5 3 3" xfId="45352" xr:uid="{00000000-0005-0000-0000-0000CF3C0000}"/>
    <cellStyle name="40% - Accent3 2 3 5 4" xfId="10566" xr:uid="{00000000-0005-0000-0000-0000D03C0000}"/>
    <cellStyle name="40% - Accent3 2 3 5 5" xfId="10567" xr:uid="{00000000-0005-0000-0000-0000D13C0000}"/>
    <cellStyle name="40% - Accent3 2 3 5 6" xfId="38116" xr:uid="{00000000-0005-0000-0000-0000D23C0000}"/>
    <cellStyle name="40% - Accent3 2 3 5 7" xfId="45349" xr:uid="{00000000-0005-0000-0000-0000D33C0000}"/>
    <cellStyle name="40% - Accent3 2 3 6" xfId="10568" xr:uid="{00000000-0005-0000-0000-0000D43C0000}"/>
    <cellStyle name="40% - Accent3 2 3 6 2" xfId="10569" xr:uid="{00000000-0005-0000-0000-0000D53C0000}"/>
    <cellStyle name="40% - Accent3 2 3 6 2 2" xfId="10570" xr:uid="{00000000-0005-0000-0000-0000D63C0000}"/>
    <cellStyle name="40% - Accent3 2 3 6 2 3" xfId="45354" xr:uid="{00000000-0005-0000-0000-0000D73C0000}"/>
    <cellStyle name="40% - Accent3 2 3 6 3" xfId="10571" xr:uid="{00000000-0005-0000-0000-0000D83C0000}"/>
    <cellStyle name="40% - Accent3 2 3 6 4" xfId="10572" xr:uid="{00000000-0005-0000-0000-0000D93C0000}"/>
    <cellStyle name="40% - Accent3 2 3 6 5" xfId="38118" xr:uid="{00000000-0005-0000-0000-0000DA3C0000}"/>
    <cellStyle name="40% - Accent3 2 3 6 6" xfId="45353" xr:uid="{00000000-0005-0000-0000-0000DB3C0000}"/>
    <cellStyle name="40% - Accent3 2 3 7" xfId="10573" xr:uid="{00000000-0005-0000-0000-0000DC3C0000}"/>
    <cellStyle name="40% - Accent3 2 3 7 2" xfId="10574" xr:uid="{00000000-0005-0000-0000-0000DD3C0000}"/>
    <cellStyle name="40% - Accent3 2 3 7 2 2" xfId="10575" xr:uid="{00000000-0005-0000-0000-0000DE3C0000}"/>
    <cellStyle name="40% - Accent3 2 3 7 3" xfId="10576" xr:uid="{00000000-0005-0000-0000-0000DF3C0000}"/>
    <cellStyle name="40% - Accent3 2 3 7 4" xfId="10577" xr:uid="{00000000-0005-0000-0000-0000E03C0000}"/>
    <cellStyle name="40% - Accent3 2 3 7 5" xfId="45355" xr:uid="{00000000-0005-0000-0000-0000E13C0000}"/>
    <cellStyle name="40% - Accent3 2 3 8" xfId="10578" xr:uid="{00000000-0005-0000-0000-0000E23C0000}"/>
    <cellStyle name="40% - Accent3 2 3 8 2" xfId="10579" xr:uid="{00000000-0005-0000-0000-0000E33C0000}"/>
    <cellStyle name="40% - Accent3 2 3 8 2 2" xfId="10580" xr:uid="{00000000-0005-0000-0000-0000E43C0000}"/>
    <cellStyle name="40% - Accent3 2 3 8 3" xfId="10581" xr:uid="{00000000-0005-0000-0000-0000E53C0000}"/>
    <cellStyle name="40% - Accent3 2 3 8 4" xfId="10582" xr:uid="{00000000-0005-0000-0000-0000E63C0000}"/>
    <cellStyle name="40% - Accent3 2 3 9" xfId="10583" xr:uid="{00000000-0005-0000-0000-0000E73C0000}"/>
    <cellStyle name="40% - Accent3 2 3 9 2" xfId="10584" xr:uid="{00000000-0005-0000-0000-0000E83C0000}"/>
    <cellStyle name="40% - Accent3 2 4" xfId="10585" xr:uid="{00000000-0005-0000-0000-0000E93C0000}"/>
    <cellStyle name="40% - Accent3 2 4 10" xfId="10586" xr:uid="{00000000-0005-0000-0000-0000EA3C0000}"/>
    <cellStyle name="40% - Accent3 2 4 11" xfId="34727" xr:uid="{00000000-0005-0000-0000-0000EB3C0000}"/>
    <cellStyle name="40% - Accent3 2 4 12" xfId="45356" xr:uid="{00000000-0005-0000-0000-0000EC3C0000}"/>
    <cellStyle name="40% - Accent3 2 4 2" xfId="10587" xr:uid="{00000000-0005-0000-0000-0000ED3C0000}"/>
    <cellStyle name="40% - Accent3 2 4 2 10" xfId="34728" xr:uid="{00000000-0005-0000-0000-0000EE3C0000}"/>
    <cellStyle name="40% - Accent3 2 4 2 11" xfId="45357" xr:uid="{00000000-0005-0000-0000-0000EF3C0000}"/>
    <cellStyle name="40% - Accent3 2 4 2 2" xfId="10588" xr:uid="{00000000-0005-0000-0000-0000F03C0000}"/>
    <cellStyle name="40% - Accent3 2 4 2 2 2" xfId="10589" xr:uid="{00000000-0005-0000-0000-0000F13C0000}"/>
    <cellStyle name="40% - Accent3 2 4 2 2 2 2" xfId="10590" xr:uid="{00000000-0005-0000-0000-0000F23C0000}"/>
    <cellStyle name="40% - Accent3 2 4 2 2 2 2 2" xfId="10591" xr:uid="{00000000-0005-0000-0000-0000F33C0000}"/>
    <cellStyle name="40% - Accent3 2 4 2 2 2 2 3" xfId="45360" xr:uid="{00000000-0005-0000-0000-0000F43C0000}"/>
    <cellStyle name="40% - Accent3 2 4 2 2 2 3" xfId="10592" xr:uid="{00000000-0005-0000-0000-0000F53C0000}"/>
    <cellStyle name="40% - Accent3 2 4 2 2 2 4" xfId="10593" xr:uid="{00000000-0005-0000-0000-0000F63C0000}"/>
    <cellStyle name="40% - Accent3 2 4 2 2 2 5" xfId="38120" xr:uid="{00000000-0005-0000-0000-0000F73C0000}"/>
    <cellStyle name="40% - Accent3 2 4 2 2 2 6" xfId="45359" xr:uid="{00000000-0005-0000-0000-0000F83C0000}"/>
    <cellStyle name="40% - Accent3 2 4 2 2 3" xfId="10594" xr:uid="{00000000-0005-0000-0000-0000F93C0000}"/>
    <cellStyle name="40% - Accent3 2 4 2 2 3 2" xfId="10595" xr:uid="{00000000-0005-0000-0000-0000FA3C0000}"/>
    <cellStyle name="40% - Accent3 2 4 2 2 3 3" xfId="45361" xr:uid="{00000000-0005-0000-0000-0000FB3C0000}"/>
    <cellStyle name="40% - Accent3 2 4 2 2 4" xfId="10596" xr:uid="{00000000-0005-0000-0000-0000FC3C0000}"/>
    <cellStyle name="40% - Accent3 2 4 2 2 5" xfId="10597" xr:uid="{00000000-0005-0000-0000-0000FD3C0000}"/>
    <cellStyle name="40% - Accent3 2 4 2 2 6" xfId="38119" xr:uid="{00000000-0005-0000-0000-0000FE3C0000}"/>
    <cellStyle name="40% - Accent3 2 4 2 2 7" xfId="45358" xr:uid="{00000000-0005-0000-0000-0000FF3C0000}"/>
    <cellStyle name="40% - Accent3 2 4 2 3" xfId="10598" xr:uid="{00000000-0005-0000-0000-0000003D0000}"/>
    <cellStyle name="40% - Accent3 2 4 2 3 2" xfId="10599" xr:uid="{00000000-0005-0000-0000-0000013D0000}"/>
    <cellStyle name="40% - Accent3 2 4 2 3 2 2" xfId="10600" xr:uid="{00000000-0005-0000-0000-0000023D0000}"/>
    <cellStyle name="40% - Accent3 2 4 2 3 2 2 2" xfId="10601" xr:uid="{00000000-0005-0000-0000-0000033D0000}"/>
    <cellStyle name="40% - Accent3 2 4 2 3 2 2 3" xfId="45364" xr:uid="{00000000-0005-0000-0000-0000043D0000}"/>
    <cellStyle name="40% - Accent3 2 4 2 3 2 3" xfId="10602" xr:uid="{00000000-0005-0000-0000-0000053D0000}"/>
    <cellStyle name="40% - Accent3 2 4 2 3 2 4" xfId="10603" xr:uid="{00000000-0005-0000-0000-0000063D0000}"/>
    <cellStyle name="40% - Accent3 2 4 2 3 2 5" xfId="38122" xr:uid="{00000000-0005-0000-0000-0000073D0000}"/>
    <cellStyle name="40% - Accent3 2 4 2 3 2 6" xfId="45363" xr:uid="{00000000-0005-0000-0000-0000083D0000}"/>
    <cellStyle name="40% - Accent3 2 4 2 3 3" xfId="10604" xr:uid="{00000000-0005-0000-0000-0000093D0000}"/>
    <cellStyle name="40% - Accent3 2 4 2 3 3 2" xfId="10605" xr:uid="{00000000-0005-0000-0000-00000A3D0000}"/>
    <cellStyle name="40% - Accent3 2 4 2 3 3 3" xfId="45365" xr:uid="{00000000-0005-0000-0000-00000B3D0000}"/>
    <cellStyle name="40% - Accent3 2 4 2 3 4" xfId="10606" xr:uid="{00000000-0005-0000-0000-00000C3D0000}"/>
    <cellStyle name="40% - Accent3 2 4 2 3 5" xfId="10607" xr:uid="{00000000-0005-0000-0000-00000D3D0000}"/>
    <cellStyle name="40% - Accent3 2 4 2 3 6" xfId="38121" xr:uid="{00000000-0005-0000-0000-00000E3D0000}"/>
    <cellStyle name="40% - Accent3 2 4 2 3 7" xfId="45362" xr:uid="{00000000-0005-0000-0000-00000F3D0000}"/>
    <cellStyle name="40% - Accent3 2 4 2 4" xfId="10608" xr:uid="{00000000-0005-0000-0000-0000103D0000}"/>
    <cellStyle name="40% - Accent3 2 4 2 4 2" xfId="10609" xr:uid="{00000000-0005-0000-0000-0000113D0000}"/>
    <cellStyle name="40% - Accent3 2 4 2 4 2 2" xfId="10610" xr:uid="{00000000-0005-0000-0000-0000123D0000}"/>
    <cellStyle name="40% - Accent3 2 4 2 4 2 3" xfId="45367" xr:uid="{00000000-0005-0000-0000-0000133D0000}"/>
    <cellStyle name="40% - Accent3 2 4 2 4 3" xfId="10611" xr:uid="{00000000-0005-0000-0000-0000143D0000}"/>
    <cellStyle name="40% - Accent3 2 4 2 4 4" xfId="10612" xr:uid="{00000000-0005-0000-0000-0000153D0000}"/>
    <cellStyle name="40% - Accent3 2 4 2 4 5" xfId="38123" xr:uid="{00000000-0005-0000-0000-0000163D0000}"/>
    <cellStyle name="40% - Accent3 2 4 2 4 6" xfId="45366" xr:uid="{00000000-0005-0000-0000-0000173D0000}"/>
    <cellStyle name="40% - Accent3 2 4 2 5" xfId="10613" xr:uid="{00000000-0005-0000-0000-0000183D0000}"/>
    <cellStyle name="40% - Accent3 2 4 2 5 2" xfId="10614" xr:uid="{00000000-0005-0000-0000-0000193D0000}"/>
    <cellStyle name="40% - Accent3 2 4 2 5 2 2" xfId="10615" xr:uid="{00000000-0005-0000-0000-00001A3D0000}"/>
    <cellStyle name="40% - Accent3 2 4 2 5 3" xfId="10616" xr:uid="{00000000-0005-0000-0000-00001B3D0000}"/>
    <cellStyle name="40% - Accent3 2 4 2 5 4" xfId="10617" xr:uid="{00000000-0005-0000-0000-00001C3D0000}"/>
    <cellStyle name="40% - Accent3 2 4 2 5 5" xfId="45368" xr:uid="{00000000-0005-0000-0000-00001D3D0000}"/>
    <cellStyle name="40% - Accent3 2 4 2 6" xfId="10618" xr:uid="{00000000-0005-0000-0000-00001E3D0000}"/>
    <cellStyle name="40% - Accent3 2 4 2 6 2" xfId="10619" xr:uid="{00000000-0005-0000-0000-00001F3D0000}"/>
    <cellStyle name="40% - Accent3 2 4 2 6 2 2" xfId="10620" xr:uid="{00000000-0005-0000-0000-0000203D0000}"/>
    <cellStyle name="40% - Accent3 2 4 2 6 3" xfId="10621" xr:uid="{00000000-0005-0000-0000-0000213D0000}"/>
    <cellStyle name="40% - Accent3 2 4 2 6 4" xfId="10622" xr:uid="{00000000-0005-0000-0000-0000223D0000}"/>
    <cellStyle name="40% - Accent3 2 4 2 7" xfId="10623" xr:uid="{00000000-0005-0000-0000-0000233D0000}"/>
    <cellStyle name="40% - Accent3 2 4 2 7 2" xfId="10624" xr:uid="{00000000-0005-0000-0000-0000243D0000}"/>
    <cellStyle name="40% - Accent3 2 4 2 8" xfId="10625" xr:uid="{00000000-0005-0000-0000-0000253D0000}"/>
    <cellStyle name="40% - Accent3 2 4 2 9" xfId="10626" xr:uid="{00000000-0005-0000-0000-0000263D0000}"/>
    <cellStyle name="40% - Accent3 2 4 3" xfId="10627" xr:uid="{00000000-0005-0000-0000-0000273D0000}"/>
    <cellStyle name="40% - Accent3 2 4 3 2" xfId="10628" xr:uid="{00000000-0005-0000-0000-0000283D0000}"/>
    <cellStyle name="40% - Accent3 2 4 3 2 2" xfId="10629" xr:uid="{00000000-0005-0000-0000-0000293D0000}"/>
    <cellStyle name="40% - Accent3 2 4 3 2 2 2" xfId="10630" xr:uid="{00000000-0005-0000-0000-00002A3D0000}"/>
    <cellStyle name="40% - Accent3 2 4 3 2 2 3" xfId="45371" xr:uid="{00000000-0005-0000-0000-00002B3D0000}"/>
    <cellStyle name="40% - Accent3 2 4 3 2 3" xfId="10631" xr:uid="{00000000-0005-0000-0000-00002C3D0000}"/>
    <cellStyle name="40% - Accent3 2 4 3 2 4" xfId="10632" xr:uid="{00000000-0005-0000-0000-00002D3D0000}"/>
    <cellStyle name="40% - Accent3 2 4 3 2 5" xfId="38125" xr:uid="{00000000-0005-0000-0000-00002E3D0000}"/>
    <cellStyle name="40% - Accent3 2 4 3 2 6" xfId="45370" xr:uid="{00000000-0005-0000-0000-00002F3D0000}"/>
    <cellStyle name="40% - Accent3 2 4 3 3" xfId="10633" xr:uid="{00000000-0005-0000-0000-0000303D0000}"/>
    <cellStyle name="40% - Accent3 2 4 3 3 2" xfId="10634" xr:uid="{00000000-0005-0000-0000-0000313D0000}"/>
    <cellStyle name="40% - Accent3 2 4 3 3 3" xfId="45372" xr:uid="{00000000-0005-0000-0000-0000323D0000}"/>
    <cellStyle name="40% - Accent3 2 4 3 4" xfId="10635" xr:uid="{00000000-0005-0000-0000-0000333D0000}"/>
    <cellStyle name="40% - Accent3 2 4 3 5" xfId="10636" xr:uid="{00000000-0005-0000-0000-0000343D0000}"/>
    <cellStyle name="40% - Accent3 2 4 3 6" xfId="38124" xr:uid="{00000000-0005-0000-0000-0000353D0000}"/>
    <cellStyle name="40% - Accent3 2 4 3 7" xfId="45369" xr:uid="{00000000-0005-0000-0000-0000363D0000}"/>
    <cellStyle name="40% - Accent3 2 4 4" xfId="10637" xr:uid="{00000000-0005-0000-0000-0000373D0000}"/>
    <cellStyle name="40% - Accent3 2 4 4 2" xfId="10638" xr:uid="{00000000-0005-0000-0000-0000383D0000}"/>
    <cellStyle name="40% - Accent3 2 4 4 2 2" xfId="10639" xr:uid="{00000000-0005-0000-0000-0000393D0000}"/>
    <cellStyle name="40% - Accent3 2 4 4 2 2 2" xfId="10640" xr:uid="{00000000-0005-0000-0000-00003A3D0000}"/>
    <cellStyle name="40% - Accent3 2 4 4 2 2 3" xfId="45375" xr:uid="{00000000-0005-0000-0000-00003B3D0000}"/>
    <cellStyle name="40% - Accent3 2 4 4 2 3" xfId="10641" xr:uid="{00000000-0005-0000-0000-00003C3D0000}"/>
    <cellStyle name="40% - Accent3 2 4 4 2 4" xfId="10642" xr:uid="{00000000-0005-0000-0000-00003D3D0000}"/>
    <cellStyle name="40% - Accent3 2 4 4 2 5" xfId="38127" xr:uid="{00000000-0005-0000-0000-00003E3D0000}"/>
    <cellStyle name="40% - Accent3 2 4 4 2 6" xfId="45374" xr:uid="{00000000-0005-0000-0000-00003F3D0000}"/>
    <cellStyle name="40% - Accent3 2 4 4 3" xfId="10643" xr:uid="{00000000-0005-0000-0000-0000403D0000}"/>
    <cellStyle name="40% - Accent3 2 4 4 3 2" xfId="10644" xr:uid="{00000000-0005-0000-0000-0000413D0000}"/>
    <cellStyle name="40% - Accent3 2 4 4 3 3" xfId="45376" xr:uid="{00000000-0005-0000-0000-0000423D0000}"/>
    <cellStyle name="40% - Accent3 2 4 4 4" xfId="10645" xr:uid="{00000000-0005-0000-0000-0000433D0000}"/>
    <cellStyle name="40% - Accent3 2 4 4 5" xfId="10646" xr:uid="{00000000-0005-0000-0000-0000443D0000}"/>
    <cellStyle name="40% - Accent3 2 4 4 6" xfId="38126" xr:uid="{00000000-0005-0000-0000-0000453D0000}"/>
    <cellStyle name="40% - Accent3 2 4 4 7" xfId="45373" xr:uid="{00000000-0005-0000-0000-0000463D0000}"/>
    <cellStyle name="40% - Accent3 2 4 5" xfId="10647" xr:uid="{00000000-0005-0000-0000-0000473D0000}"/>
    <cellStyle name="40% - Accent3 2 4 5 2" xfId="10648" xr:uid="{00000000-0005-0000-0000-0000483D0000}"/>
    <cellStyle name="40% - Accent3 2 4 5 2 2" xfId="10649" xr:uid="{00000000-0005-0000-0000-0000493D0000}"/>
    <cellStyle name="40% - Accent3 2 4 5 2 3" xfId="45378" xr:uid="{00000000-0005-0000-0000-00004A3D0000}"/>
    <cellStyle name="40% - Accent3 2 4 5 3" xfId="10650" xr:uid="{00000000-0005-0000-0000-00004B3D0000}"/>
    <cellStyle name="40% - Accent3 2 4 5 4" xfId="10651" xr:uid="{00000000-0005-0000-0000-00004C3D0000}"/>
    <cellStyle name="40% - Accent3 2 4 5 5" xfId="38128" xr:uid="{00000000-0005-0000-0000-00004D3D0000}"/>
    <cellStyle name="40% - Accent3 2 4 5 6" xfId="45377" xr:uid="{00000000-0005-0000-0000-00004E3D0000}"/>
    <cellStyle name="40% - Accent3 2 4 6" xfId="10652" xr:uid="{00000000-0005-0000-0000-00004F3D0000}"/>
    <cellStyle name="40% - Accent3 2 4 6 2" xfId="10653" xr:uid="{00000000-0005-0000-0000-0000503D0000}"/>
    <cellStyle name="40% - Accent3 2 4 6 2 2" xfId="10654" xr:uid="{00000000-0005-0000-0000-0000513D0000}"/>
    <cellStyle name="40% - Accent3 2 4 6 3" xfId="10655" xr:uid="{00000000-0005-0000-0000-0000523D0000}"/>
    <cellStyle name="40% - Accent3 2 4 6 4" xfId="10656" xr:uid="{00000000-0005-0000-0000-0000533D0000}"/>
    <cellStyle name="40% - Accent3 2 4 6 5" xfId="45379" xr:uid="{00000000-0005-0000-0000-0000543D0000}"/>
    <cellStyle name="40% - Accent3 2 4 7" xfId="10657" xr:uid="{00000000-0005-0000-0000-0000553D0000}"/>
    <cellStyle name="40% - Accent3 2 4 7 2" xfId="10658" xr:uid="{00000000-0005-0000-0000-0000563D0000}"/>
    <cellStyle name="40% - Accent3 2 4 7 2 2" xfId="10659" xr:uid="{00000000-0005-0000-0000-0000573D0000}"/>
    <cellStyle name="40% - Accent3 2 4 7 3" xfId="10660" xr:uid="{00000000-0005-0000-0000-0000583D0000}"/>
    <cellStyle name="40% - Accent3 2 4 7 4" xfId="10661" xr:uid="{00000000-0005-0000-0000-0000593D0000}"/>
    <cellStyle name="40% - Accent3 2 4 8" xfId="10662" xr:uid="{00000000-0005-0000-0000-00005A3D0000}"/>
    <cellStyle name="40% - Accent3 2 4 8 2" xfId="10663" xr:uid="{00000000-0005-0000-0000-00005B3D0000}"/>
    <cellStyle name="40% - Accent3 2 4 9" xfId="10664" xr:uid="{00000000-0005-0000-0000-00005C3D0000}"/>
    <cellStyle name="40% - Accent3 2 5" xfId="10665" xr:uid="{00000000-0005-0000-0000-00005D3D0000}"/>
    <cellStyle name="40% - Accent3 2 5 10" xfId="34729" xr:uid="{00000000-0005-0000-0000-00005E3D0000}"/>
    <cellStyle name="40% - Accent3 2 5 11" xfId="45380" xr:uid="{00000000-0005-0000-0000-00005F3D0000}"/>
    <cellStyle name="40% - Accent3 2 5 2" xfId="10666" xr:uid="{00000000-0005-0000-0000-0000603D0000}"/>
    <cellStyle name="40% - Accent3 2 5 2 2" xfId="10667" xr:uid="{00000000-0005-0000-0000-0000613D0000}"/>
    <cellStyle name="40% - Accent3 2 5 2 2 2" xfId="10668" xr:uid="{00000000-0005-0000-0000-0000623D0000}"/>
    <cellStyle name="40% - Accent3 2 5 2 2 2 2" xfId="10669" xr:uid="{00000000-0005-0000-0000-0000633D0000}"/>
    <cellStyle name="40% - Accent3 2 5 2 2 2 3" xfId="45383" xr:uid="{00000000-0005-0000-0000-0000643D0000}"/>
    <cellStyle name="40% - Accent3 2 5 2 2 3" xfId="10670" xr:uid="{00000000-0005-0000-0000-0000653D0000}"/>
    <cellStyle name="40% - Accent3 2 5 2 2 4" xfId="10671" xr:uid="{00000000-0005-0000-0000-0000663D0000}"/>
    <cellStyle name="40% - Accent3 2 5 2 2 5" xfId="38130" xr:uid="{00000000-0005-0000-0000-0000673D0000}"/>
    <cellStyle name="40% - Accent3 2 5 2 2 6" xfId="45382" xr:uid="{00000000-0005-0000-0000-0000683D0000}"/>
    <cellStyle name="40% - Accent3 2 5 2 3" xfId="10672" xr:uid="{00000000-0005-0000-0000-0000693D0000}"/>
    <cellStyle name="40% - Accent3 2 5 2 3 2" xfId="10673" xr:uid="{00000000-0005-0000-0000-00006A3D0000}"/>
    <cellStyle name="40% - Accent3 2 5 2 3 3" xfId="45384" xr:uid="{00000000-0005-0000-0000-00006B3D0000}"/>
    <cellStyle name="40% - Accent3 2 5 2 4" xfId="10674" xr:uid="{00000000-0005-0000-0000-00006C3D0000}"/>
    <cellStyle name="40% - Accent3 2 5 2 5" xfId="10675" xr:uid="{00000000-0005-0000-0000-00006D3D0000}"/>
    <cellStyle name="40% - Accent3 2 5 2 6" xfId="38129" xr:uid="{00000000-0005-0000-0000-00006E3D0000}"/>
    <cellStyle name="40% - Accent3 2 5 2 7" xfId="45381" xr:uid="{00000000-0005-0000-0000-00006F3D0000}"/>
    <cellStyle name="40% - Accent3 2 5 3" xfId="10676" xr:uid="{00000000-0005-0000-0000-0000703D0000}"/>
    <cellStyle name="40% - Accent3 2 5 3 2" xfId="10677" xr:uid="{00000000-0005-0000-0000-0000713D0000}"/>
    <cellStyle name="40% - Accent3 2 5 3 2 2" xfId="10678" xr:uid="{00000000-0005-0000-0000-0000723D0000}"/>
    <cellStyle name="40% - Accent3 2 5 3 2 2 2" xfId="10679" xr:uid="{00000000-0005-0000-0000-0000733D0000}"/>
    <cellStyle name="40% - Accent3 2 5 3 2 2 3" xfId="45387" xr:uid="{00000000-0005-0000-0000-0000743D0000}"/>
    <cellStyle name="40% - Accent3 2 5 3 2 3" xfId="10680" xr:uid="{00000000-0005-0000-0000-0000753D0000}"/>
    <cellStyle name="40% - Accent3 2 5 3 2 4" xfId="10681" xr:uid="{00000000-0005-0000-0000-0000763D0000}"/>
    <cellStyle name="40% - Accent3 2 5 3 2 5" xfId="38132" xr:uid="{00000000-0005-0000-0000-0000773D0000}"/>
    <cellStyle name="40% - Accent3 2 5 3 2 6" xfId="45386" xr:uid="{00000000-0005-0000-0000-0000783D0000}"/>
    <cellStyle name="40% - Accent3 2 5 3 3" xfId="10682" xr:uid="{00000000-0005-0000-0000-0000793D0000}"/>
    <cellStyle name="40% - Accent3 2 5 3 3 2" xfId="10683" xr:uid="{00000000-0005-0000-0000-00007A3D0000}"/>
    <cellStyle name="40% - Accent3 2 5 3 3 3" xfId="45388" xr:uid="{00000000-0005-0000-0000-00007B3D0000}"/>
    <cellStyle name="40% - Accent3 2 5 3 4" xfId="10684" xr:uid="{00000000-0005-0000-0000-00007C3D0000}"/>
    <cellStyle name="40% - Accent3 2 5 3 5" xfId="10685" xr:uid="{00000000-0005-0000-0000-00007D3D0000}"/>
    <cellStyle name="40% - Accent3 2 5 3 6" xfId="38131" xr:uid="{00000000-0005-0000-0000-00007E3D0000}"/>
    <cellStyle name="40% - Accent3 2 5 3 7" xfId="45385" xr:uid="{00000000-0005-0000-0000-00007F3D0000}"/>
    <cellStyle name="40% - Accent3 2 5 4" xfId="10686" xr:uid="{00000000-0005-0000-0000-0000803D0000}"/>
    <cellStyle name="40% - Accent3 2 5 4 2" xfId="10687" xr:uid="{00000000-0005-0000-0000-0000813D0000}"/>
    <cellStyle name="40% - Accent3 2 5 4 2 2" xfId="10688" xr:uid="{00000000-0005-0000-0000-0000823D0000}"/>
    <cellStyle name="40% - Accent3 2 5 4 2 3" xfId="45390" xr:uid="{00000000-0005-0000-0000-0000833D0000}"/>
    <cellStyle name="40% - Accent3 2 5 4 3" xfId="10689" xr:uid="{00000000-0005-0000-0000-0000843D0000}"/>
    <cellStyle name="40% - Accent3 2 5 4 4" xfId="10690" xr:uid="{00000000-0005-0000-0000-0000853D0000}"/>
    <cellStyle name="40% - Accent3 2 5 4 5" xfId="38133" xr:uid="{00000000-0005-0000-0000-0000863D0000}"/>
    <cellStyle name="40% - Accent3 2 5 4 6" xfId="45389" xr:uid="{00000000-0005-0000-0000-0000873D0000}"/>
    <cellStyle name="40% - Accent3 2 5 5" xfId="10691" xr:uid="{00000000-0005-0000-0000-0000883D0000}"/>
    <cellStyle name="40% - Accent3 2 5 5 2" xfId="10692" xr:uid="{00000000-0005-0000-0000-0000893D0000}"/>
    <cellStyle name="40% - Accent3 2 5 5 2 2" xfId="10693" xr:uid="{00000000-0005-0000-0000-00008A3D0000}"/>
    <cellStyle name="40% - Accent3 2 5 5 3" xfId="10694" xr:uid="{00000000-0005-0000-0000-00008B3D0000}"/>
    <cellStyle name="40% - Accent3 2 5 5 4" xfId="10695" xr:uid="{00000000-0005-0000-0000-00008C3D0000}"/>
    <cellStyle name="40% - Accent3 2 5 5 5" xfId="45391" xr:uid="{00000000-0005-0000-0000-00008D3D0000}"/>
    <cellStyle name="40% - Accent3 2 5 6" xfId="10696" xr:uid="{00000000-0005-0000-0000-00008E3D0000}"/>
    <cellStyle name="40% - Accent3 2 5 6 2" xfId="10697" xr:uid="{00000000-0005-0000-0000-00008F3D0000}"/>
    <cellStyle name="40% - Accent3 2 5 6 2 2" xfId="10698" xr:uid="{00000000-0005-0000-0000-0000903D0000}"/>
    <cellStyle name="40% - Accent3 2 5 6 3" xfId="10699" xr:uid="{00000000-0005-0000-0000-0000913D0000}"/>
    <cellStyle name="40% - Accent3 2 5 6 4" xfId="10700" xr:uid="{00000000-0005-0000-0000-0000923D0000}"/>
    <cellStyle name="40% - Accent3 2 5 7" xfId="10701" xr:uid="{00000000-0005-0000-0000-0000933D0000}"/>
    <cellStyle name="40% - Accent3 2 5 7 2" xfId="10702" xr:uid="{00000000-0005-0000-0000-0000943D0000}"/>
    <cellStyle name="40% - Accent3 2 5 8" xfId="10703" xr:uid="{00000000-0005-0000-0000-0000953D0000}"/>
    <cellStyle name="40% - Accent3 2 5 9" xfId="10704" xr:uid="{00000000-0005-0000-0000-0000963D0000}"/>
    <cellStyle name="40% - Accent3 2 6" xfId="10705" xr:uid="{00000000-0005-0000-0000-0000973D0000}"/>
    <cellStyle name="40% - Accent3 2 7" xfId="10706" xr:uid="{00000000-0005-0000-0000-0000983D0000}"/>
    <cellStyle name="40% - Accent3 2 8" xfId="10707" xr:uid="{00000000-0005-0000-0000-0000993D0000}"/>
    <cellStyle name="40% - Accent3 2 8 2" xfId="10708" xr:uid="{00000000-0005-0000-0000-00009A3D0000}"/>
    <cellStyle name="40% - Accent3 2 8 3" xfId="34730" xr:uid="{00000000-0005-0000-0000-00009B3D0000}"/>
    <cellStyle name="40% - Accent3 2 9" xfId="10709" xr:uid="{00000000-0005-0000-0000-00009C3D0000}"/>
    <cellStyle name="40% - Accent3 2 9 2" xfId="10710" xr:uid="{00000000-0005-0000-0000-00009D3D0000}"/>
    <cellStyle name="40% - Accent3 2 9 2 2" xfId="10711" xr:uid="{00000000-0005-0000-0000-00009E3D0000}"/>
    <cellStyle name="40% - Accent3 2 9 2 2 2" xfId="10712" xr:uid="{00000000-0005-0000-0000-00009F3D0000}"/>
    <cellStyle name="40% - Accent3 2 9 2 2 3" xfId="45394" xr:uid="{00000000-0005-0000-0000-0000A03D0000}"/>
    <cellStyle name="40% - Accent3 2 9 2 3" xfId="10713" xr:uid="{00000000-0005-0000-0000-0000A13D0000}"/>
    <cellStyle name="40% - Accent3 2 9 2 4" xfId="10714" xr:uid="{00000000-0005-0000-0000-0000A23D0000}"/>
    <cellStyle name="40% - Accent3 2 9 2 5" xfId="38135" xr:uid="{00000000-0005-0000-0000-0000A33D0000}"/>
    <cellStyle name="40% - Accent3 2 9 2 6" xfId="45393" xr:uid="{00000000-0005-0000-0000-0000A43D0000}"/>
    <cellStyle name="40% - Accent3 2 9 3" xfId="10715" xr:uid="{00000000-0005-0000-0000-0000A53D0000}"/>
    <cellStyle name="40% - Accent3 2 9 4" xfId="10716" xr:uid="{00000000-0005-0000-0000-0000A63D0000}"/>
    <cellStyle name="40% - Accent3 2 9 4 2" xfId="10717" xr:uid="{00000000-0005-0000-0000-0000A73D0000}"/>
    <cellStyle name="40% - Accent3 2 9 4 3" xfId="45395" xr:uid="{00000000-0005-0000-0000-0000A83D0000}"/>
    <cellStyle name="40% - Accent3 2 9 5" xfId="10718" xr:uid="{00000000-0005-0000-0000-0000A93D0000}"/>
    <cellStyle name="40% - Accent3 2 9 6" xfId="10719" xr:uid="{00000000-0005-0000-0000-0000AA3D0000}"/>
    <cellStyle name="40% - Accent3 2 9 7" xfId="38134" xr:uid="{00000000-0005-0000-0000-0000AB3D0000}"/>
    <cellStyle name="40% - Accent3 2 9 8" xfId="45392" xr:uid="{00000000-0005-0000-0000-0000AC3D0000}"/>
    <cellStyle name="40% - Accent3 3" xfId="10720" xr:uid="{00000000-0005-0000-0000-0000AD3D0000}"/>
    <cellStyle name="40% - Accent3 3 2" xfId="10721" xr:uid="{00000000-0005-0000-0000-0000AE3D0000}"/>
    <cellStyle name="40% - Accent3 3 2 10" xfId="10722" xr:uid="{00000000-0005-0000-0000-0000AF3D0000}"/>
    <cellStyle name="40% - Accent3 3 2 10 2" xfId="10723" xr:uid="{00000000-0005-0000-0000-0000B03D0000}"/>
    <cellStyle name="40% - Accent3 3 2 11" xfId="10724" xr:uid="{00000000-0005-0000-0000-0000B13D0000}"/>
    <cellStyle name="40% - Accent3 3 2 12" xfId="10725" xr:uid="{00000000-0005-0000-0000-0000B23D0000}"/>
    <cellStyle name="40% - Accent3 3 2 13" xfId="34731" xr:uid="{00000000-0005-0000-0000-0000B33D0000}"/>
    <cellStyle name="40% - Accent3 3 2 14" xfId="45396" xr:uid="{00000000-0005-0000-0000-0000B43D0000}"/>
    <cellStyle name="40% - Accent3 3 2 2" xfId="10726" xr:uid="{00000000-0005-0000-0000-0000B53D0000}"/>
    <cellStyle name="40% - Accent3 3 2 2 10" xfId="10727" xr:uid="{00000000-0005-0000-0000-0000B63D0000}"/>
    <cellStyle name="40% - Accent3 3 2 2 11" xfId="10728" xr:uid="{00000000-0005-0000-0000-0000B73D0000}"/>
    <cellStyle name="40% - Accent3 3 2 2 12" xfId="34732" xr:uid="{00000000-0005-0000-0000-0000B83D0000}"/>
    <cellStyle name="40% - Accent3 3 2 2 13" xfId="45397" xr:uid="{00000000-0005-0000-0000-0000B93D0000}"/>
    <cellStyle name="40% - Accent3 3 2 2 2" xfId="10729" xr:uid="{00000000-0005-0000-0000-0000BA3D0000}"/>
    <cellStyle name="40% - Accent3 3 2 2 2 10" xfId="10730" xr:uid="{00000000-0005-0000-0000-0000BB3D0000}"/>
    <cellStyle name="40% - Accent3 3 2 2 2 11" xfId="34733" xr:uid="{00000000-0005-0000-0000-0000BC3D0000}"/>
    <cellStyle name="40% - Accent3 3 2 2 2 12" xfId="45398" xr:uid="{00000000-0005-0000-0000-0000BD3D0000}"/>
    <cellStyle name="40% - Accent3 3 2 2 2 2" xfId="10731" xr:uid="{00000000-0005-0000-0000-0000BE3D0000}"/>
    <cellStyle name="40% - Accent3 3 2 2 2 2 10" xfId="34734" xr:uid="{00000000-0005-0000-0000-0000BF3D0000}"/>
    <cellStyle name="40% - Accent3 3 2 2 2 2 11" xfId="45399" xr:uid="{00000000-0005-0000-0000-0000C03D0000}"/>
    <cellStyle name="40% - Accent3 3 2 2 2 2 2" xfId="10732" xr:uid="{00000000-0005-0000-0000-0000C13D0000}"/>
    <cellStyle name="40% - Accent3 3 2 2 2 2 2 2" xfId="10733" xr:uid="{00000000-0005-0000-0000-0000C23D0000}"/>
    <cellStyle name="40% - Accent3 3 2 2 2 2 2 2 2" xfId="10734" xr:uid="{00000000-0005-0000-0000-0000C33D0000}"/>
    <cellStyle name="40% - Accent3 3 2 2 2 2 2 2 2 2" xfId="10735" xr:uid="{00000000-0005-0000-0000-0000C43D0000}"/>
    <cellStyle name="40% - Accent3 3 2 2 2 2 2 2 2 3" xfId="45402" xr:uid="{00000000-0005-0000-0000-0000C53D0000}"/>
    <cellStyle name="40% - Accent3 3 2 2 2 2 2 2 3" xfId="10736" xr:uid="{00000000-0005-0000-0000-0000C63D0000}"/>
    <cellStyle name="40% - Accent3 3 2 2 2 2 2 2 4" xfId="10737" xr:uid="{00000000-0005-0000-0000-0000C73D0000}"/>
    <cellStyle name="40% - Accent3 3 2 2 2 2 2 2 5" xfId="38137" xr:uid="{00000000-0005-0000-0000-0000C83D0000}"/>
    <cellStyle name="40% - Accent3 3 2 2 2 2 2 2 6" xfId="45401" xr:uid="{00000000-0005-0000-0000-0000C93D0000}"/>
    <cellStyle name="40% - Accent3 3 2 2 2 2 2 3" xfId="10738" xr:uid="{00000000-0005-0000-0000-0000CA3D0000}"/>
    <cellStyle name="40% - Accent3 3 2 2 2 2 2 3 2" xfId="10739" xr:uid="{00000000-0005-0000-0000-0000CB3D0000}"/>
    <cellStyle name="40% - Accent3 3 2 2 2 2 2 3 3" xfId="45403" xr:uid="{00000000-0005-0000-0000-0000CC3D0000}"/>
    <cellStyle name="40% - Accent3 3 2 2 2 2 2 4" xfId="10740" xr:uid="{00000000-0005-0000-0000-0000CD3D0000}"/>
    <cellStyle name="40% - Accent3 3 2 2 2 2 2 5" xfId="10741" xr:uid="{00000000-0005-0000-0000-0000CE3D0000}"/>
    <cellStyle name="40% - Accent3 3 2 2 2 2 2 6" xfId="38136" xr:uid="{00000000-0005-0000-0000-0000CF3D0000}"/>
    <cellStyle name="40% - Accent3 3 2 2 2 2 2 7" xfId="45400" xr:uid="{00000000-0005-0000-0000-0000D03D0000}"/>
    <cellStyle name="40% - Accent3 3 2 2 2 2 3" xfId="10742" xr:uid="{00000000-0005-0000-0000-0000D13D0000}"/>
    <cellStyle name="40% - Accent3 3 2 2 2 2 3 2" xfId="10743" xr:uid="{00000000-0005-0000-0000-0000D23D0000}"/>
    <cellStyle name="40% - Accent3 3 2 2 2 2 3 2 2" xfId="10744" xr:uid="{00000000-0005-0000-0000-0000D33D0000}"/>
    <cellStyle name="40% - Accent3 3 2 2 2 2 3 2 2 2" xfId="10745" xr:uid="{00000000-0005-0000-0000-0000D43D0000}"/>
    <cellStyle name="40% - Accent3 3 2 2 2 2 3 2 2 3" xfId="45406" xr:uid="{00000000-0005-0000-0000-0000D53D0000}"/>
    <cellStyle name="40% - Accent3 3 2 2 2 2 3 2 3" xfId="10746" xr:uid="{00000000-0005-0000-0000-0000D63D0000}"/>
    <cellStyle name="40% - Accent3 3 2 2 2 2 3 2 4" xfId="10747" xr:uid="{00000000-0005-0000-0000-0000D73D0000}"/>
    <cellStyle name="40% - Accent3 3 2 2 2 2 3 2 5" xfId="38139" xr:uid="{00000000-0005-0000-0000-0000D83D0000}"/>
    <cellStyle name="40% - Accent3 3 2 2 2 2 3 2 6" xfId="45405" xr:uid="{00000000-0005-0000-0000-0000D93D0000}"/>
    <cellStyle name="40% - Accent3 3 2 2 2 2 3 3" xfId="10748" xr:uid="{00000000-0005-0000-0000-0000DA3D0000}"/>
    <cellStyle name="40% - Accent3 3 2 2 2 2 3 3 2" xfId="10749" xr:uid="{00000000-0005-0000-0000-0000DB3D0000}"/>
    <cellStyle name="40% - Accent3 3 2 2 2 2 3 3 3" xfId="45407" xr:uid="{00000000-0005-0000-0000-0000DC3D0000}"/>
    <cellStyle name="40% - Accent3 3 2 2 2 2 3 4" xfId="10750" xr:uid="{00000000-0005-0000-0000-0000DD3D0000}"/>
    <cellStyle name="40% - Accent3 3 2 2 2 2 3 5" xfId="10751" xr:uid="{00000000-0005-0000-0000-0000DE3D0000}"/>
    <cellStyle name="40% - Accent3 3 2 2 2 2 3 6" xfId="38138" xr:uid="{00000000-0005-0000-0000-0000DF3D0000}"/>
    <cellStyle name="40% - Accent3 3 2 2 2 2 3 7" xfId="45404" xr:uid="{00000000-0005-0000-0000-0000E03D0000}"/>
    <cellStyle name="40% - Accent3 3 2 2 2 2 4" xfId="10752" xr:uid="{00000000-0005-0000-0000-0000E13D0000}"/>
    <cellStyle name="40% - Accent3 3 2 2 2 2 4 2" xfId="10753" xr:uid="{00000000-0005-0000-0000-0000E23D0000}"/>
    <cellStyle name="40% - Accent3 3 2 2 2 2 4 2 2" xfId="10754" xr:uid="{00000000-0005-0000-0000-0000E33D0000}"/>
    <cellStyle name="40% - Accent3 3 2 2 2 2 4 2 3" xfId="45409" xr:uid="{00000000-0005-0000-0000-0000E43D0000}"/>
    <cellStyle name="40% - Accent3 3 2 2 2 2 4 3" xfId="10755" xr:uid="{00000000-0005-0000-0000-0000E53D0000}"/>
    <cellStyle name="40% - Accent3 3 2 2 2 2 4 4" xfId="10756" xr:uid="{00000000-0005-0000-0000-0000E63D0000}"/>
    <cellStyle name="40% - Accent3 3 2 2 2 2 4 5" xfId="38140" xr:uid="{00000000-0005-0000-0000-0000E73D0000}"/>
    <cellStyle name="40% - Accent3 3 2 2 2 2 4 6" xfId="45408" xr:uid="{00000000-0005-0000-0000-0000E83D0000}"/>
    <cellStyle name="40% - Accent3 3 2 2 2 2 5" xfId="10757" xr:uid="{00000000-0005-0000-0000-0000E93D0000}"/>
    <cellStyle name="40% - Accent3 3 2 2 2 2 5 2" xfId="10758" xr:uid="{00000000-0005-0000-0000-0000EA3D0000}"/>
    <cellStyle name="40% - Accent3 3 2 2 2 2 5 2 2" xfId="10759" xr:uid="{00000000-0005-0000-0000-0000EB3D0000}"/>
    <cellStyle name="40% - Accent3 3 2 2 2 2 5 3" xfId="10760" xr:uid="{00000000-0005-0000-0000-0000EC3D0000}"/>
    <cellStyle name="40% - Accent3 3 2 2 2 2 5 4" xfId="10761" xr:uid="{00000000-0005-0000-0000-0000ED3D0000}"/>
    <cellStyle name="40% - Accent3 3 2 2 2 2 5 5" xfId="45410" xr:uid="{00000000-0005-0000-0000-0000EE3D0000}"/>
    <cellStyle name="40% - Accent3 3 2 2 2 2 6" xfId="10762" xr:uid="{00000000-0005-0000-0000-0000EF3D0000}"/>
    <cellStyle name="40% - Accent3 3 2 2 2 2 6 2" xfId="10763" xr:uid="{00000000-0005-0000-0000-0000F03D0000}"/>
    <cellStyle name="40% - Accent3 3 2 2 2 2 6 2 2" xfId="10764" xr:uid="{00000000-0005-0000-0000-0000F13D0000}"/>
    <cellStyle name="40% - Accent3 3 2 2 2 2 6 3" xfId="10765" xr:uid="{00000000-0005-0000-0000-0000F23D0000}"/>
    <cellStyle name="40% - Accent3 3 2 2 2 2 6 4" xfId="10766" xr:uid="{00000000-0005-0000-0000-0000F33D0000}"/>
    <cellStyle name="40% - Accent3 3 2 2 2 2 7" xfId="10767" xr:uid="{00000000-0005-0000-0000-0000F43D0000}"/>
    <cellStyle name="40% - Accent3 3 2 2 2 2 7 2" xfId="10768" xr:uid="{00000000-0005-0000-0000-0000F53D0000}"/>
    <cellStyle name="40% - Accent3 3 2 2 2 2 8" xfId="10769" xr:uid="{00000000-0005-0000-0000-0000F63D0000}"/>
    <cellStyle name="40% - Accent3 3 2 2 2 2 9" xfId="10770" xr:uid="{00000000-0005-0000-0000-0000F73D0000}"/>
    <cellStyle name="40% - Accent3 3 2 2 2 3" xfId="10771" xr:uid="{00000000-0005-0000-0000-0000F83D0000}"/>
    <cellStyle name="40% - Accent3 3 2 2 2 3 2" xfId="10772" xr:uid="{00000000-0005-0000-0000-0000F93D0000}"/>
    <cellStyle name="40% - Accent3 3 2 2 2 3 2 2" xfId="10773" xr:uid="{00000000-0005-0000-0000-0000FA3D0000}"/>
    <cellStyle name="40% - Accent3 3 2 2 2 3 2 2 2" xfId="10774" xr:uid="{00000000-0005-0000-0000-0000FB3D0000}"/>
    <cellStyle name="40% - Accent3 3 2 2 2 3 2 2 3" xfId="45413" xr:uid="{00000000-0005-0000-0000-0000FC3D0000}"/>
    <cellStyle name="40% - Accent3 3 2 2 2 3 2 3" xfId="10775" xr:uid="{00000000-0005-0000-0000-0000FD3D0000}"/>
    <cellStyle name="40% - Accent3 3 2 2 2 3 2 4" xfId="10776" xr:uid="{00000000-0005-0000-0000-0000FE3D0000}"/>
    <cellStyle name="40% - Accent3 3 2 2 2 3 2 5" xfId="38142" xr:uid="{00000000-0005-0000-0000-0000FF3D0000}"/>
    <cellStyle name="40% - Accent3 3 2 2 2 3 2 6" xfId="45412" xr:uid="{00000000-0005-0000-0000-0000003E0000}"/>
    <cellStyle name="40% - Accent3 3 2 2 2 3 3" xfId="10777" xr:uid="{00000000-0005-0000-0000-0000013E0000}"/>
    <cellStyle name="40% - Accent3 3 2 2 2 3 3 2" xfId="10778" xr:uid="{00000000-0005-0000-0000-0000023E0000}"/>
    <cellStyle name="40% - Accent3 3 2 2 2 3 3 3" xfId="45414" xr:uid="{00000000-0005-0000-0000-0000033E0000}"/>
    <cellStyle name="40% - Accent3 3 2 2 2 3 4" xfId="10779" xr:uid="{00000000-0005-0000-0000-0000043E0000}"/>
    <cellStyle name="40% - Accent3 3 2 2 2 3 5" xfId="10780" xr:uid="{00000000-0005-0000-0000-0000053E0000}"/>
    <cellStyle name="40% - Accent3 3 2 2 2 3 6" xfId="38141" xr:uid="{00000000-0005-0000-0000-0000063E0000}"/>
    <cellStyle name="40% - Accent3 3 2 2 2 3 7" xfId="45411" xr:uid="{00000000-0005-0000-0000-0000073E0000}"/>
    <cellStyle name="40% - Accent3 3 2 2 2 4" xfId="10781" xr:uid="{00000000-0005-0000-0000-0000083E0000}"/>
    <cellStyle name="40% - Accent3 3 2 2 2 4 2" xfId="10782" xr:uid="{00000000-0005-0000-0000-0000093E0000}"/>
    <cellStyle name="40% - Accent3 3 2 2 2 4 2 2" xfId="10783" xr:uid="{00000000-0005-0000-0000-00000A3E0000}"/>
    <cellStyle name="40% - Accent3 3 2 2 2 4 2 2 2" xfId="10784" xr:uid="{00000000-0005-0000-0000-00000B3E0000}"/>
    <cellStyle name="40% - Accent3 3 2 2 2 4 2 2 3" xfId="45417" xr:uid="{00000000-0005-0000-0000-00000C3E0000}"/>
    <cellStyle name="40% - Accent3 3 2 2 2 4 2 3" xfId="10785" xr:uid="{00000000-0005-0000-0000-00000D3E0000}"/>
    <cellStyle name="40% - Accent3 3 2 2 2 4 2 4" xfId="10786" xr:uid="{00000000-0005-0000-0000-00000E3E0000}"/>
    <cellStyle name="40% - Accent3 3 2 2 2 4 2 5" xfId="38144" xr:uid="{00000000-0005-0000-0000-00000F3E0000}"/>
    <cellStyle name="40% - Accent3 3 2 2 2 4 2 6" xfId="45416" xr:uid="{00000000-0005-0000-0000-0000103E0000}"/>
    <cellStyle name="40% - Accent3 3 2 2 2 4 3" xfId="10787" xr:uid="{00000000-0005-0000-0000-0000113E0000}"/>
    <cellStyle name="40% - Accent3 3 2 2 2 4 3 2" xfId="10788" xr:uid="{00000000-0005-0000-0000-0000123E0000}"/>
    <cellStyle name="40% - Accent3 3 2 2 2 4 3 3" xfId="45418" xr:uid="{00000000-0005-0000-0000-0000133E0000}"/>
    <cellStyle name="40% - Accent3 3 2 2 2 4 4" xfId="10789" xr:uid="{00000000-0005-0000-0000-0000143E0000}"/>
    <cellStyle name="40% - Accent3 3 2 2 2 4 5" xfId="10790" xr:uid="{00000000-0005-0000-0000-0000153E0000}"/>
    <cellStyle name="40% - Accent3 3 2 2 2 4 6" xfId="38143" xr:uid="{00000000-0005-0000-0000-0000163E0000}"/>
    <cellStyle name="40% - Accent3 3 2 2 2 4 7" xfId="45415" xr:uid="{00000000-0005-0000-0000-0000173E0000}"/>
    <cellStyle name="40% - Accent3 3 2 2 2 5" xfId="10791" xr:uid="{00000000-0005-0000-0000-0000183E0000}"/>
    <cellStyle name="40% - Accent3 3 2 2 2 5 2" xfId="10792" xr:uid="{00000000-0005-0000-0000-0000193E0000}"/>
    <cellStyle name="40% - Accent3 3 2 2 2 5 2 2" xfId="10793" xr:uid="{00000000-0005-0000-0000-00001A3E0000}"/>
    <cellStyle name="40% - Accent3 3 2 2 2 5 2 3" xfId="45420" xr:uid="{00000000-0005-0000-0000-00001B3E0000}"/>
    <cellStyle name="40% - Accent3 3 2 2 2 5 3" xfId="10794" xr:uid="{00000000-0005-0000-0000-00001C3E0000}"/>
    <cellStyle name="40% - Accent3 3 2 2 2 5 4" xfId="10795" xr:uid="{00000000-0005-0000-0000-00001D3E0000}"/>
    <cellStyle name="40% - Accent3 3 2 2 2 5 5" xfId="38145" xr:uid="{00000000-0005-0000-0000-00001E3E0000}"/>
    <cellStyle name="40% - Accent3 3 2 2 2 5 6" xfId="45419" xr:uid="{00000000-0005-0000-0000-00001F3E0000}"/>
    <cellStyle name="40% - Accent3 3 2 2 2 6" xfId="10796" xr:uid="{00000000-0005-0000-0000-0000203E0000}"/>
    <cellStyle name="40% - Accent3 3 2 2 2 6 2" xfId="10797" xr:uid="{00000000-0005-0000-0000-0000213E0000}"/>
    <cellStyle name="40% - Accent3 3 2 2 2 6 2 2" xfId="10798" xr:uid="{00000000-0005-0000-0000-0000223E0000}"/>
    <cellStyle name="40% - Accent3 3 2 2 2 6 3" xfId="10799" xr:uid="{00000000-0005-0000-0000-0000233E0000}"/>
    <cellStyle name="40% - Accent3 3 2 2 2 6 4" xfId="10800" xr:uid="{00000000-0005-0000-0000-0000243E0000}"/>
    <cellStyle name="40% - Accent3 3 2 2 2 6 5" xfId="45421" xr:uid="{00000000-0005-0000-0000-0000253E0000}"/>
    <cellStyle name="40% - Accent3 3 2 2 2 7" xfId="10801" xr:uid="{00000000-0005-0000-0000-0000263E0000}"/>
    <cellStyle name="40% - Accent3 3 2 2 2 7 2" xfId="10802" xr:uid="{00000000-0005-0000-0000-0000273E0000}"/>
    <cellStyle name="40% - Accent3 3 2 2 2 7 2 2" xfId="10803" xr:uid="{00000000-0005-0000-0000-0000283E0000}"/>
    <cellStyle name="40% - Accent3 3 2 2 2 7 3" xfId="10804" xr:uid="{00000000-0005-0000-0000-0000293E0000}"/>
    <cellStyle name="40% - Accent3 3 2 2 2 7 4" xfId="10805" xr:uid="{00000000-0005-0000-0000-00002A3E0000}"/>
    <cellStyle name="40% - Accent3 3 2 2 2 8" xfId="10806" xr:uid="{00000000-0005-0000-0000-00002B3E0000}"/>
    <cellStyle name="40% - Accent3 3 2 2 2 8 2" xfId="10807" xr:uid="{00000000-0005-0000-0000-00002C3E0000}"/>
    <cellStyle name="40% - Accent3 3 2 2 2 9" xfId="10808" xr:uid="{00000000-0005-0000-0000-00002D3E0000}"/>
    <cellStyle name="40% - Accent3 3 2 2 3" xfId="10809" xr:uid="{00000000-0005-0000-0000-00002E3E0000}"/>
    <cellStyle name="40% - Accent3 3 2 2 3 10" xfId="34735" xr:uid="{00000000-0005-0000-0000-00002F3E0000}"/>
    <cellStyle name="40% - Accent3 3 2 2 3 11" xfId="45422" xr:uid="{00000000-0005-0000-0000-0000303E0000}"/>
    <cellStyle name="40% - Accent3 3 2 2 3 2" xfId="10810" xr:uid="{00000000-0005-0000-0000-0000313E0000}"/>
    <cellStyle name="40% - Accent3 3 2 2 3 2 2" xfId="10811" xr:uid="{00000000-0005-0000-0000-0000323E0000}"/>
    <cellStyle name="40% - Accent3 3 2 2 3 2 2 2" xfId="10812" xr:uid="{00000000-0005-0000-0000-0000333E0000}"/>
    <cellStyle name="40% - Accent3 3 2 2 3 2 2 2 2" xfId="10813" xr:uid="{00000000-0005-0000-0000-0000343E0000}"/>
    <cellStyle name="40% - Accent3 3 2 2 3 2 2 2 3" xfId="45425" xr:uid="{00000000-0005-0000-0000-0000353E0000}"/>
    <cellStyle name="40% - Accent3 3 2 2 3 2 2 3" xfId="10814" xr:uid="{00000000-0005-0000-0000-0000363E0000}"/>
    <cellStyle name="40% - Accent3 3 2 2 3 2 2 4" xfId="10815" xr:uid="{00000000-0005-0000-0000-0000373E0000}"/>
    <cellStyle name="40% - Accent3 3 2 2 3 2 2 5" xfId="38147" xr:uid="{00000000-0005-0000-0000-0000383E0000}"/>
    <cellStyle name="40% - Accent3 3 2 2 3 2 2 6" xfId="45424" xr:uid="{00000000-0005-0000-0000-0000393E0000}"/>
    <cellStyle name="40% - Accent3 3 2 2 3 2 3" xfId="10816" xr:uid="{00000000-0005-0000-0000-00003A3E0000}"/>
    <cellStyle name="40% - Accent3 3 2 2 3 2 3 2" xfId="10817" xr:uid="{00000000-0005-0000-0000-00003B3E0000}"/>
    <cellStyle name="40% - Accent3 3 2 2 3 2 3 3" xfId="45426" xr:uid="{00000000-0005-0000-0000-00003C3E0000}"/>
    <cellStyle name="40% - Accent3 3 2 2 3 2 4" xfId="10818" xr:uid="{00000000-0005-0000-0000-00003D3E0000}"/>
    <cellStyle name="40% - Accent3 3 2 2 3 2 5" xfId="10819" xr:uid="{00000000-0005-0000-0000-00003E3E0000}"/>
    <cellStyle name="40% - Accent3 3 2 2 3 2 6" xfId="38146" xr:uid="{00000000-0005-0000-0000-00003F3E0000}"/>
    <cellStyle name="40% - Accent3 3 2 2 3 2 7" xfId="45423" xr:uid="{00000000-0005-0000-0000-0000403E0000}"/>
    <cellStyle name="40% - Accent3 3 2 2 3 3" xfId="10820" xr:uid="{00000000-0005-0000-0000-0000413E0000}"/>
    <cellStyle name="40% - Accent3 3 2 2 3 3 2" xfId="10821" xr:uid="{00000000-0005-0000-0000-0000423E0000}"/>
    <cellStyle name="40% - Accent3 3 2 2 3 3 2 2" xfId="10822" xr:uid="{00000000-0005-0000-0000-0000433E0000}"/>
    <cellStyle name="40% - Accent3 3 2 2 3 3 2 2 2" xfId="10823" xr:uid="{00000000-0005-0000-0000-0000443E0000}"/>
    <cellStyle name="40% - Accent3 3 2 2 3 3 2 2 3" xfId="45429" xr:uid="{00000000-0005-0000-0000-0000453E0000}"/>
    <cellStyle name="40% - Accent3 3 2 2 3 3 2 3" xfId="10824" xr:uid="{00000000-0005-0000-0000-0000463E0000}"/>
    <cellStyle name="40% - Accent3 3 2 2 3 3 2 4" xfId="10825" xr:uid="{00000000-0005-0000-0000-0000473E0000}"/>
    <cellStyle name="40% - Accent3 3 2 2 3 3 2 5" xfId="38149" xr:uid="{00000000-0005-0000-0000-0000483E0000}"/>
    <cellStyle name="40% - Accent3 3 2 2 3 3 2 6" xfId="45428" xr:uid="{00000000-0005-0000-0000-0000493E0000}"/>
    <cellStyle name="40% - Accent3 3 2 2 3 3 3" xfId="10826" xr:uid="{00000000-0005-0000-0000-00004A3E0000}"/>
    <cellStyle name="40% - Accent3 3 2 2 3 3 3 2" xfId="10827" xr:uid="{00000000-0005-0000-0000-00004B3E0000}"/>
    <cellStyle name="40% - Accent3 3 2 2 3 3 3 3" xfId="45430" xr:uid="{00000000-0005-0000-0000-00004C3E0000}"/>
    <cellStyle name="40% - Accent3 3 2 2 3 3 4" xfId="10828" xr:uid="{00000000-0005-0000-0000-00004D3E0000}"/>
    <cellStyle name="40% - Accent3 3 2 2 3 3 5" xfId="10829" xr:uid="{00000000-0005-0000-0000-00004E3E0000}"/>
    <cellStyle name="40% - Accent3 3 2 2 3 3 6" xfId="38148" xr:uid="{00000000-0005-0000-0000-00004F3E0000}"/>
    <cellStyle name="40% - Accent3 3 2 2 3 3 7" xfId="45427" xr:uid="{00000000-0005-0000-0000-0000503E0000}"/>
    <cellStyle name="40% - Accent3 3 2 2 3 4" xfId="10830" xr:uid="{00000000-0005-0000-0000-0000513E0000}"/>
    <cellStyle name="40% - Accent3 3 2 2 3 4 2" xfId="10831" xr:uid="{00000000-0005-0000-0000-0000523E0000}"/>
    <cellStyle name="40% - Accent3 3 2 2 3 4 2 2" xfId="10832" xr:uid="{00000000-0005-0000-0000-0000533E0000}"/>
    <cellStyle name="40% - Accent3 3 2 2 3 4 2 3" xfId="45432" xr:uid="{00000000-0005-0000-0000-0000543E0000}"/>
    <cellStyle name="40% - Accent3 3 2 2 3 4 3" xfId="10833" xr:uid="{00000000-0005-0000-0000-0000553E0000}"/>
    <cellStyle name="40% - Accent3 3 2 2 3 4 4" xfId="10834" xr:uid="{00000000-0005-0000-0000-0000563E0000}"/>
    <cellStyle name="40% - Accent3 3 2 2 3 4 5" xfId="38150" xr:uid="{00000000-0005-0000-0000-0000573E0000}"/>
    <cellStyle name="40% - Accent3 3 2 2 3 4 6" xfId="45431" xr:uid="{00000000-0005-0000-0000-0000583E0000}"/>
    <cellStyle name="40% - Accent3 3 2 2 3 5" xfId="10835" xr:uid="{00000000-0005-0000-0000-0000593E0000}"/>
    <cellStyle name="40% - Accent3 3 2 2 3 5 2" xfId="10836" xr:uid="{00000000-0005-0000-0000-00005A3E0000}"/>
    <cellStyle name="40% - Accent3 3 2 2 3 5 2 2" xfId="10837" xr:uid="{00000000-0005-0000-0000-00005B3E0000}"/>
    <cellStyle name="40% - Accent3 3 2 2 3 5 3" xfId="10838" xr:uid="{00000000-0005-0000-0000-00005C3E0000}"/>
    <cellStyle name="40% - Accent3 3 2 2 3 5 4" xfId="10839" xr:uid="{00000000-0005-0000-0000-00005D3E0000}"/>
    <cellStyle name="40% - Accent3 3 2 2 3 5 5" xfId="45433" xr:uid="{00000000-0005-0000-0000-00005E3E0000}"/>
    <cellStyle name="40% - Accent3 3 2 2 3 6" xfId="10840" xr:uid="{00000000-0005-0000-0000-00005F3E0000}"/>
    <cellStyle name="40% - Accent3 3 2 2 3 6 2" xfId="10841" xr:uid="{00000000-0005-0000-0000-0000603E0000}"/>
    <cellStyle name="40% - Accent3 3 2 2 3 6 2 2" xfId="10842" xr:uid="{00000000-0005-0000-0000-0000613E0000}"/>
    <cellStyle name="40% - Accent3 3 2 2 3 6 3" xfId="10843" xr:uid="{00000000-0005-0000-0000-0000623E0000}"/>
    <cellStyle name="40% - Accent3 3 2 2 3 6 4" xfId="10844" xr:uid="{00000000-0005-0000-0000-0000633E0000}"/>
    <cellStyle name="40% - Accent3 3 2 2 3 7" xfId="10845" xr:uid="{00000000-0005-0000-0000-0000643E0000}"/>
    <cellStyle name="40% - Accent3 3 2 2 3 7 2" xfId="10846" xr:uid="{00000000-0005-0000-0000-0000653E0000}"/>
    <cellStyle name="40% - Accent3 3 2 2 3 8" xfId="10847" xr:uid="{00000000-0005-0000-0000-0000663E0000}"/>
    <cellStyle name="40% - Accent3 3 2 2 3 9" xfId="10848" xr:uid="{00000000-0005-0000-0000-0000673E0000}"/>
    <cellStyle name="40% - Accent3 3 2 2 4" xfId="10849" xr:uid="{00000000-0005-0000-0000-0000683E0000}"/>
    <cellStyle name="40% - Accent3 3 2 2 4 2" xfId="10850" xr:uid="{00000000-0005-0000-0000-0000693E0000}"/>
    <cellStyle name="40% - Accent3 3 2 2 4 2 2" xfId="10851" xr:uid="{00000000-0005-0000-0000-00006A3E0000}"/>
    <cellStyle name="40% - Accent3 3 2 2 4 2 2 2" xfId="10852" xr:uid="{00000000-0005-0000-0000-00006B3E0000}"/>
    <cellStyle name="40% - Accent3 3 2 2 4 2 2 3" xfId="45436" xr:uid="{00000000-0005-0000-0000-00006C3E0000}"/>
    <cellStyle name="40% - Accent3 3 2 2 4 2 3" xfId="10853" xr:uid="{00000000-0005-0000-0000-00006D3E0000}"/>
    <cellStyle name="40% - Accent3 3 2 2 4 2 4" xfId="10854" xr:uid="{00000000-0005-0000-0000-00006E3E0000}"/>
    <cellStyle name="40% - Accent3 3 2 2 4 2 5" xfId="38152" xr:uid="{00000000-0005-0000-0000-00006F3E0000}"/>
    <cellStyle name="40% - Accent3 3 2 2 4 2 6" xfId="45435" xr:uid="{00000000-0005-0000-0000-0000703E0000}"/>
    <cellStyle name="40% - Accent3 3 2 2 4 3" xfId="10855" xr:uid="{00000000-0005-0000-0000-0000713E0000}"/>
    <cellStyle name="40% - Accent3 3 2 2 4 3 2" xfId="10856" xr:uid="{00000000-0005-0000-0000-0000723E0000}"/>
    <cellStyle name="40% - Accent3 3 2 2 4 3 3" xfId="45437" xr:uid="{00000000-0005-0000-0000-0000733E0000}"/>
    <cellStyle name="40% - Accent3 3 2 2 4 4" xfId="10857" xr:uid="{00000000-0005-0000-0000-0000743E0000}"/>
    <cellStyle name="40% - Accent3 3 2 2 4 5" xfId="10858" xr:uid="{00000000-0005-0000-0000-0000753E0000}"/>
    <cellStyle name="40% - Accent3 3 2 2 4 6" xfId="38151" xr:uid="{00000000-0005-0000-0000-0000763E0000}"/>
    <cellStyle name="40% - Accent3 3 2 2 4 7" xfId="45434" xr:uid="{00000000-0005-0000-0000-0000773E0000}"/>
    <cellStyle name="40% - Accent3 3 2 2 5" xfId="10859" xr:uid="{00000000-0005-0000-0000-0000783E0000}"/>
    <cellStyle name="40% - Accent3 3 2 2 5 2" xfId="10860" xr:uid="{00000000-0005-0000-0000-0000793E0000}"/>
    <cellStyle name="40% - Accent3 3 2 2 5 2 2" xfId="10861" xr:uid="{00000000-0005-0000-0000-00007A3E0000}"/>
    <cellStyle name="40% - Accent3 3 2 2 5 2 2 2" xfId="10862" xr:uid="{00000000-0005-0000-0000-00007B3E0000}"/>
    <cellStyle name="40% - Accent3 3 2 2 5 2 2 3" xfId="45440" xr:uid="{00000000-0005-0000-0000-00007C3E0000}"/>
    <cellStyle name="40% - Accent3 3 2 2 5 2 3" xfId="10863" xr:uid="{00000000-0005-0000-0000-00007D3E0000}"/>
    <cellStyle name="40% - Accent3 3 2 2 5 2 4" xfId="10864" xr:uid="{00000000-0005-0000-0000-00007E3E0000}"/>
    <cellStyle name="40% - Accent3 3 2 2 5 2 5" xfId="38154" xr:uid="{00000000-0005-0000-0000-00007F3E0000}"/>
    <cellStyle name="40% - Accent3 3 2 2 5 2 6" xfId="45439" xr:uid="{00000000-0005-0000-0000-0000803E0000}"/>
    <cellStyle name="40% - Accent3 3 2 2 5 3" xfId="10865" xr:uid="{00000000-0005-0000-0000-0000813E0000}"/>
    <cellStyle name="40% - Accent3 3 2 2 5 3 2" xfId="10866" xr:uid="{00000000-0005-0000-0000-0000823E0000}"/>
    <cellStyle name="40% - Accent3 3 2 2 5 3 3" xfId="45441" xr:uid="{00000000-0005-0000-0000-0000833E0000}"/>
    <cellStyle name="40% - Accent3 3 2 2 5 4" xfId="10867" xr:uid="{00000000-0005-0000-0000-0000843E0000}"/>
    <cellStyle name="40% - Accent3 3 2 2 5 5" xfId="10868" xr:uid="{00000000-0005-0000-0000-0000853E0000}"/>
    <cellStyle name="40% - Accent3 3 2 2 5 6" xfId="38153" xr:uid="{00000000-0005-0000-0000-0000863E0000}"/>
    <cellStyle name="40% - Accent3 3 2 2 5 7" xfId="45438" xr:uid="{00000000-0005-0000-0000-0000873E0000}"/>
    <cellStyle name="40% - Accent3 3 2 2 6" xfId="10869" xr:uid="{00000000-0005-0000-0000-0000883E0000}"/>
    <cellStyle name="40% - Accent3 3 2 2 6 2" xfId="10870" xr:uid="{00000000-0005-0000-0000-0000893E0000}"/>
    <cellStyle name="40% - Accent3 3 2 2 6 2 2" xfId="10871" xr:uid="{00000000-0005-0000-0000-00008A3E0000}"/>
    <cellStyle name="40% - Accent3 3 2 2 6 2 3" xfId="45443" xr:uid="{00000000-0005-0000-0000-00008B3E0000}"/>
    <cellStyle name="40% - Accent3 3 2 2 6 3" xfId="10872" xr:uid="{00000000-0005-0000-0000-00008C3E0000}"/>
    <cellStyle name="40% - Accent3 3 2 2 6 4" xfId="10873" xr:uid="{00000000-0005-0000-0000-00008D3E0000}"/>
    <cellStyle name="40% - Accent3 3 2 2 6 5" xfId="38155" xr:uid="{00000000-0005-0000-0000-00008E3E0000}"/>
    <cellStyle name="40% - Accent3 3 2 2 6 6" xfId="45442" xr:uid="{00000000-0005-0000-0000-00008F3E0000}"/>
    <cellStyle name="40% - Accent3 3 2 2 7" xfId="10874" xr:uid="{00000000-0005-0000-0000-0000903E0000}"/>
    <cellStyle name="40% - Accent3 3 2 2 7 2" xfId="10875" xr:uid="{00000000-0005-0000-0000-0000913E0000}"/>
    <cellStyle name="40% - Accent3 3 2 2 7 2 2" xfId="10876" xr:uid="{00000000-0005-0000-0000-0000923E0000}"/>
    <cellStyle name="40% - Accent3 3 2 2 7 3" xfId="10877" xr:uid="{00000000-0005-0000-0000-0000933E0000}"/>
    <cellStyle name="40% - Accent3 3 2 2 7 4" xfId="10878" xr:uid="{00000000-0005-0000-0000-0000943E0000}"/>
    <cellStyle name="40% - Accent3 3 2 2 7 5" xfId="45444" xr:uid="{00000000-0005-0000-0000-0000953E0000}"/>
    <cellStyle name="40% - Accent3 3 2 2 8" xfId="10879" xr:uid="{00000000-0005-0000-0000-0000963E0000}"/>
    <cellStyle name="40% - Accent3 3 2 2 8 2" xfId="10880" xr:uid="{00000000-0005-0000-0000-0000973E0000}"/>
    <cellStyle name="40% - Accent3 3 2 2 8 2 2" xfId="10881" xr:uid="{00000000-0005-0000-0000-0000983E0000}"/>
    <cellStyle name="40% - Accent3 3 2 2 8 3" xfId="10882" xr:uid="{00000000-0005-0000-0000-0000993E0000}"/>
    <cellStyle name="40% - Accent3 3 2 2 8 4" xfId="10883" xr:uid="{00000000-0005-0000-0000-00009A3E0000}"/>
    <cellStyle name="40% - Accent3 3 2 2 9" xfId="10884" xr:uid="{00000000-0005-0000-0000-00009B3E0000}"/>
    <cellStyle name="40% - Accent3 3 2 2 9 2" xfId="10885" xr:uid="{00000000-0005-0000-0000-00009C3E0000}"/>
    <cellStyle name="40% - Accent3 3 2 3" xfId="10886" xr:uid="{00000000-0005-0000-0000-00009D3E0000}"/>
    <cellStyle name="40% - Accent3 3 2 3 10" xfId="10887" xr:uid="{00000000-0005-0000-0000-00009E3E0000}"/>
    <cellStyle name="40% - Accent3 3 2 3 11" xfId="34736" xr:uid="{00000000-0005-0000-0000-00009F3E0000}"/>
    <cellStyle name="40% - Accent3 3 2 3 12" xfId="45445" xr:uid="{00000000-0005-0000-0000-0000A03E0000}"/>
    <cellStyle name="40% - Accent3 3 2 3 2" xfId="10888" xr:uid="{00000000-0005-0000-0000-0000A13E0000}"/>
    <cellStyle name="40% - Accent3 3 2 3 2 10" xfId="34737" xr:uid="{00000000-0005-0000-0000-0000A23E0000}"/>
    <cellStyle name="40% - Accent3 3 2 3 2 11" xfId="45446" xr:uid="{00000000-0005-0000-0000-0000A33E0000}"/>
    <cellStyle name="40% - Accent3 3 2 3 2 2" xfId="10889" xr:uid="{00000000-0005-0000-0000-0000A43E0000}"/>
    <cellStyle name="40% - Accent3 3 2 3 2 2 2" xfId="10890" xr:uid="{00000000-0005-0000-0000-0000A53E0000}"/>
    <cellStyle name="40% - Accent3 3 2 3 2 2 2 2" xfId="10891" xr:uid="{00000000-0005-0000-0000-0000A63E0000}"/>
    <cellStyle name="40% - Accent3 3 2 3 2 2 2 2 2" xfId="10892" xr:uid="{00000000-0005-0000-0000-0000A73E0000}"/>
    <cellStyle name="40% - Accent3 3 2 3 2 2 2 2 3" xfId="45449" xr:uid="{00000000-0005-0000-0000-0000A83E0000}"/>
    <cellStyle name="40% - Accent3 3 2 3 2 2 2 3" xfId="10893" xr:uid="{00000000-0005-0000-0000-0000A93E0000}"/>
    <cellStyle name="40% - Accent3 3 2 3 2 2 2 4" xfId="10894" xr:uid="{00000000-0005-0000-0000-0000AA3E0000}"/>
    <cellStyle name="40% - Accent3 3 2 3 2 2 2 5" xfId="38157" xr:uid="{00000000-0005-0000-0000-0000AB3E0000}"/>
    <cellStyle name="40% - Accent3 3 2 3 2 2 2 6" xfId="45448" xr:uid="{00000000-0005-0000-0000-0000AC3E0000}"/>
    <cellStyle name="40% - Accent3 3 2 3 2 2 3" xfId="10895" xr:uid="{00000000-0005-0000-0000-0000AD3E0000}"/>
    <cellStyle name="40% - Accent3 3 2 3 2 2 3 2" xfId="10896" xr:uid="{00000000-0005-0000-0000-0000AE3E0000}"/>
    <cellStyle name="40% - Accent3 3 2 3 2 2 3 3" xfId="45450" xr:uid="{00000000-0005-0000-0000-0000AF3E0000}"/>
    <cellStyle name="40% - Accent3 3 2 3 2 2 4" xfId="10897" xr:uid="{00000000-0005-0000-0000-0000B03E0000}"/>
    <cellStyle name="40% - Accent3 3 2 3 2 2 5" xfId="10898" xr:uid="{00000000-0005-0000-0000-0000B13E0000}"/>
    <cellStyle name="40% - Accent3 3 2 3 2 2 6" xfId="38156" xr:uid="{00000000-0005-0000-0000-0000B23E0000}"/>
    <cellStyle name="40% - Accent3 3 2 3 2 2 7" xfId="45447" xr:uid="{00000000-0005-0000-0000-0000B33E0000}"/>
    <cellStyle name="40% - Accent3 3 2 3 2 3" xfId="10899" xr:uid="{00000000-0005-0000-0000-0000B43E0000}"/>
    <cellStyle name="40% - Accent3 3 2 3 2 3 2" xfId="10900" xr:uid="{00000000-0005-0000-0000-0000B53E0000}"/>
    <cellStyle name="40% - Accent3 3 2 3 2 3 2 2" xfId="10901" xr:uid="{00000000-0005-0000-0000-0000B63E0000}"/>
    <cellStyle name="40% - Accent3 3 2 3 2 3 2 2 2" xfId="10902" xr:uid="{00000000-0005-0000-0000-0000B73E0000}"/>
    <cellStyle name="40% - Accent3 3 2 3 2 3 2 2 3" xfId="45453" xr:uid="{00000000-0005-0000-0000-0000B83E0000}"/>
    <cellStyle name="40% - Accent3 3 2 3 2 3 2 3" xfId="10903" xr:uid="{00000000-0005-0000-0000-0000B93E0000}"/>
    <cellStyle name="40% - Accent3 3 2 3 2 3 2 4" xfId="10904" xr:uid="{00000000-0005-0000-0000-0000BA3E0000}"/>
    <cellStyle name="40% - Accent3 3 2 3 2 3 2 5" xfId="38159" xr:uid="{00000000-0005-0000-0000-0000BB3E0000}"/>
    <cellStyle name="40% - Accent3 3 2 3 2 3 2 6" xfId="45452" xr:uid="{00000000-0005-0000-0000-0000BC3E0000}"/>
    <cellStyle name="40% - Accent3 3 2 3 2 3 3" xfId="10905" xr:uid="{00000000-0005-0000-0000-0000BD3E0000}"/>
    <cellStyle name="40% - Accent3 3 2 3 2 3 3 2" xfId="10906" xr:uid="{00000000-0005-0000-0000-0000BE3E0000}"/>
    <cellStyle name="40% - Accent3 3 2 3 2 3 3 3" xfId="45454" xr:uid="{00000000-0005-0000-0000-0000BF3E0000}"/>
    <cellStyle name="40% - Accent3 3 2 3 2 3 4" xfId="10907" xr:uid="{00000000-0005-0000-0000-0000C03E0000}"/>
    <cellStyle name="40% - Accent3 3 2 3 2 3 5" xfId="10908" xr:uid="{00000000-0005-0000-0000-0000C13E0000}"/>
    <cellStyle name="40% - Accent3 3 2 3 2 3 6" xfId="38158" xr:uid="{00000000-0005-0000-0000-0000C23E0000}"/>
    <cellStyle name="40% - Accent3 3 2 3 2 3 7" xfId="45451" xr:uid="{00000000-0005-0000-0000-0000C33E0000}"/>
    <cellStyle name="40% - Accent3 3 2 3 2 4" xfId="10909" xr:uid="{00000000-0005-0000-0000-0000C43E0000}"/>
    <cellStyle name="40% - Accent3 3 2 3 2 4 2" xfId="10910" xr:uid="{00000000-0005-0000-0000-0000C53E0000}"/>
    <cellStyle name="40% - Accent3 3 2 3 2 4 2 2" xfId="10911" xr:uid="{00000000-0005-0000-0000-0000C63E0000}"/>
    <cellStyle name="40% - Accent3 3 2 3 2 4 2 3" xfId="45456" xr:uid="{00000000-0005-0000-0000-0000C73E0000}"/>
    <cellStyle name="40% - Accent3 3 2 3 2 4 3" xfId="10912" xr:uid="{00000000-0005-0000-0000-0000C83E0000}"/>
    <cellStyle name="40% - Accent3 3 2 3 2 4 4" xfId="10913" xr:uid="{00000000-0005-0000-0000-0000C93E0000}"/>
    <cellStyle name="40% - Accent3 3 2 3 2 4 5" xfId="38160" xr:uid="{00000000-0005-0000-0000-0000CA3E0000}"/>
    <cellStyle name="40% - Accent3 3 2 3 2 4 6" xfId="45455" xr:uid="{00000000-0005-0000-0000-0000CB3E0000}"/>
    <cellStyle name="40% - Accent3 3 2 3 2 5" xfId="10914" xr:uid="{00000000-0005-0000-0000-0000CC3E0000}"/>
    <cellStyle name="40% - Accent3 3 2 3 2 5 2" xfId="10915" xr:uid="{00000000-0005-0000-0000-0000CD3E0000}"/>
    <cellStyle name="40% - Accent3 3 2 3 2 5 2 2" xfId="10916" xr:uid="{00000000-0005-0000-0000-0000CE3E0000}"/>
    <cellStyle name="40% - Accent3 3 2 3 2 5 3" xfId="10917" xr:uid="{00000000-0005-0000-0000-0000CF3E0000}"/>
    <cellStyle name="40% - Accent3 3 2 3 2 5 4" xfId="10918" xr:uid="{00000000-0005-0000-0000-0000D03E0000}"/>
    <cellStyle name="40% - Accent3 3 2 3 2 5 5" xfId="45457" xr:uid="{00000000-0005-0000-0000-0000D13E0000}"/>
    <cellStyle name="40% - Accent3 3 2 3 2 6" xfId="10919" xr:uid="{00000000-0005-0000-0000-0000D23E0000}"/>
    <cellStyle name="40% - Accent3 3 2 3 2 6 2" xfId="10920" xr:uid="{00000000-0005-0000-0000-0000D33E0000}"/>
    <cellStyle name="40% - Accent3 3 2 3 2 6 2 2" xfId="10921" xr:uid="{00000000-0005-0000-0000-0000D43E0000}"/>
    <cellStyle name="40% - Accent3 3 2 3 2 6 3" xfId="10922" xr:uid="{00000000-0005-0000-0000-0000D53E0000}"/>
    <cellStyle name="40% - Accent3 3 2 3 2 6 4" xfId="10923" xr:uid="{00000000-0005-0000-0000-0000D63E0000}"/>
    <cellStyle name="40% - Accent3 3 2 3 2 7" xfId="10924" xr:uid="{00000000-0005-0000-0000-0000D73E0000}"/>
    <cellStyle name="40% - Accent3 3 2 3 2 7 2" xfId="10925" xr:uid="{00000000-0005-0000-0000-0000D83E0000}"/>
    <cellStyle name="40% - Accent3 3 2 3 2 8" xfId="10926" xr:uid="{00000000-0005-0000-0000-0000D93E0000}"/>
    <cellStyle name="40% - Accent3 3 2 3 2 9" xfId="10927" xr:uid="{00000000-0005-0000-0000-0000DA3E0000}"/>
    <cellStyle name="40% - Accent3 3 2 3 3" xfId="10928" xr:uid="{00000000-0005-0000-0000-0000DB3E0000}"/>
    <cellStyle name="40% - Accent3 3 2 3 3 2" xfId="10929" xr:uid="{00000000-0005-0000-0000-0000DC3E0000}"/>
    <cellStyle name="40% - Accent3 3 2 3 3 2 2" xfId="10930" xr:uid="{00000000-0005-0000-0000-0000DD3E0000}"/>
    <cellStyle name="40% - Accent3 3 2 3 3 2 2 2" xfId="10931" xr:uid="{00000000-0005-0000-0000-0000DE3E0000}"/>
    <cellStyle name="40% - Accent3 3 2 3 3 2 2 3" xfId="45460" xr:uid="{00000000-0005-0000-0000-0000DF3E0000}"/>
    <cellStyle name="40% - Accent3 3 2 3 3 2 3" xfId="10932" xr:uid="{00000000-0005-0000-0000-0000E03E0000}"/>
    <cellStyle name="40% - Accent3 3 2 3 3 2 4" xfId="10933" xr:uid="{00000000-0005-0000-0000-0000E13E0000}"/>
    <cellStyle name="40% - Accent3 3 2 3 3 2 5" xfId="38162" xr:uid="{00000000-0005-0000-0000-0000E23E0000}"/>
    <cellStyle name="40% - Accent3 3 2 3 3 2 6" xfId="45459" xr:uid="{00000000-0005-0000-0000-0000E33E0000}"/>
    <cellStyle name="40% - Accent3 3 2 3 3 3" xfId="10934" xr:uid="{00000000-0005-0000-0000-0000E43E0000}"/>
    <cellStyle name="40% - Accent3 3 2 3 3 3 2" xfId="10935" xr:uid="{00000000-0005-0000-0000-0000E53E0000}"/>
    <cellStyle name="40% - Accent3 3 2 3 3 3 3" xfId="45461" xr:uid="{00000000-0005-0000-0000-0000E63E0000}"/>
    <cellStyle name="40% - Accent3 3 2 3 3 4" xfId="10936" xr:uid="{00000000-0005-0000-0000-0000E73E0000}"/>
    <cellStyle name="40% - Accent3 3 2 3 3 5" xfId="10937" xr:uid="{00000000-0005-0000-0000-0000E83E0000}"/>
    <cellStyle name="40% - Accent3 3 2 3 3 6" xfId="38161" xr:uid="{00000000-0005-0000-0000-0000E93E0000}"/>
    <cellStyle name="40% - Accent3 3 2 3 3 7" xfId="45458" xr:uid="{00000000-0005-0000-0000-0000EA3E0000}"/>
    <cellStyle name="40% - Accent3 3 2 3 4" xfId="10938" xr:uid="{00000000-0005-0000-0000-0000EB3E0000}"/>
    <cellStyle name="40% - Accent3 3 2 3 4 2" xfId="10939" xr:uid="{00000000-0005-0000-0000-0000EC3E0000}"/>
    <cellStyle name="40% - Accent3 3 2 3 4 2 2" xfId="10940" xr:uid="{00000000-0005-0000-0000-0000ED3E0000}"/>
    <cellStyle name="40% - Accent3 3 2 3 4 2 2 2" xfId="10941" xr:uid="{00000000-0005-0000-0000-0000EE3E0000}"/>
    <cellStyle name="40% - Accent3 3 2 3 4 2 2 3" xfId="45464" xr:uid="{00000000-0005-0000-0000-0000EF3E0000}"/>
    <cellStyle name="40% - Accent3 3 2 3 4 2 3" xfId="10942" xr:uid="{00000000-0005-0000-0000-0000F03E0000}"/>
    <cellStyle name="40% - Accent3 3 2 3 4 2 4" xfId="10943" xr:uid="{00000000-0005-0000-0000-0000F13E0000}"/>
    <cellStyle name="40% - Accent3 3 2 3 4 2 5" xfId="38164" xr:uid="{00000000-0005-0000-0000-0000F23E0000}"/>
    <cellStyle name="40% - Accent3 3 2 3 4 2 6" xfId="45463" xr:uid="{00000000-0005-0000-0000-0000F33E0000}"/>
    <cellStyle name="40% - Accent3 3 2 3 4 3" xfId="10944" xr:uid="{00000000-0005-0000-0000-0000F43E0000}"/>
    <cellStyle name="40% - Accent3 3 2 3 4 3 2" xfId="10945" xr:uid="{00000000-0005-0000-0000-0000F53E0000}"/>
    <cellStyle name="40% - Accent3 3 2 3 4 3 3" xfId="45465" xr:uid="{00000000-0005-0000-0000-0000F63E0000}"/>
    <cellStyle name="40% - Accent3 3 2 3 4 4" xfId="10946" xr:uid="{00000000-0005-0000-0000-0000F73E0000}"/>
    <cellStyle name="40% - Accent3 3 2 3 4 5" xfId="10947" xr:uid="{00000000-0005-0000-0000-0000F83E0000}"/>
    <cellStyle name="40% - Accent3 3 2 3 4 6" xfId="38163" xr:uid="{00000000-0005-0000-0000-0000F93E0000}"/>
    <cellStyle name="40% - Accent3 3 2 3 4 7" xfId="45462" xr:uid="{00000000-0005-0000-0000-0000FA3E0000}"/>
    <cellStyle name="40% - Accent3 3 2 3 5" xfId="10948" xr:uid="{00000000-0005-0000-0000-0000FB3E0000}"/>
    <cellStyle name="40% - Accent3 3 2 3 5 2" xfId="10949" xr:uid="{00000000-0005-0000-0000-0000FC3E0000}"/>
    <cellStyle name="40% - Accent3 3 2 3 5 2 2" xfId="10950" xr:uid="{00000000-0005-0000-0000-0000FD3E0000}"/>
    <cellStyle name="40% - Accent3 3 2 3 5 2 3" xfId="45467" xr:uid="{00000000-0005-0000-0000-0000FE3E0000}"/>
    <cellStyle name="40% - Accent3 3 2 3 5 3" xfId="10951" xr:uid="{00000000-0005-0000-0000-0000FF3E0000}"/>
    <cellStyle name="40% - Accent3 3 2 3 5 4" xfId="10952" xr:uid="{00000000-0005-0000-0000-0000003F0000}"/>
    <cellStyle name="40% - Accent3 3 2 3 5 5" xfId="38165" xr:uid="{00000000-0005-0000-0000-0000013F0000}"/>
    <cellStyle name="40% - Accent3 3 2 3 5 6" xfId="45466" xr:uid="{00000000-0005-0000-0000-0000023F0000}"/>
    <cellStyle name="40% - Accent3 3 2 3 6" xfId="10953" xr:uid="{00000000-0005-0000-0000-0000033F0000}"/>
    <cellStyle name="40% - Accent3 3 2 3 6 2" xfId="10954" xr:uid="{00000000-0005-0000-0000-0000043F0000}"/>
    <cellStyle name="40% - Accent3 3 2 3 6 2 2" xfId="10955" xr:uid="{00000000-0005-0000-0000-0000053F0000}"/>
    <cellStyle name="40% - Accent3 3 2 3 6 3" xfId="10956" xr:uid="{00000000-0005-0000-0000-0000063F0000}"/>
    <cellStyle name="40% - Accent3 3 2 3 6 4" xfId="10957" xr:uid="{00000000-0005-0000-0000-0000073F0000}"/>
    <cellStyle name="40% - Accent3 3 2 3 6 5" xfId="45468" xr:uid="{00000000-0005-0000-0000-0000083F0000}"/>
    <cellStyle name="40% - Accent3 3 2 3 7" xfId="10958" xr:uid="{00000000-0005-0000-0000-0000093F0000}"/>
    <cellStyle name="40% - Accent3 3 2 3 7 2" xfId="10959" xr:uid="{00000000-0005-0000-0000-00000A3F0000}"/>
    <cellStyle name="40% - Accent3 3 2 3 7 2 2" xfId="10960" xr:uid="{00000000-0005-0000-0000-00000B3F0000}"/>
    <cellStyle name="40% - Accent3 3 2 3 7 3" xfId="10961" xr:uid="{00000000-0005-0000-0000-00000C3F0000}"/>
    <cellStyle name="40% - Accent3 3 2 3 7 4" xfId="10962" xr:uid="{00000000-0005-0000-0000-00000D3F0000}"/>
    <cellStyle name="40% - Accent3 3 2 3 8" xfId="10963" xr:uid="{00000000-0005-0000-0000-00000E3F0000}"/>
    <cellStyle name="40% - Accent3 3 2 3 8 2" xfId="10964" xr:uid="{00000000-0005-0000-0000-00000F3F0000}"/>
    <cellStyle name="40% - Accent3 3 2 3 9" xfId="10965" xr:uid="{00000000-0005-0000-0000-0000103F0000}"/>
    <cellStyle name="40% - Accent3 3 2 4" xfId="10966" xr:uid="{00000000-0005-0000-0000-0000113F0000}"/>
    <cellStyle name="40% - Accent3 3 2 4 10" xfId="34738" xr:uid="{00000000-0005-0000-0000-0000123F0000}"/>
    <cellStyle name="40% - Accent3 3 2 4 11" xfId="45469" xr:uid="{00000000-0005-0000-0000-0000133F0000}"/>
    <cellStyle name="40% - Accent3 3 2 4 2" xfId="10967" xr:uid="{00000000-0005-0000-0000-0000143F0000}"/>
    <cellStyle name="40% - Accent3 3 2 4 2 2" xfId="10968" xr:uid="{00000000-0005-0000-0000-0000153F0000}"/>
    <cellStyle name="40% - Accent3 3 2 4 2 2 2" xfId="10969" xr:uid="{00000000-0005-0000-0000-0000163F0000}"/>
    <cellStyle name="40% - Accent3 3 2 4 2 2 2 2" xfId="10970" xr:uid="{00000000-0005-0000-0000-0000173F0000}"/>
    <cellStyle name="40% - Accent3 3 2 4 2 2 2 3" xfId="45472" xr:uid="{00000000-0005-0000-0000-0000183F0000}"/>
    <cellStyle name="40% - Accent3 3 2 4 2 2 3" xfId="10971" xr:uid="{00000000-0005-0000-0000-0000193F0000}"/>
    <cellStyle name="40% - Accent3 3 2 4 2 2 4" xfId="10972" xr:uid="{00000000-0005-0000-0000-00001A3F0000}"/>
    <cellStyle name="40% - Accent3 3 2 4 2 2 5" xfId="38167" xr:uid="{00000000-0005-0000-0000-00001B3F0000}"/>
    <cellStyle name="40% - Accent3 3 2 4 2 2 6" xfId="45471" xr:uid="{00000000-0005-0000-0000-00001C3F0000}"/>
    <cellStyle name="40% - Accent3 3 2 4 2 3" xfId="10973" xr:uid="{00000000-0005-0000-0000-00001D3F0000}"/>
    <cellStyle name="40% - Accent3 3 2 4 2 3 2" xfId="10974" xr:uid="{00000000-0005-0000-0000-00001E3F0000}"/>
    <cellStyle name="40% - Accent3 3 2 4 2 3 3" xfId="45473" xr:uid="{00000000-0005-0000-0000-00001F3F0000}"/>
    <cellStyle name="40% - Accent3 3 2 4 2 4" xfId="10975" xr:uid="{00000000-0005-0000-0000-0000203F0000}"/>
    <cellStyle name="40% - Accent3 3 2 4 2 5" xfId="10976" xr:uid="{00000000-0005-0000-0000-0000213F0000}"/>
    <cellStyle name="40% - Accent3 3 2 4 2 6" xfId="38166" xr:uid="{00000000-0005-0000-0000-0000223F0000}"/>
    <cellStyle name="40% - Accent3 3 2 4 2 7" xfId="45470" xr:uid="{00000000-0005-0000-0000-0000233F0000}"/>
    <cellStyle name="40% - Accent3 3 2 4 3" xfId="10977" xr:uid="{00000000-0005-0000-0000-0000243F0000}"/>
    <cellStyle name="40% - Accent3 3 2 4 3 2" xfId="10978" xr:uid="{00000000-0005-0000-0000-0000253F0000}"/>
    <cellStyle name="40% - Accent3 3 2 4 3 2 2" xfId="10979" xr:uid="{00000000-0005-0000-0000-0000263F0000}"/>
    <cellStyle name="40% - Accent3 3 2 4 3 2 2 2" xfId="10980" xr:uid="{00000000-0005-0000-0000-0000273F0000}"/>
    <cellStyle name="40% - Accent3 3 2 4 3 2 2 3" xfId="45476" xr:uid="{00000000-0005-0000-0000-0000283F0000}"/>
    <cellStyle name="40% - Accent3 3 2 4 3 2 3" xfId="10981" xr:uid="{00000000-0005-0000-0000-0000293F0000}"/>
    <cellStyle name="40% - Accent3 3 2 4 3 2 4" xfId="10982" xr:uid="{00000000-0005-0000-0000-00002A3F0000}"/>
    <cellStyle name="40% - Accent3 3 2 4 3 2 5" xfId="38169" xr:uid="{00000000-0005-0000-0000-00002B3F0000}"/>
    <cellStyle name="40% - Accent3 3 2 4 3 2 6" xfId="45475" xr:uid="{00000000-0005-0000-0000-00002C3F0000}"/>
    <cellStyle name="40% - Accent3 3 2 4 3 3" xfId="10983" xr:uid="{00000000-0005-0000-0000-00002D3F0000}"/>
    <cellStyle name="40% - Accent3 3 2 4 3 3 2" xfId="10984" xr:uid="{00000000-0005-0000-0000-00002E3F0000}"/>
    <cellStyle name="40% - Accent3 3 2 4 3 3 3" xfId="45477" xr:uid="{00000000-0005-0000-0000-00002F3F0000}"/>
    <cellStyle name="40% - Accent3 3 2 4 3 4" xfId="10985" xr:uid="{00000000-0005-0000-0000-0000303F0000}"/>
    <cellStyle name="40% - Accent3 3 2 4 3 5" xfId="10986" xr:uid="{00000000-0005-0000-0000-0000313F0000}"/>
    <cellStyle name="40% - Accent3 3 2 4 3 6" xfId="38168" xr:uid="{00000000-0005-0000-0000-0000323F0000}"/>
    <cellStyle name="40% - Accent3 3 2 4 3 7" xfId="45474" xr:uid="{00000000-0005-0000-0000-0000333F0000}"/>
    <cellStyle name="40% - Accent3 3 2 4 4" xfId="10987" xr:uid="{00000000-0005-0000-0000-0000343F0000}"/>
    <cellStyle name="40% - Accent3 3 2 4 4 2" xfId="10988" xr:uid="{00000000-0005-0000-0000-0000353F0000}"/>
    <cellStyle name="40% - Accent3 3 2 4 4 2 2" xfId="10989" xr:uid="{00000000-0005-0000-0000-0000363F0000}"/>
    <cellStyle name="40% - Accent3 3 2 4 4 2 3" xfId="45479" xr:uid="{00000000-0005-0000-0000-0000373F0000}"/>
    <cellStyle name="40% - Accent3 3 2 4 4 3" xfId="10990" xr:uid="{00000000-0005-0000-0000-0000383F0000}"/>
    <cellStyle name="40% - Accent3 3 2 4 4 4" xfId="10991" xr:uid="{00000000-0005-0000-0000-0000393F0000}"/>
    <cellStyle name="40% - Accent3 3 2 4 4 5" xfId="38170" xr:uid="{00000000-0005-0000-0000-00003A3F0000}"/>
    <cellStyle name="40% - Accent3 3 2 4 4 6" xfId="45478" xr:uid="{00000000-0005-0000-0000-00003B3F0000}"/>
    <cellStyle name="40% - Accent3 3 2 4 5" xfId="10992" xr:uid="{00000000-0005-0000-0000-00003C3F0000}"/>
    <cellStyle name="40% - Accent3 3 2 4 5 2" xfId="10993" xr:uid="{00000000-0005-0000-0000-00003D3F0000}"/>
    <cellStyle name="40% - Accent3 3 2 4 5 2 2" xfId="10994" xr:uid="{00000000-0005-0000-0000-00003E3F0000}"/>
    <cellStyle name="40% - Accent3 3 2 4 5 3" xfId="10995" xr:uid="{00000000-0005-0000-0000-00003F3F0000}"/>
    <cellStyle name="40% - Accent3 3 2 4 5 4" xfId="10996" xr:uid="{00000000-0005-0000-0000-0000403F0000}"/>
    <cellStyle name="40% - Accent3 3 2 4 5 5" xfId="45480" xr:uid="{00000000-0005-0000-0000-0000413F0000}"/>
    <cellStyle name="40% - Accent3 3 2 4 6" xfId="10997" xr:uid="{00000000-0005-0000-0000-0000423F0000}"/>
    <cellStyle name="40% - Accent3 3 2 4 6 2" xfId="10998" xr:uid="{00000000-0005-0000-0000-0000433F0000}"/>
    <cellStyle name="40% - Accent3 3 2 4 6 2 2" xfId="10999" xr:uid="{00000000-0005-0000-0000-0000443F0000}"/>
    <cellStyle name="40% - Accent3 3 2 4 6 3" xfId="11000" xr:uid="{00000000-0005-0000-0000-0000453F0000}"/>
    <cellStyle name="40% - Accent3 3 2 4 6 4" xfId="11001" xr:uid="{00000000-0005-0000-0000-0000463F0000}"/>
    <cellStyle name="40% - Accent3 3 2 4 7" xfId="11002" xr:uid="{00000000-0005-0000-0000-0000473F0000}"/>
    <cellStyle name="40% - Accent3 3 2 4 7 2" xfId="11003" xr:uid="{00000000-0005-0000-0000-0000483F0000}"/>
    <cellStyle name="40% - Accent3 3 2 4 8" xfId="11004" xr:uid="{00000000-0005-0000-0000-0000493F0000}"/>
    <cellStyle name="40% - Accent3 3 2 4 9" xfId="11005" xr:uid="{00000000-0005-0000-0000-00004A3F0000}"/>
    <cellStyle name="40% - Accent3 3 2 5" xfId="11006" xr:uid="{00000000-0005-0000-0000-00004B3F0000}"/>
    <cellStyle name="40% - Accent3 3 2 5 2" xfId="11007" xr:uid="{00000000-0005-0000-0000-00004C3F0000}"/>
    <cellStyle name="40% - Accent3 3 2 5 2 2" xfId="11008" xr:uid="{00000000-0005-0000-0000-00004D3F0000}"/>
    <cellStyle name="40% - Accent3 3 2 5 2 2 2" xfId="11009" xr:uid="{00000000-0005-0000-0000-00004E3F0000}"/>
    <cellStyle name="40% - Accent3 3 2 5 2 2 3" xfId="45483" xr:uid="{00000000-0005-0000-0000-00004F3F0000}"/>
    <cellStyle name="40% - Accent3 3 2 5 2 3" xfId="11010" xr:uid="{00000000-0005-0000-0000-0000503F0000}"/>
    <cellStyle name="40% - Accent3 3 2 5 2 4" xfId="11011" xr:uid="{00000000-0005-0000-0000-0000513F0000}"/>
    <cellStyle name="40% - Accent3 3 2 5 2 5" xfId="38172" xr:uid="{00000000-0005-0000-0000-0000523F0000}"/>
    <cellStyle name="40% - Accent3 3 2 5 2 6" xfId="45482" xr:uid="{00000000-0005-0000-0000-0000533F0000}"/>
    <cellStyle name="40% - Accent3 3 2 5 3" xfId="11012" xr:uid="{00000000-0005-0000-0000-0000543F0000}"/>
    <cellStyle name="40% - Accent3 3 2 5 3 2" xfId="11013" xr:uid="{00000000-0005-0000-0000-0000553F0000}"/>
    <cellStyle name="40% - Accent3 3 2 5 3 3" xfId="45484" xr:uid="{00000000-0005-0000-0000-0000563F0000}"/>
    <cellStyle name="40% - Accent3 3 2 5 4" xfId="11014" xr:uid="{00000000-0005-0000-0000-0000573F0000}"/>
    <cellStyle name="40% - Accent3 3 2 5 5" xfId="11015" xr:uid="{00000000-0005-0000-0000-0000583F0000}"/>
    <cellStyle name="40% - Accent3 3 2 5 6" xfId="38171" xr:uid="{00000000-0005-0000-0000-0000593F0000}"/>
    <cellStyle name="40% - Accent3 3 2 5 7" xfId="45481" xr:uid="{00000000-0005-0000-0000-00005A3F0000}"/>
    <cellStyle name="40% - Accent3 3 2 6" xfId="11016" xr:uid="{00000000-0005-0000-0000-00005B3F0000}"/>
    <cellStyle name="40% - Accent3 3 2 6 2" xfId="11017" xr:uid="{00000000-0005-0000-0000-00005C3F0000}"/>
    <cellStyle name="40% - Accent3 3 2 6 2 2" xfId="11018" xr:uid="{00000000-0005-0000-0000-00005D3F0000}"/>
    <cellStyle name="40% - Accent3 3 2 6 2 2 2" xfId="11019" xr:uid="{00000000-0005-0000-0000-00005E3F0000}"/>
    <cellStyle name="40% - Accent3 3 2 6 2 2 3" xfId="45487" xr:uid="{00000000-0005-0000-0000-00005F3F0000}"/>
    <cellStyle name="40% - Accent3 3 2 6 2 3" xfId="11020" xr:uid="{00000000-0005-0000-0000-0000603F0000}"/>
    <cellStyle name="40% - Accent3 3 2 6 2 4" xfId="11021" xr:uid="{00000000-0005-0000-0000-0000613F0000}"/>
    <cellStyle name="40% - Accent3 3 2 6 2 5" xfId="38174" xr:uid="{00000000-0005-0000-0000-0000623F0000}"/>
    <cellStyle name="40% - Accent3 3 2 6 2 6" xfId="45486" xr:uid="{00000000-0005-0000-0000-0000633F0000}"/>
    <cellStyle name="40% - Accent3 3 2 6 3" xfId="11022" xr:uid="{00000000-0005-0000-0000-0000643F0000}"/>
    <cellStyle name="40% - Accent3 3 2 6 3 2" xfId="11023" xr:uid="{00000000-0005-0000-0000-0000653F0000}"/>
    <cellStyle name="40% - Accent3 3 2 6 3 3" xfId="45488" xr:uid="{00000000-0005-0000-0000-0000663F0000}"/>
    <cellStyle name="40% - Accent3 3 2 6 4" xfId="11024" xr:uid="{00000000-0005-0000-0000-0000673F0000}"/>
    <cellStyle name="40% - Accent3 3 2 6 5" xfId="11025" xr:uid="{00000000-0005-0000-0000-0000683F0000}"/>
    <cellStyle name="40% - Accent3 3 2 6 6" xfId="38173" xr:uid="{00000000-0005-0000-0000-0000693F0000}"/>
    <cellStyle name="40% - Accent3 3 2 6 7" xfId="45485" xr:uid="{00000000-0005-0000-0000-00006A3F0000}"/>
    <cellStyle name="40% - Accent3 3 2 7" xfId="11026" xr:uid="{00000000-0005-0000-0000-00006B3F0000}"/>
    <cellStyle name="40% - Accent3 3 2 7 2" xfId="11027" xr:uid="{00000000-0005-0000-0000-00006C3F0000}"/>
    <cellStyle name="40% - Accent3 3 2 7 2 2" xfId="11028" xr:uid="{00000000-0005-0000-0000-00006D3F0000}"/>
    <cellStyle name="40% - Accent3 3 2 7 2 3" xfId="45490" xr:uid="{00000000-0005-0000-0000-00006E3F0000}"/>
    <cellStyle name="40% - Accent3 3 2 7 3" xfId="11029" xr:uid="{00000000-0005-0000-0000-00006F3F0000}"/>
    <cellStyle name="40% - Accent3 3 2 7 4" xfId="11030" xr:uid="{00000000-0005-0000-0000-0000703F0000}"/>
    <cellStyle name="40% - Accent3 3 2 7 5" xfId="38175" xr:uid="{00000000-0005-0000-0000-0000713F0000}"/>
    <cellStyle name="40% - Accent3 3 2 7 6" xfId="45489" xr:uid="{00000000-0005-0000-0000-0000723F0000}"/>
    <cellStyle name="40% - Accent3 3 2 8" xfId="11031" xr:uid="{00000000-0005-0000-0000-0000733F0000}"/>
    <cellStyle name="40% - Accent3 3 2 8 2" xfId="11032" xr:uid="{00000000-0005-0000-0000-0000743F0000}"/>
    <cellStyle name="40% - Accent3 3 2 8 2 2" xfId="11033" xr:uid="{00000000-0005-0000-0000-0000753F0000}"/>
    <cellStyle name="40% - Accent3 3 2 8 3" xfId="11034" xr:uid="{00000000-0005-0000-0000-0000763F0000}"/>
    <cellStyle name="40% - Accent3 3 2 8 4" xfId="11035" xr:uid="{00000000-0005-0000-0000-0000773F0000}"/>
    <cellStyle name="40% - Accent3 3 2 8 5" xfId="45491" xr:uid="{00000000-0005-0000-0000-0000783F0000}"/>
    <cellStyle name="40% - Accent3 3 2 9" xfId="11036" xr:uid="{00000000-0005-0000-0000-0000793F0000}"/>
    <cellStyle name="40% - Accent3 3 2 9 2" xfId="11037" xr:uid="{00000000-0005-0000-0000-00007A3F0000}"/>
    <cellStyle name="40% - Accent3 3 2 9 2 2" xfId="11038" xr:uid="{00000000-0005-0000-0000-00007B3F0000}"/>
    <cellStyle name="40% - Accent3 3 2 9 3" xfId="11039" xr:uid="{00000000-0005-0000-0000-00007C3F0000}"/>
    <cellStyle name="40% - Accent3 3 2 9 4" xfId="11040" xr:uid="{00000000-0005-0000-0000-00007D3F0000}"/>
    <cellStyle name="40% - Accent3 3 3" xfId="11041" xr:uid="{00000000-0005-0000-0000-00007E3F0000}"/>
    <cellStyle name="40% - Accent3 3 4" xfId="11042" xr:uid="{00000000-0005-0000-0000-00007F3F0000}"/>
    <cellStyle name="40% - Accent3 3 5" xfId="11043" xr:uid="{00000000-0005-0000-0000-0000803F0000}"/>
    <cellStyle name="40% - Accent3 4" xfId="11044" xr:uid="{00000000-0005-0000-0000-0000813F0000}"/>
    <cellStyle name="40% - Accent3 4 10" xfId="11045" xr:uid="{00000000-0005-0000-0000-0000823F0000}"/>
    <cellStyle name="40% - Accent3 4 10 2" xfId="11046" xr:uid="{00000000-0005-0000-0000-0000833F0000}"/>
    <cellStyle name="40% - Accent3 4 11" xfId="11047" xr:uid="{00000000-0005-0000-0000-0000843F0000}"/>
    <cellStyle name="40% - Accent3 4 12" xfId="11048" xr:uid="{00000000-0005-0000-0000-0000853F0000}"/>
    <cellStyle name="40% - Accent3 4 13" xfId="34739" xr:uid="{00000000-0005-0000-0000-0000863F0000}"/>
    <cellStyle name="40% - Accent3 4 14" xfId="45492" xr:uid="{00000000-0005-0000-0000-0000873F0000}"/>
    <cellStyle name="40% - Accent3 4 2" xfId="11049" xr:uid="{00000000-0005-0000-0000-0000883F0000}"/>
    <cellStyle name="40% - Accent3 4 2 10" xfId="11050" xr:uid="{00000000-0005-0000-0000-0000893F0000}"/>
    <cellStyle name="40% - Accent3 4 2 11" xfId="11051" xr:uid="{00000000-0005-0000-0000-00008A3F0000}"/>
    <cellStyle name="40% - Accent3 4 2 12" xfId="34740" xr:uid="{00000000-0005-0000-0000-00008B3F0000}"/>
    <cellStyle name="40% - Accent3 4 2 13" xfId="45493" xr:uid="{00000000-0005-0000-0000-00008C3F0000}"/>
    <cellStyle name="40% - Accent3 4 2 2" xfId="11052" xr:uid="{00000000-0005-0000-0000-00008D3F0000}"/>
    <cellStyle name="40% - Accent3 4 2 2 10" xfId="11053" xr:uid="{00000000-0005-0000-0000-00008E3F0000}"/>
    <cellStyle name="40% - Accent3 4 2 2 11" xfId="34741" xr:uid="{00000000-0005-0000-0000-00008F3F0000}"/>
    <cellStyle name="40% - Accent3 4 2 2 12" xfId="45494" xr:uid="{00000000-0005-0000-0000-0000903F0000}"/>
    <cellStyle name="40% - Accent3 4 2 2 2" xfId="11054" xr:uid="{00000000-0005-0000-0000-0000913F0000}"/>
    <cellStyle name="40% - Accent3 4 2 2 2 10" xfId="34742" xr:uid="{00000000-0005-0000-0000-0000923F0000}"/>
    <cellStyle name="40% - Accent3 4 2 2 2 11" xfId="45495" xr:uid="{00000000-0005-0000-0000-0000933F0000}"/>
    <cellStyle name="40% - Accent3 4 2 2 2 2" xfId="11055" xr:uid="{00000000-0005-0000-0000-0000943F0000}"/>
    <cellStyle name="40% - Accent3 4 2 2 2 2 2" xfId="11056" xr:uid="{00000000-0005-0000-0000-0000953F0000}"/>
    <cellStyle name="40% - Accent3 4 2 2 2 2 2 2" xfId="11057" xr:uid="{00000000-0005-0000-0000-0000963F0000}"/>
    <cellStyle name="40% - Accent3 4 2 2 2 2 2 2 2" xfId="11058" xr:uid="{00000000-0005-0000-0000-0000973F0000}"/>
    <cellStyle name="40% - Accent3 4 2 2 2 2 2 2 3" xfId="45498" xr:uid="{00000000-0005-0000-0000-0000983F0000}"/>
    <cellStyle name="40% - Accent3 4 2 2 2 2 2 3" xfId="11059" xr:uid="{00000000-0005-0000-0000-0000993F0000}"/>
    <cellStyle name="40% - Accent3 4 2 2 2 2 2 4" xfId="11060" xr:uid="{00000000-0005-0000-0000-00009A3F0000}"/>
    <cellStyle name="40% - Accent3 4 2 2 2 2 2 5" xfId="38177" xr:uid="{00000000-0005-0000-0000-00009B3F0000}"/>
    <cellStyle name="40% - Accent3 4 2 2 2 2 2 6" xfId="45497" xr:uid="{00000000-0005-0000-0000-00009C3F0000}"/>
    <cellStyle name="40% - Accent3 4 2 2 2 2 3" xfId="11061" xr:uid="{00000000-0005-0000-0000-00009D3F0000}"/>
    <cellStyle name="40% - Accent3 4 2 2 2 2 3 2" xfId="11062" xr:uid="{00000000-0005-0000-0000-00009E3F0000}"/>
    <cellStyle name="40% - Accent3 4 2 2 2 2 3 3" xfId="45499" xr:uid="{00000000-0005-0000-0000-00009F3F0000}"/>
    <cellStyle name="40% - Accent3 4 2 2 2 2 4" xfId="11063" xr:uid="{00000000-0005-0000-0000-0000A03F0000}"/>
    <cellStyle name="40% - Accent3 4 2 2 2 2 5" xfId="11064" xr:uid="{00000000-0005-0000-0000-0000A13F0000}"/>
    <cellStyle name="40% - Accent3 4 2 2 2 2 6" xfId="38176" xr:uid="{00000000-0005-0000-0000-0000A23F0000}"/>
    <cellStyle name="40% - Accent3 4 2 2 2 2 7" xfId="45496" xr:uid="{00000000-0005-0000-0000-0000A33F0000}"/>
    <cellStyle name="40% - Accent3 4 2 2 2 3" xfId="11065" xr:uid="{00000000-0005-0000-0000-0000A43F0000}"/>
    <cellStyle name="40% - Accent3 4 2 2 2 3 2" xfId="11066" xr:uid="{00000000-0005-0000-0000-0000A53F0000}"/>
    <cellStyle name="40% - Accent3 4 2 2 2 3 2 2" xfId="11067" xr:uid="{00000000-0005-0000-0000-0000A63F0000}"/>
    <cellStyle name="40% - Accent3 4 2 2 2 3 2 2 2" xfId="11068" xr:uid="{00000000-0005-0000-0000-0000A73F0000}"/>
    <cellStyle name="40% - Accent3 4 2 2 2 3 2 2 3" xfId="45502" xr:uid="{00000000-0005-0000-0000-0000A83F0000}"/>
    <cellStyle name="40% - Accent3 4 2 2 2 3 2 3" xfId="11069" xr:uid="{00000000-0005-0000-0000-0000A93F0000}"/>
    <cellStyle name="40% - Accent3 4 2 2 2 3 2 4" xfId="11070" xr:uid="{00000000-0005-0000-0000-0000AA3F0000}"/>
    <cellStyle name="40% - Accent3 4 2 2 2 3 2 5" xfId="38179" xr:uid="{00000000-0005-0000-0000-0000AB3F0000}"/>
    <cellStyle name="40% - Accent3 4 2 2 2 3 2 6" xfId="45501" xr:uid="{00000000-0005-0000-0000-0000AC3F0000}"/>
    <cellStyle name="40% - Accent3 4 2 2 2 3 3" xfId="11071" xr:uid="{00000000-0005-0000-0000-0000AD3F0000}"/>
    <cellStyle name="40% - Accent3 4 2 2 2 3 3 2" xfId="11072" xr:uid="{00000000-0005-0000-0000-0000AE3F0000}"/>
    <cellStyle name="40% - Accent3 4 2 2 2 3 3 3" xfId="45503" xr:uid="{00000000-0005-0000-0000-0000AF3F0000}"/>
    <cellStyle name="40% - Accent3 4 2 2 2 3 4" xfId="11073" xr:uid="{00000000-0005-0000-0000-0000B03F0000}"/>
    <cellStyle name="40% - Accent3 4 2 2 2 3 5" xfId="11074" xr:uid="{00000000-0005-0000-0000-0000B13F0000}"/>
    <cellStyle name="40% - Accent3 4 2 2 2 3 6" xfId="38178" xr:uid="{00000000-0005-0000-0000-0000B23F0000}"/>
    <cellStyle name="40% - Accent3 4 2 2 2 3 7" xfId="45500" xr:uid="{00000000-0005-0000-0000-0000B33F0000}"/>
    <cellStyle name="40% - Accent3 4 2 2 2 4" xfId="11075" xr:uid="{00000000-0005-0000-0000-0000B43F0000}"/>
    <cellStyle name="40% - Accent3 4 2 2 2 4 2" xfId="11076" xr:uid="{00000000-0005-0000-0000-0000B53F0000}"/>
    <cellStyle name="40% - Accent3 4 2 2 2 4 2 2" xfId="11077" xr:uid="{00000000-0005-0000-0000-0000B63F0000}"/>
    <cellStyle name="40% - Accent3 4 2 2 2 4 2 3" xfId="45505" xr:uid="{00000000-0005-0000-0000-0000B73F0000}"/>
    <cellStyle name="40% - Accent3 4 2 2 2 4 3" xfId="11078" xr:uid="{00000000-0005-0000-0000-0000B83F0000}"/>
    <cellStyle name="40% - Accent3 4 2 2 2 4 4" xfId="11079" xr:uid="{00000000-0005-0000-0000-0000B93F0000}"/>
    <cellStyle name="40% - Accent3 4 2 2 2 4 5" xfId="38180" xr:uid="{00000000-0005-0000-0000-0000BA3F0000}"/>
    <cellStyle name="40% - Accent3 4 2 2 2 4 6" xfId="45504" xr:uid="{00000000-0005-0000-0000-0000BB3F0000}"/>
    <cellStyle name="40% - Accent3 4 2 2 2 5" xfId="11080" xr:uid="{00000000-0005-0000-0000-0000BC3F0000}"/>
    <cellStyle name="40% - Accent3 4 2 2 2 5 2" xfId="11081" xr:uid="{00000000-0005-0000-0000-0000BD3F0000}"/>
    <cellStyle name="40% - Accent3 4 2 2 2 5 2 2" xfId="11082" xr:uid="{00000000-0005-0000-0000-0000BE3F0000}"/>
    <cellStyle name="40% - Accent3 4 2 2 2 5 3" xfId="11083" xr:uid="{00000000-0005-0000-0000-0000BF3F0000}"/>
    <cellStyle name="40% - Accent3 4 2 2 2 5 4" xfId="11084" xr:uid="{00000000-0005-0000-0000-0000C03F0000}"/>
    <cellStyle name="40% - Accent3 4 2 2 2 5 5" xfId="45506" xr:uid="{00000000-0005-0000-0000-0000C13F0000}"/>
    <cellStyle name="40% - Accent3 4 2 2 2 6" xfId="11085" xr:uid="{00000000-0005-0000-0000-0000C23F0000}"/>
    <cellStyle name="40% - Accent3 4 2 2 2 6 2" xfId="11086" xr:uid="{00000000-0005-0000-0000-0000C33F0000}"/>
    <cellStyle name="40% - Accent3 4 2 2 2 6 2 2" xfId="11087" xr:uid="{00000000-0005-0000-0000-0000C43F0000}"/>
    <cellStyle name="40% - Accent3 4 2 2 2 6 3" xfId="11088" xr:uid="{00000000-0005-0000-0000-0000C53F0000}"/>
    <cellStyle name="40% - Accent3 4 2 2 2 6 4" xfId="11089" xr:uid="{00000000-0005-0000-0000-0000C63F0000}"/>
    <cellStyle name="40% - Accent3 4 2 2 2 7" xfId="11090" xr:uid="{00000000-0005-0000-0000-0000C73F0000}"/>
    <cellStyle name="40% - Accent3 4 2 2 2 7 2" xfId="11091" xr:uid="{00000000-0005-0000-0000-0000C83F0000}"/>
    <cellStyle name="40% - Accent3 4 2 2 2 8" xfId="11092" xr:uid="{00000000-0005-0000-0000-0000C93F0000}"/>
    <cellStyle name="40% - Accent3 4 2 2 2 9" xfId="11093" xr:uid="{00000000-0005-0000-0000-0000CA3F0000}"/>
    <cellStyle name="40% - Accent3 4 2 2 3" xfId="11094" xr:uid="{00000000-0005-0000-0000-0000CB3F0000}"/>
    <cellStyle name="40% - Accent3 4 2 2 3 2" xfId="11095" xr:uid="{00000000-0005-0000-0000-0000CC3F0000}"/>
    <cellStyle name="40% - Accent3 4 2 2 3 2 2" xfId="11096" xr:uid="{00000000-0005-0000-0000-0000CD3F0000}"/>
    <cellStyle name="40% - Accent3 4 2 2 3 2 2 2" xfId="11097" xr:uid="{00000000-0005-0000-0000-0000CE3F0000}"/>
    <cellStyle name="40% - Accent3 4 2 2 3 2 2 3" xfId="45509" xr:uid="{00000000-0005-0000-0000-0000CF3F0000}"/>
    <cellStyle name="40% - Accent3 4 2 2 3 2 3" xfId="11098" xr:uid="{00000000-0005-0000-0000-0000D03F0000}"/>
    <cellStyle name="40% - Accent3 4 2 2 3 2 4" xfId="11099" xr:uid="{00000000-0005-0000-0000-0000D13F0000}"/>
    <cellStyle name="40% - Accent3 4 2 2 3 2 5" xfId="38182" xr:uid="{00000000-0005-0000-0000-0000D23F0000}"/>
    <cellStyle name="40% - Accent3 4 2 2 3 2 6" xfId="45508" xr:uid="{00000000-0005-0000-0000-0000D33F0000}"/>
    <cellStyle name="40% - Accent3 4 2 2 3 3" xfId="11100" xr:uid="{00000000-0005-0000-0000-0000D43F0000}"/>
    <cellStyle name="40% - Accent3 4 2 2 3 3 2" xfId="11101" xr:uid="{00000000-0005-0000-0000-0000D53F0000}"/>
    <cellStyle name="40% - Accent3 4 2 2 3 3 3" xfId="45510" xr:uid="{00000000-0005-0000-0000-0000D63F0000}"/>
    <cellStyle name="40% - Accent3 4 2 2 3 4" xfId="11102" xr:uid="{00000000-0005-0000-0000-0000D73F0000}"/>
    <cellStyle name="40% - Accent3 4 2 2 3 5" xfId="11103" xr:uid="{00000000-0005-0000-0000-0000D83F0000}"/>
    <cellStyle name="40% - Accent3 4 2 2 3 6" xfId="38181" xr:uid="{00000000-0005-0000-0000-0000D93F0000}"/>
    <cellStyle name="40% - Accent3 4 2 2 3 7" xfId="45507" xr:uid="{00000000-0005-0000-0000-0000DA3F0000}"/>
    <cellStyle name="40% - Accent3 4 2 2 4" xfId="11104" xr:uid="{00000000-0005-0000-0000-0000DB3F0000}"/>
    <cellStyle name="40% - Accent3 4 2 2 4 2" xfId="11105" xr:uid="{00000000-0005-0000-0000-0000DC3F0000}"/>
    <cellStyle name="40% - Accent3 4 2 2 4 2 2" xfId="11106" xr:uid="{00000000-0005-0000-0000-0000DD3F0000}"/>
    <cellStyle name="40% - Accent3 4 2 2 4 2 2 2" xfId="11107" xr:uid="{00000000-0005-0000-0000-0000DE3F0000}"/>
    <cellStyle name="40% - Accent3 4 2 2 4 2 2 3" xfId="45513" xr:uid="{00000000-0005-0000-0000-0000DF3F0000}"/>
    <cellStyle name="40% - Accent3 4 2 2 4 2 3" xfId="11108" xr:uid="{00000000-0005-0000-0000-0000E03F0000}"/>
    <cellStyle name="40% - Accent3 4 2 2 4 2 4" xfId="11109" xr:uid="{00000000-0005-0000-0000-0000E13F0000}"/>
    <cellStyle name="40% - Accent3 4 2 2 4 2 5" xfId="38184" xr:uid="{00000000-0005-0000-0000-0000E23F0000}"/>
    <cellStyle name="40% - Accent3 4 2 2 4 2 6" xfId="45512" xr:uid="{00000000-0005-0000-0000-0000E33F0000}"/>
    <cellStyle name="40% - Accent3 4 2 2 4 3" xfId="11110" xr:uid="{00000000-0005-0000-0000-0000E43F0000}"/>
    <cellStyle name="40% - Accent3 4 2 2 4 3 2" xfId="11111" xr:uid="{00000000-0005-0000-0000-0000E53F0000}"/>
    <cellStyle name="40% - Accent3 4 2 2 4 3 3" xfId="45514" xr:uid="{00000000-0005-0000-0000-0000E63F0000}"/>
    <cellStyle name="40% - Accent3 4 2 2 4 4" xfId="11112" xr:uid="{00000000-0005-0000-0000-0000E73F0000}"/>
    <cellStyle name="40% - Accent3 4 2 2 4 5" xfId="11113" xr:uid="{00000000-0005-0000-0000-0000E83F0000}"/>
    <cellStyle name="40% - Accent3 4 2 2 4 6" xfId="38183" xr:uid="{00000000-0005-0000-0000-0000E93F0000}"/>
    <cellStyle name="40% - Accent3 4 2 2 4 7" xfId="45511" xr:uid="{00000000-0005-0000-0000-0000EA3F0000}"/>
    <cellStyle name="40% - Accent3 4 2 2 5" xfId="11114" xr:uid="{00000000-0005-0000-0000-0000EB3F0000}"/>
    <cellStyle name="40% - Accent3 4 2 2 5 2" xfId="11115" xr:uid="{00000000-0005-0000-0000-0000EC3F0000}"/>
    <cellStyle name="40% - Accent3 4 2 2 5 2 2" xfId="11116" xr:uid="{00000000-0005-0000-0000-0000ED3F0000}"/>
    <cellStyle name="40% - Accent3 4 2 2 5 2 3" xfId="45516" xr:uid="{00000000-0005-0000-0000-0000EE3F0000}"/>
    <cellStyle name="40% - Accent3 4 2 2 5 3" xfId="11117" xr:uid="{00000000-0005-0000-0000-0000EF3F0000}"/>
    <cellStyle name="40% - Accent3 4 2 2 5 4" xfId="11118" xr:uid="{00000000-0005-0000-0000-0000F03F0000}"/>
    <cellStyle name="40% - Accent3 4 2 2 5 5" xfId="38185" xr:uid="{00000000-0005-0000-0000-0000F13F0000}"/>
    <cellStyle name="40% - Accent3 4 2 2 5 6" xfId="45515" xr:uid="{00000000-0005-0000-0000-0000F23F0000}"/>
    <cellStyle name="40% - Accent3 4 2 2 6" xfId="11119" xr:uid="{00000000-0005-0000-0000-0000F33F0000}"/>
    <cellStyle name="40% - Accent3 4 2 2 6 2" xfId="11120" xr:uid="{00000000-0005-0000-0000-0000F43F0000}"/>
    <cellStyle name="40% - Accent3 4 2 2 6 2 2" xfId="11121" xr:uid="{00000000-0005-0000-0000-0000F53F0000}"/>
    <cellStyle name="40% - Accent3 4 2 2 6 3" xfId="11122" xr:uid="{00000000-0005-0000-0000-0000F63F0000}"/>
    <cellStyle name="40% - Accent3 4 2 2 6 4" xfId="11123" xr:uid="{00000000-0005-0000-0000-0000F73F0000}"/>
    <cellStyle name="40% - Accent3 4 2 2 6 5" xfId="45517" xr:uid="{00000000-0005-0000-0000-0000F83F0000}"/>
    <cellStyle name="40% - Accent3 4 2 2 7" xfId="11124" xr:uid="{00000000-0005-0000-0000-0000F93F0000}"/>
    <cellStyle name="40% - Accent3 4 2 2 7 2" xfId="11125" xr:uid="{00000000-0005-0000-0000-0000FA3F0000}"/>
    <cellStyle name="40% - Accent3 4 2 2 7 2 2" xfId="11126" xr:uid="{00000000-0005-0000-0000-0000FB3F0000}"/>
    <cellStyle name="40% - Accent3 4 2 2 7 3" xfId="11127" xr:uid="{00000000-0005-0000-0000-0000FC3F0000}"/>
    <cellStyle name="40% - Accent3 4 2 2 7 4" xfId="11128" xr:uid="{00000000-0005-0000-0000-0000FD3F0000}"/>
    <cellStyle name="40% - Accent3 4 2 2 8" xfId="11129" xr:uid="{00000000-0005-0000-0000-0000FE3F0000}"/>
    <cellStyle name="40% - Accent3 4 2 2 8 2" xfId="11130" xr:uid="{00000000-0005-0000-0000-0000FF3F0000}"/>
    <cellStyle name="40% - Accent3 4 2 2 9" xfId="11131" xr:uid="{00000000-0005-0000-0000-000000400000}"/>
    <cellStyle name="40% - Accent3 4 2 3" xfId="11132" xr:uid="{00000000-0005-0000-0000-000001400000}"/>
    <cellStyle name="40% - Accent3 4 2 3 10" xfId="34743" xr:uid="{00000000-0005-0000-0000-000002400000}"/>
    <cellStyle name="40% - Accent3 4 2 3 11" xfId="45518" xr:uid="{00000000-0005-0000-0000-000003400000}"/>
    <cellStyle name="40% - Accent3 4 2 3 2" xfId="11133" xr:uid="{00000000-0005-0000-0000-000004400000}"/>
    <cellStyle name="40% - Accent3 4 2 3 2 2" xfId="11134" xr:uid="{00000000-0005-0000-0000-000005400000}"/>
    <cellStyle name="40% - Accent3 4 2 3 2 2 2" xfId="11135" xr:uid="{00000000-0005-0000-0000-000006400000}"/>
    <cellStyle name="40% - Accent3 4 2 3 2 2 2 2" xfId="11136" xr:uid="{00000000-0005-0000-0000-000007400000}"/>
    <cellStyle name="40% - Accent3 4 2 3 2 2 2 3" xfId="45521" xr:uid="{00000000-0005-0000-0000-000008400000}"/>
    <cellStyle name="40% - Accent3 4 2 3 2 2 3" xfId="11137" xr:uid="{00000000-0005-0000-0000-000009400000}"/>
    <cellStyle name="40% - Accent3 4 2 3 2 2 4" xfId="11138" xr:uid="{00000000-0005-0000-0000-00000A400000}"/>
    <cellStyle name="40% - Accent3 4 2 3 2 2 5" xfId="38187" xr:uid="{00000000-0005-0000-0000-00000B400000}"/>
    <cellStyle name="40% - Accent3 4 2 3 2 2 6" xfId="45520" xr:uid="{00000000-0005-0000-0000-00000C400000}"/>
    <cellStyle name="40% - Accent3 4 2 3 2 3" xfId="11139" xr:uid="{00000000-0005-0000-0000-00000D400000}"/>
    <cellStyle name="40% - Accent3 4 2 3 2 3 2" xfId="11140" xr:uid="{00000000-0005-0000-0000-00000E400000}"/>
    <cellStyle name="40% - Accent3 4 2 3 2 3 3" xfId="45522" xr:uid="{00000000-0005-0000-0000-00000F400000}"/>
    <cellStyle name="40% - Accent3 4 2 3 2 4" xfId="11141" xr:uid="{00000000-0005-0000-0000-000010400000}"/>
    <cellStyle name="40% - Accent3 4 2 3 2 5" xfId="11142" xr:uid="{00000000-0005-0000-0000-000011400000}"/>
    <cellStyle name="40% - Accent3 4 2 3 2 6" xfId="38186" xr:uid="{00000000-0005-0000-0000-000012400000}"/>
    <cellStyle name="40% - Accent3 4 2 3 2 7" xfId="45519" xr:uid="{00000000-0005-0000-0000-000013400000}"/>
    <cellStyle name="40% - Accent3 4 2 3 3" xfId="11143" xr:uid="{00000000-0005-0000-0000-000014400000}"/>
    <cellStyle name="40% - Accent3 4 2 3 3 2" xfId="11144" xr:uid="{00000000-0005-0000-0000-000015400000}"/>
    <cellStyle name="40% - Accent3 4 2 3 3 2 2" xfId="11145" xr:uid="{00000000-0005-0000-0000-000016400000}"/>
    <cellStyle name="40% - Accent3 4 2 3 3 2 2 2" xfId="11146" xr:uid="{00000000-0005-0000-0000-000017400000}"/>
    <cellStyle name="40% - Accent3 4 2 3 3 2 2 3" xfId="45525" xr:uid="{00000000-0005-0000-0000-000018400000}"/>
    <cellStyle name="40% - Accent3 4 2 3 3 2 3" xfId="11147" xr:uid="{00000000-0005-0000-0000-000019400000}"/>
    <cellStyle name="40% - Accent3 4 2 3 3 2 4" xfId="11148" xr:uid="{00000000-0005-0000-0000-00001A400000}"/>
    <cellStyle name="40% - Accent3 4 2 3 3 2 5" xfId="38189" xr:uid="{00000000-0005-0000-0000-00001B400000}"/>
    <cellStyle name="40% - Accent3 4 2 3 3 2 6" xfId="45524" xr:uid="{00000000-0005-0000-0000-00001C400000}"/>
    <cellStyle name="40% - Accent3 4 2 3 3 3" xfId="11149" xr:uid="{00000000-0005-0000-0000-00001D400000}"/>
    <cellStyle name="40% - Accent3 4 2 3 3 3 2" xfId="11150" xr:uid="{00000000-0005-0000-0000-00001E400000}"/>
    <cellStyle name="40% - Accent3 4 2 3 3 3 3" xfId="45526" xr:uid="{00000000-0005-0000-0000-00001F400000}"/>
    <cellStyle name="40% - Accent3 4 2 3 3 4" xfId="11151" xr:uid="{00000000-0005-0000-0000-000020400000}"/>
    <cellStyle name="40% - Accent3 4 2 3 3 5" xfId="11152" xr:uid="{00000000-0005-0000-0000-000021400000}"/>
    <cellStyle name="40% - Accent3 4 2 3 3 6" xfId="38188" xr:uid="{00000000-0005-0000-0000-000022400000}"/>
    <cellStyle name="40% - Accent3 4 2 3 3 7" xfId="45523" xr:uid="{00000000-0005-0000-0000-000023400000}"/>
    <cellStyle name="40% - Accent3 4 2 3 4" xfId="11153" xr:uid="{00000000-0005-0000-0000-000024400000}"/>
    <cellStyle name="40% - Accent3 4 2 3 4 2" xfId="11154" xr:uid="{00000000-0005-0000-0000-000025400000}"/>
    <cellStyle name="40% - Accent3 4 2 3 4 2 2" xfId="11155" xr:uid="{00000000-0005-0000-0000-000026400000}"/>
    <cellStyle name="40% - Accent3 4 2 3 4 2 3" xfId="45528" xr:uid="{00000000-0005-0000-0000-000027400000}"/>
    <cellStyle name="40% - Accent3 4 2 3 4 3" xfId="11156" xr:uid="{00000000-0005-0000-0000-000028400000}"/>
    <cellStyle name="40% - Accent3 4 2 3 4 4" xfId="11157" xr:uid="{00000000-0005-0000-0000-000029400000}"/>
    <cellStyle name="40% - Accent3 4 2 3 4 5" xfId="38190" xr:uid="{00000000-0005-0000-0000-00002A400000}"/>
    <cellStyle name="40% - Accent3 4 2 3 4 6" xfId="45527" xr:uid="{00000000-0005-0000-0000-00002B400000}"/>
    <cellStyle name="40% - Accent3 4 2 3 5" xfId="11158" xr:uid="{00000000-0005-0000-0000-00002C400000}"/>
    <cellStyle name="40% - Accent3 4 2 3 5 2" xfId="11159" xr:uid="{00000000-0005-0000-0000-00002D400000}"/>
    <cellStyle name="40% - Accent3 4 2 3 5 2 2" xfId="11160" xr:uid="{00000000-0005-0000-0000-00002E400000}"/>
    <cellStyle name="40% - Accent3 4 2 3 5 3" xfId="11161" xr:uid="{00000000-0005-0000-0000-00002F400000}"/>
    <cellStyle name="40% - Accent3 4 2 3 5 4" xfId="11162" xr:uid="{00000000-0005-0000-0000-000030400000}"/>
    <cellStyle name="40% - Accent3 4 2 3 5 5" xfId="45529" xr:uid="{00000000-0005-0000-0000-000031400000}"/>
    <cellStyle name="40% - Accent3 4 2 3 6" xfId="11163" xr:uid="{00000000-0005-0000-0000-000032400000}"/>
    <cellStyle name="40% - Accent3 4 2 3 6 2" xfId="11164" xr:uid="{00000000-0005-0000-0000-000033400000}"/>
    <cellStyle name="40% - Accent3 4 2 3 6 2 2" xfId="11165" xr:uid="{00000000-0005-0000-0000-000034400000}"/>
    <cellStyle name="40% - Accent3 4 2 3 6 3" xfId="11166" xr:uid="{00000000-0005-0000-0000-000035400000}"/>
    <cellStyle name="40% - Accent3 4 2 3 6 4" xfId="11167" xr:uid="{00000000-0005-0000-0000-000036400000}"/>
    <cellStyle name="40% - Accent3 4 2 3 7" xfId="11168" xr:uid="{00000000-0005-0000-0000-000037400000}"/>
    <cellStyle name="40% - Accent3 4 2 3 7 2" xfId="11169" xr:uid="{00000000-0005-0000-0000-000038400000}"/>
    <cellStyle name="40% - Accent3 4 2 3 8" xfId="11170" xr:uid="{00000000-0005-0000-0000-000039400000}"/>
    <cellStyle name="40% - Accent3 4 2 3 9" xfId="11171" xr:uid="{00000000-0005-0000-0000-00003A400000}"/>
    <cellStyle name="40% - Accent3 4 2 4" xfId="11172" xr:uid="{00000000-0005-0000-0000-00003B400000}"/>
    <cellStyle name="40% - Accent3 4 2 4 2" xfId="11173" xr:uid="{00000000-0005-0000-0000-00003C400000}"/>
    <cellStyle name="40% - Accent3 4 2 4 2 2" xfId="11174" xr:uid="{00000000-0005-0000-0000-00003D400000}"/>
    <cellStyle name="40% - Accent3 4 2 4 2 2 2" xfId="11175" xr:uid="{00000000-0005-0000-0000-00003E400000}"/>
    <cellStyle name="40% - Accent3 4 2 4 2 2 3" xfId="45532" xr:uid="{00000000-0005-0000-0000-00003F400000}"/>
    <cellStyle name="40% - Accent3 4 2 4 2 3" xfId="11176" xr:uid="{00000000-0005-0000-0000-000040400000}"/>
    <cellStyle name="40% - Accent3 4 2 4 2 4" xfId="11177" xr:uid="{00000000-0005-0000-0000-000041400000}"/>
    <cellStyle name="40% - Accent3 4 2 4 2 5" xfId="38192" xr:uid="{00000000-0005-0000-0000-000042400000}"/>
    <cellStyle name="40% - Accent3 4 2 4 2 6" xfId="45531" xr:uid="{00000000-0005-0000-0000-000043400000}"/>
    <cellStyle name="40% - Accent3 4 2 4 3" xfId="11178" xr:uid="{00000000-0005-0000-0000-000044400000}"/>
    <cellStyle name="40% - Accent3 4 2 4 3 2" xfId="11179" xr:uid="{00000000-0005-0000-0000-000045400000}"/>
    <cellStyle name="40% - Accent3 4 2 4 3 3" xfId="45533" xr:uid="{00000000-0005-0000-0000-000046400000}"/>
    <cellStyle name="40% - Accent3 4 2 4 4" xfId="11180" xr:uid="{00000000-0005-0000-0000-000047400000}"/>
    <cellStyle name="40% - Accent3 4 2 4 5" xfId="11181" xr:uid="{00000000-0005-0000-0000-000048400000}"/>
    <cellStyle name="40% - Accent3 4 2 4 6" xfId="38191" xr:uid="{00000000-0005-0000-0000-000049400000}"/>
    <cellStyle name="40% - Accent3 4 2 4 7" xfId="45530" xr:uid="{00000000-0005-0000-0000-00004A400000}"/>
    <cellStyle name="40% - Accent3 4 2 5" xfId="11182" xr:uid="{00000000-0005-0000-0000-00004B400000}"/>
    <cellStyle name="40% - Accent3 4 2 5 2" xfId="11183" xr:uid="{00000000-0005-0000-0000-00004C400000}"/>
    <cellStyle name="40% - Accent3 4 2 5 2 2" xfId="11184" xr:uid="{00000000-0005-0000-0000-00004D400000}"/>
    <cellStyle name="40% - Accent3 4 2 5 2 2 2" xfId="11185" xr:uid="{00000000-0005-0000-0000-00004E400000}"/>
    <cellStyle name="40% - Accent3 4 2 5 2 2 3" xfId="45536" xr:uid="{00000000-0005-0000-0000-00004F400000}"/>
    <cellStyle name="40% - Accent3 4 2 5 2 3" xfId="11186" xr:uid="{00000000-0005-0000-0000-000050400000}"/>
    <cellStyle name="40% - Accent3 4 2 5 2 4" xfId="11187" xr:uid="{00000000-0005-0000-0000-000051400000}"/>
    <cellStyle name="40% - Accent3 4 2 5 2 5" xfId="38194" xr:uid="{00000000-0005-0000-0000-000052400000}"/>
    <cellStyle name="40% - Accent3 4 2 5 2 6" xfId="45535" xr:uid="{00000000-0005-0000-0000-000053400000}"/>
    <cellStyle name="40% - Accent3 4 2 5 3" xfId="11188" xr:uid="{00000000-0005-0000-0000-000054400000}"/>
    <cellStyle name="40% - Accent3 4 2 5 3 2" xfId="11189" xr:uid="{00000000-0005-0000-0000-000055400000}"/>
    <cellStyle name="40% - Accent3 4 2 5 3 3" xfId="45537" xr:uid="{00000000-0005-0000-0000-000056400000}"/>
    <cellStyle name="40% - Accent3 4 2 5 4" xfId="11190" xr:uid="{00000000-0005-0000-0000-000057400000}"/>
    <cellStyle name="40% - Accent3 4 2 5 5" xfId="11191" xr:uid="{00000000-0005-0000-0000-000058400000}"/>
    <cellStyle name="40% - Accent3 4 2 5 6" xfId="38193" xr:uid="{00000000-0005-0000-0000-000059400000}"/>
    <cellStyle name="40% - Accent3 4 2 5 7" xfId="45534" xr:uid="{00000000-0005-0000-0000-00005A400000}"/>
    <cellStyle name="40% - Accent3 4 2 6" xfId="11192" xr:uid="{00000000-0005-0000-0000-00005B400000}"/>
    <cellStyle name="40% - Accent3 4 2 6 2" xfId="11193" xr:uid="{00000000-0005-0000-0000-00005C400000}"/>
    <cellStyle name="40% - Accent3 4 2 6 2 2" xfId="11194" xr:uid="{00000000-0005-0000-0000-00005D400000}"/>
    <cellStyle name="40% - Accent3 4 2 6 2 3" xfId="45539" xr:uid="{00000000-0005-0000-0000-00005E400000}"/>
    <cellStyle name="40% - Accent3 4 2 6 3" xfId="11195" xr:uid="{00000000-0005-0000-0000-00005F400000}"/>
    <cellStyle name="40% - Accent3 4 2 6 4" xfId="11196" xr:uid="{00000000-0005-0000-0000-000060400000}"/>
    <cellStyle name="40% - Accent3 4 2 6 5" xfId="38195" xr:uid="{00000000-0005-0000-0000-000061400000}"/>
    <cellStyle name="40% - Accent3 4 2 6 6" xfId="45538" xr:uid="{00000000-0005-0000-0000-000062400000}"/>
    <cellStyle name="40% - Accent3 4 2 7" xfId="11197" xr:uid="{00000000-0005-0000-0000-000063400000}"/>
    <cellStyle name="40% - Accent3 4 2 7 2" xfId="11198" xr:uid="{00000000-0005-0000-0000-000064400000}"/>
    <cellStyle name="40% - Accent3 4 2 7 2 2" xfId="11199" xr:uid="{00000000-0005-0000-0000-000065400000}"/>
    <cellStyle name="40% - Accent3 4 2 7 3" xfId="11200" xr:uid="{00000000-0005-0000-0000-000066400000}"/>
    <cellStyle name="40% - Accent3 4 2 7 4" xfId="11201" xr:uid="{00000000-0005-0000-0000-000067400000}"/>
    <cellStyle name="40% - Accent3 4 2 7 5" xfId="45540" xr:uid="{00000000-0005-0000-0000-000068400000}"/>
    <cellStyle name="40% - Accent3 4 2 8" xfId="11202" xr:uid="{00000000-0005-0000-0000-000069400000}"/>
    <cellStyle name="40% - Accent3 4 2 8 2" xfId="11203" xr:uid="{00000000-0005-0000-0000-00006A400000}"/>
    <cellStyle name="40% - Accent3 4 2 8 2 2" xfId="11204" xr:uid="{00000000-0005-0000-0000-00006B400000}"/>
    <cellStyle name="40% - Accent3 4 2 8 3" xfId="11205" xr:uid="{00000000-0005-0000-0000-00006C400000}"/>
    <cellStyle name="40% - Accent3 4 2 8 4" xfId="11206" xr:uid="{00000000-0005-0000-0000-00006D400000}"/>
    <cellStyle name="40% - Accent3 4 2 9" xfId="11207" xr:uid="{00000000-0005-0000-0000-00006E400000}"/>
    <cellStyle name="40% - Accent3 4 2 9 2" xfId="11208" xr:uid="{00000000-0005-0000-0000-00006F400000}"/>
    <cellStyle name="40% - Accent3 4 3" xfId="11209" xr:uid="{00000000-0005-0000-0000-000070400000}"/>
    <cellStyle name="40% - Accent3 4 3 10" xfId="11210" xr:uid="{00000000-0005-0000-0000-000071400000}"/>
    <cellStyle name="40% - Accent3 4 3 11" xfId="34744" xr:uid="{00000000-0005-0000-0000-000072400000}"/>
    <cellStyle name="40% - Accent3 4 3 12" xfId="45541" xr:uid="{00000000-0005-0000-0000-000073400000}"/>
    <cellStyle name="40% - Accent3 4 3 2" xfId="11211" xr:uid="{00000000-0005-0000-0000-000074400000}"/>
    <cellStyle name="40% - Accent3 4 3 2 10" xfId="34745" xr:uid="{00000000-0005-0000-0000-000075400000}"/>
    <cellStyle name="40% - Accent3 4 3 2 11" xfId="45542" xr:uid="{00000000-0005-0000-0000-000076400000}"/>
    <cellStyle name="40% - Accent3 4 3 2 2" xfId="11212" xr:uid="{00000000-0005-0000-0000-000077400000}"/>
    <cellStyle name="40% - Accent3 4 3 2 2 2" xfId="11213" xr:uid="{00000000-0005-0000-0000-000078400000}"/>
    <cellStyle name="40% - Accent3 4 3 2 2 2 2" xfId="11214" xr:uid="{00000000-0005-0000-0000-000079400000}"/>
    <cellStyle name="40% - Accent3 4 3 2 2 2 2 2" xfId="11215" xr:uid="{00000000-0005-0000-0000-00007A400000}"/>
    <cellStyle name="40% - Accent3 4 3 2 2 2 2 3" xfId="45545" xr:uid="{00000000-0005-0000-0000-00007B400000}"/>
    <cellStyle name="40% - Accent3 4 3 2 2 2 3" xfId="11216" xr:uid="{00000000-0005-0000-0000-00007C400000}"/>
    <cellStyle name="40% - Accent3 4 3 2 2 2 4" xfId="11217" xr:uid="{00000000-0005-0000-0000-00007D400000}"/>
    <cellStyle name="40% - Accent3 4 3 2 2 2 5" xfId="38197" xr:uid="{00000000-0005-0000-0000-00007E400000}"/>
    <cellStyle name="40% - Accent3 4 3 2 2 2 6" xfId="45544" xr:uid="{00000000-0005-0000-0000-00007F400000}"/>
    <cellStyle name="40% - Accent3 4 3 2 2 3" xfId="11218" xr:uid="{00000000-0005-0000-0000-000080400000}"/>
    <cellStyle name="40% - Accent3 4 3 2 2 3 2" xfId="11219" xr:uid="{00000000-0005-0000-0000-000081400000}"/>
    <cellStyle name="40% - Accent3 4 3 2 2 3 3" xfId="45546" xr:uid="{00000000-0005-0000-0000-000082400000}"/>
    <cellStyle name="40% - Accent3 4 3 2 2 4" xfId="11220" xr:uid="{00000000-0005-0000-0000-000083400000}"/>
    <cellStyle name="40% - Accent3 4 3 2 2 5" xfId="11221" xr:uid="{00000000-0005-0000-0000-000084400000}"/>
    <cellStyle name="40% - Accent3 4 3 2 2 6" xfId="38196" xr:uid="{00000000-0005-0000-0000-000085400000}"/>
    <cellStyle name="40% - Accent3 4 3 2 2 7" xfId="45543" xr:uid="{00000000-0005-0000-0000-000086400000}"/>
    <cellStyle name="40% - Accent3 4 3 2 3" xfId="11222" xr:uid="{00000000-0005-0000-0000-000087400000}"/>
    <cellStyle name="40% - Accent3 4 3 2 3 2" xfId="11223" xr:uid="{00000000-0005-0000-0000-000088400000}"/>
    <cellStyle name="40% - Accent3 4 3 2 3 2 2" xfId="11224" xr:uid="{00000000-0005-0000-0000-000089400000}"/>
    <cellStyle name="40% - Accent3 4 3 2 3 2 2 2" xfId="11225" xr:uid="{00000000-0005-0000-0000-00008A400000}"/>
    <cellStyle name="40% - Accent3 4 3 2 3 2 2 3" xfId="45549" xr:uid="{00000000-0005-0000-0000-00008B400000}"/>
    <cellStyle name="40% - Accent3 4 3 2 3 2 3" xfId="11226" xr:uid="{00000000-0005-0000-0000-00008C400000}"/>
    <cellStyle name="40% - Accent3 4 3 2 3 2 4" xfId="11227" xr:uid="{00000000-0005-0000-0000-00008D400000}"/>
    <cellStyle name="40% - Accent3 4 3 2 3 2 5" xfId="38199" xr:uid="{00000000-0005-0000-0000-00008E400000}"/>
    <cellStyle name="40% - Accent3 4 3 2 3 2 6" xfId="45548" xr:uid="{00000000-0005-0000-0000-00008F400000}"/>
    <cellStyle name="40% - Accent3 4 3 2 3 3" xfId="11228" xr:uid="{00000000-0005-0000-0000-000090400000}"/>
    <cellStyle name="40% - Accent3 4 3 2 3 3 2" xfId="11229" xr:uid="{00000000-0005-0000-0000-000091400000}"/>
    <cellStyle name="40% - Accent3 4 3 2 3 3 3" xfId="45550" xr:uid="{00000000-0005-0000-0000-000092400000}"/>
    <cellStyle name="40% - Accent3 4 3 2 3 4" xfId="11230" xr:uid="{00000000-0005-0000-0000-000093400000}"/>
    <cellStyle name="40% - Accent3 4 3 2 3 5" xfId="11231" xr:uid="{00000000-0005-0000-0000-000094400000}"/>
    <cellStyle name="40% - Accent3 4 3 2 3 6" xfId="38198" xr:uid="{00000000-0005-0000-0000-000095400000}"/>
    <cellStyle name="40% - Accent3 4 3 2 3 7" xfId="45547" xr:uid="{00000000-0005-0000-0000-000096400000}"/>
    <cellStyle name="40% - Accent3 4 3 2 4" xfId="11232" xr:uid="{00000000-0005-0000-0000-000097400000}"/>
    <cellStyle name="40% - Accent3 4 3 2 4 2" xfId="11233" xr:uid="{00000000-0005-0000-0000-000098400000}"/>
    <cellStyle name="40% - Accent3 4 3 2 4 2 2" xfId="11234" xr:uid="{00000000-0005-0000-0000-000099400000}"/>
    <cellStyle name="40% - Accent3 4 3 2 4 2 3" xfId="45552" xr:uid="{00000000-0005-0000-0000-00009A400000}"/>
    <cellStyle name="40% - Accent3 4 3 2 4 3" xfId="11235" xr:uid="{00000000-0005-0000-0000-00009B400000}"/>
    <cellStyle name="40% - Accent3 4 3 2 4 4" xfId="11236" xr:uid="{00000000-0005-0000-0000-00009C400000}"/>
    <cellStyle name="40% - Accent3 4 3 2 4 5" xfId="38200" xr:uid="{00000000-0005-0000-0000-00009D400000}"/>
    <cellStyle name="40% - Accent3 4 3 2 4 6" xfId="45551" xr:uid="{00000000-0005-0000-0000-00009E400000}"/>
    <cellStyle name="40% - Accent3 4 3 2 5" xfId="11237" xr:uid="{00000000-0005-0000-0000-00009F400000}"/>
    <cellStyle name="40% - Accent3 4 3 2 5 2" xfId="11238" xr:uid="{00000000-0005-0000-0000-0000A0400000}"/>
    <cellStyle name="40% - Accent3 4 3 2 5 2 2" xfId="11239" xr:uid="{00000000-0005-0000-0000-0000A1400000}"/>
    <cellStyle name="40% - Accent3 4 3 2 5 3" xfId="11240" xr:uid="{00000000-0005-0000-0000-0000A2400000}"/>
    <cellStyle name="40% - Accent3 4 3 2 5 4" xfId="11241" xr:uid="{00000000-0005-0000-0000-0000A3400000}"/>
    <cellStyle name="40% - Accent3 4 3 2 5 5" xfId="45553" xr:uid="{00000000-0005-0000-0000-0000A4400000}"/>
    <cellStyle name="40% - Accent3 4 3 2 6" xfId="11242" xr:uid="{00000000-0005-0000-0000-0000A5400000}"/>
    <cellStyle name="40% - Accent3 4 3 2 6 2" xfId="11243" xr:uid="{00000000-0005-0000-0000-0000A6400000}"/>
    <cellStyle name="40% - Accent3 4 3 2 6 2 2" xfId="11244" xr:uid="{00000000-0005-0000-0000-0000A7400000}"/>
    <cellStyle name="40% - Accent3 4 3 2 6 3" xfId="11245" xr:uid="{00000000-0005-0000-0000-0000A8400000}"/>
    <cellStyle name="40% - Accent3 4 3 2 6 4" xfId="11246" xr:uid="{00000000-0005-0000-0000-0000A9400000}"/>
    <cellStyle name="40% - Accent3 4 3 2 7" xfId="11247" xr:uid="{00000000-0005-0000-0000-0000AA400000}"/>
    <cellStyle name="40% - Accent3 4 3 2 7 2" xfId="11248" xr:uid="{00000000-0005-0000-0000-0000AB400000}"/>
    <cellStyle name="40% - Accent3 4 3 2 8" xfId="11249" xr:uid="{00000000-0005-0000-0000-0000AC400000}"/>
    <cellStyle name="40% - Accent3 4 3 2 9" xfId="11250" xr:uid="{00000000-0005-0000-0000-0000AD400000}"/>
    <cellStyle name="40% - Accent3 4 3 3" xfId="11251" xr:uid="{00000000-0005-0000-0000-0000AE400000}"/>
    <cellStyle name="40% - Accent3 4 3 3 2" xfId="11252" xr:uid="{00000000-0005-0000-0000-0000AF400000}"/>
    <cellStyle name="40% - Accent3 4 3 3 2 2" xfId="11253" xr:uid="{00000000-0005-0000-0000-0000B0400000}"/>
    <cellStyle name="40% - Accent3 4 3 3 2 2 2" xfId="11254" xr:uid="{00000000-0005-0000-0000-0000B1400000}"/>
    <cellStyle name="40% - Accent3 4 3 3 2 2 3" xfId="45556" xr:uid="{00000000-0005-0000-0000-0000B2400000}"/>
    <cellStyle name="40% - Accent3 4 3 3 2 3" xfId="11255" xr:uid="{00000000-0005-0000-0000-0000B3400000}"/>
    <cellStyle name="40% - Accent3 4 3 3 2 4" xfId="11256" xr:uid="{00000000-0005-0000-0000-0000B4400000}"/>
    <cellStyle name="40% - Accent3 4 3 3 2 5" xfId="38202" xr:uid="{00000000-0005-0000-0000-0000B5400000}"/>
    <cellStyle name="40% - Accent3 4 3 3 2 6" xfId="45555" xr:uid="{00000000-0005-0000-0000-0000B6400000}"/>
    <cellStyle name="40% - Accent3 4 3 3 3" xfId="11257" xr:uid="{00000000-0005-0000-0000-0000B7400000}"/>
    <cellStyle name="40% - Accent3 4 3 3 3 2" xfId="11258" xr:uid="{00000000-0005-0000-0000-0000B8400000}"/>
    <cellStyle name="40% - Accent3 4 3 3 3 3" xfId="45557" xr:uid="{00000000-0005-0000-0000-0000B9400000}"/>
    <cellStyle name="40% - Accent3 4 3 3 4" xfId="11259" xr:uid="{00000000-0005-0000-0000-0000BA400000}"/>
    <cellStyle name="40% - Accent3 4 3 3 5" xfId="11260" xr:uid="{00000000-0005-0000-0000-0000BB400000}"/>
    <cellStyle name="40% - Accent3 4 3 3 6" xfId="38201" xr:uid="{00000000-0005-0000-0000-0000BC400000}"/>
    <cellStyle name="40% - Accent3 4 3 3 7" xfId="45554" xr:uid="{00000000-0005-0000-0000-0000BD400000}"/>
    <cellStyle name="40% - Accent3 4 3 4" xfId="11261" xr:uid="{00000000-0005-0000-0000-0000BE400000}"/>
    <cellStyle name="40% - Accent3 4 3 4 2" xfId="11262" xr:uid="{00000000-0005-0000-0000-0000BF400000}"/>
    <cellStyle name="40% - Accent3 4 3 4 2 2" xfId="11263" xr:uid="{00000000-0005-0000-0000-0000C0400000}"/>
    <cellStyle name="40% - Accent3 4 3 4 2 2 2" xfId="11264" xr:uid="{00000000-0005-0000-0000-0000C1400000}"/>
    <cellStyle name="40% - Accent3 4 3 4 2 2 3" xfId="45560" xr:uid="{00000000-0005-0000-0000-0000C2400000}"/>
    <cellStyle name="40% - Accent3 4 3 4 2 3" xfId="11265" xr:uid="{00000000-0005-0000-0000-0000C3400000}"/>
    <cellStyle name="40% - Accent3 4 3 4 2 4" xfId="11266" xr:uid="{00000000-0005-0000-0000-0000C4400000}"/>
    <cellStyle name="40% - Accent3 4 3 4 2 5" xfId="38204" xr:uid="{00000000-0005-0000-0000-0000C5400000}"/>
    <cellStyle name="40% - Accent3 4 3 4 2 6" xfId="45559" xr:uid="{00000000-0005-0000-0000-0000C6400000}"/>
    <cellStyle name="40% - Accent3 4 3 4 3" xfId="11267" xr:uid="{00000000-0005-0000-0000-0000C7400000}"/>
    <cellStyle name="40% - Accent3 4 3 4 3 2" xfId="11268" xr:uid="{00000000-0005-0000-0000-0000C8400000}"/>
    <cellStyle name="40% - Accent3 4 3 4 3 3" xfId="45561" xr:uid="{00000000-0005-0000-0000-0000C9400000}"/>
    <cellStyle name="40% - Accent3 4 3 4 4" xfId="11269" xr:uid="{00000000-0005-0000-0000-0000CA400000}"/>
    <cellStyle name="40% - Accent3 4 3 4 5" xfId="11270" xr:uid="{00000000-0005-0000-0000-0000CB400000}"/>
    <cellStyle name="40% - Accent3 4 3 4 6" xfId="38203" xr:uid="{00000000-0005-0000-0000-0000CC400000}"/>
    <cellStyle name="40% - Accent3 4 3 4 7" xfId="45558" xr:uid="{00000000-0005-0000-0000-0000CD400000}"/>
    <cellStyle name="40% - Accent3 4 3 5" xfId="11271" xr:uid="{00000000-0005-0000-0000-0000CE400000}"/>
    <cellStyle name="40% - Accent3 4 3 5 2" xfId="11272" xr:uid="{00000000-0005-0000-0000-0000CF400000}"/>
    <cellStyle name="40% - Accent3 4 3 5 2 2" xfId="11273" xr:uid="{00000000-0005-0000-0000-0000D0400000}"/>
    <cellStyle name="40% - Accent3 4 3 5 2 3" xfId="45563" xr:uid="{00000000-0005-0000-0000-0000D1400000}"/>
    <cellStyle name="40% - Accent3 4 3 5 3" xfId="11274" xr:uid="{00000000-0005-0000-0000-0000D2400000}"/>
    <cellStyle name="40% - Accent3 4 3 5 4" xfId="11275" xr:uid="{00000000-0005-0000-0000-0000D3400000}"/>
    <cellStyle name="40% - Accent3 4 3 5 5" xfId="38205" xr:uid="{00000000-0005-0000-0000-0000D4400000}"/>
    <cellStyle name="40% - Accent3 4 3 5 6" xfId="45562" xr:uid="{00000000-0005-0000-0000-0000D5400000}"/>
    <cellStyle name="40% - Accent3 4 3 6" xfId="11276" xr:uid="{00000000-0005-0000-0000-0000D6400000}"/>
    <cellStyle name="40% - Accent3 4 3 6 2" xfId="11277" xr:uid="{00000000-0005-0000-0000-0000D7400000}"/>
    <cellStyle name="40% - Accent3 4 3 6 2 2" xfId="11278" xr:uid="{00000000-0005-0000-0000-0000D8400000}"/>
    <cellStyle name="40% - Accent3 4 3 6 3" xfId="11279" xr:uid="{00000000-0005-0000-0000-0000D9400000}"/>
    <cellStyle name="40% - Accent3 4 3 6 4" xfId="11280" xr:uid="{00000000-0005-0000-0000-0000DA400000}"/>
    <cellStyle name="40% - Accent3 4 3 6 5" xfId="45564" xr:uid="{00000000-0005-0000-0000-0000DB400000}"/>
    <cellStyle name="40% - Accent3 4 3 7" xfId="11281" xr:uid="{00000000-0005-0000-0000-0000DC400000}"/>
    <cellStyle name="40% - Accent3 4 3 7 2" xfId="11282" xr:uid="{00000000-0005-0000-0000-0000DD400000}"/>
    <cellStyle name="40% - Accent3 4 3 7 2 2" xfId="11283" xr:uid="{00000000-0005-0000-0000-0000DE400000}"/>
    <cellStyle name="40% - Accent3 4 3 7 3" xfId="11284" xr:uid="{00000000-0005-0000-0000-0000DF400000}"/>
    <cellStyle name="40% - Accent3 4 3 7 4" xfId="11285" xr:uid="{00000000-0005-0000-0000-0000E0400000}"/>
    <cellStyle name="40% - Accent3 4 3 8" xfId="11286" xr:uid="{00000000-0005-0000-0000-0000E1400000}"/>
    <cellStyle name="40% - Accent3 4 3 8 2" xfId="11287" xr:uid="{00000000-0005-0000-0000-0000E2400000}"/>
    <cellStyle name="40% - Accent3 4 3 9" xfId="11288" xr:uid="{00000000-0005-0000-0000-0000E3400000}"/>
    <cellStyle name="40% - Accent3 4 4" xfId="11289" xr:uid="{00000000-0005-0000-0000-0000E4400000}"/>
    <cellStyle name="40% - Accent3 4 4 10" xfId="34746" xr:uid="{00000000-0005-0000-0000-0000E5400000}"/>
    <cellStyle name="40% - Accent3 4 4 11" xfId="45565" xr:uid="{00000000-0005-0000-0000-0000E6400000}"/>
    <cellStyle name="40% - Accent3 4 4 2" xfId="11290" xr:uid="{00000000-0005-0000-0000-0000E7400000}"/>
    <cellStyle name="40% - Accent3 4 4 2 2" xfId="11291" xr:uid="{00000000-0005-0000-0000-0000E8400000}"/>
    <cellStyle name="40% - Accent3 4 4 2 2 2" xfId="11292" xr:uid="{00000000-0005-0000-0000-0000E9400000}"/>
    <cellStyle name="40% - Accent3 4 4 2 2 2 2" xfId="11293" xr:uid="{00000000-0005-0000-0000-0000EA400000}"/>
    <cellStyle name="40% - Accent3 4 4 2 2 2 3" xfId="45568" xr:uid="{00000000-0005-0000-0000-0000EB400000}"/>
    <cellStyle name="40% - Accent3 4 4 2 2 3" xfId="11294" xr:uid="{00000000-0005-0000-0000-0000EC400000}"/>
    <cellStyle name="40% - Accent3 4 4 2 2 4" xfId="11295" xr:uid="{00000000-0005-0000-0000-0000ED400000}"/>
    <cellStyle name="40% - Accent3 4 4 2 2 5" xfId="38207" xr:uid="{00000000-0005-0000-0000-0000EE400000}"/>
    <cellStyle name="40% - Accent3 4 4 2 2 6" xfId="45567" xr:uid="{00000000-0005-0000-0000-0000EF400000}"/>
    <cellStyle name="40% - Accent3 4 4 2 3" xfId="11296" xr:uid="{00000000-0005-0000-0000-0000F0400000}"/>
    <cellStyle name="40% - Accent3 4 4 2 3 2" xfId="11297" xr:uid="{00000000-0005-0000-0000-0000F1400000}"/>
    <cellStyle name="40% - Accent3 4 4 2 3 3" xfId="45569" xr:uid="{00000000-0005-0000-0000-0000F2400000}"/>
    <cellStyle name="40% - Accent3 4 4 2 4" xfId="11298" xr:uid="{00000000-0005-0000-0000-0000F3400000}"/>
    <cellStyle name="40% - Accent3 4 4 2 5" xfId="11299" xr:uid="{00000000-0005-0000-0000-0000F4400000}"/>
    <cellStyle name="40% - Accent3 4 4 2 6" xfId="38206" xr:uid="{00000000-0005-0000-0000-0000F5400000}"/>
    <cellStyle name="40% - Accent3 4 4 2 7" xfId="45566" xr:uid="{00000000-0005-0000-0000-0000F6400000}"/>
    <cellStyle name="40% - Accent3 4 4 3" xfId="11300" xr:uid="{00000000-0005-0000-0000-0000F7400000}"/>
    <cellStyle name="40% - Accent3 4 4 3 2" xfId="11301" xr:uid="{00000000-0005-0000-0000-0000F8400000}"/>
    <cellStyle name="40% - Accent3 4 4 3 2 2" xfId="11302" xr:uid="{00000000-0005-0000-0000-0000F9400000}"/>
    <cellStyle name="40% - Accent3 4 4 3 2 2 2" xfId="11303" xr:uid="{00000000-0005-0000-0000-0000FA400000}"/>
    <cellStyle name="40% - Accent3 4 4 3 2 2 3" xfId="45572" xr:uid="{00000000-0005-0000-0000-0000FB400000}"/>
    <cellStyle name="40% - Accent3 4 4 3 2 3" xfId="11304" xr:uid="{00000000-0005-0000-0000-0000FC400000}"/>
    <cellStyle name="40% - Accent3 4 4 3 2 4" xfId="11305" xr:uid="{00000000-0005-0000-0000-0000FD400000}"/>
    <cellStyle name="40% - Accent3 4 4 3 2 5" xfId="38209" xr:uid="{00000000-0005-0000-0000-0000FE400000}"/>
    <cellStyle name="40% - Accent3 4 4 3 2 6" xfId="45571" xr:uid="{00000000-0005-0000-0000-0000FF400000}"/>
    <cellStyle name="40% - Accent3 4 4 3 3" xfId="11306" xr:uid="{00000000-0005-0000-0000-000000410000}"/>
    <cellStyle name="40% - Accent3 4 4 3 3 2" xfId="11307" xr:uid="{00000000-0005-0000-0000-000001410000}"/>
    <cellStyle name="40% - Accent3 4 4 3 3 3" xfId="45573" xr:uid="{00000000-0005-0000-0000-000002410000}"/>
    <cellStyle name="40% - Accent3 4 4 3 4" xfId="11308" xr:uid="{00000000-0005-0000-0000-000003410000}"/>
    <cellStyle name="40% - Accent3 4 4 3 5" xfId="11309" xr:uid="{00000000-0005-0000-0000-000004410000}"/>
    <cellStyle name="40% - Accent3 4 4 3 6" xfId="38208" xr:uid="{00000000-0005-0000-0000-000005410000}"/>
    <cellStyle name="40% - Accent3 4 4 3 7" xfId="45570" xr:uid="{00000000-0005-0000-0000-000006410000}"/>
    <cellStyle name="40% - Accent3 4 4 4" xfId="11310" xr:uid="{00000000-0005-0000-0000-000007410000}"/>
    <cellStyle name="40% - Accent3 4 4 4 2" xfId="11311" xr:uid="{00000000-0005-0000-0000-000008410000}"/>
    <cellStyle name="40% - Accent3 4 4 4 2 2" xfId="11312" xr:uid="{00000000-0005-0000-0000-000009410000}"/>
    <cellStyle name="40% - Accent3 4 4 4 2 3" xfId="45575" xr:uid="{00000000-0005-0000-0000-00000A410000}"/>
    <cellStyle name="40% - Accent3 4 4 4 3" xfId="11313" xr:uid="{00000000-0005-0000-0000-00000B410000}"/>
    <cellStyle name="40% - Accent3 4 4 4 4" xfId="11314" xr:uid="{00000000-0005-0000-0000-00000C410000}"/>
    <cellStyle name="40% - Accent3 4 4 4 5" xfId="38210" xr:uid="{00000000-0005-0000-0000-00000D410000}"/>
    <cellStyle name="40% - Accent3 4 4 4 6" xfId="45574" xr:uid="{00000000-0005-0000-0000-00000E410000}"/>
    <cellStyle name="40% - Accent3 4 4 5" xfId="11315" xr:uid="{00000000-0005-0000-0000-00000F410000}"/>
    <cellStyle name="40% - Accent3 4 4 5 2" xfId="11316" xr:uid="{00000000-0005-0000-0000-000010410000}"/>
    <cellStyle name="40% - Accent3 4 4 5 2 2" xfId="11317" xr:uid="{00000000-0005-0000-0000-000011410000}"/>
    <cellStyle name="40% - Accent3 4 4 5 3" xfId="11318" xr:uid="{00000000-0005-0000-0000-000012410000}"/>
    <cellStyle name="40% - Accent3 4 4 5 4" xfId="11319" xr:uid="{00000000-0005-0000-0000-000013410000}"/>
    <cellStyle name="40% - Accent3 4 4 5 5" xfId="45576" xr:uid="{00000000-0005-0000-0000-000014410000}"/>
    <cellStyle name="40% - Accent3 4 4 6" xfId="11320" xr:uid="{00000000-0005-0000-0000-000015410000}"/>
    <cellStyle name="40% - Accent3 4 4 6 2" xfId="11321" xr:uid="{00000000-0005-0000-0000-000016410000}"/>
    <cellStyle name="40% - Accent3 4 4 6 2 2" xfId="11322" xr:uid="{00000000-0005-0000-0000-000017410000}"/>
    <cellStyle name="40% - Accent3 4 4 6 3" xfId="11323" xr:uid="{00000000-0005-0000-0000-000018410000}"/>
    <cellStyle name="40% - Accent3 4 4 6 4" xfId="11324" xr:uid="{00000000-0005-0000-0000-000019410000}"/>
    <cellStyle name="40% - Accent3 4 4 7" xfId="11325" xr:uid="{00000000-0005-0000-0000-00001A410000}"/>
    <cellStyle name="40% - Accent3 4 4 7 2" xfId="11326" xr:uid="{00000000-0005-0000-0000-00001B410000}"/>
    <cellStyle name="40% - Accent3 4 4 8" xfId="11327" xr:uid="{00000000-0005-0000-0000-00001C410000}"/>
    <cellStyle name="40% - Accent3 4 4 9" xfId="11328" xr:uid="{00000000-0005-0000-0000-00001D410000}"/>
    <cellStyle name="40% - Accent3 4 5" xfId="11329" xr:uid="{00000000-0005-0000-0000-00001E410000}"/>
    <cellStyle name="40% - Accent3 4 5 2" xfId="11330" xr:uid="{00000000-0005-0000-0000-00001F410000}"/>
    <cellStyle name="40% - Accent3 4 5 2 2" xfId="11331" xr:uid="{00000000-0005-0000-0000-000020410000}"/>
    <cellStyle name="40% - Accent3 4 5 2 2 2" xfId="11332" xr:uid="{00000000-0005-0000-0000-000021410000}"/>
    <cellStyle name="40% - Accent3 4 5 2 2 3" xfId="45579" xr:uid="{00000000-0005-0000-0000-000022410000}"/>
    <cellStyle name="40% - Accent3 4 5 2 3" xfId="11333" xr:uid="{00000000-0005-0000-0000-000023410000}"/>
    <cellStyle name="40% - Accent3 4 5 2 4" xfId="11334" xr:uid="{00000000-0005-0000-0000-000024410000}"/>
    <cellStyle name="40% - Accent3 4 5 2 5" xfId="38212" xr:uid="{00000000-0005-0000-0000-000025410000}"/>
    <cellStyle name="40% - Accent3 4 5 2 6" xfId="45578" xr:uid="{00000000-0005-0000-0000-000026410000}"/>
    <cellStyle name="40% - Accent3 4 5 3" xfId="11335" xr:uid="{00000000-0005-0000-0000-000027410000}"/>
    <cellStyle name="40% - Accent3 4 5 4" xfId="11336" xr:uid="{00000000-0005-0000-0000-000028410000}"/>
    <cellStyle name="40% - Accent3 4 5 4 2" xfId="11337" xr:uid="{00000000-0005-0000-0000-000029410000}"/>
    <cellStyle name="40% - Accent3 4 5 4 3" xfId="45580" xr:uid="{00000000-0005-0000-0000-00002A410000}"/>
    <cellStyle name="40% - Accent3 4 5 5" xfId="11338" xr:uid="{00000000-0005-0000-0000-00002B410000}"/>
    <cellStyle name="40% - Accent3 4 5 6" xfId="11339" xr:uid="{00000000-0005-0000-0000-00002C410000}"/>
    <cellStyle name="40% - Accent3 4 5 7" xfId="38211" xr:uid="{00000000-0005-0000-0000-00002D410000}"/>
    <cellStyle name="40% - Accent3 4 5 8" xfId="45577" xr:uid="{00000000-0005-0000-0000-00002E410000}"/>
    <cellStyle name="40% - Accent3 4 6" xfId="11340" xr:uid="{00000000-0005-0000-0000-00002F410000}"/>
    <cellStyle name="40% - Accent3 4 6 2" xfId="11341" xr:uid="{00000000-0005-0000-0000-000030410000}"/>
    <cellStyle name="40% - Accent3 4 6 2 2" xfId="11342" xr:uid="{00000000-0005-0000-0000-000031410000}"/>
    <cellStyle name="40% - Accent3 4 6 2 2 2" xfId="11343" xr:uid="{00000000-0005-0000-0000-000032410000}"/>
    <cellStyle name="40% - Accent3 4 6 2 2 3" xfId="45583" xr:uid="{00000000-0005-0000-0000-000033410000}"/>
    <cellStyle name="40% - Accent3 4 6 2 3" xfId="11344" xr:uid="{00000000-0005-0000-0000-000034410000}"/>
    <cellStyle name="40% - Accent3 4 6 2 4" xfId="11345" xr:uid="{00000000-0005-0000-0000-000035410000}"/>
    <cellStyle name="40% - Accent3 4 6 2 5" xfId="38214" xr:uid="{00000000-0005-0000-0000-000036410000}"/>
    <cellStyle name="40% - Accent3 4 6 2 6" xfId="45582" xr:uid="{00000000-0005-0000-0000-000037410000}"/>
    <cellStyle name="40% - Accent3 4 6 3" xfId="11346" xr:uid="{00000000-0005-0000-0000-000038410000}"/>
    <cellStyle name="40% - Accent3 4 6 3 2" xfId="11347" xr:uid="{00000000-0005-0000-0000-000039410000}"/>
    <cellStyle name="40% - Accent3 4 6 3 2 2" xfId="11348" xr:uid="{00000000-0005-0000-0000-00003A410000}"/>
    <cellStyle name="40% - Accent3 4 6 3 2 3" xfId="45585" xr:uid="{00000000-0005-0000-0000-00003B410000}"/>
    <cellStyle name="40% - Accent3 4 6 3 3" xfId="11349" xr:uid="{00000000-0005-0000-0000-00003C410000}"/>
    <cellStyle name="40% - Accent3 4 6 3 4" xfId="11350" xr:uid="{00000000-0005-0000-0000-00003D410000}"/>
    <cellStyle name="40% - Accent3 4 6 3 5" xfId="38215" xr:uid="{00000000-0005-0000-0000-00003E410000}"/>
    <cellStyle name="40% - Accent3 4 6 3 6" xfId="45584" xr:uid="{00000000-0005-0000-0000-00003F410000}"/>
    <cellStyle name="40% - Accent3 4 6 4" xfId="11351" xr:uid="{00000000-0005-0000-0000-000040410000}"/>
    <cellStyle name="40% - Accent3 4 6 4 2" xfId="11352" xr:uid="{00000000-0005-0000-0000-000041410000}"/>
    <cellStyle name="40% - Accent3 4 6 4 3" xfId="45586" xr:uid="{00000000-0005-0000-0000-000042410000}"/>
    <cellStyle name="40% - Accent3 4 6 5" xfId="11353" xr:uid="{00000000-0005-0000-0000-000043410000}"/>
    <cellStyle name="40% - Accent3 4 6 6" xfId="11354" xr:uid="{00000000-0005-0000-0000-000044410000}"/>
    <cellStyle name="40% - Accent3 4 6 7" xfId="38213" xr:uid="{00000000-0005-0000-0000-000045410000}"/>
    <cellStyle name="40% - Accent3 4 6 8" xfId="45581" xr:uid="{00000000-0005-0000-0000-000046410000}"/>
    <cellStyle name="40% - Accent3 4 7" xfId="11355" xr:uid="{00000000-0005-0000-0000-000047410000}"/>
    <cellStyle name="40% - Accent3 4 7 2" xfId="11356" xr:uid="{00000000-0005-0000-0000-000048410000}"/>
    <cellStyle name="40% - Accent3 4 7 2 2" xfId="11357" xr:uid="{00000000-0005-0000-0000-000049410000}"/>
    <cellStyle name="40% - Accent3 4 7 2 3" xfId="45588" xr:uid="{00000000-0005-0000-0000-00004A410000}"/>
    <cellStyle name="40% - Accent3 4 7 3" xfId="11358" xr:uid="{00000000-0005-0000-0000-00004B410000}"/>
    <cellStyle name="40% - Accent3 4 7 4" xfId="11359" xr:uid="{00000000-0005-0000-0000-00004C410000}"/>
    <cellStyle name="40% - Accent3 4 7 5" xfId="38216" xr:uid="{00000000-0005-0000-0000-00004D410000}"/>
    <cellStyle name="40% - Accent3 4 7 6" xfId="45587" xr:uid="{00000000-0005-0000-0000-00004E410000}"/>
    <cellStyle name="40% - Accent3 4 8" xfId="11360" xr:uid="{00000000-0005-0000-0000-00004F410000}"/>
    <cellStyle name="40% - Accent3 4 8 2" xfId="11361" xr:uid="{00000000-0005-0000-0000-000050410000}"/>
    <cellStyle name="40% - Accent3 4 8 2 2" xfId="11362" xr:uid="{00000000-0005-0000-0000-000051410000}"/>
    <cellStyle name="40% - Accent3 4 8 3" xfId="11363" xr:uid="{00000000-0005-0000-0000-000052410000}"/>
    <cellStyle name="40% - Accent3 4 8 4" xfId="11364" xr:uid="{00000000-0005-0000-0000-000053410000}"/>
    <cellStyle name="40% - Accent3 4 8 5" xfId="45589" xr:uid="{00000000-0005-0000-0000-000054410000}"/>
    <cellStyle name="40% - Accent3 4 9" xfId="11365" xr:uid="{00000000-0005-0000-0000-000055410000}"/>
    <cellStyle name="40% - Accent3 4 9 2" xfId="11366" xr:uid="{00000000-0005-0000-0000-000056410000}"/>
    <cellStyle name="40% - Accent3 4 9 2 2" xfId="11367" xr:uid="{00000000-0005-0000-0000-000057410000}"/>
    <cellStyle name="40% - Accent3 4 9 3" xfId="11368" xr:uid="{00000000-0005-0000-0000-000058410000}"/>
    <cellStyle name="40% - Accent3 4 9 4" xfId="11369" xr:uid="{00000000-0005-0000-0000-000059410000}"/>
    <cellStyle name="40% - Accent3 5" xfId="11370" xr:uid="{00000000-0005-0000-0000-00005A410000}"/>
    <cellStyle name="40% - Accent3 5 10" xfId="11371" xr:uid="{00000000-0005-0000-0000-00005B410000}"/>
    <cellStyle name="40% - Accent3 5 10 2" xfId="11372" xr:uid="{00000000-0005-0000-0000-00005C410000}"/>
    <cellStyle name="40% - Accent3 5 11" xfId="11373" xr:uid="{00000000-0005-0000-0000-00005D410000}"/>
    <cellStyle name="40% - Accent3 5 12" xfId="11374" xr:uid="{00000000-0005-0000-0000-00005E410000}"/>
    <cellStyle name="40% - Accent3 5 13" xfId="34747" xr:uid="{00000000-0005-0000-0000-00005F410000}"/>
    <cellStyle name="40% - Accent3 5 14" xfId="45590" xr:uid="{00000000-0005-0000-0000-000060410000}"/>
    <cellStyle name="40% - Accent3 5 2" xfId="11375" xr:uid="{00000000-0005-0000-0000-000061410000}"/>
    <cellStyle name="40% - Accent3 5 2 10" xfId="11376" xr:uid="{00000000-0005-0000-0000-000062410000}"/>
    <cellStyle name="40% - Accent3 5 2 11" xfId="11377" xr:uid="{00000000-0005-0000-0000-000063410000}"/>
    <cellStyle name="40% - Accent3 5 2 12" xfId="34748" xr:uid="{00000000-0005-0000-0000-000064410000}"/>
    <cellStyle name="40% - Accent3 5 2 13" xfId="45591" xr:uid="{00000000-0005-0000-0000-000065410000}"/>
    <cellStyle name="40% - Accent3 5 2 2" xfId="11378" xr:uid="{00000000-0005-0000-0000-000066410000}"/>
    <cellStyle name="40% - Accent3 5 2 2 10" xfId="11379" xr:uid="{00000000-0005-0000-0000-000067410000}"/>
    <cellStyle name="40% - Accent3 5 2 2 11" xfId="34749" xr:uid="{00000000-0005-0000-0000-000068410000}"/>
    <cellStyle name="40% - Accent3 5 2 2 12" xfId="45592" xr:uid="{00000000-0005-0000-0000-000069410000}"/>
    <cellStyle name="40% - Accent3 5 2 2 2" xfId="11380" xr:uid="{00000000-0005-0000-0000-00006A410000}"/>
    <cellStyle name="40% - Accent3 5 2 2 2 10" xfId="34750" xr:uid="{00000000-0005-0000-0000-00006B410000}"/>
    <cellStyle name="40% - Accent3 5 2 2 2 11" xfId="45593" xr:uid="{00000000-0005-0000-0000-00006C410000}"/>
    <cellStyle name="40% - Accent3 5 2 2 2 2" xfId="11381" xr:uid="{00000000-0005-0000-0000-00006D410000}"/>
    <cellStyle name="40% - Accent3 5 2 2 2 2 2" xfId="11382" xr:uid="{00000000-0005-0000-0000-00006E410000}"/>
    <cellStyle name="40% - Accent3 5 2 2 2 2 2 2" xfId="11383" xr:uid="{00000000-0005-0000-0000-00006F410000}"/>
    <cellStyle name="40% - Accent3 5 2 2 2 2 2 2 2" xfId="11384" xr:uid="{00000000-0005-0000-0000-000070410000}"/>
    <cellStyle name="40% - Accent3 5 2 2 2 2 2 2 3" xfId="45596" xr:uid="{00000000-0005-0000-0000-000071410000}"/>
    <cellStyle name="40% - Accent3 5 2 2 2 2 2 3" xfId="11385" xr:uid="{00000000-0005-0000-0000-000072410000}"/>
    <cellStyle name="40% - Accent3 5 2 2 2 2 2 4" xfId="11386" xr:uid="{00000000-0005-0000-0000-000073410000}"/>
    <cellStyle name="40% - Accent3 5 2 2 2 2 2 5" xfId="38218" xr:uid="{00000000-0005-0000-0000-000074410000}"/>
    <cellStyle name="40% - Accent3 5 2 2 2 2 2 6" xfId="45595" xr:uid="{00000000-0005-0000-0000-000075410000}"/>
    <cellStyle name="40% - Accent3 5 2 2 2 2 3" xfId="11387" xr:uid="{00000000-0005-0000-0000-000076410000}"/>
    <cellStyle name="40% - Accent3 5 2 2 2 2 3 2" xfId="11388" xr:uid="{00000000-0005-0000-0000-000077410000}"/>
    <cellStyle name="40% - Accent3 5 2 2 2 2 3 3" xfId="45597" xr:uid="{00000000-0005-0000-0000-000078410000}"/>
    <cellStyle name="40% - Accent3 5 2 2 2 2 4" xfId="11389" xr:uid="{00000000-0005-0000-0000-000079410000}"/>
    <cellStyle name="40% - Accent3 5 2 2 2 2 5" xfId="11390" xr:uid="{00000000-0005-0000-0000-00007A410000}"/>
    <cellStyle name="40% - Accent3 5 2 2 2 2 6" xfId="38217" xr:uid="{00000000-0005-0000-0000-00007B410000}"/>
    <cellStyle name="40% - Accent3 5 2 2 2 2 7" xfId="45594" xr:uid="{00000000-0005-0000-0000-00007C410000}"/>
    <cellStyle name="40% - Accent3 5 2 2 2 3" xfId="11391" xr:uid="{00000000-0005-0000-0000-00007D410000}"/>
    <cellStyle name="40% - Accent3 5 2 2 2 3 2" xfId="11392" xr:uid="{00000000-0005-0000-0000-00007E410000}"/>
    <cellStyle name="40% - Accent3 5 2 2 2 3 2 2" xfId="11393" xr:uid="{00000000-0005-0000-0000-00007F410000}"/>
    <cellStyle name="40% - Accent3 5 2 2 2 3 2 2 2" xfId="11394" xr:uid="{00000000-0005-0000-0000-000080410000}"/>
    <cellStyle name="40% - Accent3 5 2 2 2 3 2 2 3" xfId="45600" xr:uid="{00000000-0005-0000-0000-000081410000}"/>
    <cellStyle name="40% - Accent3 5 2 2 2 3 2 3" xfId="11395" xr:uid="{00000000-0005-0000-0000-000082410000}"/>
    <cellStyle name="40% - Accent3 5 2 2 2 3 2 4" xfId="11396" xr:uid="{00000000-0005-0000-0000-000083410000}"/>
    <cellStyle name="40% - Accent3 5 2 2 2 3 2 5" xfId="38220" xr:uid="{00000000-0005-0000-0000-000084410000}"/>
    <cellStyle name="40% - Accent3 5 2 2 2 3 2 6" xfId="45599" xr:uid="{00000000-0005-0000-0000-000085410000}"/>
    <cellStyle name="40% - Accent3 5 2 2 2 3 3" xfId="11397" xr:uid="{00000000-0005-0000-0000-000086410000}"/>
    <cellStyle name="40% - Accent3 5 2 2 2 3 3 2" xfId="11398" xr:uid="{00000000-0005-0000-0000-000087410000}"/>
    <cellStyle name="40% - Accent3 5 2 2 2 3 3 3" xfId="45601" xr:uid="{00000000-0005-0000-0000-000088410000}"/>
    <cellStyle name="40% - Accent3 5 2 2 2 3 4" xfId="11399" xr:uid="{00000000-0005-0000-0000-000089410000}"/>
    <cellStyle name="40% - Accent3 5 2 2 2 3 5" xfId="11400" xr:uid="{00000000-0005-0000-0000-00008A410000}"/>
    <cellStyle name="40% - Accent3 5 2 2 2 3 6" xfId="38219" xr:uid="{00000000-0005-0000-0000-00008B410000}"/>
    <cellStyle name="40% - Accent3 5 2 2 2 3 7" xfId="45598" xr:uid="{00000000-0005-0000-0000-00008C410000}"/>
    <cellStyle name="40% - Accent3 5 2 2 2 4" xfId="11401" xr:uid="{00000000-0005-0000-0000-00008D410000}"/>
    <cellStyle name="40% - Accent3 5 2 2 2 4 2" xfId="11402" xr:uid="{00000000-0005-0000-0000-00008E410000}"/>
    <cellStyle name="40% - Accent3 5 2 2 2 4 2 2" xfId="11403" xr:uid="{00000000-0005-0000-0000-00008F410000}"/>
    <cellStyle name="40% - Accent3 5 2 2 2 4 2 3" xfId="45603" xr:uid="{00000000-0005-0000-0000-000090410000}"/>
    <cellStyle name="40% - Accent3 5 2 2 2 4 3" xfId="11404" xr:uid="{00000000-0005-0000-0000-000091410000}"/>
    <cellStyle name="40% - Accent3 5 2 2 2 4 4" xfId="11405" xr:uid="{00000000-0005-0000-0000-000092410000}"/>
    <cellStyle name="40% - Accent3 5 2 2 2 4 5" xfId="38221" xr:uid="{00000000-0005-0000-0000-000093410000}"/>
    <cellStyle name="40% - Accent3 5 2 2 2 4 6" xfId="45602" xr:uid="{00000000-0005-0000-0000-000094410000}"/>
    <cellStyle name="40% - Accent3 5 2 2 2 5" xfId="11406" xr:uid="{00000000-0005-0000-0000-000095410000}"/>
    <cellStyle name="40% - Accent3 5 2 2 2 5 2" xfId="11407" xr:uid="{00000000-0005-0000-0000-000096410000}"/>
    <cellStyle name="40% - Accent3 5 2 2 2 5 2 2" xfId="11408" xr:uid="{00000000-0005-0000-0000-000097410000}"/>
    <cellStyle name="40% - Accent3 5 2 2 2 5 3" xfId="11409" xr:uid="{00000000-0005-0000-0000-000098410000}"/>
    <cellStyle name="40% - Accent3 5 2 2 2 5 4" xfId="11410" xr:uid="{00000000-0005-0000-0000-000099410000}"/>
    <cellStyle name="40% - Accent3 5 2 2 2 5 5" xfId="45604" xr:uid="{00000000-0005-0000-0000-00009A410000}"/>
    <cellStyle name="40% - Accent3 5 2 2 2 6" xfId="11411" xr:uid="{00000000-0005-0000-0000-00009B410000}"/>
    <cellStyle name="40% - Accent3 5 2 2 2 6 2" xfId="11412" xr:uid="{00000000-0005-0000-0000-00009C410000}"/>
    <cellStyle name="40% - Accent3 5 2 2 2 6 2 2" xfId="11413" xr:uid="{00000000-0005-0000-0000-00009D410000}"/>
    <cellStyle name="40% - Accent3 5 2 2 2 6 3" xfId="11414" xr:uid="{00000000-0005-0000-0000-00009E410000}"/>
    <cellStyle name="40% - Accent3 5 2 2 2 6 4" xfId="11415" xr:uid="{00000000-0005-0000-0000-00009F410000}"/>
    <cellStyle name="40% - Accent3 5 2 2 2 7" xfId="11416" xr:uid="{00000000-0005-0000-0000-0000A0410000}"/>
    <cellStyle name="40% - Accent3 5 2 2 2 7 2" xfId="11417" xr:uid="{00000000-0005-0000-0000-0000A1410000}"/>
    <cellStyle name="40% - Accent3 5 2 2 2 8" xfId="11418" xr:uid="{00000000-0005-0000-0000-0000A2410000}"/>
    <cellStyle name="40% - Accent3 5 2 2 2 9" xfId="11419" xr:uid="{00000000-0005-0000-0000-0000A3410000}"/>
    <cellStyle name="40% - Accent3 5 2 2 3" xfId="11420" xr:uid="{00000000-0005-0000-0000-0000A4410000}"/>
    <cellStyle name="40% - Accent3 5 2 2 3 2" xfId="11421" xr:uid="{00000000-0005-0000-0000-0000A5410000}"/>
    <cellStyle name="40% - Accent3 5 2 2 3 2 2" xfId="11422" xr:uid="{00000000-0005-0000-0000-0000A6410000}"/>
    <cellStyle name="40% - Accent3 5 2 2 3 2 2 2" xfId="11423" xr:uid="{00000000-0005-0000-0000-0000A7410000}"/>
    <cellStyle name="40% - Accent3 5 2 2 3 2 2 3" xfId="45607" xr:uid="{00000000-0005-0000-0000-0000A8410000}"/>
    <cellStyle name="40% - Accent3 5 2 2 3 2 3" xfId="11424" xr:uid="{00000000-0005-0000-0000-0000A9410000}"/>
    <cellStyle name="40% - Accent3 5 2 2 3 2 4" xfId="11425" xr:uid="{00000000-0005-0000-0000-0000AA410000}"/>
    <cellStyle name="40% - Accent3 5 2 2 3 2 5" xfId="38223" xr:uid="{00000000-0005-0000-0000-0000AB410000}"/>
    <cellStyle name="40% - Accent3 5 2 2 3 2 6" xfId="45606" xr:uid="{00000000-0005-0000-0000-0000AC410000}"/>
    <cellStyle name="40% - Accent3 5 2 2 3 3" xfId="11426" xr:uid="{00000000-0005-0000-0000-0000AD410000}"/>
    <cellStyle name="40% - Accent3 5 2 2 3 3 2" xfId="11427" xr:uid="{00000000-0005-0000-0000-0000AE410000}"/>
    <cellStyle name="40% - Accent3 5 2 2 3 3 3" xfId="45608" xr:uid="{00000000-0005-0000-0000-0000AF410000}"/>
    <cellStyle name="40% - Accent3 5 2 2 3 4" xfId="11428" xr:uid="{00000000-0005-0000-0000-0000B0410000}"/>
    <cellStyle name="40% - Accent3 5 2 2 3 5" xfId="11429" xr:uid="{00000000-0005-0000-0000-0000B1410000}"/>
    <cellStyle name="40% - Accent3 5 2 2 3 6" xfId="38222" xr:uid="{00000000-0005-0000-0000-0000B2410000}"/>
    <cellStyle name="40% - Accent3 5 2 2 3 7" xfId="45605" xr:uid="{00000000-0005-0000-0000-0000B3410000}"/>
    <cellStyle name="40% - Accent3 5 2 2 4" xfId="11430" xr:uid="{00000000-0005-0000-0000-0000B4410000}"/>
    <cellStyle name="40% - Accent3 5 2 2 4 2" xfId="11431" xr:uid="{00000000-0005-0000-0000-0000B5410000}"/>
    <cellStyle name="40% - Accent3 5 2 2 4 2 2" xfId="11432" xr:uid="{00000000-0005-0000-0000-0000B6410000}"/>
    <cellStyle name="40% - Accent3 5 2 2 4 2 2 2" xfId="11433" xr:uid="{00000000-0005-0000-0000-0000B7410000}"/>
    <cellStyle name="40% - Accent3 5 2 2 4 2 2 3" xfId="45611" xr:uid="{00000000-0005-0000-0000-0000B8410000}"/>
    <cellStyle name="40% - Accent3 5 2 2 4 2 3" xfId="11434" xr:uid="{00000000-0005-0000-0000-0000B9410000}"/>
    <cellStyle name="40% - Accent3 5 2 2 4 2 4" xfId="11435" xr:uid="{00000000-0005-0000-0000-0000BA410000}"/>
    <cellStyle name="40% - Accent3 5 2 2 4 2 5" xfId="38225" xr:uid="{00000000-0005-0000-0000-0000BB410000}"/>
    <cellStyle name="40% - Accent3 5 2 2 4 2 6" xfId="45610" xr:uid="{00000000-0005-0000-0000-0000BC410000}"/>
    <cellStyle name="40% - Accent3 5 2 2 4 3" xfId="11436" xr:uid="{00000000-0005-0000-0000-0000BD410000}"/>
    <cellStyle name="40% - Accent3 5 2 2 4 3 2" xfId="11437" xr:uid="{00000000-0005-0000-0000-0000BE410000}"/>
    <cellStyle name="40% - Accent3 5 2 2 4 3 3" xfId="45612" xr:uid="{00000000-0005-0000-0000-0000BF410000}"/>
    <cellStyle name="40% - Accent3 5 2 2 4 4" xfId="11438" xr:uid="{00000000-0005-0000-0000-0000C0410000}"/>
    <cellStyle name="40% - Accent3 5 2 2 4 5" xfId="11439" xr:uid="{00000000-0005-0000-0000-0000C1410000}"/>
    <cellStyle name="40% - Accent3 5 2 2 4 6" xfId="38224" xr:uid="{00000000-0005-0000-0000-0000C2410000}"/>
    <cellStyle name="40% - Accent3 5 2 2 4 7" xfId="45609" xr:uid="{00000000-0005-0000-0000-0000C3410000}"/>
    <cellStyle name="40% - Accent3 5 2 2 5" xfId="11440" xr:uid="{00000000-0005-0000-0000-0000C4410000}"/>
    <cellStyle name="40% - Accent3 5 2 2 5 2" xfId="11441" xr:uid="{00000000-0005-0000-0000-0000C5410000}"/>
    <cellStyle name="40% - Accent3 5 2 2 5 2 2" xfId="11442" xr:uid="{00000000-0005-0000-0000-0000C6410000}"/>
    <cellStyle name="40% - Accent3 5 2 2 5 2 3" xfId="45614" xr:uid="{00000000-0005-0000-0000-0000C7410000}"/>
    <cellStyle name="40% - Accent3 5 2 2 5 3" xfId="11443" xr:uid="{00000000-0005-0000-0000-0000C8410000}"/>
    <cellStyle name="40% - Accent3 5 2 2 5 4" xfId="11444" xr:uid="{00000000-0005-0000-0000-0000C9410000}"/>
    <cellStyle name="40% - Accent3 5 2 2 5 5" xfId="38226" xr:uid="{00000000-0005-0000-0000-0000CA410000}"/>
    <cellStyle name="40% - Accent3 5 2 2 5 6" xfId="45613" xr:uid="{00000000-0005-0000-0000-0000CB410000}"/>
    <cellStyle name="40% - Accent3 5 2 2 6" xfId="11445" xr:uid="{00000000-0005-0000-0000-0000CC410000}"/>
    <cellStyle name="40% - Accent3 5 2 2 6 2" xfId="11446" xr:uid="{00000000-0005-0000-0000-0000CD410000}"/>
    <cellStyle name="40% - Accent3 5 2 2 6 2 2" xfId="11447" xr:uid="{00000000-0005-0000-0000-0000CE410000}"/>
    <cellStyle name="40% - Accent3 5 2 2 6 3" xfId="11448" xr:uid="{00000000-0005-0000-0000-0000CF410000}"/>
    <cellStyle name="40% - Accent3 5 2 2 6 4" xfId="11449" xr:uid="{00000000-0005-0000-0000-0000D0410000}"/>
    <cellStyle name="40% - Accent3 5 2 2 6 5" xfId="45615" xr:uid="{00000000-0005-0000-0000-0000D1410000}"/>
    <cellStyle name="40% - Accent3 5 2 2 7" xfId="11450" xr:uid="{00000000-0005-0000-0000-0000D2410000}"/>
    <cellStyle name="40% - Accent3 5 2 2 7 2" xfId="11451" xr:uid="{00000000-0005-0000-0000-0000D3410000}"/>
    <cellStyle name="40% - Accent3 5 2 2 7 2 2" xfId="11452" xr:uid="{00000000-0005-0000-0000-0000D4410000}"/>
    <cellStyle name="40% - Accent3 5 2 2 7 3" xfId="11453" xr:uid="{00000000-0005-0000-0000-0000D5410000}"/>
    <cellStyle name="40% - Accent3 5 2 2 7 4" xfId="11454" xr:uid="{00000000-0005-0000-0000-0000D6410000}"/>
    <cellStyle name="40% - Accent3 5 2 2 8" xfId="11455" xr:uid="{00000000-0005-0000-0000-0000D7410000}"/>
    <cellStyle name="40% - Accent3 5 2 2 8 2" xfId="11456" xr:uid="{00000000-0005-0000-0000-0000D8410000}"/>
    <cellStyle name="40% - Accent3 5 2 2 9" xfId="11457" xr:uid="{00000000-0005-0000-0000-0000D9410000}"/>
    <cellStyle name="40% - Accent3 5 2 3" xfId="11458" xr:uid="{00000000-0005-0000-0000-0000DA410000}"/>
    <cellStyle name="40% - Accent3 5 2 3 10" xfId="34751" xr:uid="{00000000-0005-0000-0000-0000DB410000}"/>
    <cellStyle name="40% - Accent3 5 2 3 11" xfId="45616" xr:uid="{00000000-0005-0000-0000-0000DC410000}"/>
    <cellStyle name="40% - Accent3 5 2 3 2" xfId="11459" xr:uid="{00000000-0005-0000-0000-0000DD410000}"/>
    <cellStyle name="40% - Accent3 5 2 3 2 2" xfId="11460" xr:uid="{00000000-0005-0000-0000-0000DE410000}"/>
    <cellStyle name="40% - Accent3 5 2 3 2 2 2" xfId="11461" xr:uid="{00000000-0005-0000-0000-0000DF410000}"/>
    <cellStyle name="40% - Accent3 5 2 3 2 2 2 2" xfId="11462" xr:uid="{00000000-0005-0000-0000-0000E0410000}"/>
    <cellStyle name="40% - Accent3 5 2 3 2 2 2 3" xfId="45619" xr:uid="{00000000-0005-0000-0000-0000E1410000}"/>
    <cellStyle name="40% - Accent3 5 2 3 2 2 3" xfId="11463" xr:uid="{00000000-0005-0000-0000-0000E2410000}"/>
    <cellStyle name="40% - Accent3 5 2 3 2 2 4" xfId="11464" xr:uid="{00000000-0005-0000-0000-0000E3410000}"/>
    <cellStyle name="40% - Accent3 5 2 3 2 2 5" xfId="38228" xr:uid="{00000000-0005-0000-0000-0000E4410000}"/>
    <cellStyle name="40% - Accent3 5 2 3 2 2 6" xfId="45618" xr:uid="{00000000-0005-0000-0000-0000E5410000}"/>
    <cellStyle name="40% - Accent3 5 2 3 2 3" xfId="11465" xr:uid="{00000000-0005-0000-0000-0000E6410000}"/>
    <cellStyle name="40% - Accent3 5 2 3 2 3 2" xfId="11466" xr:uid="{00000000-0005-0000-0000-0000E7410000}"/>
    <cellStyle name="40% - Accent3 5 2 3 2 3 3" xfId="45620" xr:uid="{00000000-0005-0000-0000-0000E8410000}"/>
    <cellStyle name="40% - Accent3 5 2 3 2 4" xfId="11467" xr:uid="{00000000-0005-0000-0000-0000E9410000}"/>
    <cellStyle name="40% - Accent3 5 2 3 2 5" xfId="11468" xr:uid="{00000000-0005-0000-0000-0000EA410000}"/>
    <cellStyle name="40% - Accent3 5 2 3 2 6" xfId="38227" xr:uid="{00000000-0005-0000-0000-0000EB410000}"/>
    <cellStyle name="40% - Accent3 5 2 3 2 7" xfId="45617" xr:uid="{00000000-0005-0000-0000-0000EC410000}"/>
    <cellStyle name="40% - Accent3 5 2 3 3" xfId="11469" xr:uid="{00000000-0005-0000-0000-0000ED410000}"/>
    <cellStyle name="40% - Accent3 5 2 3 3 2" xfId="11470" xr:uid="{00000000-0005-0000-0000-0000EE410000}"/>
    <cellStyle name="40% - Accent3 5 2 3 3 2 2" xfId="11471" xr:uid="{00000000-0005-0000-0000-0000EF410000}"/>
    <cellStyle name="40% - Accent3 5 2 3 3 2 2 2" xfId="11472" xr:uid="{00000000-0005-0000-0000-0000F0410000}"/>
    <cellStyle name="40% - Accent3 5 2 3 3 2 2 3" xfId="45623" xr:uid="{00000000-0005-0000-0000-0000F1410000}"/>
    <cellStyle name="40% - Accent3 5 2 3 3 2 3" xfId="11473" xr:uid="{00000000-0005-0000-0000-0000F2410000}"/>
    <cellStyle name="40% - Accent3 5 2 3 3 2 4" xfId="11474" xr:uid="{00000000-0005-0000-0000-0000F3410000}"/>
    <cellStyle name="40% - Accent3 5 2 3 3 2 5" xfId="38230" xr:uid="{00000000-0005-0000-0000-0000F4410000}"/>
    <cellStyle name="40% - Accent3 5 2 3 3 2 6" xfId="45622" xr:uid="{00000000-0005-0000-0000-0000F5410000}"/>
    <cellStyle name="40% - Accent3 5 2 3 3 3" xfId="11475" xr:uid="{00000000-0005-0000-0000-0000F6410000}"/>
    <cellStyle name="40% - Accent3 5 2 3 3 3 2" xfId="11476" xr:uid="{00000000-0005-0000-0000-0000F7410000}"/>
    <cellStyle name="40% - Accent3 5 2 3 3 3 3" xfId="45624" xr:uid="{00000000-0005-0000-0000-0000F8410000}"/>
    <cellStyle name="40% - Accent3 5 2 3 3 4" xfId="11477" xr:uid="{00000000-0005-0000-0000-0000F9410000}"/>
    <cellStyle name="40% - Accent3 5 2 3 3 5" xfId="11478" xr:uid="{00000000-0005-0000-0000-0000FA410000}"/>
    <cellStyle name="40% - Accent3 5 2 3 3 6" xfId="38229" xr:uid="{00000000-0005-0000-0000-0000FB410000}"/>
    <cellStyle name="40% - Accent3 5 2 3 3 7" xfId="45621" xr:uid="{00000000-0005-0000-0000-0000FC410000}"/>
    <cellStyle name="40% - Accent3 5 2 3 4" xfId="11479" xr:uid="{00000000-0005-0000-0000-0000FD410000}"/>
    <cellStyle name="40% - Accent3 5 2 3 4 2" xfId="11480" xr:uid="{00000000-0005-0000-0000-0000FE410000}"/>
    <cellStyle name="40% - Accent3 5 2 3 4 2 2" xfId="11481" xr:uid="{00000000-0005-0000-0000-0000FF410000}"/>
    <cellStyle name="40% - Accent3 5 2 3 4 2 3" xfId="45626" xr:uid="{00000000-0005-0000-0000-000000420000}"/>
    <cellStyle name="40% - Accent3 5 2 3 4 3" xfId="11482" xr:uid="{00000000-0005-0000-0000-000001420000}"/>
    <cellStyle name="40% - Accent3 5 2 3 4 4" xfId="11483" xr:uid="{00000000-0005-0000-0000-000002420000}"/>
    <cellStyle name="40% - Accent3 5 2 3 4 5" xfId="38231" xr:uid="{00000000-0005-0000-0000-000003420000}"/>
    <cellStyle name="40% - Accent3 5 2 3 4 6" xfId="45625" xr:uid="{00000000-0005-0000-0000-000004420000}"/>
    <cellStyle name="40% - Accent3 5 2 3 5" xfId="11484" xr:uid="{00000000-0005-0000-0000-000005420000}"/>
    <cellStyle name="40% - Accent3 5 2 3 5 2" xfId="11485" xr:uid="{00000000-0005-0000-0000-000006420000}"/>
    <cellStyle name="40% - Accent3 5 2 3 5 2 2" xfId="11486" xr:uid="{00000000-0005-0000-0000-000007420000}"/>
    <cellStyle name="40% - Accent3 5 2 3 5 3" xfId="11487" xr:uid="{00000000-0005-0000-0000-000008420000}"/>
    <cellStyle name="40% - Accent3 5 2 3 5 4" xfId="11488" xr:uid="{00000000-0005-0000-0000-000009420000}"/>
    <cellStyle name="40% - Accent3 5 2 3 5 5" xfId="45627" xr:uid="{00000000-0005-0000-0000-00000A420000}"/>
    <cellStyle name="40% - Accent3 5 2 3 6" xfId="11489" xr:uid="{00000000-0005-0000-0000-00000B420000}"/>
    <cellStyle name="40% - Accent3 5 2 3 6 2" xfId="11490" xr:uid="{00000000-0005-0000-0000-00000C420000}"/>
    <cellStyle name="40% - Accent3 5 2 3 6 2 2" xfId="11491" xr:uid="{00000000-0005-0000-0000-00000D420000}"/>
    <cellStyle name="40% - Accent3 5 2 3 6 3" xfId="11492" xr:uid="{00000000-0005-0000-0000-00000E420000}"/>
    <cellStyle name="40% - Accent3 5 2 3 6 4" xfId="11493" xr:uid="{00000000-0005-0000-0000-00000F420000}"/>
    <cellStyle name="40% - Accent3 5 2 3 7" xfId="11494" xr:uid="{00000000-0005-0000-0000-000010420000}"/>
    <cellStyle name="40% - Accent3 5 2 3 7 2" xfId="11495" xr:uid="{00000000-0005-0000-0000-000011420000}"/>
    <cellStyle name="40% - Accent3 5 2 3 8" xfId="11496" xr:uid="{00000000-0005-0000-0000-000012420000}"/>
    <cellStyle name="40% - Accent3 5 2 3 9" xfId="11497" xr:uid="{00000000-0005-0000-0000-000013420000}"/>
    <cellStyle name="40% - Accent3 5 2 4" xfId="11498" xr:uid="{00000000-0005-0000-0000-000014420000}"/>
    <cellStyle name="40% - Accent3 5 2 4 2" xfId="11499" xr:uid="{00000000-0005-0000-0000-000015420000}"/>
    <cellStyle name="40% - Accent3 5 2 4 2 2" xfId="11500" xr:uid="{00000000-0005-0000-0000-000016420000}"/>
    <cellStyle name="40% - Accent3 5 2 4 2 2 2" xfId="11501" xr:uid="{00000000-0005-0000-0000-000017420000}"/>
    <cellStyle name="40% - Accent3 5 2 4 2 2 3" xfId="45630" xr:uid="{00000000-0005-0000-0000-000018420000}"/>
    <cellStyle name="40% - Accent3 5 2 4 2 3" xfId="11502" xr:uid="{00000000-0005-0000-0000-000019420000}"/>
    <cellStyle name="40% - Accent3 5 2 4 2 4" xfId="11503" xr:uid="{00000000-0005-0000-0000-00001A420000}"/>
    <cellStyle name="40% - Accent3 5 2 4 2 5" xfId="38233" xr:uid="{00000000-0005-0000-0000-00001B420000}"/>
    <cellStyle name="40% - Accent3 5 2 4 2 6" xfId="45629" xr:uid="{00000000-0005-0000-0000-00001C420000}"/>
    <cellStyle name="40% - Accent3 5 2 4 3" xfId="11504" xr:uid="{00000000-0005-0000-0000-00001D420000}"/>
    <cellStyle name="40% - Accent3 5 2 4 3 2" xfId="11505" xr:uid="{00000000-0005-0000-0000-00001E420000}"/>
    <cellStyle name="40% - Accent3 5 2 4 3 3" xfId="45631" xr:uid="{00000000-0005-0000-0000-00001F420000}"/>
    <cellStyle name="40% - Accent3 5 2 4 4" xfId="11506" xr:uid="{00000000-0005-0000-0000-000020420000}"/>
    <cellStyle name="40% - Accent3 5 2 4 5" xfId="11507" xr:uid="{00000000-0005-0000-0000-000021420000}"/>
    <cellStyle name="40% - Accent3 5 2 4 6" xfId="38232" xr:uid="{00000000-0005-0000-0000-000022420000}"/>
    <cellStyle name="40% - Accent3 5 2 4 7" xfId="45628" xr:uid="{00000000-0005-0000-0000-000023420000}"/>
    <cellStyle name="40% - Accent3 5 2 5" xfId="11508" xr:uid="{00000000-0005-0000-0000-000024420000}"/>
    <cellStyle name="40% - Accent3 5 2 5 2" xfId="11509" xr:uid="{00000000-0005-0000-0000-000025420000}"/>
    <cellStyle name="40% - Accent3 5 2 5 2 2" xfId="11510" xr:uid="{00000000-0005-0000-0000-000026420000}"/>
    <cellStyle name="40% - Accent3 5 2 5 2 2 2" xfId="11511" xr:uid="{00000000-0005-0000-0000-000027420000}"/>
    <cellStyle name="40% - Accent3 5 2 5 2 2 3" xfId="45634" xr:uid="{00000000-0005-0000-0000-000028420000}"/>
    <cellStyle name="40% - Accent3 5 2 5 2 3" xfId="11512" xr:uid="{00000000-0005-0000-0000-000029420000}"/>
    <cellStyle name="40% - Accent3 5 2 5 2 4" xfId="11513" xr:uid="{00000000-0005-0000-0000-00002A420000}"/>
    <cellStyle name="40% - Accent3 5 2 5 2 5" xfId="38235" xr:uid="{00000000-0005-0000-0000-00002B420000}"/>
    <cellStyle name="40% - Accent3 5 2 5 2 6" xfId="45633" xr:uid="{00000000-0005-0000-0000-00002C420000}"/>
    <cellStyle name="40% - Accent3 5 2 5 3" xfId="11514" xr:uid="{00000000-0005-0000-0000-00002D420000}"/>
    <cellStyle name="40% - Accent3 5 2 5 3 2" xfId="11515" xr:uid="{00000000-0005-0000-0000-00002E420000}"/>
    <cellStyle name="40% - Accent3 5 2 5 3 3" xfId="45635" xr:uid="{00000000-0005-0000-0000-00002F420000}"/>
    <cellStyle name="40% - Accent3 5 2 5 4" xfId="11516" xr:uid="{00000000-0005-0000-0000-000030420000}"/>
    <cellStyle name="40% - Accent3 5 2 5 5" xfId="11517" xr:uid="{00000000-0005-0000-0000-000031420000}"/>
    <cellStyle name="40% - Accent3 5 2 5 6" xfId="38234" xr:uid="{00000000-0005-0000-0000-000032420000}"/>
    <cellStyle name="40% - Accent3 5 2 5 7" xfId="45632" xr:uid="{00000000-0005-0000-0000-000033420000}"/>
    <cellStyle name="40% - Accent3 5 2 6" xfId="11518" xr:uid="{00000000-0005-0000-0000-000034420000}"/>
    <cellStyle name="40% - Accent3 5 2 6 2" xfId="11519" xr:uid="{00000000-0005-0000-0000-000035420000}"/>
    <cellStyle name="40% - Accent3 5 2 6 2 2" xfId="11520" xr:uid="{00000000-0005-0000-0000-000036420000}"/>
    <cellStyle name="40% - Accent3 5 2 6 2 3" xfId="45637" xr:uid="{00000000-0005-0000-0000-000037420000}"/>
    <cellStyle name="40% - Accent3 5 2 6 3" xfId="11521" xr:uid="{00000000-0005-0000-0000-000038420000}"/>
    <cellStyle name="40% - Accent3 5 2 6 4" xfId="11522" xr:uid="{00000000-0005-0000-0000-000039420000}"/>
    <cellStyle name="40% - Accent3 5 2 6 5" xfId="38236" xr:uid="{00000000-0005-0000-0000-00003A420000}"/>
    <cellStyle name="40% - Accent3 5 2 6 6" xfId="45636" xr:uid="{00000000-0005-0000-0000-00003B420000}"/>
    <cellStyle name="40% - Accent3 5 2 7" xfId="11523" xr:uid="{00000000-0005-0000-0000-00003C420000}"/>
    <cellStyle name="40% - Accent3 5 2 7 2" xfId="11524" xr:uid="{00000000-0005-0000-0000-00003D420000}"/>
    <cellStyle name="40% - Accent3 5 2 7 2 2" xfId="11525" xr:uid="{00000000-0005-0000-0000-00003E420000}"/>
    <cellStyle name="40% - Accent3 5 2 7 3" xfId="11526" xr:uid="{00000000-0005-0000-0000-00003F420000}"/>
    <cellStyle name="40% - Accent3 5 2 7 4" xfId="11527" xr:uid="{00000000-0005-0000-0000-000040420000}"/>
    <cellStyle name="40% - Accent3 5 2 7 5" xfId="45638" xr:uid="{00000000-0005-0000-0000-000041420000}"/>
    <cellStyle name="40% - Accent3 5 2 8" xfId="11528" xr:uid="{00000000-0005-0000-0000-000042420000}"/>
    <cellStyle name="40% - Accent3 5 2 8 2" xfId="11529" xr:uid="{00000000-0005-0000-0000-000043420000}"/>
    <cellStyle name="40% - Accent3 5 2 8 2 2" xfId="11530" xr:uid="{00000000-0005-0000-0000-000044420000}"/>
    <cellStyle name="40% - Accent3 5 2 8 3" xfId="11531" xr:uid="{00000000-0005-0000-0000-000045420000}"/>
    <cellStyle name="40% - Accent3 5 2 8 4" xfId="11532" xr:uid="{00000000-0005-0000-0000-000046420000}"/>
    <cellStyle name="40% - Accent3 5 2 9" xfId="11533" xr:uid="{00000000-0005-0000-0000-000047420000}"/>
    <cellStyle name="40% - Accent3 5 2 9 2" xfId="11534" xr:uid="{00000000-0005-0000-0000-000048420000}"/>
    <cellStyle name="40% - Accent3 5 3" xfId="11535" xr:uid="{00000000-0005-0000-0000-000049420000}"/>
    <cellStyle name="40% - Accent3 5 3 10" xfId="11536" xr:uid="{00000000-0005-0000-0000-00004A420000}"/>
    <cellStyle name="40% - Accent3 5 3 11" xfId="34752" xr:uid="{00000000-0005-0000-0000-00004B420000}"/>
    <cellStyle name="40% - Accent3 5 3 12" xfId="45639" xr:uid="{00000000-0005-0000-0000-00004C420000}"/>
    <cellStyle name="40% - Accent3 5 3 2" xfId="11537" xr:uid="{00000000-0005-0000-0000-00004D420000}"/>
    <cellStyle name="40% - Accent3 5 3 2 10" xfId="34753" xr:uid="{00000000-0005-0000-0000-00004E420000}"/>
    <cellStyle name="40% - Accent3 5 3 2 11" xfId="45640" xr:uid="{00000000-0005-0000-0000-00004F420000}"/>
    <cellStyle name="40% - Accent3 5 3 2 2" xfId="11538" xr:uid="{00000000-0005-0000-0000-000050420000}"/>
    <cellStyle name="40% - Accent3 5 3 2 2 2" xfId="11539" xr:uid="{00000000-0005-0000-0000-000051420000}"/>
    <cellStyle name="40% - Accent3 5 3 2 2 2 2" xfId="11540" xr:uid="{00000000-0005-0000-0000-000052420000}"/>
    <cellStyle name="40% - Accent3 5 3 2 2 2 2 2" xfId="11541" xr:uid="{00000000-0005-0000-0000-000053420000}"/>
    <cellStyle name="40% - Accent3 5 3 2 2 2 2 3" xfId="45643" xr:uid="{00000000-0005-0000-0000-000054420000}"/>
    <cellStyle name="40% - Accent3 5 3 2 2 2 3" xfId="11542" xr:uid="{00000000-0005-0000-0000-000055420000}"/>
    <cellStyle name="40% - Accent3 5 3 2 2 2 4" xfId="11543" xr:uid="{00000000-0005-0000-0000-000056420000}"/>
    <cellStyle name="40% - Accent3 5 3 2 2 2 5" xfId="38238" xr:uid="{00000000-0005-0000-0000-000057420000}"/>
    <cellStyle name="40% - Accent3 5 3 2 2 2 6" xfId="45642" xr:uid="{00000000-0005-0000-0000-000058420000}"/>
    <cellStyle name="40% - Accent3 5 3 2 2 3" xfId="11544" xr:uid="{00000000-0005-0000-0000-000059420000}"/>
    <cellStyle name="40% - Accent3 5 3 2 2 3 2" xfId="11545" xr:uid="{00000000-0005-0000-0000-00005A420000}"/>
    <cellStyle name="40% - Accent3 5 3 2 2 3 3" xfId="45644" xr:uid="{00000000-0005-0000-0000-00005B420000}"/>
    <cellStyle name="40% - Accent3 5 3 2 2 4" xfId="11546" xr:uid="{00000000-0005-0000-0000-00005C420000}"/>
    <cellStyle name="40% - Accent3 5 3 2 2 5" xfId="11547" xr:uid="{00000000-0005-0000-0000-00005D420000}"/>
    <cellStyle name="40% - Accent3 5 3 2 2 6" xfId="38237" xr:uid="{00000000-0005-0000-0000-00005E420000}"/>
    <cellStyle name="40% - Accent3 5 3 2 2 7" xfId="45641" xr:uid="{00000000-0005-0000-0000-00005F420000}"/>
    <cellStyle name="40% - Accent3 5 3 2 3" xfId="11548" xr:uid="{00000000-0005-0000-0000-000060420000}"/>
    <cellStyle name="40% - Accent3 5 3 2 3 2" xfId="11549" xr:uid="{00000000-0005-0000-0000-000061420000}"/>
    <cellStyle name="40% - Accent3 5 3 2 3 2 2" xfId="11550" xr:uid="{00000000-0005-0000-0000-000062420000}"/>
    <cellStyle name="40% - Accent3 5 3 2 3 2 2 2" xfId="11551" xr:uid="{00000000-0005-0000-0000-000063420000}"/>
    <cellStyle name="40% - Accent3 5 3 2 3 2 2 3" xfId="45647" xr:uid="{00000000-0005-0000-0000-000064420000}"/>
    <cellStyle name="40% - Accent3 5 3 2 3 2 3" xfId="11552" xr:uid="{00000000-0005-0000-0000-000065420000}"/>
    <cellStyle name="40% - Accent3 5 3 2 3 2 4" xfId="11553" xr:uid="{00000000-0005-0000-0000-000066420000}"/>
    <cellStyle name="40% - Accent3 5 3 2 3 2 5" xfId="38240" xr:uid="{00000000-0005-0000-0000-000067420000}"/>
    <cellStyle name="40% - Accent3 5 3 2 3 2 6" xfId="45646" xr:uid="{00000000-0005-0000-0000-000068420000}"/>
    <cellStyle name="40% - Accent3 5 3 2 3 3" xfId="11554" xr:uid="{00000000-0005-0000-0000-000069420000}"/>
    <cellStyle name="40% - Accent3 5 3 2 3 3 2" xfId="11555" xr:uid="{00000000-0005-0000-0000-00006A420000}"/>
    <cellStyle name="40% - Accent3 5 3 2 3 3 3" xfId="45648" xr:uid="{00000000-0005-0000-0000-00006B420000}"/>
    <cellStyle name="40% - Accent3 5 3 2 3 4" xfId="11556" xr:uid="{00000000-0005-0000-0000-00006C420000}"/>
    <cellStyle name="40% - Accent3 5 3 2 3 5" xfId="11557" xr:uid="{00000000-0005-0000-0000-00006D420000}"/>
    <cellStyle name="40% - Accent3 5 3 2 3 6" xfId="38239" xr:uid="{00000000-0005-0000-0000-00006E420000}"/>
    <cellStyle name="40% - Accent3 5 3 2 3 7" xfId="45645" xr:uid="{00000000-0005-0000-0000-00006F420000}"/>
    <cellStyle name="40% - Accent3 5 3 2 4" xfId="11558" xr:uid="{00000000-0005-0000-0000-000070420000}"/>
    <cellStyle name="40% - Accent3 5 3 2 4 2" xfId="11559" xr:uid="{00000000-0005-0000-0000-000071420000}"/>
    <cellStyle name="40% - Accent3 5 3 2 4 2 2" xfId="11560" xr:uid="{00000000-0005-0000-0000-000072420000}"/>
    <cellStyle name="40% - Accent3 5 3 2 4 2 3" xfId="45650" xr:uid="{00000000-0005-0000-0000-000073420000}"/>
    <cellStyle name="40% - Accent3 5 3 2 4 3" xfId="11561" xr:uid="{00000000-0005-0000-0000-000074420000}"/>
    <cellStyle name="40% - Accent3 5 3 2 4 4" xfId="11562" xr:uid="{00000000-0005-0000-0000-000075420000}"/>
    <cellStyle name="40% - Accent3 5 3 2 4 5" xfId="38241" xr:uid="{00000000-0005-0000-0000-000076420000}"/>
    <cellStyle name="40% - Accent3 5 3 2 4 6" xfId="45649" xr:uid="{00000000-0005-0000-0000-000077420000}"/>
    <cellStyle name="40% - Accent3 5 3 2 5" xfId="11563" xr:uid="{00000000-0005-0000-0000-000078420000}"/>
    <cellStyle name="40% - Accent3 5 3 2 5 2" xfId="11564" xr:uid="{00000000-0005-0000-0000-000079420000}"/>
    <cellStyle name="40% - Accent3 5 3 2 5 2 2" xfId="11565" xr:uid="{00000000-0005-0000-0000-00007A420000}"/>
    <cellStyle name="40% - Accent3 5 3 2 5 3" xfId="11566" xr:uid="{00000000-0005-0000-0000-00007B420000}"/>
    <cellStyle name="40% - Accent3 5 3 2 5 4" xfId="11567" xr:uid="{00000000-0005-0000-0000-00007C420000}"/>
    <cellStyle name="40% - Accent3 5 3 2 5 5" xfId="45651" xr:uid="{00000000-0005-0000-0000-00007D420000}"/>
    <cellStyle name="40% - Accent3 5 3 2 6" xfId="11568" xr:uid="{00000000-0005-0000-0000-00007E420000}"/>
    <cellStyle name="40% - Accent3 5 3 2 6 2" xfId="11569" xr:uid="{00000000-0005-0000-0000-00007F420000}"/>
    <cellStyle name="40% - Accent3 5 3 2 6 2 2" xfId="11570" xr:uid="{00000000-0005-0000-0000-000080420000}"/>
    <cellStyle name="40% - Accent3 5 3 2 6 3" xfId="11571" xr:uid="{00000000-0005-0000-0000-000081420000}"/>
    <cellStyle name="40% - Accent3 5 3 2 6 4" xfId="11572" xr:uid="{00000000-0005-0000-0000-000082420000}"/>
    <cellStyle name="40% - Accent3 5 3 2 7" xfId="11573" xr:uid="{00000000-0005-0000-0000-000083420000}"/>
    <cellStyle name="40% - Accent3 5 3 2 7 2" xfId="11574" xr:uid="{00000000-0005-0000-0000-000084420000}"/>
    <cellStyle name="40% - Accent3 5 3 2 8" xfId="11575" xr:uid="{00000000-0005-0000-0000-000085420000}"/>
    <cellStyle name="40% - Accent3 5 3 2 9" xfId="11576" xr:uid="{00000000-0005-0000-0000-000086420000}"/>
    <cellStyle name="40% - Accent3 5 3 3" xfId="11577" xr:uid="{00000000-0005-0000-0000-000087420000}"/>
    <cellStyle name="40% - Accent3 5 3 3 2" xfId="11578" xr:uid="{00000000-0005-0000-0000-000088420000}"/>
    <cellStyle name="40% - Accent3 5 3 3 2 2" xfId="11579" xr:uid="{00000000-0005-0000-0000-000089420000}"/>
    <cellStyle name="40% - Accent3 5 3 3 2 2 2" xfId="11580" xr:uid="{00000000-0005-0000-0000-00008A420000}"/>
    <cellStyle name="40% - Accent3 5 3 3 2 2 3" xfId="45654" xr:uid="{00000000-0005-0000-0000-00008B420000}"/>
    <cellStyle name="40% - Accent3 5 3 3 2 3" xfId="11581" xr:uid="{00000000-0005-0000-0000-00008C420000}"/>
    <cellStyle name="40% - Accent3 5 3 3 2 4" xfId="11582" xr:uid="{00000000-0005-0000-0000-00008D420000}"/>
    <cellStyle name="40% - Accent3 5 3 3 2 5" xfId="38243" xr:uid="{00000000-0005-0000-0000-00008E420000}"/>
    <cellStyle name="40% - Accent3 5 3 3 2 6" xfId="45653" xr:uid="{00000000-0005-0000-0000-00008F420000}"/>
    <cellStyle name="40% - Accent3 5 3 3 3" xfId="11583" xr:uid="{00000000-0005-0000-0000-000090420000}"/>
    <cellStyle name="40% - Accent3 5 3 3 3 2" xfId="11584" xr:uid="{00000000-0005-0000-0000-000091420000}"/>
    <cellStyle name="40% - Accent3 5 3 3 3 3" xfId="45655" xr:uid="{00000000-0005-0000-0000-000092420000}"/>
    <cellStyle name="40% - Accent3 5 3 3 4" xfId="11585" xr:uid="{00000000-0005-0000-0000-000093420000}"/>
    <cellStyle name="40% - Accent3 5 3 3 5" xfId="11586" xr:uid="{00000000-0005-0000-0000-000094420000}"/>
    <cellStyle name="40% - Accent3 5 3 3 6" xfId="38242" xr:uid="{00000000-0005-0000-0000-000095420000}"/>
    <cellStyle name="40% - Accent3 5 3 3 7" xfId="45652" xr:uid="{00000000-0005-0000-0000-000096420000}"/>
    <cellStyle name="40% - Accent3 5 3 4" xfId="11587" xr:uid="{00000000-0005-0000-0000-000097420000}"/>
    <cellStyle name="40% - Accent3 5 3 4 2" xfId="11588" xr:uid="{00000000-0005-0000-0000-000098420000}"/>
    <cellStyle name="40% - Accent3 5 3 4 2 2" xfId="11589" xr:uid="{00000000-0005-0000-0000-000099420000}"/>
    <cellStyle name="40% - Accent3 5 3 4 2 2 2" xfId="11590" xr:uid="{00000000-0005-0000-0000-00009A420000}"/>
    <cellStyle name="40% - Accent3 5 3 4 2 2 3" xfId="45658" xr:uid="{00000000-0005-0000-0000-00009B420000}"/>
    <cellStyle name="40% - Accent3 5 3 4 2 3" xfId="11591" xr:uid="{00000000-0005-0000-0000-00009C420000}"/>
    <cellStyle name="40% - Accent3 5 3 4 2 4" xfId="11592" xr:uid="{00000000-0005-0000-0000-00009D420000}"/>
    <cellStyle name="40% - Accent3 5 3 4 2 5" xfId="38245" xr:uid="{00000000-0005-0000-0000-00009E420000}"/>
    <cellStyle name="40% - Accent3 5 3 4 2 6" xfId="45657" xr:uid="{00000000-0005-0000-0000-00009F420000}"/>
    <cellStyle name="40% - Accent3 5 3 4 3" xfId="11593" xr:uid="{00000000-0005-0000-0000-0000A0420000}"/>
    <cellStyle name="40% - Accent3 5 3 4 3 2" xfId="11594" xr:uid="{00000000-0005-0000-0000-0000A1420000}"/>
    <cellStyle name="40% - Accent3 5 3 4 3 3" xfId="45659" xr:uid="{00000000-0005-0000-0000-0000A2420000}"/>
    <cellStyle name="40% - Accent3 5 3 4 4" xfId="11595" xr:uid="{00000000-0005-0000-0000-0000A3420000}"/>
    <cellStyle name="40% - Accent3 5 3 4 5" xfId="11596" xr:uid="{00000000-0005-0000-0000-0000A4420000}"/>
    <cellStyle name="40% - Accent3 5 3 4 6" xfId="38244" xr:uid="{00000000-0005-0000-0000-0000A5420000}"/>
    <cellStyle name="40% - Accent3 5 3 4 7" xfId="45656" xr:uid="{00000000-0005-0000-0000-0000A6420000}"/>
    <cellStyle name="40% - Accent3 5 3 5" xfId="11597" xr:uid="{00000000-0005-0000-0000-0000A7420000}"/>
    <cellStyle name="40% - Accent3 5 3 5 2" xfId="11598" xr:uid="{00000000-0005-0000-0000-0000A8420000}"/>
    <cellStyle name="40% - Accent3 5 3 5 2 2" xfId="11599" xr:uid="{00000000-0005-0000-0000-0000A9420000}"/>
    <cellStyle name="40% - Accent3 5 3 5 2 3" xfId="45661" xr:uid="{00000000-0005-0000-0000-0000AA420000}"/>
    <cellStyle name="40% - Accent3 5 3 5 3" xfId="11600" xr:uid="{00000000-0005-0000-0000-0000AB420000}"/>
    <cellStyle name="40% - Accent3 5 3 5 4" xfId="11601" xr:uid="{00000000-0005-0000-0000-0000AC420000}"/>
    <cellStyle name="40% - Accent3 5 3 5 5" xfId="38246" xr:uid="{00000000-0005-0000-0000-0000AD420000}"/>
    <cellStyle name="40% - Accent3 5 3 5 6" xfId="45660" xr:uid="{00000000-0005-0000-0000-0000AE420000}"/>
    <cellStyle name="40% - Accent3 5 3 6" xfId="11602" xr:uid="{00000000-0005-0000-0000-0000AF420000}"/>
    <cellStyle name="40% - Accent3 5 3 6 2" xfId="11603" xr:uid="{00000000-0005-0000-0000-0000B0420000}"/>
    <cellStyle name="40% - Accent3 5 3 6 2 2" xfId="11604" xr:uid="{00000000-0005-0000-0000-0000B1420000}"/>
    <cellStyle name="40% - Accent3 5 3 6 3" xfId="11605" xr:uid="{00000000-0005-0000-0000-0000B2420000}"/>
    <cellStyle name="40% - Accent3 5 3 6 4" xfId="11606" xr:uid="{00000000-0005-0000-0000-0000B3420000}"/>
    <cellStyle name="40% - Accent3 5 3 6 5" xfId="45662" xr:uid="{00000000-0005-0000-0000-0000B4420000}"/>
    <cellStyle name="40% - Accent3 5 3 7" xfId="11607" xr:uid="{00000000-0005-0000-0000-0000B5420000}"/>
    <cellStyle name="40% - Accent3 5 3 7 2" xfId="11608" xr:uid="{00000000-0005-0000-0000-0000B6420000}"/>
    <cellStyle name="40% - Accent3 5 3 7 2 2" xfId="11609" xr:uid="{00000000-0005-0000-0000-0000B7420000}"/>
    <cellStyle name="40% - Accent3 5 3 7 3" xfId="11610" xr:uid="{00000000-0005-0000-0000-0000B8420000}"/>
    <cellStyle name="40% - Accent3 5 3 7 4" xfId="11611" xr:uid="{00000000-0005-0000-0000-0000B9420000}"/>
    <cellStyle name="40% - Accent3 5 3 8" xfId="11612" xr:uid="{00000000-0005-0000-0000-0000BA420000}"/>
    <cellStyle name="40% - Accent3 5 3 8 2" xfId="11613" xr:uid="{00000000-0005-0000-0000-0000BB420000}"/>
    <cellStyle name="40% - Accent3 5 3 9" xfId="11614" xr:uid="{00000000-0005-0000-0000-0000BC420000}"/>
    <cellStyle name="40% - Accent3 5 4" xfId="11615" xr:uid="{00000000-0005-0000-0000-0000BD420000}"/>
    <cellStyle name="40% - Accent3 5 4 10" xfId="34754" xr:uid="{00000000-0005-0000-0000-0000BE420000}"/>
    <cellStyle name="40% - Accent3 5 4 11" xfId="45663" xr:uid="{00000000-0005-0000-0000-0000BF420000}"/>
    <cellStyle name="40% - Accent3 5 4 2" xfId="11616" xr:uid="{00000000-0005-0000-0000-0000C0420000}"/>
    <cellStyle name="40% - Accent3 5 4 2 2" xfId="11617" xr:uid="{00000000-0005-0000-0000-0000C1420000}"/>
    <cellStyle name="40% - Accent3 5 4 2 2 2" xfId="11618" xr:uid="{00000000-0005-0000-0000-0000C2420000}"/>
    <cellStyle name="40% - Accent3 5 4 2 2 2 2" xfId="11619" xr:uid="{00000000-0005-0000-0000-0000C3420000}"/>
    <cellStyle name="40% - Accent3 5 4 2 2 2 3" xfId="45666" xr:uid="{00000000-0005-0000-0000-0000C4420000}"/>
    <cellStyle name="40% - Accent3 5 4 2 2 3" xfId="11620" xr:uid="{00000000-0005-0000-0000-0000C5420000}"/>
    <cellStyle name="40% - Accent3 5 4 2 2 4" xfId="11621" xr:uid="{00000000-0005-0000-0000-0000C6420000}"/>
    <cellStyle name="40% - Accent3 5 4 2 2 5" xfId="38248" xr:uid="{00000000-0005-0000-0000-0000C7420000}"/>
    <cellStyle name="40% - Accent3 5 4 2 2 6" xfId="45665" xr:uid="{00000000-0005-0000-0000-0000C8420000}"/>
    <cellStyle name="40% - Accent3 5 4 2 3" xfId="11622" xr:uid="{00000000-0005-0000-0000-0000C9420000}"/>
    <cellStyle name="40% - Accent3 5 4 2 3 2" xfId="11623" xr:uid="{00000000-0005-0000-0000-0000CA420000}"/>
    <cellStyle name="40% - Accent3 5 4 2 3 3" xfId="45667" xr:uid="{00000000-0005-0000-0000-0000CB420000}"/>
    <cellStyle name="40% - Accent3 5 4 2 4" xfId="11624" xr:uid="{00000000-0005-0000-0000-0000CC420000}"/>
    <cellStyle name="40% - Accent3 5 4 2 5" xfId="11625" xr:uid="{00000000-0005-0000-0000-0000CD420000}"/>
    <cellStyle name="40% - Accent3 5 4 2 6" xfId="38247" xr:uid="{00000000-0005-0000-0000-0000CE420000}"/>
    <cellStyle name="40% - Accent3 5 4 2 7" xfId="45664" xr:uid="{00000000-0005-0000-0000-0000CF420000}"/>
    <cellStyle name="40% - Accent3 5 4 3" xfId="11626" xr:uid="{00000000-0005-0000-0000-0000D0420000}"/>
    <cellStyle name="40% - Accent3 5 4 3 2" xfId="11627" xr:uid="{00000000-0005-0000-0000-0000D1420000}"/>
    <cellStyle name="40% - Accent3 5 4 3 2 2" xfId="11628" xr:uid="{00000000-0005-0000-0000-0000D2420000}"/>
    <cellStyle name="40% - Accent3 5 4 3 2 2 2" xfId="11629" xr:uid="{00000000-0005-0000-0000-0000D3420000}"/>
    <cellStyle name="40% - Accent3 5 4 3 2 2 3" xfId="45670" xr:uid="{00000000-0005-0000-0000-0000D4420000}"/>
    <cellStyle name="40% - Accent3 5 4 3 2 3" xfId="11630" xr:uid="{00000000-0005-0000-0000-0000D5420000}"/>
    <cellStyle name="40% - Accent3 5 4 3 2 4" xfId="11631" xr:uid="{00000000-0005-0000-0000-0000D6420000}"/>
    <cellStyle name="40% - Accent3 5 4 3 2 5" xfId="38250" xr:uid="{00000000-0005-0000-0000-0000D7420000}"/>
    <cellStyle name="40% - Accent3 5 4 3 2 6" xfId="45669" xr:uid="{00000000-0005-0000-0000-0000D8420000}"/>
    <cellStyle name="40% - Accent3 5 4 3 3" xfId="11632" xr:uid="{00000000-0005-0000-0000-0000D9420000}"/>
    <cellStyle name="40% - Accent3 5 4 3 3 2" xfId="11633" xr:uid="{00000000-0005-0000-0000-0000DA420000}"/>
    <cellStyle name="40% - Accent3 5 4 3 3 3" xfId="45671" xr:uid="{00000000-0005-0000-0000-0000DB420000}"/>
    <cellStyle name="40% - Accent3 5 4 3 4" xfId="11634" xr:uid="{00000000-0005-0000-0000-0000DC420000}"/>
    <cellStyle name="40% - Accent3 5 4 3 5" xfId="11635" xr:uid="{00000000-0005-0000-0000-0000DD420000}"/>
    <cellStyle name="40% - Accent3 5 4 3 6" xfId="38249" xr:uid="{00000000-0005-0000-0000-0000DE420000}"/>
    <cellStyle name="40% - Accent3 5 4 3 7" xfId="45668" xr:uid="{00000000-0005-0000-0000-0000DF420000}"/>
    <cellStyle name="40% - Accent3 5 4 4" xfId="11636" xr:uid="{00000000-0005-0000-0000-0000E0420000}"/>
    <cellStyle name="40% - Accent3 5 4 4 2" xfId="11637" xr:uid="{00000000-0005-0000-0000-0000E1420000}"/>
    <cellStyle name="40% - Accent3 5 4 4 2 2" xfId="11638" xr:uid="{00000000-0005-0000-0000-0000E2420000}"/>
    <cellStyle name="40% - Accent3 5 4 4 2 3" xfId="45673" xr:uid="{00000000-0005-0000-0000-0000E3420000}"/>
    <cellStyle name="40% - Accent3 5 4 4 3" xfId="11639" xr:uid="{00000000-0005-0000-0000-0000E4420000}"/>
    <cellStyle name="40% - Accent3 5 4 4 4" xfId="11640" xr:uid="{00000000-0005-0000-0000-0000E5420000}"/>
    <cellStyle name="40% - Accent3 5 4 4 5" xfId="38251" xr:uid="{00000000-0005-0000-0000-0000E6420000}"/>
    <cellStyle name="40% - Accent3 5 4 4 6" xfId="45672" xr:uid="{00000000-0005-0000-0000-0000E7420000}"/>
    <cellStyle name="40% - Accent3 5 4 5" xfId="11641" xr:uid="{00000000-0005-0000-0000-0000E8420000}"/>
    <cellStyle name="40% - Accent3 5 4 5 2" xfId="11642" xr:uid="{00000000-0005-0000-0000-0000E9420000}"/>
    <cellStyle name="40% - Accent3 5 4 5 2 2" xfId="11643" xr:uid="{00000000-0005-0000-0000-0000EA420000}"/>
    <cellStyle name="40% - Accent3 5 4 5 3" xfId="11644" xr:uid="{00000000-0005-0000-0000-0000EB420000}"/>
    <cellStyle name="40% - Accent3 5 4 5 4" xfId="11645" xr:uid="{00000000-0005-0000-0000-0000EC420000}"/>
    <cellStyle name="40% - Accent3 5 4 5 5" xfId="45674" xr:uid="{00000000-0005-0000-0000-0000ED420000}"/>
    <cellStyle name="40% - Accent3 5 4 6" xfId="11646" xr:uid="{00000000-0005-0000-0000-0000EE420000}"/>
    <cellStyle name="40% - Accent3 5 4 6 2" xfId="11647" xr:uid="{00000000-0005-0000-0000-0000EF420000}"/>
    <cellStyle name="40% - Accent3 5 4 6 2 2" xfId="11648" xr:uid="{00000000-0005-0000-0000-0000F0420000}"/>
    <cellStyle name="40% - Accent3 5 4 6 3" xfId="11649" xr:uid="{00000000-0005-0000-0000-0000F1420000}"/>
    <cellStyle name="40% - Accent3 5 4 6 4" xfId="11650" xr:uid="{00000000-0005-0000-0000-0000F2420000}"/>
    <cellStyle name="40% - Accent3 5 4 7" xfId="11651" xr:uid="{00000000-0005-0000-0000-0000F3420000}"/>
    <cellStyle name="40% - Accent3 5 4 7 2" xfId="11652" xr:uid="{00000000-0005-0000-0000-0000F4420000}"/>
    <cellStyle name="40% - Accent3 5 4 8" xfId="11653" xr:uid="{00000000-0005-0000-0000-0000F5420000}"/>
    <cellStyle name="40% - Accent3 5 4 9" xfId="11654" xr:uid="{00000000-0005-0000-0000-0000F6420000}"/>
    <cellStyle name="40% - Accent3 5 5" xfId="11655" xr:uid="{00000000-0005-0000-0000-0000F7420000}"/>
    <cellStyle name="40% - Accent3 5 5 2" xfId="11656" xr:uid="{00000000-0005-0000-0000-0000F8420000}"/>
    <cellStyle name="40% - Accent3 5 5 2 2" xfId="11657" xr:uid="{00000000-0005-0000-0000-0000F9420000}"/>
    <cellStyle name="40% - Accent3 5 5 2 2 2" xfId="11658" xr:uid="{00000000-0005-0000-0000-0000FA420000}"/>
    <cellStyle name="40% - Accent3 5 5 2 2 3" xfId="45677" xr:uid="{00000000-0005-0000-0000-0000FB420000}"/>
    <cellStyle name="40% - Accent3 5 5 2 3" xfId="11659" xr:uid="{00000000-0005-0000-0000-0000FC420000}"/>
    <cellStyle name="40% - Accent3 5 5 2 4" xfId="11660" xr:uid="{00000000-0005-0000-0000-0000FD420000}"/>
    <cellStyle name="40% - Accent3 5 5 2 5" xfId="38253" xr:uid="{00000000-0005-0000-0000-0000FE420000}"/>
    <cellStyle name="40% - Accent3 5 5 2 6" xfId="45676" xr:uid="{00000000-0005-0000-0000-0000FF420000}"/>
    <cellStyle name="40% - Accent3 5 5 3" xfId="11661" xr:uid="{00000000-0005-0000-0000-000000430000}"/>
    <cellStyle name="40% - Accent3 5 5 3 2" xfId="11662" xr:uid="{00000000-0005-0000-0000-000001430000}"/>
    <cellStyle name="40% - Accent3 5 5 3 2 2" xfId="11663" xr:uid="{00000000-0005-0000-0000-000002430000}"/>
    <cellStyle name="40% - Accent3 5 5 3 2 3" xfId="45679" xr:uid="{00000000-0005-0000-0000-000003430000}"/>
    <cellStyle name="40% - Accent3 5 5 3 3" xfId="11664" xr:uid="{00000000-0005-0000-0000-000004430000}"/>
    <cellStyle name="40% - Accent3 5 5 3 4" xfId="11665" xr:uid="{00000000-0005-0000-0000-000005430000}"/>
    <cellStyle name="40% - Accent3 5 5 3 5" xfId="38254" xr:uid="{00000000-0005-0000-0000-000006430000}"/>
    <cellStyle name="40% - Accent3 5 5 3 6" xfId="45678" xr:uid="{00000000-0005-0000-0000-000007430000}"/>
    <cellStyle name="40% - Accent3 5 5 4" xfId="11666" xr:uid="{00000000-0005-0000-0000-000008430000}"/>
    <cellStyle name="40% - Accent3 5 5 4 2" xfId="11667" xr:uid="{00000000-0005-0000-0000-000009430000}"/>
    <cellStyle name="40% - Accent3 5 5 4 3" xfId="45680" xr:uid="{00000000-0005-0000-0000-00000A430000}"/>
    <cellStyle name="40% - Accent3 5 5 5" xfId="11668" xr:uid="{00000000-0005-0000-0000-00000B430000}"/>
    <cellStyle name="40% - Accent3 5 5 6" xfId="11669" xr:uid="{00000000-0005-0000-0000-00000C430000}"/>
    <cellStyle name="40% - Accent3 5 5 7" xfId="38252" xr:uid="{00000000-0005-0000-0000-00000D430000}"/>
    <cellStyle name="40% - Accent3 5 5 8" xfId="45675" xr:uid="{00000000-0005-0000-0000-00000E430000}"/>
    <cellStyle name="40% - Accent3 5 6" xfId="11670" xr:uid="{00000000-0005-0000-0000-00000F430000}"/>
    <cellStyle name="40% - Accent3 5 6 2" xfId="11671" xr:uid="{00000000-0005-0000-0000-000010430000}"/>
    <cellStyle name="40% - Accent3 5 6 2 2" xfId="11672" xr:uid="{00000000-0005-0000-0000-000011430000}"/>
    <cellStyle name="40% - Accent3 5 6 2 2 2" xfId="11673" xr:uid="{00000000-0005-0000-0000-000012430000}"/>
    <cellStyle name="40% - Accent3 5 6 2 2 3" xfId="45683" xr:uid="{00000000-0005-0000-0000-000013430000}"/>
    <cellStyle name="40% - Accent3 5 6 2 3" xfId="11674" xr:uid="{00000000-0005-0000-0000-000014430000}"/>
    <cellStyle name="40% - Accent3 5 6 2 4" xfId="11675" xr:uid="{00000000-0005-0000-0000-000015430000}"/>
    <cellStyle name="40% - Accent3 5 6 2 5" xfId="38256" xr:uid="{00000000-0005-0000-0000-000016430000}"/>
    <cellStyle name="40% - Accent3 5 6 2 6" xfId="45682" xr:uid="{00000000-0005-0000-0000-000017430000}"/>
    <cellStyle name="40% - Accent3 5 6 3" xfId="11676" xr:uid="{00000000-0005-0000-0000-000018430000}"/>
    <cellStyle name="40% - Accent3 5 6 3 2" xfId="11677" xr:uid="{00000000-0005-0000-0000-000019430000}"/>
    <cellStyle name="40% - Accent3 5 6 3 3" xfId="45684" xr:uid="{00000000-0005-0000-0000-00001A430000}"/>
    <cellStyle name="40% - Accent3 5 6 4" xfId="11678" xr:uid="{00000000-0005-0000-0000-00001B430000}"/>
    <cellStyle name="40% - Accent3 5 6 5" xfId="11679" xr:uid="{00000000-0005-0000-0000-00001C430000}"/>
    <cellStyle name="40% - Accent3 5 6 6" xfId="38255" xr:uid="{00000000-0005-0000-0000-00001D430000}"/>
    <cellStyle name="40% - Accent3 5 6 7" xfId="45681" xr:uid="{00000000-0005-0000-0000-00001E430000}"/>
    <cellStyle name="40% - Accent3 5 7" xfId="11680" xr:uid="{00000000-0005-0000-0000-00001F430000}"/>
    <cellStyle name="40% - Accent3 5 7 2" xfId="11681" xr:uid="{00000000-0005-0000-0000-000020430000}"/>
    <cellStyle name="40% - Accent3 5 7 2 2" xfId="11682" xr:uid="{00000000-0005-0000-0000-000021430000}"/>
    <cellStyle name="40% - Accent3 5 7 2 3" xfId="45686" xr:uid="{00000000-0005-0000-0000-000022430000}"/>
    <cellStyle name="40% - Accent3 5 7 3" xfId="11683" xr:uid="{00000000-0005-0000-0000-000023430000}"/>
    <cellStyle name="40% - Accent3 5 7 4" xfId="11684" xr:uid="{00000000-0005-0000-0000-000024430000}"/>
    <cellStyle name="40% - Accent3 5 7 5" xfId="38257" xr:uid="{00000000-0005-0000-0000-000025430000}"/>
    <cellStyle name="40% - Accent3 5 7 6" xfId="45685" xr:uid="{00000000-0005-0000-0000-000026430000}"/>
    <cellStyle name="40% - Accent3 5 8" xfId="11685" xr:uid="{00000000-0005-0000-0000-000027430000}"/>
    <cellStyle name="40% - Accent3 5 8 2" xfId="11686" xr:uid="{00000000-0005-0000-0000-000028430000}"/>
    <cellStyle name="40% - Accent3 5 8 2 2" xfId="11687" xr:uid="{00000000-0005-0000-0000-000029430000}"/>
    <cellStyle name="40% - Accent3 5 8 3" xfId="11688" xr:uid="{00000000-0005-0000-0000-00002A430000}"/>
    <cellStyle name="40% - Accent3 5 8 4" xfId="11689" xr:uid="{00000000-0005-0000-0000-00002B430000}"/>
    <cellStyle name="40% - Accent3 5 8 5" xfId="45687" xr:uid="{00000000-0005-0000-0000-00002C430000}"/>
    <cellStyle name="40% - Accent3 5 9" xfId="11690" xr:uid="{00000000-0005-0000-0000-00002D430000}"/>
    <cellStyle name="40% - Accent3 5 9 2" xfId="11691" xr:uid="{00000000-0005-0000-0000-00002E430000}"/>
    <cellStyle name="40% - Accent3 5 9 2 2" xfId="11692" xr:uid="{00000000-0005-0000-0000-00002F430000}"/>
    <cellStyle name="40% - Accent3 5 9 3" xfId="11693" xr:uid="{00000000-0005-0000-0000-000030430000}"/>
    <cellStyle name="40% - Accent3 5 9 4" xfId="11694" xr:uid="{00000000-0005-0000-0000-000031430000}"/>
    <cellStyle name="40% - Accent3 6" xfId="11695" xr:uid="{00000000-0005-0000-0000-000032430000}"/>
    <cellStyle name="40% - Accent3 7" xfId="11696" xr:uid="{00000000-0005-0000-0000-000033430000}"/>
    <cellStyle name="40% - Accent3 8" xfId="11697" xr:uid="{00000000-0005-0000-0000-000034430000}"/>
    <cellStyle name="40% - Accent3 9" xfId="11698" xr:uid="{00000000-0005-0000-0000-000035430000}"/>
    <cellStyle name="40% - Accent3 9 2" xfId="11699" xr:uid="{00000000-0005-0000-0000-000036430000}"/>
    <cellStyle name="40% - Accent3 9 2 2" xfId="11700" xr:uid="{00000000-0005-0000-0000-000037430000}"/>
    <cellStyle name="40% - Accent3 9 2 3" xfId="45689" xr:uid="{00000000-0005-0000-0000-000038430000}"/>
    <cellStyle name="40% - Accent3 9 3" xfId="11701" xr:uid="{00000000-0005-0000-0000-000039430000}"/>
    <cellStyle name="40% - Accent3 9 4" xfId="11702" xr:uid="{00000000-0005-0000-0000-00003A430000}"/>
    <cellStyle name="40% - Accent3 9 5" xfId="38258" xr:uid="{00000000-0005-0000-0000-00003B430000}"/>
    <cellStyle name="40% - Accent3 9 6" xfId="45688" xr:uid="{00000000-0005-0000-0000-00003C430000}"/>
    <cellStyle name="40% - Accent4 10" xfId="45690" xr:uid="{00000000-0005-0000-0000-00003D430000}"/>
    <cellStyle name="40% - Accent4 2" xfId="11703" xr:uid="{00000000-0005-0000-0000-00003E430000}"/>
    <cellStyle name="40% - Accent4 2 10" xfId="41850" xr:uid="{00000000-0005-0000-0000-00003F430000}"/>
    <cellStyle name="40% - Accent4 2 2" xfId="11704" xr:uid="{00000000-0005-0000-0000-000040430000}"/>
    <cellStyle name="40% - Accent4 2 2 2" xfId="11705" xr:uid="{00000000-0005-0000-0000-000041430000}"/>
    <cellStyle name="40% - Accent4 2 2 3" xfId="11706" xr:uid="{00000000-0005-0000-0000-000042430000}"/>
    <cellStyle name="40% - Accent4 2 2 3 2" xfId="38260" xr:uid="{00000000-0005-0000-0000-000043430000}"/>
    <cellStyle name="40% - Accent4 2 2 3 3" xfId="38259" xr:uid="{00000000-0005-0000-0000-000044430000}"/>
    <cellStyle name="40% - Accent4 2 2 4" xfId="11707" xr:uid="{00000000-0005-0000-0000-000045430000}"/>
    <cellStyle name="40% - Accent4 2 3" xfId="11708" xr:uid="{00000000-0005-0000-0000-000046430000}"/>
    <cellStyle name="40% - Accent4 2 3 2" xfId="11709" xr:uid="{00000000-0005-0000-0000-000047430000}"/>
    <cellStyle name="40% - Accent4 2 3 2 10" xfId="11710" xr:uid="{00000000-0005-0000-0000-000048430000}"/>
    <cellStyle name="40% - Accent4 2 3 2 11" xfId="34756" xr:uid="{00000000-0005-0000-0000-000049430000}"/>
    <cellStyle name="40% - Accent4 2 3 2 12" xfId="45691" xr:uid="{00000000-0005-0000-0000-00004A430000}"/>
    <cellStyle name="40% - Accent4 2 3 2 2" xfId="11711" xr:uid="{00000000-0005-0000-0000-00004B430000}"/>
    <cellStyle name="40% - Accent4 2 3 2 2 10" xfId="34757" xr:uid="{00000000-0005-0000-0000-00004C430000}"/>
    <cellStyle name="40% - Accent4 2 3 2 2 11" xfId="45692" xr:uid="{00000000-0005-0000-0000-00004D430000}"/>
    <cellStyle name="40% - Accent4 2 3 2 2 2" xfId="11712" xr:uid="{00000000-0005-0000-0000-00004E430000}"/>
    <cellStyle name="40% - Accent4 2 3 2 2 2 2" xfId="11713" xr:uid="{00000000-0005-0000-0000-00004F430000}"/>
    <cellStyle name="40% - Accent4 2 3 2 2 2 2 2" xfId="11714" xr:uid="{00000000-0005-0000-0000-000050430000}"/>
    <cellStyle name="40% - Accent4 2 3 2 2 2 2 2 2" xfId="11715" xr:uid="{00000000-0005-0000-0000-000051430000}"/>
    <cellStyle name="40% - Accent4 2 3 2 2 2 2 2 3" xfId="45695" xr:uid="{00000000-0005-0000-0000-000052430000}"/>
    <cellStyle name="40% - Accent4 2 3 2 2 2 2 3" xfId="11716" xr:uid="{00000000-0005-0000-0000-000053430000}"/>
    <cellStyle name="40% - Accent4 2 3 2 2 2 2 4" xfId="11717" xr:uid="{00000000-0005-0000-0000-000054430000}"/>
    <cellStyle name="40% - Accent4 2 3 2 2 2 2 5" xfId="38262" xr:uid="{00000000-0005-0000-0000-000055430000}"/>
    <cellStyle name="40% - Accent4 2 3 2 2 2 2 6" xfId="45694" xr:uid="{00000000-0005-0000-0000-000056430000}"/>
    <cellStyle name="40% - Accent4 2 3 2 2 2 3" xfId="11718" xr:uid="{00000000-0005-0000-0000-000057430000}"/>
    <cellStyle name="40% - Accent4 2 3 2 2 2 3 2" xfId="11719" xr:uid="{00000000-0005-0000-0000-000058430000}"/>
    <cellStyle name="40% - Accent4 2 3 2 2 2 3 3" xfId="45696" xr:uid="{00000000-0005-0000-0000-000059430000}"/>
    <cellStyle name="40% - Accent4 2 3 2 2 2 4" xfId="11720" xr:uid="{00000000-0005-0000-0000-00005A430000}"/>
    <cellStyle name="40% - Accent4 2 3 2 2 2 5" xfId="11721" xr:uid="{00000000-0005-0000-0000-00005B430000}"/>
    <cellStyle name="40% - Accent4 2 3 2 2 2 6" xfId="38261" xr:uid="{00000000-0005-0000-0000-00005C430000}"/>
    <cellStyle name="40% - Accent4 2 3 2 2 2 7" xfId="45693" xr:uid="{00000000-0005-0000-0000-00005D430000}"/>
    <cellStyle name="40% - Accent4 2 3 2 2 3" xfId="11722" xr:uid="{00000000-0005-0000-0000-00005E430000}"/>
    <cellStyle name="40% - Accent4 2 3 2 2 3 2" xfId="11723" xr:uid="{00000000-0005-0000-0000-00005F430000}"/>
    <cellStyle name="40% - Accent4 2 3 2 2 3 2 2" xfId="11724" xr:uid="{00000000-0005-0000-0000-000060430000}"/>
    <cellStyle name="40% - Accent4 2 3 2 2 3 2 2 2" xfId="11725" xr:uid="{00000000-0005-0000-0000-000061430000}"/>
    <cellStyle name="40% - Accent4 2 3 2 2 3 2 2 3" xfId="45699" xr:uid="{00000000-0005-0000-0000-000062430000}"/>
    <cellStyle name="40% - Accent4 2 3 2 2 3 2 3" xfId="11726" xr:uid="{00000000-0005-0000-0000-000063430000}"/>
    <cellStyle name="40% - Accent4 2 3 2 2 3 2 4" xfId="11727" xr:uid="{00000000-0005-0000-0000-000064430000}"/>
    <cellStyle name="40% - Accent4 2 3 2 2 3 2 5" xfId="38264" xr:uid="{00000000-0005-0000-0000-000065430000}"/>
    <cellStyle name="40% - Accent4 2 3 2 2 3 2 6" xfId="45698" xr:uid="{00000000-0005-0000-0000-000066430000}"/>
    <cellStyle name="40% - Accent4 2 3 2 2 3 3" xfId="11728" xr:uid="{00000000-0005-0000-0000-000067430000}"/>
    <cellStyle name="40% - Accent4 2 3 2 2 3 3 2" xfId="11729" xr:uid="{00000000-0005-0000-0000-000068430000}"/>
    <cellStyle name="40% - Accent4 2 3 2 2 3 3 3" xfId="45700" xr:uid="{00000000-0005-0000-0000-000069430000}"/>
    <cellStyle name="40% - Accent4 2 3 2 2 3 4" xfId="11730" xr:uid="{00000000-0005-0000-0000-00006A430000}"/>
    <cellStyle name="40% - Accent4 2 3 2 2 3 5" xfId="11731" xr:uid="{00000000-0005-0000-0000-00006B430000}"/>
    <cellStyle name="40% - Accent4 2 3 2 2 3 6" xfId="38263" xr:uid="{00000000-0005-0000-0000-00006C430000}"/>
    <cellStyle name="40% - Accent4 2 3 2 2 3 7" xfId="45697" xr:uid="{00000000-0005-0000-0000-00006D430000}"/>
    <cellStyle name="40% - Accent4 2 3 2 2 4" xfId="11732" xr:uid="{00000000-0005-0000-0000-00006E430000}"/>
    <cellStyle name="40% - Accent4 2 3 2 2 4 2" xfId="11733" xr:uid="{00000000-0005-0000-0000-00006F430000}"/>
    <cellStyle name="40% - Accent4 2 3 2 2 4 2 2" xfId="11734" xr:uid="{00000000-0005-0000-0000-000070430000}"/>
    <cellStyle name="40% - Accent4 2 3 2 2 4 2 3" xfId="45702" xr:uid="{00000000-0005-0000-0000-000071430000}"/>
    <cellStyle name="40% - Accent4 2 3 2 2 4 3" xfId="11735" xr:uid="{00000000-0005-0000-0000-000072430000}"/>
    <cellStyle name="40% - Accent4 2 3 2 2 4 4" xfId="11736" xr:uid="{00000000-0005-0000-0000-000073430000}"/>
    <cellStyle name="40% - Accent4 2 3 2 2 4 5" xfId="38265" xr:uid="{00000000-0005-0000-0000-000074430000}"/>
    <cellStyle name="40% - Accent4 2 3 2 2 4 6" xfId="45701" xr:uid="{00000000-0005-0000-0000-000075430000}"/>
    <cellStyle name="40% - Accent4 2 3 2 2 5" xfId="11737" xr:uid="{00000000-0005-0000-0000-000076430000}"/>
    <cellStyle name="40% - Accent4 2 3 2 2 5 2" xfId="11738" xr:uid="{00000000-0005-0000-0000-000077430000}"/>
    <cellStyle name="40% - Accent4 2 3 2 2 5 2 2" xfId="11739" xr:uid="{00000000-0005-0000-0000-000078430000}"/>
    <cellStyle name="40% - Accent4 2 3 2 2 5 3" xfId="11740" xr:uid="{00000000-0005-0000-0000-000079430000}"/>
    <cellStyle name="40% - Accent4 2 3 2 2 5 4" xfId="11741" xr:uid="{00000000-0005-0000-0000-00007A430000}"/>
    <cellStyle name="40% - Accent4 2 3 2 2 5 5" xfId="45703" xr:uid="{00000000-0005-0000-0000-00007B430000}"/>
    <cellStyle name="40% - Accent4 2 3 2 2 6" xfId="11742" xr:uid="{00000000-0005-0000-0000-00007C430000}"/>
    <cellStyle name="40% - Accent4 2 3 2 2 6 2" xfId="11743" xr:uid="{00000000-0005-0000-0000-00007D430000}"/>
    <cellStyle name="40% - Accent4 2 3 2 2 6 2 2" xfId="11744" xr:uid="{00000000-0005-0000-0000-00007E430000}"/>
    <cellStyle name="40% - Accent4 2 3 2 2 6 3" xfId="11745" xr:uid="{00000000-0005-0000-0000-00007F430000}"/>
    <cellStyle name="40% - Accent4 2 3 2 2 6 4" xfId="11746" xr:uid="{00000000-0005-0000-0000-000080430000}"/>
    <cellStyle name="40% - Accent4 2 3 2 2 7" xfId="11747" xr:uid="{00000000-0005-0000-0000-000081430000}"/>
    <cellStyle name="40% - Accent4 2 3 2 2 7 2" xfId="11748" xr:uid="{00000000-0005-0000-0000-000082430000}"/>
    <cellStyle name="40% - Accent4 2 3 2 2 8" xfId="11749" xr:uid="{00000000-0005-0000-0000-000083430000}"/>
    <cellStyle name="40% - Accent4 2 3 2 2 9" xfId="11750" xr:uid="{00000000-0005-0000-0000-000084430000}"/>
    <cellStyle name="40% - Accent4 2 3 2 3" xfId="11751" xr:uid="{00000000-0005-0000-0000-000085430000}"/>
    <cellStyle name="40% - Accent4 2 3 2 3 2" xfId="11752" xr:uid="{00000000-0005-0000-0000-000086430000}"/>
    <cellStyle name="40% - Accent4 2 3 2 3 2 2" xfId="11753" xr:uid="{00000000-0005-0000-0000-000087430000}"/>
    <cellStyle name="40% - Accent4 2 3 2 3 2 2 2" xfId="11754" xr:uid="{00000000-0005-0000-0000-000088430000}"/>
    <cellStyle name="40% - Accent4 2 3 2 3 2 2 3" xfId="45706" xr:uid="{00000000-0005-0000-0000-000089430000}"/>
    <cellStyle name="40% - Accent4 2 3 2 3 2 3" xfId="11755" xr:uid="{00000000-0005-0000-0000-00008A430000}"/>
    <cellStyle name="40% - Accent4 2 3 2 3 2 4" xfId="11756" xr:uid="{00000000-0005-0000-0000-00008B430000}"/>
    <cellStyle name="40% - Accent4 2 3 2 3 2 5" xfId="38267" xr:uid="{00000000-0005-0000-0000-00008C430000}"/>
    <cellStyle name="40% - Accent4 2 3 2 3 2 6" xfId="45705" xr:uid="{00000000-0005-0000-0000-00008D430000}"/>
    <cellStyle name="40% - Accent4 2 3 2 3 3" xfId="11757" xr:uid="{00000000-0005-0000-0000-00008E430000}"/>
    <cellStyle name="40% - Accent4 2 3 2 3 3 2" xfId="11758" xr:uid="{00000000-0005-0000-0000-00008F430000}"/>
    <cellStyle name="40% - Accent4 2 3 2 3 3 3" xfId="45707" xr:uid="{00000000-0005-0000-0000-000090430000}"/>
    <cellStyle name="40% - Accent4 2 3 2 3 4" xfId="11759" xr:uid="{00000000-0005-0000-0000-000091430000}"/>
    <cellStyle name="40% - Accent4 2 3 2 3 5" xfId="11760" xr:uid="{00000000-0005-0000-0000-000092430000}"/>
    <cellStyle name="40% - Accent4 2 3 2 3 6" xfId="38266" xr:uid="{00000000-0005-0000-0000-000093430000}"/>
    <cellStyle name="40% - Accent4 2 3 2 3 7" xfId="45704" xr:uid="{00000000-0005-0000-0000-000094430000}"/>
    <cellStyle name="40% - Accent4 2 3 2 4" xfId="11761" xr:uid="{00000000-0005-0000-0000-000095430000}"/>
    <cellStyle name="40% - Accent4 2 3 2 4 2" xfId="11762" xr:uid="{00000000-0005-0000-0000-000096430000}"/>
    <cellStyle name="40% - Accent4 2 3 2 4 2 2" xfId="11763" xr:uid="{00000000-0005-0000-0000-000097430000}"/>
    <cellStyle name="40% - Accent4 2 3 2 4 2 2 2" xfId="11764" xr:uid="{00000000-0005-0000-0000-000098430000}"/>
    <cellStyle name="40% - Accent4 2 3 2 4 2 2 3" xfId="45710" xr:uid="{00000000-0005-0000-0000-000099430000}"/>
    <cellStyle name="40% - Accent4 2 3 2 4 2 3" xfId="11765" xr:uid="{00000000-0005-0000-0000-00009A430000}"/>
    <cellStyle name="40% - Accent4 2 3 2 4 2 4" xfId="11766" xr:uid="{00000000-0005-0000-0000-00009B430000}"/>
    <cellStyle name="40% - Accent4 2 3 2 4 2 5" xfId="38269" xr:uid="{00000000-0005-0000-0000-00009C430000}"/>
    <cellStyle name="40% - Accent4 2 3 2 4 2 6" xfId="45709" xr:uid="{00000000-0005-0000-0000-00009D430000}"/>
    <cellStyle name="40% - Accent4 2 3 2 4 3" xfId="11767" xr:uid="{00000000-0005-0000-0000-00009E430000}"/>
    <cellStyle name="40% - Accent4 2 3 2 4 3 2" xfId="11768" xr:uid="{00000000-0005-0000-0000-00009F430000}"/>
    <cellStyle name="40% - Accent4 2 3 2 4 3 3" xfId="45711" xr:uid="{00000000-0005-0000-0000-0000A0430000}"/>
    <cellStyle name="40% - Accent4 2 3 2 4 4" xfId="11769" xr:uid="{00000000-0005-0000-0000-0000A1430000}"/>
    <cellStyle name="40% - Accent4 2 3 2 4 5" xfId="11770" xr:uid="{00000000-0005-0000-0000-0000A2430000}"/>
    <cellStyle name="40% - Accent4 2 3 2 4 6" xfId="38268" xr:uid="{00000000-0005-0000-0000-0000A3430000}"/>
    <cellStyle name="40% - Accent4 2 3 2 4 7" xfId="45708" xr:uid="{00000000-0005-0000-0000-0000A4430000}"/>
    <cellStyle name="40% - Accent4 2 3 2 5" xfId="11771" xr:uid="{00000000-0005-0000-0000-0000A5430000}"/>
    <cellStyle name="40% - Accent4 2 3 2 5 2" xfId="11772" xr:uid="{00000000-0005-0000-0000-0000A6430000}"/>
    <cellStyle name="40% - Accent4 2 3 2 5 2 2" xfId="11773" xr:uid="{00000000-0005-0000-0000-0000A7430000}"/>
    <cellStyle name="40% - Accent4 2 3 2 5 2 3" xfId="45713" xr:uid="{00000000-0005-0000-0000-0000A8430000}"/>
    <cellStyle name="40% - Accent4 2 3 2 5 3" xfId="11774" xr:uid="{00000000-0005-0000-0000-0000A9430000}"/>
    <cellStyle name="40% - Accent4 2 3 2 5 4" xfId="11775" xr:uid="{00000000-0005-0000-0000-0000AA430000}"/>
    <cellStyle name="40% - Accent4 2 3 2 5 5" xfId="38270" xr:uid="{00000000-0005-0000-0000-0000AB430000}"/>
    <cellStyle name="40% - Accent4 2 3 2 5 6" xfId="45712" xr:uid="{00000000-0005-0000-0000-0000AC430000}"/>
    <cellStyle name="40% - Accent4 2 3 2 6" xfId="11776" xr:uid="{00000000-0005-0000-0000-0000AD430000}"/>
    <cellStyle name="40% - Accent4 2 3 2 6 2" xfId="11777" xr:uid="{00000000-0005-0000-0000-0000AE430000}"/>
    <cellStyle name="40% - Accent4 2 3 2 6 2 2" xfId="11778" xr:uid="{00000000-0005-0000-0000-0000AF430000}"/>
    <cellStyle name="40% - Accent4 2 3 2 6 3" xfId="11779" xr:uid="{00000000-0005-0000-0000-0000B0430000}"/>
    <cellStyle name="40% - Accent4 2 3 2 6 4" xfId="11780" xr:uid="{00000000-0005-0000-0000-0000B1430000}"/>
    <cellStyle name="40% - Accent4 2 3 2 6 5" xfId="45714" xr:uid="{00000000-0005-0000-0000-0000B2430000}"/>
    <cellStyle name="40% - Accent4 2 3 2 7" xfId="11781" xr:uid="{00000000-0005-0000-0000-0000B3430000}"/>
    <cellStyle name="40% - Accent4 2 3 2 7 2" xfId="11782" xr:uid="{00000000-0005-0000-0000-0000B4430000}"/>
    <cellStyle name="40% - Accent4 2 3 2 7 2 2" xfId="11783" xr:uid="{00000000-0005-0000-0000-0000B5430000}"/>
    <cellStyle name="40% - Accent4 2 3 2 7 3" xfId="11784" xr:uid="{00000000-0005-0000-0000-0000B6430000}"/>
    <cellStyle name="40% - Accent4 2 3 2 7 4" xfId="11785" xr:uid="{00000000-0005-0000-0000-0000B7430000}"/>
    <cellStyle name="40% - Accent4 2 3 2 8" xfId="11786" xr:uid="{00000000-0005-0000-0000-0000B8430000}"/>
    <cellStyle name="40% - Accent4 2 3 2 8 2" xfId="11787" xr:uid="{00000000-0005-0000-0000-0000B9430000}"/>
    <cellStyle name="40% - Accent4 2 3 2 9" xfId="11788" xr:uid="{00000000-0005-0000-0000-0000BA430000}"/>
    <cellStyle name="40% - Accent4 2 3 3" xfId="11789" xr:uid="{00000000-0005-0000-0000-0000BB430000}"/>
    <cellStyle name="40% - Accent4 2 3 3 10" xfId="34758" xr:uid="{00000000-0005-0000-0000-0000BC430000}"/>
    <cellStyle name="40% - Accent4 2 3 3 11" xfId="45715" xr:uid="{00000000-0005-0000-0000-0000BD430000}"/>
    <cellStyle name="40% - Accent4 2 3 3 2" xfId="11790" xr:uid="{00000000-0005-0000-0000-0000BE430000}"/>
    <cellStyle name="40% - Accent4 2 3 3 2 2" xfId="11791" xr:uid="{00000000-0005-0000-0000-0000BF430000}"/>
    <cellStyle name="40% - Accent4 2 3 3 2 2 2" xfId="11792" xr:uid="{00000000-0005-0000-0000-0000C0430000}"/>
    <cellStyle name="40% - Accent4 2 3 3 2 2 2 2" xfId="11793" xr:uid="{00000000-0005-0000-0000-0000C1430000}"/>
    <cellStyle name="40% - Accent4 2 3 3 2 2 2 3" xfId="45718" xr:uid="{00000000-0005-0000-0000-0000C2430000}"/>
    <cellStyle name="40% - Accent4 2 3 3 2 2 3" xfId="11794" xr:uid="{00000000-0005-0000-0000-0000C3430000}"/>
    <cellStyle name="40% - Accent4 2 3 3 2 2 4" xfId="11795" xr:uid="{00000000-0005-0000-0000-0000C4430000}"/>
    <cellStyle name="40% - Accent4 2 3 3 2 2 5" xfId="38272" xr:uid="{00000000-0005-0000-0000-0000C5430000}"/>
    <cellStyle name="40% - Accent4 2 3 3 2 2 6" xfId="45717" xr:uid="{00000000-0005-0000-0000-0000C6430000}"/>
    <cellStyle name="40% - Accent4 2 3 3 2 3" xfId="11796" xr:uid="{00000000-0005-0000-0000-0000C7430000}"/>
    <cellStyle name="40% - Accent4 2 3 3 2 3 2" xfId="11797" xr:uid="{00000000-0005-0000-0000-0000C8430000}"/>
    <cellStyle name="40% - Accent4 2 3 3 2 3 3" xfId="45719" xr:uid="{00000000-0005-0000-0000-0000C9430000}"/>
    <cellStyle name="40% - Accent4 2 3 3 2 4" xfId="11798" xr:uid="{00000000-0005-0000-0000-0000CA430000}"/>
    <cellStyle name="40% - Accent4 2 3 3 2 5" xfId="11799" xr:uid="{00000000-0005-0000-0000-0000CB430000}"/>
    <cellStyle name="40% - Accent4 2 3 3 2 6" xfId="38271" xr:uid="{00000000-0005-0000-0000-0000CC430000}"/>
    <cellStyle name="40% - Accent4 2 3 3 2 7" xfId="45716" xr:uid="{00000000-0005-0000-0000-0000CD430000}"/>
    <cellStyle name="40% - Accent4 2 3 3 3" xfId="11800" xr:uid="{00000000-0005-0000-0000-0000CE430000}"/>
    <cellStyle name="40% - Accent4 2 3 3 3 2" xfId="11801" xr:uid="{00000000-0005-0000-0000-0000CF430000}"/>
    <cellStyle name="40% - Accent4 2 3 3 3 2 2" xfId="11802" xr:uid="{00000000-0005-0000-0000-0000D0430000}"/>
    <cellStyle name="40% - Accent4 2 3 3 3 2 2 2" xfId="11803" xr:uid="{00000000-0005-0000-0000-0000D1430000}"/>
    <cellStyle name="40% - Accent4 2 3 3 3 2 2 3" xfId="45722" xr:uid="{00000000-0005-0000-0000-0000D2430000}"/>
    <cellStyle name="40% - Accent4 2 3 3 3 2 3" xfId="11804" xr:uid="{00000000-0005-0000-0000-0000D3430000}"/>
    <cellStyle name="40% - Accent4 2 3 3 3 2 4" xfId="11805" xr:uid="{00000000-0005-0000-0000-0000D4430000}"/>
    <cellStyle name="40% - Accent4 2 3 3 3 2 5" xfId="38274" xr:uid="{00000000-0005-0000-0000-0000D5430000}"/>
    <cellStyle name="40% - Accent4 2 3 3 3 2 6" xfId="45721" xr:uid="{00000000-0005-0000-0000-0000D6430000}"/>
    <cellStyle name="40% - Accent4 2 3 3 3 3" xfId="11806" xr:uid="{00000000-0005-0000-0000-0000D7430000}"/>
    <cellStyle name="40% - Accent4 2 3 3 3 3 2" xfId="11807" xr:uid="{00000000-0005-0000-0000-0000D8430000}"/>
    <cellStyle name="40% - Accent4 2 3 3 3 3 3" xfId="45723" xr:uid="{00000000-0005-0000-0000-0000D9430000}"/>
    <cellStyle name="40% - Accent4 2 3 3 3 4" xfId="11808" xr:uid="{00000000-0005-0000-0000-0000DA430000}"/>
    <cellStyle name="40% - Accent4 2 3 3 3 5" xfId="11809" xr:uid="{00000000-0005-0000-0000-0000DB430000}"/>
    <cellStyle name="40% - Accent4 2 3 3 3 6" xfId="38273" xr:uid="{00000000-0005-0000-0000-0000DC430000}"/>
    <cellStyle name="40% - Accent4 2 3 3 3 7" xfId="45720" xr:uid="{00000000-0005-0000-0000-0000DD430000}"/>
    <cellStyle name="40% - Accent4 2 3 3 4" xfId="11810" xr:uid="{00000000-0005-0000-0000-0000DE430000}"/>
    <cellStyle name="40% - Accent4 2 3 3 4 2" xfId="11811" xr:uid="{00000000-0005-0000-0000-0000DF430000}"/>
    <cellStyle name="40% - Accent4 2 3 3 4 2 2" xfId="11812" xr:uid="{00000000-0005-0000-0000-0000E0430000}"/>
    <cellStyle name="40% - Accent4 2 3 3 4 2 3" xfId="45725" xr:uid="{00000000-0005-0000-0000-0000E1430000}"/>
    <cellStyle name="40% - Accent4 2 3 3 4 3" xfId="11813" xr:uid="{00000000-0005-0000-0000-0000E2430000}"/>
    <cellStyle name="40% - Accent4 2 3 3 4 4" xfId="11814" xr:uid="{00000000-0005-0000-0000-0000E3430000}"/>
    <cellStyle name="40% - Accent4 2 3 3 4 5" xfId="38275" xr:uid="{00000000-0005-0000-0000-0000E4430000}"/>
    <cellStyle name="40% - Accent4 2 3 3 4 6" xfId="45724" xr:uid="{00000000-0005-0000-0000-0000E5430000}"/>
    <cellStyle name="40% - Accent4 2 3 3 5" xfId="11815" xr:uid="{00000000-0005-0000-0000-0000E6430000}"/>
    <cellStyle name="40% - Accent4 2 3 3 5 2" xfId="11816" xr:uid="{00000000-0005-0000-0000-0000E7430000}"/>
    <cellStyle name="40% - Accent4 2 3 3 5 2 2" xfId="11817" xr:uid="{00000000-0005-0000-0000-0000E8430000}"/>
    <cellStyle name="40% - Accent4 2 3 3 5 3" xfId="11818" xr:uid="{00000000-0005-0000-0000-0000E9430000}"/>
    <cellStyle name="40% - Accent4 2 3 3 5 4" xfId="11819" xr:uid="{00000000-0005-0000-0000-0000EA430000}"/>
    <cellStyle name="40% - Accent4 2 3 3 5 5" xfId="45726" xr:uid="{00000000-0005-0000-0000-0000EB430000}"/>
    <cellStyle name="40% - Accent4 2 3 3 6" xfId="11820" xr:uid="{00000000-0005-0000-0000-0000EC430000}"/>
    <cellStyle name="40% - Accent4 2 3 3 6 2" xfId="11821" xr:uid="{00000000-0005-0000-0000-0000ED430000}"/>
    <cellStyle name="40% - Accent4 2 3 3 6 2 2" xfId="11822" xr:uid="{00000000-0005-0000-0000-0000EE430000}"/>
    <cellStyle name="40% - Accent4 2 3 3 6 3" xfId="11823" xr:uid="{00000000-0005-0000-0000-0000EF430000}"/>
    <cellStyle name="40% - Accent4 2 3 3 6 4" xfId="11824" xr:uid="{00000000-0005-0000-0000-0000F0430000}"/>
    <cellStyle name="40% - Accent4 2 3 3 7" xfId="11825" xr:uid="{00000000-0005-0000-0000-0000F1430000}"/>
    <cellStyle name="40% - Accent4 2 3 3 7 2" xfId="11826" xr:uid="{00000000-0005-0000-0000-0000F2430000}"/>
    <cellStyle name="40% - Accent4 2 3 3 8" xfId="11827" xr:uid="{00000000-0005-0000-0000-0000F3430000}"/>
    <cellStyle name="40% - Accent4 2 3 3 9" xfId="11828" xr:uid="{00000000-0005-0000-0000-0000F4430000}"/>
    <cellStyle name="40% - Accent4 2 3 4" xfId="11829" xr:uid="{00000000-0005-0000-0000-0000F5430000}"/>
    <cellStyle name="40% - Accent4 2 3 4 2" xfId="11830" xr:uid="{00000000-0005-0000-0000-0000F6430000}"/>
    <cellStyle name="40% - Accent4 2 3 4 2 2" xfId="11831" xr:uid="{00000000-0005-0000-0000-0000F7430000}"/>
    <cellStyle name="40% - Accent4 2 3 4 2 2 2" xfId="11832" xr:uid="{00000000-0005-0000-0000-0000F8430000}"/>
    <cellStyle name="40% - Accent4 2 3 4 2 2 2 2" xfId="11833" xr:uid="{00000000-0005-0000-0000-0000F9430000}"/>
    <cellStyle name="40% - Accent4 2 3 4 2 2 2 3" xfId="45730" xr:uid="{00000000-0005-0000-0000-0000FA430000}"/>
    <cellStyle name="40% - Accent4 2 3 4 2 2 3" xfId="11834" xr:uid="{00000000-0005-0000-0000-0000FB430000}"/>
    <cellStyle name="40% - Accent4 2 3 4 2 2 4" xfId="11835" xr:uid="{00000000-0005-0000-0000-0000FC430000}"/>
    <cellStyle name="40% - Accent4 2 3 4 2 2 5" xfId="38278" xr:uid="{00000000-0005-0000-0000-0000FD430000}"/>
    <cellStyle name="40% - Accent4 2 3 4 2 2 6" xfId="45729" xr:uid="{00000000-0005-0000-0000-0000FE430000}"/>
    <cellStyle name="40% - Accent4 2 3 4 2 3" xfId="11836" xr:uid="{00000000-0005-0000-0000-0000FF430000}"/>
    <cellStyle name="40% - Accent4 2 3 4 2 3 2" xfId="11837" xr:uid="{00000000-0005-0000-0000-000000440000}"/>
    <cellStyle name="40% - Accent4 2 3 4 2 3 3" xfId="45731" xr:uid="{00000000-0005-0000-0000-000001440000}"/>
    <cellStyle name="40% - Accent4 2 3 4 2 4" xfId="11838" xr:uid="{00000000-0005-0000-0000-000002440000}"/>
    <cellStyle name="40% - Accent4 2 3 4 2 5" xfId="11839" xr:uid="{00000000-0005-0000-0000-000003440000}"/>
    <cellStyle name="40% - Accent4 2 3 4 2 6" xfId="38277" xr:uid="{00000000-0005-0000-0000-000004440000}"/>
    <cellStyle name="40% - Accent4 2 3 4 2 7" xfId="45728" xr:uid="{00000000-0005-0000-0000-000005440000}"/>
    <cellStyle name="40% - Accent4 2 3 4 3" xfId="11840" xr:uid="{00000000-0005-0000-0000-000006440000}"/>
    <cellStyle name="40% - Accent4 2 3 4 3 2" xfId="11841" xr:uid="{00000000-0005-0000-0000-000007440000}"/>
    <cellStyle name="40% - Accent4 2 3 4 3 2 2" xfId="11842" xr:uid="{00000000-0005-0000-0000-000008440000}"/>
    <cellStyle name="40% - Accent4 2 3 4 3 2 3" xfId="45733" xr:uid="{00000000-0005-0000-0000-000009440000}"/>
    <cellStyle name="40% - Accent4 2 3 4 3 3" xfId="11843" xr:uid="{00000000-0005-0000-0000-00000A440000}"/>
    <cellStyle name="40% - Accent4 2 3 4 3 4" xfId="11844" xr:uid="{00000000-0005-0000-0000-00000B440000}"/>
    <cellStyle name="40% - Accent4 2 3 4 3 5" xfId="38279" xr:uid="{00000000-0005-0000-0000-00000C440000}"/>
    <cellStyle name="40% - Accent4 2 3 4 3 6" xfId="45732" xr:uid="{00000000-0005-0000-0000-00000D440000}"/>
    <cellStyle name="40% - Accent4 2 3 4 4" xfId="11845" xr:uid="{00000000-0005-0000-0000-00000E440000}"/>
    <cellStyle name="40% - Accent4 2 3 4 5" xfId="11846" xr:uid="{00000000-0005-0000-0000-00000F440000}"/>
    <cellStyle name="40% - Accent4 2 3 4 5 2" xfId="11847" xr:uid="{00000000-0005-0000-0000-000010440000}"/>
    <cellStyle name="40% - Accent4 2 3 4 5 3" xfId="45734" xr:uid="{00000000-0005-0000-0000-000011440000}"/>
    <cellStyle name="40% - Accent4 2 3 4 6" xfId="11848" xr:uid="{00000000-0005-0000-0000-000012440000}"/>
    <cellStyle name="40% - Accent4 2 3 4 7" xfId="11849" xr:uid="{00000000-0005-0000-0000-000013440000}"/>
    <cellStyle name="40% - Accent4 2 3 4 8" xfId="38276" xr:uid="{00000000-0005-0000-0000-000014440000}"/>
    <cellStyle name="40% - Accent4 2 3 4 9" xfId="45727" xr:uid="{00000000-0005-0000-0000-000015440000}"/>
    <cellStyle name="40% - Accent4 2 3 5" xfId="11850" xr:uid="{00000000-0005-0000-0000-000016440000}"/>
    <cellStyle name="40% - Accent4 2 3 5 2" xfId="11851" xr:uid="{00000000-0005-0000-0000-000017440000}"/>
    <cellStyle name="40% - Accent4 2 3 5 2 2" xfId="11852" xr:uid="{00000000-0005-0000-0000-000018440000}"/>
    <cellStyle name="40% - Accent4 2 3 5 2 2 2" xfId="11853" xr:uid="{00000000-0005-0000-0000-000019440000}"/>
    <cellStyle name="40% - Accent4 2 3 5 2 2 3" xfId="45737" xr:uid="{00000000-0005-0000-0000-00001A440000}"/>
    <cellStyle name="40% - Accent4 2 3 5 2 3" xfId="11854" xr:uid="{00000000-0005-0000-0000-00001B440000}"/>
    <cellStyle name="40% - Accent4 2 3 5 2 4" xfId="11855" xr:uid="{00000000-0005-0000-0000-00001C440000}"/>
    <cellStyle name="40% - Accent4 2 3 5 2 5" xfId="38281" xr:uid="{00000000-0005-0000-0000-00001D440000}"/>
    <cellStyle name="40% - Accent4 2 3 5 2 6" xfId="45736" xr:uid="{00000000-0005-0000-0000-00001E440000}"/>
    <cellStyle name="40% - Accent4 2 3 5 3" xfId="11856" xr:uid="{00000000-0005-0000-0000-00001F440000}"/>
    <cellStyle name="40% - Accent4 2 3 5 3 2" xfId="11857" xr:uid="{00000000-0005-0000-0000-000020440000}"/>
    <cellStyle name="40% - Accent4 2 3 5 3 3" xfId="45738" xr:uid="{00000000-0005-0000-0000-000021440000}"/>
    <cellStyle name="40% - Accent4 2 3 5 4" xfId="11858" xr:uid="{00000000-0005-0000-0000-000022440000}"/>
    <cellStyle name="40% - Accent4 2 3 5 5" xfId="11859" xr:uid="{00000000-0005-0000-0000-000023440000}"/>
    <cellStyle name="40% - Accent4 2 3 5 6" xfId="38280" xr:uid="{00000000-0005-0000-0000-000024440000}"/>
    <cellStyle name="40% - Accent4 2 3 5 7" xfId="45735" xr:uid="{00000000-0005-0000-0000-000025440000}"/>
    <cellStyle name="40% - Accent4 2 3 6" xfId="11860" xr:uid="{00000000-0005-0000-0000-000026440000}"/>
    <cellStyle name="40% - Accent4 2 3 6 2" xfId="11861" xr:uid="{00000000-0005-0000-0000-000027440000}"/>
    <cellStyle name="40% - Accent4 2 3 6 2 2" xfId="11862" xr:uid="{00000000-0005-0000-0000-000028440000}"/>
    <cellStyle name="40% - Accent4 2 3 6 3" xfId="11863" xr:uid="{00000000-0005-0000-0000-000029440000}"/>
    <cellStyle name="40% - Accent4 2 3 6 4" xfId="11864" xr:uid="{00000000-0005-0000-0000-00002A440000}"/>
    <cellStyle name="40% - Accent4 2 3 7" xfId="11865" xr:uid="{00000000-0005-0000-0000-00002B440000}"/>
    <cellStyle name="40% - Accent4 2 3 7 2" xfId="11866" xr:uid="{00000000-0005-0000-0000-00002C440000}"/>
    <cellStyle name="40% - Accent4 2 3 7 2 2" xfId="11867" xr:uid="{00000000-0005-0000-0000-00002D440000}"/>
    <cellStyle name="40% - Accent4 2 3 7 3" xfId="11868" xr:uid="{00000000-0005-0000-0000-00002E440000}"/>
    <cellStyle name="40% - Accent4 2 3 7 4" xfId="11869" xr:uid="{00000000-0005-0000-0000-00002F440000}"/>
    <cellStyle name="40% - Accent4 2 3 8" xfId="34755" xr:uid="{00000000-0005-0000-0000-000030440000}"/>
    <cellStyle name="40% - Accent4 2 4" xfId="11870" xr:uid="{00000000-0005-0000-0000-000031440000}"/>
    <cellStyle name="40% - Accent4 2 4 10" xfId="11871" xr:uid="{00000000-0005-0000-0000-000032440000}"/>
    <cellStyle name="40% - Accent4 2 4 11" xfId="34759" xr:uid="{00000000-0005-0000-0000-000033440000}"/>
    <cellStyle name="40% - Accent4 2 4 12" xfId="45739" xr:uid="{00000000-0005-0000-0000-000034440000}"/>
    <cellStyle name="40% - Accent4 2 4 2" xfId="11872" xr:uid="{00000000-0005-0000-0000-000035440000}"/>
    <cellStyle name="40% - Accent4 2 4 2 10" xfId="34760" xr:uid="{00000000-0005-0000-0000-000036440000}"/>
    <cellStyle name="40% - Accent4 2 4 2 11" xfId="45740" xr:uid="{00000000-0005-0000-0000-000037440000}"/>
    <cellStyle name="40% - Accent4 2 4 2 2" xfId="11873" xr:uid="{00000000-0005-0000-0000-000038440000}"/>
    <cellStyle name="40% - Accent4 2 4 2 2 2" xfId="11874" xr:uid="{00000000-0005-0000-0000-000039440000}"/>
    <cellStyle name="40% - Accent4 2 4 2 2 2 2" xfId="11875" xr:uid="{00000000-0005-0000-0000-00003A440000}"/>
    <cellStyle name="40% - Accent4 2 4 2 2 2 2 2" xfId="11876" xr:uid="{00000000-0005-0000-0000-00003B440000}"/>
    <cellStyle name="40% - Accent4 2 4 2 2 2 2 3" xfId="45743" xr:uid="{00000000-0005-0000-0000-00003C440000}"/>
    <cellStyle name="40% - Accent4 2 4 2 2 2 3" xfId="11877" xr:uid="{00000000-0005-0000-0000-00003D440000}"/>
    <cellStyle name="40% - Accent4 2 4 2 2 2 4" xfId="11878" xr:uid="{00000000-0005-0000-0000-00003E440000}"/>
    <cellStyle name="40% - Accent4 2 4 2 2 2 5" xfId="38283" xr:uid="{00000000-0005-0000-0000-00003F440000}"/>
    <cellStyle name="40% - Accent4 2 4 2 2 2 6" xfId="45742" xr:uid="{00000000-0005-0000-0000-000040440000}"/>
    <cellStyle name="40% - Accent4 2 4 2 2 3" xfId="11879" xr:uid="{00000000-0005-0000-0000-000041440000}"/>
    <cellStyle name="40% - Accent4 2 4 2 2 3 2" xfId="11880" xr:uid="{00000000-0005-0000-0000-000042440000}"/>
    <cellStyle name="40% - Accent4 2 4 2 2 3 3" xfId="45744" xr:uid="{00000000-0005-0000-0000-000043440000}"/>
    <cellStyle name="40% - Accent4 2 4 2 2 4" xfId="11881" xr:uid="{00000000-0005-0000-0000-000044440000}"/>
    <cellStyle name="40% - Accent4 2 4 2 2 5" xfId="11882" xr:uid="{00000000-0005-0000-0000-000045440000}"/>
    <cellStyle name="40% - Accent4 2 4 2 2 6" xfId="38282" xr:uid="{00000000-0005-0000-0000-000046440000}"/>
    <cellStyle name="40% - Accent4 2 4 2 2 7" xfId="45741" xr:uid="{00000000-0005-0000-0000-000047440000}"/>
    <cellStyle name="40% - Accent4 2 4 2 3" xfId="11883" xr:uid="{00000000-0005-0000-0000-000048440000}"/>
    <cellStyle name="40% - Accent4 2 4 2 3 2" xfId="11884" xr:uid="{00000000-0005-0000-0000-000049440000}"/>
    <cellStyle name="40% - Accent4 2 4 2 3 2 2" xfId="11885" xr:uid="{00000000-0005-0000-0000-00004A440000}"/>
    <cellStyle name="40% - Accent4 2 4 2 3 2 2 2" xfId="11886" xr:uid="{00000000-0005-0000-0000-00004B440000}"/>
    <cellStyle name="40% - Accent4 2 4 2 3 2 2 3" xfId="45747" xr:uid="{00000000-0005-0000-0000-00004C440000}"/>
    <cellStyle name="40% - Accent4 2 4 2 3 2 3" xfId="11887" xr:uid="{00000000-0005-0000-0000-00004D440000}"/>
    <cellStyle name="40% - Accent4 2 4 2 3 2 4" xfId="11888" xr:uid="{00000000-0005-0000-0000-00004E440000}"/>
    <cellStyle name="40% - Accent4 2 4 2 3 2 5" xfId="38285" xr:uid="{00000000-0005-0000-0000-00004F440000}"/>
    <cellStyle name="40% - Accent4 2 4 2 3 2 6" xfId="45746" xr:uid="{00000000-0005-0000-0000-000050440000}"/>
    <cellStyle name="40% - Accent4 2 4 2 3 3" xfId="11889" xr:uid="{00000000-0005-0000-0000-000051440000}"/>
    <cellStyle name="40% - Accent4 2 4 2 3 3 2" xfId="11890" xr:uid="{00000000-0005-0000-0000-000052440000}"/>
    <cellStyle name="40% - Accent4 2 4 2 3 3 3" xfId="45748" xr:uid="{00000000-0005-0000-0000-000053440000}"/>
    <cellStyle name="40% - Accent4 2 4 2 3 4" xfId="11891" xr:uid="{00000000-0005-0000-0000-000054440000}"/>
    <cellStyle name="40% - Accent4 2 4 2 3 5" xfId="11892" xr:uid="{00000000-0005-0000-0000-000055440000}"/>
    <cellStyle name="40% - Accent4 2 4 2 3 6" xfId="38284" xr:uid="{00000000-0005-0000-0000-000056440000}"/>
    <cellStyle name="40% - Accent4 2 4 2 3 7" xfId="45745" xr:uid="{00000000-0005-0000-0000-000057440000}"/>
    <cellStyle name="40% - Accent4 2 4 2 4" xfId="11893" xr:uid="{00000000-0005-0000-0000-000058440000}"/>
    <cellStyle name="40% - Accent4 2 4 2 4 2" xfId="11894" xr:uid="{00000000-0005-0000-0000-000059440000}"/>
    <cellStyle name="40% - Accent4 2 4 2 4 2 2" xfId="11895" xr:uid="{00000000-0005-0000-0000-00005A440000}"/>
    <cellStyle name="40% - Accent4 2 4 2 4 2 3" xfId="45750" xr:uid="{00000000-0005-0000-0000-00005B440000}"/>
    <cellStyle name="40% - Accent4 2 4 2 4 3" xfId="11896" xr:uid="{00000000-0005-0000-0000-00005C440000}"/>
    <cellStyle name="40% - Accent4 2 4 2 4 4" xfId="11897" xr:uid="{00000000-0005-0000-0000-00005D440000}"/>
    <cellStyle name="40% - Accent4 2 4 2 4 5" xfId="38286" xr:uid="{00000000-0005-0000-0000-00005E440000}"/>
    <cellStyle name="40% - Accent4 2 4 2 4 6" xfId="45749" xr:uid="{00000000-0005-0000-0000-00005F440000}"/>
    <cellStyle name="40% - Accent4 2 4 2 5" xfId="11898" xr:uid="{00000000-0005-0000-0000-000060440000}"/>
    <cellStyle name="40% - Accent4 2 4 2 5 2" xfId="11899" xr:uid="{00000000-0005-0000-0000-000061440000}"/>
    <cellStyle name="40% - Accent4 2 4 2 5 2 2" xfId="11900" xr:uid="{00000000-0005-0000-0000-000062440000}"/>
    <cellStyle name="40% - Accent4 2 4 2 5 3" xfId="11901" xr:uid="{00000000-0005-0000-0000-000063440000}"/>
    <cellStyle name="40% - Accent4 2 4 2 5 4" xfId="11902" xr:uid="{00000000-0005-0000-0000-000064440000}"/>
    <cellStyle name="40% - Accent4 2 4 2 5 5" xfId="45751" xr:uid="{00000000-0005-0000-0000-000065440000}"/>
    <cellStyle name="40% - Accent4 2 4 2 6" xfId="11903" xr:uid="{00000000-0005-0000-0000-000066440000}"/>
    <cellStyle name="40% - Accent4 2 4 2 6 2" xfId="11904" xr:uid="{00000000-0005-0000-0000-000067440000}"/>
    <cellStyle name="40% - Accent4 2 4 2 6 2 2" xfId="11905" xr:uid="{00000000-0005-0000-0000-000068440000}"/>
    <cellStyle name="40% - Accent4 2 4 2 6 3" xfId="11906" xr:uid="{00000000-0005-0000-0000-000069440000}"/>
    <cellStyle name="40% - Accent4 2 4 2 6 4" xfId="11907" xr:uid="{00000000-0005-0000-0000-00006A440000}"/>
    <cellStyle name="40% - Accent4 2 4 2 7" xfId="11908" xr:uid="{00000000-0005-0000-0000-00006B440000}"/>
    <cellStyle name="40% - Accent4 2 4 2 7 2" xfId="11909" xr:uid="{00000000-0005-0000-0000-00006C440000}"/>
    <cellStyle name="40% - Accent4 2 4 2 8" xfId="11910" xr:uid="{00000000-0005-0000-0000-00006D440000}"/>
    <cellStyle name="40% - Accent4 2 4 2 9" xfId="11911" xr:uid="{00000000-0005-0000-0000-00006E440000}"/>
    <cellStyle name="40% - Accent4 2 4 3" xfId="11912" xr:uid="{00000000-0005-0000-0000-00006F440000}"/>
    <cellStyle name="40% - Accent4 2 4 3 2" xfId="11913" xr:uid="{00000000-0005-0000-0000-000070440000}"/>
    <cellStyle name="40% - Accent4 2 4 3 2 2" xfId="11914" xr:uid="{00000000-0005-0000-0000-000071440000}"/>
    <cellStyle name="40% - Accent4 2 4 3 2 2 2" xfId="11915" xr:uid="{00000000-0005-0000-0000-000072440000}"/>
    <cellStyle name="40% - Accent4 2 4 3 2 2 3" xfId="45754" xr:uid="{00000000-0005-0000-0000-000073440000}"/>
    <cellStyle name="40% - Accent4 2 4 3 2 3" xfId="11916" xr:uid="{00000000-0005-0000-0000-000074440000}"/>
    <cellStyle name="40% - Accent4 2 4 3 2 4" xfId="11917" xr:uid="{00000000-0005-0000-0000-000075440000}"/>
    <cellStyle name="40% - Accent4 2 4 3 2 5" xfId="38288" xr:uid="{00000000-0005-0000-0000-000076440000}"/>
    <cellStyle name="40% - Accent4 2 4 3 2 6" xfId="45753" xr:uid="{00000000-0005-0000-0000-000077440000}"/>
    <cellStyle name="40% - Accent4 2 4 3 3" xfId="11918" xr:uid="{00000000-0005-0000-0000-000078440000}"/>
    <cellStyle name="40% - Accent4 2 4 3 3 2" xfId="11919" xr:uid="{00000000-0005-0000-0000-000079440000}"/>
    <cellStyle name="40% - Accent4 2 4 3 3 3" xfId="45755" xr:uid="{00000000-0005-0000-0000-00007A440000}"/>
    <cellStyle name="40% - Accent4 2 4 3 4" xfId="11920" xr:uid="{00000000-0005-0000-0000-00007B440000}"/>
    <cellStyle name="40% - Accent4 2 4 3 5" xfId="11921" xr:uid="{00000000-0005-0000-0000-00007C440000}"/>
    <cellStyle name="40% - Accent4 2 4 3 6" xfId="38287" xr:uid="{00000000-0005-0000-0000-00007D440000}"/>
    <cellStyle name="40% - Accent4 2 4 3 7" xfId="45752" xr:uid="{00000000-0005-0000-0000-00007E440000}"/>
    <cellStyle name="40% - Accent4 2 4 4" xfId="11922" xr:uid="{00000000-0005-0000-0000-00007F440000}"/>
    <cellStyle name="40% - Accent4 2 4 4 2" xfId="11923" xr:uid="{00000000-0005-0000-0000-000080440000}"/>
    <cellStyle name="40% - Accent4 2 4 4 2 2" xfId="11924" xr:uid="{00000000-0005-0000-0000-000081440000}"/>
    <cellStyle name="40% - Accent4 2 4 4 2 2 2" xfId="11925" xr:uid="{00000000-0005-0000-0000-000082440000}"/>
    <cellStyle name="40% - Accent4 2 4 4 2 2 3" xfId="45758" xr:uid="{00000000-0005-0000-0000-000083440000}"/>
    <cellStyle name="40% - Accent4 2 4 4 2 3" xfId="11926" xr:uid="{00000000-0005-0000-0000-000084440000}"/>
    <cellStyle name="40% - Accent4 2 4 4 2 4" xfId="11927" xr:uid="{00000000-0005-0000-0000-000085440000}"/>
    <cellStyle name="40% - Accent4 2 4 4 2 5" xfId="38290" xr:uid="{00000000-0005-0000-0000-000086440000}"/>
    <cellStyle name="40% - Accent4 2 4 4 2 6" xfId="45757" xr:uid="{00000000-0005-0000-0000-000087440000}"/>
    <cellStyle name="40% - Accent4 2 4 4 3" xfId="11928" xr:uid="{00000000-0005-0000-0000-000088440000}"/>
    <cellStyle name="40% - Accent4 2 4 4 3 2" xfId="11929" xr:uid="{00000000-0005-0000-0000-000089440000}"/>
    <cellStyle name="40% - Accent4 2 4 4 3 3" xfId="45759" xr:uid="{00000000-0005-0000-0000-00008A440000}"/>
    <cellStyle name="40% - Accent4 2 4 4 4" xfId="11930" xr:uid="{00000000-0005-0000-0000-00008B440000}"/>
    <cellStyle name="40% - Accent4 2 4 4 5" xfId="11931" xr:uid="{00000000-0005-0000-0000-00008C440000}"/>
    <cellStyle name="40% - Accent4 2 4 4 6" xfId="38289" xr:uid="{00000000-0005-0000-0000-00008D440000}"/>
    <cellStyle name="40% - Accent4 2 4 4 7" xfId="45756" xr:uid="{00000000-0005-0000-0000-00008E440000}"/>
    <cellStyle name="40% - Accent4 2 4 5" xfId="11932" xr:uid="{00000000-0005-0000-0000-00008F440000}"/>
    <cellStyle name="40% - Accent4 2 4 5 2" xfId="11933" xr:uid="{00000000-0005-0000-0000-000090440000}"/>
    <cellStyle name="40% - Accent4 2 4 5 2 2" xfId="11934" xr:uid="{00000000-0005-0000-0000-000091440000}"/>
    <cellStyle name="40% - Accent4 2 4 5 2 3" xfId="45761" xr:uid="{00000000-0005-0000-0000-000092440000}"/>
    <cellStyle name="40% - Accent4 2 4 5 3" xfId="11935" xr:uid="{00000000-0005-0000-0000-000093440000}"/>
    <cellStyle name="40% - Accent4 2 4 5 4" xfId="11936" xr:uid="{00000000-0005-0000-0000-000094440000}"/>
    <cellStyle name="40% - Accent4 2 4 5 5" xfId="38291" xr:uid="{00000000-0005-0000-0000-000095440000}"/>
    <cellStyle name="40% - Accent4 2 4 5 6" xfId="45760" xr:uid="{00000000-0005-0000-0000-000096440000}"/>
    <cellStyle name="40% - Accent4 2 4 6" xfId="11937" xr:uid="{00000000-0005-0000-0000-000097440000}"/>
    <cellStyle name="40% - Accent4 2 4 6 2" xfId="11938" xr:uid="{00000000-0005-0000-0000-000098440000}"/>
    <cellStyle name="40% - Accent4 2 4 6 2 2" xfId="11939" xr:uid="{00000000-0005-0000-0000-000099440000}"/>
    <cellStyle name="40% - Accent4 2 4 6 3" xfId="11940" xr:uid="{00000000-0005-0000-0000-00009A440000}"/>
    <cellStyle name="40% - Accent4 2 4 6 4" xfId="11941" xr:uid="{00000000-0005-0000-0000-00009B440000}"/>
    <cellStyle name="40% - Accent4 2 4 6 5" xfId="45762" xr:uid="{00000000-0005-0000-0000-00009C440000}"/>
    <cellStyle name="40% - Accent4 2 4 7" xfId="11942" xr:uid="{00000000-0005-0000-0000-00009D440000}"/>
    <cellStyle name="40% - Accent4 2 4 7 2" xfId="11943" xr:uid="{00000000-0005-0000-0000-00009E440000}"/>
    <cellStyle name="40% - Accent4 2 4 7 2 2" xfId="11944" xr:uid="{00000000-0005-0000-0000-00009F440000}"/>
    <cellStyle name="40% - Accent4 2 4 7 3" xfId="11945" xr:uid="{00000000-0005-0000-0000-0000A0440000}"/>
    <cellStyle name="40% - Accent4 2 4 7 4" xfId="11946" xr:uid="{00000000-0005-0000-0000-0000A1440000}"/>
    <cellStyle name="40% - Accent4 2 4 8" xfId="11947" xr:uid="{00000000-0005-0000-0000-0000A2440000}"/>
    <cellStyle name="40% - Accent4 2 4 8 2" xfId="11948" xr:uid="{00000000-0005-0000-0000-0000A3440000}"/>
    <cellStyle name="40% - Accent4 2 4 9" xfId="11949" xr:uid="{00000000-0005-0000-0000-0000A4440000}"/>
    <cellStyle name="40% - Accent4 2 5" xfId="11950" xr:uid="{00000000-0005-0000-0000-0000A5440000}"/>
    <cellStyle name="40% - Accent4 2 5 10" xfId="34761" xr:uid="{00000000-0005-0000-0000-0000A6440000}"/>
    <cellStyle name="40% - Accent4 2 5 11" xfId="45763" xr:uid="{00000000-0005-0000-0000-0000A7440000}"/>
    <cellStyle name="40% - Accent4 2 5 2" xfId="11951" xr:uid="{00000000-0005-0000-0000-0000A8440000}"/>
    <cellStyle name="40% - Accent4 2 5 2 2" xfId="11952" xr:uid="{00000000-0005-0000-0000-0000A9440000}"/>
    <cellStyle name="40% - Accent4 2 5 2 2 2" xfId="11953" xr:uid="{00000000-0005-0000-0000-0000AA440000}"/>
    <cellStyle name="40% - Accent4 2 5 2 2 2 2" xfId="11954" xr:uid="{00000000-0005-0000-0000-0000AB440000}"/>
    <cellStyle name="40% - Accent4 2 5 2 2 2 3" xfId="45766" xr:uid="{00000000-0005-0000-0000-0000AC440000}"/>
    <cellStyle name="40% - Accent4 2 5 2 2 3" xfId="11955" xr:uid="{00000000-0005-0000-0000-0000AD440000}"/>
    <cellStyle name="40% - Accent4 2 5 2 2 4" xfId="11956" xr:uid="{00000000-0005-0000-0000-0000AE440000}"/>
    <cellStyle name="40% - Accent4 2 5 2 2 5" xfId="38293" xr:uid="{00000000-0005-0000-0000-0000AF440000}"/>
    <cellStyle name="40% - Accent4 2 5 2 2 6" xfId="45765" xr:uid="{00000000-0005-0000-0000-0000B0440000}"/>
    <cellStyle name="40% - Accent4 2 5 2 3" xfId="11957" xr:uid="{00000000-0005-0000-0000-0000B1440000}"/>
    <cellStyle name="40% - Accent4 2 5 2 3 2" xfId="11958" xr:uid="{00000000-0005-0000-0000-0000B2440000}"/>
    <cellStyle name="40% - Accent4 2 5 2 3 3" xfId="45767" xr:uid="{00000000-0005-0000-0000-0000B3440000}"/>
    <cellStyle name="40% - Accent4 2 5 2 4" xfId="11959" xr:uid="{00000000-0005-0000-0000-0000B4440000}"/>
    <cellStyle name="40% - Accent4 2 5 2 5" xfId="11960" xr:uid="{00000000-0005-0000-0000-0000B5440000}"/>
    <cellStyle name="40% - Accent4 2 5 2 6" xfId="38292" xr:uid="{00000000-0005-0000-0000-0000B6440000}"/>
    <cellStyle name="40% - Accent4 2 5 2 7" xfId="45764" xr:uid="{00000000-0005-0000-0000-0000B7440000}"/>
    <cellStyle name="40% - Accent4 2 5 3" xfId="11961" xr:uid="{00000000-0005-0000-0000-0000B8440000}"/>
    <cellStyle name="40% - Accent4 2 5 3 2" xfId="11962" xr:uid="{00000000-0005-0000-0000-0000B9440000}"/>
    <cellStyle name="40% - Accent4 2 5 3 2 2" xfId="11963" xr:uid="{00000000-0005-0000-0000-0000BA440000}"/>
    <cellStyle name="40% - Accent4 2 5 3 2 2 2" xfId="11964" xr:uid="{00000000-0005-0000-0000-0000BB440000}"/>
    <cellStyle name="40% - Accent4 2 5 3 2 2 3" xfId="45770" xr:uid="{00000000-0005-0000-0000-0000BC440000}"/>
    <cellStyle name="40% - Accent4 2 5 3 2 3" xfId="11965" xr:uid="{00000000-0005-0000-0000-0000BD440000}"/>
    <cellStyle name="40% - Accent4 2 5 3 2 4" xfId="11966" xr:uid="{00000000-0005-0000-0000-0000BE440000}"/>
    <cellStyle name="40% - Accent4 2 5 3 2 5" xfId="38295" xr:uid="{00000000-0005-0000-0000-0000BF440000}"/>
    <cellStyle name="40% - Accent4 2 5 3 2 6" xfId="45769" xr:uid="{00000000-0005-0000-0000-0000C0440000}"/>
    <cellStyle name="40% - Accent4 2 5 3 3" xfId="11967" xr:uid="{00000000-0005-0000-0000-0000C1440000}"/>
    <cellStyle name="40% - Accent4 2 5 3 3 2" xfId="11968" xr:uid="{00000000-0005-0000-0000-0000C2440000}"/>
    <cellStyle name="40% - Accent4 2 5 3 3 3" xfId="45771" xr:uid="{00000000-0005-0000-0000-0000C3440000}"/>
    <cellStyle name="40% - Accent4 2 5 3 4" xfId="11969" xr:uid="{00000000-0005-0000-0000-0000C4440000}"/>
    <cellStyle name="40% - Accent4 2 5 3 5" xfId="11970" xr:uid="{00000000-0005-0000-0000-0000C5440000}"/>
    <cellStyle name="40% - Accent4 2 5 3 6" xfId="38294" xr:uid="{00000000-0005-0000-0000-0000C6440000}"/>
    <cellStyle name="40% - Accent4 2 5 3 7" xfId="45768" xr:uid="{00000000-0005-0000-0000-0000C7440000}"/>
    <cellStyle name="40% - Accent4 2 5 4" xfId="11971" xr:uid="{00000000-0005-0000-0000-0000C8440000}"/>
    <cellStyle name="40% - Accent4 2 5 4 2" xfId="11972" xr:uid="{00000000-0005-0000-0000-0000C9440000}"/>
    <cellStyle name="40% - Accent4 2 5 4 2 2" xfId="11973" xr:uid="{00000000-0005-0000-0000-0000CA440000}"/>
    <cellStyle name="40% - Accent4 2 5 4 2 3" xfId="45773" xr:uid="{00000000-0005-0000-0000-0000CB440000}"/>
    <cellStyle name="40% - Accent4 2 5 4 3" xfId="11974" xr:uid="{00000000-0005-0000-0000-0000CC440000}"/>
    <cellStyle name="40% - Accent4 2 5 4 4" xfId="11975" xr:uid="{00000000-0005-0000-0000-0000CD440000}"/>
    <cellStyle name="40% - Accent4 2 5 4 5" xfId="38296" xr:uid="{00000000-0005-0000-0000-0000CE440000}"/>
    <cellStyle name="40% - Accent4 2 5 4 6" xfId="45772" xr:uid="{00000000-0005-0000-0000-0000CF440000}"/>
    <cellStyle name="40% - Accent4 2 5 5" xfId="11976" xr:uid="{00000000-0005-0000-0000-0000D0440000}"/>
    <cellStyle name="40% - Accent4 2 5 5 2" xfId="11977" xr:uid="{00000000-0005-0000-0000-0000D1440000}"/>
    <cellStyle name="40% - Accent4 2 5 5 2 2" xfId="11978" xr:uid="{00000000-0005-0000-0000-0000D2440000}"/>
    <cellStyle name="40% - Accent4 2 5 5 3" xfId="11979" xr:uid="{00000000-0005-0000-0000-0000D3440000}"/>
    <cellStyle name="40% - Accent4 2 5 5 4" xfId="11980" xr:uid="{00000000-0005-0000-0000-0000D4440000}"/>
    <cellStyle name="40% - Accent4 2 5 5 5" xfId="45774" xr:uid="{00000000-0005-0000-0000-0000D5440000}"/>
    <cellStyle name="40% - Accent4 2 5 6" xfId="11981" xr:uid="{00000000-0005-0000-0000-0000D6440000}"/>
    <cellStyle name="40% - Accent4 2 5 6 2" xfId="11982" xr:uid="{00000000-0005-0000-0000-0000D7440000}"/>
    <cellStyle name="40% - Accent4 2 5 6 2 2" xfId="11983" xr:uid="{00000000-0005-0000-0000-0000D8440000}"/>
    <cellStyle name="40% - Accent4 2 5 6 3" xfId="11984" xr:uid="{00000000-0005-0000-0000-0000D9440000}"/>
    <cellStyle name="40% - Accent4 2 5 6 4" xfId="11985" xr:uid="{00000000-0005-0000-0000-0000DA440000}"/>
    <cellStyle name="40% - Accent4 2 5 7" xfId="11986" xr:uid="{00000000-0005-0000-0000-0000DB440000}"/>
    <cellStyle name="40% - Accent4 2 5 7 2" xfId="11987" xr:uid="{00000000-0005-0000-0000-0000DC440000}"/>
    <cellStyle name="40% - Accent4 2 5 8" xfId="11988" xr:uid="{00000000-0005-0000-0000-0000DD440000}"/>
    <cellStyle name="40% - Accent4 2 5 9" xfId="11989" xr:uid="{00000000-0005-0000-0000-0000DE440000}"/>
    <cellStyle name="40% - Accent4 2 6" xfId="11990" xr:uid="{00000000-0005-0000-0000-0000DF440000}"/>
    <cellStyle name="40% - Accent4 2 7" xfId="11991" xr:uid="{00000000-0005-0000-0000-0000E0440000}"/>
    <cellStyle name="40% - Accent4 2 8" xfId="11992" xr:uid="{00000000-0005-0000-0000-0000E1440000}"/>
    <cellStyle name="40% - Accent4 2 8 2" xfId="11993" xr:uid="{00000000-0005-0000-0000-0000E2440000}"/>
    <cellStyle name="40% - Accent4 2 8 3" xfId="34762" xr:uid="{00000000-0005-0000-0000-0000E3440000}"/>
    <cellStyle name="40% - Accent4 2 9" xfId="11994" xr:uid="{00000000-0005-0000-0000-0000E4440000}"/>
    <cellStyle name="40% - Accent4 3" xfId="11995" xr:uid="{00000000-0005-0000-0000-0000E5440000}"/>
    <cellStyle name="40% - Accent4 3 10" xfId="41851" xr:uid="{00000000-0005-0000-0000-0000E6440000}"/>
    <cellStyle name="40% - Accent4 3 2" xfId="11996" xr:uid="{00000000-0005-0000-0000-0000E7440000}"/>
    <cellStyle name="40% - Accent4 3 2 10" xfId="11997" xr:uid="{00000000-0005-0000-0000-0000E8440000}"/>
    <cellStyle name="40% - Accent4 3 2 10 2" xfId="11998" xr:uid="{00000000-0005-0000-0000-0000E9440000}"/>
    <cellStyle name="40% - Accent4 3 2 11" xfId="11999" xr:uid="{00000000-0005-0000-0000-0000EA440000}"/>
    <cellStyle name="40% - Accent4 3 2 12" xfId="12000" xr:uid="{00000000-0005-0000-0000-0000EB440000}"/>
    <cellStyle name="40% - Accent4 3 2 13" xfId="34763" xr:uid="{00000000-0005-0000-0000-0000EC440000}"/>
    <cellStyle name="40% - Accent4 3 2 14" xfId="45775" xr:uid="{00000000-0005-0000-0000-0000ED440000}"/>
    <cellStyle name="40% - Accent4 3 2 2" xfId="12001" xr:uid="{00000000-0005-0000-0000-0000EE440000}"/>
    <cellStyle name="40% - Accent4 3 2 2 10" xfId="12002" xr:uid="{00000000-0005-0000-0000-0000EF440000}"/>
    <cellStyle name="40% - Accent4 3 2 2 11" xfId="12003" xr:uid="{00000000-0005-0000-0000-0000F0440000}"/>
    <cellStyle name="40% - Accent4 3 2 2 12" xfId="34764" xr:uid="{00000000-0005-0000-0000-0000F1440000}"/>
    <cellStyle name="40% - Accent4 3 2 2 13" xfId="45776" xr:uid="{00000000-0005-0000-0000-0000F2440000}"/>
    <cellStyle name="40% - Accent4 3 2 2 2" xfId="12004" xr:uid="{00000000-0005-0000-0000-0000F3440000}"/>
    <cellStyle name="40% - Accent4 3 2 2 2 10" xfId="12005" xr:uid="{00000000-0005-0000-0000-0000F4440000}"/>
    <cellStyle name="40% - Accent4 3 2 2 2 11" xfId="34765" xr:uid="{00000000-0005-0000-0000-0000F5440000}"/>
    <cellStyle name="40% - Accent4 3 2 2 2 12" xfId="45777" xr:uid="{00000000-0005-0000-0000-0000F6440000}"/>
    <cellStyle name="40% - Accent4 3 2 2 2 2" xfId="12006" xr:uid="{00000000-0005-0000-0000-0000F7440000}"/>
    <cellStyle name="40% - Accent4 3 2 2 2 2 10" xfId="34766" xr:uid="{00000000-0005-0000-0000-0000F8440000}"/>
    <cellStyle name="40% - Accent4 3 2 2 2 2 11" xfId="45778" xr:uid="{00000000-0005-0000-0000-0000F9440000}"/>
    <cellStyle name="40% - Accent4 3 2 2 2 2 2" xfId="12007" xr:uid="{00000000-0005-0000-0000-0000FA440000}"/>
    <cellStyle name="40% - Accent4 3 2 2 2 2 2 2" xfId="12008" xr:uid="{00000000-0005-0000-0000-0000FB440000}"/>
    <cellStyle name="40% - Accent4 3 2 2 2 2 2 2 2" xfId="12009" xr:uid="{00000000-0005-0000-0000-0000FC440000}"/>
    <cellStyle name="40% - Accent4 3 2 2 2 2 2 2 2 2" xfId="12010" xr:uid="{00000000-0005-0000-0000-0000FD440000}"/>
    <cellStyle name="40% - Accent4 3 2 2 2 2 2 2 2 3" xfId="45781" xr:uid="{00000000-0005-0000-0000-0000FE440000}"/>
    <cellStyle name="40% - Accent4 3 2 2 2 2 2 2 3" xfId="12011" xr:uid="{00000000-0005-0000-0000-0000FF440000}"/>
    <cellStyle name="40% - Accent4 3 2 2 2 2 2 2 4" xfId="12012" xr:uid="{00000000-0005-0000-0000-000000450000}"/>
    <cellStyle name="40% - Accent4 3 2 2 2 2 2 2 5" xfId="38298" xr:uid="{00000000-0005-0000-0000-000001450000}"/>
    <cellStyle name="40% - Accent4 3 2 2 2 2 2 2 6" xfId="45780" xr:uid="{00000000-0005-0000-0000-000002450000}"/>
    <cellStyle name="40% - Accent4 3 2 2 2 2 2 3" xfId="12013" xr:uid="{00000000-0005-0000-0000-000003450000}"/>
    <cellStyle name="40% - Accent4 3 2 2 2 2 2 3 2" xfId="12014" xr:uid="{00000000-0005-0000-0000-000004450000}"/>
    <cellStyle name="40% - Accent4 3 2 2 2 2 2 3 3" xfId="45782" xr:uid="{00000000-0005-0000-0000-000005450000}"/>
    <cellStyle name="40% - Accent4 3 2 2 2 2 2 4" xfId="12015" xr:uid="{00000000-0005-0000-0000-000006450000}"/>
    <cellStyle name="40% - Accent4 3 2 2 2 2 2 5" xfId="12016" xr:uid="{00000000-0005-0000-0000-000007450000}"/>
    <cellStyle name="40% - Accent4 3 2 2 2 2 2 6" xfId="38297" xr:uid="{00000000-0005-0000-0000-000008450000}"/>
    <cellStyle name="40% - Accent4 3 2 2 2 2 2 7" xfId="45779" xr:uid="{00000000-0005-0000-0000-000009450000}"/>
    <cellStyle name="40% - Accent4 3 2 2 2 2 3" xfId="12017" xr:uid="{00000000-0005-0000-0000-00000A450000}"/>
    <cellStyle name="40% - Accent4 3 2 2 2 2 3 2" xfId="12018" xr:uid="{00000000-0005-0000-0000-00000B450000}"/>
    <cellStyle name="40% - Accent4 3 2 2 2 2 3 2 2" xfId="12019" xr:uid="{00000000-0005-0000-0000-00000C450000}"/>
    <cellStyle name="40% - Accent4 3 2 2 2 2 3 2 2 2" xfId="12020" xr:uid="{00000000-0005-0000-0000-00000D450000}"/>
    <cellStyle name="40% - Accent4 3 2 2 2 2 3 2 2 3" xfId="45785" xr:uid="{00000000-0005-0000-0000-00000E450000}"/>
    <cellStyle name="40% - Accent4 3 2 2 2 2 3 2 3" xfId="12021" xr:uid="{00000000-0005-0000-0000-00000F450000}"/>
    <cellStyle name="40% - Accent4 3 2 2 2 2 3 2 4" xfId="12022" xr:uid="{00000000-0005-0000-0000-000010450000}"/>
    <cellStyle name="40% - Accent4 3 2 2 2 2 3 2 5" xfId="38300" xr:uid="{00000000-0005-0000-0000-000011450000}"/>
    <cellStyle name="40% - Accent4 3 2 2 2 2 3 2 6" xfId="45784" xr:uid="{00000000-0005-0000-0000-000012450000}"/>
    <cellStyle name="40% - Accent4 3 2 2 2 2 3 3" xfId="12023" xr:uid="{00000000-0005-0000-0000-000013450000}"/>
    <cellStyle name="40% - Accent4 3 2 2 2 2 3 3 2" xfId="12024" xr:uid="{00000000-0005-0000-0000-000014450000}"/>
    <cellStyle name="40% - Accent4 3 2 2 2 2 3 3 3" xfId="45786" xr:uid="{00000000-0005-0000-0000-000015450000}"/>
    <cellStyle name="40% - Accent4 3 2 2 2 2 3 4" xfId="12025" xr:uid="{00000000-0005-0000-0000-000016450000}"/>
    <cellStyle name="40% - Accent4 3 2 2 2 2 3 5" xfId="12026" xr:uid="{00000000-0005-0000-0000-000017450000}"/>
    <cellStyle name="40% - Accent4 3 2 2 2 2 3 6" xfId="38299" xr:uid="{00000000-0005-0000-0000-000018450000}"/>
    <cellStyle name="40% - Accent4 3 2 2 2 2 3 7" xfId="45783" xr:uid="{00000000-0005-0000-0000-000019450000}"/>
    <cellStyle name="40% - Accent4 3 2 2 2 2 4" xfId="12027" xr:uid="{00000000-0005-0000-0000-00001A450000}"/>
    <cellStyle name="40% - Accent4 3 2 2 2 2 4 2" xfId="12028" xr:uid="{00000000-0005-0000-0000-00001B450000}"/>
    <cellStyle name="40% - Accent4 3 2 2 2 2 4 2 2" xfId="12029" xr:uid="{00000000-0005-0000-0000-00001C450000}"/>
    <cellStyle name="40% - Accent4 3 2 2 2 2 4 2 3" xfId="45788" xr:uid="{00000000-0005-0000-0000-00001D450000}"/>
    <cellStyle name="40% - Accent4 3 2 2 2 2 4 3" xfId="12030" xr:uid="{00000000-0005-0000-0000-00001E450000}"/>
    <cellStyle name="40% - Accent4 3 2 2 2 2 4 4" xfId="12031" xr:uid="{00000000-0005-0000-0000-00001F450000}"/>
    <cellStyle name="40% - Accent4 3 2 2 2 2 4 5" xfId="38301" xr:uid="{00000000-0005-0000-0000-000020450000}"/>
    <cellStyle name="40% - Accent4 3 2 2 2 2 4 6" xfId="45787" xr:uid="{00000000-0005-0000-0000-000021450000}"/>
    <cellStyle name="40% - Accent4 3 2 2 2 2 5" xfId="12032" xr:uid="{00000000-0005-0000-0000-000022450000}"/>
    <cellStyle name="40% - Accent4 3 2 2 2 2 5 2" xfId="12033" xr:uid="{00000000-0005-0000-0000-000023450000}"/>
    <cellStyle name="40% - Accent4 3 2 2 2 2 5 2 2" xfId="12034" xr:uid="{00000000-0005-0000-0000-000024450000}"/>
    <cellStyle name="40% - Accent4 3 2 2 2 2 5 3" xfId="12035" xr:uid="{00000000-0005-0000-0000-000025450000}"/>
    <cellStyle name="40% - Accent4 3 2 2 2 2 5 4" xfId="12036" xr:uid="{00000000-0005-0000-0000-000026450000}"/>
    <cellStyle name="40% - Accent4 3 2 2 2 2 5 5" xfId="45789" xr:uid="{00000000-0005-0000-0000-000027450000}"/>
    <cellStyle name="40% - Accent4 3 2 2 2 2 6" xfId="12037" xr:uid="{00000000-0005-0000-0000-000028450000}"/>
    <cellStyle name="40% - Accent4 3 2 2 2 2 6 2" xfId="12038" xr:uid="{00000000-0005-0000-0000-000029450000}"/>
    <cellStyle name="40% - Accent4 3 2 2 2 2 6 2 2" xfId="12039" xr:uid="{00000000-0005-0000-0000-00002A450000}"/>
    <cellStyle name="40% - Accent4 3 2 2 2 2 6 3" xfId="12040" xr:uid="{00000000-0005-0000-0000-00002B450000}"/>
    <cellStyle name="40% - Accent4 3 2 2 2 2 6 4" xfId="12041" xr:uid="{00000000-0005-0000-0000-00002C450000}"/>
    <cellStyle name="40% - Accent4 3 2 2 2 2 7" xfId="12042" xr:uid="{00000000-0005-0000-0000-00002D450000}"/>
    <cellStyle name="40% - Accent4 3 2 2 2 2 7 2" xfId="12043" xr:uid="{00000000-0005-0000-0000-00002E450000}"/>
    <cellStyle name="40% - Accent4 3 2 2 2 2 8" xfId="12044" xr:uid="{00000000-0005-0000-0000-00002F450000}"/>
    <cellStyle name="40% - Accent4 3 2 2 2 2 9" xfId="12045" xr:uid="{00000000-0005-0000-0000-000030450000}"/>
    <cellStyle name="40% - Accent4 3 2 2 2 3" xfId="12046" xr:uid="{00000000-0005-0000-0000-000031450000}"/>
    <cellStyle name="40% - Accent4 3 2 2 2 3 2" xfId="12047" xr:uid="{00000000-0005-0000-0000-000032450000}"/>
    <cellStyle name="40% - Accent4 3 2 2 2 3 2 2" xfId="12048" xr:uid="{00000000-0005-0000-0000-000033450000}"/>
    <cellStyle name="40% - Accent4 3 2 2 2 3 2 2 2" xfId="12049" xr:uid="{00000000-0005-0000-0000-000034450000}"/>
    <cellStyle name="40% - Accent4 3 2 2 2 3 2 2 3" xfId="45792" xr:uid="{00000000-0005-0000-0000-000035450000}"/>
    <cellStyle name="40% - Accent4 3 2 2 2 3 2 3" xfId="12050" xr:uid="{00000000-0005-0000-0000-000036450000}"/>
    <cellStyle name="40% - Accent4 3 2 2 2 3 2 4" xfId="12051" xr:uid="{00000000-0005-0000-0000-000037450000}"/>
    <cellStyle name="40% - Accent4 3 2 2 2 3 2 5" xfId="38303" xr:uid="{00000000-0005-0000-0000-000038450000}"/>
    <cellStyle name="40% - Accent4 3 2 2 2 3 2 6" xfId="45791" xr:uid="{00000000-0005-0000-0000-000039450000}"/>
    <cellStyle name="40% - Accent4 3 2 2 2 3 3" xfId="12052" xr:uid="{00000000-0005-0000-0000-00003A450000}"/>
    <cellStyle name="40% - Accent4 3 2 2 2 3 3 2" xfId="12053" xr:uid="{00000000-0005-0000-0000-00003B450000}"/>
    <cellStyle name="40% - Accent4 3 2 2 2 3 3 3" xfId="45793" xr:uid="{00000000-0005-0000-0000-00003C450000}"/>
    <cellStyle name="40% - Accent4 3 2 2 2 3 4" xfId="12054" xr:uid="{00000000-0005-0000-0000-00003D450000}"/>
    <cellStyle name="40% - Accent4 3 2 2 2 3 5" xfId="12055" xr:uid="{00000000-0005-0000-0000-00003E450000}"/>
    <cellStyle name="40% - Accent4 3 2 2 2 3 6" xfId="38302" xr:uid="{00000000-0005-0000-0000-00003F450000}"/>
    <cellStyle name="40% - Accent4 3 2 2 2 3 7" xfId="45790" xr:uid="{00000000-0005-0000-0000-000040450000}"/>
    <cellStyle name="40% - Accent4 3 2 2 2 4" xfId="12056" xr:uid="{00000000-0005-0000-0000-000041450000}"/>
    <cellStyle name="40% - Accent4 3 2 2 2 4 2" xfId="12057" xr:uid="{00000000-0005-0000-0000-000042450000}"/>
    <cellStyle name="40% - Accent4 3 2 2 2 4 2 2" xfId="12058" xr:uid="{00000000-0005-0000-0000-000043450000}"/>
    <cellStyle name="40% - Accent4 3 2 2 2 4 2 2 2" xfId="12059" xr:uid="{00000000-0005-0000-0000-000044450000}"/>
    <cellStyle name="40% - Accent4 3 2 2 2 4 2 2 3" xfId="45796" xr:uid="{00000000-0005-0000-0000-000045450000}"/>
    <cellStyle name="40% - Accent4 3 2 2 2 4 2 3" xfId="12060" xr:uid="{00000000-0005-0000-0000-000046450000}"/>
    <cellStyle name="40% - Accent4 3 2 2 2 4 2 4" xfId="12061" xr:uid="{00000000-0005-0000-0000-000047450000}"/>
    <cellStyle name="40% - Accent4 3 2 2 2 4 2 5" xfId="38305" xr:uid="{00000000-0005-0000-0000-000048450000}"/>
    <cellStyle name="40% - Accent4 3 2 2 2 4 2 6" xfId="45795" xr:uid="{00000000-0005-0000-0000-000049450000}"/>
    <cellStyle name="40% - Accent4 3 2 2 2 4 3" xfId="12062" xr:uid="{00000000-0005-0000-0000-00004A450000}"/>
    <cellStyle name="40% - Accent4 3 2 2 2 4 3 2" xfId="12063" xr:uid="{00000000-0005-0000-0000-00004B450000}"/>
    <cellStyle name="40% - Accent4 3 2 2 2 4 3 3" xfId="45797" xr:uid="{00000000-0005-0000-0000-00004C450000}"/>
    <cellStyle name="40% - Accent4 3 2 2 2 4 4" xfId="12064" xr:uid="{00000000-0005-0000-0000-00004D450000}"/>
    <cellStyle name="40% - Accent4 3 2 2 2 4 5" xfId="12065" xr:uid="{00000000-0005-0000-0000-00004E450000}"/>
    <cellStyle name="40% - Accent4 3 2 2 2 4 6" xfId="38304" xr:uid="{00000000-0005-0000-0000-00004F450000}"/>
    <cellStyle name="40% - Accent4 3 2 2 2 4 7" xfId="45794" xr:uid="{00000000-0005-0000-0000-000050450000}"/>
    <cellStyle name="40% - Accent4 3 2 2 2 5" xfId="12066" xr:uid="{00000000-0005-0000-0000-000051450000}"/>
    <cellStyle name="40% - Accent4 3 2 2 2 5 2" xfId="12067" xr:uid="{00000000-0005-0000-0000-000052450000}"/>
    <cellStyle name="40% - Accent4 3 2 2 2 5 2 2" xfId="12068" xr:uid="{00000000-0005-0000-0000-000053450000}"/>
    <cellStyle name="40% - Accent4 3 2 2 2 5 2 3" xfId="45799" xr:uid="{00000000-0005-0000-0000-000054450000}"/>
    <cellStyle name="40% - Accent4 3 2 2 2 5 3" xfId="12069" xr:uid="{00000000-0005-0000-0000-000055450000}"/>
    <cellStyle name="40% - Accent4 3 2 2 2 5 4" xfId="12070" xr:uid="{00000000-0005-0000-0000-000056450000}"/>
    <cellStyle name="40% - Accent4 3 2 2 2 5 5" xfId="38306" xr:uid="{00000000-0005-0000-0000-000057450000}"/>
    <cellStyle name="40% - Accent4 3 2 2 2 5 6" xfId="45798" xr:uid="{00000000-0005-0000-0000-000058450000}"/>
    <cellStyle name="40% - Accent4 3 2 2 2 6" xfId="12071" xr:uid="{00000000-0005-0000-0000-000059450000}"/>
    <cellStyle name="40% - Accent4 3 2 2 2 6 2" xfId="12072" xr:uid="{00000000-0005-0000-0000-00005A450000}"/>
    <cellStyle name="40% - Accent4 3 2 2 2 6 2 2" xfId="12073" xr:uid="{00000000-0005-0000-0000-00005B450000}"/>
    <cellStyle name="40% - Accent4 3 2 2 2 6 3" xfId="12074" xr:uid="{00000000-0005-0000-0000-00005C450000}"/>
    <cellStyle name="40% - Accent4 3 2 2 2 6 4" xfId="12075" xr:uid="{00000000-0005-0000-0000-00005D450000}"/>
    <cellStyle name="40% - Accent4 3 2 2 2 6 5" xfId="45800" xr:uid="{00000000-0005-0000-0000-00005E450000}"/>
    <cellStyle name="40% - Accent4 3 2 2 2 7" xfId="12076" xr:uid="{00000000-0005-0000-0000-00005F450000}"/>
    <cellStyle name="40% - Accent4 3 2 2 2 7 2" xfId="12077" xr:uid="{00000000-0005-0000-0000-000060450000}"/>
    <cellStyle name="40% - Accent4 3 2 2 2 7 2 2" xfId="12078" xr:uid="{00000000-0005-0000-0000-000061450000}"/>
    <cellStyle name="40% - Accent4 3 2 2 2 7 3" xfId="12079" xr:uid="{00000000-0005-0000-0000-000062450000}"/>
    <cellStyle name="40% - Accent4 3 2 2 2 7 4" xfId="12080" xr:uid="{00000000-0005-0000-0000-000063450000}"/>
    <cellStyle name="40% - Accent4 3 2 2 2 8" xfId="12081" xr:uid="{00000000-0005-0000-0000-000064450000}"/>
    <cellStyle name="40% - Accent4 3 2 2 2 8 2" xfId="12082" xr:uid="{00000000-0005-0000-0000-000065450000}"/>
    <cellStyle name="40% - Accent4 3 2 2 2 9" xfId="12083" xr:uid="{00000000-0005-0000-0000-000066450000}"/>
    <cellStyle name="40% - Accent4 3 2 2 3" xfId="12084" xr:uid="{00000000-0005-0000-0000-000067450000}"/>
    <cellStyle name="40% - Accent4 3 2 2 3 10" xfId="34767" xr:uid="{00000000-0005-0000-0000-000068450000}"/>
    <cellStyle name="40% - Accent4 3 2 2 3 11" xfId="45801" xr:uid="{00000000-0005-0000-0000-000069450000}"/>
    <cellStyle name="40% - Accent4 3 2 2 3 2" xfId="12085" xr:uid="{00000000-0005-0000-0000-00006A450000}"/>
    <cellStyle name="40% - Accent4 3 2 2 3 2 2" xfId="12086" xr:uid="{00000000-0005-0000-0000-00006B450000}"/>
    <cellStyle name="40% - Accent4 3 2 2 3 2 2 2" xfId="12087" xr:uid="{00000000-0005-0000-0000-00006C450000}"/>
    <cellStyle name="40% - Accent4 3 2 2 3 2 2 2 2" xfId="12088" xr:uid="{00000000-0005-0000-0000-00006D450000}"/>
    <cellStyle name="40% - Accent4 3 2 2 3 2 2 2 3" xfId="45804" xr:uid="{00000000-0005-0000-0000-00006E450000}"/>
    <cellStyle name="40% - Accent4 3 2 2 3 2 2 3" xfId="12089" xr:uid="{00000000-0005-0000-0000-00006F450000}"/>
    <cellStyle name="40% - Accent4 3 2 2 3 2 2 4" xfId="12090" xr:uid="{00000000-0005-0000-0000-000070450000}"/>
    <cellStyle name="40% - Accent4 3 2 2 3 2 2 5" xfId="38308" xr:uid="{00000000-0005-0000-0000-000071450000}"/>
    <cellStyle name="40% - Accent4 3 2 2 3 2 2 6" xfId="45803" xr:uid="{00000000-0005-0000-0000-000072450000}"/>
    <cellStyle name="40% - Accent4 3 2 2 3 2 3" xfId="12091" xr:uid="{00000000-0005-0000-0000-000073450000}"/>
    <cellStyle name="40% - Accent4 3 2 2 3 2 3 2" xfId="12092" xr:uid="{00000000-0005-0000-0000-000074450000}"/>
    <cellStyle name="40% - Accent4 3 2 2 3 2 3 3" xfId="45805" xr:uid="{00000000-0005-0000-0000-000075450000}"/>
    <cellStyle name="40% - Accent4 3 2 2 3 2 4" xfId="12093" xr:uid="{00000000-0005-0000-0000-000076450000}"/>
    <cellStyle name="40% - Accent4 3 2 2 3 2 5" xfId="12094" xr:uid="{00000000-0005-0000-0000-000077450000}"/>
    <cellStyle name="40% - Accent4 3 2 2 3 2 6" xfId="38307" xr:uid="{00000000-0005-0000-0000-000078450000}"/>
    <cellStyle name="40% - Accent4 3 2 2 3 2 7" xfId="45802" xr:uid="{00000000-0005-0000-0000-000079450000}"/>
    <cellStyle name="40% - Accent4 3 2 2 3 3" xfId="12095" xr:uid="{00000000-0005-0000-0000-00007A450000}"/>
    <cellStyle name="40% - Accent4 3 2 2 3 3 2" xfId="12096" xr:uid="{00000000-0005-0000-0000-00007B450000}"/>
    <cellStyle name="40% - Accent4 3 2 2 3 3 2 2" xfId="12097" xr:uid="{00000000-0005-0000-0000-00007C450000}"/>
    <cellStyle name="40% - Accent4 3 2 2 3 3 2 2 2" xfId="12098" xr:uid="{00000000-0005-0000-0000-00007D450000}"/>
    <cellStyle name="40% - Accent4 3 2 2 3 3 2 2 3" xfId="45808" xr:uid="{00000000-0005-0000-0000-00007E450000}"/>
    <cellStyle name="40% - Accent4 3 2 2 3 3 2 3" xfId="12099" xr:uid="{00000000-0005-0000-0000-00007F450000}"/>
    <cellStyle name="40% - Accent4 3 2 2 3 3 2 4" xfId="12100" xr:uid="{00000000-0005-0000-0000-000080450000}"/>
    <cellStyle name="40% - Accent4 3 2 2 3 3 2 5" xfId="38310" xr:uid="{00000000-0005-0000-0000-000081450000}"/>
    <cellStyle name="40% - Accent4 3 2 2 3 3 2 6" xfId="45807" xr:uid="{00000000-0005-0000-0000-000082450000}"/>
    <cellStyle name="40% - Accent4 3 2 2 3 3 3" xfId="12101" xr:uid="{00000000-0005-0000-0000-000083450000}"/>
    <cellStyle name="40% - Accent4 3 2 2 3 3 3 2" xfId="12102" xr:uid="{00000000-0005-0000-0000-000084450000}"/>
    <cellStyle name="40% - Accent4 3 2 2 3 3 3 3" xfId="45809" xr:uid="{00000000-0005-0000-0000-000085450000}"/>
    <cellStyle name="40% - Accent4 3 2 2 3 3 4" xfId="12103" xr:uid="{00000000-0005-0000-0000-000086450000}"/>
    <cellStyle name="40% - Accent4 3 2 2 3 3 5" xfId="12104" xr:uid="{00000000-0005-0000-0000-000087450000}"/>
    <cellStyle name="40% - Accent4 3 2 2 3 3 6" xfId="38309" xr:uid="{00000000-0005-0000-0000-000088450000}"/>
    <cellStyle name="40% - Accent4 3 2 2 3 3 7" xfId="45806" xr:uid="{00000000-0005-0000-0000-000089450000}"/>
    <cellStyle name="40% - Accent4 3 2 2 3 4" xfId="12105" xr:uid="{00000000-0005-0000-0000-00008A450000}"/>
    <cellStyle name="40% - Accent4 3 2 2 3 4 2" xfId="12106" xr:uid="{00000000-0005-0000-0000-00008B450000}"/>
    <cellStyle name="40% - Accent4 3 2 2 3 4 2 2" xfId="12107" xr:uid="{00000000-0005-0000-0000-00008C450000}"/>
    <cellStyle name="40% - Accent4 3 2 2 3 4 2 3" xfId="45811" xr:uid="{00000000-0005-0000-0000-00008D450000}"/>
    <cellStyle name="40% - Accent4 3 2 2 3 4 3" xfId="12108" xr:uid="{00000000-0005-0000-0000-00008E450000}"/>
    <cellStyle name="40% - Accent4 3 2 2 3 4 4" xfId="12109" xr:uid="{00000000-0005-0000-0000-00008F450000}"/>
    <cellStyle name="40% - Accent4 3 2 2 3 4 5" xfId="38311" xr:uid="{00000000-0005-0000-0000-000090450000}"/>
    <cellStyle name="40% - Accent4 3 2 2 3 4 6" xfId="45810" xr:uid="{00000000-0005-0000-0000-000091450000}"/>
    <cellStyle name="40% - Accent4 3 2 2 3 5" xfId="12110" xr:uid="{00000000-0005-0000-0000-000092450000}"/>
    <cellStyle name="40% - Accent4 3 2 2 3 5 2" xfId="12111" xr:uid="{00000000-0005-0000-0000-000093450000}"/>
    <cellStyle name="40% - Accent4 3 2 2 3 5 2 2" xfId="12112" xr:uid="{00000000-0005-0000-0000-000094450000}"/>
    <cellStyle name="40% - Accent4 3 2 2 3 5 3" xfId="12113" xr:uid="{00000000-0005-0000-0000-000095450000}"/>
    <cellStyle name="40% - Accent4 3 2 2 3 5 4" xfId="12114" xr:uid="{00000000-0005-0000-0000-000096450000}"/>
    <cellStyle name="40% - Accent4 3 2 2 3 5 5" xfId="45812" xr:uid="{00000000-0005-0000-0000-000097450000}"/>
    <cellStyle name="40% - Accent4 3 2 2 3 6" xfId="12115" xr:uid="{00000000-0005-0000-0000-000098450000}"/>
    <cellStyle name="40% - Accent4 3 2 2 3 6 2" xfId="12116" xr:uid="{00000000-0005-0000-0000-000099450000}"/>
    <cellStyle name="40% - Accent4 3 2 2 3 6 2 2" xfId="12117" xr:uid="{00000000-0005-0000-0000-00009A450000}"/>
    <cellStyle name="40% - Accent4 3 2 2 3 6 3" xfId="12118" xr:uid="{00000000-0005-0000-0000-00009B450000}"/>
    <cellStyle name="40% - Accent4 3 2 2 3 6 4" xfId="12119" xr:uid="{00000000-0005-0000-0000-00009C450000}"/>
    <cellStyle name="40% - Accent4 3 2 2 3 7" xfId="12120" xr:uid="{00000000-0005-0000-0000-00009D450000}"/>
    <cellStyle name="40% - Accent4 3 2 2 3 7 2" xfId="12121" xr:uid="{00000000-0005-0000-0000-00009E450000}"/>
    <cellStyle name="40% - Accent4 3 2 2 3 8" xfId="12122" xr:uid="{00000000-0005-0000-0000-00009F450000}"/>
    <cellStyle name="40% - Accent4 3 2 2 3 9" xfId="12123" xr:uid="{00000000-0005-0000-0000-0000A0450000}"/>
    <cellStyle name="40% - Accent4 3 2 2 4" xfId="12124" xr:uid="{00000000-0005-0000-0000-0000A1450000}"/>
    <cellStyle name="40% - Accent4 3 2 2 4 2" xfId="12125" xr:uid="{00000000-0005-0000-0000-0000A2450000}"/>
    <cellStyle name="40% - Accent4 3 2 2 4 2 2" xfId="12126" xr:uid="{00000000-0005-0000-0000-0000A3450000}"/>
    <cellStyle name="40% - Accent4 3 2 2 4 2 2 2" xfId="12127" xr:uid="{00000000-0005-0000-0000-0000A4450000}"/>
    <cellStyle name="40% - Accent4 3 2 2 4 2 2 3" xfId="45815" xr:uid="{00000000-0005-0000-0000-0000A5450000}"/>
    <cellStyle name="40% - Accent4 3 2 2 4 2 3" xfId="12128" xr:uid="{00000000-0005-0000-0000-0000A6450000}"/>
    <cellStyle name="40% - Accent4 3 2 2 4 2 4" xfId="12129" xr:uid="{00000000-0005-0000-0000-0000A7450000}"/>
    <cellStyle name="40% - Accent4 3 2 2 4 2 5" xfId="38313" xr:uid="{00000000-0005-0000-0000-0000A8450000}"/>
    <cellStyle name="40% - Accent4 3 2 2 4 2 6" xfId="45814" xr:uid="{00000000-0005-0000-0000-0000A9450000}"/>
    <cellStyle name="40% - Accent4 3 2 2 4 3" xfId="12130" xr:uid="{00000000-0005-0000-0000-0000AA450000}"/>
    <cellStyle name="40% - Accent4 3 2 2 4 3 2" xfId="12131" xr:uid="{00000000-0005-0000-0000-0000AB450000}"/>
    <cellStyle name="40% - Accent4 3 2 2 4 3 3" xfId="45816" xr:uid="{00000000-0005-0000-0000-0000AC450000}"/>
    <cellStyle name="40% - Accent4 3 2 2 4 4" xfId="12132" xr:uid="{00000000-0005-0000-0000-0000AD450000}"/>
    <cellStyle name="40% - Accent4 3 2 2 4 5" xfId="12133" xr:uid="{00000000-0005-0000-0000-0000AE450000}"/>
    <cellStyle name="40% - Accent4 3 2 2 4 6" xfId="38312" xr:uid="{00000000-0005-0000-0000-0000AF450000}"/>
    <cellStyle name="40% - Accent4 3 2 2 4 7" xfId="45813" xr:uid="{00000000-0005-0000-0000-0000B0450000}"/>
    <cellStyle name="40% - Accent4 3 2 2 5" xfId="12134" xr:uid="{00000000-0005-0000-0000-0000B1450000}"/>
    <cellStyle name="40% - Accent4 3 2 2 5 2" xfId="12135" xr:uid="{00000000-0005-0000-0000-0000B2450000}"/>
    <cellStyle name="40% - Accent4 3 2 2 5 2 2" xfId="12136" xr:uid="{00000000-0005-0000-0000-0000B3450000}"/>
    <cellStyle name="40% - Accent4 3 2 2 5 2 2 2" xfId="12137" xr:uid="{00000000-0005-0000-0000-0000B4450000}"/>
    <cellStyle name="40% - Accent4 3 2 2 5 2 2 3" xfId="45819" xr:uid="{00000000-0005-0000-0000-0000B5450000}"/>
    <cellStyle name="40% - Accent4 3 2 2 5 2 3" xfId="12138" xr:uid="{00000000-0005-0000-0000-0000B6450000}"/>
    <cellStyle name="40% - Accent4 3 2 2 5 2 4" xfId="12139" xr:uid="{00000000-0005-0000-0000-0000B7450000}"/>
    <cellStyle name="40% - Accent4 3 2 2 5 2 5" xfId="38315" xr:uid="{00000000-0005-0000-0000-0000B8450000}"/>
    <cellStyle name="40% - Accent4 3 2 2 5 2 6" xfId="45818" xr:uid="{00000000-0005-0000-0000-0000B9450000}"/>
    <cellStyle name="40% - Accent4 3 2 2 5 3" xfId="12140" xr:uid="{00000000-0005-0000-0000-0000BA450000}"/>
    <cellStyle name="40% - Accent4 3 2 2 5 3 2" xfId="12141" xr:uid="{00000000-0005-0000-0000-0000BB450000}"/>
    <cellStyle name="40% - Accent4 3 2 2 5 3 3" xfId="45820" xr:uid="{00000000-0005-0000-0000-0000BC450000}"/>
    <cellStyle name="40% - Accent4 3 2 2 5 4" xfId="12142" xr:uid="{00000000-0005-0000-0000-0000BD450000}"/>
    <cellStyle name="40% - Accent4 3 2 2 5 5" xfId="12143" xr:uid="{00000000-0005-0000-0000-0000BE450000}"/>
    <cellStyle name="40% - Accent4 3 2 2 5 6" xfId="38314" xr:uid="{00000000-0005-0000-0000-0000BF450000}"/>
    <cellStyle name="40% - Accent4 3 2 2 5 7" xfId="45817" xr:uid="{00000000-0005-0000-0000-0000C0450000}"/>
    <cellStyle name="40% - Accent4 3 2 2 6" xfId="12144" xr:uid="{00000000-0005-0000-0000-0000C1450000}"/>
    <cellStyle name="40% - Accent4 3 2 2 6 2" xfId="12145" xr:uid="{00000000-0005-0000-0000-0000C2450000}"/>
    <cellStyle name="40% - Accent4 3 2 2 6 2 2" xfId="12146" xr:uid="{00000000-0005-0000-0000-0000C3450000}"/>
    <cellStyle name="40% - Accent4 3 2 2 6 2 3" xfId="45822" xr:uid="{00000000-0005-0000-0000-0000C4450000}"/>
    <cellStyle name="40% - Accent4 3 2 2 6 3" xfId="12147" xr:uid="{00000000-0005-0000-0000-0000C5450000}"/>
    <cellStyle name="40% - Accent4 3 2 2 6 4" xfId="12148" xr:uid="{00000000-0005-0000-0000-0000C6450000}"/>
    <cellStyle name="40% - Accent4 3 2 2 6 5" xfId="38316" xr:uid="{00000000-0005-0000-0000-0000C7450000}"/>
    <cellStyle name="40% - Accent4 3 2 2 6 6" xfId="45821" xr:uid="{00000000-0005-0000-0000-0000C8450000}"/>
    <cellStyle name="40% - Accent4 3 2 2 7" xfId="12149" xr:uid="{00000000-0005-0000-0000-0000C9450000}"/>
    <cellStyle name="40% - Accent4 3 2 2 7 2" xfId="12150" xr:uid="{00000000-0005-0000-0000-0000CA450000}"/>
    <cellStyle name="40% - Accent4 3 2 2 7 2 2" xfId="12151" xr:uid="{00000000-0005-0000-0000-0000CB450000}"/>
    <cellStyle name="40% - Accent4 3 2 2 7 3" xfId="12152" xr:uid="{00000000-0005-0000-0000-0000CC450000}"/>
    <cellStyle name="40% - Accent4 3 2 2 7 4" xfId="12153" xr:uid="{00000000-0005-0000-0000-0000CD450000}"/>
    <cellStyle name="40% - Accent4 3 2 2 7 5" xfId="45823" xr:uid="{00000000-0005-0000-0000-0000CE450000}"/>
    <cellStyle name="40% - Accent4 3 2 2 8" xfId="12154" xr:uid="{00000000-0005-0000-0000-0000CF450000}"/>
    <cellStyle name="40% - Accent4 3 2 2 8 2" xfId="12155" xr:uid="{00000000-0005-0000-0000-0000D0450000}"/>
    <cellStyle name="40% - Accent4 3 2 2 8 2 2" xfId="12156" xr:uid="{00000000-0005-0000-0000-0000D1450000}"/>
    <cellStyle name="40% - Accent4 3 2 2 8 3" xfId="12157" xr:uid="{00000000-0005-0000-0000-0000D2450000}"/>
    <cellStyle name="40% - Accent4 3 2 2 8 4" xfId="12158" xr:uid="{00000000-0005-0000-0000-0000D3450000}"/>
    <cellStyle name="40% - Accent4 3 2 2 9" xfId="12159" xr:uid="{00000000-0005-0000-0000-0000D4450000}"/>
    <cellStyle name="40% - Accent4 3 2 2 9 2" xfId="12160" xr:uid="{00000000-0005-0000-0000-0000D5450000}"/>
    <cellStyle name="40% - Accent4 3 2 3" xfId="12161" xr:uid="{00000000-0005-0000-0000-0000D6450000}"/>
    <cellStyle name="40% - Accent4 3 2 3 10" xfId="12162" xr:uid="{00000000-0005-0000-0000-0000D7450000}"/>
    <cellStyle name="40% - Accent4 3 2 3 11" xfId="34768" xr:uid="{00000000-0005-0000-0000-0000D8450000}"/>
    <cellStyle name="40% - Accent4 3 2 3 12" xfId="45824" xr:uid="{00000000-0005-0000-0000-0000D9450000}"/>
    <cellStyle name="40% - Accent4 3 2 3 2" xfId="12163" xr:uid="{00000000-0005-0000-0000-0000DA450000}"/>
    <cellStyle name="40% - Accent4 3 2 3 2 10" xfId="34769" xr:uid="{00000000-0005-0000-0000-0000DB450000}"/>
    <cellStyle name="40% - Accent4 3 2 3 2 11" xfId="45825" xr:uid="{00000000-0005-0000-0000-0000DC450000}"/>
    <cellStyle name="40% - Accent4 3 2 3 2 2" xfId="12164" xr:uid="{00000000-0005-0000-0000-0000DD450000}"/>
    <cellStyle name="40% - Accent4 3 2 3 2 2 2" xfId="12165" xr:uid="{00000000-0005-0000-0000-0000DE450000}"/>
    <cellStyle name="40% - Accent4 3 2 3 2 2 2 2" xfId="12166" xr:uid="{00000000-0005-0000-0000-0000DF450000}"/>
    <cellStyle name="40% - Accent4 3 2 3 2 2 2 2 2" xfId="12167" xr:uid="{00000000-0005-0000-0000-0000E0450000}"/>
    <cellStyle name="40% - Accent4 3 2 3 2 2 2 2 3" xfId="45828" xr:uid="{00000000-0005-0000-0000-0000E1450000}"/>
    <cellStyle name="40% - Accent4 3 2 3 2 2 2 3" xfId="12168" xr:uid="{00000000-0005-0000-0000-0000E2450000}"/>
    <cellStyle name="40% - Accent4 3 2 3 2 2 2 4" xfId="12169" xr:uid="{00000000-0005-0000-0000-0000E3450000}"/>
    <cellStyle name="40% - Accent4 3 2 3 2 2 2 5" xfId="38318" xr:uid="{00000000-0005-0000-0000-0000E4450000}"/>
    <cellStyle name="40% - Accent4 3 2 3 2 2 2 6" xfId="45827" xr:uid="{00000000-0005-0000-0000-0000E5450000}"/>
    <cellStyle name="40% - Accent4 3 2 3 2 2 3" xfId="12170" xr:uid="{00000000-0005-0000-0000-0000E6450000}"/>
    <cellStyle name="40% - Accent4 3 2 3 2 2 3 2" xfId="12171" xr:uid="{00000000-0005-0000-0000-0000E7450000}"/>
    <cellStyle name="40% - Accent4 3 2 3 2 2 3 3" xfId="45829" xr:uid="{00000000-0005-0000-0000-0000E8450000}"/>
    <cellStyle name="40% - Accent4 3 2 3 2 2 4" xfId="12172" xr:uid="{00000000-0005-0000-0000-0000E9450000}"/>
    <cellStyle name="40% - Accent4 3 2 3 2 2 5" xfId="12173" xr:uid="{00000000-0005-0000-0000-0000EA450000}"/>
    <cellStyle name="40% - Accent4 3 2 3 2 2 6" xfId="38317" xr:uid="{00000000-0005-0000-0000-0000EB450000}"/>
    <cellStyle name="40% - Accent4 3 2 3 2 2 7" xfId="45826" xr:uid="{00000000-0005-0000-0000-0000EC450000}"/>
    <cellStyle name="40% - Accent4 3 2 3 2 3" xfId="12174" xr:uid="{00000000-0005-0000-0000-0000ED450000}"/>
    <cellStyle name="40% - Accent4 3 2 3 2 3 2" xfId="12175" xr:uid="{00000000-0005-0000-0000-0000EE450000}"/>
    <cellStyle name="40% - Accent4 3 2 3 2 3 2 2" xfId="12176" xr:uid="{00000000-0005-0000-0000-0000EF450000}"/>
    <cellStyle name="40% - Accent4 3 2 3 2 3 2 2 2" xfId="12177" xr:uid="{00000000-0005-0000-0000-0000F0450000}"/>
    <cellStyle name="40% - Accent4 3 2 3 2 3 2 2 3" xfId="45832" xr:uid="{00000000-0005-0000-0000-0000F1450000}"/>
    <cellStyle name="40% - Accent4 3 2 3 2 3 2 3" xfId="12178" xr:uid="{00000000-0005-0000-0000-0000F2450000}"/>
    <cellStyle name="40% - Accent4 3 2 3 2 3 2 4" xfId="12179" xr:uid="{00000000-0005-0000-0000-0000F3450000}"/>
    <cellStyle name="40% - Accent4 3 2 3 2 3 2 5" xfId="38320" xr:uid="{00000000-0005-0000-0000-0000F4450000}"/>
    <cellStyle name="40% - Accent4 3 2 3 2 3 2 6" xfId="45831" xr:uid="{00000000-0005-0000-0000-0000F5450000}"/>
    <cellStyle name="40% - Accent4 3 2 3 2 3 3" xfId="12180" xr:uid="{00000000-0005-0000-0000-0000F6450000}"/>
    <cellStyle name="40% - Accent4 3 2 3 2 3 3 2" xfId="12181" xr:uid="{00000000-0005-0000-0000-0000F7450000}"/>
    <cellStyle name="40% - Accent4 3 2 3 2 3 3 3" xfId="45833" xr:uid="{00000000-0005-0000-0000-0000F8450000}"/>
    <cellStyle name="40% - Accent4 3 2 3 2 3 4" xfId="12182" xr:uid="{00000000-0005-0000-0000-0000F9450000}"/>
    <cellStyle name="40% - Accent4 3 2 3 2 3 5" xfId="12183" xr:uid="{00000000-0005-0000-0000-0000FA450000}"/>
    <cellStyle name="40% - Accent4 3 2 3 2 3 6" xfId="38319" xr:uid="{00000000-0005-0000-0000-0000FB450000}"/>
    <cellStyle name="40% - Accent4 3 2 3 2 3 7" xfId="45830" xr:uid="{00000000-0005-0000-0000-0000FC450000}"/>
    <cellStyle name="40% - Accent4 3 2 3 2 4" xfId="12184" xr:uid="{00000000-0005-0000-0000-0000FD450000}"/>
    <cellStyle name="40% - Accent4 3 2 3 2 4 2" xfId="12185" xr:uid="{00000000-0005-0000-0000-0000FE450000}"/>
    <cellStyle name="40% - Accent4 3 2 3 2 4 2 2" xfId="12186" xr:uid="{00000000-0005-0000-0000-0000FF450000}"/>
    <cellStyle name="40% - Accent4 3 2 3 2 4 2 3" xfId="45835" xr:uid="{00000000-0005-0000-0000-000000460000}"/>
    <cellStyle name="40% - Accent4 3 2 3 2 4 3" xfId="12187" xr:uid="{00000000-0005-0000-0000-000001460000}"/>
    <cellStyle name="40% - Accent4 3 2 3 2 4 4" xfId="12188" xr:uid="{00000000-0005-0000-0000-000002460000}"/>
    <cellStyle name="40% - Accent4 3 2 3 2 4 5" xfId="38321" xr:uid="{00000000-0005-0000-0000-000003460000}"/>
    <cellStyle name="40% - Accent4 3 2 3 2 4 6" xfId="45834" xr:uid="{00000000-0005-0000-0000-000004460000}"/>
    <cellStyle name="40% - Accent4 3 2 3 2 5" xfId="12189" xr:uid="{00000000-0005-0000-0000-000005460000}"/>
    <cellStyle name="40% - Accent4 3 2 3 2 5 2" xfId="12190" xr:uid="{00000000-0005-0000-0000-000006460000}"/>
    <cellStyle name="40% - Accent4 3 2 3 2 5 2 2" xfId="12191" xr:uid="{00000000-0005-0000-0000-000007460000}"/>
    <cellStyle name="40% - Accent4 3 2 3 2 5 3" xfId="12192" xr:uid="{00000000-0005-0000-0000-000008460000}"/>
    <cellStyle name="40% - Accent4 3 2 3 2 5 4" xfId="12193" xr:uid="{00000000-0005-0000-0000-000009460000}"/>
    <cellStyle name="40% - Accent4 3 2 3 2 5 5" xfId="45836" xr:uid="{00000000-0005-0000-0000-00000A460000}"/>
    <cellStyle name="40% - Accent4 3 2 3 2 6" xfId="12194" xr:uid="{00000000-0005-0000-0000-00000B460000}"/>
    <cellStyle name="40% - Accent4 3 2 3 2 6 2" xfId="12195" xr:uid="{00000000-0005-0000-0000-00000C460000}"/>
    <cellStyle name="40% - Accent4 3 2 3 2 6 2 2" xfId="12196" xr:uid="{00000000-0005-0000-0000-00000D460000}"/>
    <cellStyle name="40% - Accent4 3 2 3 2 6 3" xfId="12197" xr:uid="{00000000-0005-0000-0000-00000E460000}"/>
    <cellStyle name="40% - Accent4 3 2 3 2 6 4" xfId="12198" xr:uid="{00000000-0005-0000-0000-00000F460000}"/>
    <cellStyle name="40% - Accent4 3 2 3 2 7" xfId="12199" xr:uid="{00000000-0005-0000-0000-000010460000}"/>
    <cellStyle name="40% - Accent4 3 2 3 2 7 2" xfId="12200" xr:uid="{00000000-0005-0000-0000-000011460000}"/>
    <cellStyle name="40% - Accent4 3 2 3 2 8" xfId="12201" xr:uid="{00000000-0005-0000-0000-000012460000}"/>
    <cellStyle name="40% - Accent4 3 2 3 2 9" xfId="12202" xr:uid="{00000000-0005-0000-0000-000013460000}"/>
    <cellStyle name="40% - Accent4 3 2 3 3" xfId="12203" xr:uid="{00000000-0005-0000-0000-000014460000}"/>
    <cellStyle name="40% - Accent4 3 2 3 3 2" xfId="12204" xr:uid="{00000000-0005-0000-0000-000015460000}"/>
    <cellStyle name="40% - Accent4 3 2 3 3 2 2" xfId="12205" xr:uid="{00000000-0005-0000-0000-000016460000}"/>
    <cellStyle name="40% - Accent4 3 2 3 3 2 2 2" xfId="12206" xr:uid="{00000000-0005-0000-0000-000017460000}"/>
    <cellStyle name="40% - Accent4 3 2 3 3 2 2 3" xfId="45839" xr:uid="{00000000-0005-0000-0000-000018460000}"/>
    <cellStyle name="40% - Accent4 3 2 3 3 2 3" xfId="12207" xr:uid="{00000000-0005-0000-0000-000019460000}"/>
    <cellStyle name="40% - Accent4 3 2 3 3 2 4" xfId="12208" xr:uid="{00000000-0005-0000-0000-00001A460000}"/>
    <cellStyle name="40% - Accent4 3 2 3 3 2 5" xfId="38323" xr:uid="{00000000-0005-0000-0000-00001B460000}"/>
    <cellStyle name="40% - Accent4 3 2 3 3 2 6" xfId="45838" xr:uid="{00000000-0005-0000-0000-00001C460000}"/>
    <cellStyle name="40% - Accent4 3 2 3 3 3" xfId="12209" xr:uid="{00000000-0005-0000-0000-00001D460000}"/>
    <cellStyle name="40% - Accent4 3 2 3 3 3 2" xfId="12210" xr:uid="{00000000-0005-0000-0000-00001E460000}"/>
    <cellStyle name="40% - Accent4 3 2 3 3 3 3" xfId="45840" xr:uid="{00000000-0005-0000-0000-00001F460000}"/>
    <cellStyle name="40% - Accent4 3 2 3 3 4" xfId="12211" xr:uid="{00000000-0005-0000-0000-000020460000}"/>
    <cellStyle name="40% - Accent4 3 2 3 3 5" xfId="12212" xr:uid="{00000000-0005-0000-0000-000021460000}"/>
    <cellStyle name="40% - Accent4 3 2 3 3 6" xfId="38322" xr:uid="{00000000-0005-0000-0000-000022460000}"/>
    <cellStyle name="40% - Accent4 3 2 3 3 7" xfId="45837" xr:uid="{00000000-0005-0000-0000-000023460000}"/>
    <cellStyle name="40% - Accent4 3 2 3 4" xfId="12213" xr:uid="{00000000-0005-0000-0000-000024460000}"/>
    <cellStyle name="40% - Accent4 3 2 3 4 2" xfId="12214" xr:uid="{00000000-0005-0000-0000-000025460000}"/>
    <cellStyle name="40% - Accent4 3 2 3 4 2 2" xfId="12215" xr:uid="{00000000-0005-0000-0000-000026460000}"/>
    <cellStyle name="40% - Accent4 3 2 3 4 2 2 2" xfId="12216" xr:uid="{00000000-0005-0000-0000-000027460000}"/>
    <cellStyle name="40% - Accent4 3 2 3 4 2 2 3" xfId="45843" xr:uid="{00000000-0005-0000-0000-000028460000}"/>
    <cellStyle name="40% - Accent4 3 2 3 4 2 3" xfId="12217" xr:uid="{00000000-0005-0000-0000-000029460000}"/>
    <cellStyle name="40% - Accent4 3 2 3 4 2 4" xfId="12218" xr:uid="{00000000-0005-0000-0000-00002A460000}"/>
    <cellStyle name="40% - Accent4 3 2 3 4 2 5" xfId="38325" xr:uid="{00000000-0005-0000-0000-00002B460000}"/>
    <cellStyle name="40% - Accent4 3 2 3 4 2 6" xfId="45842" xr:uid="{00000000-0005-0000-0000-00002C460000}"/>
    <cellStyle name="40% - Accent4 3 2 3 4 3" xfId="12219" xr:uid="{00000000-0005-0000-0000-00002D460000}"/>
    <cellStyle name="40% - Accent4 3 2 3 4 3 2" xfId="12220" xr:uid="{00000000-0005-0000-0000-00002E460000}"/>
    <cellStyle name="40% - Accent4 3 2 3 4 3 3" xfId="45844" xr:uid="{00000000-0005-0000-0000-00002F460000}"/>
    <cellStyle name="40% - Accent4 3 2 3 4 4" xfId="12221" xr:uid="{00000000-0005-0000-0000-000030460000}"/>
    <cellStyle name="40% - Accent4 3 2 3 4 5" xfId="12222" xr:uid="{00000000-0005-0000-0000-000031460000}"/>
    <cellStyle name="40% - Accent4 3 2 3 4 6" xfId="38324" xr:uid="{00000000-0005-0000-0000-000032460000}"/>
    <cellStyle name="40% - Accent4 3 2 3 4 7" xfId="45841" xr:uid="{00000000-0005-0000-0000-000033460000}"/>
    <cellStyle name="40% - Accent4 3 2 3 5" xfId="12223" xr:uid="{00000000-0005-0000-0000-000034460000}"/>
    <cellStyle name="40% - Accent4 3 2 3 5 2" xfId="12224" xr:uid="{00000000-0005-0000-0000-000035460000}"/>
    <cellStyle name="40% - Accent4 3 2 3 5 2 2" xfId="12225" xr:uid="{00000000-0005-0000-0000-000036460000}"/>
    <cellStyle name="40% - Accent4 3 2 3 5 2 3" xfId="45846" xr:uid="{00000000-0005-0000-0000-000037460000}"/>
    <cellStyle name="40% - Accent4 3 2 3 5 3" xfId="12226" xr:uid="{00000000-0005-0000-0000-000038460000}"/>
    <cellStyle name="40% - Accent4 3 2 3 5 4" xfId="12227" xr:uid="{00000000-0005-0000-0000-000039460000}"/>
    <cellStyle name="40% - Accent4 3 2 3 5 5" xfId="38326" xr:uid="{00000000-0005-0000-0000-00003A460000}"/>
    <cellStyle name="40% - Accent4 3 2 3 5 6" xfId="45845" xr:uid="{00000000-0005-0000-0000-00003B460000}"/>
    <cellStyle name="40% - Accent4 3 2 3 6" xfId="12228" xr:uid="{00000000-0005-0000-0000-00003C460000}"/>
    <cellStyle name="40% - Accent4 3 2 3 6 2" xfId="12229" xr:uid="{00000000-0005-0000-0000-00003D460000}"/>
    <cellStyle name="40% - Accent4 3 2 3 6 2 2" xfId="12230" xr:uid="{00000000-0005-0000-0000-00003E460000}"/>
    <cellStyle name="40% - Accent4 3 2 3 6 3" xfId="12231" xr:uid="{00000000-0005-0000-0000-00003F460000}"/>
    <cellStyle name="40% - Accent4 3 2 3 6 4" xfId="12232" xr:uid="{00000000-0005-0000-0000-000040460000}"/>
    <cellStyle name="40% - Accent4 3 2 3 6 5" xfId="45847" xr:uid="{00000000-0005-0000-0000-000041460000}"/>
    <cellStyle name="40% - Accent4 3 2 3 7" xfId="12233" xr:uid="{00000000-0005-0000-0000-000042460000}"/>
    <cellStyle name="40% - Accent4 3 2 3 7 2" xfId="12234" xr:uid="{00000000-0005-0000-0000-000043460000}"/>
    <cellStyle name="40% - Accent4 3 2 3 7 2 2" xfId="12235" xr:uid="{00000000-0005-0000-0000-000044460000}"/>
    <cellStyle name="40% - Accent4 3 2 3 7 3" xfId="12236" xr:uid="{00000000-0005-0000-0000-000045460000}"/>
    <cellStyle name="40% - Accent4 3 2 3 7 4" xfId="12237" xr:uid="{00000000-0005-0000-0000-000046460000}"/>
    <cellStyle name="40% - Accent4 3 2 3 8" xfId="12238" xr:uid="{00000000-0005-0000-0000-000047460000}"/>
    <cellStyle name="40% - Accent4 3 2 3 8 2" xfId="12239" xr:uid="{00000000-0005-0000-0000-000048460000}"/>
    <cellStyle name="40% - Accent4 3 2 3 9" xfId="12240" xr:uid="{00000000-0005-0000-0000-000049460000}"/>
    <cellStyle name="40% - Accent4 3 2 4" xfId="12241" xr:uid="{00000000-0005-0000-0000-00004A460000}"/>
    <cellStyle name="40% - Accent4 3 2 4 10" xfId="34770" xr:uid="{00000000-0005-0000-0000-00004B460000}"/>
    <cellStyle name="40% - Accent4 3 2 4 11" xfId="45848" xr:uid="{00000000-0005-0000-0000-00004C460000}"/>
    <cellStyle name="40% - Accent4 3 2 4 2" xfId="12242" xr:uid="{00000000-0005-0000-0000-00004D460000}"/>
    <cellStyle name="40% - Accent4 3 2 4 2 2" xfId="12243" xr:uid="{00000000-0005-0000-0000-00004E460000}"/>
    <cellStyle name="40% - Accent4 3 2 4 2 2 2" xfId="12244" xr:uid="{00000000-0005-0000-0000-00004F460000}"/>
    <cellStyle name="40% - Accent4 3 2 4 2 2 2 2" xfId="12245" xr:uid="{00000000-0005-0000-0000-000050460000}"/>
    <cellStyle name="40% - Accent4 3 2 4 2 2 2 3" xfId="45851" xr:uid="{00000000-0005-0000-0000-000051460000}"/>
    <cellStyle name="40% - Accent4 3 2 4 2 2 3" xfId="12246" xr:uid="{00000000-0005-0000-0000-000052460000}"/>
    <cellStyle name="40% - Accent4 3 2 4 2 2 4" xfId="12247" xr:uid="{00000000-0005-0000-0000-000053460000}"/>
    <cellStyle name="40% - Accent4 3 2 4 2 2 5" xfId="38328" xr:uid="{00000000-0005-0000-0000-000054460000}"/>
    <cellStyle name="40% - Accent4 3 2 4 2 2 6" xfId="45850" xr:uid="{00000000-0005-0000-0000-000055460000}"/>
    <cellStyle name="40% - Accent4 3 2 4 2 3" xfId="12248" xr:uid="{00000000-0005-0000-0000-000056460000}"/>
    <cellStyle name="40% - Accent4 3 2 4 2 3 2" xfId="12249" xr:uid="{00000000-0005-0000-0000-000057460000}"/>
    <cellStyle name="40% - Accent4 3 2 4 2 3 3" xfId="45852" xr:uid="{00000000-0005-0000-0000-000058460000}"/>
    <cellStyle name="40% - Accent4 3 2 4 2 4" xfId="12250" xr:uid="{00000000-0005-0000-0000-000059460000}"/>
    <cellStyle name="40% - Accent4 3 2 4 2 5" xfId="12251" xr:uid="{00000000-0005-0000-0000-00005A460000}"/>
    <cellStyle name="40% - Accent4 3 2 4 2 6" xfId="38327" xr:uid="{00000000-0005-0000-0000-00005B460000}"/>
    <cellStyle name="40% - Accent4 3 2 4 2 7" xfId="45849" xr:uid="{00000000-0005-0000-0000-00005C460000}"/>
    <cellStyle name="40% - Accent4 3 2 4 3" xfId="12252" xr:uid="{00000000-0005-0000-0000-00005D460000}"/>
    <cellStyle name="40% - Accent4 3 2 4 3 2" xfId="12253" xr:uid="{00000000-0005-0000-0000-00005E460000}"/>
    <cellStyle name="40% - Accent4 3 2 4 3 2 2" xfId="12254" xr:uid="{00000000-0005-0000-0000-00005F460000}"/>
    <cellStyle name="40% - Accent4 3 2 4 3 2 2 2" xfId="12255" xr:uid="{00000000-0005-0000-0000-000060460000}"/>
    <cellStyle name="40% - Accent4 3 2 4 3 2 2 3" xfId="45855" xr:uid="{00000000-0005-0000-0000-000061460000}"/>
    <cellStyle name="40% - Accent4 3 2 4 3 2 3" xfId="12256" xr:uid="{00000000-0005-0000-0000-000062460000}"/>
    <cellStyle name="40% - Accent4 3 2 4 3 2 4" xfId="12257" xr:uid="{00000000-0005-0000-0000-000063460000}"/>
    <cellStyle name="40% - Accent4 3 2 4 3 2 5" xfId="38330" xr:uid="{00000000-0005-0000-0000-000064460000}"/>
    <cellStyle name="40% - Accent4 3 2 4 3 2 6" xfId="45854" xr:uid="{00000000-0005-0000-0000-000065460000}"/>
    <cellStyle name="40% - Accent4 3 2 4 3 3" xfId="12258" xr:uid="{00000000-0005-0000-0000-000066460000}"/>
    <cellStyle name="40% - Accent4 3 2 4 3 3 2" xfId="12259" xr:uid="{00000000-0005-0000-0000-000067460000}"/>
    <cellStyle name="40% - Accent4 3 2 4 3 3 3" xfId="45856" xr:uid="{00000000-0005-0000-0000-000068460000}"/>
    <cellStyle name="40% - Accent4 3 2 4 3 4" xfId="12260" xr:uid="{00000000-0005-0000-0000-000069460000}"/>
    <cellStyle name="40% - Accent4 3 2 4 3 5" xfId="12261" xr:uid="{00000000-0005-0000-0000-00006A460000}"/>
    <cellStyle name="40% - Accent4 3 2 4 3 6" xfId="38329" xr:uid="{00000000-0005-0000-0000-00006B460000}"/>
    <cellStyle name="40% - Accent4 3 2 4 3 7" xfId="45853" xr:uid="{00000000-0005-0000-0000-00006C460000}"/>
    <cellStyle name="40% - Accent4 3 2 4 4" xfId="12262" xr:uid="{00000000-0005-0000-0000-00006D460000}"/>
    <cellStyle name="40% - Accent4 3 2 4 4 2" xfId="12263" xr:uid="{00000000-0005-0000-0000-00006E460000}"/>
    <cellStyle name="40% - Accent4 3 2 4 4 2 2" xfId="12264" xr:uid="{00000000-0005-0000-0000-00006F460000}"/>
    <cellStyle name="40% - Accent4 3 2 4 4 2 3" xfId="45858" xr:uid="{00000000-0005-0000-0000-000070460000}"/>
    <cellStyle name="40% - Accent4 3 2 4 4 3" xfId="12265" xr:uid="{00000000-0005-0000-0000-000071460000}"/>
    <cellStyle name="40% - Accent4 3 2 4 4 4" xfId="12266" xr:uid="{00000000-0005-0000-0000-000072460000}"/>
    <cellStyle name="40% - Accent4 3 2 4 4 5" xfId="38331" xr:uid="{00000000-0005-0000-0000-000073460000}"/>
    <cellStyle name="40% - Accent4 3 2 4 4 6" xfId="45857" xr:uid="{00000000-0005-0000-0000-000074460000}"/>
    <cellStyle name="40% - Accent4 3 2 4 5" xfId="12267" xr:uid="{00000000-0005-0000-0000-000075460000}"/>
    <cellStyle name="40% - Accent4 3 2 4 5 2" xfId="12268" xr:uid="{00000000-0005-0000-0000-000076460000}"/>
    <cellStyle name="40% - Accent4 3 2 4 5 2 2" xfId="12269" xr:uid="{00000000-0005-0000-0000-000077460000}"/>
    <cellStyle name="40% - Accent4 3 2 4 5 3" xfId="12270" xr:uid="{00000000-0005-0000-0000-000078460000}"/>
    <cellStyle name="40% - Accent4 3 2 4 5 4" xfId="12271" xr:uid="{00000000-0005-0000-0000-000079460000}"/>
    <cellStyle name="40% - Accent4 3 2 4 5 5" xfId="45859" xr:uid="{00000000-0005-0000-0000-00007A460000}"/>
    <cellStyle name="40% - Accent4 3 2 4 6" xfId="12272" xr:uid="{00000000-0005-0000-0000-00007B460000}"/>
    <cellStyle name="40% - Accent4 3 2 4 6 2" xfId="12273" xr:uid="{00000000-0005-0000-0000-00007C460000}"/>
    <cellStyle name="40% - Accent4 3 2 4 6 2 2" xfId="12274" xr:uid="{00000000-0005-0000-0000-00007D460000}"/>
    <cellStyle name="40% - Accent4 3 2 4 6 3" xfId="12275" xr:uid="{00000000-0005-0000-0000-00007E460000}"/>
    <cellStyle name="40% - Accent4 3 2 4 6 4" xfId="12276" xr:uid="{00000000-0005-0000-0000-00007F460000}"/>
    <cellStyle name="40% - Accent4 3 2 4 7" xfId="12277" xr:uid="{00000000-0005-0000-0000-000080460000}"/>
    <cellStyle name="40% - Accent4 3 2 4 7 2" xfId="12278" xr:uid="{00000000-0005-0000-0000-000081460000}"/>
    <cellStyle name="40% - Accent4 3 2 4 8" xfId="12279" xr:uid="{00000000-0005-0000-0000-000082460000}"/>
    <cellStyle name="40% - Accent4 3 2 4 9" xfId="12280" xr:uid="{00000000-0005-0000-0000-000083460000}"/>
    <cellStyle name="40% - Accent4 3 2 5" xfId="12281" xr:uid="{00000000-0005-0000-0000-000084460000}"/>
    <cellStyle name="40% - Accent4 3 2 5 2" xfId="12282" xr:uid="{00000000-0005-0000-0000-000085460000}"/>
    <cellStyle name="40% - Accent4 3 2 5 2 2" xfId="12283" xr:uid="{00000000-0005-0000-0000-000086460000}"/>
    <cellStyle name="40% - Accent4 3 2 5 2 2 2" xfId="12284" xr:uid="{00000000-0005-0000-0000-000087460000}"/>
    <cellStyle name="40% - Accent4 3 2 5 2 2 3" xfId="45862" xr:uid="{00000000-0005-0000-0000-000088460000}"/>
    <cellStyle name="40% - Accent4 3 2 5 2 3" xfId="12285" xr:uid="{00000000-0005-0000-0000-000089460000}"/>
    <cellStyle name="40% - Accent4 3 2 5 2 4" xfId="12286" xr:uid="{00000000-0005-0000-0000-00008A460000}"/>
    <cellStyle name="40% - Accent4 3 2 5 2 5" xfId="38333" xr:uid="{00000000-0005-0000-0000-00008B460000}"/>
    <cellStyle name="40% - Accent4 3 2 5 2 6" xfId="45861" xr:uid="{00000000-0005-0000-0000-00008C460000}"/>
    <cellStyle name="40% - Accent4 3 2 5 3" xfId="12287" xr:uid="{00000000-0005-0000-0000-00008D460000}"/>
    <cellStyle name="40% - Accent4 3 2 5 3 2" xfId="12288" xr:uid="{00000000-0005-0000-0000-00008E460000}"/>
    <cellStyle name="40% - Accent4 3 2 5 3 3" xfId="45863" xr:uid="{00000000-0005-0000-0000-00008F460000}"/>
    <cellStyle name="40% - Accent4 3 2 5 4" xfId="12289" xr:uid="{00000000-0005-0000-0000-000090460000}"/>
    <cellStyle name="40% - Accent4 3 2 5 5" xfId="12290" xr:uid="{00000000-0005-0000-0000-000091460000}"/>
    <cellStyle name="40% - Accent4 3 2 5 6" xfId="38332" xr:uid="{00000000-0005-0000-0000-000092460000}"/>
    <cellStyle name="40% - Accent4 3 2 5 7" xfId="45860" xr:uid="{00000000-0005-0000-0000-000093460000}"/>
    <cellStyle name="40% - Accent4 3 2 6" xfId="12291" xr:uid="{00000000-0005-0000-0000-000094460000}"/>
    <cellStyle name="40% - Accent4 3 2 6 2" xfId="12292" xr:uid="{00000000-0005-0000-0000-000095460000}"/>
    <cellStyle name="40% - Accent4 3 2 6 2 2" xfId="12293" xr:uid="{00000000-0005-0000-0000-000096460000}"/>
    <cellStyle name="40% - Accent4 3 2 6 2 2 2" xfId="12294" xr:uid="{00000000-0005-0000-0000-000097460000}"/>
    <cellStyle name="40% - Accent4 3 2 6 2 2 3" xfId="45866" xr:uid="{00000000-0005-0000-0000-000098460000}"/>
    <cellStyle name="40% - Accent4 3 2 6 2 3" xfId="12295" xr:uid="{00000000-0005-0000-0000-000099460000}"/>
    <cellStyle name="40% - Accent4 3 2 6 2 4" xfId="12296" xr:uid="{00000000-0005-0000-0000-00009A460000}"/>
    <cellStyle name="40% - Accent4 3 2 6 2 5" xfId="38335" xr:uid="{00000000-0005-0000-0000-00009B460000}"/>
    <cellStyle name="40% - Accent4 3 2 6 2 6" xfId="45865" xr:uid="{00000000-0005-0000-0000-00009C460000}"/>
    <cellStyle name="40% - Accent4 3 2 6 3" xfId="12297" xr:uid="{00000000-0005-0000-0000-00009D460000}"/>
    <cellStyle name="40% - Accent4 3 2 6 3 2" xfId="12298" xr:uid="{00000000-0005-0000-0000-00009E460000}"/>
    <cellStyle name="40% - Accent4 3 2 6 3 3" xfId="45867" xr:uid="{00000000-0005-0000-0000-00009F460000}"/>
    <cellStyle name="40% - Accent4 3 2 6 4" xfId="12299" xr:uid="{00000000-0005-0000-0000-0000A0460000}"/>
    <cellStyle name="40% - Accent4 3 2 6 5" xfId="12300" xr:uid="{00000000-0005-0000-0000-0000A1460000}"/>
    <cellStyle name="40% - Accent4 3 2 6 6" xfId="38334" xr:uid="{00000000-0005-0000-0000-0000A2460000}"/>
    <cellStyle name="40% - Accent4 3 2 6 7" xfId="45864" xr:uid="{00000000-0005-0000-0000-0000A3460000}"/>
    <cellStyle name="40% - Accent4 3 2 7" xfId="12301" xr:uid="{00000000-0005-0000-0000-0000A4460000}"/>
    <cellStyle name="40% - Accent4 3 2 7 2" xfId="12302" xr:uid="{00000000-0005-0000-0000-0000A5460000}"/>
    <cellStyle name="40% - Accent4 3 2 7 2 2" xfId="12303" xr:uid="{00000000-0005-0000-0000-0000A6460000}"/>
    <cellStyle name="40% - Accent4 3 2 7 2 3" xfId="45869" xr:uid="{00000000-0005-0000-0000-0000A7460000}"/>
    <cellStyle name="40% - Accent4 3 2 7 3" xfId="12304" xr:uid="{00000000-0005-0000-0000-0000A8460000}"/>
    <cellStyle name="40% - Accent4 3 2 7 4" xfId="12305" xr:uid="{00000000-0005-0000-0000-0000A9460000}"/>
    <cellStyle name="40% - Accent4 3 2 7 5" xfId="38336" xr:uid="{00000000-0005-0000-0000-0000AA460000}"/>
    <cellStyle name="40% - Accent4 3 2 7 6" xfId="45868" xr:uid="{00000000-0005-0000-0000-0000AB460000}"/>
    <cellStyle name="40% - Accent4 3 2 8" xfId="12306" xr:uid="{00000000-0005-0000-0000-0000AC460000}"/>
    <cellStyle name="40% - Accent4 3 2 8 2" xfId="12307" xr:uid="{00000000-0005-0000-0000-0000AD460000}"/>
    <cellStyle name="40% - Accent4 3 2 8 2 2" xfId="12308" xr:uid="{00000000-0005-0000-0000-0000AE460000}"/>
    <cellStyle name="40% - Accent4 3 2 8 3" xfId="12309" xr:uid="{00000000-0005-0000-0000-0000AF460000}"/>
    <cellStyle name="40% - Accent4 3 2 8 4" xfId="12310" xr:uid="{00000000-0005-0000-0000-0000B0460000}"/>
    <cellStyle name="40% - Accent4 3 2 8 5" xfId="45870" xr:uid="{00000000-0005-0000-0000-0000B1460000}"/>
    <cellStyle name="40% - Accent4 3 2 9" xfId="12311" xr:uid="{00000000-0005-0000-0000-0000B2460000}"/>
    <cellStyle name="40% - Accent4 3 2 9 2" xfId="12312" xr:uid="{00000000-0005-0000-0000-0000B3460000}"/>
    <cellStyle name="40% - Accent4 3 2 9 2 2" xfId="12313" xr:uid="{00000000-0005-0000-0000-0000B4460000}"/>
    <cellStyle name="40% - Accent4 3 2 9 3" xfId="12314" xr:uid="{00000000-0005-0000-0000-0000B5460000}"/>
    <cellStyle name="40% - Accent4 3 2 9 4" xfId="12315" xr:uid="{00000000-0005-0000-0000-0000B6460000}"/>
    <cellStyle name="40% - Accent4 3 3" xfId="12316" xr:uid="{00000000-0005-0000-0000-0000B7460000}"/>
    <cellStyle name="40% - Accent4 3 4" xfId="12317" xr:uid="{00000000-0005-0000-0000-0000B8460000}"/>
    <cellStyle name="40% - Accent4 3 4 2" xfId="12318" xr:uid="{00000000-0005-0000-0000-0000B9460000}"/>
    <cellStyle name="40% - Accent4 3 4 2 2" xfId="12319" xr:uid="{00000000-0005-0000-0000-0000BA460000}"/>
    <cellStyle name="40% - Accent4 3 4 2 2 2" xfId="12320" xr:uid="{00000000-0005-0000-0000-0000BB460000}"/>
    <cellStyle name="40% - Accent4 3 4 2 2 3" xfId="45873" xr:uid="{00000000-0005-0000-0000-0000BC460000}"/>
    <cellStyle name="40% - Accent4 3 4 2 3" xfId="12321" xr:uid="{00000000-0005-0000-0000-0000BD460000}"/>
    <cellStyle name="40% - Accent4 3 4 2 4" xfId="12322" xr:uid="{00000000-0005-0000-0000-0000BE460000}"/>
    <cellStyle name="40% - Accent4 3 4 2 5" xfId="38338" xr:uid="{00000000-0005-0000-0000-0000BF460000}"/>
    <cellStyle name="40% - Accent4 3 4 2 6" xfId="45872" xr:uid="{00000000-0005-0000-0000-0000C0460000}"/>
    <cellStyle name="40% - Accent4 3 4 3" xfId="12323" xr:uid="{00000000-0005-0000-0000-0000C1460000}"/>
    <cellStyle name="40% - Accent4 3 4 4" xfId="12324" xr:uid="{00000000-0005-0000-0000-0000C2460000}"/>
    <cellStyle name="40% - Accent4 3 4 4 2" xfId="12325" xr:uid="{00000000-0005-0000-0000-0000C3460000}"/>
    <cellStyle name="40% - Accent4 3 4 4 3" xfId="45874" xr:uid="{00000000-0005-0000-0000-0000C4460000}"/>
    <cellStyle name="40% - Accent4 3 4 5" xfId="12326" xr:uid="{00000000-0005-0000-0000-0000C5460000}"/>
    <cellStyle name="40% - Accent4 3 4 6" xfId="12327" xr:uid="{00000000-0005-0000-0000-0000C6460000}"/>
    <cellStyle name="40% - Accent4 3 4 7" xfId="38337" xr:uid="{00000000-0005-0000-0000-0000C7460000}"/>
    <cellStyle name="40% - Accent4 3 4 8" xfId="45871" xr:uid="{00000000-0005-0000-0000-0000C8460000}"/>
    <cellStyle name="40% - Accent4 3 5" xfId="12328" xr:uid="{00000000-0005-0000-0000-0000C9460000}"/>
    <cellStyle name="40% - Accent4 3 5 2" xfId="12329" xr:uid="{00000000-0005-0000-0000-0000CA460000}"/>
    <cellStyle name="40% - Accent4 3 5 2 2" xfId="12330" xr:uid="{00000000-0005-0000-0000-0000CB460000}"/>
    <cellStyle name="40% - Accent4 3 5 2 3" xfId="45876" xr:uid="{00000000-0005-0000-0000-0000CC460000}"/>
    <cellStyle name="40% - Accent4 3 5 3" xfId="12331" xr:uid="{00000000-0005-0000-0000-0000CD460000}"/>
    <cellStyle name="40% - Accent4 3 5 4" xfId="12332" xr:uid="{00000000-0005-0000-0000-0000CE460000}"/>
    <cellStyle name="40% - Accent4 3 5 5" xfId="38339" xr:uid="{00000000-0005-0000-0000-0000CF460000}"/>
    <cellStyle name="40% - Accent4 3 5 6" xfId="45875" xr:uid="{00000000-0005-0000-0000-0000D0460000}"/>
    <cellStyle name="40% - Accent4 3 6" xfId="12333" xr:uid="{00000000-0005-0000-0000-0000D1460000}"/>
    <cellStyle name="40% - Accent4 3 7" xfId="12334" xr:uid="{00000000-0005-0000-0000-0000D2460000}"/>
    <cellStyle name="40% - Accent4 3 7 2" xfId="12335" xr:uid="{00000000-0005-0000-0000-0000D3460000}"/>
    <cellStyle name="40% - Accent4 3 8" xfId="12336" xr:uid="{00000000-0005-0000-0000-0000D4460000}"/>
    <cellStyle name="40% - Accent4 3 9" xfId="12337" xr:uid="{00000000-0005-0000-0000-0000D5460000}"/>
    <cellStyle name="40% - Accent4 4" xfId="12338" xr:uid="{00000000-0005-0000-0000-0000D6460000}"/>
    <cellStyle name="40% - Accent4 4 10" xfId="45877" xr:uid="{00000000-0005-0000-0000-0000D7460000}"/>
    <cellStyle name="40% - Accent4 4 2" xfId="12339" xr:uid="{00000000-0005-0000-0000-0000D8460000}"/>
    <cellStyle name="40% - Accent4 4 2 10" xfId="12340" xr:uid="{00000000-0005-0000-0000-0000D9460000}"/>
    <cellStyle name="40% - Accent4 4 2 11" xfId="12341" xr:uid="{00000000-0005-0000-0000-0000DA460000}"/>
    <cellStyle name="40% - Accent4 4 2 12" xfId="34772" xr:uid="{00000000-0005-0000-0000-0000DB460000}"/>
    <cellStyle name="40% - Accent4 4 2 13" xfId="45878" xr:uid="{00000000-0005-0000-0000-0000DC460000}"/>
    <cellStyle name="40% - Accent4 4 2 2" xfId="12342" xr:uid="{00000000-0005-0000-0000-0000DD460000}"/>
    <cellStyle name="40% - Accent4 4 2 2 10" xfId="12343" xr:uid="{00000000-0005-0000-0000-0000DE460000}"/>
    <cellStyle name="40% - Accent4 4 2 2 11" xfId="34773" xr:uid="{00000000-0005-0000-0000-0000DF460000}"/>
    <cellStyle name="40% - Accent4 4 2 2 12" xfId="45879" xr:uid="{00000000-0005-0000-0000-0000E0460000}"/>
    <cellStyle name="40% - Accent4 4 2 2 2" xfId="12344" xr:uid="{00000000-0005-0000-0000-0000E1460000}"/>
    <cellStyle name="40% - Accent4 4 2 2 2 10" xfId="34774" xr:uid="{00000000-0005-0000-0000-0000E2460000}"/>
    <cellStyle name="40% - Accent4 4 2 2 2 11" xfId="45880" xr:uid="{00000000-0005-0000-0000-0000E3460000}"/>
    <cellStyle name="40% - Accent4 4 2 2 2 2" xfId="12345" xr:uid="{00000000-0005-0000-0000-0000E4460000}"/>
    <cellStyle name="40% - Accent4 4 2 2 2 2 2" xfId="12346" xr:uid="{00000000-0005-0000-0000-0000E5460000}"/>
    <cellStyle name="40% - Accent4 4 2 2 2 2 2 2" xfId="12347" xr:uid="{00000000-0005-0000-0000-0000E6460000}"/>
    <cellStyle name="40% - Accent4 4 2 2 2 2 2 2 2" xfId="12348" xr:uid="{00000000-0005-0000-0000-0000E7460000}"/>
    <cellStyle name="40% - Accent4 4 2 2 2 2 2 2 3" xfId="45883" xr:uid="{00000000-0005-0000-0000-0000E8460000}"/>
    <cellStyle name="40% - Accent4 4 2 2 2 2 2 3" xfId="12349" xr:uid="{00000000-0005-0000-0000-0000E9460000}"/>
    <cellStyle name="40% - Accent4 4 2 2 2 2 2 4" xfId="12350" xr:uid="{00000000-0005-0000-0000-0000EA460000}"/>
    <cellStyle name="40% - Accent4 4 2 2 2 2 2 5" xfId="38341" xr:uid="{00000000-0005-0000-0000-0000EB460000}"/>
    <cellStyle name="40% - Accent4 4 2 2 2 2 2 6" xfId="45882" xr:uid="{00000000-0005-0000-0000-0000EC460000}"/>
    <cellStyle name="40% - Accent4 4 2 2 2 2 3" xfId="12351" xr:uid="{00000000-0005-0000-0000-0000ED460000}"/>
    <cellStyle name="40% - Accent4 4 2 2 2 2 3 2" xfId="12352" xr:uid="{00000000-0005-0000-0000-0000EE460000}"/>
    <cellStyle name="40% - Accent4 4 2 2 2 2 3 3" xfId="45884" xr:uid="{00000000-0005-0000-0000-0000EF460000}"/>
    <cellStyle name="40% - Accent4 4 2 2 2 2 4" xfId="12353" xr:uid="{00000000-0005-0000-0000-0000F0460000}"/>
    <cellStyle name="40% - Accent4 4 2 2 2 2 5" xfId="12354" xr:uid="{00000000-0005-0000-0000-0000F1460000}"/>
    <cellStyle name="40% - Accent4 4 2 2 2 2 6" xfId="38340" xr:uid="{00000000-0005-0000-0000-0000F2460000}"/>
    <cellStyle name="40% - Accent4 4 2 2 2 2 7" xfId="45881" xr:uid="{00000000-0005-0000-0000-0000F3460000}"/>
    <cellStyle name="40% - Accent4 4 2 2 2 3" xfId="12355" xr:uid="{00000000-0005-0000-0000-0000F4460000}"/>
    <cellStyle name="40% - Accent4 4 2 2 2 3 2" xfId="12356" xr:uid="{00000000-0005-0000-0000-0000F5460000}"/>
    <cellStyle name="40% - Accent4 4 2 2 2 3 2 2" xfId="12357" xr:uid="{00000000-0005-0000-0000-0000F6460000}"/>
    <cellStyle name="40% - Accent4 4 2 2 2 3 2 2 2" xfId="12358" xr:uid="{00000000-0005-0000-0000-0000F7460000}"/>
    <cellStyle name="40% - Accent4 4 2 2 2 3 2 2 3" xfId="45887" xr:uid="{00000000-0005-0000-0000-0000F8460000}"/>
    <cellStyle name="40% - Accent4 4 2 2 2 3 2 3" xfId="12359" xr:uid="{00000000-0005-0000-0000-0000F9460000}"/>
    <cellStyle name="40% - Accent4 4 2 2 2 3 2 4" xfId="12360" xr:uid="{00000000-0005-0000-0000-0000FA460000}"/>
    <cellStyle name="40% - Accent4 4 2 2 2 3 2 5" xfId="38343" xr:uid="{00000000-0005-0000-0000-0000FB460000}"/>
    <cellStyle name="40% - Accent4 4 2 2 2 3 2 6" xfId="45886" xr:uid="{00000000-0005-0000-0000-0000FC460000}"/>
    <cellStyle name="40% - Accent4 4 2 2 2 3 3" xfId="12361" xr:uid="{00000000-0005-0000-0000-0000FD460000}"/>
    <cellStyle name="40% - Accent4 4 2 2 2 3 3 2" xfId="12362" xr:uid="{00000000-0005-0000-0000-0000FE460000}"/>
    <cellStyle name="40% - Accent4 4 2 2 2 3 3 3" xfId="45888" xr:uid="{00000000-0005-0000-0000-0000FF460000}"/>
    <cellStyle name="40% - Accent4 4 2 2 2 3 4" xfId="12363" xr:uid="{00000000-0005-0000-0000-000000470000}"/>
    <cellStyle name="40% - Accent4 4 2 2 2 3 5" xfId="12364" xr:uid="{00000000-0005-0000-0000-000001470000}"/>
    <cellStyle name="40% - Accent4 4 2 2 2 3 6" xfId="38342" xr:uid="{00000000-0005-0000-0000-000002470000}"/>
    <cellStyle name="40% - Accent4 4 2 2 2 3 7" xfId="45885" xr:uid="{00000000-0005-0000-0000-000003470000}"/>
    <cellStyle name="40% - Accent4 4 2 2 2 4" xfId="12365" xr:uid="{00000000-0005-0000-0000-000004470000}"/>
    <cellStyle name="40% - Accent4 4 2 2 2 4 2" xfId="12366" xr:uid="{00000000-0005-0000-0000-000005470000}"/>
    <cellStyle name="40% - Accent4 4 2 2 2 4 2 2" xfId="12367" xr:uid="{00000000-0005-0000-0000-000006470000}"/>
    <cellStyle name="40% - Accent4 4 2 2 2 4 2 3" xfId="45890" xr:uid="{00000000-0005-0000-0000-000007470000}"/>
    <cellStyle name="40% - Accent4 4 2 2 2 4 3" xfId="12368" xr:uid="{00000000-0005-0000-0000-000008470000}"/>
    <cellStyle name="40% - Accent4 4 2 2 2 4 4" xfId="12369" xr:uid="{00000000-0005-0000-0000-000009470000}"/>
    <cellStyle name="40% - Accent4 4 2 2 2 4 5" xfId="38344" xr:uid="{00000000-0005-0000-0000-00000A470000}"/>
    <cellStyle name="40% - Accent4 4 2 2 2 4 6" xfId="45889" xr:uid="{00000000-0005-0000-0000-00000B470000}"/>
    <cellStyle name="40% - Accent4 4 2 2 2 5" xfId="12370" xr:uid="{00000000-0005-0000-0000-00000C470000}"/>
    <cellStyle name="40% - Accent4 4 2 2 2 5 2" xfId="12371" xr:uid="{00000000-0005-0000-0000-00000D470000}"/>
    <cellStyle name="40% - Accent4 4 2 2 2 5 2 2" xfId="12372" xr:uid="{00000000-0005-0000-0000-00000E470000}"/>
    <cellStyle name="40% - Accent4 4 2 2 2 5 3" xfId="12373" xr:uid="{00000000-0005-0000-0000-00000F470000}"/>
    <cellStyle name="40% - Accent4 4 2 2 2 5 4" xfId="12374" xr:uid="{00000000-0005-0000-0000-000010470000}"/>
    <cellStyle name="40% - Accent4 4 2 2 2 5 5" xfId="45891" xr:uid="{00000000-0005-0000-0000-000011470000}"/>
    <cellStyle name="40% - Accent4 4 2 2 2 6" xfId="12375" xr:uid="{00000000-0005-0000-0000-000012470000}"/>
    <cellStyle name="40% - Accent4 4 2 2 2 6 2" xfId="12376" xr:uid="{00000000-0005-0000-0000-000013470000}"/>
    <cellStyle name="40% - Accent4 4 2 2 2 6 2 2" xfId="12377" xr:uid="{00000000-0005-0000-0000-000014470000}"/>
    <cellStyle name="40% - Accent4 4 2 2 2 6 3" xfId="12378" xr:uid="{00000000-0005-0000-0000-000015470000}"/>
    <cellStyle name="40% - Accent4 4 2 2 2 6 4" xfId="12379" xr:uid="{00000000-0005-0000-0000-000016470000}"/>
    <cellStyle name="40% - Accent4 4 2 2 2 7" xfId="12380" xr:uid="{00000000-0005-0000-0000-000017470000}"/>
    <cellStyle name="40% - Accent4 4 2 2 2 7 2" xfId="12381" xr:uid="{00000000-0005-0000-0000-000018470000}"/>
    <cellStyle name="40% - Accent4 4 2 2 2 8" xfId="12382" xr:uid="{00000000-0005-0000-0000-000019470000}"/>
    <cellStyle name="40% - Accent4 4 2 2 2 9" xfId="12383" xr:uid="{00000000-0005-0000-0000-00001A470000}"/>
    <cellStyle name="40% - Accent4 4 2 2 3" xfId="12384" xr:uid="{00000000-0005-0000-0000-00001B470000}"/>
    <cellStyle name="40% - Accent4 4 2 2 3 2" xfId="12385" xr:uid="{00000000-0005-0000-0000-00001C470000}"/>
    <cellStyle name="40% - Accent4 4 2 2 3 2 2" xfId="12386" xr:uid="{00000000-0005-0000-0000-00001D470000}"/>
    <cellStyle name="40% - Accent4 4 2 2 3 2 2 2" xfId="12387" xr:uid="{00000000-0005-0000-0000-00001E470000}"/>
    <cellStyle name="40% - Accent4 4 2 2 3 2 2 3" xfId="45894" xr:uid="{00000000-0005-0000-0000-00001F470000}"/>
    <cellStyle name="40% - Accent4 4 2 2 3 2 3" xfId="12388" xr:uid="{00000000-0005-0000-0000-000020470000}"/>
    <cellStyle name="40% - Accent4 4 2 2 3 2 4" xfId="12389" xr:uid="{00000000-0005-0000-0000-000021470000}"/>
    <cellStyle name="40% - Accent4 4 2 2 3 2 5" xfId="38346" xr:uid="{00000000-0005-0000-0000-000022470000}"/>
    <cellStyle name="40% - Accent4 4 2 2 3 2 6" xfId="45893" xr:uid="{00000000-0005-0000-0000-000023470000}"/>
    <cellStyle name="40% - Accent4 4 2 2 3 3" xfId="12390" xr:uid="{00000000-0005-0000-0000-000024470000}"/>
    <cellStyle name="40% - Accent4 4 2 2 3 3 2" xfId="12391" xr:uid="{00000000-0005-0000-0000-000025470000}"/>
    <cellStyle name="40% - Accent4 4 2 2 3 3 3" xfId="45895" xr:uid="{00000000-0005-0000-0000-000026470000}"/>
    <cellStyle name="40% - Accent4 4 2 2 3 4" xfId="12392" xr:uid="{00000000-0005-0000-0000-000027470000}"/>
    <cellStyle name="40% - Accent4 4 2 2 3 5" xfId="12393" xr:uid="{00000000-0005-0000-0000-000028470000}"/>
    <cellStyle name="40% - Accent4 4 2 2 3 6" xfId="38345" xr:uid="{00000000-0005-0000-0000-000029470000}"/>
    <cellStyle name="40% - Accent4 4 2 2 3 7" xfId="45892" xr:uid="{00000000-0005-0000-0000-00002A470000}"/>
    <cellStyle name="40% - Accent4 4 2 2 4" xfId="12394" xr:uid="{00000000-0005-0000-0000-00002B470000}"/>
    <cellStyle name="40% - Accent4 4 2 2 4 2" xfId="12395" xr:uid="{00000000-0005-0000-0000-00002C470000}"/>
    <cellStyle name="40% - Accent4 4 2 2 4 2 2" xfId="12396" xr:uid="{00000000-0005-0000-0000-00002D470000}"/>
    <cellStyle name="40% - Accent4 4 2 2 4 2 2 2" xfId="12397" xr:uid="{00000000-0005-0000-0000-00002E470000}"/>
    <cellStyle name="40% - Accent4 4 2 2 4 2 2 3" xfId="45898" xr:uid="{00000000-0005-0000-0000-00002F470000}"/>
    <cellStyle name="40% - Accent4 4 2 2 4 2 3" xfId="12398" xr:uid="{00000000-0005-0000-0000-000030470000}"/>
    <cellStyle name="40% - Accent4 4 2 2 4 2 4" xfId="12399" xr:uid="{00000000-0005-0000-0000-000031470000}"/>
    <cellStyle name="40% - Accent4 4 2 2 4 2 5" xfId="38348" xr:uid="{00000000-0005-0000-0000-000032470000}"/>
    <cellStyle name="40% - Accent4 4 2 2 4 2 6" xfId="45897" xr:uid="{00000000-0005-0000-0000-000033470000}"/>
    <cellStyle name="40% - Accent4 4 2 2 4 3" xfId="12400" xr:uid="{00000000-0005-0000-0000-000034470000}"/>
    <cellStyle name="40% - Accent4 4 2 2 4 3 2" xfId="12401" xr:uid="{00000000-0005-0000-0000-000035470000}"/>
    <cellStyle name="40% - Accent4 4 2 2 4 3 3" xfId="45899" xr:uid="{00000000-0005-0000-0000-000036470000}"/>
    <cellStyle name="40% - Accent4 4 2 2 4 4" xfId="12402" xr:uid="{00000000-0005-0000-0000-000037470000}"/>
    <cellStyle name="40% - Accent4 4 2 2 4 5" xfId="12403" xr:uid="{00000000-0005-0000-0000-000038470000}"/>
    <cellStyle name="40% - Accent4 4 2 2 4 6" xfId="38347" xr:uid="{00000000-0005-0000-0000-000039470000}"/>
    <cellStyle name="40% - Accent4 4 2 2 4 7" xfId="45896" xr:uid="{00000000-0005-0000-0000-00003A470000}"/>
    <cellStyle name="40% - Accent4 4 2 2 5" xfId="12404" xr:uid="{00000000-0005-0000-0000-00003B470000}"/>
    <cellStyle name="40% - Accent4 4 2 2 5 2" xfId="12405" xr:uid="{00000000-0005-0000-0000-00003C470000}"/>
    <cellStyle name="40% - Accent4 4 2 2 5 2 2" xfId="12406" xr:uid="{00000000-0005-0000-0000-00003D470000}"/>
    <cellStyle name="40% - Accent4 4 2 2 5 2 3" xfId="45901" xr:uid="{00000000-0005-0000-0000-00003E470000}"/>
    <cellStyle name="40% - Accent4 4 2 2 5 3" xfId="12407" xr:uid="{00000000-0005-0000-0000-00003F470000}"/>
    <cellStyle name="40% - Accent4 4 2 2 5 4" xfId="12408" xr:uid="{00000000-0005-0000-0000-000040470000}"/>
    <cellStyle name="40% - Accent4 4 2 2 5 5" xfId="38349" xr:uid="{00000000-0005-0000-0000-000041470000}"/>
    <cellStyle name="40% - Accent4 4 2 2 5 6" xfId="45900" xr:uid="{00000000-0005-0000-0000-000042470000}"/>
    <cellStyle name="40% - Accent4 4 2 2 6" xfId="12409" xr:uid="{00000000-0005-0000-0000-000043470000}"/>
    <cellStyle name="40% - Accent4 4 2 2 6 2" xfId="12410" xr:uid="{00000000-0005-0000-0000-000044470000}"/>
    <cellStyle name="40% - Accent4 4 2 2 6 2 2" xfId="12411" xr:uid="{00000000-0005-0000-0000-000045470000}"/>
    <cellStyle name="40% - Accent4 4 2 2 6 3" xfId="12412" xr:uid="{00000000-0005-0000-0000-000046470000}"/>
    <cellStyle name="40% - Accent4 4 2 2 6 4" xfId="12413" xr:uid="{00000000-0005-0000-0000-000047470000}"/>
    <cellStyle name="40% - Accent4 4 2 2 6 5" xfId="45902" xr:uid="{00000000-0005-0000-0000-000048470000}"/>
    <cellStyle name="40% - Accent4 4 2 2 7" xfId="12414" xr:uid="{00000000-0005-0000-0000-000049470000}"/>
    <cellStyle name="40% - Accent4 4 2 2 7 2" xfId="12415" xr:uid="{00000000-0005-0000-0000-00004A470000}"/>
    <cellStyle name="40% - Accent4 4 2 2 7 2 2" xfId="12416" xr:uid="{00000000-0005-0000-0000-00004B470000}"/>
    <cellStyle name="40% - Accent4 4 2 2 7 3" xfId="12417" xr:uid="{00000000-0005-0000-0000-00004C470000}"/>
    <cellStyle name="40% - Accent4 4 2 2 7 4" xfId="12418" xr:uid="{00000000-0005-0000-0000-00004D470000}"/>
    <cellStyle name="40% - Accent4 4 2 2 8" xfId="12419" xr:uid="{00000000-0005-0000-0000-00004E470000}"/>
    <cellStyle name="40% - Accent4 4 2 2 8 2" xfId="12420" xr:uid="{00000000-0005-0000-0000-00004F470000}"/>
    <cellStyle name="40% - Accent4 4 2 2 9" xfId="12421" xr:uid="{00000000-0005-0000-0000-000050470000}"/>
    <cellStyle name="40% - Accent4 4 2 3" xfId="12422" xr:uid="{00000000-0005-0000-0000-000051470000}"/>
    <cellStyle name="40% - Accent4 4 2 3 10" xfId="34775" xr:uid="{00000000-0005-0000-0000-000052470000}"/>
    <cellStyle name="40% - Accent4 4 2 3 11" xfId="45903" xr:uid="{00000000-0005-0000-0000-000053470000}"/>
    <cellStyle name="40% - Accent4 4 2 3 2" xfId="12423" xr:uid="{00000000-0005-0000-0000-000054470000}"/>
    <cellStyle name="40% - Accent4 4 2 3 2 2" xfId="12424" xr:uid="{00000000-0005-0000-0000-000055470000}"/>
    <cellStyle name="40% - Accent4 4 2 3 2 2 2" xfId="12425" xr:uid="{00000000-0005-0000-0000-000056470000}"/>
    <cellStyle name="40% - Accent4 4 2 3 2 2 2 2" xfId="12426" xr:uid="{00000000-0005-0000-0000-000057470000}"/>
    <cellStyle name="40% - Accent4 4 2 3 2 2 2 3" xfId="45906" xr:uid="{00000000-0005-0000-0000-000058470000}"/>
    <cellStyle name="40% - Accent4 4 2 3 2 2 3" xfId="12427" xr:uid="{00000000-0005-0000-0000-000059470000}"/>
    <cellStyle name="40% - Accent4 4 2 3 2 2 4" xfId="12428" xr:uid="{00000000-0005-0000-0000-00005A470000}"/>
    <cellStyle name="40% - Accent4 4 2 3 2 2 5" xfId="38351" xr:uid="{00000000-0005-0000-0000-00005B470000}"/>
    <cellStyle name="40% - Accent4 4 2 3 2 2 6" xfId="45905" xr:uid="{00000000-0005-0000-0000-00005C470000}"/>
    <cellStyle name="40% - Accent4 4 2 3 2 3" xfId="12429" xr:uid="{00000000-0005-0000-0000-00005D470000}"/>
    <cellStyle name="40% - Accent4 4 2 3 2 3 2" xfId="12430" xr:uid="{00000000-0005-0000-0000-00005E470000}"/>
    <cellStyle name="40% - Accent4 4 2 3 2 3 3" xfId="45907" xr:uid="{00000000-0005-0000-0000-00005F470000}"/>
    <cellStyle name="40% - Accent4 4 2 3 2 4" xfId="12431" xr:uid="{00000000-0005-0000-0000-000060470000}"/>
    <cellStyle name="40% - Accent4 4 2 3 2 5" xfId="12432" xr:uid="{00000000-0005-0000-0000-000061470000}"/>
    <cellStyle name="40% - Accent4 4 2 3 2 6" xfId="38350" xr:uid="{00000000-0005-0000-0000-000062470000}"/>
    <cellStyle name="40% - Accent4 4 2 3 2 7" xfId="45904" xr:uid="{00000000-0005-0000-0000-000063470000}"/>
    <cellStyle name="40% - Accent4 4 2 3 3" xfId="12433" xr:uid="{00000000-0005-0000-0000-000064470000}"/>
    <cellStyle name="40% - Accent4 4 2 3 3 2" xfId="12434" xr:uid="{00000000-0005-0000-0000-000065470000}"/>
    <cellStyle name="40% - Accent4 4 2 3 3 2 2" xfId="12435" xr:uid="{00000000-0005-0000-0000-000066470000}"/>
    <cellStyle name="40% - Accent4 4 2 3 3 2 2 2" xfId="12436" xr:uid="{00000000-0005-0000-0000-000067470000}"/>
    <cellStyle name="40% - Accent4 4 2 3 3 2 2 3" xfId="45910" xr:uid="{00000000-0005-0000-0000-000068470000}"/>
    <cellStyle name="40% - Accent4 4 2 3 3 2 3" xfId="12437" xr:uid="{00000000-0005-0000-0000-000069470000}"/>
    <cellStyle name="40% - Accent4 4 2 3 3 2 4" xfId="12438" xr:uid="{00000000-0005-0000-0000-00006A470000}"/>
    <cellStyle name="40% - Accent4 4 2 3 3 2 5" xfId="38353" xr:uid="{00000000-0005-0000-0000-00006B470000}"/>
    <cellStyle name="40% - Accent4 4 2 3 3 2 6" xfId="45909" xr:uid="{00000000-0005-0000-0000-00006C470000}"/>
    <cellStyle name="40% - Accent4 4 2 3 3 3" xfId="12439" xr:uid="{00000000-0005-0000-0000-00006D470000}"/>
    <cellStyle name="40% - Accent4 4 2 3 3 3 2" xfId="12440" xr:uid="{00000000-0005-0000-0000-00006E470000}"/>
    <cellStyle name="40% - Accent4 4 2 3 3 3 3" xfId="45911" xr:uid="{00000000-0005-0000-0000-00006F470000}"/>
    <cellStyle name="40% - Accent4 4 2 3 3 4" xfId="12441" xr:uid="{00000000-0005-0000-0000-000070470000}"/>
    <cellStyle name="40% - Accent4 4 2 3 3 5" xfId="12442" xr:uid="{00000000-0005-0000-0000-000071470000}"/>
    <cellStyle name="40% - Accent4 4 2 3 3 6" xfId="38352" xr:uid="{00000000-0005-0000-0000-000072470000}"/>
    <cellStyle name="40% - Accent4 4 2 3 3 7" xfId="45908" xr:uid="{00000000-0005-0000-0000-000073470000}"/>
    <cellStyle name="40% - Accent4 4 2 3 4" xfId="12443" xr:uid="{00000000-0005-0000-0000-000074470000}"/>
    <cellStyle name="40% - Accent4 4 2 3 4 2" xfId="12444" xr:uid="{00000000-0005-0000-0000-000075470000}"/>
    <cellStyle name="40% - Accent4 4 2 3 4 2 2" xfId="12445" xr:uid="{00000000-0005-0000-0000-000076470000}"/>
    <cellStyle name="40% - Accent4 4 2 3 4 2 3" xfId="45913" xr:uid="{00000000-0005-0000-0000-000077470000}"/>
    <cellStyle name="40% - Accent4 4 2 3 4 3" xfId="12446" xr:uid="{00000000-0005-0000-0000-000078470000}"/>
    <cellStyle name="40% - Accent4 4 2 3 4 4" xfId="12447" xr:uid="{00000000-0005-0000-0000-000079470000}"/>
    <cellStyle name="40% - Accent4 4 2 3 4 5" xfId="38354" xr:uid="{00000000-0005-0000-0000-00007A470000}"/>
    <cellStyle name="40% - Accent4 4 2 3 4 6" xfId="45912" xr:uid="{00000000-0005-0000-0000-00007B470000}"/>
    <cellStyle name="40% - Accent4 4 2 3 5" xfId="12448" xr:uid="{00000000-0005-0000-0000-00007C470000}"/>
    <cellStyle name="40% - Accent4 4 2 3 5 2" xfId="12449" xr:uid="{00000000-0005-0000-0000-00007D470000}"/>
    <cellStyle name="40% - Accent4 4 2 3 5 2 2" xfId="12450" xr:uid="{00000000-0005-0000-0000-00007E470000}"/>
    <cellStyle name="40% - Accent4 4 2 3 5 3" xfId="12451" xr:uid="{00000000-0005-0000-0000-00007F470000}"/>
    <cellStyle name="40% - Accent4 4 2 3 5 4" xfId="12452" xr:uid="{00000000-0005-0000-0000-000080470000}"/>
    <cellStyle name="40% - Accent4 4 2 3 5 5" xfId="45914" xr:uid="{00000000-0005-0000-0000-000081470000}"/>
    <cellStyle name="40% - Accent4 4 2 3 6" xfId="12453" xr:uid="{00000000-0005-0000-0000-000082470000}"/>
    <cellStyle name="40% - Accent4 4 2 3 6 2" xfId="12454" xr:uid="{00000000-0005-0000-0000-000083470000}"/>
    <cellStyle name="40% - Accent4 4 2 3 6 2 2" xfId="12455" xr:uid="{00000000-0005-0000-0000-000084470000}"/>
    <cellStyle name="40% - Accent4 4 2 3 6 3" xfId="12456" xr:uid="{00000000-0005-0000-0000-000085470000}"/>
    <cellStyle name="40% - Accent4 4 2 3 6 4" xfId="12457" xr:uid="{00000000-0005-0000-0000-000086470000}"/>
    <cellStyle name="40% - Accent4 4 2 3 7" xfId="12458" xr:uid="{00000000-0005-0000-0000-000087470000}"/>
    <cellStyle name="40% - Accent4 4 2 3 7 2" xfId="12459" xr:uid="{00000000-0005-0000-0000-000088470000}"/>
    <cellStyle name="40% - Accent4 4 2 3 8" xfId="12460" xr:uid="{00000000-0005-0000-0000-000089470000}"/>
    <cellStyle name="40% - Accent4 4 2 3 9" xfId="12461" xr:uid="{00000000-0005-0000-0000-00008A470000}"/>
    <cellStyle name="40% - Accent4 4 2 4" xfId="12462" xr:uid="{00000000-0005-0000-0000-00008B470000}"/>
    <cellStyle name="40% - Accent4 4 2 4 2" xfId="12463" xr:uid="{00000000-0005-0000-0000-00008C470000}"/>
    <cellStyle name="40% - Accent4 4 2 4 2 2" xfId="12464" xr:uid="{00000000-0005-0000-0000-00008D470000}"/>
    <cellStyle name="40% - Accent4 4 2 4 2 2 2" xfId="12465" xr:uid="{00000000-0005-0000-0000-00008E470000}"/>
    <cellStyle name="40% - Accent4 4 2 4 2 2 3" xfId="45917" xr:uid="{00000000-0005-0000-0000-00008F470000}"/>
    <cellStyle name="40% - Accent4 4 2 4 2 3" xfId="12466" xr:uid="{00000000-0005-0000-0000-000090470000}"/>
    <cellStyle name="40% - Accent4 4 2 4 2 4" xfId="12467" xr:uid="{00000000-0005-0000-0000-000091470000}"/>
    <cellStyle name="40% - Accent4 4 2 4 2 5" xfId="38356" xr:uid="{00000000-0005-0000-0000-000092470000}"/>
    <cellStyle name="40% - Accent4 4 2 4 2 6" xfId="45916" xr:uid="{00000000-0005-0000-0000-000093470000}"/>
    <cellStyle name="40% - Accent4 4 2 4 3" xfId="12468" xr:uid="{00000000-0005-0000-0000-000094470000}"/>
    <cellStyle name="40% - Accent4 4 2 4 3 2" xfId="12469" xr:uid="{00000000-0005-0000-0000-000095470000}"/>
    <cellStyle name="40% - Accent4 4 2 4 3 3" xfId="45918" xr:uid="{00000000-0005-0000-0000-000096470000}"/>
    <cellStyle name="40% - Accent4 4 2 4 4" xfId="12470" xr:uid="{00000000-0005-0000-0000-000097470000}"/>
    <cellStyle name="40% - Accent4 4 2 4 5" xfId="12471" xr:uid="{00000000-0005-0000-0000-000098470000}"/>
    <cellStyle name="40% - Accent4 4 2 4 6" xfId="38355" xr:uid="{00000000-0005-0000-0000-000099470000}"/>
    <cellStyle name="40% - Accent4 4 2 4 7" xfId="45915" xr:uid="{00000000-0005-0000-0000-00009A470000}"/>
    <cellStyle name="40% - Accent4 4 2 5" xfId="12472" xr:uid="{00000000-0005-0000-0000-00009B470000}"/>
    <cellStyle name="40% - Accent4 4 2 5 2" xfId="12473" xr:uid="{00000000-0005-0000-0000-00009C470000}"/>
    <cellStyle name="40% - Accent4 4 2 5 2 2" xfId="12474" xr:uid="{00000000-0005-0000-0000-00009D470000}"/>
    <cellStyle name="40% - Accent4 4 2 5 2 2 2" xfId="12475" xr:uid="{00000000-0005-0000-0000-00009E470000}"/>
    <cellStyle name="40% - Accent4 4 2 5 2 2 3" xfId="45921" xr:uid="{00000000-0005-0000-0000-00009F470000}"/>
    <cellStyle name="40% - Accent4 4 2 5 2 3" xfId="12476" xr:uid="{00000000-0005-0000-0000-0000A0470000}"/>
    <cellStyle name="40% - Accent4 4 2 5 2 4" xfId="12477" xr:uid="{00000000-0005-0000-0000-0000A1470000}"/>
    <cellStyle name="40% - Accent4 4 2 5 2 5" xfId="38358" xr:uid="{00000000-0005-0000-0000-0000A2470000}"/>
    <cellStyle name="40% - Accent4 4 2 5 2 6" xfId="45920" xr:uid="{00000000-0005-0000-0000-0000A3470000}"/>
    <cellStyle name="40% - Accent4 4 2 5 3" xfId="12478" xr:uid="{00000000-0005-0000-0000-0000A4470000}"/>
    <cellStyle name="40% - Accent4 4 2 5 3 2" xfId="12479" xr:uid="{00000000-0005-0000-0000-0000A5470000}"/>
    <cellStyle name="40% - Accent4 4 2 5 3 3" xfId="45922" xr:uid="{00000000-0005-0000-0000-0000A6470000}"/>
    <cellStyle name="40% - Accent4 4 2 5 4" xfId="12480" xr:uid="{00000000-0005-0000-0000-0000A7470000}"/>
    <cellStyle name="40% - Accent4 4 2 5 5" xfId="12481" xr:uid="{00000000-0005-0000-0000-0000A8470000}"/>
    <cellStyle name="40% - Accent4 4 2 5 6" xfId="38357" xr:uid="{00000000-0005-0000-0000-0000A9470000}"/>
    <cellStyle name="40% - Accent4 4 2 5 7" xfId="45919" xr:uid="{00000000-0005-0000-0000-0000AA470000}"/>
    <cellStyle name="40% - Accent4 4 2 6" xfId="12482" xr:uid="{00000000-0005-0000-0000-0000AB470000}"/>
    <cellStyle name="40% - Accent4 4 2 6 2" xfId="12483" xr:uid="{00000000-0005-0000-0000-0000AC470000}"/>
    <cellStyle name="40% - Accent4 4 2 6 2 2" xfId="12484" xr:uid="{00000000-0005-0000-0000-0000AD470000}"/>
    <cellStyle name="40% - Accent4 4 2 6 2 3" xfId="45924" xr:uid="{00000000-0005-0000-0000-0000AE470000}"/>
    <cellStyle name="40% - Accent4 4 2 6 3" xfId="12485" xr:uid="{00000000-0005-0000-0000-0000AF470000}"/>
    <cellStyle name="40% - Accent4 4 2 6 4" xfId="12486" xr:uid="{00000000-0005-0000-0000-0000B0470000}"/>
    <cellStyle name="40% - Accent4 4 2 6 5" xfId="38359" xr:uid="{00000000-0005-0000-0000-0000B1470000}"/>
    <cellStyle name="40% - Accent4 4 2 6 6" xfId="45923" xr:uid="{00000000-0005-0000-0000-0000B2470000}"/>
    <cellStyle name="40% - Accent4 4 2 7" xfId="12487" xr:uid="{00000000-0005-0000-0000-0000B3470000}"/>
    <cellStyle name="40% - Accent4 4 2 7 2" xfId="12488" xr:uid="{00000000-0005-0000-0000-0000B4470000}"/>
    <cellStyle name="40% - Accent4 4 2 7 2 2" xfId="12489" xr:uid="{00000000-0005-0000-0000-0000B5470000}"/>
    <cellStyle name="40% - Accent4 4 2 7 3" xfId="12490" xr:uid="{00000000-0005-0000-0000-0000B6470000}"/>
    <cellStyle name="40% - Accent4 4 2 7 4" xfId="12491" xr:uid="{00000000-0005-0000-0000-0000B7470000}"/>
    <cellStyle name="40% - Accent4 4 2 7 5" xfId="45925" xr:uid="{00000000-0005-0000-0000-0000B8470000}"/>
    <cellStyle name="40% - Accent4 4 2 8" xfId="12492" xr:uid="{00000000-0005-0000-0000-0000B9470000}"/>
    <cellStyle name="40% - Accent4 4 2 8 2" xfId="12493" xr:uid="{00000000-0005-0000-0000-0000BA470000}"/>
    <cellStyle name="40% - Accent4 4 2 8 2 2" xfId="12494" xr:uid="{00000000-0005-0000-0000-0000BB470000}"/>
    <cellStyle name="40% - Accent4 4 2 8 3" xfId="12495" xr:uid="{00000000-0005-0000-0000-0000BC470000}"/>
    <cellStyle name="40% - Accent4 4 2 8 4" xfId="12496" xr:uid="{00000000-0005-0000-0000-0000BD470000}"/>
    <cellStyle name="40% - Accent4 4 2 9" xfId="12497" xr:uid="{00000000-0005-0000-0000-0000BE470000}"/>
    <cellStyle name="40% - Accent4 4 2 9 2" xfId="12498" xr:uid="{00000000-0005-0000-0000-0000BF470000}"/>
    <cellStyle name="40% - Accent4 4 3" xfId="12499" xr:uid="{00000000-0005-0000-0000-0000C0470000}"/>
    <cellStyle name="40% - Accent4 4 3 10" xfId="12500" xr:uid="{00000000-0005-0000-0000-0000C1470000}"/>
    <cellStyle name="40% - Accent4 4 3 11" xfId="34776" xr:uid="{00000000-0005-0000-0000-0000C2470000}"/>
    <cellStyle name="40% - Accent4 4 3 12" xfId="45926" xr:uid="{00000000-0005-0000-0000-0000C3470000}"/>
    <cellStyle name="40% - Accent4 4 3 2" xfId="12501" xr:uid="{00000000-0005-0000-0000-0000C4470000}"/>
    <cellStyle name="40% - Accent4 4 3 2 10" xfId="34777" xr:uid="{00000000-0005-0000-0000-0000C5470000}"/>
    <cellStyle name="40% - Accent4 4 3 2 11" xfId="45927" xr:uid="{00000000-0005-0000-0000-0000C6470000}"/>
    <cellStyle name="40% - Accent4 4 3 2 2" xfId="12502" xr:uid="{00000000-0005-0000-0000-0000C7470000}"/>
    <cellStyle name="40% - Accent4 4 3 2 2 2" xfId="12503" xr:uid="{00000000-0005-0000-0000-0000C8470000}"/>
    <cellStyle name="40% - Accent4 4 3 2 2 2 2" xfId="12504" xr:uid="{00000000-0005-0000-0000-0000C9470000}"/>
    <cellStyle name="40% - Accent4 4 3 2 2 2 2 2" xfId="12505" xr:uid="{00000000-0005-0000-0000-0000CA470000}"/>
    <cellStyle name="40% - Accent4 4 3 2 2 2 2 3" xfId="45930" xr:uid="{00000000-0005-0000-0000-0000CB470000}"/>
    <cellStyle name="40% - Accent4 4 3 2 2 2 3" xfId="12506" xr:uid="{00000000-0005-0000-0000-0000CC470000}"/>
    <cellStyle name="40% - Accent4 4 3 2 2 2 4" xfId="12507" xr:uid="{00000000-0005-0000-0000-0000CD470000}"/>
    <cellStyle name="40% - Accent4 4 3 2 2 2 5" xfId="38361" xr:uid="{00000000-0005-0000-0000-0000CE470000}"/>
    <cellStyle name="40% - Accent4 4 3 2 2 2 6" xfId="45929" xr:uid="{00000000-0005-0000-0000-0000CF470000}"/>
    <cellStyle name="40% - Accent4 4 3 2 2 3" xfId="12508" xr:uid="{00000000-0005-0000-0000-0000D0470000}"/>
    <cellStyle name="40% - Accent4 4 3 2 2 3 2" xfId="12509" xr:uid="{00000000-0005-0000-0000-0000D1470000}"/>
    <cellStyle name="40% - Accent4 4 3 2 2 3 3" xfId="45931" xr:uid="{00000000-0005-0000-0000-0000D2470000}"/>
    <cellStyle name="40% - Accent4 4 3 2 2 4" xfId="12510" xr:uid="{00000000-0005-0000-0000-0000D3470000}"/>
    <cellStyle name="40% - Accent4 4 3 2 2 5" xfId="12511" xr:uid="{00000000-0005-0000-0000-0000D4470000}"/>
    <cellStyle name="40% - Accent4 4 3 2 2 6" xfId="38360" xr:uid="{00000000-0005-0000-0000-0000D5470000}"/>
    <cellStyle name="40% - Accent4 4 3 2 2 7" xfId="45928" xr:uid="{00000000-0005-0000-0000-0000D6470000}"/>
    <cellStyle name="40% - Accent4 4 3 2 3" xfId="12512" xr:uid="{00000000-0005-0000-0000-0000D7470000}"/>
    <cellStyle name="40% - Accent4 4 3 2 3 2" xfId="12513" xr:uid="{00000000-0005-0000-0000-0000D8470000}"/>
    <cellStyle name="40% - Accent4 4 3 2 3 2 2" xfId="12514" xr:uid="{00000000-0005-0000-0000-0000D9470000}"/>
    <cellStyle name="40% - Accent4 4 3 2 3 2 2 2" xfId="12515" xr:uid="{00000000-0005-0000-0000-0000DA470000}"/>
    <cellStyle name="40% - Accent4 4 3 2 3 2 2 3" xfId="45934" xr:uid="{00000000-0005-0000-0000-0000DB470000}"/>
    <cellStyle name="40% - Accent4 4 3 2 3 2 3" xfId="12516" xr:uid="{00000000-0005-0000-0000-0000DC470000}"/>
    <cellStyle name="40% - Accent4 4 3 2 3 2 4" xfId="12517" xr:uid="{00000000-0005-0000-0000-0000DD470000}"/>
    <cellStyle name="40% - Accent4 4 3 2 3 2 5" xfId="38363" xr:uid="{00000000-0005-0000-0000-0000DE470000}"/>
    <cellStyle name="40% - Accent4 4 3 2 3 2 6" xfId="45933" xr:uid="{00000000-0005-0000-0000-0000DF470000}"/>
    <cellStyle name="40% - Accent4 4 3 2 3 3" xfId="12518" xr:uid="{00000000-0005-0000-0000-0000E0470000}"/>
    <cellStyle name="40% - Accent4 4 3 2 3 3 2" xfId="12519" xr:uid="{00000000-0005-0000-0000-0000E1470000}"/>
    <cellStyle name="40% - Accent4 4 3 2 3 3 3" xfId="45935" xr:uid="{00000000-0005-0000-0000-0000E2470000}"/>
    <cellStyle name="40% - Accent4 4 3 2 3 4" xfId="12520" xr:uid="{00000000-0005-0000-0000-0000E3470000}"/>
    <cellStyle name="40% - Accent4 4 3 2 3 5" xfId="12521" xr:uid="{00000000-0005-0000-0000-0000E4470000}"/>
    <cellStyle name="40% - Accent4 4 3 2 3 6" xfId="38362" xr:uid="{00000000-0005-0000-0000-0000E5470000}"/>
    <cellStyle name="40% - Accent4 4 3 2 3 7" xfId="45932" xr:uid="{00000000-0005-0000-0000-0000E6470000}"/>
    <cellStyle name="40% - Accent4 4 3 2 4" xfId="12522" xr:uid="{00000000-0005-0000-0000-0000E7470000}"/>
    <cellStyle name="40% - Accent4 4 3 2 4 2" xfId="12523" xr:uid="{00000000-0005-0000-0000-0000E8470000}"/>
    <cellStyle name="40% - Accent4 4 3 2 4 2 2" xfId="12524" xr:uid="{00000000-0005-0000-0000-0000E9470000}"/>
    <cellStyle name="40% - Accent4 4 3 2 4 2 3" xfId="45937" xr:uid="{00000000-0005-0000-0000-0000EA470000}"/>
    <cellStyle name="40% - Accent4 4 3 2 4 3" xfId="12525" xr:uid="{00000000-0005-0000-0000-0000EB470000}"/>
    <cellStyle name="40% - Accent4 4 3 2 4 4" xfId="12526" xr:uid="{00000000-0005-0000-0000-0000EC470000}"/>
    <cellStyle name="40% - Accent4 4 3 2 4 5" xfId="38364" xr:uid="{00000000-0005-0000-0000-0000ED470000}"/>
    <cellStyle name="40% - Accent4 4 3 2 4 6" xfId="45936" xr:uid="{00000000-0005-0000-0000-0000EE470000}"/>
    <cellStyle name="40% - Accent4 4 3 2 5" xfId="12527" xr:uid="{00000000-0005-0000-0000-0000EF470000}"/>
    <cellStyle name="40% - Accent4 4 3 2 5 2" xfId="12528" xr:uid="{00000000-0005-0000-0000-0000F0470000}"/>
    <cellStyle name="40% - Accent4 4 3 2 5 2 2" xfId="12529" xr:uid="{00000000-0005-0000-0000-0000F1470000}"/>
    <cellStyle name="40% - Accent4 4 3 2 5 3" xfId="12530" xr:uid="{00000000-0005-0000-0000-0000F2470000}"/>
    <cellStyle name="40% - Accent4 4 3 2 5 4" xfId="12531" xr:uid="{00000000-0005-0000-0000-0000F3470000}"/>
    <cellStyle name="40% - Accent4 4 3 2 5 5" xfId="45938" xr:uid="{00000000-0005-0000-0000-0000F4470000}"/>
    <cellStyle name="40% - Accent4 4 3 2 6" xfId="12532" xr:uid="{00000000-0005-0000-0000-0000F5470000}"/>
    <cellStyle name="40% - Accent4 4 3 2 6 2" xfId="12533" xr:uid="{00000000-0005-0000-0000-0000F6470000}"/>
    <cellStyle name="40% - Accent4 4 3 2 6 2 2" xfId="12534" xr:uid="{00000000-0005-0000-0000-0000F7470000}"/>
    <cellStyle name="40% - Accent4 4 3 2 6 3" xfId="12535" xr:uid="{00000000-0005-0000-0000-0000F8470000}"/>
    <cellStyle name="40% - Accent4 4 3 2 6 4" xfId="12536" xr:uid="{00000000-0005-0000-0000-0000F9470000}"/>
    <cellStyle name="40% - Accent4 4 3 2 7" xfId="12537" xr:uid="{00000000-0005-0000-0000-0000FA470000}"/>
    <cellStyle name="40% - Accent4 4 3 2 7 2" xfId="12538" xr:uid="{00000000-0005-0000-0000-0000FB470000}"/>
    <cellStyle name="40% - Accent4 4 3 2 8" xfId="12539" xr:uid="{00000000-0005-0000-0000-0000FC470000}"/>
    <cellStyle name="40% - Accent4 4 3 2 9" xfId="12540" xr:uid="{00000000-0005-0000-0000-0000FD470000}"/>
    <cellStyle name="40% - Accent4 4 3 3" xfId="12541" xr:uid="{00000000-0005-0000-0000-0000FE470000}"/>
    <cellStyle name="40% - Accent4 4 3 3 2" xfId="12542" xr:uid="{00000000-0005-0000-0000-0000FF470000}"/>
    <cellStyle name="40% - Accent4 4 3 3 2 2" xfId="12543" xr:uid="{00000000-0005-0000-0000-000000480000}"/>
    <cellStyle name="40% - Accent4 4 3 3 2 2 2" xfId="12544" xr:uid="{00000000-0005-0000-0000-000001480000}"/>
    <cellStyle name="40% - Accent4 4 3 3 2 2 3" xfId="45941" xr:uid="{00000000-0005-0000-0000-000002480000}"/>
    <cellStyle name="40% - Accent4 4 3 3 2 3" xfId="12545" xr:uid="{00000000-0005-0000-0000-000003480000}"/>
    <cellStyle name="40% - Accent4 4 3 3 2 4" xfId="12546" xr:uid="{00000000-0005-0000-0000-000004480000}"/>
    <cellStyle name="40% - Accent4 4 3 3 2 5" xfId="38366" xr:uid="{00000000-0005-0000-0000-000005480000}"/>
    <cellStyle name="40% - Accent4 4 3 3 2 6" xfId="45940" xr:uid="{00000000-0005-0000-0000-000006480000}"/>
    <cellStyle name="40% - Accent4 4 3 3 3" xfId="12547" xr:uid="{00000000-0005-0000-0000-000007480000}"/>
    <cellStyle name="40% - Accent4 4 3 3 3 2" xfId="12548" xr:uid="{00000000-0005-0000-0000-000008480000}"/>
    <cellStyle name="40% - Accent4 4 3 3 3 3" xfId="45942" xr:uid="{00000000-0005-0000-0000-000009480000}"/>
    <cellStyle name="40% - Accent4 4 3 3 4" xfId="12549" xr:uid="{00000000-0005-0000-0000-00000A480000}"/>
    <cellStyle name="40% - Accent4 4 3 3 5" xfId="12550" xr:uid="{00000000-0005-0000-0000-00000B480000}"/>
    <cellStyle name="40% - Accent4 4 3 3 6" xfId="38365" xr:uid="{00000000-0005-0000-0000-00000C480000}"/>
    <cellStyle name="40% - Accent4 4 3 3 7" xfId="45939" xr:uid="{00000000-0005-0000-0000-00000D480000}"/>
    <cellStyle name="40% - Accent4 4 3 4" xfId="12551" xr:uid="{00000000-0005-0000-0000-00000E480000}"/>
    <cellStyle name="40% - Accent4 4 3 4 2" xfId="12552" xr:uid="{00000000-0005-0000-0000-00000F480000}"/>
    <cellStyle name="40% - Accent4 4 3 4 2 2" xfId="12553" xr:uid="{00000000-0005-0000-0000-000010480000}"/>
    <cellStyle name="40% - Accent4 4 3 4 2 2 2" xfId="12554" xr:uid="{00000000-0005-0000-0000-000011480000}"/>
    <cellStyle name="40% - Accent4 4 3 4 2 2 3" xfId="45945" xr:uid="{00000000-0005-0000-0000-000012480000}"/>
    <cellStyle name="40% - Accent4 4 3 4 2 3" xfId="12555" xr:uid="{00000000-0005-0000-0000-000013480000}"/>
    <cellStyle name="40% - Accent4 4 3 4 2 4" xfId="12556" xr:uid="{00000000-0005-0000-0000-000014480000}"/>
    <cellStyle name="40% - Accent4 4 3 4 2 5" xfId="38368" xr:uid="{00000000-0005-0000-0000-000015480000}"/>
    <cellStyle name="40% - Accent4 4 3 4 2 6" xfId="45944" xr:uid="{00000000-0005-0000-0000-000016480000}"/>
    <cellStyle name="40% - Accent4 4 3 4 3" xfId="12557" xr:uid="{00000000-0005-0000-0000-000017480000}"/>
    <cellStyle name="40% - Accent4 4 3 4 3 2" xfId="12558" xr:uid="{00000000-0005-0000-0000-000018480000}"/>
    <cellStyle name="40% - Accent4 4 3 4 3 3" xfId="45946" xr:uid="{00000000-0005-0000-0000-000019480000}"/>
    <cellStyle name="40% - Accent4 4 3 4 4" xfId="12559" xr:uid="{00000000-0005-0000-0000-00001A480000}"/>
    <cellStyle name="40% - Accent4 4 3 4 5" xfId="12560" xr:uid="{00000000-0005-0000-0000-00001B480000}"/>
    <cellStyle name="40% - Accent4 4 3 4 6" xfId="38367" xr:uid="{00000000-0005-0000-0000-00001C480000}"/>
    <cellStyle name="40% - Accent4 4 3 4 7" xfId="45943" xr:uid="{00000000-0005-0000-0000-00001D480000}"/>
    <cellStyle name="40% - Accent4 4 3 5" xfId="12561" xr:uid="{00000000-0005-0000-0000-00001E480000}"/>
    <cellStyle name="40% - Accent4 4 3 5 2" xfId="12562" xr:uid="{00000000-0005-0000-0000-00001F480000}"/>
    <cellStyle name="40% - Accent4 4 3 5 2 2" xfId="12563" xr:uid="{00000000-0005-0000-0000-000020480000}"/>
    <cellStyle name="40% - Accent4 4 3 5 2 3" xfId="45948" xr:uid="{00000000-0005-0000-0000-000021480000}"/>
    <cellStyle name="40% - Accent4 4 3 5 3" xfId="12564" xr:uid="{00000000-0005-0000-0000-000022480000}"/>
    <cellStyle name="40% - Accent4 4 3 5 4" xfId="12565" xr:uid="{00000000-0005-0000-0000-000023480000}"/>
    <cellStyle name="40% - Accent4 4 3 5 5" xfId="38369" xr:uid="{00000000-0005-0000-0000-000024480000}"/>
    <cellStyle name="40% - Accent4 4 3 5 6" xfId="45947" xr:uid="{00000000-0005-0000-0000-000025480000}"/>
    <cellStyle name="40% - Accent4 4 3 6" xfId="12566" xr:uid="{00000000-0005-0000-0000-000026480000}"/>
    <cellStyle name="40% - Accent4 4 3 6 2" xfId="12567" xr:uid="{00000000-0005-0000-0000-000027480000}"/>
    <cellStyle name="40% - Accent4 4 3 6 2 2" xfId="12568" xr:uid="{00000000-0005-0000-0000-000028480000}"/>
    <cellStyle name="40% - Accent4 4 3 6 3" xfId="12569" xr:uid="{00000000-0005-0000-0000-000029480000}"/>
    <cellStyle name="40% - Accent4 4 3 6 4" xfId="12570" xr:uid="{00000000-0005-0000-0000-00002A480000}"/>
    <cellStyle name="40% - Accent4 4 3 6 5" xfId="45949" xr:uid="{00000000-0005-0000-0000-00002B480000}"/>
    <cellStyle name="40% - Accent4 4 3 7" xfId="12571" xr:uid="{00000000-0005-0000-0000-00002C480000}"/>
    <cellStyle name="40% - Accent4 4 3 7 2" xfId="12572" xr:uid="{00000000-0005-0000-0000-00002D480000}"/>
    <cellStyle name="40% - Accent4 4 3 7 2 2" xfId="12573" xr:uid="{00000000-0005-0000-0000-00002E480000}"/>
    <cellStyle name="40% - Accent4 4 3 7 3" xfId="12574" xr:uid="{00000000-0005-0000-0000-00002F480000}"/>
    <cellStyle name="40% - Accent4 4 3 7 4" xfId="12575" xr:uid="{00000000-0005-0000-0000-000030480000}"/>
    <cellStyle name="40% - Accent4 4 3 8" xfId="12576" xr:uid="{00000000-0005-0000-0000-000031480000}"/>
    <cellStyle name="40% - Accent4 4 3 8 2" xfId="12577" xr:uid="{00000000-0005-0000-0000-000032480000}"/>
    <cellStyle name="40% - Accent4 4 3 9" xfId="12578" xr:uid="{00000000-0005-0000-0000-000033480000}"/>
    <cellStyle name="40% - Accent4 4 4" xfId="12579" xr:uid="{00000000-0005-0000-0000-000034480000}"/>
    <cellStyle name="40% - Accent4 4 4 10" xfId="34778" xr:uid="{00000000-0005-0000-0000-000035480000}"/>
    <cellStyle name="40% - Accent4 4 4 11" xfId="45950" xr:uid="{00000000-0005-0000-0000-000036480000}"/>
    <cellStyle name="40% - Accent4 4 4 2" xfId="12580" xr:uid="{00000000-0005-0000-0000-000037480000}"/>
    <cellStyle name="40% - Accent4 4 4 2 2" xfId="12581" xr:uid="{00000000-0005-0000-0000-000038480000}"/>
    <cellStyle name="40% - Accent4 4 4 2 2 2" xfId="12582" xr:uid="{00000000-0005-0000-0000-000039480000}"/>
    <cellStyle name="40% - Accent4 4 4 2 2 2 2" xfId="12583" xr:uid="{00000000-0005-0000-0000-00003A480000}"/>
    <cellStyle name="40% - Accent4 4 4 2 2 2 3" xfId="45953" xr:uid="{00000000-0005-0000-0000-00003B480000}"/>
    <cellStyle name="40% - Accent4 4 4 2 2 3" xfId="12584" xr:uid="{00000000-0005-0000-0000-00003C480000}"/>
    <cellStyle name="40% - Accent4 4 4 2 2 4" xfId="12585" xr:uid="{00000000-0005-0000-0000-00003D480000}"/>
    <cellStyle name="40% - Accent4 4 4 2 2 5" xfId="38371" xr:uid="{00000000-0005-0000-0000-00003E480000}"/>
    <cellStyle name="40% - Accent4 4 4 2 2 6" xfId="45952" xr:uid="{00000000-0005-0000-0000-00003F480000}"/>
    <cellStyle name="40% - Accent4 4 4 2 3" xfId="12586" xr:uid="{00000000-0005-0000-0000-000040480000}"/>
    <cellStyle name="40% - Accent4 4 4 2 3 2" xfId="12587" xr:uid="{00000000-0005-0000-0000-000041480000}"/>
    <cellStyle name="40% - Accent4 4 4 2 3 3" xfId="45954" xr:uid="{00000000-0005-0000-0000-000042480000}"/>
    <cellStyle name="40% - Accent4 4 4 2 4" xfId="12588" xr:uid="{00000000-0005-0000-0000-000043480000}"/>
    <cellStyle name="40% - Accent4 4 4 2 5" xfId="12589" xr:uid="{00000000-0005-0000-0000-000044480000}"/>
    <cellStyle name="40% - Accent4 4 4 2 6" xfId="38370" xr:uid="{00000000-0005-0000-0000-000045480000}"/>
    <cellStyle name="40% - Accent4 4 4 2 7" xfId="45951" xr:uid="{00000000-0005-0000-0000-000046480000}"/>
    <cellStyle name="40% - Accent4 4 4 3" xfId="12590" xr:uid="{00000000-0005-0000-0000-000047480000}"/>
    <cellStyle name="40% - Accent4 4 4 3 2" xfId="12591" xr:uid="{00000000-0005-0000-0000-000048480000}"/>
    <cellStyle name="40% - Accent4 4 4 3 2 2" xfId="12592" xr:uid="{00000000-0005-0000-0000-000049480000}"/>
    <cellStyle name="40% - Accent4 4 4 3 2 2 2" xfId="12593" xr:uid="{00000000-0005-0000-0000-00004A480000}"/>
    <cellStyle name="40% - Accent4 4 4 3 2 2 3" xfId="45957" xr:uid="{00000000-0005-0000-0000-00004B480000}"/>
    <cellStyle name="40% - Accent4 4 4 3 2 3" xfId="12594" xr:uid="{00000000-0005-0000-0000-00004C480000}"/>
    <cellStyle name="40% - Accent4 4 4 3 2 4" xfId="12595" xr:uid="{00000000-0005-0000-0000-00004D480000}"/>
    <cellStyle name="40% - Accent4 4 4 3 2 5" xfId="38373" xr:uid="{00000000-0005-0000-0000-00004E480000}"/>
    <cellStyle name="40% - Accent4 4 4 3 2 6" xfId="45956" xr:uid="{00000000-0005-0000-0000-00004F480000}"/>
    <cellStyle name="40% - Accent4 4 4 3 3" xfId="12596" xr:uid="{00000000-0005-0000-0000-000050480000}"/>
    <cellStyle name="40% - Accent4 4 4 3 3 2" xfId="12597" xr:uid="{00000000-0005-0000-0000-000051480000}"/>
    <cellStyle name="40% - Accent4 4 4 3 3 3" xfId="45958" xr:uid="{00000000-0005-0000-0000-000052480000}"/>
    <cellStyle name="40% - Accent4 4 4 3 4" xfId="12598" xr:uid="{00000000-0005-0000-0000-000053480000}"/>
    <cellStyle name="40% - Accent4 4 4 3 5" xfId="12599" xr:uid="{00000000-0005-0000-0000-000054480000}"/>
    <cellStyle name="40% - Accent4 4 4 3 6" xfId="38372" xr:uid="{00000000-0005-0000-0000-000055480000}"/>
    <cellStyle name="40% - Accent4 4 4 3 7" xfId="45955" xr:uid="{00000000-0005-0000-0000-000056480000}"/>
    <cellStyle name="40% - Accent4 4 4 4" xfId="12600" xr:uid="{00000000-0005-0000-0000-000057480000}"/>
    <cellStyle name="40% - Accent4 4 4 4 2" xfId="12601" xr:uid="{00000000-0005-0000-0000-000058480000}"/>
    <cellStyle name="40% - Accent4 4 4 4 2 2" xfId="12602" xr:uid="{00000000-0005-0000-0000-000059480000}"/>
    <cellStyle name="40% - Accent4 4 4 4 2 3" xfId="45960" xr:uid="{00000000-0005-0000-0000-00005A480000}"/>
    <cellStyle name="40% - Accent4 4 4 4 3" xfId="12603" xr:uid="{00000000-0005-0000-0000-00005B480000}"/>
    <cellStyle name="40% - Accent4 4 4 4 4" xfId="12604" xr:uid="{00000000-0005-0000-0000-00005C480000}"/>
    <cellStyle name="40% - Accent4 4 4 4 5" xfId="38374" xr:uid="{00000000-0005-0000-0000-00005D480000}"/>
    <cellStyle name="40% - Accent4 4 4 4 6" xfId="45959" xr:uid="{00000000-0005-0000-0000-00005E480000}"/>
    <cellStyle name="40% - Accent4 4 4 5" xfId="12605" xr:uid="{00000000-0005-0000-0000-00005F480000}"/>
    <cellStyle name="40% - Accent4 4 4 5 2" xfId="12606" xr:uid="{00000000-0005-0000-0000-000060480000}"/>
    <cellStyle name="40% - Accent4 4 4 5 2 2" xfId="12607" xr:uid="{00000000-0005-0000-0000-000061480000}"/>
    <cellStyle name="40% - Accent4 4 4 5 3" xfId="12608" xr:uid="{00000000-0005-0000-0000-000062480000}"/>
    <cellStyle name="40% - Accent4 4 4 5 4" xfId="12609" xr:uid="{00000000-0005-0000-0000-000063480000}"/>
    <cellStyle name="40% - Accent4 4 4 5 5" xfId="45961" xr:uid="{00000000-0005-0000-0000-000064480000}"/>
    <cellStyle name="40% - Accent4 4 4 6" xfId="12610" xr:uid="{00000000-0005-0000-0000-000065480000}"/>
    <cellStyle name="40% - Accent4 4 4 6 2" xfId="12611" xr:uid="{00000000-0005-0000-0000-000066480000}"/>
    <cellStyle name="40% - Accent4 4 4 6 2 2" xfId="12612" xr:uid="{00000000-0005-0000-0000-000067480000}"/>
    <cellStyle name="40% - Accent4 4 4 6 3" xfId="12613" xr:uid="{00000000-0005-0000-0000-000068480000}"/>
    <cellStyle name="40% - Accent4 4 4 6 4" xfId="12614" xr:uid="{00000000-0005-0000-0000-000069480000}"/>
    <cellStyle name="40% - Accent4 4 4 7" xfId="12615" xr:uid="{00000000-0005-0000-0000-00006A480000}"/>
    <cellStyle name="40% - Accent4 4 4 7 2" xfId="12616" xr:uid="{00000000-0005-0000-0000-00006B480000}"/>
    <cellStyle name="40% - Accent4 4 4 8" xfId="12617" xr:uid="{00000000-0005-0000-0000-00006C480000}"/>
    <cellStyle name="40% - Accent4 4 4 9" xfId="12618" xr:uid="{00000000-0005-0000-0000-00006D480000}"/>
    <cellStyle name="40% - Accent4 4 5" xfId="12619" xr:uid="{00000000-0005-0000-0000-00006E480000}"/>
    <cellStyle name="40% - Accent4 4 5 2" xfId="12620" xr:uid="{00000000-0005-0000-0000-00006F480000}"/>
    <cellStyle name="40% - Accent4 4 5 2 2" xfId="12621" xr:uid="{00000000-0005-0000-0000-000070480000}"/>
    <cellStyle name="40% - Accent4 4 5 2 2 2" xfId="12622" xr:uid="{00000000-0005-0000-0000-000071480000}"/>
    <cellStyle name="40% - Accent4 4 5 2 2 2 2" xfId="12623" xr:uid="{00000000-0005-0000-0000-000072480000}"/>
    <cellStyle name="40% - Accent4 4 5 2 2 2 3" xfId="45965" xr:uid="{00000000-0005-0000-0000-000073480000}"/>
    <cellStyle name="40% - Accent4 4 5 2 2 3" xfId="12624" xr:uid="{00000000-0005-0000-0000-000074480000}"/>
    <cellStyle name="40% - Accent4 4 5 2 2 4" xfId="12625" xr:uid="{00000000-0005-0000-0000-000075480000}"/>
    <cellStyle name="40% - Accent4 4 5 2 2 5" xfId="38377" xr:uid="{00000000-0005-0000-0000-000076480000}"/>
    <cellStyle name="40% - Accent4 4 5 2 2 6" xfId="45964" xr:uid="{00000000-0005-0000-0000-000077480000}"/>
    <cellStyle name="40% - Accent4 4 5 2 3" xfId="12626" xr:uid="{00000000-0005-0000-0000-000078480000}"/>
    <cellStyle name="40% - Accent4 4 5 2 3 2" xfId="12627" xr:uid="{00000000-0005-0000-0000-000079480000}"/>
    <cellStyle name="40% - Accent4 4 5 2 3 3" xfId="45966" xr:uid="{00000000-0005-0000-0000-00007A480000}"/>
    <cellStyle name="40% - Accent4 4 5 2 4" xfId="12628" xr:uid="{00000000-0005-0000-0000-00007B480000}"/>
    <cellStyle name="40% - Accent4 4 5 2 5" xfId="12629" xr:uid="{00000000-0005-0000-0000-00007C480000}"/>
    <cellStyle name="40% - Accent4 4 5 2 6" xfId="38376" xr:uid="{00000000-0005-0000-0000-00007D480000}"/>
    <cellStyle name="40% - Accent4 4 5 2 7" xfId="45963" xr:uid="{00000000-0005-0000-0000-00007E480000}"/>
    <cellStyle name="40% - Accent4 4 5 3" xfId="12630" xr:uid="{00000000-0005-0000-0000-00007F480000}"/>
    <cellStyle name="40% - Accent4 4 5 3 2" xfId="12631" xr:uid="{00000000-0005-0000-0000-000080480000}"/>
    <cellStyle name="40% - Accent4 4 5 3 2 2" xfId="12632" xr:uid="{00000000-0005-0000-0000-000081480000}"/>
    <cellStyle name="40% - Accent4 4 5 3 2 3" xfId="45968" xr:uid="{00000000-0005-0000-0000-000082480000}"/>
    <cellStyle name="40% - Accent4 4 5 3 3" xfId="12633" xr:uid="{00000000-0005-0000-0000-000083480000}"/>
    <cellStyle name="40% - Accent4 4 5 3 4" xfId="12634" xr:uid="{00000000-0005-0000-0000-000084480000}"/>
    <cellStyle name="40% - Accent4 4 5 3 5" xfId="38378" xr:uid="{00000000-0005-0000-0000-000085480000}"/>
    <cellStyle name="40% - Accent4 4 5 3 6" xfId="45967" xr:uid="{00000000-0005-0000-0000-000086480000}"/>
    <cellStyle name="40% - Accent4 4 5 4" xfId="12635" xr:uid="{00000000-0005-0000-0000-000087480000}"/>
    <cellStyle name="40% - Accent4 4 5 5" xfId="12636" xr:uid="{00000000-0005-0000-0000-000088480000}"/>
    <cellStyle name="40% - Accent4 4 5 5 2" xfId="12637" xr:uid="{00000000-0005-0000-0000-000089480000}"/>
    <cellStyle name="40% - Accent4 4 5 5 3" xfId="45969" xr:uid="{00000000-0005-0000-0000-00008A480000}"/>
    <cellStyle name="40% - Accent4 4 5 6" xfId="12638" xr:uid="{00000000-0005-0000-0000-00008B480000}"/>
    <cellStyle name="40% - Accent4 4 5 7" xfId="12639" xr:uid="{00000000-0005-0000-0000-00008C480000}"/>
    <cellStyle name="40% - Accent4 4 5 8" xfId="38375" xr:uid="{00000000-0005-0000-0000-00008D480000}"/>
    <cellStyle name="40% - Accent4 4 5 9" xfId="45962" xr:uid="{00000000-0005-0000-0000-00008E480000}"/>
    <cellStyle name="40% - Accent4 4 6" xfId="12640" xr:uid="{00000000-0005-0000-0000-00008F480000}"/>
    <cellStyle name="40% - Accent4 4 6 2" xfId="12641" xr:uid="{00000000-0005-0000-0000-000090480000}"/>
    <cellStyle name="40% - Accent4 4 6 2 2" xfId="12642" xr:uid="{00000000-0005-0000-0000-000091480000}"/>
    <cellStyle name="40% - Accent4 4 6 2 2 2" xfId="12643" xr:uid="{00000000-0005-0000-0000-000092480000}"/>
    <cellStyle name="40% - Accent4 4 6 2 2 3" xfId="45972" xr:uid="{00000000-0005-0000-0000-000093480000}"/>
    <cellStyle name="40% - Accent4 4 6 2 3" xfId="12644" xr:uid="{00000000-0005-0000-0000-000094480000}"/>
    <cellStyle name="40% - Accent4 4 6 2 4" xfId="12645" xr:uid="{00000000-0005-0000-0000-000095480000}"/>
    <cellStyle name="40% - Accent4 4 6 2 5" xfId="38380" xr:uid="{00000000-0005-0000-0000-000096480000}"/>
    <cellStyle name="40% - Accent4 4 6 2 6" xfId="45971" xr:uid="{00000000-0005-0000-0000-000097480000}"/>
    <cellStyle name="40% - Accent4 4 6 3" xfId="12646" xr:uid="{00000000-0005-0000-0000-000098480000}"/>
    <cellStyle name="40% - Accent4 4 6 3 2" xfId="12647" xr:uid="{00000000-0005-0000-0000-000099480000}"/>
    <cellStyle name="40% - Accent4 4 6 3 2 2" xfId="12648" xr:uid="{00000000-0005-0000-0000-00009A480000}"/>
    <cellStyle name="40% - Accent4 4 6 3 2 3" xfId="45974" xr:uid="{00000000-0005-0000-0000-00009B480000}"/>
    <cellStyle name="40% - Accent4 4 6 3 3" xfId="12649" xr:uid="{00000000-0005-0000-0000-00009C480000}"/>
    <cellStyle name="40% - Accent4 4 6 3 4" xfId="12650" xr:uid="{00000000-0005-0000-0000-00009D480000}"/>
    <cellStyle name="40% - Accent4 4 6 3 5" xfId="38381" xr:uid="{00000000-0005-0000-0000-00009E480000}"/>
    <cellStyle name="40% - Accent4 4 6 3 6" xfId="45973" xr:uid="{00000000-0005-0000-0000-00009F480000}"/>
    <cellStyle name="40% - Accent4 4 6 4" xfId="12651" xr:uid="{00000000-0005-0000-0000-0000A0480000}"/>
    <cellStyle name="40% - Accent4 4 6 4 2" xfId="12652" xr:uid="{00000000-0005-0000-0000-0000A1480000}"/>
    <cellStyle name="40% - Accent4 4 6 4 3" xfId="45975" xr:uid="{00000000-0005-0000-0000-0000A2480000}"/>
    <cellStyle name="40% - Accent4 4 6 5" xfId="12653" xr:uid="{00000000-0005-0000-0000-0000A3480000}"/>
    <cellStyle name="40% - Accent4 4 6 6" xfId="12654" xr:uid="{00000000-0005-0000-0000-0000A4480000}"/>
    <cellStyle name="40% - Accent4 4 6 7" xfId="38379" xr:uid="{00000000-0005-0000-0000-0000A5480000}"/>
    <cellStyle name="40% - Accent4 4 6 8" xfId="45970" xr:uid="{00000000-0005-0000-0000-0000A6480000}"/>
    <cellStyle name="40% - Accent4 4 7" xfId="12655" xr:uid="{00000000-0005-0000-0000-0000A7480000}"/>
    <cellStyle name="40% - Accent4 4 7 2" xfId="12656" xr:uid="{00000000-0005-0000-0000-0000A8480000}"/>
    <cellStyle name="40% - Accent4 4 7 2 2" xfId="12657" xr:uid="{00000000-0005-0000-0000-0000A9480000}"/>
    <cellStyle name="40% - Accent4 4 7 3" xfId="12658" xr:uid="{00000000-0005-0000-0000-0000AA480000}"/>
    <cellStyle name="40% - Accent4 4 7 4" xfId="12659" xr:uid="{00000000-0005-0000-0000-0000AB480000}"/>
    <cellStyle name="40% - Accent4 4 7 5" xfId="45976" xr:uid="{00000000-0005-0000-0000-0000AC480000}"/>
    <cellStyle name="40% - Accent4 4 8" xfId="12660" xr:uid="{00000000-0005-0000-0000-0000AD480000}"/>
    <cellStyle name="40% - Accent4 4 8 2" xfId="12661" xr:uid="{00000000-0005-0000-0000-0000AE480000}"/>
    <cellStyle name="40% - Accent4 4 8 2 2" xfId="12662" xr:uid="{00000000-0005-0000-0000-0000AF480000}"/>
    <cellStyle name="40% - Accent4 4 8 3" xfId="12663" xr:uid="{00000000-0005-0000-0000-0000B0480000}"/>
    <cellStyle name="40% - Accent4 4 8 4" xfId="12664" xr:uid="{00000000-0005-0000-0000-0000B1480000}"/>
    <cellStyle name="40% - Accent4 4 9" xfId="34771" xr:uid="{00000000-0005-0000-0000-0000B2480000}"/>
    <cellStyle name="40% - Accent4 5" xfId="12665" xr:uid="{00000000-0005-0000-0000-0000B3480000}"/>
    <cellStyle name="40% - Accent4 5 10" xfId="45977" xr:uid="{00000000-0005-0000-0000-0000B4480000}"/>
    <cellStyle name="40% - Accent4 5 2" xfId="12666" xr:uid="{00000000-0005-0000-0000-0000B5480000}"/>
    <cellStyle name="40% - Accent4 5 2 10" xfId="12667" xr:uid="{00000000-0005-0000-0000-0000B6480000}"/>
    <cellStyle name="40% - Accent4 5 2 11" xfId="12668" xr:uid="{00000000-0005-0000-0000-0000B7480000}"/>
    <cellStyle name="40% - Accent4 5 2 12" xfId="34780" xr:uid="{00000000-0005-0000-0000-0000B8480000}"/>
    <cellStyle name="40% - Accent4 5 2 13" xfId="45978" xr:uid="{00000000-0005-0000-0000-0000B9480000}"/>
    <cellStyle name="40% - Accent4 5 2 2" xfId="12669" xr:uid="{00000000-0005-0000-0000-0000BA480000}"/>
    <cellStyle name="40% - Accent4 5 2 2 10" xfId="12670" xr:uid="{00000000-0005-0000-0000-0000BB480000}"/>
    <cellStyle name="40% - Accent4 5 2 2 11" xfId="34781" xr:uid="{00000000-0005-0000-0000-0000BC480000}"/>
    <cellStyle name="40% - Accent4 5 2 2 12" xfId="45979" xr:uid="{00000000-0005-0000-0000-0000BD480000}"/>
    <cellStyle name="40% - Accent4 5 2 2 2" xfId="12671" xr:uid="{00000000-0005-0000-0000-0000BE480000}"/>
    <cellStyle name="40% - Accent4 5 2 2 2 10" xfId="34782" xr:uid="{00000000-0005-0000-0000-0000BF480000}"/>
    <cellStyle name="40% - Accent4 5 2 2 2 11" xfId="45980" xr:uid="{00000000-0005-0000-0000-0000C0480000}"/>
    <cellStyle name="40% - Accent4 5 2 2 2 2" xfId="12672" xr:uid="{00000000-0005-0000-0000-0000C1480000}"/>
    <cellStyle name="40% - Accent4 5 2 2 2 2 2" xfId="12673" xr:uid="{00000000-0005-0000-0000-0000C2480000}"/>
    <cellStyle name="40% - Accent4 5 2 2 2 2 2 2" xfId="12674" xr:uid="{00000000-0005-0000-0000-0000C3480000}"/>
    <cellStyle name="40% - Accent4 5 2 2 2 2 2 2 2" xfId="12675" xr:uid="{00000000-0005-0000-0000-0000C4480000}"/>
    <cellStyle name="40% - Accent4 5 2 2 2 2 2 2 3" xfId="45983" xr:uid="{00000000-0005-0000-0000-0000C5480000}"/>
    <cellStyle name="40% - Accent4 5 2 2 2 2 2 3" xfId="12676" xr:uid="{00000000-0005-0000-0000-0000C6480000}"/>
    <cellStyle name="40% - Accent4 5 2 2 2 2 2 4" xfId="12677" xr:uid="{00000000-0005-0000-0000-0000C7480000}"/>
    <cellStyle name="40% - Accent4 5 2 2 2 2 2 5" xfId="38383" xr:uid="{00000000-0005-0000-0000-0000C8480000}"/>
    <cellStyle name="40% - Accent4 5 2 2 2 2 2 6" xfId="45982" xr:uid="{00000000-0005-0000-0000-0000C9480000}"/>
    <cellStyle name="40% - Accent4 5 2 2 2 2 3" xfId="12678" xr:uid="{00000000-0005-0000-0000-0000CA480000}"/>
    <cellStyle name="40% - Accent4 5 2 2 2 2 3 2" xfId="12679" xr:uid="{00000000-0005-0000-0000-0000CB480000}"/>
    <cellStyle name="40% - Accent4 5 2 2 2 2 3 3" xfId="45984" xr:uid="{00000000-0005-0000-0000-0000CC480000}"/>
    <cellStyle name="40% - Accent4 5 2 2 2 2 4" xfId="12680" xr:uid="{00000000-0005-0000-0000-0000CD480000}"/>
    <cellStyle name="40% - Accent4 5 2 2 2 2 5" xfId="12681" xr:uid="{00000000-0005-0000-0000-0000CE480000}"/>
    <cellStyle name="40% - Accent4 5 2 2 2 2 6" xfId="38382" xr:uid="{00000000-0005-0000-0000-0000CF480000}"/>
    <cellStyle name="40% - Accent4 5 2 2 2 2 7" xfId="45981" xr:uid="{00000000-0005-0000-0000-0000D0480000}"/>
    <cellStyle name="40% - Accent4 5 2 2 2 3" xfId="12682" xr:uid="{00000000-0005-0000-0000-0000D1480000}"/>
    <cellStyle name="40% - Accent4 5 2 2 2 3 2" xfId="12683" xr:uid="{00000000-0005-0000-0000-0000D2480000}"/>
    <cellStyle name="40% - Accent4 5 2 2 2 3 2 2" xfId="12684" xr:uid="{00000000-0005-0000-0000-0000D3480000}"/>
    <cellStyle name="40% - Accent4 5 2 2 2 3 2 2 2" xfId="12685" xr:uid="{00000000-0005-0000-0000-0000D4480000}"/>
    <cellStyle name="40% - Accent4 5 2 2 2 3 2 2 3" xfId="45987" xr:uid="{00000000-0005-0000-0000-0000D5480000}"/>
    <cellStyle name="40% - Accent4 5 2 2 2 3 2 3" xfId="12686" xr:uid="{00000000-0005-0000-0000-0000D6480000}"/>
    <cellStyle name="40% - Accent4 5 2 2 2 3 2 4" xfId="12687" xr:uid="{00000000-0005-0000-0000-0000D7480000}"/>
    <cellStyle name="40% - Accent4 5 2 2 2 3 2 5" xfId="38385" xr:uid="{00000000-0005-0000-0000-0000D8480000}"/>
    <cellStyle name="40% - Accent4 5 2 2 2 3 2 6" xfId="45986" xr:uid="{00000000-0005-0000-0000-0000D9480000}"/>
    <cellStyle name="40% - Accent4 5 2 2 2 3 3" xfId="12688" xr:uid="{00000000-0005-0000-0000-0000DA480000}"/>
    <cellStyle name="40% - Accent4 5 2 2 2 3 3 2" xfId="12689" xr:uid="{00000000-0005-0000-0000-0000DB480000}"/>
    <cellStyle name="40% - Accent4 5 2 2 2 3 3 3" xfId="45988" xr:uid="{00000000-0005-0000-0000-0000DC480000}"/>
    <cellStyle name="40% - Accent4 5 2 2 2 3 4" xfId="12690" xr:uid="{00000000-0005-0000-0000-0000DD480000}"/>
    <cellStyle name="40% - Accent4 5 2 2 2 3 5" xfId="12691" xr:uid="{00000000-0005-0000-0000-0000DE480000}"/>
    <cellStyle name="40% - Accent4 5 2 2 2 3 6" xfId="38384" xr:uid="{00000000-0005-0000-0000-0000DF480000}"/>
    <cellStyle name="40% - Accent4 5 2 2 2 3 7" xfId="45985" xr:uid="{00000000-0005-0000-0000-0000E0480000}"/>
    <cellStyle name="40% - Accent4 5 2 2 2 4" xfId="12692" xr:uid="{00000000-0005-0000-0000-0000E1480000}"/>
    <cellStyle name="40% - Accent4 5 2 2 2 4 2" xfId="12693" xr:uid="{00000000-0005-0000-0000-0000E2480000}"/>
    <cellStyle name="40% - Accent4 5 2 2 2 4 2 2" xfId="12694" xr:uid="{00000000-0005-0000-0000-0000E3480000}"/>
    <cellStyle name="40% - Accent4 5 2 2 2 4 2 3" xfId="45990" xr:uid="{00000000-0005-0000-0000-0000E4480000}"/>
    <cellStyle name="40% - Accent4 5 2 2 2 4 3" xfId="12695" xr:uid="{00000000-0005-0000-0000-0000E5480000}"/>
    <cellStyle name="40% - Accent4 5 2 2 2 4 4" xfId="12696" xr:uid="{00000000-0005-0000-0000-0000E6480000}"/>
    <cellStyle name="40% - Accent4 5 2 2 2 4 5" xfId="38386" xr:uid="{00000000-0005-0000-0000-0000E7480000}"/>
    <cellStyle name="40% - Accent4 5 2 2 2 4 6" xfId="45989" xr:uid="{00000000-0005-0000-0000-0000E8480000}"/>
    <cellStyle name="40% - Accent4 5 2 2 2 5" xfId="12697" xr:uid="{00000000-0005-0000-0000-0000E9480000}"/>
    <cellStyle name="40% - Accent4 5 2 2 2 5 2" xfId="12698" xr:uid="{00000000-0005-0000-0000-0000EA480000}"/>
    <cellStyle name="40% - Accent4 5 2 2 2 5 2 2" xfId="12699" xr:uid="{00000000-0005-0000-0000-0000EB480000}"/>
    <cellStyle name="40% - Accent4 5 2 2 2 5 3" xfId="12700" xr:uid="{00000000-0005-0000-0000-0000EC480000}"/>
    <cellStyle name="40% - Accent4 5 2 2 2 5 4" xfId="12701" xr:uid="{00000000-0005-0000-0000-0000ED480000}"/>
    <cellStyle name="40% - Accent4 5 2 2 2 5 5" xfId="45991" xr:uid="{00000000-0005-0000-0000-0000EE480000}"/>
    <cellStyle name="40% - Accent4 5 2 2 2 6" xfId="12702" xr:uid="{00000000-0005-0000-0000-0000EF480000}"/>
    <cellStyle name="40% - Accent4 5 2 2 2 6 2" xfId="12703" xr:uid="{00000000-0005-0000-0000-0000F0480000}"/>
    <cellStyle name="40% - Accent4 5 2 2 2 6 2 2" xfId="12704" xr:uid="{00000000-0005-0000-0000-0000F1480000}"/>
    <cellStyle name="40% - Accent4 5 2 2 2 6 3" xfId="12705" xr:uid="{00000000-0005-0000-0000-0000F2480000}"/>
    <cellStyle name="40% - Accent4 5 2 2 2 6 4" xfId="12706" xr:uid="{00000000-0005-0000-0000-0000F3480000}"/>
    <cellStyle name="40% - Accent4 5 2 2 2 7" xfId="12707" xr:uid="{00000000-0005-0000-0000-0000F4480000}"/>
    <cellStyle name="40% - Accent4 5 2 2 2 7 2" xfId="12708" xr:uid="{00000000-0005-0000-0000-0000F5480000}"/>
    <cellStyle name="40% - Accent4 5 2 2 2 8" xfId="12709" xr:uid="{00000000-0005-0000-0000-0000F6480000}"/>
    <cellStyle name="40% - Accent4 5 2 2 2 9" xfId="12710" xr:uid="{00000000-0005-0000-0000-0000F7480000}"/>
    <cellStyle name="40% - Accent4 5 2 2 3" xfId="12711" xr:uid="{00000000-0005-0000-0000-0000F8480000}"/>
    <cellStyle name="40% - Accent4 5 2 2 3 2" xfId="12712" xr:uid="{00000000-0005-0000-0000-0000F9480000}"/>
    <cellStyle name="40% - Accent4 5 2 2 3 2 2" xfId="12713" xr:uid="{00000000-0005-0000-0000-0000FA480000}"/>
    <cellStyle name="40% - Accent4 5 2 2 3 2 2 2" xfId="12714" xr:uid="{00000000-0005-0000-0000-0000FB480000}"/>
    <cellStyle name="40% - Accent4 5 2 2 3 2 2 3" xfId="45994" xr:uid="{00000000-0005-0000-0000-0000FC480000}"/>
    <cellStyle name="40% - Accent4 5 2 2 3 2 3" xfId="12715" xr:uid="{00000000-0005-0000-0000-0000FD480000}"/>
    <cellStyle name="40% - Accent4 5 2 2 3 2 4" xfId="12716" xr:uid="{00000000-0005-0000-0000-0000FE480000}"/>
    <cellStyle name="40% - Accent4 5 2 2 3 2 5" xfId="38388" xr:uid="{00000000-0005-0000-0000-0000FF480000}"/>
    <cellStyle name="40% - Accent4 5 2 2 3 2 6" xfId="45993" xr:uid="{00000000-0005-0000-0000-000000490000}"/>
    <cellStyle name="40% - Accent4 5 2 2 3 3" xfId="12717" xr:uid="{00000000-0005-0000-0000-000001490000}"/>
    <cellStyle name="40% - Accent4 5 2 2 3 3 2" xfId="12718" xr:uid="{00000000-0005-0000-0000-000002490000}"/>
    <cellStyle name="40% - Accent4 5 2 2 3 3 3" xfId="45995" xr:uid="{00000000-0005-0000-0000-000003490000}"/>
    <cellStyle name="40% - Accent4 5 2 2 3 4" xfId="12719" xr:uid="{00000000-0005-0000-0000-000004490000}"/>
    <cellStyle name="40% - Accent4 5 2 2 3 5" xfId="12720" xr:uid="{00000000-0005-0000-0000-000005490000}"/>
    <cellStyle name="40% - Accent4 5 2 2 3 6" xfId="38387" xr:uid="{00000000-0005-0000-0000-000006490000}"/>
    <cellStyle name="40% - Accent4 5 2 2 3 7" xfId="45992" xr:uid="{00000000-0005-0000-0000-000007490000}"/>
    <cellStyle name="40% - Accent4 5 2 2 4" xfId="12721" xr:uid="{00000000-0005-0000-0000-000008490000}"/>
    <cellStyle name="40% - Accent4 5 2 2 4 2" xfId="12722" xr:uid="{00000000-0005-0000-0000-000009490000}"/>
    <cellStyle name="40% - Accent4 5 2 2 4 2 2" xfId="12723" xr:uid="{00000000-0005-0000-0000-00000A490000}"/>
    <cellStyle name="40% - Accent4 5 2 2 4 2 2 2" xfId="12724" xr:uid="{00000000-0005-0000-0000-00000B490000}"/>
    <cellStyle name="40% - Accent4 5 2 2 4 2 2 3" xfId="45998" xr:uid="{00000000-0005-0000-0000-00000C490000}"/>
    <cellStyle name="40% - Accent4 5 2 2 4 2 3" xfId="12725" xr:uid="{00000000-0005-0000-0000-00000D490000}"/>
    <cellStyle name="40% - Accent4 5 2 2 4 2 4" xfId="12726" xr:uid="{00000000-0005-0000-0000-00000E490000}"/>
    <cellStyle name="40% - Accent4 5 2 2 4 2 5" xfId="38390" xr:uid="{00000000-0005-0000-0000-00000F490000}"/>
    <cellStyle name="40% - Accent4 5 2 2 4 2 6" xfId="45997" xr:uid="{00000000-0005-0000-0000-000010490000}"/>
    <cellStyle name="40% - Accent4 5 2 2 4 3" xfId="12727" xr:uid="{00000000-0005-0000-0000-000011490000}"/>
    <cellStyle name="40% - Accent4 5 2 2 4 3 2" xfId="12728" xr:uid="{00000000-0005-0000-0000-000012490000}"/>
    <cellStyle name="40% - Accent4 5 2 2 4 3 3" xfId="45999" xr:uid="{00000000-0005-0000-0000-000013490000}"/>
    <cellStyle name="40% - Accent4 5 2 2 4 4" xfId="12729" xr:uid="{00000000-0005-0000-0000-000014490000}"/>
    <cellStyle name="40% - Accent4 5 2 2 4 5" xfId="12730" xr:uid="{00000000-0005-0000-0000-000015490000}"/>
    <cellStyle name="40% - Accent4 5 2 2 4 6" xfId="38389" xr:uid="{00000000-0005-0000-0000-000016490000}"/>
    <cellStyle name="40% - Accent4 5 2 2 4 7" xfId="45996" xr:uid="{00000000-0005-0000-0000-000017490000}"/>
    <cellStyle name="40% - Accent4 5 2 2 5" xfId="12731" xr:uid="{00000000-0005-0000-0000-000018490000}"/>
    <cellStyle name="40% - Accent4 5 2 2 5 2" xfId="12732" xr:uid="{00000000-0005-0000-0000-000019490000}"/>
    <cellStyle name="40% - Accent4 5 2 2 5 2 2" xfId="12733" xr:uid="{00000000-0005-0000-0000-00001A490000}"/>
    <cellStyle name="40% - Accent4 5 2 2 5 2 3" xfId="46001" xr:uid="{00000000-0005-0000-0000-00001B490000}"/>
    <cellStyle name="40% - Accent4 5 2 2 5 3" xfId="12734" xr:uid="{00000000-0005-0000-0000-00001C490000}"/>
    <cellStyle name="40% - Accent4 5 2 2 5 4" xfId="12735" xr:uid="{00000000-0005-0000-0000-00001D490000}"/>
    <cellStyle name="40% - Accent4 5 2 2 5 5" xfId="38391" xr:uid="{00000000-0005-0000-0000-00001E490000}"/>
    <cellStyle name="40% - Accent4 5 2 2 5 6" xfId="46000" xr:uid="{00000000-0005-0000-0000-00001F490000}"/>
    <cellStyle name="40% - Accent4 5 2 2 6" xfId="12736" xr:uid="{00000000-0005-0000-0000-000020490000}"/>
    <cellStyle name="40% - Accent4 5 2 2 6 2" xfId="12737" xr:uid="{00000000-0005-0000-0000-000021490000}"/>
    <cellStyle name="40% - Accent4 5 2 2 6 2 2" xfId="12738" xr:uid="{00000000-0005-0000-0000-000022490000}"/>
    <cellStyle name="40% - Accent4 5 2 2 6 3" xfId="12739" xr:uid="{00000000-0005-0000-0000-000023490000}"/>
    <cellStyle name="40% - Accent4 5 2 2 6 4" xfId="12740" xr:uid="{00000000-0005-0000-0000-000024490000}"/>
    <cellStyle name="40% - Accent4 5 2 2 6 5" xfId="46002" xr:uid="{00000000-0005-0000-0000-000025490000}"/>
    <cellStyle name="40% - Accent4 5 2 2 7" xfId="12741" xr:uid="{00000000-0005-0000-0000-000026490000}"/>
    <cellStyle name="40% - Accent4 5 2 2 7 2" xfId="12742" xr:uid="{00000000-0005-0000-0000-000027490000}"/>
    <cellStyle name="40% - Accent4 5 2 2 7 2 2" xfId="12743" xr:uid="{00000000-0005-0000-0000-000028490000}"/>
    <cellStyle name="40% - Accent4 5 2 2 7 3" xfId="12744" xr:uid="{00000000-0005-0000-0000-000029490000}"/>
    <cellStyle name="40% - Accent4 5 2 2 7 4" xfId="12745" xr:uid="{00000000-0005-0000-0000-00002A490000}"/>
    <cellStyle name="40% - Accent4 5 2 2 8" xfId="12746" xr:uid="{00000000-0005-0000-0000-00002B490000}"/>
    <cellStyle name="40% - Accent4 5 2 2 8 2" xfId="12747" xr:uid="{00000000-0005-0000-0000-00002C490000}"/>
    <cellStyle name="40% - Accent4 5 2 2 9" xfId="12748" xr:uid="{00000000-0005-0000-0000-00002D490000}"/>
    <cellStyle name="40% - Accent4 5 2 3" xfId="12749" xr:uid="{00000000-0005-0000-0000-00002E490000}"/>
    <cellStyle name="40% - Accent4 5 2 3 10" xfId="34783" xr:uid="{00000000-0005-0000-0000-00002F490000}"/>
    <cellStyle name="40% - Accent4 5 2 3 11" xfId="46003" xr:uid="{00000000-0005-0000-0000-000030490000}"/>
    <cellStyle name="40% - Accent4 5 2 3 2" xfId="12750" xr:uid="{00000000-0005-0000-0000-000031490000}"/>
    <cellStyle name="40% - Accent4 5 2 3 2 2" xfId="12751" xr:uid="{00000000-0005-0000-0000-000032490000}"/>
    <cellStyle name="40% - Accent4 5 2 3 2 2 2" xfId="12752" xr:uid="{00000000-0005-0000-0000-000033490000}"/>
    <cellStyle name="40% - Accent4 5 2 3 2 2 2 2" xfId="12753" xr:uid="{00000000-0005-0000-0000-000034490000}"/>
    <cellStyle name="40% - Accent4 5 2 3 2 2 2 3" xfId="46006" xr:uid="{00000000-0005-0000-0000-000035490000}"/>
    <cellStyle name="40% - Accent4 5 2 3 2 2 3" xfId="12754" xr:uid="{00000000-0005-0000-0000-000036490000}"/>
    <cellStyle name="40% - Accent4 5 2 3 2 2 4" xfId="12755" xr:uid="{00000000-0005-0000-0000-000037490000}"/>
    <cellStyle name="40% - Accent4 5 2 3 2 2 5" xfId="38393" xr:uid="{00000000-0005-0000-0000-000038490000}"/>
    <cellStyle name="40% - Accent4 5 2 3 2 2 6" xfId="46005" xr:uid="{00000000-0005-0000-0000-000039490000}"/>
    <cellStyle name="40% - Accent4 5 2 3 2 3" xfId="12756" xr:uid="{00000000-0005-0000-0000-00003A490000}"/>
    <cellStyle name="40% - Accent4 5 2 3 2 3 2" xfId="12757" xr:uid="{00000000-0005-0000-0000-00003B490000}"/>
    <cellStyle name="40% - Accent4 5 2 3 2 3 3" xfId="46007" xr:uid="{00000000-0005-0000-0000-00003C490000}"/>
    <cellStyle name="40% - Accent4 5 2 3 2 4" xfId="12758" xr:uid="{00000000-0005-0000-0000-00003D490000}"/>
    <cellStyle name="40% - Accent4 5 2 3 2 5" xfId="12759" xr:uid="{00000000-0005-0000-0000-00003E490000}"/>
    <cellStyle name="40% - Accent4 5 2 3 2 6" xfId="38392" xr:uid="{00000000-0005-0000-0000-00003F490000}"/>
    <cellStyle name="40% - Accent4 5 2 3 2 7" xfId="46004" xr:uid="{00000000-0005-0000-0000-000040490000}"/>
    <cellStyle name="40% - Accent4 5 2 3 3" xfId="12760" xr:uid="{00000000-0005-0000-0000-000041490000}"/>
    <cellStyle name="40% - Accent4 5 2 3 3 2" xfId="12761" xr:uid="{00000000-0005-0000-0000-000042490000}"/>
    <cellStyle name="40% - Accent4 5 2 3 3 2 2" xfId="12762" xr:uid="{00000000-0005-0000-0000-000043490000}"/>
    <cellStyle name="40% - Accent4 5 2 3 3 2 2 2" xfId="12763" xr:uid="{00000000-0005-0000-0000-000044490000}"/>
    <cellStyle name="40% - Accent4 5 2 3 3 2 2 3" xfId="46010" xr:uid="{00000000-0005-0000-0000-000045490000}"/>
    <cellStyle name="40% - Accent4 5 2 3 3 2 3" xfId="12764" xr:uid="{00000000-0005-0000-0000-000046490000}"/>
    <cellStyle name="40% - Accent4 5 2 3 3 2 4" xfId="12765" xr:uid="{00000000-0005-0000-0000-000047490000}"/>
    <cellStyle name="40% - Accent4 5 2 3 3 2 5" xfId="38395" xr:uid="{00000000-0005-0000-0000-000048490000}"/>
    <cellStyle name="40% - Accent4 5 2 3 3 2 6" xfId="46009" xr:uid="{00000000-0005-0000-0000-000049490000}"/>
    <cellStyle name="40% - Accent4 5 2 3 3 3" xfId="12766" xr:uid="{00000000-0005-0000-0000-00004A490000}"/>
    <cellStyle name="40% - Accent4 5 2 3 3 3 2" xfId="12767" xr:uid="{00000000-0005-0000-0000-00004B490000}"/>
    <cellStyle name="40% - Accent4 5 2 3 3 3 3" xfId="46011" xr:uid="{00000000-0005-0000-0000-00004C490000}"/>
    <cellStyle name="40% - Accent4 5 2 3 3 4" xfId="12768" xr:uid="{00000000-0005-0000-0000-00004D490000}"/>
    <cellStyle name="40% - Accent4 5 2 3 3 5" xfId="12769" xr:uid="{00000000-0005-0000-0000-00004E490000}"/>
    <cellStyle name="40% - Accent4 5 2 3 3 6" xfId="38394" xr:uid="{00000000-0005-0000-0000-00004F490000}"/>
    <cellStyle name="40% - Accent4 5 2 3 3 7" xfId="46008" xr:uid="{00000000-0005-0000-0000-000050490000}"/>
    <cellStyle name="40% - Accent4 5 2 3 4" xfId="12770" xr:uid="{00000000-0005-0000-0000-000051490000}"/>
    <cellStyle name="40% - Accent4 5 2 3 4 2" xfId="12771" xr:uid="{00000000-0005-0000-0000-000052490000}"/>
    <cellStyle name="40% - Accent4 5 2 3 4 2 2" xfId="12772" xr:uid="{00000000-0005-0000-0000-000053490000}"/>
    <cellStyle name="40% - Accent4 5 2 3 4 2 3" xfId="46013" xr:uid="{00000000-0005-0000-0000-000054490000}"/>
    <cellStyle name="40% - Accent4 5 2 3 4 3" xfId="12773" xr:uid="{00000000-0005-0000-0000-000055490000}"/>
    <cellStyle name="40% - Accent4 5 2 3 4 4" xfId="12774" xr:uid="{00000000-0005-0000-0000-000056490000}"/>
    <cellStyle name="40% - Accent4 5 2 3 4 5" xfId="38396" xr:uid="{00000000-0005-0000-0000-000057490000}"/>
    <cellStyle name="40% - Accent4 5 2 3 4 6" xfId="46012" xr:uid="{00000000-0005-0000-0000-000058490000}"/>
    <cellStyle name="40% - Accent4 5 2 3 5" xfId="12775" xr:uid="{00000000-0005-0000-0000-000059490000}"/>
    <cellStyle name="40% - Accent4 5 2 3 5 2" xfId="12776" xr:uid="{00000000-0005-0000-0000-00005A490000}"/>
    <cellStyle name="40% - Accent4 5 2 3 5 2 2" xfId="12777" xr:uid="{00000000-0005-0000-0000-00005B490000}"/>
    <cellStyle name="40% - Accent4 5 2 3 5 3" xfId="12778" xr:uid="{00000000-0005-0000-0000-00005C490000}"/>
    <cellStyle name="40% - Accent4 5 2 3 5 4" xfId="12779" xr:uid="{00000000-0005-0000-0000-00005D490000}"/>
    <cellStyle name="40% - Accent4 5 2 3 5 5" xfId="46014" xr:uid="{00000000-0005-0000-0000-00005E490000}"/>
    <cellStyle name="40% - Accent4 5 2 3 6" xfId="12780" xr:uid="{00000000-0005-0000-0000-00005F490000}"/>
    <cellStyle name="40% - Accent4 5 2 3 6 2" xfId="12781" xr:uid="{00000000-0005-0000-0000-000060490000}"/>
    <cellStyle name="40% - Accent4 5 2 3 6 2 2" xfId="12782" xr:uid="{00000000-0005-0000-0000-000061490000}"/>
    <cellStyle name="40% - Accent4 5 2 3 6 3" xfId="12783" xr:uid="{00000000-0005-0000-0000-000062490000}"/>
    <cellStyle name="40% - Accent4 5 2 3 6 4" xfId="12784" xr:uid="{00000000-0005-0000-0000-000063490000}"/>
    <cellStyle name="40% - Accent4 5 2 3 7" xfId="12785" xr:uid="{00000000-0005-0000-0000-000064490000}"/>
    <cellStyle name="40% - Accent4 5 2 3 7 2" xfId="12786" xr:uid="{00000000-0005-0000-0000-000065490000}"/>
    <cellStyle name="40% - Accent4 5 2 3 8" xfId="12787" xr:uid="{00000000-0005-0000-0000-000066490000}"/>
    <cellStyle name="40% - Accent4 5 2 3 9" xfId="12788" xr:uid="{00000000-0005-0000-0000-000067490000}"/>
    <cellStyle name="40% - Accent4 5 2 4" xfId="12789" xr:uid="{00000000-0005-0000-0000-000068490000}"/>
    <cellStyle name="40% - Accent4 5 2 4 2" xfId="12790" xr:uid="{00000000-0005-0000-0000-000069490000}"/>
    <cellStyle name="40% - Accent4 5 2 4 2 2" xfId="12791" xr:uid="{00000000-0005-0000-0000-00006A490000}"/>
    <cellStyle name="40% - Accent4 5 2 4 2 2 2" xfId="12792" xr:uid="{00000000-0005-0000-0000-00006B490000}"/>
    <cellStyle name="40% - Accent4 5 2 4 2 2 3" xfId="46017" xr:uid="{00000000-0005-0000-0000-00006C490000}"/>
    <cellStyle name="40% - Accent4 5 2 4 2 3" xfId="12793" xr:uid="{00000000-0005-0000-0000-00006D490000}"/>
    <cellStyle name="40% - Accent4 5 2 4 2 4" xfId="12794" xr:uid="{00000000-0005-0000-0000-00006E490000}"/>
    <cellStyle name="40% - Accent4 5 2 4 2 5" xfId="38398" xr:uid="{00000000-0005-0000-0000-00006F490000}"/>
    <cellStyle name="40% - Accent4 5 2 4 2 6" xfId="46016" xr:uid="{00000000-0005-0000-0000-000070490000}"/>
    <cellStyle name="40% - Accent4 5 2 4 3" xfId="12795" xr:uid="{00000000-0005-0000-0000-000071490000}"/>
    <cellStyle name="40% - Accent4 5 2 4 3 2" xfId="12796" xr:uid="{00000000-0005-0000-0000-000072490000}"/>
    <cellStyle name="40% - Accent4 5 2 4 3 3" xfId="46018" xr:uid="{00000000-0005-0000-0000-000073490000}"/>
    <cellStyle name="40% - Accent4 5 2 4 4" xfId="12797" xr:uid="{00000000-0005-0000-0000-000074490000}"/>
    <cellStyle name="40% - Accent4 5 2 4 5" xfId="12798" xr:uid="{00000000-0005-0000-0000-000075490000}"/>
    <cellStyle name="40% - Accent4 5 2 4 6" xfId="38397" xr:uid="{00000000-0005-0000-0000-000076490000}"/>
    <cellStyle name="40% - Accent4 5 2 4 7" xfId="46015" xr:uid="{00000000-0005-0000-0000-000077490000}"/>
    <cellStyle name="40% - Accent4 5 2 5" xfId="12799" xr:uid="{00000000-0005-0000-0000-000078490000}"/>
    <cellStyle name="40% - Accent4 5 2 5 2" xfId="12800" xr:uid="{00000000-0005-0000-0000-000079490000}"/>
    <cellStyle name="40% - Accent4 5 2 5 2 2" xfId="12801" xr:uid="{00000000-0005-0000-0000-00007A490000}"/>
    <cellStyle name="40% - Accent4 5 2 5 2 2 2" xfId="12802" xr:uid="{00000000-0005-0000-0000-00007B490000}"/>
    <cellStyle name="40% - Accent4 5 2 5 2 2 3" xfId="46021" xr:uid="{00000000-0005-0000-0000-00007C490000}"/>
    <cellStyle name="40% - Accent4 5 2 5 2 3" xfId="12803" xr:uid="{00000000-0005-0000-0000-00007D490000}"/>
    <cellStyle name="40% - Accent4 5 2 5 2 4" xfId="12804" xr:uid="{00000000-0005-0000-0000-00007E490000}"/>
    <cellStyle name="40% - Accent4 5 2 5 2 5" xfId="38400" xr:uid="{00000000-0005-0000-0000-00007F490000}"/>
    <cellStyle name="40% - Accent4 5 2 5 2 6" xfId="46020" xr:uid="{00000000-0005-0000-0000-000080490000}"/>
    <cellStyle name="40% - Accent4 5 2 5 3" xfId="12805" xr:uid="{00000000-0005-0000-0000-000081490000}"/>
    <cellStyle name="40% - Accent4 5 2 5 3 2" xfId="12806" xr:uid="{00000000-0005-0000-0000-000082490000}"/>
    <cellStyle name="40% - Accent4 5 2 5 3 3" xfId="46022" xr:uid="{00000000-0005-0000-0000-000083490000}"/>
    <cellStyle name="40% - Accent4 5 2 5 4" xfId="12807" xr:uid="{00000000-0005-0000-0000-000084490000}"/>
    <cellStyle name="40% - Accent4 5 2 5 5" xfId="12808" xr:uid="{00000000-0005-0000-0000-000085490000}"/>
    <cellStyle name="40% - Accent4 5 2 5 6" xfId="38399" xr:uid="{00000000-0005-0000-0000-000086490000}"/>
    <cellStyle name="40% - Accent4 5 2 5 7" xfId="46019" xr:uid="{00000000-0005-0000-0000-000087490000}"/>
    <cellStyle name="40% - Accent4 5 2 6" xfId="12809" xr:uid="{00000000-0005-0000-0000-000088490000}"/>
    <cellStyle name="40% - Accent4 5 2 6 2" xfId="12810" xr:uid="{00000000-0005-0000-0000-000089490000}"/>
    <cellStyle name="40% - Accent4 5 2 6 2 2" xfId="12811" xr:uid="{00000000-0005-0000-0000-00008A490000}"/>
    <cellStyle name="40% - Accent4 5 2 6 2 3" xfId="46024" xr:uid="{00000000-0005-0000-0000-00008B490000}"/>
    <cellStyle name="40% - Accent4 5 2 6 3" xfId="12812" xr:uid="{00000000-0005-0000-0000-00008C490000}"/>
    <cellStyle name="40% - Accent4 5 2 6 4" xfId="12813" xr:uid="{00000000-0005-0000-0000-00008D490000}"/>
    <cellStyle name="40% - Accent4 5 2 6 5" xfId="38401" xr:uid="{00000000-0005-0000-0000-00008E490000}"/>
    <cellStyle name="40% - Accent4 5 2 6 6" xfId="46023" xr:uid="{00000000-0005-0000-0000-00008F490000}"/>
    <cellStyle name="40% - Accent4 5 2 7" xfId="12814" xr:uid="{00000000-0005-0000-0000-000090490000}"/>
    <cellStyle name="40% - Accent4 5 2 7 2" xfId="12815" xr:uid="{00000000-0005-0000-0000-000091490000}"/>
    <cellStyle name="40% - Accent4 5 2 7 2 2" xfId="12816" xr:uid="{00000000-0005-0000-0000-000092490000}"/>
    <cellStyle name="40% - Accent4 5 2 7 3" xfId="12817" xr:uid="{00000000-0005-0000-0000-000093490000}"/>
    <cellStyle name="40% - Accent4 5 2 7 4" xfId="12818" xr:uid="{00000000-0005-0000-0000-000094490000}"/>
    <cellStyle name="40% - Accent4 5 2 7 5" xfId="46025" xr:uid="{00000000-0005-0000-0000-000095490000}"/>
    <cellStyle name="40% - Accent4 5 2 8" xfId="12819" xr:uid="{00000000-0005-0000-0000-000096490000}"/>
    <cellStyle name="40% - Accent4 5 2 8 2" xfId="12820" xr:uid="{00000000-0005-0000-0000-000097490000}"/>
    <cellStyle name="40% - Accent4 5 2 8 2 2" xfId="12821" xr:uid="{00000000-0005-0000-0000-000098490000}"/>
    <cellStyle name="40% - Accent4 5 2 8 3" xfId="12822" xr:uid="{00000000-0005-0000-0000-000099490000}"/>
    <cellStyle name="40% - Accent4 5 2 8 4" xfId="12823" xr:uid="{00000000-0005-0000-0000-00009A490000}"/>
    <cellStyle name="40% - Accent4 5 2 9" xfId="12824" xr:uid="{00000000-0005-0000-0000-00009B490000}"/>
    <cellStyle name="40% - Accent4 5 2 9 2" xfId="12825" xr:uid="{00000000-0005-0000-0000-00009C490000}"/>
    <cellStyle name="40% - Accent4 5 3" xfId="12826" xr:uid="{00000000-0005-0000-0000-00009D490000}"/>
    <cellStyle name="40% - Accent4 5 3 10" xfId="12827" xr:uid="{00000000-0005-0000-0000-00009E490000}"/>
    <cellStyle name="40% - Accent4 5 3 11" xfId="34784" xr:uid="{00000000-0005-0000-0000-00009F490000}"/>
    <cellStyle name="40% - Accent4 5 3 12" xfId="46026" xr:uid="{00000000-0005-0000-0000-0000A0490000}"/>
    <cellStyle name="40% - Accent4 5 3 2" xfId="12828" xr:uid="{00000000-0005-0000-0000-0000A1490000}"/>
    <cellStyle name="40% - Accent4 5 3 2 10" xfId="34785" xr:uid="{00000000-0005-0000-0000-0000A2490000}"/>
    <cellStyle name="40% - Accent4 5 3 2 11" xfId="46027" xr:uid="{00000000-0005-0000-0000-0000A3490000}"/>
    <cellStyle name="40% - Accent4 5 3 2 2" xfId="12829" xr:uid="{00000000-0005-0000-0000-0000A4490000}"/>
    <cellStyle name="40% - Accent4 5 3 2 2 2" xfId="12830" xr:uid="{00000000-0005-0000-0000-0000A5490000}"/>
    <cellStyle name="40% - Accent4 5 3 2 2 2 2" xfId="12831" xr:uid="{00000000-0005-0000-0000-0000A6490000}"/>
    <cellStyle name="40% - Accent4 5 3 2 2 2 2 2" xfId="12832" xr:uid="{00000000-0005-0000-0000-0000A7490000}"/>
    <cellStyle name="40% - Accent4 5 3 2 2 2 2 3" xfId="46030" xr:uid="{00000000-0005-0000-0000-0000A8490000}"/>
    <cellStyle name="40% - Accent4 5 3 2 2 2 3" xfId="12833" xr:uid="{00000000-0005-0000-0000-0000A9490000}"/>
    <cellStyle name="40% - Accent4 5 3 2 2 2 4" xfId="12834" xr:uid="{00000000-0005-0000-0000-0000AA490000}"/>
    <cellStyle name="40% - Accent4 5 3 2 2 2 5" xfId="38403" xr:uid="{00000000-0005-0000-0000-0000AB490000}"/>
    <cellStyle name="40% - Accent4 5 3 2 2 2 6" xfId="46029" xr:uid="{00000000-0005-0000-0000-0000AC490000}"/>
    <cellStyle name="40% - Accent4 5 3 2 2 3" xfId="12835" xr:uid="{00000000-0005-0000-0000-0000AD490000}"/>
    <cellStyle name="40% - Accent4 5 3 2 2 3 2" xfId="12836" xr:uid="{00000000-0005-0000-0000-0000AE490000}"/>
    <cellStyle name="40% - Accent4 5 3 2 2 3 3" xfId="46031" xr:uid="{00000000-0005-0000-0000-0000AF490000}"/>
    <cellStyle name="40% - Accent4 5 3 2 2 4" xfId="12837" xr:uid="{00000000-0005-0000-0000-0000B0490000}"/>
    <cellStyle name="40% - Accent4 5 3 2 2 5" xfId="12838" xr:uid="{00000000-0005-0000-0000-0000B1490000}"/>
    <cellStyle name="40% - Accent4 5 3 2 2 6" xfId="38402" xr:uid="{00000000-0005-0000-0000-0000B2490000}"/>
    <cellStyle name="40% - Accent4 5 3 2 2 7" xfId="46028" xr:uid="{00000000-0005-0000-0000-0000B3490000}"/>
    <cellStyle name="40% - Accent4 5 3 2 3" xfId="12839" xr:uid="{00000000-0005-0000-0000-0000B4490000}"/>
    <cellStyle name="40% - Accent4 5 3 2 3 2" xfId="12840" xr:uid="{00000000-0005-0000-0000-0000B5490000}"/>
    <cellStyle name="40% - Accent4 5 3 2 3 2 2" xfId="12841" xr:uid="{00000000-0005-0000-0000-0000B6490000}"/>
    <cellStyle name="40% - Accent4 5 3 2 3 2 2 2" xfId="12842" xr:uid="{00000000-0005-0000-0000-0000B7490000}"/>
    <cellStyle name="40% - Accent4 5 3 2 3 2 2 3" xfId="46034" xr:uid="{00000000-0005-0000-0000-0000B8490000}"/>
    <cellStyle name="40% - Accent4 5 3 2 3 2 3" xfId="12843" xr:uid="{00000000-0005-0000-0000-0000B9490000}"/>
    <cellStyle name="40% - Accent4 5 3 2 3 2 4" xfId="12844" xr:uid="{00000000-0005-0000-0000-0000BA490000}"/>
    <cellStyle name="40% - Accent4 5 3 2 3 2 5" xfId="38405" xr:uid="{00000000-0005-0000-0000-0000BB490000}"/>
    <cellStyle name="40% - Accent4 5 3 2 3 2 6" xfId="46033" xr:uid="{00000000-0005-0000-0000-0000BC490000}"/>
    <cellStyle name="40% - Accent4 5 3 2 3 3" xfId="12845" xr:uid="{00000000-0005-0000-0000-0000BD490000}"/>
    <cellStyle name="40% - Accent4 5 3 2 3 3 2" xfId="12846" xr:uid="{00000000-0005-0000-0000-0000BE490000}"/>
    <cellStyle name="40% - Accent4 5 3 2 3 3 3" xfId="46035" xr:uid="{00000000-0005-0000-0000-0000BF490000}"/>
    <cellStyle name="40% - Accent4 5 3 2 3 4" xfId="12847" xr:uid="{00000000-0005-0000-0000-0000C0490000}"/>
    <cellStyle name="40% - Accent4 5 3 2 3 5" xfId="12848" xr:uid="{00000000-0005-0000-0000-0000C1490000}"/>
    <cellStyle name="40% - Accent4 5 3 2 3 6" xfId="38404" xr:uid="{00000000-0005-0000-0000-0000C2490000}"/>
    <cellStyle name="40% - Accent4 5 3 2 3 7" xfId="46032" xr:uid="{00000000-0005-0000-0000-0000C3490000}"/>
    <cellStyle name="40% - Accent4 5 3 2 4" xfId="12849" xr:uid="{00000000-0005-0000-0000-0000C4490000}"/>
    <cellStyle name="40% - Accent4 5 3 2 4 2" xfId="12850" xr:uid="{00000000-0005-0000-0000-0000C5490000}"/>
    <cellStyle name="40% - Accent4 5 3 2 4 2 2" xfId="12851" xr:uid="{00000000-0005-0000-0000-0000C6490000}"/>
    <cellStyle name="40% - Accent4 5 3 2 4 2 3" xfId="46037" xr:uid="{00000000-0005-0000-0000-0000C7490000}"/>
    <cellStyle name="40% - Accent4 5 3 2 4 3" xfId="12852" xr:uid="{00000000-0005-0000-0000-0000C8490000}"/>
    <cellStyle name="40% - Accent4 5 3 2 4 4" xfId="12853" xr:uid="{00000000-0005-0000-0000-0000C9490000}"/>
    <cellStyle name="40% - Accent4 5 3 2 4 5" xfId="38406" xr:uid="{00000000-0005-0000-0000-0000CA490000}"/>
    <cellStyle name="40% - Accent4 5 3 2 4 6" xfId="46036" xr:uid="{00000000-0005-0000-0000-0000CB490000}"/>
    <cellStyle name="40% - Accent4 5 3 2 5" xfId="12854" xr:uid="{00000000-0005-0000-0000-0000CC490000}"/>
    <cellStyle name="40% - Accent4 5 3 2 5 2" xfId="12855" xr:uid="{00000000-0005-0000-0000-0000CD490000}"/>
    <cellStyle name="40% - Accent4 5 3 2 5 2 2" xfId="12856" xr:uid="{00000000-0005-0000-0000-0000CE490000}"/>
    <cellStyle name="40% - Accent4 5 3 2 5 3" xfId="12857" xr:uid="{00000000-0005-0000-0000-0000CF490000}"/>
    <cellStyle name="40% - Accent4 5 3 2 5 4" xfId="12858" xr:uid="{00000000-0005-0000-0000-0000D0490000}"/>
    <cellStyle name="40% - Accent4 5 3 2 5 5" xfId="46038" xr:uid="{00000000-0005-0000-0000-0000D1490000}"/>
    <cellStyle name="40% - Accent4 5 3 2 6" xfId="12859" xr:uid="{00000000-0005-0000-0000-0000D2490000}"/>
    <cellStyle name="40% - Accent4 5 3 2 6 2" xfId="12860" xr:uid="{00000000-0005-0000-0000-0000D3490000}"/>
    <cellStyle name="40% - Accent4 5 3 2 6 2 2" xfId="12861" xr:uid="{00000000-0005-0000-0000-0000D4490000}"/>
    <cellStyle name="40% - Accent4 5 3 2 6 3" xfId="12862" xr:uid="{00000000-0005-0000-0000-0000D5490000}"/>
    <cellStyle name="40% - Accent4 5 3 2 6 4" xfId="12863" xr:uid="{00000000-0005-0000-0000-0000D6490000}"/>
    <cellStyle name="40% - Accent4 5 3 2 7" xfId="12864" xr:uid="{00000000-0005-0000-0000-0000D7490000}"/>
    <cellStyle name="40% - Accent4 5 3 2 7 2" xfId="12865" xr:uid="{00000000-0005-0000-0000-0000D8490000}"/>
    <cellStyle name="40% - Accent4 5 3 2 8" xfId="12866" xr:uid="{00000000-0005-0000-0000-0000D9490000}"/>
    <cellStyle name="40% - Accent4 5 3 2 9" xfId="12867" xr:uid="{00000000-0005-0000-0000-0000DA490000}"/>
    <cellStyle name="40% - Accent4 5 3 3" xfId="12868" xr:uid="{00000000-0005-0000-0000-0000DB490000}"/>
    <cellStyle name="40% - Accent4 5 3 3 2" xfId="12869" xr:uid="{00000000-0005-0000-0000-0000DC490000}"/>
    <cellStyle name="40% - Accent4 5 3 3 2 2" xfId="12870" xr:uid="{00000000-0005-0000-0000-0000DD490000}"/>
    <cellStyle name="40% - Accent4 5 3 3 2 2 2" xfId="12871" xr:uid="{00000000-0005-0000-0000-0000DE490000}"/>
    <cellStyle name="40% - Accent4 5 3 3 2 2 3" xfId="46041" xr:uid="{00000000-0005-0000-0000-0000DF490000}"/>
    <cellStyle name="40% - Accent4 5 3 3 2 3" xfId="12872" xr:uid="{00000000-0005-0000-0000-0000E0490000}"/>
    <cellStyle name="40% - Accent4 5 3 3 2 4" xfId="12873" xr:uid="{00000000-0005-0000-0000-0000E1490000}"/>
    <cellStyle name="40% - Accent4 5 3 3 2 5" xfId="38408" xr:uid="{00000000-0005-0000-0000-0000E2490000}"/>
    <cellStyle name="40% - Accent4 5 3 3 2 6" xfId="46040" xr:uid="{00000000-0005-0000-0000-0000E3490000}"/>
    <cellStyle name="40% - Accent4 5 3 3 3" xfId="12874" xr:uid="{00000000-0005-0000-0000-0000E4490000}"/>
    <cellStyle name="40% - Accent4 5 3 3 3 2" xfId="12875" xr:uid="{00000000-0005-0000-0000-0000E5490000}"/>
    <cellStyle name="40% - Accent4 5 3 3 3 3" xfId="46042" xr:uid="{00000000-0005-0000-0000-0000E6490000}"/>
    <cellStyle name="40% - Accent4 5 3 3 4" xfId="12876" xr:uid="{00000000-0005-0000-0000-0000E7490000}"/>
    <cellStyle name="40% - Accent4 5 3 3 5" xfId="12877" xr:uid="{00000000-0005-0000-0000-0000E8490000}"/>
    <cellStyle name="40% - Accent4 5 3 3 6" xfId="38407" xr:uid="{00000000-0005-0000-0000-0000E9490000}"/>
    <cellStyle name="40% - Accent4 5 3 3 7" xfId="46039" xr:uid="{00000000-0005-0000-0000-0000EA490000}"/>
    <cellStyle name="40% - Accent4 5 3 4" xfId="12878" xr:uid="{00000000-0005-0000-0000-0000EB490000}"/>
    <cellStyle name="40% - Accent4 5 3 4 2" xfId="12879" xr:uid="{00000000-0005-0000-0000-0000EC490000}"/>
    <cellStyle name="40% - Accent4 5 3 4 2 2" xfId="12880" xr:uid="{00000000-0005-0000-0000-0000ED490000}"/>
    <cellStyle name="40% - Accent4 5 3 4 2 2 2" xfId="12881" xr:uid="{00000000-0005-0000-0000-0000EE490000}"/>
    <cellStyle name="40% - Accent4 5 3 4 2 2 3" xfId="46045" xr:uid="{00000000-0005-0000-0000-0000EF490000}"/>
    <cellStyle name="40% - Accent4 5 3 4 2 3" xfId="12882" xr:uid="{00000000-0005-0000-0000-0000F0490000}"/>
    <cellStyle name="40% - Accent4 5 3 4 2 4" xfId="12883" xr:uid="{00000000-0005-0000-0000-0000F1490000}"/>
    <cellStyle name="40% - Accent4 5 3 4 2 5" xfId="38410" xr:uid="{00000000-0005-0000-0000-0000F2490000}"/>
    <cellStyle name="40% - Accent4 5 3 4 2 6" xfId="46044" xr:uid="{00000000-0005-0000-0000-0000F3490000}"/>
    <cellStyle name="40% - Accent4 5 3 4 3" xfId="12884" xr:uid="{00000000-0005-0000-0000-0000F4490000}"/>
    <cellStyle name="40% - Accent4 5 3 4 3 2" xfId="12885" xr:uid="{00000000-0005-0000-0000-0000F5490000}"/>
    <cellStyle name="40% - Accent4 5 3 4 3 3" xfId="46046" xr:uid="{00000000-0005-0000-0000-0000F6490000}"/>
    <cellStyle name="40% - Accent4 5 3 4 4" xfId="12886" xr:uid="{00000000-0005-0000-0000-0000F7490000}"/>
    <cellStyle name="40% - Accent4 5 3 4 5" xfId="12887" xr:uid="{00000000-0005-0000-0000-0000F8490000}"/>
    <cellStyle name="40% - Accent4 5 3 4 6" xfId="38409" xr:uid="{00000000-0005-0000-0000-0000F9490000}"/>
    <cellStyle name="40% - Accent4 5 3 4 7" xfId="46043" xr:uid="{00000000-0005-0000-0000-0000FA490000}"/>
    <cellStyle name="40% - Accent4 5 3 5" xfId="12888" xr:uid="{00000000-0005-0000-0000-0000FB490000}"/>
    <cellStyle name="40% - Accent4 5 3 5 2" xfId="12889" xr:uid="{00000000-0005-0000-0000-0000FC490000}"/>
    <cellStyle name="40% - Accent4 5 3 5 2 2" xfId="12890" xr:uid="{00000000-0005-0000-0000-0000FD490000}"/>
    <cellStyle name="40% - Accent4 5 3 5 2 3" xfId="46048" xr:uid="{00000000-0005-0000-0000-0000FE490000}"/>
    <cellStyle name="40% - Accent4 5 3 5 3" xfId="12891" xr:uid="{00000000-0005-0000-0000-0000FF490000}"/>
    <cellStyle name="40% - Accent4 5 3 5 4" xfId="12892" xr:uid="{00000000-0005-0000-0000-0000004A0000}"/>
    <cellStyle name="40% - Accent4 5 3 5 5" xfId="38411" xr:uid="{00000000-0005-0000-0000-0000014A0000}"/>
    <cellStyle name="40% - Accent4 5 3 5 6" xfId="46047" xr:uid="{00000000-0005-0000-0000-0000024A0000}"/>
    <cellStyle name="40% - Accent4 5 3 6" xfId="12893" xr:uid="{00000000-0005-0000-0000-0000034A0000}"/>
    <cellStyle name="40% - Accent4 5 3 6 2" xfId="12894" xr:uid="{00000000-0005-0000-0000-0000044A0000}"/>
    <cellStyle name="40% - Accent4 5 3 6 2 2" xfId="12895" xr:uid="{00000000-0005-0000-0000-0000054A0000}"/>
    <cellStyle name="40% - Accent4 5 3 6 3" xfId="12896" xr:uid="{00000000-0005-0000-0000-0000064A0000}"/>
    <cellStyle name="40% - Accent4 5 3 6 4" xfId="12897" xr:uid="{00000000-0005-0000-0000-0000074A0000}"/>
    <cellStyle name="40% - Accent4 5 3 6 5" xfId="46049" xr:uid="{00000000-0005-0000-0000-0000084A0000}"/>
    <cellStyle name="40% - Accent4 5 3 7" xfId="12898" xr:uid="{00000000-0005-0000-0000-0000094A0000}"/>
    <cellStyle name="40% - Accent4 5 3 7 2" xfId="12899" xr:uid="{00000000-0005-0000-0000-00000A4A0000}"/>
    <cellStyle name="40% - Accent4 5 3 7 2 2" xfId="12900" xr:uid="{00000000-0005-0000-0000-00000B4A0000}"/>
    <cellStyle name="40% - Accent4 5 3 7 3" xfId="12901" xr:uid="{00000000-0005-0000-0000-00000C4A0000}"/>
    <cellStyle name="40% - Accent4 5 3 7 4" xfId="12902" xr:uid="{00000000-0005-0000-0000-00000D4A0000}"/>
    <cellStyle name="40% - Accent4 5 3 8" xfId="12903" xr:uid="{00000000-0005-0000-0000-00000E4A0000}"/>
    <cellStyle name="40% - Accent4 5 3 8 2" xfId="12904" xr:uid="{00000000-0005-0000-0000-00000F4A0000}"/>
    <cellStyle name="40% - Accent4 5 3 9" xfId="12905" xr:uid="{00000000-0005-0000-0000-0000104A0000}"/>
    <cellStyle name="40% - Accent4 5 4" xfId="12906" xr:uid="{00000000-0005-0000-0000-0000114A0000}"/>
    <cellStyle name="40% - Accent4 5 4 10" xfId="34786" xr:uid="{00000000-0005-0000-0000-0000124A0000}"/>
    <cellStyle name="40% - Accent4 5 4 11" xfId="46050" xr:uid="{00000000-0005-0000-0000-0000134A0000}"/>
    <cellStyle name="40% - Accent4 5 4 2" xfId="12907" xr:uid="{00000000-0005-0000-0000-0000144A0000}"/>
    <cellStyle name="40% - Accent4 5 4 2 2" xfId="12908" xr:uid="{00000000-0005-0000-0000-0000154A0000}"/>
    <cellStyle name="40% - Accent4 5 4 2 2 2" xfId="12909" xr:uid="{00000000-0005-0000-0000-0000164A0000}"/>
    <cellStyle name="40% - Accent4 5 4 2 2 2 2" xfId="12910" xr:uid="{00000000-0005-0000-0000-0000174A0000}"/>
    <cellStyle name="40% - Accent4 5 4 2 2 2 3" xfId="46053" xr:uid="{00000000-0005-0000-0000-0000184A0000}"/>
    <cellStyle name="40% - Accent4 5 4 2 2 3" xfId="12911" xr:uid="{00000000-0005-0000-0000-0000194A0000}"/>
    <cellStyle name="40% - Accent4 5 4 2 2 4" xfId="12912" xr:uid="{00000000-0005-0000-0000-00001A4A0000}"/>
    <cellStyle name="40% - Accent4 5 4 2 2 5" xfId="38413" xr:uid="{00000000-0005-0000-0000-00001B4A0000}"/>
    <cellStyle name="40% - Accent4 5 4 2 2 6" xfId="46052" xr:uid="{00000000-0005-0000-0000-00001C4A0000}"/>
    <cellStyle name="40% - Accent4 5 4 2 3" xfId="12913" xr:uid="{00000000-0005-0000-0000-00001D4A0000}"/>
    <cellStyle name="40% - Accent4 5 4 2 3 2" xfId="12914" xr:uid="{00000000-0005-0000-0000-00001E4A0000}"/>
    <cellStyle name="40% - Accent4 5 4 2 3 3" xfId="46054" xr:uid="{00000000-0005-0000-0000-00001F4A0000}"/>
    <cellStyle name="40% - Accent4 5 4 2 4" xfId="12915" xr:uid="{00000000-0005-0000-0000-0000204A0000}"/>
    <cellStyle name="40% - Accent4 5 4 2 5" xfId="12916" xr:uid="{00000000-0005-0000-0000-0000214A0000}"/>
    <cellStyle name="40% - Accent4 5 4 2 6" xfId="38412" xr:uid="{00000000-0005-0000-0000-0000224A0000}"/>
    <cellStyle name="40% - Accent4 5 4 2 7" xfId="46051" xr:uid="{00000000-0005-0000-0000-0000234A0000}"/>
    <cellStyle name="40% - Accent4 5 4 3" xfId="12917" xr:uid="{00000000-0005-0000-0000-0000244A0000}"/>
    <cellStyle name="40% - Accent4 5 4 3 2" xfId="12918" xr:uid="{00000000-0005-0000-0000-0000254A0000}"/>
    <cellStyle name="40% - Accent4 5 4 3 2 2" xfId="12919" xr:uid="{00000000-0005-0000-0000-0000264A0000}"/>
    <cellStyle name="40% - Accent4 5 4 3 2 2 2" xfId="12920" xr:uid="{00000000-0005-0000-0000-0000274A0000}"/>
    <cellStyle name="40% - Accent4 5 4 3 2 2 3" xfId="46057" xr:uid="{00000000-0005-0000-0000-0000284A0000}"/>
    <cellStyle name="40% - Accent4 5 4 3 2 3" xfId="12921" xr:uid="{00000000-0005-0000-0000-0000294A0000}"/>
    <cellStyle name="40% - Accent4 5 4 3 2 4" xfId="12922" xr:uid="{00000000-0005-0000-0000-00002A4A0000}"/>
    <cellStyle name="40% - Accent4 5 4 3 2 5" xfId="38415" xr:uid="{00000000-0005-0000-0000-00002B4A0000}"/>
    <cellStyle name="40% - Accent4 5 4 3 2 6" xfId="46056" xr:uid="{00000000-0005-0000-0000-00002C4A0000}"/>
    <cellStyle name="40% - Accent4 5 4 3 3" xfId="12923" xr:uid="{00000000-0005-0000-0000-00002D4A0000}"/>
    <cellStyle name="40% - Accent4 5 4 3 3 2" xfId="12924" xr:uid="{00000000-0005-0000-0000-00002E4A0000}"/>
    <cellStyle name="40% - Accent4 5 4 3 3 3" xfId="46058" xr:uid="{00000000-0005-0000-0000-00002F4A0000}"/>
    <cellStyle name="40% - Accent4 5 4 3 4" xfId="12925" xr:uid="{00000000-0005-0000-0000-0000304A0000}"/>
    <cellStyle name="40% - Accent4 5 4 3 5" xfId="12926" xr:uid="{00000000-0005-0000-0000-0000314A0000}"/>
    <cellStyle name="40% - Accent4 5 4 3 6" xfId="38414" xr:uid="{00000000-0005-0000-0000-0000324A0000}"/>
    <cellStyle name="40% - Accent4 5 4 3 7" xfId="46055" xr:uid="{00000000-0005-0000-0000-0000334A0000}"/>
    <cellStyle name="40% - Accent4 5 4 4" xfId="12927" xr:uid="{00000000-0005-0000-0000-0000344A0000}"/>
    <cellStyle name="40% - Accent4 5 4 4 2" xfId="12928" xr:uid="{00000000-0005-0000-0000-0000354A0000}"/>
    <cellStyle name="40% - Accent4 5 4 4 2 2" xfId="12929" xr:uid="{00000000-0005-0000-0000-0000364A0000}"/>
    <cellStyle name="40% - Accent4 5 4 4 2 3" xfId="46060" xr:uid="{00000000-0005-0000-0000-0000374A0000}"/>
    <cellStyle name="40% - Accent4 5 4 4 3" xfId="12930" xr:uid="{00000000-0005-0000-0000-0000384A0000}"/>
    <cellStyle name="40% - Accent4 5 4 4 4" xfId="12931" xr:uid="{00000000-0005-0000-0000-0000394A0000}"/>
    <cellStyle name="40% - Accent4 5 4 4 5" xfId="38416" xr:uid="{00000000-0005-0000-0000-00003A4A0000}"/>
    <cellStyle name="40% - Accent4 5 4 4 6" xfId="46059" xr:uid="{00000000-0005-0000-0000-00003B4A0000}"/>
    <cellStyle name="40% - Accent4 5 4 5" xfId="12932" xr:uid="{00000000-0005-0000-0000-00003C4A0000}"/>
    <cellStyle name="40% - Accent4 5 4 5 2" xfId="12933" xr:uid="{00000000-0005-0000-0000-00003D4A0000}"/>
    <cellStyle name="40% - Accent4 5 4 5 2 2" xfId="12934" xr:uid="{00000000-0005-0000-0000-00003E4A0000}"/>
    <cellStyle name="40% - Accent4 5 4 5 3" xfId="12935" xr:uid="{00000000-0005-0000-0000-00003F4A0000}"/>
    <cellStyle name="40% - Accent4 5 4 5 4" xfId="12936" xr:uid="{00000000-0005-0000-0000-0000404A0000}"/>
    <cellStyle name="40% - Accent4 5 4 5 5" xfId="46061" xr:uid="{00000000-0005-0000-0000-0000414A0000}"/>
    <cellStyle name="40% - Accent4 5 4 6" xfId="12937" xr:uid="{00000000-0005-0000-0000-0000424A0000}"/>
    <cellStyle name="40% - Accent4 5 4 6 2" xfId="12938" xr:uid="{00000000-0005-0000-0000-0000434A0000}"/>
    <cellStyle name="40% - Accent4 5 4 6 2 2" xfId="12939" xr:uid="{00000000-0005-0000-0000-0000444A0000}"/>
    <cellStyle name="40% - Accent4 5 4 6 3" xfId="12940" xr:uid="{00000000-0005-0000-0000-0000454A0000}"/>
    <cellStyle name="40% - Accent4 5 4 6 4" xfId="12941" xr:uid="{00000000-0005-0000-0000-0000464A0000}"/>
    <cellStyle name="40% - Accent4 5 4 7" xfId="12942" xr:uid="{00000000-0005-0000-0000-0000474A0000}"/>
    <cellStyle name="40% - Accent4 5 4 7 2" xfId="12943" xr:uid="{00000000-0005-0000-0000-0000484A0000}"/>
    <cellStyle name="40% - Accent4 5 4 8" xfId="12944" xr:uid="{00000000-0005-0000-0000-0000494A0000}"/>
    <cellStyle name="40% - Accent4 5 4 9" xfId="12945" xr:uid="{00000000-0005-0000-0000-00004A4A0000}"/>
    <cellStyle name="40% - Accent4 5 5" xfId="12946" xr:uid="{00000000-0005-0000-0000-00004B4A0000}"/>
    <cellStyle name="40% - Accent4 5 5 2" xfId="12947" xr:uid="{00000000-0005-0000-0000-00004C4A0000}"/>
    <cellStyle name="40% - Accent4 5 5 2 2" xfId="12948" xr:uid="{00000000-0005-0000-0000-00004D4A0000}"/>
    <cellStyle name="40% - Accent4 5 5 2 2 2" xfId="12949" xr:uid="{00000000-0005-0000-0000-00004E4A0000}"/>
    <cellStyle name="40% - Accent4 5 5 2 2 2 2" xfId="12950" xr:uid="{00000000-0005-0000-0000-00004F4A0000}"/>
    <cellStyle name="40% - Accent4 5 5 2 2 2 3" xfId="46065" xr:uid="{00000000-0005-0000-0000-0000504A0000}"/>
    <cellStyle name="40% - Accent4 5 5 2 2 3" xfId="12951" xr:uid="{00000000-0005-0000-0000-0000514A0000}"/>
    <cellStyle name="40% - Accent4 5 5 2 2 4" xfId="12952" xr:uid="{00000000-0005-0000-0000-0000524A0000}"/>
    <cellStyle name="40% - Accent4 5 5 2 2 5" xfId="38419" xr:uid="{00000000-0005-0000-0000-0000534A0000}"/>
    <cellStyle name="40% - Accent4 5 5 2 2 6" xfId="46064" xr:uid="{00000000-0005-0000-0000-0000544A0000}"/>
    <cellStyle name="40% - Accent4 5 5 2 3" xfId="12953" xr:uid="{00000000-0005-0000-0000-0000554A0000}"/>
    <cellStyle name="40% - Accent4 5 5 2 3 2" xfId="12954" xr:uid="{00000000-0005-0000-0000-0000564A0000}"/>
    <cellStyle name="40% - Accent4 5 5 2 3 3" xfId="46066" xr:uid="{00000000-0005-0000-0000-0000574A0000}"/>
    <cellStyle name="40% - Accent4 5 5 2 4" xfId="12955" xr:uid="{00000000-0005-0000-0000-0000584A0000}"/>
    <cellStyle name="40% - Accent4 5 5 2 5" xfId="12956" xr:uid="{00000000-0005-0000-0000-0000594A0000}"/>
    <cellStyle name="40% - Accent4 5 5 2 6" xfId="38418" xr:uid="{00000000-0005-0000-0000-00005A4A0000}"/>
    <cellStyle name="40% - Accent4 5 5 2 7" xfId="46063" xr:uid="{00000000-0005-0000-0000-00005B4A0000}"/>
    <cellStyle name="40% - Accent4 5 5 3" xfId="12957" xr:uid="{00000000-0005-0000-0000-00005C4A0000}"/>
    <cellStyle name="40% - Accent4 5 5 3 2" xfId="12958" xr:uid="{00000000-0005-0000-0000-00005D4A0000}"/>
    <cellStyle name="40% - Accent4 5 5 3 2 2" xfId="12959" xr:uid="{00000000-0005-0000-0000-00005E4A0000}"/>
    <cellStyle name="40% - Accent4 5 5 3 2 3" xfId="46068" xr:uid="{00000000-0005-0000-0000-00005F4A0000}"/>
    <cellStyle name="40% - Accent4 5 5 3 3" xfId="12960" xr:uid="{00000000-0005-0000-0000-0000604A0000}"/>
    <cellStyle name="40% - Accent4 5 5 3 4" xfId="12961" xr:uid="{00000000-0005-0000-0000-0000614A0000}"/>
    <cellStyle name="40% - Accent4 5 5 3 5" xfId="38420" xr:uid="{00000000-0005-0000-0000-0000624A0000}"/>
    <cellStyle name="40% - Accent4 5 5 3 6" xfId="46067" xr:uid="{00000000-0005-0000-0000-0000634A0000}"/>
    <cellStyle name="40% - Accent4 5 5 4" xfId="12962" xr:uid="{00000000-0005-0000-0000-0000644A0000}"/>
    <cellStyle name="40% - Accent4 5 5 4 2" xfId="12963" xr:uid="{00000000-0005-0000-0000-0000654A0000}"/>
    <cellStyle name="40% - Accent4 5 5 4 2 2" xfId="12964" xr:uid="{00000000-0005-0000-0000-0000664A0000}"/>
    <cellStyle name="40% - Accent4 5 5 4 2 3" xfId="46070" xr:uid="{00000000-0005-0000-0000-0000674A0000}"/>
    <cellStyle name="40% - Accent4 5 5 4 3" xfId="12965" xr:uid="{00000000-0005-0000-0000-0000684A0000}"/>
    <cellStyle name="40% - Accent4 5 5 4 4" xfId="12966" xr:uid="{00000000-0005-0000-0000-0000694A0000}"/>
    <cellStyle name="40% - Accent4 5 5 4 5" xfId="38421" xr:uid="{00000000-0005-0000-0000-00006A4A0000}"/>
    <cellStyle name="40% - Accent4 5 5 4 6" xfId="46069" xr:uid="{00000000-0005-0000-0000-00006B4A0000}"/>
    <cellStyle name="40% - Accent4 5 5 5" xfId="12967" xr:uid="{00000000-0005-0000-0000-00006C4A0000}"/>
    <cellStyle name="40% - Accent4 5 5 5 2" xfId="12968" xr:uid="{00000000-0005-0000-0000-00006D4A0000}"/>
    <cellStyle name="40% - Accent4 5 5 5 3" xfId="46071" xr:uid="{00000000-0005-0000-0000-00006E4A0000}"/>
    <cellStyle name="40% - Accent4 5 5 6" xfId="12969" xr:uid="{00000000-0005-0000-0000-00006F4A0000}"/>
    <cellStyle name="40% - Accent4 5 5 7" xfId="12970" xr:uid="{00000000-0005-0000-0000-0000704A0000}"/>
    <cellStyle name="40% - Accent4 5 5 8" xfId="38417" xr:uid="{00000000-0005-0000-0000-0000714A0000}"/>
    <cellStyle name="40% - Accent4 5 5 9" xfId="46062" xr:uid="{00000000-0005-0000-0000-0000724A0000}"/>
    <cellStyle name="40% - Accent4 5 6" xfId="12971" xr:uid="{00000000-0005-0000-0000-0000734A0000}"/>
    <cellStyle name="40% - Accent4 5 6 2" xfId="12972" xr:uid="{00000000-0005-0000-0000-0000744A0000}"/>
    <cellStyle name="40% - Accent4 5 6 2 2" xfId="12973" xr:uid="{00000000-0005-0000-0000-0000754A0000}"/>
    <cellStyle name="40% - Accent4 5 6 2 2 2" xfId="12974" xr:uid="{00000000-0005-0000-0000-0000764A0000}"/>
    <cellStyle name="40% - Accent4 5 6 2 2 3" xfId="46074" xr:uid="{00000000-0005-0000-0000-0000774A0000}"/>
    <cellStyle name="40% - Accent4 5 6 2 3" xfId="12975" xr:uid="{00000000-0005-0000-0000-0000784A0000}"/>
    <cellStyle name="40% - Accent4 5 6 2 4" xfId="12976" xr:uid="{00000000-0005-0000-0000-0000794A0000}"/>
    <cellStyle name="40% - Accent4 5 6 2 5" xfId="38423" xr:uid="{00000000-0005-0000-0000-00007A4A0000}"/>
    <cellStyle name="40% - Accent4 5 6 2 6" xfId="46073" xr:uid="{00000000-0005-0000-0000-00007B4A0000}"/>
    <cellStyle name="40% - Accent4 5 6 3" xfId="12977" xr:uid="{00000000-0005-0000-0000-00007C4A0000}"/>
    <cellStyle name="40% - Accent4 5 6 3 2" xfId="12978" xr:uid="{00000000-0005-0000-0000-00007D4A0000}"/>
    <cellStyle name="40% - Accent4 5 6 3 3" xfId="46075" xr:uid="{00000000-0005-0000-0000-00007E4A0000}"/>
    <cellStyle name="40% - Accent4 5 6 4" xfId="12979" xr:uid="{00000000-0005-0000-0000-00007F4A0000}"/>
    <cellStyle name="40% - Accent4 5 6 5" xfId="12980" xr:uid="{00000000-0005-0000-0000-0000804A0000}"/>
    <cellStyle name="40% - Accent4 5 6 6" xfId="38422" xr:uid="{00000000-0005-0000-0000-0000814A0000}"/>
    <cellStyle name="40% - Accent4 5 6 7" xfId="46072" xr:uid="{00000000-0005-0000-0000-0000824A0000}"/>
    <cellStyle name="40% - Accent4 5 7" xfId="12981" xr:uid="{00000000-0005-0000-0000-0000834A0000}"/>
    <cellStyle name="40% - Accent4 5 7 2" xfId="12982" xr:uid="{00000000-0005-0000-0000-0000844A0000}"/>
    <cellStyle name="40% - Accent4 5 7 2 2" xfId="12983" xr:uid="{00000000-0005-0000-0000-0000854A0000}"/>
    <cellStyle name="40% - Accent4 5 7 3" xfId="12984" xr:uid="{00000000-0005-0000-0000-0000864A0000}"/>
    <cellStyle name="40% - Accent4 5 7 4" xfId="12985" xr:uid="{00000000-0005-0000-0000-0000874A0000}"/>
    <cellStyle name="40% - Accent4 5 7 5" xfId="46076" xr:uid="{00000000-0005-0000-0000-0000884A0000}"/>
    <cellStyle name="40% - Accent4 5 8" xfId="12986" xr:uid="{00000000-0005-0000-0000-0000894A0000}"/>
    <cellStyle name="40% - Accent4 5 8 2" xfId="12987" xr:uid="{00000000-0005-0000-0000-00008A4A0000}"/>
    <cellStyle name="40% - Accent4 5 8 2 2" xfId="12988" xr:uid="{00000000-0005-0000-0000-00008B4A0000}"/>
    <cellStyle name="40% - Accent4 5 8 3" xfId="12989" xr:uid="{00000000-0005-0000-0000-00008C4A0000}"/>
    <cellStyle name="40% - Accent4 5 8 4" xfId="12990" xr:uid="{00000000-0005-0000-0000-00008D4A0000}"/>
    <cellStyle name="40% - Accent4 5 9" xfId="34779" xr:uid="{00000000-0005-0000-0000-00008E4A0000}"/>
    <cellStyle name="40% - Accent4 6" xfId="12991" xr:uid="{00000000-0005-0000-0000-00008F4A0000}"/>
    <cellStyle name="40% - Accent4 7" xfId="12992" xr:uid="{00000000-0005-0000-0000-0000904A0000}"/>
    <cellStyle name="40% - Accent4 8" xfId="12993" xr:uid="{00000000-0005-0000-0000-0000914A0000}"/>
    <cellStyle name="40% - Accent4 9" xfId="12994" xr:uid="{00000000-0005-0000-0000-0000924A0000}"/>
    <cellStyle name="40% - Accent4 9 2" xfId="12995" xr:uid="{00000000-0005-0000-0000-0000934A0000}"/>
    <cellStyle name="40% - Accent4 9 2 2" xfId="12996" xr:uid="{00000000-0005-0000-0000-0000944A0000}"/>
    <cellStyle name="40% - Accent4 9 2 3" xfId="46078" xr:uid="{00000000-0005-0000-0000-0000954A0000}"/>
    <cellStyle name="40% - Accent4 9 3" xfId="12997" xr:uid="{00000000-0005-0000-0000-0000964A0000}"/>
    <cellStyle name="40% - Accent4 9 4" xfId="12998" xr:uid="{00000000-0005-0000-0000-0000974A0000}"/>
    <cellStyle name="40% - Accent4 9 5" xfId="38424" xr:uid="{00000000-0005-0000-0000-0000984A0000}"/>
    <cellStyle name="40% - Accent4 9 6" xfId="46077" xr:uid="{00000000-0005-0000-0000-0000994A0000}"/>
    <cellStyle name="40% - Accent5 10" xfId="46079" xr:uid="{00000000-0005-0000-0000-00009A4A0000}"/>
    <cellStyle name="40% - Accent5 2" xfId="12999" xr:uid="{00000000-0005-0000-0000-00009B4A0000}"/>
    <cellStyle name="40% - Accent5 2 10" xfId="41852" xr:uid="{00000000-0005-0000-0000-00009C4A0000}"/>
    <cellStyle name="40% - Accent5 2 2" xfId="13000" xr:uid="{00000000-0005-0000-0000-00009D4A0000}"/>
    <cellStyle name="40% - Accent5 2 2 2" xfId="13001" xr:uid="{00000000-0005-0000-0000-00009E4A0000}"/>
    <cellStyle name="40% - Accent5 2 2 3" xfId="13002" xr:uid="{00000000-0005-0000-0000-00009F4A0000}"/>
    <cellStyle name="40% - Accent5 2 2 3 2" xfId="38426" xr:uid="{00000000-0005-0000-0000-0000A04A0000}"/>
    <cellStyle name="40% - Accent5 2 2 3 3" xfId="38425" xr:uid="{00000000-0005-0000-0000-0000A14A0000}"/>
    <cellStyle name="40% - Accent5 2 2 4" xfId="13003" xr:uid="{00000000-0005-0000-0000-0000A24A0000}"/>
    <cellStyle name="40% - Accent5 2 3" xfId="13004" xr:uid="{00000000-0005-0000-0000-0000A34A0000}"/>
    <cellStyle name="40% - Accent5 2 3 2" xfId="13005" xr:uid="{00000000-0005-0000-0000-0000A44A0000}"/>
    <cellStyle name="40% - Accent5 2 3 2 10" xfId="13006" xr:uid="{00000000-0005-0000-0000-0000A54A0000}"/>
    <cellStyle name="40% - Accent5 2 3 2 11" xfId="34788" xr:uid="{00000000-0005-0000-0000-0000A64A0000}"/>
    <cellStyle name="40% - Accent5 2 3 2 12" xfId="46080" xr:uid="{00000000-0005-0000-0000-0000A74A0000}"/>
    <cellStyle name="40% - Accent5 2 3 2 2" xfId="13007" xr:uid="{00000000-0005-0000-0000-0000A84A0000}"/>
    <cellStyle name="40% - Accent5 2 3 2 2 10" xfId="34789" xr:uid="{00000000-0005-0000-0000-0000A94A0000}"/>
    <cellStyle name="40% - Accent5 2 3 2 2 11" xfId="46081" xr:uid="{00000000-0005-0000-0000-0000AA4A0000}"/>
    <cellStyle name="40% - Accent5 2 3 2 2 2" xfId="13008" xr:uid="{00000000-0005-0000-0000-0000AB4A0000}"/>
    <cellStyle name="40% - Accent5 2 3 2 2 2 2" xfId="13009" xr:uid="{00000000-0005-0000-0000-0000AC4A0000}"/>
    <cellStyle name="40% - Accent5 2 3 2 2 2 2 2" xfId="13010" xr:uid="{00000000-0005-0000-0000-0000AD4A0000}"/>
    <cellStyle name="40% - Accent5 2 3 2 2 2 2 2 2" xfId="13011" xr:uid="{00000000-0005-0000-0000-0000AE4A0000}"/>
    <cellStyle name="40% - Accent5 2 3 2 2 2 2 2 3" xfId="46084" xr:uid="{00000000-0005-0000-0000-0000AF4A0000}"/>
    <cellStyle name="40% - Accent5 2 3 2 2 2 2 3" xfId="13012" xr:uid="{00000000-0005-0000-0000-0000B04A0000}"/>
    <cellStyle name="40% - Accent5 2 3 2 2 2 2 4" xfId="13013" xr:uid="{00000000-0005-0000-0000-0000B14A0000}"/>
    <cellStyle name="40% - Accent5 2 3 2 2 2 2 5" xfId="38428" xr:uid="{00000000-0005-0000-0000-0000B24A0000}"/>
    <cellStyle name="40% - Accent5 2 3 2 2 2 2 6" xfId="46083" xr:uid="{00000000-0005-0000-0000-0000B34A0000}"/>
    <cellStyle name="40% - Accent5 2 3 2 2 2 3" xfId="13014" xr:uid="{00000000-0005-0000-0000-0000B44A0000}"/>
    <cellStyle name="40% - Accent5 2 3 2 2 2 3 2" xfId="13015" xr:uid="{00000000-0005-0000-0000-0000B54A0000}"/>
    <cellStyle name="40% - Accent5 2 3 2 2 2 3 3" xfId="46085" xr:uid="{00000000-0005-0000-0000-0000B64A0000}"/>
    <cellStyle name="40% - Accent5 2 3 2 2 2 4" xfId="13016" xr:uid="{00000000-0005-0000-0000-0000B74A0000}"/>
    <cellStyle name="40% - Accent5 2 3 2 2 2 5" xfId="13017" xr:uid="{00000000-0005-0000-0000-0000B84A0000}"/>
    <cellStyle name="40% - Accent5 2 3 2 2 2 6" xfId="38427" xr:uid="{00000000-0005-0000-0000-0000B94A0000}"/>
    <cellStyle name="40% - Accent5 2 3 2 2 2 7" xfId="46082" xr:uid="{00000000-0005-0000-0000-0000BA4A0000}"/>
    <cellStyle name="40% - Accent5 2 3 2 2 3" xfId="13018" xr:uid="{00000000-0005-0000-0000-0000BB4A0000}"/>
    <cellStyle name="40% - Accent5 2 3 2 2 3 2" xfId="13019" xr:uid="{00000000-0005-0000-0000-0000BC4A0000}"/>
    <cellStyle name="40% - Accent5 2 3 2 2 3 2 2" xfId="13020" xr:uid="{00000000-0005-0000-0000-0000BD4A0000}"/>
    <cellStyle name="40% - Accent5 2 3 2 2 3 2 2 2" xfId="13021" xr:uid="{00000000-0005-0000-0000-0000BE4A0000}"/>
    <cellStyle name="40% - Accent5 2 3 2 2 3 2 2 3" xfId="46088" xr:uid="{00000000-0005-0000-0000-0000BF4A0000}"/>
    <cellStyle name="40% - Accent5 2 3 2 2 3 2 3" xfId="13022" xr:uid="{00000000-0005-0000-0000-0000C04A0000}"/>
    <cellStyle name="40% - Accent5 2 3 2 2 3 2 4" xfId="13023" xr:uid="{00000000-0005-0000-0000-0000C14A0000}"/>
    <cellStyle name="40% - Accent5 2 3 2 2 3 2 5" xfId="38430" xr:uid="{00000000-0005-0000-0000-0000C24A0000}"/>
    <cellStyle name="40% - Accent5 2 3 2 2 3 2 6" xfId="46087" xr:uid="{00000000-0005-0000-0000-0000C34A0000}"/>
    <cellStyle name="40% - Accent5 2 3 2 2 3 3" xfId="13024" xr:uid="{00000000-0005-0000-0000-0000C44A0000}"/>
    <cellStyle name="40% - Accent5 2 3 2 2 3 3 2" xfId="13025" xr:uid="{00000000-0005-0000-0000-0000C54A0000}"/>
    <cellStyle name="40% - Accent5 2 3 2 2 3 3 3" xfId="46089" xr:uid="{00000000-0005-0000-0000-0000C64A0000}"/>
    <cellStyle name="40% - Accent5 2 3 2 2 3 4" xfId="13026" xr:uid="{00000000-0005-0000-0000-0000C74A0000}"/>
    <cellStyle name="40% - Accent5 2 3 2 2 3 5" xfId="13027" xr:uid="{00000000-0005-0000-0000-0000C84A0000}"/>
    <cellStyle name="40% - Accent5 2 3 2 2 3 6" xfId="38429" xr:uid="{00000000-0005-0000-0000-0000C94A0000}"/>
    <cellStyle name="40% - Accent5 2 3 2 2 3 7" xfId="46086" xr:uid="{00000000-0005-0000-0000-0000CA4A0000}"/>
    <cellStyle name="40% - Accent5 2 3 2 2 4" xfId="13028" xr:uid="{00000000-0005-0000-0000-0000CB4A0000}"/>
    <cellStyle name="40% - Accent5 2 3 2 2 4 2" xfId="13029" xr:uid="{00000000-0005-0000-0000-0000CC4A0000}"/>
    <cellStyle name="40% - Accent5 2 3 2 2 4 2 2" xfId="13030" xr:uid="{00000000-0005-0000-0000-0000CD4A0000}"/>
    <cellStyle name="40% - Accent5 2 3 2 2 4 2 3" xfId="46091" xr:uid="{00000000-0005-0000-0000-0000CE4A0000}"/>
    <cellStyle name="40% - Accent5 2 3 2 2 4 3" xfId="13031" xr:uid="{00000000-0005-0000-0000-0000CF4A0000}"/>
    <cellStyle name="40% - Accent5 2 3 2 2 4 4" xfId="13032" xr:uid="{00000000-0005-0000-0000-0000D04A0000}"/>
    <cellStyle name="40% - Accent5 2 3 2 2 4 5" xfId="38431" xr:uid="{00000000-0005-0000-0000-0000D14A0000}"/>
    <cellStyle name="40% - Accent5 2 3 2 2 4 6" xfId="46090" xr:uid="{00000000-0005-0000-0000-0000D24A0000}"/>
    <cellStyle name="40% - Accent5 2 3 2 2 5" xfId="13033" xr:uid="{00000000-0005-0000-0000-0000D34A0000}"/>
    <cellStyle name="40% - Accent5 2 3 2 2 5 2" xfId="13034" xr:uid="{00000000-0005-0000-0000-0000D44A0000}"/>
    <cellStyle name="40% - Accent5 2 3 2 2 5 2 2" xfId="13035" xr:uid="{00000000-0005-0000-0000-0000D54A0000}"/>
    <cellStyle name="40% - Accent5 2 3 2 2 5 3" xfId="13036" xr:uid="{00000000-0005-0000-0000-0000D64A0000}"/>
    <cellStyle name="40% - Accent5 2 3 2 2 5 4" xfId="13037" xr:uid="{00000000-0005-0000-0000-0000D74A0000}"/>
    <cellStyle name="40% - Accent5 2 3 2 2 5 5" xfId="46092" xr:uid="{00000000-0005-0000-0000-0000D84A0000}"/>
    <cellStyle name="40% - Accent5 2 3 2 2 6" xfId="13038" xr:uid="{00000000-0005-0000-0000-0000D94A0000}"/>
    <cellStyle name="40% - Accent5 2 3 2 2 6 2" xfId="13039" xr:uid="{00000000-0005-0000-0000-0000DA4A0000}"/>
    <cellStyle name="40% - Accent5 2 3 2 2 6 2 2" xfId="13040" xr:uid="{00000000-0005-0000-0000-0000DB4A0000}"/>
    <cellStyle name="40% - Accent5 2 3 2 2 6 3" xfId="13041" xr:uid="{00000000-0005-0000-0000-0000DC4A0000}"/>
    <cellStyle name="40% - Accent5 2 3 2 2 6 4" xfId="13042" xr:uid="{00000000-0005-0000-0000-0000DD4A0000}"/>
    <cellStyle name="40% - Accent5 2 3 2 2 7" xfId="13043" xr:uid="{00000000-0005-0000-0000-0000DE4A0000}"/>
    <cellStyle name="40% - Accent5 2 3 2 2 7 2" xfId="13044" xr:uid="{00000000-0005-0000-0000-0000DF4A0000}"/>
    <cellStyle name="40% - Accent5 2 3 2 2 8" xfId="13045" xr:uid="{00000000-0005-0000-0000-0000E04A0000}"/>
    <cellStyle name="40% - Accent5 2 3 2 2 9" xfId="13046" xr:uid="{00000000-0005-0000-0000-0000E14A0000}"/>
    <cellStyle name="40% - Accent5 2 3 2 3" xfId="13047" xr:uid="{00000000-0005-0000-0000-0000E24A0000}"/>
    <cellStyle name="40% - Accent5 2 3 2 3 2" xfId="13048" xr:uid="{00000000-0005-0000-0000-0000E34A0000}"/>
    <cellStyle name="40% - Accent5 2 3 2 3 2 2" xfId="13049" xr:uid="{00000000-0005-0000-0000-0000E44A0000}"/>
    <cellStyle name="40% - Accent5 2 3 2 3 2 2 2" xfId="13050" xr:uid="{00000000-0005-0000-0000-0000E54A0000}"/>
    <cellStyle name="40% - Accent5 2 3 2 3 2 2 3" xfId="46095" xr:uid="{00000000-0005-0000-0000-0000E64A0000}"/>
    <cellStyle name="40% - Accent5 2 3 2 3 2 3" xfId="13051" xr:uid="{00000000-0005-0000-0000-0000E74A0000}"/>
    <cellStyle name="40% - Accent5 2 3 2 3 2 4" xfId="13052" xr:uid="{00000000-0005-0000-0000-0000E84A0000}"/>
    <cellStyle name="40% - Accent5 2 3 2 3 2 5" xfId="38433" xr:uid="{00000000-0005-0000-0000-0000E94A0000}"/>
    <cellStyle name="40% - Accent5 2 3 2 3 2 6" xfId="46094" xr:uid="{00000000-0005-0000-0000-0000EA4A0000}"/>
    <cellStyle name="40% - Accent5 2 3 2 3 3" xfId="13053" xr:uid="{00000000-0005-0000-0000-0000EB4A0000}"/>
    <cellStyle name="40% - Accent5 2 3 2 3 3 2" xfId="13054" xr:uid="{00000000-0005-0000-0000-0000EC4A0000}"/>
    <cellStyle name="40% - Accent5 2 3 2 3 3 3" xfId="46096" xr:uid="{00000000-0005-0000-0000-0000ED4A0000}"/>
    <cellStyle name="40% - Accent5 2 3 2 3 4" xfId="13055" xr:uid="{00000000-0005-0000-0000-0000EE4A0000}"/>
    <cellStyle name="40% - Accent5 2 3 2 3 5" xfId="13056" xr:uid="{00000000-0005-0000-0000-0000EF4A0000}"/>
    <cellStyle name="40% - Accent5 2 3 2 3 6" xfId="38432" xr:uid="{00000000-0005-0000-0000-0000F04A0000}"/>
    <cellStyle name="40% - Accent5 2 3 2 3 7" xfId="46093" xr:uid="{00000000-0005-0000-0000-0000F14A0000}"/>
    <cellStyle name="40% - Accent5 2 3 2 4" xfId="13057" xr:uid="{00000000-0005-0000-0000-0000F24A0000}"/>
    <cellStyle name="40% - Accent5 2 3 2 4 2" xfId="13058" xr:uid="{00000000-0005-0000-0000-0000F34A0000}"/>
    <cellStyle name="40% - Accent5 2 3 2 4 2 2" xfId="13059" xr:uid="{00000000-0005-0000-0000-0000F44A0000}"/>
    <cellStyle name="40% - Accent5 2 3 2 4 2 2 2" xfId="13060" xr:uid="{00000000-0005-0000-0000-0000F54A0000}"/>
    <cellStyle name="40% - Accent5 2 3 2 4 2 2 3" xfId="46099" xr:uid="{00000000-0005-0000-0000-0000F64A0000}"/>
    <cellStyle name="40% - Accent5 2 3 2 4 2 3" xfId="13061" xr:uid="{00000000-0005-0000-0000-0000F74A0000}"/>
    <cellStyle name="40% - Accent5 2 3 2 4 2 4" xfId="13062" xr:uid="{00000000-0005-0000-0000-0000F84A0000}"/>
    <cellStyle name="40% - Accent5 2 3 2 4 2 5" xfId="38435" xr:uid="{00000000-0005-0000-0000-0000F94A0000}"/>
    <cellStyle name="40% - Accent5 2 3 2 4 2 6" xfId="46098" xr:uid="{00000000-0005-0000-0000-0000FA4A0000}"/>
    <cellStyle name="40% - Accent5 2 3 2 4 3" xfId="13063" xr:uid="{00000000-0005-0000-0000-0000FB4A0000}"/>
    <cellStyle name="40% - Accent5 2 3 2 4 3 2" xfId="13064" xr:uid="{00000000-0005-0000-0000-0000FC4A0000}"/>
    <cellStyle name="40% - Accent5 2 3 2 4 3 3" xfId="46100" xr:uid="{00000000-0005-0000-0000-0000FD4A0000}"/>
    <cellStyle name="40% - Accent5 2 3 2 4 4" xfId="13065" xr:uid="{00000000-0005-0000-0000-0000FE4A0000}"/>
    <cellStyle name="40% - Accent5 2 3 2 4 5" xfId="13066" xr:uid="{00000000-0005-0000-0000-0000FF4A0000}"/>
    <cellStyle name="40% - Accent5 2 3 2 4 6" xfId="38434" xr:uid="{00000000-0005-0000-0000-0000004B0000}"/>
    <cellStyle name="40% - Accent5 2 3 2 4 7" xfId="46097" xr:uid="{00000000-0005-0000-0000-0000014B0000}"/>
    <cellStyle name="40% - Accent5 2 3 2 5" xfId="13067" xr:uid="{00000000-0005-0000-0000-0000024B0000}"/>
    <cellStyle name="40% - Accent5 2 3 2 5 2" xfId="13068" xr:uid="{00000000-0005-0000-0000-0000034B0000}"/>
    <cellStyle name="40% - Accent5 2 3 2 5 2 2" xfId="13069" xr:uid="{00000000-0005-0000-0000-0000044B0000}"/>
    <cellStyle name="40% - Accent5 2 3 2 5 2 3" xfId="46102" xr:uid="{00000000-0005-0000-0000-0000054B0000}"/>
    <cellStyle name="40% - Accent5 2 3 2 5 3" xfId="13070" xr:uid="{00000000-0005-0000-0000-0000064B0000}"/>
    <cellStyle name="40% - Accent5 2 3 2 5 4" xfId="13071" xr:uid="{00000000-0005-0000-0000-0000074B0000}"/>
    <cellStyle name="40% - Accent5 2 3 2 5 5" xfId="38436" xr:uid="{00000000-0005-0000-0000-0000084B0000}"/>
    <cellStyle name="40% - Accent5 2 3 2 5 6" xfId="46101" xr:uid="{00000000-0005-0000-0000-0000094B0000}"/>
    <cellStyle name="40% - Accent5 2 3 2 6" xfId="13072" xr:uid="{00000000-0005-0000-0000-00000A4B0000}"/>
    <cellStyle name="40% - Accent5 2 3 2 6 2" xfId="13073" xr:uid="{00000000-0005-0000-0000-00000B4B0000}"/>
    <cellStyle name="40% - Accent5 2 3 2 6 2 2" xfId="13074" xr:uid="{00000000-0005-0000-0000-00000C4B0000}"/>
    <cellStyle name="40% - Accent5 2 3 2 6 3" xfId="13075" xr:uid="{00000000-0005-0000-0000-00000D4B0000}"/>
    <cellStyle name="40% - Accent5 2 3 2 6 4" xfId="13076" xr:uid="{00000000-0005-0000-0000-00000E4B0000}"/>
    <cellStyle name="40% - Accent5 2 3 2 6 5" xfId="46103" xr:uid="{00000000-0005-0000-0000-00000F4B0000}"/>
    <cellStyle name="40% - Accent5 2 3 2 7" xfId="13077" xr:uid="{00000000-0005-0000-0000-0000104B0000}"/>
    <cellStyle name="40% - Accent5 2 3 2 7 2" xfId="13078" xr:uid="{00000000-0005-0000-0000-0000114B0000}"/>
    <cellStyle name="40% - Accent5 2 3 2 7 2 2" xfId="13079" xr:uid="{00000000-0005-0000-0000-0000124B0000}"/>
    <cellStyle name="40% - Accent5 2 3 2 7 3" xfId="13080" xr:uid="{00000000-0005-0000-0000-0000134B0000}"/>
    <cellStyle name="40% - Accent5 2 3 2 7 4" xfId="13081" xr:uid="{00000000-0005-0000-0000-0000144B0000}"/>
    <cellStyle name="40% - Accent5 2 3 2 8" xfId="13082" xr:uid="{00000000-0005-0000-0000-0000154B0000}"/>
    <cellStyle name="40% - Accent5 2 3 2 8 2" xfId="13083" xr:uid="{00000000-0005-0000-0000-0000164B0000}"/>
    <cellStyle name="40% - Accent5 2 3 2 9" xfId="13084" xr:uid="{00000000-0005-0000-0000-0000174B0000}"/>
    <cellStyle name="40% - Accent5 2 3 3" xfId="13085" xr:uid="{00000000-0005-0000-0000-0000184B0000}"/>
    <cellStyle name="40% - Accent5 2 3 3 10" xfId="34790" xr:uid="{00000000-0005-0000-0000-0000194B0000}"/>
    <cellStyle name="40% - Accent5 2 3 3 11" xfId="46104" xr:uid="{00000000-0005-0000-0000-00001A4B0000}"/>
    <cellStyle name="40% - Accent5 2 3 3 2" xfId="13086" xr:uid="{00000000-0005-0000-0000-00001B4B0000}"/>
    <cellStyle name="40% - Accent5 2 3 3 2 2" xfId="13087" xr:uid="{00000000-0005-0000-0000-00001C4B0000}"/>
    <cellStyle name="40% - Accent5 2 3 3 2 2 2" xfId="13088" xr:uid="{00000000-0005-0000-0000-00001D4B0000}"/>
    <cellStyle name="40% - Accent5 2 3 3 2 2 2 2" xfId="13089" xr:uid="{00000000-0005-0000-0000-00001E4B0000}"/>
    <cellStyle name="40% - Accent5 2 3 3 2 2 2 3" xfId="46107" xr:uid="{00000000-0005-0000-0000-00001F4B0000}"/>
    <cellStyle name="40% - Accent5 2 3 3 2 2 3" xfId="13090" xr:uid="{00000000-0005-0000-0000-0000204B0000}"/>
    <cellStyle name="40% - Accent5 2 3 3 2 2 4" xfId="13091" xr:uid="{00000000-0005-0000-0000-0000214B0000}"/>
    <cellStyle name="40% - Accent5 2 3 3 2 2 5" xfId="38438" xr:uid="{00000000-0005-0000-0000-0000224B0000}"/>
    <cellStyle name="40% - Accent5 2 3 3 2 2 6" xfId="46106" xr:uid="{00000000-0005-0000-0000-0000234B0000}"/>
    <cellStyle name="40% - Accent5 2 3 3 2 3" xfId="13092" xr:uid="{00000000-0005-0000-0000-0000244B0000}"/>
    <cellStyle name="40% - Accent5 2 3 3 2 3 2" xfId="13093" xr:uid="{00000000-0005-0000-0000-0000254B0000}"/>
    <cellStyle name="40% - Accent5 2 3 3 2 3 3" xfId="46108" xr:uid="{00000000-0005-0000-0000-0000264B0000}"/>
    <cellStyle name="40% - Accent5 2 3 3 2 4" xfId="13094" xr:uid="{00000000-0005-0000-0000-0000274B0000}"/>
    <cellStyle name="40% - Accent5 2 3 3 2 5" xfId="13095" xr:uid="{00000000-0005-0000-0000-0000284B0000}"/>
    <cellStyle name="40% - Accent5 2 3 3 2 6" xfId="38437" xr:uid="{00000000-0005-0000-0000-0000294B0000}"/>
    <cellStyle name="40% - Accent5 2 3 3 2 7" xfId="46105" xr:uid="{00000000-0005-0000-0000-00002A4B0000}"/>
    <cellStyle name="40% - Accent5 2 3 3 3" xfId="13096" xr:uid="{00000000-0005-0000-0000-00002B4B0000}"/>
    <cellStyle name="40% - Accent5 2 3 3 3 2" xfId="13097" xr:uid="{00000000-0005-0000-0000-00002C4B0000}"/>
    <cellStyle name="40% - Accent5 2 3 3 3 2 2" xfId="13098" xr:uid="{00000000-0005-0000-0000-00002D4B0000}"/>
    <cellStyle name="40% - Accent5 2 3 3 3 2 2 2" xfId="13099" xr:uid="{00000000-0005-0000-0000-00002E4B0000}"/>
    <cellStyle name="40% - Accent5 2 3 3 3 2 2 3" xfId="46111" xr:uid="{00000000-0005-0000-0000-00002F4B0000}"/>
    <cellStyle name="40% - Accent5 2 3 3 3 2 3" xfId="13100" xr:uid="{00000000-0005-0000-0000-0000304B0000}"/>
    <cellStyle name="40% - Accent5 2 3 3 3 2 4" xfId="13101" xr:uid="{00000000-0005-0000-0000-0000314B0000}"/>
    <cellStyle name="40% - Accent5 2 3 3 3 2 5" xfId="38440" xr:uid="{00000000-0005-0000-0000-0000324B0000}"/>
    <cellStyle name="40% - Accent5 2 3 3 3 2 6" xfId="46110" xr:uid="{00000000-0005-0000-0000-0000334B0000}"/>
    <cellStyle name="40% - Accent5 2 3 3 3 3" xfId="13102" xr:uid="{00000000-0005-0000-0000-0000344B0000}"/>
    <cellStyle name="40% - Accent5 2 3 3 3 3 2" xfId="13103" xr:uid="{00000000-0005-0000-0000-0000354B0000}"/>
    <cellStyle name="40% - Accent5 2 3 3 3 3 3" xfId="46112" xr:uid="{00000000-0005-0000-0000-0000364B0000}"/>
    <cellStyle name="40% - Accent5 2 3 3 3 4" xfId="13104" xr:uid="{00000000-0005-0000-0000-0000374B0000}"/>
    <cellStyle name="40% - Accent5 2 3 3 3 5" xfId="13105" xr:uid="{00000000-0005-0000-0000-0000384B0000}"/>
    <cellStyle name="40% - Accent5 2 3 3 3 6" xfId="38439" xr:uid="{00000000-0005-0000-0000-0000394B0000}"/>
    <cellStyle name="40% - Accent5 2 3 3 3 7" xfId="46109" xr:uid="{00000000-0005-0000-0000-00003A4B0000}"/>
    <cellStyle name="40% - Accent5 2 3 3 4" xfId="13106" xr:uid="{00000000-0005-0000-0000-00003B4B0000}"/>
    <cellStyle name="40% - Accent5 2 3 3 4 2" xfId="13107" xr:uid="{00000000-0005-0000-0000-00003C4B0000}"/>
    <cellStyle name="40% - Accent5 2 3 3 4 2 2" xfId="13108" xr:uid="{00000000-0005-0000-0000-00003D4B0000}"/>
    <cellStyle name="40% - Accent5 2 3 3 4 2 3" xfId="46114" xr:uid="{00000000-0005-0000-0000-00003E4B0000}"/>
    <cellStyle name="40% - Accent5 2 3 3 4 3" xfId="13109" xr:uid="{00000000-0005-0000-0000-00003F4B0000}"/>
    <cellStyle name="40% - Accent5 2 3 3 4 4" xfId="13110" xr:uid="{00000000-0005-0000-0000-0000404B0000}"/>
    <cellStyle name="40% - Accent5 2 3 3 4 5" xfId="38441" xr:uid="{00000000-0005-0000-0000-0000414B0000}"/>
    <cellStyle name="40% - Accent5 2 3 3 4 6" xfId="46113" xr:uid="{00000000-0005-0000-0000-0000424B0000}"/>
    <cellStyle name="40% - Accent5 2 3 3 5" xfId="13111" xr:uid="{00000000-0005-0000-0000-0000434B0000}"/>
    <cellStyle name="40% - Accent5 2 3 3 5 2" xfId="13112" xr:uid="{00000000-0005-0000-0000-0000444B0000}"/>
    <cellStyle name="40% - Accent5 2 3 3 5 2 2" xfId="13113" xr:uid="{00000000-0005-0000-0000-0000454B0000}"/>
    <cellStyle name="40% - Accent5 2 3 3 5 3" xfId="13114" xr:uid="{00000000-0005-0000-0000-0000464B0000}"/>
    <cellStyle name="40% - Accent5 2 3 3 5 4" xfId="13115" xr:uid="{00000000-0005-0000-0000-0000474B0000}"/>
    <cellStyle name="40% - Accent5 2 3 3 5 5" xfId="46115" xr:uid="{00000000-0005-0000-0000-0000484B0000}"/>
    <cellStyle name="40% - Accent5 2 3 3 6" xfId="13116" xr:uid="{00000000-0005-0000-0000-0000494B0000}"/>
    <cellStyle name="40% - Accent5 2 3 3 6 2" xfId="13117" xr:uid="{00000000-0005-0000-0000-00004A4B0000}"/>
    <cellStyle name="40% - Accent5 2 3 3 6 2 2" xfId="13118" xr:uid="{00000000-0005-0000-0000-00004B4B0000}"/>
    <cellStyle name="40% - Accent5 2 3 3 6 3" xfId="13119" xr:uid="{00000000-0005-0000-0000-00004C4B0000}"/>
    <cellStyle name="40% - Accent5 2 3 3 6 4" xfId="13120" xr:uid="{00000000-0005-0000-0000-00004D4B0000}"/>
    <cellStyle name="40% - Accent5 2 3 3 7" xfId="13121" xr:uid="{00000000-0005-0000-0000-00004E4B0000}"/>
    <cellStyle name="40% - Accent5 2 3 3 7 2" xfId="13122" xr:uid="{00000000-0005-0000-0000-00004F4B0000}"/>
    <cellStyle name="40% - Accent5 2 3 3 8" xfId="13123" xr:uid="{00000000-0005-0000-0000-0000504B0000}"/>
    <cellStyle name="40% - Accent5 2 3 3 9" xfId="13124" xr:uid="{00000000-0005-0000-0000-0000514B0000}"/>
    <cellStyle name="40% - Accent5 2 3 4" xfId="13125" xr:uid="{00000000-0005-0000-0000-0000524B0000}"/>
    <cellStyle name="40% - Accent5 2 3 4 2" xfId="13126" xr:uid="{00000000-0005-0000-0000-0000534B0000}"/>
    <cellStyle name="40% - Accent5 2 3 4 2 2" xfId="13127" xr:uid="{00000000-0005-0000-0000-0000544B0000}"/>
    <cellStyle name="40% - Accent5 2 3 4 2 2 2" xfId="13128" xr:uid="{00000000-0005-0000-0000-0000554B0000}"/>
    <cellStyle name="40% - Accent5 2 3 4 2 2 2 2" xfId="13129" xr:uid="{00000000-0005-0000-0000-0000564B0000}"/>
    <cellStyle name="40% - Accent5 2 3 4 2 2 2 3" xfId="46119" xr:uid="{00000000-0005-0000-0000-0000574B0000}"/>
    <cellStyle name="40% - Accent5 2 3 4 2 2 3" xfId="13130" xr:uid="{00000000-0005-0000-0000-0000584B0000}"/>
    <cellStyle name="40% - Accent5 2 3 4 2 2 4" xfId="13131" xr:uid="{00000000-0005-0000-0000-0000594B0000}"/>
    <cellStyle name="40% - Accent5 2 3 4 2 2 5" xfId="38444" xr:uid="{00000000-0005-0000-0000-00005A4B0000}"/>
    <cellStyle name="40% - Accent5 2 3 4 2 2 6" xfId="46118" xr:uid="{00000000-0005-0000-0000-00005B4B0000}"/>
    <cellStyle name="40% - Accent5 2 3 4 2 3" xfId="13132" xr:uid="{00000000-0005-0000-0000-00005C4B0000}"/>
    <cellStyle name="40% - Accent5 2 3 4 2 3 2" xfId="13133" xr:uid="{00000000-0005-0000-0000-00005D4B0000}"/>
    <cellStyle name="40% - Accent5 2 3 4 2 3 3" xfId="46120" xr:uid="{00000000-0005-0000-0000-00005E4B0000}"/>
    <cellStyle name="40% - Accent5 2 3 4 2 4" xfId="13134" xr:uid="{00000000-0005-0000-0000-00005F4B0000}"/>
    <cellStyle name="40% - Accent5 2 3 4 2 5" xfId="13135" xr:uid="{00000000-0005-0000-0000-0000604B0000}"/>
    <cellStyle name="40% - Accent5 2 3 4 2 6" xfId="38443" xr:uid="{00000000-0005-0000-0000-0000614B0000}"/>
    <cellStyle name="40% - Accent5 2 3 4 2 7" xfId="46117" xr:uid="{00000000-0005-0000-0000-0000624B0000}"/>
    <cellStyle name="40% - Accent5 2 3 4 3" xfId="13136" xr:uid="{00000000-0005-0000-0000-0000634B0000}"/>
    <cellStyle name="40% - Accent5 2 3 4 3 2" xfId="13137" xr:uid="{00000000-0005-0000-0000-0000644B0000}"/>
    <cellStyle name="40% - Accent5 2 3 4 3 2 2" xfId="13138" xr:uid="{00000000-0005-0000-0000-0000654B0000}"/>
    <cellStyle name="40% - Accent5 2 3 4 3 2 3" xfId="46122" xr:uid="{00000000-0005-0000-0000-0000664B0000}"/>
    <cellStyle name="40% - Accent5 2 3 4 3 3" xfId="13139" xr:uid="{00000000-0005-0000-0000-0000674B0000}"/>
    <cellStyle name="40% - Accent5 2 3 4 3 4" xfId="13140" xr:uid="{00000000-0005-0000-0000-0000684B0000}"/>
    <cellStyle name="40% - Accent5 2 3 4 3 5" xfId="38445" xr:uid="{00000000-0005-0000-0000-0000694B0000}"/>
    <cellStyle name="40% - Accent5 2 3 4 3 6" xfId="46121" xr:uid="{00000000-0005-0000-0000-00006A4B0000}"/>
    <cellStyle name="40% - Accent5 2 3 4 4" xfId="13141" xr:uid="{00000000-0005-0000-0000-00006B4B0000}"/>
    <cellStyle name="40% - Accent5 2 3 4 5" xfId="13142" xr:uid="{00000000-0005-0000-0000-00006C4B0000}"/>
    <cellStyle name="40% - Accent5 2 3 4 5 2" xfId="13143" xr:uid="{00000000-0005-0000-0000-00006D4B0000}"/>
    <cellStyle name="40% - Accent5 2 3 4 5 3" xfId="46123" xr:uid="{00000000-0005-0000-0000-00006E4B0000}"/>
    <cellStyle name="40% - Accent5 2 3 4 6" xfId="13144" xr:uid="{00000000-0005-0000-0000-00006F4B0000}"/>
    <cellStyle name="40% - Accent5 2 3 4 7" xfId="13145" xr:uid="{00000000-0005-0000-0000-0000704B0000}"/>
    <cellStyle name="40% - Accent5 2 3 4 8" xfId="38442" xr:uid="{00000000-0005-0000-0000-0000714B0000}"/>
    <cellStyle name="40% - Accent5 2 3 4 9" xfId="46116" xr:uid="{00000000-0005-0000-0000-0000724B0000}"/>
    <cellStyle name="40% - Accent5 2 3 5" xfId="13146" xr:uid="{00000000-0005-0000-0000-0000734B0000}"/>
    <cellStyle name="40% - Accent5 2 3 5 2" xfId="13147" xr:uid="{00000000-0005-0000-0000-0000744B0000}"/>
    <cellStyle name="40% - Accent5 2 3 5 2 2" xfId="13148" xr:uid="{00000000-0005-0000-0000-0000754B0000}"/>
    <cellStyle name="40% - Accent5 2 3 5 2 2 2" xfId="13149" xr:uid="{00000000-0005-0000-0000-0000764B0000}"/>
    <cellStyle name="40% - Accent5 2 3 5 2 2 3" xfId="46126" xr:uid="{00000000-0005-0000-0000-0000774B0000}"/>
    <cellStyle name="40% - Accent5 2 3 5 2 3" xfId="13150" xr:uid="{00000000-0005-0000-0000-0000784B0000}"/>
    <cellStyle name="40% - Accent5 2 3 5 2 4" xfId="13151" xr:uid="{00000000-0005-0000-0000-0000794B0000}"/>
    <cellStyle name="40% - Accent5 2 3 5 2 5" xfId="38447" xr:uid="{00000000-0005-0000-0000-00007A4B0000}"/>
    <cellStyle name="40% - Accent5 2 3 5 2 6" xfId="46125" xr:uid="{00000000-0005-0000-0000-00007B4B0000}"/>
    <cellStyle name="40% - Accent5 2 3 5 3" xfId="13152" xr:uid="{00000000-0005-0000-0000-00007C4B0000}"/>
    <cellStyle name="40% - Accent5 2 3 5 3 2" xfId="13153" xr:uid="{00000000-0005-0000-0000-00007D4B0000}"/>
    <cellStyle name="40% - Accent5 2 3 5 3 3" xfId="46127" xr:uid="{00000000-0005-0000-0000-00007E4B0000}"/>
    <cellStyle name="40% - Accent5 2 3 5 4" xfId="13154" xr:uid="{00000000-0005-0000-0000-00007F4B0000}"/>
    <cellStyle name="40% - Accent5 2 3 5 5" xfId="13155" xr:uid="{00000000-0005-0000-0000-0000804B0000}"/>
    <cellStyle name="40% - Accent5 2 3 5 6" xfId="38446" xr:uid="{00000000-0005-0000-0000-0000814B0000}"/>
    <cellStyle name="40% - Accent5 2 3 5 7" xfId="46124" xr:uid="{00000000-0005-0000-0000-0000824B0000}"/>
    <cellStyle name="40% - Accent5 2 3 6" xfId="13156" xr:uid="{00000000-0005-0000-0000-0000834B0000}"/>
    <cellStyle name="40% - Accent5 2 3 6 2" xfId="13157" xr:uid="{00000000-0005-0000-0000-0000844B0000}"/>
    <cellStyle name="40% - Accent5 2 3 6 2 2" xfId="13158" xr:uid="{00000000-0005-0000-0000-0000854B0000}"/>
    <cellStyle name="40% - Accent5 2 3 6 3" xfId="13159" xr:uid="{00000000-0005-0000-0000-0000864B0000}"/>
    <cellStyle name="40% - Accent5 2 3 6 4" xfId="13160" xr:uid="{00000000-0005-0000-0000-0000874B0000}"/>
    <cellStyle name="40% - Accent5 2 3 7" xfId="13161" xr:uid="{00000000-0005-0000-0000-0000884B0000}"/>
    <cellStyle name="40% - Accent5 2 3 7 2" xfId="13162" xr:uid="{00000000-0005-0000-0000-0000894B0000}"/>
    <cellStyle name="40% - Accent5 2 3 7 2 2" xfId="13163" xr:uid="{00000000-0005-0000-0000-00008A4B0000}"/>
    <cellStyle name="40% - Accent5 2 3 7 3" xfId="13164" xr:uid="{00000000-0005-0000-0000-00008B4B0000}"/>
    <cellStyle name="40% - Accent5 2 3 7 4" xfId="13165" xr:uid="{00000000-0005-0000-0000-00008C4B0000}"/>
    <cellStyle name="40% - Accent5 2 3 8" xfId="34787" xr:uid="{00000000-0005-0000-0000-00008D4B0000}"/>
    <cellStyle name="40% - Accent5 2 4" xfId="13166" xr:uid="{00000000-0005-0000-0000-00008E4B0000}"/>
    <cellStyle name="40% - Accent5 2 4 10" xfId="13167" xr:uid="{00000000-0005-0000-0000-00008F4B0000}"/>
    <cellStyle name="40% - Accent5 2 4 11" xfId="34791" xr:uid="{00000000-0005-0000-0000-0000904B0000}"/>
    <cellStyle name="40% - Accent5 2 4 12" xfId="46128" xr:uid="{00000000-0005-0000-0000-0000914B0000}"/>
    <cellStyle name="40% - Accent5 2 4 2" xfId="13168" xr:uid="{00000000-0005-0000-0000-0000924B0000}"/>
    <cellStyle name="40% - Accent5 2 4 2 10" xfId="34792" xr:uid="{00000000-0005-0000-0000-0000934B0000}"/>
    <cellStyle name="40% - Accent5 2 4 2 11" xfId="46129" xr:uid="{00000000-0005-0000-0000-0000944B0000}"/>
    <cellStyle name="40% - Accent5 2 4 2 2" xfId="13169" xr:uid="{00000000-0005-0000-0000-0000954B0000}"/>
    <cellStyle name="40% - Accent5 2 4 2 2 2" xfId="13170" xr:uid="{00000000-0005-0000-0000-0000964B0000}"/>
    <cellStyle name="40% - Accent5 2 4 2 2 2 2" xfId="13171" xr:uid="{00000000-0005-0000-0000-0000974B0000}"/>
    <cellStyle name="40% - Accent5 2 4 2 2 2 2 2" xfId="13172" xr:uid="{00000000-0005-0000-0000-0000984B0000}"/>
    <cellStyle name="40% - Accent5 2 4 2 2 2 2 3" xfId="46132" xr:uid="{00000000-0005-0000-0000-0000994B0000}"/>
    <cellStyle name="40% - Accent5 2 4 2 2 2 3" xfId="13173" xr:uid="{00000000-0005-0000-0000-00009A4B0000}"/>
    <cellStyle name="40% - Accent5 2 4 2 2 2 4" xfId="13174" xr:uid="{00000000-0005-0000-0000-00009B4B0000}"/>
    <cellStyle name="40% - Accent5 2 4 2 2 2 5" xfId="38449" xr:uid="{00000000-0005-0000-0000-00009C4B0000}"/>
    <cellStyle name="40% - Accent5 2 4 2 2 2 6" xfId="46131" xr:uid="{00000000-0005-0000-0000-00009D4B0000}"/>
    <cellStyle name="40% - Accent5 2 4 2 2 3" xfId="13175" xr:uid="{00000000-0005-0000-0000-00009E4B0000}"/>
    <cellStyle name="40% - Accent5 2 4 2 2 3 2" xfId="13176" xr:uid="{00000000-0005-0000-0000-00009F4B0000}"/>
    <cellStyle name="40% - Accent5 2 4 2 2 3 3" xfId="46133" xr:uid="{00000000-0005-0000-0000-0000A04B0000}"/>
    <cellStyle name="40% - Accent5 2 4 2 2 4" xfId="13177" xr:uid="{00000000-0005-0000-0000-0000A14B0000}"/>
    <cellStyle name="40% - Accent5 2 4 2 2 5" xfId="13178" xr:uid="{00000000-0005-0000-0000-0000A24B0000}"/>
    <cellStyle name="40% - Accent5 2 4 2 2 6" xfId="38448" xr:uid="{00000000-0005-0000-0000-0000A34B0000}"/>
    <cellStyle name="40% - Accent5 2 4 2 2 7" xfId="46130" xr:uid="{00000000-0005-0000-0000-0000A44B0000}"/>
    <cellStyle name="40% - Accent5 2 4 2 3" xfId="13179" xr:uid="{00000000-0005-0000-0000-0000A54B0000}"/>
    <cellStyle name="40% - Accent5 2 4 2 3 2" xfId="13180" xr:uid="{00000000-0005-0000-0000-0000A64B0000}"/>
    <cellStyle name="40% - Accent5 2 4 2 3 2 2" xfId="13181" xr:uid="{00000000-0005-0000-0000-0000A74B0000}"/>
    <cellStyle name="40% - Accent5 2 4 2 3 2 2 2" xfId="13182" xr:uid="{00000000-0005-0000-0000-0000A84B0000}"/>
    <cellStyle name="40% - Accent5 2 4 2 3 2 2 3" xfId="46136" xr:uid="{00000000-0005-0000-0000-0000A94B0000}"/>
    <cellStyle name="40% - Accent5 2 4 2 3 2 3" xfId="13183" xr:uid="{00000000-0005-0000-0000-0000AA4B0000}"/>
    <cellStyle name="40% - Accent5 2 4 2 3 2 4" xfId="13184" xr:uid="{00000000-0005-0000-0000-0000AB4B0000}"/>
    <cellStyle name="40% - Accent5 2 4 2 3 2 5" xfId="38451" xr:uid="{00000000-0005-0000-0000-0000AC4B0000}"/>
    <cellStyle name="40% - Accent5 2 4 2 3 2 6" xfId="46135" xr:uid="{00000000-0005-0000-0000-0000AD4B0000}"/>
    <cellStyle name="40% - Accent5 2 4 2 3 3" xfId="13185" xr:uid="{00000000-0005-0000-0000-0000AE4B0000}"/>
    <cellStyle name="40% - Accent5 2 4 2 3 3 2" xfId="13186" xr:uid="{00000000-0005-0000-0000-0000AF4B0000}"/>
    <cellStyle name="40% - Accent5 2 4 2 3 3 3" xfId="46137" xr:uid="{00000000-0005-0000-0000-0000B04B0000}"/>
    <cellStyle name="40% - Accent5 2 4 2 3 4" xfId="13187" xr:uid="{00000000-0005-0000-0000-0000B14B0000}"/>
    <cellStyle name="40% - Accent5 2 4 2 3 5" xfId="13188" xr:uid="{00000000-0005-0000-0000-0000B24B0000}"/>
    <cellStyle name="40% - Accent5 2 4 2 3 6" xfId="38450" xr:uid="{00000000-0005-0000-0000-0000B34B0000}"/>
    <cellStyle name="40% - Accent5 2 4 2 3 7" xfId="46134" xr:uid="{00000000-0005-0000-0000-0000B44B0000}"/>
    <cellStyle name="40% - Accent5 2 4 2 4" xfId="13189" xr:uid="{00000000-0005-0000-0000-0000B54B0000}"/>
    <cellStyle name="40% - Accent5 2 4 2 4 2" xfId="13190" xr:uid="{00000000-0005-0000-0000-0000B64B0000}"/>
    <cellStyle name="40% - Accent5 2 4 2 4 2 2" xfId="13191" xr:uid="{00000000-0005-0000-0000-0000B74B0000}"/>
    <cellStyle name="40% - Accent5 2 4 2 4 2 3" xfId="46139" xr:uid="{00000000-0005-0000-0000-0000B84B0000}"/>
    <cellStyle name="40% - Accent5 2 4 2 4 3" xfId="13192" xr:uid="{00000000-0005-0000-0000-0000B94B0000}"/>
    <cellStyle name="40% - Accent5 2 4 2 4 4" xfId="13193" xr:uid="{00000000-0005-0000-0000-0000BA4B0000}"/>
    <cellStyle name="40% - Accent5 2 4 2 4 5" xfId="38452" xr:uid="{00000000-0005-0000-0000-0000BB4B0000}"/>
    <cellStyle name="40% - Accent5 2 4 2 4 6" xfId="46138" xr:uid="{00000000-0005-0000-0000-0000BC4B0000}"/>
    <cellStyle name="40% - Accent5 2 4 2 5" xfId="13194" xr:uid="{00000000-0005-0000-0000-0000BD4B0000}"/>
    <cellStyle name="40% - Accent5 2 4 2 5 2" xfId="13195" xr:uid="{00000000-0005-0000-0000-0000BE4B0000}"/>
    <cellStyle name="40% - Accent5 2 4 2 5 2 2" xfId="13196" xr:uid="{00000000-0005-0000-0000-0000BF4B0000}"/>
    <cellStyle name="40% - Accent5 2 4 2 5 3" xfId="13197" xr:uid="{00000000-0005-0000-0000-0000C04B0000}"/>
    <cellStyle name="40% - Accent5 2 4 2 5 4" xfId="13198" xr:uid="{00000000-0005-0000-0000-0000C14B0000}"/>
    <cellStyle name="40% - Accent5 2 4 2 5 5" xfId="46140" xr:uid="{00000000-0005-0000-0000-0000C24B0000}"/>
    <cellStyle name="40% - Accent5 2 4 2 6" xfId="13199" xr:uid="{00000000-0005-0000-0000-0000C34B0000}"/>
    <cellStyle name="40% - Accent5 2 4 2 6 2" xfId="13200" xr:uid="{00000000-0005-0000-0000-0000C44B0000}"/>
    <cellStyle name="40% - Accent5 2 4 2 6 2 2" xfId="13201" xr:uid="{00000000-0005-0000-0000-0000C54B0000}"/>
    <cellStyle name="40% - Accent5 2 4 2 6 3" xfId="13202" xr:uid="{00000000-0005-0000-0000-0000C64B0000}"/>
    <cellStyle name="40% - Accent5 2 4 2 6 4" xfId="13203" xr:uid="{00000000-0005-0000-0000-0000C74B0000}"/>
    <cellStyle name="40% - Accent5 2 4 2 7" xfId="13204" xr:uid="{00000000-0005-0000-0000-0000C84B0000}"/>
    <cellStyle name="40% - Accent5 2 4 2 7 2" xfId="13205" xr:uid="{00000000-0005-0000-0000-0000C94B0000}"/>
    <cellStyle name="40% - Accent5 2 4 2 8" xfId="13206" xr:uid="{00000000-0005-0000-0000-0000CA4B0000}"/>
    <cellStyle name="40% - Accent5 2 4 2 9" xfId="13207" xr:uid="{00000000-0005-0000-0000-0000CB4B0000}"/>
    <cellStyle name="40% - Accent5 2 4 3" xfId="13208" xr:uid="{00000000-0005-0000-0000-0000CC4B0000}"/>
    <cellStyle name="40% - Accent5 2 4 3 2" xfId="13209" xr:uid="{00000000-0005-0000-0000-0000CD4B0000}"/>
    <cellStyle name="40% - Accent5 2 4 3 2 2" xfId="13210" xr:uid="{00000000-0005-0000-0000-0000CE4B0000}"/>
    <cellStyle name="40% - Accent5 2 4 3 2 2 2" xfId="13211" xr:uid="{00000000-0005-0000-0000-0000CF4B0000}"/>
    <cellStyle name="40% - Accent5 2 4 3 2 2 3" xfId="46143" xr:uid="{00000000-0005-0000-0000-0000D04B0000}"/>
    <cellStyle name="40% - Accent5 2 4 3 2 3" xfId="13212" xr:uid="{00000000-0005-0000-0000-0000D14B0000}"/>
    <cellStyle name="40% - Accent5 2 4 3 2 4" xfId="13213" xr:uid="{00000000-0005-0000-0000-0000D24B0000}"/>
    <cellStyle name="40% - Accent5 2 4 3 2 5" xfId="38454" xr:uid="{00000000-0005-0000-0000-0000D34B0000}"/>
    <cellStyle name="40% - Accent5 2 4 3 2 6" xfId="46142" xr:uid="{00000000-0005-0000-0000-0000D44B0000}"/>
    <cellStyle name="40% - Accent5 2 4 3 3" xfId="13214" xr:uid="{00000000-0005-0000-0000-0000D54B0000}"/>
    <cellStyle name="40% - Accent5 2 4 3 3 2" xfId="13215" xr:uid="{00000000-0005-0000-0000-0000D64B0000}"/>
    <cellStyle name="40% - Accent5 2 4 3 3 3" xfId="46144" xr:uid="{00000000-0005-0000-0000-0000D74B0000}"/>
    <cellStyle name="40% - Accent5 2 4 3 4" xfId="13216" xr:uid="{00000000-0005-0000-0000-0000D84B0000}"/>
    <cellStyle name="40% - Accent5 2 4 3 5" xfId="13217" xr:uid="{00000000-0005-0000-0000-0000D94B0000}"/>
    <cellStyle name="40% - Accent5 2 4 3 6" xfId="38453" xr:uid="{00000000-0005-0000-0000-0000DA4B0000}"/>
    <cellStyle name="40% - Accent5 2 4 3 7" xfId="46141" xr:uid="{00000000-0005-0000-0000-0000DB4B0000}"/>
    <cellStyle name="40% - Accent5 2 4 4" xfId="13218" xr:uid="{00000000-0005-0000-0000-0000DC4B0000}"/>
    <cellStyle name="40% - Accent5 2 4 4 2" xfId="13219" xr:uid="{00000000-0005-0000-0000-0000DD4B0000}"/>
    <cellStyle name="40% - Accent5 2 4 4 2 2" xfId="13220" xr:uid="{00000000-0005-0000-0000-0000DE4B0000}"/>
    <cellStyle name="40% - Accent5 2 4 4 2 2 2" xfId="13221" xr:uid="{00000000-0005-0000-0000-0000DF4B0000}"/>
    <cellStyle name="40% - Accent5 2 4 4 2 2 3" xfId="46147" xr:uid="{00000000-0005-0000-0000-0000E04B0000}"/>
    <cellStyle name="40% - Accent5 2 4 4 2 3" xfId="13222" xr:uid="{00000000-0005-0000-0000-0000E14B0000}"/>
    <cellStyle name="40% - Accent5 2 4 4 2 4" xfId="13223" xr:uid="{00000000-0005-0000-0000-0000E24B0000}"/>
    <cellStyle name="40% - Accent5 2 4 4 2 5" xfId="38456" xr:uid="{00000000-0005-0000-0000-0000E34B0000}"/>
    <cellStyle name="40% - Accent5 2 4 4 2 6" xfId="46146" xr:uid="{00000000-0005-0000-0000-0000E44B0000}"/>
    <cellStyle name="40% - Accent5 2 4 4 3" xfId="13224" xr:uid="{00000000-0005-0000-0000-0000E54B0000}"/>
    <cellStyle name="40% - Accent5 2 4 4 3 2" xfId="13225" xr:uid="{00000000-0005-0000-0000-0000E64B0000}"/>
    <cellStyle name="40% - Accent5 2 4 4 3 3" xfId="46148" xr:uid="{00000000-0005-0000-0000-0000E74B0000}"/>
    <cellStyle name="40% - Accent5 2 4 4 4" xfId="13226" xr:uid="{00000000-0005-0000-0000-0000E84B0000}"/>
    <cellStyle name="40% - Accent5 2 4 4 5" xfId="13227" xr:uid="{00000000-0005-0000-0000-0000E94B0000}"/>
    <cellStyle name="40% - Accent5 2 4 4 6" xfId="38455" xr:uid="{00000000-0005-0000-0000-0000EA4B0000}"/>
    <cellStyle name="40% - Accent5 2 4 4 7" xfId="46145" xr:uid="{00000000-0005-0000-0000-0000EB4B0000}"/>
    <cellStyle name="40% - Accent5 2 4 5" xfId="13228" xr:uid="{00000000-0005-0000-0000-0000EC4B0000}"/>
    <cellStyle name="40% - Accent5 2 4 5 2" xfId="13229" xr:uid="{00000000-0005-0000-0000-0000ED4B0000}"/>
    <cellStyle name="40% - Accent5 2 4 5 2 2" xfId="13230" xr:uid="{00000000-0005-0000-0000-0000EE4B0000}"/>
    <cellStyle name="40% - Accent5 2 4 5 2 3" xfId="46150" xr:uid="{00000000-0005-0000-0000-0000EF4B0000}"/>
    <cellStyle name="40% - Accent5 2 4 5 3" xfId="13231" xr:uid="{00000000-0005-0000-0000-0000F04B0000}"/>
    <cellStyle name="40% - Accent5 2 4 5 4" xfId="13232" xr:uid="{00000000-0005-0000-0000-0000F14B0000}"/>
    <cellStyle name="40% - Accent5 2 4 5 5" xfId="38457" xr:uid="{00000000-0005-0000-0000-0000F24B0000}"/>
    <cellStyle name="40% - Accent5 2 4 5 6" xfId="46149" xr:uid="{00000000-0005-0000-0000-0000F34B0000}"/>
    <cellStyle name="40% - Accent5 2 4 6" xfId="13233" xr:uid="{00000000-0005-0000-0000-0000F44B0000}"/>
    <cellStyle name="40% - Accent5 2 4 6 2" xfId="13234" xr:uid="{00000000-0005-0000-0000-0000F54B0000}"/>
    <cellStyle name="40% - Accent5 2 4 6 2 2" xfId="13235" xr:uid="{00000000-0005-0000-0000-0000F64B0000}"/>
    <cellStyle name="40% - Accent5 2 4 6 3" xfId="13236" xr:uid="{00000000-0005-0000-0000-0000F74B0000}"/>
    <cellStyle name="40% - Accent5 2 4 6 4" xfId="13237" xr:uid="{00000000-0005-0000-0000-0000F84B0000}"/>
    <cellStyle name="40% - Accent5 2 4 6 5" xfId="46151" xr:uid="{00000000-0005-0000-0000-0000F94B0000}"/>
    <cellStyle name="40% - Accent5 2 4 7" xfId="13238" xr:uid="{00000000-0005-0000-0000-0000FA4B0000}"/>
    <cellStyle name="40% - Accent5 2 4 7 2" xfId="13239" xr:uid="{00000000-0005-0000-0000-0000FB4B0000}"/>
    <cellStyle name="40% - Accent5 2 4 7 2 2" xfId="13240" xr:uid="{00000000-0005-0000-0000-0000FC4B0000}"/>
    <cellStyle name="40% - Accent5 2 4 7 3" xfId="13241" xr:uid="{00000000-0005-0000-0000-0000FD4B0000}"/>
    <cellStyle name="40% - Accent5 2 4 7 4" xfId="13242" xr:uid="{00000000-0005-0000-0000-0000FE4B0000}"/>
    <cellStyle name="40% - Accent5 2 4 8" xfId="13243" xr:uid="{00000000-0005-0000-0000-0000FF4B0000}"/>
    <cellStyle name="40% - Accent5 2 4 8 2" xfId="13244" xr:uid="{00000000-0005-0000-0000-0000004C0000}"/>
    <cellStyle name="40% - Accent5 2 4 9" xfId="13245" xr:uid="{00000000-0005-0000-0000-0000014C0000}"/>
    <cellStyle name="40% - Accent5 2 5" xfId="13246" xr:uid="{00000000-0005-0000-0000-0000024C0000}"/>
    <cellStyle name="40% - Accent5 2 5 10" xfId="34793" xr:uid="{00000000-0005-0000-0000-0000034C0000}"/>
    <cellStyle name="40% - Accent5 2 5 11" xfId="46152" xr:uid="{00000000-0005-0000-0000-0000044C0000}"/>
    <cellStyle name="40% - Accent5 2 5 2" xfId="13247" xr:uid="{00000000-0005-0000-0000-0000054C0000}"/>
    <cellStyle name="40% - Accent5 2 5 2 2" xfId="13248" xr:uid="{00000000-0005-0000-0000-0000064C0000}"/>
    <cellStyle name="40% - Accent5 2 5 2 2 2" xfId="13249" xr:uid="{00000000-0005-0000-0000-0000074C0000}"/>
    <cellStyle name="40% - Accent5 2 5 2 2 2 2" xfId="13250" xr:uid="{00000000-0005-0000-0000-0000084C0000}"/>
    <cellStyle name="40% - Accent5 2 5 2 2 2 3" xfId="46155" xr:uid="{00000000-0005-0000-0000-0000094C0000}"/>
    <cellStyle name="40% - Accent5 2 5 2 2 3" xfId="13251" xr:uid="{00000000-0005-0000-0000-00000A4C0000}"/>
    <cellStyle name="40% - Accent5 2 5 2 2 4" xfId="13252" xr:uid="{00000000-0005-0000-0000-00000B4C0000}"/>
    <cellStyle name="40% - Accent5 2 5 2 2 5" xfId="38459" xr:uid="{00000000-0005-0000-0000-00000C4C0000}"/>
    <cellStyle name="40% - Accent5 2 5 2 2 6" xfId="46154" xr:uid="{00000000-0005-0000-0000-00000D4C0000}"/>
    <cellStyle name="40% - Accent5 2 5 2 3" xfId="13253" xr:uid="{00000000-0005-0000-0000-00000E4C0000}"/>
    <cellStyle name="40% - Accent5 2 5 2 3 2" xfId="13254" xr:uid="{00000000-0005-0000-0000-00000F4C0000}"/>
    <cellStyle name="40% - Accent5 2 5 2 3 3" xfId="46156" xr:uid="{00000000-0005-0000-0000-0000104C0000}"/>
    <cellStyle name="40% - Accent5 2 5 2 4" xfId="13255" xr:uid="{00000000-0005-0000-0000-0000114C0000}"/>
    <cellStyle name="40% - Accent5 2 5 2 5" xfId="13256" xr:uid="{00000000-0005-0000-0000-0000124C0000}"/>
    <cellStyle name="40% - Accent5 2 5 2 6" xfId="38458" xr:uid="{00000000-0005-0000-0000-0000134C0000}"/>
    <cellStyle name="40% - Accent5 2 5 2 7" xfId="46153" xr:uid="{00000000-0005-0000-0000-0000144C0000}"/>
    <cellStyle name="40% - Accent5 2 5 3" xfId="13257" xr:uid="{00000000-0005-0000-0000-0000154C0000}"/>
    <cellStyle name="40% - Accent5 2 5 3 2" xfId="13258" xr:uid="{00000000-0005-0000-0000-0000164C0000}"/>
    <cellStyle name="40% - Accent5 2 5 3 2 2" xfId="13259" xr:uid="{00000000-0005-0000-0000-0000174C0000}"/>
    <cellStyle name="40% - Accent5 2 5 3 2 2 2" xfId="13260" xr:uid="{00000000-0005-0000-0000-0000184C0000}"/>
    <cellStyle name="40% - Accent5 2 5 3 2 2 3" xfId="46159" xr:uid="{00000000-0005-0000-0000-0000194C0000}"/>
    <cellStyle name="40% - Accent5 2 5 3 2 3" xfId="13261" xr:uid="{00000000-0005-0000-0000-00001A4C0000}"/>
    <cellStyle name="40% - Accent5 2 5 3 2 4" xfId="13262" xr:uid="{00000000-0005-0000-0000-00001B4C0000}"/>
    <cellStyle name="40% - Accent5 2 5 3 2 5" xfId="38461" xr:uid="{00000000-0005-0000-0000-00001C4C0000}"/>
    <cellStyle name="40% - Accent5 2 5 3 2 6" xfId="46158" xr:uid="{00000000-0005-0000-0000-00001D4C0000}"/>
    <cellStyle name="40% - Accent5 2 5 3 3" xfId="13263" xr:uid="{00000000-0005-0000-0000-00001E4C0000}"/>
    <cellStyle name="40% - Accent5 2 5 3 3 2" xfId="13264" xr:uid="{00000000-0005-0000-0000-00001F4C0000}"/>
    <cellStyle name="40% - Accent5 2 5 3 3 3" xfId="46160" xr:uid="{00000000-0005-0000-0000-0000204C0000}"/>
    <cellStyle name="40% - Accent5 2 5 3 4" xfId="13265" xr:uid="{00000000-0005-0000-0000-0000214C0000}"/>
    <cellStyle name="40% - Accent5 2 5 3 5" xfId="13266" xr:uid="{00000000-0005-0000-0000-0000224C0000}"/>
    <cellStyle name="40% - Accent5 2 5 3 6" xfId="38460" xr:uid="{00000000-0005-0000-0000-0000234C0000}"/>
    <cellStyle name="40% - Accent5 2 5 3 7" xfId="46157" xr:uid="{00000000-0005-0000-0000-0000244C0000}"/>
    <cellStyle name="40% - Accent5 2 5 4" xfId="13267" xr:uid="{00000000-0005-0000-0000-0000254C0000}"/>
    <cellStyle name="40% - Accent5 2 5 4 2" xfId="13268" xr:uid="{00000000-0005-0000-0000-0000264C0000}"/>
    <cellStyle name="40% - Accent5 2 5 4 2 2" xfId="13269" xr:uid="{00000000-0005-0000-0000-0000274C0000}"/>
    <cellStyle name="40% - Accent5 2 5 4 2 3" xfId="46162" xr:uid="{00000000-0005-0000-0000-0000284C0000}"/>
    <cellStyle name="40% - Accent5 2 5 4 3" xfId="13270" xr:uid="{00000000-0005-0000-0000-0000294C0000}"/>
    <cellStyle name="40% - Accent5 2 5 4 4" xfId="13271" xr:uid="{00000000-0005-0000-0000-00002A4C0000}"/>
    <cellStyle name="40% - Accent5 2 5 4 5" xfId="38462" xr:uid="{00000000-0005-0000-0000-00002B4C0000}"/>
    <cellStyle name="40% - Accent5 2 5 4 6" xfId="46161" xr:uid="{00000000-0005-0000-0000-00002C4C0000}"/>
    <cellStyle name="40% - Accent5 2 5 5" xfId="13272" xr:uid="{00000000-0005-0000-0000-00002D4C0000}"/>
    <cellStyle name="40% - Accent5 2 5 5 2" xfId="13273" xr:uid="{00000000-0005-0000-0000-00002E4C0000}"/>
    <cellStyle name="40% - Accent5 2 5 5 2 2" xfId="13274" xr:uid="{00000000-0005-0000-0000-00002F4C0000}"/>
    <cellStyle name="40% - Accent5 2 5 5 3" xfId="13275" xr:uid="{00000000-0005-0000-0000-0000304C0000}"/>
    <cellStyle name="40% - Accent5 2 5 5 4" xfId="13276" xr:uid="{00000000-0005-0000-0000-0000314C0000}"/>
    <cellStyle name="40% - Accent5 2 5 5 5" xfId="46163" xr:uid="{00000000-0005-0000-0000-0000324C0000}"/>
    <cellStyle name="40% - Accent5 2 5 6" xfId="13277" xr:uid="{00000000-0005-0000-0000-0000334C0000}"/>
    <cellStyle name="40% - Accent5 2 5 6 2" xfId="13278" xr:uid="{00000000-0005-0000-0000-0000344C0000}"/>
    <cellStyle name="40% - Accent5 2 5 6 2 2" xfId="13279" xr:uid="{00000000-0005-0000-0000-0000354C0000}"/>
    <cellStyle name="40% - Accent5 2 5 6 3" xfId="13280" xr:uid="{00000000-0005-0000-0000-0000364C0000}"/>
    <cellStyle name="40% - Accent5 2 5 6 4" xfId="13281" xr:uid="{00000000-0005-0000-0000-0000374C0000}"/>
    <cellStyle name="40% - Accent5 2 5 7" xfId="13282" xr:uid="{00000000-0005-0000-0000-0000384C0000}"/>
    <cellStyle name="40% - Accent5 2 5 7 2" xfId="13283" xr:uid="{00000000-0005-0000-0000-0000394C0000}"/>
    <cellStyle name="40% - Accent5 2 5 8" xfId="13284" xr:uid="{00000000-0005-0000-0000-00003A4C0000}"/>
    <cellStyle name="40% - Accent5 2 5 9" xfId="13285" xr:uid="{00000000-0005-0000-0000-00003B4C0000}"/>
    <cellStyle name="40% - Accent5 2 6" xfId="13286" xr:uid="{00000000-0005-0000-0000-00003C4C0000}"/>
    <cellStyle name="40% - Accent5 2 7" xfId="13287" xr:uid="{00000000-0005-0000-0000-00003D4C0000}"/>
    <cellStyle name="40% - Accent5 2 8" xfId="13288" xr:uid="{00000000-0005-0000-0000-00003E4C0000}"/>
    <cellStyle name="40% - Accent5 2 8 2" xfId="13289" xr:uid="{00000000-0005-0000-0000-00003F4C0000}"/>
    <cellStyle name="40% - Accent5 2 8 3" xfId="34794" xr:uid="{00000000-0005-0000-0000-0000404C0000}"/>
    <cellStyle name="40% - Accent5 2 9" xfId="13290" xr:uid="{00000000-0005-0000-0000-0000414C0000}"/>
    <cellStyle name="40% - Accent5 3" xfId="13291" xr:uid="{00000000-0005-0000-0000-0000424C0000}"/>
    <cellStyle name="40% - Accent5 3 10" xfId="41853" xr:uid="{00000000-0005-0000-0000-0000434C0000}"/>
    <cellStyle name="40% - Accent5 3 2" xfId="13292" xr:uid="{00000000-0005-0000-0000-0000444C0000}"/>
    <cellStyle name="40% - Accent5 3 2 10" xfId="13293" xr:uid="{00000000-0005-0000-0000-0000454C0000}"/>
    <cellStyle name="40% - Accent5 3 2 10 2" xfId="13294" xr:uid="{00000000-0005-0000-0000-0000464C0000}"/>
    <cellStyle name="40% - Accent5 3 2 11" xfId="13295" xr:uid="{00000000-0005-0000-0000-0000474C0000}"/>
    <cellStyle name="40% - Accent5 3 2 12" xfId="13296" xr:uid="{00000000-0005-0000-0000-0000484C0000}"/>
    <cellStyle name="40% - Accent5 3 2 13" xfId="34795" xr:uid="{00000000-0005-0000-0000-0000494C0000}"/>
    <cellStyle name="40% - Accent5 3 2 14" xfId="46164" xr:uid="{00000000-0005-0000-0000-00004A4C0000}"/>
    <cellStyle name="40% - Accent5 3 2 2" xfId="13297" xr:uid="{00000000-0005-0000-0000-00004B4C0000}"/>
    <cellStyle name="40% - Accent5 3 2 2 10" xfId="13298" xr:uid="{00000000-0005-0000-0000-00004C4C0000}"/>
    <cellStyle name="40% - Accent5 3 2 2 11" xfId="13299" xr:uid="{00000000-0005-0000-0000-00004D4C0000}"/>
    <cellStyle name="40% - Accent5 3 2 2 12" xfId="34796" xr:uid="{00000000-0005-0000-0000-00004E4C0000}"/>
    <cellStyle name="40% - Accent5 3 2 2 13" xfId="46165" xr:uid="{00000000-0005-0000-0000-00004F4C0000}"/>
    <cellStyle name="40% - Accent5 3 2 2 2" xfId="13300" xr:uid="{00000000-0005-0000-0000-0000504C0000}"/>
    <cellStyle name="40% - Accent5 3 2 2 2 10" xfId="13301" xr:uid="{00000000-0005-0000-0000-0000514C0000}"/>
    <cellStyle name="40% - Accent5 3 2 2 2 11" xfId="34797" xr:uid="{00000000-0005-0000-0000-0000524C0000}"/>
    <cellStyle name="40% - Accent5 3 2 2 2 12" xfId="46166" xr:uid="{00000000-0005-0000-0000-0000534C0000}"/>
    <cellStyle name="40% - Accent5 3 2 2 2 2" xfId="13302" xr:uid="{00000000-0005-0000-0000-0000544C0000}"/>
    <cellStyle name="40% - Accent5 3 2 2 2 2 10" xfId="34798" xr:uid="{00000000-0005-0000-0000-0000554C0000}"/>
    <cellStyle name="40% - Accent5 3 2 2 2 2 11" xfId="46167" xr:uid="{00000000-0005-0000-0000-0000564C0000}"/>
    <cellStyle name="40% - Accent5 3 2 2 2 2 2" xfId="13303" xr:uid="{00000000-0005-0000-0000-0000574C0000}"/>
    <cellStyle name="40% - Accent5 3 2 2 2 2 2 2" xfId="13304" xr:uid="{00000000-0005-0000-0000-0000584C0000}"/>
    <cellStyle name="40% - Accent5 3 2 2 2 2 2 2 2" xfId="13305" xr:uid="{00000000-0005-0000-0000-0000594C0000}"/>
    <cellStyle name="40% - Accent5 3 2 2 2 2 2 2 2 2" xfId="13306" xr:uid="{00000000-0005-0000-0000-00005A4C0000}"/>
    <cellStyle name="40% - Accent5 3 2 2 2 2 2 2 2 3" xfId="46170" xr:uid="{00000000-0005-0000-0000-00005B4C0000}"/>
    <cellStyle name="40% - Accent5 3 2 2 2 2 2 2 3" xfId="13307" xr:uid="{00000000-0005-0000-0000-00005C4C0000}"/>
    <cellStyle name="40% - Accent5 3 2 2 2 2 2 2 4" xfId="13308" xr:uid="{00000000-0005-0000-0000-00005D4C0000}"/>
    <cellStyle name="40% - Accent5 3 2 2 2 2 2 2 5" xfId="38464" xr:uid="{00000000-0005-0000-0000-00005E4C0000}"/>
    <cellStyle name="40% - Accent5 3 2 2 2 2 2 2 6" xfId="46169" xr:uid="{00000000-0005-0000-0000-00005F4C0000}"/>
    <cellStyle name="40% - Accent5 3 2 2 2 2 2 3" xfId="13309" xr:uid="{00000000-0005-0000-0000-0000604C0000}"/>
    <cellStyle name="40% - Accent5 3 2 2 2 2 2 3 2" xfId="13310" xr:uid="{00000000-0005-0000-0000-0000614C0000}"/>
    <cellStyle name="40% - Accent5 3 2 2 2 2 2 3 3" xfId="46171" xr:uid="{00000000-0005-0000-0000-0000624C0000}"/>
    <cellStyle name="40% - Accent5 3 2 2 2 2 2 4" xfId="13311" xr:uid="{00000000-0005-0000-0000-0000634C0000}"/>
    <cellStyle name="40% - Accent5 3 2 2 2 2 2 5" xfId="13312" xr:uid="{00000000-0005-0000-0000-0000644C0000}"/>
    <cellStyle name="40% - Accent5 3 2 2 2 2 2 6" xfId="38463" xr:uid="{00000000-0005-0000-0000-0000654C0000}"/>
    <cellStyle name="40% - Accent5 3 2 2 2 2 2 7" xfId="46168" xr:uid="{00000000-0005-0000-0000-0000664C0000}"/>
    <cellStyle name="40% - Accent5 3 2 2 2 2 3" xfId="13313" xr:uid="{00000000-0005-0000-0000-0000674C0000}"/>
    <cellStyle name="40% - Accent5 3 2 2 2 2 3 2" xfId="13314" xr:uid="{00000000-0005-0000-0000-0000684C0000}"/>
    <cellStyle name="40% - Accent5 3 2 2 2 2 3 2 2" xfId="13315" xr:uid="{00000000-0005-0000-0000-0000694C0000}"/>
    <cellStyle name="40% - Accent5 3 2 2 2 2 3 2 2 2" xfId="13316" xr:uid="{00000000-0005-0000-0000-00006A4C0000}"/>
    <cellStyle name="40% - Accent5 3 2 2 2 2 3 2 2 3" xfId="46174" xr:uid="{00000000-0005-0000-0000-00006B4C0000}"/>
    <cellStyle name="40% - Accent5 3 2 2 2 2 3 2 3" xfId="13317" xr:uid="{00000000-0005-0000-0000-00006C4C0000}"/>
    <cellStyle name="40% - Accent5 3 2 2 2 2 3 2 4" xfId="13318" xr:uid="{00000000-0005-0000-0000-00006D4C0000}"/>
    <cellStyle name="40% - Accent5 3 2 2 2 2 3 2 5" xfId="38466" xr:uid="{00000000-0005-0000-0000-00006E4C0000}"/>
    <cellStyle name="40% - Accent5 3 2 2 2 2 3 2 6" xfId="46173" xr:uid="{00000000-0005-0000-0000-00006F4C0000}"/>
    <cellStyle name="40% - Accent5 3 2 2 2 2 3 3" xfId="13319" xr:uid="{00000000-0005-0000-0000-0000704C0000}"/>
    <cellStyle name="40% - Accent5 3 2 2 2 2 3 3 2" xfId="13320" xr:uid="{00000000-0005-0000-0000-0000714C0000}"/>
    <cellStyle name="40% - Accent5 3 2 2 2 2 3 3 3" xfId="46175" xr:uid="{00000000-0005-0000-0000-0000724C0000}"/>
    <cellStyle name="40% - Accent5 3 2 2 2 2 3 4" xfId="13321" xr:uid="{00000000-0005-0000-0000-0000734C0000}"/>
    <cellStyle name="40% - Accent5 3 2 2 2 2 3 5" xfId="13322" xr:uid="{00000000-0005-0000-0000-0000744C0000}"/>
    <cellStyle name="40% - Accent5 3 2 2 2 2 3 6" xfId="38465" xr:uid="{00000000-0005-0000-0000-0000754C0000}"/>
    <cellStyle name="40% - Accent5 3 2 2 2 2 3 7" xfId="46172" xr:uid="{00000000-0005-0000-0000-0000764C0000}"/>
    <cellStyle name="40% - Accent5 3 2 2 2 2 4" xfId="13323" xr:uid="{00000000-0005-0000-0000-0000774C0000}"/>
    <cellStyle name="40% - Accent5 3 2 2 2 2 4 2" xfId="13324" xr:uid="{00000000-0005-0000-0000-0000784C0000}"/>
    <cellStyle name="40% - Accent5 3 2 2 2 2 4 2 2" xfId="13325" xr:uid="{00000000-0005-0000-0000-0000794C0000}"/>
    <cellStyle name="40% - Accent5 3 2 2 2 2 4 2 3" xfId="46177" xr:uid="{00000000-0005-0000-0000-00007A4C0000}"/>
    <cellStyle name="40% - Accent5 3 2 2 2 2 4 3" xfId="13326" xr:uid="{00000000-0005-0000-0000-00007B4C0000}"/>
    <cellStyle name="40% - Accent5 3 2 2 2 2 4 4" xfId="13327" xr:uid="{00000000-0005-0000-0000-00007C4C0000}"/>
    <cellStyle name="40% - Accent5 3 2 2 2 2 4 5" xfId="38467" xr:uid="{00000000-0005-0000-0000-00007D4C0000}"/>
    <cellStyle name="40% - Accent5 3 2 2 2 2 4 6" xfId="46176" xr:uid="{00000000-0005-0000-0000-00007E4C0000}"/>
    <cellStyle name="40% - Accent5 3 2 2 2 2 5" xfId="13328" xr:uid="{00000000-0005-0000-0000-00007F4C0000}"/>
    <cellStyle name="40% - Accent5 3 2 2 2 2 5 2" xfId="13329" xr:uid="{00000000-0005-0000-0000-0000804C0000}"/>
    <cellStyle name="40% - Accent5 3 2 2 2 2 5 2 2" xfId="13330" xr:uid="{00000000-0005-0000-0000-0000814C0000}"/>
    <cellStyle name="40% - Accent5 3 2 2 2 2 5 3" xfId="13331" xr:uid="{00000000-0005-0000-0000-0000824C0000}"/>
    <cellStyle name="40% - Accent5 3 2 2 2 2 5 4" xfId="13332" xr:uid="{00000000-0005-0000-0000-0000834C0000}"/>
    <cellStyle name="40% - Accent5 3 2 2 2 2 5 5" xfId="46178" xr:uid="{00000000-0005-0000-0000-0000844C0000}"/>
    <cellStyle name="40% - Accent5 3 2 2 2 2 6" xfId="13333" xr:uid="{00000000-0005-0000-0000-0000854C0000}"/>
    <cellStyle name="40% - Accent5 3 2 2 2 2 6 2" xfId="13334" xr:uid="{00000000-0005-0000-0000-0000864C0000}"/>
    <cellStyle name="40% - Accent5 3 2 2 2 2 6 2 2" xfId="13335" xr:uid="{00000000-0005-0000-0000-0000874C0000}"/>
    <cellStyle name="40% - Accent5 3 2 2 2 2 6 3" xfId="13336" xr:uid="{00000000-0005-0000-0000-0000884C0000}"/>
    <cellStyle name="40% - Accent5 3 2 2 2 2 6 4" xfId="13337" xr:uid="{00000000-0005-0000-0000-0000894C0000}"/>
    <cellStyle name="40% - Accent5 3 2 2 2 2 7" xfId="13338" xr:uid="{00000000-0005-0000-0000-00008A4C0000}"/>
    <cellStyle name="40% - Accent5 3 2 2 2 2 7 2" xfId="13339" xr:uid="{00000000-0005-0000-0000-00008B4C0000}"/>
    <cellStyle name="40% - Accent5 3 2 2 2 2 8" xfId="13340" xr:uid="{00000000-0005-0000-0000-00008C4C0000}"/>
    <cellStyle name="40% - Accent5 3 2 2 2 2 9" xfId="13341" xr:uid="{00000000-0005-0000-0000-00008D4C0000}"/>
    <cellStyle name="40% - Accent5 3 2 2 2 3" xfId="13342" xr:uid="{00000000-0005-0000-0000-00008E4C0000}"/>
    <cellStyle name="40% - Accent5 3 2 2 2 3 2" xfId="13343" xr:uid="{00000000-0005-0000-0000-00008F4C0000}"/>
    <cellStyle name="40% - Accent5 3 2 2 2 3 2 2" xfId="13344" xr:uid="{00000000-0005-0000-0000-0000904C0000}"/>
    <cellStyle name="40% - Accent5 3 2 2 2 3 2 2 2" xfId="13345" xr:uid="{00000000-0005-0000-0000-0000914C0000}"/>
    <cellStyle name="40% - Accent5 3 2 2 2 3 2 2 3" xfId="46181" xr:uid="{00000000-0005-0000-0000-0000924C0000}"/>
    <cellStyle name="40% - Accent5 3 2 2 2 3 2 3" xfId="13346" xr:uid="{00000000-0005-0000-0000-0000934C0000}"/>
    <cellStyle name="40% - Accent5 3 2 2 2 3 2 4" xfId="13347" xr:uid="{00000000-0005-0000-0000-0000944C0000}"/>
    <cellStyle name="40% - Accent5 3 2 2 2 3 2 5" xfId="38469" xr:uid="{00000000-0005-0000-0000-0000954C0000}"/>
    <cellStyle name="40% - Accent5 3 2 2 2 3 2 6" xfId="46180" xr:uid="{00000000-0005-0000-0000-0000964C0000}"/>
    <cellStyle name="40% - Accent5 3 2 2 2 3 3" xfId="13348" xr:uid="{00000000-0005-0000-0000-0000974C0000}"/>
    <cellStyle name="40% - Accent5 3 2 2 2 3 3 2" xfId="13349" xr:uid="{00000000-0005-0000-0000-0000984C0000}"/>
    <cellStyle name="40% - Accent5 3 2 2 2 3 3 3" xfId="46182" xr:uid="{00000000-0005-0000-0000-0000994C0000}"/>
    <cellStyle name="40% - Accent5 3 2 2 2 3 4" xfId="13350" xr:uid="{00000000-0005-0000-0000-00009A4C0000}"/>
    <cellStyle name="40% - Accent5 3 2 2 2 3 5" xfId="13351" xr:uid="{00000000-0005-0000-0000-00009B4C0000}"/>
    <cellStyle name="40% - Accent5 3 2 2 2 3 6" xfId="38468" xr:uid="{00000000-0005-0000-0000-00009C4C0000}"/>
    <cellStyle name="40% - Accent5 3 2 2 2 3 7" xfId="46179" xr:uid="{00000000-0005-0000-0000-00009D4C0000}"/>
    <cellStyle name="40% - Accent5 3 2 2 2 4" xfId="13352" xr:uid="{00000000-0005-0000-0000-00009E4C0000}"/>
    <cellStyle name="40% - Accent5 3 2 2 2 4 2" xfId="13353" xr:uid="{00000000-0005-0000-0000-00009F4C0000}"/>
    <cellStyle name="40% - Accent5 3 2 2 2 4 2 2" xfId="13354" xr:uid="{00000000-0005-0000-0000-0000A04C0000}"/>
    <cellStyle name="40% - Accent5 3 2 2 2 4 2 2 2" xfId="13355" xr:uid="{00000000-0005-0000-0000-0000A14C0000}"/>
    <cellStyle name="40% - Accent5 3 2 2 2 4 2 2 3" xfId="46185" xr:uid="{00000000-0005-0000-0000-0000A24C0000}"/>
    <cellStyle name="40% - Accent5 3 2 2 2 4 2 3" xfId="13356" xr:uid="{00000000-0005-0000-0000-0000A34C0000}"/>
    <cellStyle name="40% - Accent5 3 2 2 2 4 2 4" xfId="13357" xr:uid="{00000000-0005-0000-0000-0000A44C0000}"/>
    <cellStyle name="40% - Accent5 3 2 2 2 4 2 5" xfId="38471" xr:uid="{00000000-0005-0000-0000-0000A54C0000}"/>
    <cellStyle name="40% - Accent5 3 2 2 2 4 2 6" xfId="46184" xr:uid="{00000000-0005-0000-0000-0000A64C0000}"/>
    <cellStyle name="40% - Accent5 3 2 2 2 4 3" xfId="13358" xr:uid="{00000000-0005-0000-0000-0000A74C0000}"/>
    <cellStyle name="40% - Accent5 3 2 2 2 4 3 2" xfId="13359" xr:uid="{00000000-0005-0000-0000-0000A84C0000}"/>
    <cellStyle name="40% - Accent5 3 2 2 2 4 3 3" xfId="46186" xr:uid="{00000000-0005-0000-0000-0000A94C0000}"/>
    <cellStyle name="40% - Accent5 3 2 2 2 4 4" xfId="13360" xr:uid="{00000000-0005-0000-0000-0000AA4C0000}"/>
    <cellStyle name="40% - Accent5 3 2 2 2 4 5" xfId="13361" xr:uid="{00000000-0005-0000-0000-0000AB4C0000}"/>
    <cellStyle name="40% - Accent5 3 2 2 2 4 6" xfId="38470" xr:uid="{00000000-0005-0000-0000-0000AC4C0000}"/>
    <cellStyle name="40% - Accent5 3 2 2 2 4 7" xfId="46183" xr:uid="{00000000-0005-0000-0000-0000AD4C0000}"/>
    <cellStyle name="40% - Accent5 3 2 2 2 5" xfId="13362" xr:uid="{00000000-0005-0000-0000-0000AE4C0000}"/>
    <cellStyle name="40% - Accent5 3 2 2 2 5 2" xfId="13363" xr:uid="{00000000-0005-0000-0000-0000AF4C0000}"/>
    <cellStyle name="40% - Accent5 3 2 2 2 5 2 2" xfId="13364" xr:uid="{00000000-0005-0000-0000-0000B04C0000}"/>
    <cellStyle name="40% - Accent5 3 2 2 2 5 2 3" xfId="46188" xr:uid="{00000000-0005-0000-0000-0000B14C0000}"/>
    <cellStyle name="40% - Accent5 3 2 2 2 5 3" xfId="13365" xr:uid="{00000000-0005-0000-0000-0000B24C0000}"/>
    <cellStyle name="40% - Accent5 3 2 2 2 5 4" xfId="13366" xr:uid="{00000000-0005-0000-0000-0000B34C0000}"/>
    <cellStyle name="40% - Accent5 3 2 2 2 5 5" xfId="38472" xr:uid="{00000000-0005-0000-0000-0000B44C0000}"/>
    <cellStyle name="40% - Accent5 3 2 2 2 5 6" xfId="46187" xr:uid="{00000000-0005-0000-0000-0000B54C0000}"/>
    <cellStyle name="40% - Accent5 3 2 2 2 6" xfId="13367" xr:uid="{00000000-0005-0000-0000-0000B64C0000}"/>
    <cellStyle name="40% - Accent5 3 2 2 2 6 2" xfId="13368" xr:uid="{00000000-0005-0000-0000-0000B74C0000}"/>
    <cellStyle name="40% - Accent5 3 2 2 2 6 2 2" xfId="13369" xr:uid="{00000000-0005-0000-0000-0000B84C0000}"/>
    <cellStyle name="40% - Accent5 3 2 2 2 6 3" xfId="13370" xr:uid="{00000000-0005-0000-0000-0000B94C0000}"/>
    <cellStyle name="40% - Accent5 3 2 2 2 6 4" xfId="13371" xr:uid="{00000000-0005-0000-0000-0000BA4C0000}"/>
    <cellStyle name="40% - Accent5 3 2 2 2 6 5" xfId="46189" xr:uid="{00000000-0005-0000-0000-0000BB4C0000}"/>
    <cellStyle name="40% - Accent5 3 2 2 2 7" xfId="13372" xr:uid="{00000000-0005-0000-0000-0000BC4C0000}"/>
    <cellStyle name="40% - Accent5 3 2 2 2 7 2" xfId="13373" xr:uid="{00000000-0005-0000-0000-0000BD4C0000}"/>
    <cellStyle name="40% - Accent5 3 2 2 2 7 2 2" xfId="13374" xr:uid="{00000000-0005-0000-0000-0000BE4C0000}"/>
    <cellStyle name="40% - Accent5 3 2 2 2 7 3" xfId="13375" xr:uid="{00000000-0005-0000-0000-0000BF4C0000}"/>
    <cellStyle name="40% - Accent5 3 2 2 2 7 4" xfId="13376" xr:uid="{00000000-0005-0000-0000-0000C04C0000}"/>
    <cellStyle name="40% - Accent5 3 2 2 2 8" xfId="13377" xr:uid="{00000000-0005-0000-0000-0000C14C0000}"/>
    <cellStyle name="40% - Accent5 3 2 2 2 8 2" xfId="13378" xr:uid="{00000000-0005-0000-0000-0000C24C0000}"/>
    <cellStyle name="40% - Accent5 3 2 2 2 9" xfId="13379" xr:uid="{00000000-0005-0000-0000-0000C34C0000}"/>
    <cellStyle name="40% - Accent5 3 2 2 3" xfId="13380" xr:uid="{00000000-0005-0000-0000-0000C44C0000}"/>
    <cellStyle name="40% - Accent5 3 2 2 3 10" xfId="34799" xr:uid="{00000000-0005-0000-0000-0000C54C0000}"/>
    <cellStyle name="40% - Accent5 3 2 2 3 11" xfId="46190" xr:uid="{00000000-0005-0000-0000-0000C64C0000}"/>
    <cellStyle name="40% - Accent5 3 2 2 3 2" xfId="13381" xr:uid="{00000000-0005-0000-0000-0000C74C0000}"/>
    <cellStyle name="40% - Accent5 3 2 2 3 2 2" xfId="13382" xr:uid="{00000000-0005-0000-0000-0000C84C0000}"/>
    <cellStyle name="40% - Accent5 3 2 2 3 2 2 2" xfId="13383" xr:uid="{00000000-0005-0000-0000-0000C94C0000}"/>
    <cellStyle name="40% - Accent5 3 2 2 3 2 2 2 2" xfId="13384" xr:uid="{00000000-0005-0000-0000-0000CA4C0000}"/>
    <cellStyle name="40% - Accent5 3 2 2 3 2 2 2 3" xfId="46193" xr:uid="{00000000-0005-0000-0000-0000CB4C0000}"/>
    <cellStyle name="40% - Accent5 3 2 2 3 2 2 3" xfId="13385" xr:uid="{00000000-0005-0000-0000-0000CC4C0000}"/>
    <cellStyle name="40% - Accent5 3 2 2 3 2 2 4" xfId="13386" xr:uid="{00000000-0005-0000-0000-0000CD4C0000}"/>
    <cellStyle name="40% - Accent5 3 2 2 3 2 2 5" xfId="38474" xr:uid="{00000000-0005-0000-0000-0000CE4C0000}"/>
    <cellStyle name="40% - Accent5 3 2 2 3 2 2 6" xfId="46192" xr:uid="{00000000-0005-0000-0000-0000CF4C0000}"/>
    <cellStyle name="40% - Accent5 3 2 2 3 2 3" xfId="13387" xr:uid="{00000000-0005-0000-0000-0000D04C0000}"/>
    <cellStyle name="40% - Accent5 3 2 2 3 2 3 2" xfId="13388" xr:uid="{00000000-0005-0000-0000-0000D14C0000}"/>
    <cellStyle name="40% - Accent5 3 2 2 3 2 3 3" xfId="46194" xr:uid="{00000000-0005-0000-0000-0000D24C0000}"/>
    <cellStyle name="40% - Accent5 3 2 2 3 2 4" xfId="13389" xr:uid="{00000000-0005-0000-0000-0000D34C0000}"/>
    <cellStyle name="40% - Accent5 3 2 2 3 2 5" xfId="13390" xr:uid="{00000000-0005-0000-0000-0000D44C0000}"/>
    <cellStyle name="40% - Accent5 3 2 2 3 2 6" xfId="38473" xr:uid="{00000000-0005-0000-0000-0000D54C0000}"/>
    <cellStyle name="40% - Accent5 3 2 2 3 2 7" xfId="46191" xr:uid="{00000000-0005-0000-0000-0000D64C0000}"/>
    <cellStyle name="40% - Accent5 3 2 2 3 3" xfId="13391" xr:uid="{00000000-0005-0000-0000-0000D74C0000}"/>
    <cellStyle name="40% - Accent5 3 2 2 3 3 2" xfId="13392" xr:uid="{00000000-0005-0000-0000-0000D84C0000}"/>
    <cellStyle name="40% - Accent5 3 2 2 3 3 2 2" xfId="13393" xr:uid="{00000000-0005-0000-0000-0000D94C0000}"/>
    <cellStyle name="40% - Accent5 3 2 2 3 3 2 2 2" xfId="13394" xr:uid="{00000000-0005-0000-0000-0000DA4C0000}"/>
    <cellStyle name="40% - Accent5 3 2 2 3 3 2 2 3" xfId="46197" xr:uid="{00000000-0005-0000-0000-0000DB4C0000}"/>
    <cellStyle name="40% - Accent5 3 2 2 3 3 2 3" xfId="13395" xr:uid="{00000000-0005-0000-0000-0000DC4C0000}"/>
    <cellStyle name="40% - Accent5 3 2 2 3 3 2 4" xfId="13396" xr:uid="{00000000-0005-0000-0000-0000DD4C0000}"/>
    <cellStyle name="40% - Accent5 3 2 2 3 3 2 5" xfId="38476" xr:uid="{00000000-0005-0000-0000-0000DE4C0000}"/>
    <cellStyle name="40% - Accent5 3 2 2 3 3 2 6" xfId="46196" xr:uid="{00000000-0005-0000-0000-0000DF4C0000}"/>
    <cellStyle name="40% - Accent5 3 2 2 3 3 3" xfId="13397" xr:uid="{00000000-0005-0000-0000-0000E04C0000}"/>
    <cellStyle name="40% - Accent5 3 2 2 3 3 3 2" xfId="13398" xr:uid="{00000000-0005-0000-0000-0000E14C0000}"/>
    <cellStyle name="40% - Accent5 3 2 2 3 3 3 3" xfId="46198" xr:uid="{00000000-0005-0000-0000-0000E24C0000}"/>
    <cellStyle name="40% - Accent5 3 2 2 3 3 4" xfId="13399" xr:uid="{00000000-0005-0000-0000-0000E34C0000}"/>
    <cellStyle name="40% - Accent5 3 2 2 3 3 5" xfId="13400" xr:uid="{00000000-0005-0000-0000-0000E44C0000}"/>
    <cellStyle name="40% - Accent5 3 2 2 3 3 6" xfId="38475" xr:uid="{00000000-0005-0000-0000-0000E54C0000}"/>
    <cellStyle name="40% - Accent5 3 2 2 3 3 7" xfId="46195" xr:uid="{00000000-0005-0000-0000-0000E64C0000}"/>
    <cellStyle name="40% - Accent5 3 2 2 3 4" xfId="13401" xr:uid="{00000000-0005-0000-0000-0000E74C0000}"/>
    <cellStyle name="40% - Accent5 3 2 2 3 4 2" xfId="13402" xr:uid="{00000000-0005-0000-0000-0000E84C0000}"/>
    <cellStyle name="40% - Accent5 3 2 2 3 4 2 2" xfId="13403" xr:uid="{00000000-0005-0000-0000-0000E94C0000}"/>
    <cellStyle name="40% - Accent5 3 2 2 3 4 2 3" xfId="46200" xr:uid="{00000000-0005-0000-0000-0000EA4C0000}"/>
    <cellStyle name="40% - Accent5 3 2 2 3 4 3" xfId="13404" xr:uid="{00000000-0005-0000-0000-0000EB4C0000}"/>
    <cellStyle name="40% - Accent5 3 2 2 3 4 4" xfId="13405" xr:uid="{00000000-0005-0000-0000-0000EC4C0000}"/>
    <cellStyle name="40% - Accent5 3 2 2 3 4 5" xfId="38477" xr:uid="{00000000-0005-0000-0000-0000ED4C0000}"/>
    <cellStyle name="40% - Accent5 3 2 2 3 4 6" xfId="46199" xr:uid="{00000000-0005-0000-0000-0000EE4C0000}"/>
    <cellStyle name="40% - Accent5 3 2 2 3 5" xfId="13406" xr:uid="{00000000-0005-0000-0000-0000EF4C0000}"/>
    <cellStyle name="40% - Accent5 3 2 2 3 5 2" xfId="13407" xr:uid="{00000000-0005-0000-0000-0000F04C0000}"/>
    <cellStyle name="40% - Accent5 3 2 2 3 5 2 2" xfId="13408" xr:uid="{00000000-0005-0000-0000-0000F14C0000}"/>
    <cellStyle name="40% - Accent5 3 2 2 3 5 3" xfId="13409" xr:uid="{00000000-0005-0000-0000-0000F24C0000}"/>
    <cellStyle name="40% - Accent5 3 2 2 3 5 4" xfId="13410" xr:uid="{00000000-0005-0000-0000-0000F34C0000}"/>
    <cellStyle name="40% - Accent5 3 2 2 3 5 5" xfId="46201" xr:uid="{00000000-0005-0000-0000-0000F44C0000}"/>
    <cellStyle name="40% - Accent5 3 2 2 3 6" xfId="13411" xr:uid="{00000000-0005-0000-0000-0000F54C0000}"/>
    <cellStyle name="40% - Accent5 3 2 2 3 6 2" xfId="13412" xr:uid="{00000000-0005-0000-0000-0000F64C0000}"/>
    <cellStyle name="40% - Accent5 3 2 2 3 6 2 2" xfId="13413" xr:uid="{00000000-0005-0000-0000-0000F74C0000}"/>
    <cellStyle name="40% - Accent5 3 2 2 3 6 3" xfId="13414" xr:uid="{00000000-0005-0000-0000-0000F84C0000}"/>
    <cellStyle name="40% - Accent5 3 2 2 3 6 4" xfId="13415" xr:uid="{00000000-0005-0000-0000-0000F94C0000}"/>
    <cellStyle name="40% - Accent5 3 2 2 3 7" xfId="13416" xr:uid="{00000000-0005-0000-0000-0000FA4C0000}"/>
    <cellStyle name="40% - Accent5 3 2 2 3 7 2" xfId="13417" xr:uid="{00000000-0005-0000-0000-0000FB4C0000}"/>
    <cellStyle name="40% - Accent5 3 2 2 3 8" xfId="13418" xr:uid="{00000000-0005-0000-0000-0000FC4C0000}"/>
    <cellStyle name="40% - Accent5 3 2 2 3 9" xfId="13419" xr:uid="{00000000-0005-0000-0000-0000FD4C0000}"/>
    <cellStyle name="40% - Accent5 3 2 2 4" xfId="13420" xr:uid="{00000000-0005-0000-0000-0000FE4C0000}"/>
    <cellStyle name="40% - Accent5 3 2 2 4 2" xfId="13421" xr:uid="{00000000-0005-0000-0000-0000FF4C0000}"/>
    <cellStyle name="40% - Accent5 3 2 2 4 2 2" xfId="13422" xr:uid="{00000000-0005-0000-0000-0000004D0000}"/>
    <cellStyle name="40% - Accent5 3 2 2 4 2 2 2" xfId="13423" xr:uid="{00000000-0005-0000-0000-0000014D0000}"/>
    <cellStyle name="40% - Accent5 3 2 2 4 2 2 3" xfId="46204" xr:uid="{00000000-0005-0000-0000-0000024D0000}"/>
    <cellStyle name="40% - Accent5 3 2 2 4 2 3" xfId="13424" xr:uid="{00000000-0005-0000-0000-0000034D0000}"/>
    <cellStyle name="40% - Accent5 3 2 2 4 2 4" xfId="13425" xr:uid="{00000000-0005-0000-0000-0000044D0000}"/>
    <cellStyle name="40% - Accent5 3 2 2 4 2 5" xfId="38479" xr:uid="{00000000-0005-0000-0000-0000054D0000}"/>
    <cellStyle name="40% - Accent5 3 2 2 4 2 6" xfId="46203" xr:uid="{00000000-0005-0000-0000-0000064D0000}"/>
    <cellStyle name="40% - Accent5 3 2 2 4 3" xfId="13426" xr:uid="{00000000-0005-0000-0000-0000074D0000}"/>
    <cellStyle name="40% - Accent5 3 2 2 4 3 2" xfId="13427" xr:uid="{00000000-0005-0000-0000-0000084D0000}"/>
    <cellStyle name="40% - Accent5 3 2 2 4 3 3" xfId="46205" xr:uid="{00000000-0005-0000-0000-0000094D0000}"/>
    <cellStyle name="40% - Accent5 3 2 2 4 4" xfId="13428" xr:uid="{00000000-0005-0000-0000-00000A4D0000}"/>
    <cellStyle name="40% - Accent5 3 2 2 4 5" xfId="13429" xr:uid="{00000000-0005-0000-0000-00000B4D0000}"/>
    <cellStyle name="40% - Accent5 3 2 2 4 6" xfId="38478" xr:uid="{00000000-0005-0000-0000-00000C4D0000}"/>
    <cellStyle name="40% - Accent5 3 2 2 4 7" xfId="46202" xr:uid="{00000000-0005-0000-0000-00000D4D0000}"/>
    <cellStyle name="40% - Accent5 3 2 2 5" xfId="13430" xr:uid="{00000000-0005-0000-0000-00000E4D0000}"/>
    <cellStyle name="40% - Accent5 3 2 2 5 2" xfId="13431" xr:uid="{00000000-0005-0000-0000-00000F4D0000}"/>
    <cellStyle name="40% - Accent5 3 2 2 5 2 2" xfId="13432" xr:uid="{00000000-0005-0000-0000-0000104D0000}"/>
    <cellStyle name="40% - Accent5 3 2 2 5 2 2 2" xfId="13433" xr:uid="{00000000-0005-0000-0000-0000114D0000}"/>
    <cellStyle name="40% - Accent5 3 2 2 5 2 2 3" xfId="46208" xr:uid="{00000000-0005-0000-0000-0000124D0000}"/>
    <cellStyle name="40% - Accent5 3 2 2 5 2 3" xfId="13434" xr:uid="{00000000-0005-0000-0000-0000134D0000}"/>
    <cellStyle name="40% - Accent5 3 2 2 5 2 4" xfId="13435" xr:uid="{00000000-0005-0000-0000-0000144D0000}"/>
    <cellStyle name="40% - Accent5 3 2 2 5 2 5" xfId="38481" xr:uid="{00000000-0005-0000-0000-0000154D0000}"/>
    <cellStyle name="40% - Accent5 3 2 2 5 2 6" xfId="46207" xr:uid="{00000000-0005-0000-0000-0000164D0000}"/>
    <cellStyle name="40% - Accent5 3 2 2 5 3" xfId="13436" xr:uid="{00000000-0005-0000-0000-0000174D0000}"/>
    <cellStyle name="40% - Accent5 3 2 2 5 3 2" xfId="13437" xr:uid="{00000000-0005-0000-0000-0000184D0000}"/>
    <cellStyle name="40% - Accent5 3 2 2 5 3 3" xfId="46209" xr:uid="{00000000-0005-0000-0000-0000194D0000}"/>
    <cellStyle name="40% - Accent5 3 2 2 5 4" xfId="13438" xr:uid="{00000000-0005-0000-0000-00001A4D0000}"/>
    <cellStyle name="40% - Accent5 3 2 2 5 5" xfId="13439" xr:uid="{00000000-0005-0000-0000-00001B4D0000}"/>
    <cellStyle name="40% - Accent5 3 2 2 5 6" xfId="38480" xr:uid="{00000000-0005-0000-0000-00001C4D0000}"/>
    <cellStyle name="40% - Accent5 3 2 2 5 7" xfId="46206" xr:uid="{00000000-0005-0000-0000-00001D4D0000}"/>
    <cellStyle name="40% - Accent5 3 2 2 6" xfId="13440" xr:uid="{00000000-0005-0000-0000-00001E4D0000}"/>
    <cellStyle name="40% - Accent5 3 2 2 6 2" xfId="13441" xr:uid="{00000000-0005-0000-0000-00001F4D0000}"/>
    <cellStyle name="40% - Accent5 3 2 2 6 2 2" xfId="13442" xr:uid="{00000000-0005-0000-0000-0000204D0000}"/>
    <cellStyle name="40% - Accent5 3 2 2 6 2 3" xfId="46211" xr:uid="{00000000-0005-0000-0000-0000214D0000}"/>
    <cellStyle name="40% - Accent5 3 2 2 6 3" xfId="13443" xr:uid="{00000000-0005-0000-0000-0000224D0000}"/>
    <cellStyle name="40% - Accent5 3 2 2 6 4" xfId="13444" xr:uid="{00000000-0005-0000-0000-0000234D0000}"/>
    <cellStyle name="40% - Accent5 3 2 2 6 5" xfId="38482" xr:uid="{00000000-0005-0000-0000-0000244D0000}"/>
    <cellStyle name="40% - Accent5 3 2 2 6 6" xfId="46210" xr:uid="{00000000-0005-0000-0000-0000254D0000}"/>
    <cellStyle name="40% - Accent5 3 2 2 7" xfId="13445" xr:uid="{00000000-0005-0000-0000-0000264D0000}"/>
    <cellStyle name="40% - Accent5 3 2 2 7 2" xfId="13446" xr:uid="{00000000-0005-0000-0000-0000274D0000}"/>
    <cellStyle name="40% - Accent5 3 2 2 7 2 2" xfId="13447" xr:uid="{00000000-0005-0000-0000-0000284D0000}"/>
    <cellStyle name="40% - Accent5 3 2 2 7 3" xfId="13448" xr:uid="{00000000-0005-0000-0000-0000294D0000}"/>
    <cellStyle name="40% - Accent5 3 2 2 7 4" xfId="13449" xr:uid="{00000000-0005-0000-0000-00002A4D0000}"/>
    <cellStyle name="40% - Accent5 3 2 2 7 5" xfId="46212" xr:uid="{00000000-0005-0000-0000-00002B4D0000}"/>
    <cellStyle name="40% - Accent5 3 2 2 8" xfId="13450" xr:uid="{00000000-0005-0000-0000-00002C4D0000}"/>
    <cellStyle name="40% - Accent5 3 2 2 8 2" xfId="13451" xr:uid="{00000000-0005-0000-0000-00002D4D0000}"/>
    <cellStyle name="40% - Accent5 3 2 2 8 2 2" xfId="13452" xr:uid="{00000000-0005-0000-0000-00002E4D0000}"/>
    <cellStyle name="40% - Accent5 3 2 2 8 3" xfId="13453" xr:uid="{00000000-0005-0000-0000-00002F4D0000}"/>
    <cellStyle name="40% - Accent5 3 2 2 8 4" xfId="13454" xr:uid="{00000000-0005-0000-0000-0000304D0000}"/>
    <cellStyle name="40% - Accent5 3 2 2 9" xfId="13455" xr:uid="{00000000-0005-0000-0000-0000314D0000}"/>
    <cellStyle name="40% - Accent5 3 2 2 9 2" xfId="13456" xr:uid="{00000000-0005-0000-0000-0000324D0000}"/>
    <cellStyle name="40% - Accent5 3 2 3" xfId="13457" xr:uid="{00000000-0005-0000-0000-0000334D0000}"/>
    <cellStyle name="40% - Accent5 3 2 3 10" xfId="13458" xr:uid="{00000000-0005-0000-0000-0000344D0000}"/>
    <cellStyle name="40% - Accent5 3 2 3 11" xfId="34800" xr:uid="{00000000-0005-0000-0000-0000354D0000}"/>
    <cellStyle name="40% - Accent5 3 2 3 12" xfId="46213" xr:uid="{00000000-0005-0000-0000-0000364D0000}"/>
    <cellStyle name="40% - Accent5 3 2 3 2" xfId="13459" xr:uid="{00000000-0005-0000-0000-0000374D0000}"/>
    <cellStyle name="40% - Accent5 3 2 3 2 10" xfId="34801" xr:uid="{00000000-0005-0000-0000-0000384D0000}"/>
    <cellStyle name="40% - Accent5 3 2 3 2 11" xfId="46214" xr:uid="{00000000-0005-0000-0000-0000394D0000}"/>
    <cellStyle name="40% - Accent5 3 2 3 2 2" xfId="13460" xr:uid="{00000000-0005-0000-0000-00003A4D0000}"/>
    <cellStyle name="40% - Accent5 3 2 3 2 2 2" xfId="13461" xr:uid="{00000000-0005-0000-0000-00003B4D0000}"/>
    <cellStyle name="40% - Accent5 3 2 3 2 2 2 2" xfId="13462" xr:uid="{00000000-0005-0000-0000-00003C4D0000}"/>
    <cellStyle name="40% - Accent5 3 2 3 2 2 2 2 2" xfId="13463" xr:uid="{00000000-0005-0000-0000-00003D4D0000}"/>
    <cellStyle name="40% - Accent5 3 2 3 2 2 2 2 3" xfId="46217" xr:uid="{00000000-0005-0000-0000-00003E4D0000}"/>
    <cellStyle name="40% - Accent5 3 2 3 2 2 2 3" xfId="13464" xr:uid="{00000000-0005-0000-0000-00003F4D0000}"/>
    <cellStyle name="40% - Accent5 3 2 3 2 2 2 4" xfId="13465" xr:uid="{00000000-0005-0000-0000-0000404D0000}"/>
    <cellStyle name="40% - Accent5 3 2 3 2 2 2 5" xfId="38484" xr:uid="{00000000-0005-0000-0000-0000414D0000}"/>
    <cellStyle name="40% - Accent5 3 2 3 2 2 2 6" xfId="46216" xr:uid="{00000000-0005-0000-0000-0000424D0000}"/>
    <cellStyle name="40% - Accent5 3 2 3 2 2 3" xfId="13466" xr:uid="{00000000-0005-0000-0000-0000434D0000}"/>
    <cellStyle name="40% - Accent5 3 2 3 2 2 3 2" xfId="13467" xr:uid="{00000000-0005-0000-0000-0000444D0000}"/>
    <cellStyle name="40% - Accent5 3 2 3 2 2 3 3" xfId="46218" xr:uid="{00000000-0005-0000-0000-0000454D0000}"/>
    <cellStyle name="40% - Accent5 3 2 3 2 2 4" xfId="13468" xr:uid="{00000000-0005-0000-0000-0000464D0000}"/>
    <cellStyle name="40% - Accent5 3 2 3 2 2 5" xfId="13469" xr:uid="{00000000-0005-0000-0000-0000474D0000}"/>
    <cellStyle name="40% - Accent5 3 2 3 2 2 6" xfId="38483" xr:uid="{00000000-0005-0000-0000-0000484D0000}"/>
    <cellStyle name="40% - Accent5 3 2 3 2 2 7" xfId="46215" xr:uid="{00000000-0005-0000-0000-0000494D0000}"/>
    <cellStyle name="40% - Accent5 3 2 3 2 3" xfId="13470" xr:uid="{00000000-0005-0000-0000-00004A4D0000}"/>
    <cellStyle name="40% - Accent5 3 2 3 2 3 2" xfId="13471" xr:uid="{00000000-0005-0000-0000-00004B4D0000}"/>
    <cellStyle name="40% - Accent5 3 2 3 2 3 2 2" xfId="13472" xr:uid="{00000000-0005-0000-0000-00004C4D0000}"/>
    <cellStyle name="40% - Accent5 3 2 3 2 3 2 2 2" xfId="13473" xr:uid="{00000000-0005-0000-0000-00004D4D0000}"/>
    <cellStyle name="40% - Accent5 3 2 3 2 3 2 2 3" xfId="46221" xr:uid="{00000000-0005-0000-0000-00004E4D0000}"/>
    <cellStyle name="40% - Accent5 3 2 3 2 3 2 3" xfId="13474" xr:uid="{00000000-0005-0000-0000-00004F4D0000}"/>
    <cellStyle name="40% - Accent5 3 2 3 2 3 2 4" xfId="13475" xr:uid="{00000000-0005-0000-0000-0000504D0000}"/>
    <cellStyle name="40% - Accent5 3 2 3 2 3 2 5" xfId="38486" xr:uid="{00000000-0005-0000-0000-0000514D0000}"/>
    <cellStyle name="40% - Accent5 3 2 3 2 3 2 6" xfId="46220" xr:uid="{00000000-0005-0000-0000-0000524D0000}"/>
    <cellStyle name="40% - Accent5 3 2 3 2 3 3" xfId="13476" xr:uid="{00000000-0005-0000-0000-0000534D0000}"/>
    <cellStyle name="40% - Accent5 3 2 3 2 3 3 2" xfId="13477" xr:uid="{00000000-0005-0000-0000-0000544D0000}"/>
    <cellStyle name="40% - Accent5 3 2 3 2 3 3 3" xfId="46222" xr:uid="{00000000-0005-0000-0000-0000554D0000}"/>
    <cellStyle name="40% - Accent5 3 2 3 2 3 4" xfId="13478" xr:uid="{00000000-0005-0000-0000-0000564D0000}"/>
    <cellStyle name="40% - Accent5 3 2 3 2 3 5" xfId="13479" xr:uid="{00000000-0005-0000-0000-0000574D0000}"/>
    <cellStyle name="40% - Accent5 3 2 3 2 3 6" xfId="38485" xr:uid="{00000000-0005-0000-0000-0000584D0000}"/>
    <cellStyle name="40% - Accent5 3 2 3 2 3 7" xfId="46219" xr:uid="{00000000-0005-0000-0000-0000594D0000}"/>
    <cellStyle name="40% - Accent5 3 2 3 2 4" xfId="13480" xr:uid="{00000000-0005-0000-0000-00005A4D0000}"/>
    <cellStyle name="40% - Accent5 3 2 3 2 4 2" xfId="13481" xr:uid="{00000000-0005-0000-0000-00005B4D0000}"/>
    <cellStyle name="40% - Accent5 3 2 3 2 4 2 2" xfId="13482" xr:uid="{00000000-0005-0000-0000-00005C4D0000}"/>
    <cellStyle name="40% - Accent5 3 2 3 2 4 2 3" xfId="46224" xr:uid="{00000000-0005-0000-0000-00005D4D0000}"/>
    <cellStyle name="40% - Accent5 3 2 3 2 4 3" xfId="13483" xr:uid="{00000000-0005-0000-0000-00005E4D0000}"/>
    <cellStyle name="40% - Accent5 3 2 3 2 4 4" xfId="13484" xr:uid="{00000000-0005-0000-0000-00005F4D0000}"/>
    <cellStyle name="40% - Accent5 3 2 3 2 4 5" xfId="38487" xr:uid="{00000000-0005-0000-0000-0000604D0000}"/>
    <cellStyle name="40% - Accent5 3 2 3 2 4 6" xfId="46223" xr:uid="{00000000-0005-0000-0000-0000614D0000}"/>
    <cellStyle name="40% - Accent5 3 2 3 2 5" xfId="13485" xr:uid="{00000000-0005-0000-0000-0000624D0000}"/>
    <cellStyle name="40% - Accent5 3 2 3 2 5 2" xfId="13486" xr:uid="{00000000-0005-0000-0000-0000634D0000}"/>
    <cellStyle name="40% - Accent5 3 2 3 2 5 2 2" xfId="13487" xr:uid="{00000000-0005-0000-0000-0000644D0000}"/>
    <cellStyle name="40% - Accent5 3 2 3 2 5 3" xfId="13488" xr:uid="{00000000-0005-0000-0000-0000654D0000}"/>
    <cellStyle name="40% - Accent5 3 2 3 2 5 4" xfId="13489" xr:uid="{00000000-0005-0000-0000-0000664D0000}"/>
    <cellStyle name="40% - Accent5 3 2 3 2 5 5" xfId="46225" xr:uid="{00000000-0005-0000-0000-0000674D0000}"/>
    <cellStyle name="40% - Accent5 3 2 3 2 6" xfId="13490" xr:uid="{00000000-0005-0000-0000-0000684D0000}"/>
    <cellStyle name="40% - Accent5 3 2 3 2 6 2" xfId="13491" xr:uid="{00000000-0005-0000-0000-0000694D0000}"/>
    <cellStyle name="40% - Accent5 3 2 3 2 6 2 2" xfId="13492" xr:uid="{00000000-0005-0000-0000-00006A4D0000}"/>
    <cellStyle name="40% - Accent5 3 2 3 2 6 3" xfId="13493" xr:uid="{00000000-0005-0000-0000-00006B4D0000}"/>
    <cellStyle name="40% - Accent5 3 2 3 2 6 4" xfId="13494" xr:uid="{00000000-0005-0000-0000-00006C4D0000}"/>
    <cellStyle name="40% - Accent5 3 2 3 2 7" xfId="13495" xr:uid="{00000000-0005-0000-0000-00006D4D0000}"/>
    <cellStyle name="40% - Accent5 3 2 3 2 7 2" xfId="13496" xr:uid="{00000000-0005-0000-0000-00006E4D0000}"/>
    <cellStyle name="40% - Accent5 3 2 3 2 8" xfId="13497" xr:uid="{00000000-0005-0000-0000-00006F4D0000}"/>
    <cellStyle name="40% - Accent5 3 2 3 2 9" xfId="13498" xr:uid="{00000000-0005-0000-0000-0000704D0000}"/>
    <cellStyle name="40% - Accent5 3 2 3 3" xfId="13499" xr:uid="{00000000-0005-0000-0000-0000714D0000}"/>
    <cellStyle name="40% - Accent5 3 2 3 3 2" xfId="13500" xr:uid="{00000000-0005-0000-0000-0000724D0000}"/>
    <cellStyle name="40% - Accent5 3 2 3 3 2 2" xfId="13501" xr:uid="{00000000-0005-0000-0000-0000734D0000}"/>
    <cellStyle name="40% - Accent5 3 2 3 3 2 2 2" xfId="13502" xr:uid="{00000000-0005-0000-0000-0000744D0000}"/>
    <cellStyle name="40% - Accent5 3 2 3 3 2 2 3" xfId="46228" xr:uid="{00000000-0005-0000-0000-0000754D0000}"/>
    <cellStyle name="40% - Accent5 3 2 3 3 2 3" xfId="13503" xr:uid="{00000000-0005-0000-0000-0000764D0000}"/>
    <cellStyle name="40% - Accent5 3 2 3 3 2 4" xfId="13504" xr:uid="{00000000-0005-0000-0000-0000774D0000}"/>
    <cellStyle name="40% - Accent5 3 2 3 3 2 5" xfId="38489" xr:uid="{00000000-0005-0000-0000-0000784D0000}"/>
    <cellStyle name="40% - Accent5 3 2 3 3 2 6" xfId="46227" xr:uid="{00000000-0005-0000-0000-0000794D0000}"/>
    <cellStyle name="40% - Accent5 3 2 3 3 3" xfId="13505" xr:uid="{00000000-0005-0000-0000-00007A4D0000}"/>
    <cellStyle name="40% - Accent5 3 2 3 3 3 2" xfId="13506" xr:uid="{00000000-0005-0000-0000-00007B4D0000}"/>
    <cellStyle name="40% - Accent5 3 2 3 3 3 3" xfId="46229" xr:uid="{00000000-0005-0000-0000-00007C4D0000}"/>
    <cellStyle name="40% - Accent5 3 2 3 3 4" xfId="13507" xr:uid="{00000000-0005-0000-0000-00007D4D0000}"/>
    <cellStyle name="40% - Accent5 3 2 3 3 5" xfId="13508" xr:uid="{00000000-0005-0000-0000-00007E4D0000}"/>
    <cellStyle name="40% - Accent5 3 2 3 3 6" xfId="38488" xr:uid="{00000000-0005-0000-0000-00007F4D0000}"/>
    <cellStyle name="40% - Accent5 3 2 3 3 7" xfId="46226" xr:uid="{00000000-0005-0000-0000-0000804D0000}"/>
    <cellStyle name="40% - Accent5 3 2 3 4" xfId="13509" xr:uid="{00000000-0005-0000-0000-0000814D0000}"/>
    <cellStyle name="40% - Accent5 3 2 3 4 2" xfId="13510" xr:uid="{00000000-0005-0000-0000-0000824D0000}"/>
    <cellStyle name="40% - Accent5 3 2 3 4 2 2" xfId="13511" xr:uid="{00000000-0005-0000-0000-0000834D0000}"/>
    <cellStyle name="40% - Accent5 3 2 3 4 2 2 2" xfId="13512" xr:uid="{00000000-0005-0000-0000-0000844D0000}"/>
    <cellStyle name="40% - Accent5 3 2 3 4 2 2 3" xfId="46232" xr:uid="{00000000-0005-0000-0000-0000854D0000}"/>
    <cellStyle name="40% - Accent5 3 2 3 4 2 3" xfId="13513" xr:uid="{00000000-0005-0000-0000-0000864D0000}"/>
    <cellStyle name="40% - Accent5 3 2 3 4 2 4" xfId="13514" xr:uid="{00000000-0005-0000-0000-0000874D0000}"/>
    <cellStyle name="40% - Accent5 3 2 3 4 2 5" xfId="38491" xr:uid="{00000000-0005-0000-0000-0000884D0000}"/>
    <cellStyle name="40% - Accent5 3 2 3 4 2 6" xfId="46231" xr:uid="{00000000-0005-0000-0000-0000894D0000}"/>
    <cellStyle name="40% - Accent5 3 2 3 4 3" xfId="13515" xr:uid="{00000000-0005-0000-0000-00008A4D0000}"/>
    <cellStyle name="40% - Accent5 3 2 3 4 3 2" xfId="13516" xr:uid="{00000000-0005-0000-0000-00008B4D0000}"/>
    <cellStyle name="40% - Accent5 3 2 3 4 3 3" xfId="46233" xr:uid="{00000000-0005-0000-0000-00008C4D0000}"/>
    <cellStyle name="40% - Accent5 3 2 3 4 4" xfId="13517" xr:uid="{00000000-0005-0000-0000-00008D4D0000}"/>
    <cellStyle name="40% - Accent5 3 2 3 4 5" xfId="13518" xr:uid="{00000000-0005-0000-0000-00008E4D0000}"/>
    <cellStyle name="40% - Accent5 3 2 3 4 6" xfId="38490" xr:uid="{00000000-0005-0000-0000-00008F4D0000}"/>
    <cellStyle name="40% - Accent5 3 2 3 4 7" xfId="46230" xr:uid="{00000000-0005-0000-0000-0000904D0000}"/>
    <cellStyle name="40% - Accent5 3 2 3 5" xfId="13519" xr:uid="{00000000-0005-0000-0000-0000914D0000}"/>
    <cellStyle name="40% - Accent5 3 2 3 5 2" xfId="13520" xr:uid="{00000000-0005-0000-0000-0000924D0000}"/>
    <cellStyle name="40% - Accent5 3 2 3 5 2 2" xfId="13521" xr:uid="{00000000-0005-0000-0000-0000934D0000}"/>
    <cellStyle name="40% - Accent5 3 2 3 5 2 3" xfId="46235" xr:uid="{00000000-0005-0000-0000-0000944D0000}"/>
    <cellStyle name="40% - Accent5 3 2 3 5 3" xfId="13522" xr:uid="{00000000-0005-0000-0000-0000954D0000}"/>
    <cellStyle name="40% - Accent5 3 2 3 5 4" xfId="13523" xr:uid="{00000000-0005-0000-0000-0000964D0000}"/>
    <cellStyle name="40% - Accent5 3 2 3 5 5" xfId="38492" xr:uid="{00000000-0005-0000-0000-0000974D0000}"/>
    <cellStyle name="40% - Accent5 3 2 3 5 6" xfId="46234" xr:uid="{00000000-0005-0000-0000-0000984D0000}"/>
    <cellStyle name="40% - Accent5 3 2 3 6" xfId="13524" xr:uid="{00000000-0005-0000-0000-0000994D0000}"/>
    <cellStyle name="40% - Accent5 3 2 3 6 2" xfId="13525" xr:uid="{00000000-0005-0000-0000-00009A4D0000}"/>
    <cellStyle name="40% - Accent5 3 2 3 6 2 2" xfId="13526" xr:uid="{00000000-0005-0000-0000-00009B4D0000}"/>
    <cellStyle name="40% - Accent5 3 2 3 6 3" xfId="13527" xr:uid="{00000000-0005-0000-0000-00009C4D0000}"/>
    <cellStyle name="40% - Accent5 3 2 3 6 4" xfId="13528" xr:uid="{00000000-0005-0000-0000-00009D4D0000}"/>
    <cellStyle name="40% - Accent5 3 2 3 6 5" xfId="46236" xr:uid="{00000000-0005-0000-0000-00009E4D0000}"/>
    <cellStyle name="40% - Accent5 3 2 3 7" xfId="13529" xr:uid="{00000000-0005-0000-0000-00009F4D0000}"/>
    <cellStyle name="40% - Accent5 3 2 3 7 2" xfId="13530" xr:uid="{00000000-0005-0000-0000-0000A04D0000}"/>
    <cellStyle name="40% - Accent5 3 2 3 7 2 2" xfId="13531" xr:uid="{00000000-0005-0000-0000-0000A14D0000}"/>
    <cellStyle name="40% - Accent5 3 2 3 7 3" xfId="13532" xr:uid="{00000000-0005-0000-0000-0000A24D0000}"/>
    <cellStyle name="40% - Accent5 3 2 3 7 4" xfId="13533" xr:uid="{00000000-0005-0000-0000-0000A34D0000}"/>
    <cellStyle name="40% - Accent5 3 2 3 8" xfId="13534" xr:uid="{00000000-0005-0000-0000-0000A44D0000}"/>
    <cellStyle name="40% - Accent5 3 2 3 8 2" xfId="13535" xr:uid="{00000000-0005-0000-0000-0000A54D0000}"/>
    <cellStyle name="40% - Accent5 3 2 3 9" xfId="13536" xr:uid="{00000000-0005-0000-0000-0000A64D0000}"/>
    <cellStyle name="40% - Accent5 3 2 4" xfId="13537" xr:uid="{00000000-0005-0000-0000-0000A74D0000}"/>
    <cellStyle name="40% - Accent5 3 2 4 10" xfId="34802" xr:uid="{00000000-0005-0000-0000-0000A84D0000}"/>
    <cellStyle name="40% - Accent5 3 2 4 11" xfId="46237" xr:uid="{00000000-0005-0000-0000-0000A94D0000}"/>
    <cellStyle name="40% - Accent5 3 2 4 2" xfId="13538" xr:uid="{00000000-0005-0000-0000-0000AA4D0000}"/>
    <cellStyle name="40% - Accent5 3 2 4 2 2" xfId="13539" xr:uid="{00000000-0005-0000-0000-0000AB4D0000}"/>
    <cellStyle name="40% - Accent5 3 2 4 2 2 2" xfId="13540" xr:uid="{00000000-0005-0000-0000-0000AC4D0000}"/>
    <cellStyle name="40% - Accent5 3 2 4 2 2 2 2" xfId="13541" xr:uid="{00000000-0005-0000-0000-0000AD4D0000}"/>
    <cellStyle name="40% - Accent5 3 2 4 2 2 2 3" xfId="46240" xr:uid="{00000000-0005-0000-0000-0000AE4D0000}"/>
    <cellStyle name="40% - Accent5 3 2 4 2 2 3" xfId="13542" xr:uid="{00000000-0005-0000-0000-0000AF4D0000}"/>
    <cellStyle name="40% - Accent5 3 2 4 2 2 4" xfId="13543" xr:uid="{00000000-0005-0000-0000-0000B04D0000}"/>
    <cellStyle name="40% - Accent5 3 2 4 2 2 5" xfId="38494" xr:uid="{00000000-0005-0000-0000-0000B14D0000}"/>
    <cellStyle name="40% - Accent5 3 2 4 2 2 6" xfId="46239" xr:uid="{00000000-0005-0000-0000-0000B24D0000}"/>
    <cellStyle name="40% - Accent5 3 2 4 2 3" xfId="13544" xr:uid="{00000000-0005-0000-0000-0000B34D0000}"/>
    <cellStyle name="40% - Accent5 3 2 4 2 3 2" xfId="13545" xr:uid="{00000000-0005-0000-0000-0000B44D0000}"/>
    <cellStyle name="40% - Accent5 3 2 4 2 3 3" xfId="46241" xr:uid="{00000000-0005-0000-0000-0000B54D0000}"/>
    <cellStyle name="40% - Accent5 3 2 4 2 4" xfId="13546" xr:uid="{00000000-0005-0000-0000-0000B64D0000}"/>
    <cellStyle name="40% - Accent5 3 2 4 2 5" xfId="13547" xr:uid="{00000000-0005-0000-0000-0000B74D0000}"/>
    <cellStyle name="40% - Accent5 3 2 4 2 6" xfId="38493" xr:uid="{00000000-0005-0000-0000-0000B84D0000}"/>
    <cellStyle name="40% - Accent5 3 2 4 2 7" xfId="46238" xr:uid="{00000000-0005-0000-0000-0000B94D0000}"/>
    <cellStyle name="40% - Accent5 3 2 4 3" xfId="13548" xr:uid="{00000000-0005-0000-0000-0000BA4D0000}"/>
    <cellStyle name="40% - Accent5 3 2 4 3 2" xfId="13549" xr:uid="{00000000-0005-0000-0000-0000BB4D0000}"/>
    <cellStyle name="40% - Accent5 3 2 4 3 2 2" xfId="13550" xr:uid="{00000000-0005-0000-0000-0000BC4D0000}"/>
    <cellStyle name="40% - Accent5 3 2 4 3 2 2 2" xfId="13551" xr:uid="{00000000-0005-0000-0000-0000BD4D0000}"/>
    <cellStyle name="40% - Accent5 3 2 4 3 2 2 3" xfId="46244" xr:uid="{00000000-0005-0000-0000-0000BE4D0000}"/>
    <cellStyle name="40% - Accent5 3 2 4 3 2 3" xfId="13552" xr:uid="{00000000-0005-0000-0000-0000BF4D0000}"/>
    <cellStyle name="40% - Accent5 3 2 4 3 2 4" xfId="13553" xr:uid="{00000000-0005-0000-0000-0000C04D0000}"/>
    <cellStyle name="40% - Accent5 3 2 4 3 2 5" xfId="38496" xr:uid="{00000000-0005-0000-0000-0000C14D0000}"/>
    <cellStyle name="40% - Accent5 3 2 4 3 2 6" xfId="46243" xr:uid="{00000000-0005-0000-0000-0000C24D0000}"/>
    <cellStyle name="40% - Accent5 3 2 4 3 3" xfId="13554" xr:uid="{00000000-0005-0000-0000-0000C34D0000}"/>
    <cellStyle name="40% - Accent5 3 2 4 3 3 2" xfId="13555" xr:uid="{00000000-0005-0000-0000-0000C44D0000}"/>
    <cellStyle name="40% - Accent5 3 2 4 3 3 3" xfId="46245" xr:uid="{00000000-0005-0000-0000-0000C54D0000}"/>
    <cellStyle name="40% - Accent5 3 2 4 3 4" xfId="13556" xr:uid="{00000000-0005-0000-0000-0000C64D0000}"/>
    <cellStyle name="40% - Accent5 3 2 4 3 5" xfId="13557" xr:uid="{00000000-0005-0000-0000-0000C74D0000}"/>
    <cellStyle name="40% - Accent5 3 2 4 3 6" xfId="38495" xr:uid="{00000000-0005-0000-0000-0000C84D0000}"/>
    <cellStyle name="40% - Accent5 3 2 4 3 7" xfId="46242" xr:uid="{00000000-0005-0000-0000-0000C94D0000}"/>
    <cellStyle name="40% - Accent5 3 2 4 4" xfId="13558" xr:uid="{00000000-0005-0000-0000-0000CA4D0000}"/>
    <cellStyle name="40% - Accent5 3 2 4 4 2" xfId="13559" xr:uid="{00000000-0005-0000-0000-0000CB4D0000}"/>
    <cellStyle name="40% - Accent5 3 2 4 4 2 2" xfId="13560" xr:uid="{00000000-0005-0000-0000-0000CC4D0000}"/>
    <cellStyle name="40% - Accent5 3 2 4 4 2 3" xfId="46247" xr:uid="{00000000-0005-0000-0000-0000CD4D0000}"/>
    <cellStyle name="40% - Accent5 3 2 4 4 3" xfId="13561" xr:uid="{00000000-0005-0000-0000-0000CE4D0000}"/>
    <cellStyle name="40% - Accent5 3 2 4 4 4" xfId="13562" xr:uid="{00000000-0005-0000-0000-0000CF4D0000}"/>
    <cellStyle name="40% - Accent5 3 2 4 4 5" xfId="38497" xr:uid="{00000000-0005-0000-0000-0000D04D0000}"/>
    <cellStyle name="40% - Accent5 3 2 4 4 6" xfId="46246" xr:uid="{00000000-0005-0000-0000-0000D14D0000}"/>
    <cellStyle name="40% - Accent5 3 2 4 5" xfId="13563" xr:uid="{00000000-0005-0000-0000-0000D24D0000}"/>
    <cellStyle name="40% - Accent5 3 2 4 5 2" xfId="13564" xr:uid="{00000000-0005-0000-0000-0000D34D0000}"/>
    <cellStyle name="40% - Accent5 3 2 4 5 2 2" xfId="13565" xr:uid="{00000000-0005-0000-0000-0000D44D0000}"/>
    <cellStyle name="40% - Accent5 3 2 4 5 3" xfId="13566" xr:uid="{00000000-0005-0000-0000-0000D54D0000}"/>
    <cellStyle name="40% - Accent5 3 2 4 5 4" xfId="13567" xr:uid="{00000000-0005-0000-0000-0000D64D0000}"/>
    <cellStyle name="40% - Accent5 3 2 4 5 5" xfId="46248" xr:uid="{00000000-0005-0000-0000-0000D74D0000}"/>
    <cellStyle name="40% - Accent5 3 2 4 6" xfId="13568" xr:uid="{00000000-0005-0000-0000-0000D84D0000}"/>
    <cellStyle name="40% - Accent5 3 2 4 6 2" xfId="13569" xr:uid="{00000000-0005-0000-0000-0000D94D0000}"/>
    <cellStyle name="40% - Accent5 3 2 4 6 2 2" xfId="13570" xr:uid="{00000000-0005-0000-0000-0000DA4D0000}"/>
    <cellStyle name="40% - Accent5 3 2 4 6 3" xfId="13571" xr:uid="{00000000-0005-0000-0000-0000DB4D0000}"/>
    <cellStyle name="40% - Accent5 3 2 4 6 4" xfId="13572" xr:uid="{00000000-0005-0000-0000-0000DC4D0000}"/>
    <cellStyle name="40% - Accent5 3 2 4 7" xfId="13573" xr:uid="{00000000-0005-0000-0000-0000DD4D0000}"/>
    <cellStyle name="40% - Accent5 3 2 4 7 2" xfId="13574" xr:uid="{00000000-0005-0000-0000-0000DE4D0000}"/>
    <cellStyle name="40% - Accent5 3 2 4 8" xfId="13575" xr:uid="{00000000-0005-0000-0000-0000DF4D0000}"/>
    <cellStyle name="40% - Accent5 3 2 4 9" xfId="13576" xr:uid="{00000000-0005-0000-0000-0000E04D0000}"/>
    <cellStyle name="40% - Accent5 3 2 5" xfId="13577" xr:uid="{00000000-0005-0000-0000-0000E14D0000}"/>
    <cellStyle name="40% - Accent5 3 2 5 2" xfId="13578" xr:uid="{00000000-0005-0000-0000-0000E24D0000}"/>
    <cellStyle name="40% - Accent5 3 2 5 2 2" xfId="13579" xr:uid="{00000000-0005-0000-0000-0000E34D0000}"/>
    <cellStyle name="40% - Accent5 3 2 5 2 2 2" xfId="13580" xr:uid="{00000000-0005-0000-0000-0000E44D0000}"/>
    <cellStyle name="40% - Accent5 3 2 5 2 2 3" xfId="46251" xr:uid="{00000000-0005-0000-0000-0000E54D0000}"/>
    <cellStyle name="40% - Accent5 3 2 5 2 3" xfId="13581" xr:uid="{00000000-0005-0000-0000-0000E64D0000}"/>
    <cellStyle name="40% - Accent5 3 2 5 2 4" xfId="13582" xr:uid="{00000000-0005-0000-0000-0000E74D0000}"/>
    <cellStyle name="40% - Accent5 3 2 5 2 5" xfId="38499" xr:uid="{00000000-0005-0000-0000-0000E84D0000}"/>
    <cellStyle name="40% - Accent5 3 2 5 2 6" xfId="46250" xr:uid="{00000000-0005-0000-0000-0000E94D0000}"/>
    <cellStyle name="40% - Accent5 3 2 5 3" xfId="13583" xr:uid="{00000000-0005-0000-0000-0000EA4D0000}"/>
    <cellStyle name="40% - Accent5 3 2 5 3 2" xfId="13584" xr:uid="{00000000-0005-0000-0000-0000EB4D0000}"/>
    <cellStyle name="40% - Accent5 3 2 5 3 3" xfId="46252" xr:uid="{00000000-0005-0000-0000-0000EC4D0000}"/>
    <cellStyle name="40% - Accent5 3 2 5 4" xfId="13585" xr:uid="{00000000-0005-0000-0000-0000ED4D0000}"/>
    <cellStyle name="40% - Accent5 3 2 5 5" xfId="13586" xr:uid="{00000000-0005-0000-0000-0000EE4D0000}"/>
    <cellStyle name="40% - Accent5 3 2 5 6" xfId="38498" xr:uid="{00000000-0005-0000-0000-0000EF4D0000}"/>
    <cellStyle name="40% - Accent5 3 2 5 7" xfId="46249" xr:uid="{00000000-0005-0000-0000-0000F04D0000}"/>
    <cellStyle name="40% - Accent5 3 2 6" xfId="13587" xr:uid="{00000000-0005-0000-0000-0000F14D0000}"/>
    <cellStyle name="40% - Accent5 3 2 6 2" xfId="13588" xr:uid="{00000000-0005-0000-0000-0000F24D0000}"/>
    <cellStyle name="40% - Accent5 3 2 6 2 2" xfId="13589" xr:uid="{00000000-0005-0000-0000-0000F34D0000}"/>
    <cellStyle name="40% - Accent5 3 2 6 2 2 2" xfId="13590" xr:uid="{00000000-0005-0000-0000-0000F44D0000}"/>
    <cellStyle name="40% - Accent5 3 2 6 2 2 3" xfId="46255" xr:uid="{00000000-0005-0000-0000-0000F54D0000}"/>
    <cellStyle name="40% - Accent5 3 2 6 2 3" xfId="13591" xr:uid="{00000000-0005-0000-0000-0000F64D0000}"/>
    <cellStyle name="40% - Accent5 3 2 6 2 4" xfId="13592" xr:uid="{00000000-0005-0000-0000-0000F74D0000}"/>
    <cellStyle name="40% - Accent5 3 2 6 2 5" xfId="38501" xr:uid="{00000000-0005-0000-0000-0000F84D0000}"/>
    <cellStyle name="40% - Accent5 3 2 6 2 6" xfId="46254" xr:uid="{00000000-0005-0000-0000-0000F94D0000}"/>
    <cellStyle name="40% - Accent5 3 2 6 3" xfId="13593" xr:uid="{00000000-0005-0000-0000-0000FA4D0000}"/>
    <cellStyle name="40% - Accent5 3 2 6 3 2" xfId="13594" xr:uid="{00000000-0005-0000-0000-0000FB4D0000}"/>
    <cellStyle name="40% - Accent5 3 2 6 3 3" xfId="46256" xr:uid="{00000000-0005-0000-0000-0000FC4D0000}"/>
    <cellStyle name="40% - Accent5 3 2 6 4" xfId="13595" xr:uid="{00000000-0005-0000-0000-0000FD4D0000}"/>
    <cellStyle name="40% - Accent5 3 2 6 5" xfId="13596" xr:uid="{00000000-0005-0000-0000-0000FE4D0000}"/>
    <cellStyle name="40% - Accent5 3 2 6 6" xfId="38500" xr:uid="{00000000-0005-0000-0000-0000FF4D0000}"/>
    <cellStyle name="40% - Accent5 3 2 6 7" xfId="46253" xr:uid="{00000000-0005-0000-0000-0000004E0000}"/>
    <cellStyle name="40% - Accent5 3 2 7" xfId="13597" xr:uid="{00000000-0005-0000-0000-0000014E0000}"/>
    <cellStyle name="40% - Accent5 3 2 7 2" xfId="13598" xr:uid="{00000000-0005-0000-0000-0000024E0000}"/>
    <cellStyle name="40% - Accent5 3 2 7 2 2" xfId="13599" xr:uid="{00000000-0005-0000-0000-0000034E0000}"/>
    <cellStyle name="40% - Accent5 3 2 7 2 3" xfId="46258" xr:uid="{00000000-0005-0000-0000-0000044E0000}"/>
    <cellStyle name="40% - Accent5 3 2 7 3" xfId="13600" xr:uid="{00000000-0005-0000-0000-0000054E0000}"/>
    <cellStyle name="40% - Accent5 3 2 7 4" xfId="13601" xr:uid="{00000000-0005-0000-0000-0000064E0000}"/>
    <cellStyle name="40% - Accent5 3 2 7 5" xfId="38502" xr:uid="{00000000-0005-0000-0000-0000074E0000}"/>
    <cellStyle name="40% - Accent5 3 2 7 6" xfId="46257" xr:uid="{00000000-0005-0000-0000-0000084E0000}"/>
    <cellStyle name="40% - Accent5 3 2 8" xfId="13602" xr:uid="{00000000-0005-0000-0000-0000094E0000}"/>
    <cellStyle name="40% - Accent5 3 2 8 2" xfId="13603" xr:uid="{00000000-0005-0000-0000-00000A4E0000}"/>
    <cellStyle name="40% - Accent5 3 2 8 2 2" xfId="13604" xr:uid="{00000000-0005-0000-0000-00000B4E0000}"/>
    <cellStyle name="40% - Accent5 3 2 8 3" xfId="13605" xr:uid="{00000000-0005-0000-0000-00000C4E0000}"/>
    <cellStyle name="40% - Accent5 3 2 8 4" xfId="13606" xr:uid="{00000000-0005-0000-0000-00000D4E0000}"/>
    <cellStyle name="40% - Accent5 3 2 8 5" xfId="46259" xr:uid="{00000000-0005-0000-0000-00000E4E0000}"/>
    <cellStyle name="40% - Accent5 3 2 9" xfId="13607" xr:uid="{00000000-0005-0000-0000-00000F4E0000}"/>
    <cellStyle name="40% - Accent5 3 2 9 2" xfId="13608" xr:uid="{00000000-0005-0000-0000-0000104E0000}"/>
    <cellStyle name="40% - Accent5 3 2 9 2 2" xfId="13609" xr:uid="{00000000-0005-0000-0000-0000114E0000}"/>
    <cellStyle name="40% - Accent5 3 2 9 3" xfId="13610" xr:uid="{00000000-0005-0000-0000-0000124E0000}"/>
    <cellStyle name="40% - Accent5 3 2 9 4" xfId="13611" xr:uid="{00000000-0005-0000-0000-0000134E0000}"/>
    <cellStyle name="40% - Accent5 3 3" xfId="13612" xr:uid="{00000000-0005-0000-0000-0000144E0000}"/>
    <cellStyle name="40% - Accent5 3 4" xfId="13613" xr:uid="{00000000-0005-0000-0000-0000154E0000}"/>
    <cellStyle name="40% - Accent5 3 4 2" xfId="13614" xr:uid="{00000000-0005-0000-0000-0000164E0000}"/>
    <cellStyle name="40% - Accent5 3 4 2 2" xfId="13615" xr:uid="{00000000-0005-0000-0000-0000174E0000}"/>
    <cellStyle name="40% - Accent5 3 4 2 2 2" xfId="13616" xr:uid="{00000000-0005-0000-0000-0000184E0000}"/>
    <cellStyle name="40% - Accent5 3 4 2 2 3" xfId="46262" xr:uid="{00000000-0005-0000-0000-0000194E0000}"/>
    <cellStyle name="40% - Accent5 3 4 2 3" xfId="13617" xr:uid="{00000000-0005-0000-0000-00001A4E0000}"/>
    <cellStyle name="40% - Accent5 3 4 2 4" xfId="13618" xr:uid="{00000000-0005-0000-0000-00001B4E0000}"/>
    <cellStyle name="40% - Accent5 3 4 2 5" xfId="38504" xr:uid="{00000000-0005-0000-0000-00001C4E0000}"/>
    <cellStyle name="40% - Accent5 3 4 2 6" xfId="46261" xr:uid="{00000000-0005-0000-0000-00001D4E0000}"/>
    <cellStyle name="40% - Accent5 3 4 3" xfId="13619" xr:uid="{00000000-0005-0000-0000-00001E4E0000}"/>
    <cellStyle name="40% - Accent5 3 4 4" xfId="13620" xr:uid="{00000000-0005-0000-0000-00001F4E0000}"/>
    <cellStyle name="40% - Accent5 3 4 4 2" xfId="13621" xr:uid="{00000000-0005-0000-0000-0000204E0000}"/>
    <cellStyle name="40% - Accent5 3 4 4 3" xfId="46263" xr:uid="{00000000-0005-0000-0000-0000214E0000}"/>
    <cellStyle name="40% - Accent5 3 4 5" xfId="13622" xr:uid="{00000000-0005-0000-0000-0000224E0000}"/>
    <cellStyle name="40% - Accent5 3 4 6" xfId="13623" xr:uid="{00000000-0005-0000-0000-0000234E0000}"/>
    <cellStyle name="40% - Accent5 3 4 7" xfId="38503" xr:uid="{00000000-0005-0000-0000-0000244E0000}"/>
    <cellStyle name="40% - Accent5 3 4 8" xfId="46260" xr:uid="{00000000-0005-0000-0000-0000254E0000}"/>
    <cellStyle name="40% - Accent5 3 5" xfId="13624" xr:uid="{00000000-0005-0000-0000-0000264E0000}"/>
    <cellStyle name="40% - Accent5 3 5 2" xfId="13625" xr:uid="{00000000-0005-0000-0000-0000274E0000}"/>
    <cellStyle name="40% - Accent5 3 5 2 2" xfId="13626" xr:uid="{00000000-0005-0000-0000-0000284E0000}"/>
    <cellStyle name="40% - Accent5 3 5 2 3" xfId="46265" xr:uid="{00000000-0005-0000-0000-0000294E0000}"/>
    <cellStyle name="40% - Accent5 3 5 3" xfId="13627" xr:uid="{00000000-0005-0000-0000-00002A4E0000}"/>
    <cellStyle name="40% - Accent5 3 5 4" xfId="13628" xr:uid="{00000000-0005-0000-0000-00002B4E0000}"/>
    <cellStyle name="40% - Accent5 3 5 5" xfId="38505" xr:uid="{00000000-0005-0000-0000-00002C4E0000}"/>
    <cellStyle name="40% - Accent5 3 5 6" xfId="46264" xr:uid="{00000000-0005-0000-0000-00002D4E0000}"/>
    <cellStyle name="40% - Accent5 3 6" xfId="13629" xr:uid="{00000000-0005-0000-0000-00002E4E0000}"/>
    <cellStyle name="40% - Accent5 3 7" xfId="13630" xr:uid="{00000000-0005-0000-0000-00002F4E0000}"/>
    <cellStyle name="40% - Accent5 3 7 2" xfId="13631" xr:uid="{00000000-0005-0000-0000-0000304E0000}"/>
    <cellStyle name="40% - Accent5 3 8" xfId="13632" xr:uid="{00000000-0005-0000-0000-0000314E0000}"/>
    <cellStyle name="40% - Accent5 3 9" xfId="13633" xr:uid="{00000000-0005-0000-0000-0000324E0000}"/>
    <cellStyle name="40% - Accent5 4" xfId="13634" xr:uid="{00000000-0005-0000-0000-0000334E0000}"/>
    <cellStyle name="40% - Accent5 4 10" xfId="46266" xr:uid="{00000000-0005-0000-0000-0000344E0000}"/>
    <cellStyle name="40% - Accent5 4 2" xfId="13635" xr:uid="{00000000-0005-0000-0000-0000354E0000}"/>
    <cellStyle name="40% - Accent5 4 2 10" xfId="13636" xr:uid="{00000000-0005-0000-0000-0000364E0000}"/>
    <cellStyle name="40% - Accent5 4 2 11" xfId="13637" xr:uid="{00000000-0005-0000-0000-0000374E0000}"/>
    <cellStyle name="40% - Accent5 4 2 12" xfId="34804" xr:uid="{00000000-0005-0000-0000-0000384E0000}"/>
    <cellStyle name="40% - Accent5 4 2 13" xfId="46267" xr:uid="{00000000-0005-0000-0000-0000394E0000}"/>
    <cellStyle name="40% - Accent5 4 2 2" xfId="13638" xr:uid="{00000000-0005-0000-0000-00003A4E0000}"/>
    <cellStyle name="40% - Accent5 4 2 2 10" xfId="13639" xr:uid="{00000000-0005-0000-0000-00003B4E0000}"/>
    <cellStyle name="40% - Accent5 4 2 2 11" xfId="34805" xr:uid="{00000000-0005-0000-0000-00003C4E0000}"/>
    <cellStyle name="40% - Accent5 4 2 2 12" xfId="46268" xr:uid="{00000000-0005-0000-0000-00003D4E0000}"/>
    <cellStyle name="40% - Accent5 4 2 2 2" xfId="13640" xr:uid="{00000000-0005-0000-0000-00003E4E0000}"/>
    <cellStyle name="40% - Accent5 4 2 2 2 10" xfId="34806" xr:uid="{00000000-0005-0000-0000-00003F4E0000}"/>
    <cellStyle name="40% - Accent5 4 2 2 2 11" xfId="46269" xr:uid="{00000000-0005-0000-0000-0000404E0000}"/>
    <cellStyle name="40% - Accent5 4 2 2 2 2" xfId="13641" xr:uid="{00000000-0005-0000-0000-0000414E0000}"/>
    <cellStyle name="40% - Accent5 4 2 2 2 2 2" xfId="13642" xr:uid="{00000000-0005-0000-0000-0000424E0000}"/>
    <cellStyle name="40% - Accent5 4 2 2 2 2 2 2" xfId="13643" xr:uid="{00000000-0005-0000-0000-0000434E0000}"/>
    <cellStyle name="40% - Accent5 4 2 2 2 2 2 2 2" xfId="13644" xr:uid="{00000000-0005-0000-0000-0000444E0000}"/>
    <cellStyle name="40% - Accent5 4 2 2 2 2 2 2 3" xfId="46272" xr:uid="{00000000-0005-0000-0000-0000454E0000}"/>
    <cellStyle name="40% - Accent5 4 2 2 2 2 2 3" xfId="13645" xr:uid="{00000000-0005-0000-0000-0000464E0000}"/>
    <cellStyle name="40% - Accent5 4 2 2 2 2 2 4" xfId="13646" xr:uid="{00000000-0005-0000-0000-0000474E0000}"/>
    <cellStyle name="40% - Accent5 4 2 2 2 2 2 5" xfId="38507" xr:uid="{00000000-0005-0000-0000-0000484E0000}"/>
    <cellStyle name="40% - Accent5 4 2 2 2 2 2 6" xfId="46271" xr:uid="{00000000-0005-0000-0000-0000494E0000}"/>
    <cellStyle name="40% - Accent5 4 2 2 2 2 3" xfId="13647" xr:uid="{00000000-0005-0000-0000-00004A4E0000}"/>
    <cellStyle name="40% - Accent5 4 2 2 2 2 3 2" xfId="13648" xr:uid="{00000000-0005-0000-0000-00004B4E0000}"/>
    <cellStyle name="40% - Accent5 4 2 2 2 2 3 3" xfId="46273" xr:uid="{00000000-0005-0000-0000-00004C4E0000}"/>
    <cellStyle name="40% - Accent5 4 2 2 2 2 4" xfId="13649" xr:uid="{00000000-0005-0000-0000-00004D4E0000}"/>
    <cellStyle name="40% - Accent5 4 2 2 2 2 5" xfId="13650" xr:uid="{00000000-0005-0000-0000-00004E4E0000}"/>
    <cellStyle name="40% - Accent5 4 2 2 2 2 6" xfId="38506" xr:uid="{00000000-0005-0000-0000-00004F4E0000}"/>
    <cellStyle name="40% - Accent5 4 2 2 2 2 7" xfId="46270" xr:uid="{00000000-0005-0000-0000-0000504E0000}"/>
    <cellStyle name="40% - Accent5 4 2 2 2 3" xfId="13651" xr:uid="{00000000-0005-0000-0000-0000514E0000}"/>
    <cellStyle name="40% - Accent5 4 2 2 2 3 2" xfId="13652" xr:uid="{00000000-0005-0000-0000-0000524E0000}"/>
    <cellStyle name="40% - Accent5 4 2 2 2 3 2 2" xfId="13653" xr:uid="{00000000-0005-0000-0000-0000534E0000}"/>
    <cellStyle name="40% - Accent5 4 2 2 2 3 2 2 2" xfId="13654" xr:uid="{00000000-0005-0000-0000-0000544E0000}"/>
    <cellStyle name="40% - Accent5 4 2 2 2 3 2 2 3" xfId="46276" xr:uid="{00000000-0005-0000-0000-0000554E0000}"/>
    <cellStyle name="40% - Accent5 4 2 2 2 3 2 3" xfId="13655" xr:uid="{00000000-0005-0000-0000-0000564E0000}"/>
    <cellStyle name="40% - Accent5 4 2 2 2 3 2 4" xfId="13656" xr:uid="{00000000-0005-0000-0000-0000574E0000}"/>
    <cellStyle name="40% - Accent5 4 2 2 2 3 2 5" xfId="38509" xr:uid="{00000000-0005-0000-0000-0000584E0000}"/>
    <cellStyle name="40% - Accent5 4 2 2 2 3 2 6" xfId="46275" xr:uid="{00000000-0005-0000-0000-0000594E0000}"/>
    <cellStyle name="40% - Accent5 4 2 2 2 3 3" xfId="13657" xr:uid="{00000000-0005-0000-0000-00005A4E0000}"/>
    <cellStyle name="40% - Accent5 4 2 2 2 3 3 2" xfId="13658" xr:uid="{00000000-0005-0000-0000-00005B4E0000}"/>
    <cellStyle name="40% - Accent5 4 2 2 2 3 3 3" xfId="46277" xr:uid="{00000000-0005-0000-0000-00005C4E0000}"/>
    <cellStyle name="40% - Accent5 4 2 2 2 3 4" xfId="13659" xr:uid="{00000000-0005-0000-0000-00005D4E0000}"/>
    <cellStyle name="40% - Accent5 4 2 2 2 3 5" xfId="13660" xr:uid="{00000000-0005-0000-0000-00005E4E0000}"/>
    <cellStyle name="40% - Accent5 4 2 2 2 3 6" xfId="38508" xr:uid="{00000000-0005-0000-0000-00005F4E0000}"/>
    <cellStyle name="40% - Accent5 4 2 2 2 3 7" xfId="46274" xr:uid="{00000000-0005-0000-0000-0000604E0000}"/>
    <cellStyle name="40% - Accent5 4 2 2 2 4" xfId="13661" xr:uid="{00000000-0005-0000-0000-0000614E0000}"/>
    <cellStyle name="40% - Accent5 4 2 2 2 4 2" xfId="13662" xr:uid="{00000000-0005-0000-0000-0000624E0000}"/>
    <cellStyle name="40% - Accent5 4 2 2 2 4 2 2" xfId="13663" xr:uid="{00000000-0005-0000-0000-0000634E0000}"/>
    <cellStyle name="40% - Accent5 4 2 2 2 4 2 3" xfId="46279" xr:uid="{00000000-0005-0000-0000-0000644E0000}"/>
    <cellStyle name="40% - Accent5 4 2 2 2 4 3" xfId="13664" xr:uid="{00000000-0005-0000-0000-0000654E0000}"/>
    <cellStyle name="40% - Accent5 4 2 2 2 4 4" xfId="13665" xr:uid="{00000000-0005-0000-0000-0000664E0000}"/>
    <cellStyle name="40% - Accent5 4 2 2 2 4 5" xfId="38510" xr:uid="{00000000-0005-0000-0000-0000674E0000}"/>
    <cellStyle name="40% - Accent5 4 2 2 2 4 6" xfId="46278" xr:uid="{00000000-0005-0000-0000-0000684E0000}"/>
    <cellStyle name="40% - Accent5 4 2 2 2 5" xfId="13666" xr:uid="{00000000-0005-0000-0000-0000694E0000}"/>
    <cellStyle name="40% - Accent5 4 2 2 2 5 2" xfId="13667" xr:uid="{00000000-0005-0000-0000-00006A4E0000}"/>
    <cellStyle name="40% - Accent5 4 2 2 2 5 2 2" xfId="13668" xr:uid="{00000000-0005-0000-0000-00006B4E0000}"/>
    <cellStyle name="40% - Accent5 4 2 2 2 5 3" xfId="13669" xr:uid="{00000000-0005-0000-0000-00006C4E0000}"/>
    <cellStyle name="40% - Accent5 4 2 2 2 5 4" xfId="13670" xr:uid="{00000000-0005-0000-0000-00006D4E0000}"/>
    <cellStyle name="40% - Accent5 4 2 2 2 5 5" xfId="46280" xr:uid="{00000000-0005-0000-0000-00006E4E0000}"/>
    <cellStyle name="40% - Accent5 4 2 2 2 6" xfId="13671" xr:uid="{00000000-0005-0000-0000-00006F4E0000}"/>
    <cellStyle name="40% - Accent5 4 2 2 2 6 2" xfId="13672" xr:uid="{00000000-0005-0000-0000-0000704E0000}"/>
    <cellStyle name="40% - Accent5 4 2 2 2 6 2 2" xfId="13673" xr:uid="{00000000-0005-0000-0000-0000714E0000}"/>
    <cellStyle name="40% - Accent5 4 2 2 2 6 3" xfId="13674" xr:uid="{00000000-0005-0000-0000-0000724E0000}"/>
    <cellStyle name="40% - Accent5 4 2 2 2 6 4" xfId="13675" xr:uid="{00000000-0005-0000-0000-0000734E0000}"/>
    <cellStyle name="40% - Accent5 4 2 2 2 7" xfId="13676" xr:uid="{00000000-0005-0000-0000-0000744E0000}"/>
    <cellStyle name="40% - Accent5 4 2 2 2 7 2" xfId="13677" xr:uid="{00000000-0005-0000-0000-0000754E0000}"/>
    <cellStyle name="40% - Accent5 4 2 2 2 8" xfId="13678" xr:uid="{00000000-0005-0000-0000-0000764E0000}"/>
    <cellStyle name="40% - Accent5 4 2 2 2 9" xfId="13679" xr:uid="{00000000-0005-0000-0000-0000774E0000}"/>
    <cellStyle name="40% - Accent5 4 2 2 3" xfId="13680" xr:uid="{00000000-0005-0000-0000-0000784E0000}"/>
    <cellStyle name="40% - Accent5 4 2 2 3 2" xfId="13681" xr:uid="{00000000-0005-0000-0000-0000794E0000}"/>
    <cellStyle name="40% - Accent5 4 2 2 3 2 2" xfId="13682" xr:uid="{00000000-0005-0000-0000-00007A4E0000}"/>
    <cellStyle name="40% - Accent5 4 2 2 3 2 2 2" xfId="13683" xr:uid="{00000000-0005-0000-0000-00007B4E0000}"/>
    <cellStyle name="40% - Accent5 4 2 2 3 2 2 3" xfId="46283" xr:uid="{00000000-0005-0000-0000-00007C4E0000}"/>
    <cellStyle name="40% - Accent5 4 2 2 3 2 3" xfId="13684" xr:uid="{00000000-0005-0000-0000-00007D4E0000}"/>
    <cellStyle name="40% - Accent5 4 2 2 3 2 4" xfId="13685" xr:uid="{00000000-0005-0000-0000-00007E4E0000}"/>
    <cellStyle name="40% - Accent5 4 2 2 3 2 5" xfId="38512" xr:uid="{00000000-0005-0000-0000-00007F4E0000}"/>
    <cellStyle name="40% - Accent5 4 2 2 3 2 6" xfId="46282" xr:uid="{00000000-0005-0000-0000-0000804E0000}"/>
    <cellStyle name="40% - Accent5 4 2 2 3 3" xfId="13686" xr:uid="{00000000-0005-0000-0000-0000814E0000}"/>
    <cellStyle name="40% - Accent5 4 2 2 3 3 2" xfId="13687" xr:uid="{00000000-0005-0000-0000-0000824E0000}"/>
    <cellStyle name="40% - Accent5 4 2 2 3 3 3" xfId="46284" xr:uid="{00000000-0005-0000-0000-0000834E0000}"/>
    <cellStyle name="40% - Accent5 4 2 2 3 4" xfId="13688" xr:uid="{00000000-0005-0000-0000-0000844E0000}"/>
    <cellStyle name="40% - Accent5 4 2 2 3 5" xfId="13689" xr:uid="{00000000-0005-0000-0000-0000854E0000}"/>
    <cellStyle name="40% - Accent5 4 2 2 3 6" xfId="38511" xr:uid="{00000000-0005-0000-0000-0000864E0000}"/>
    <cellStyle name="40% - Accent5 4 2 2 3 7" xfId="46281" xr:uid="{00000000-0005-0000-0000-0000874E0000}"/>
    <cellStyle name="40% - Accent5 4 2 2 4" xfId="13690" xr:uid="{00000000-0005-0000-0000-0000884E0000}"/>
    <cellStyle name="40% - Accent5 4 2 2 4 2" xfId="13691" xr:uid="{00000000-0005-0000-0000-0000894E0000}"/>
    <cellStyle name="40% - Accent5 4 2 2 4 2 2" xfId="13692" xr:uid="{00000000-0005-0000-0000-00008A4E0000}"/>
    <cellStyle name="40% - Accent5 4 2 2 4 2 2 2" xfId="13693" xr:uid="{00000000-0005-0000-0000-00008B4E0000}"/>
    <cellStyle name="40% - Accent5 4 2 2 4 2 2 3" xfId="46287" xr:uid="{00000000-0005-0000-0000-00008C4E0000}"/>
    <cellStyle name="40% - Accent5 4 2 2 4 2 3" xfId="13694" xr:uid="{00000000-0005-0000-0000-00008D4E0000}"/>
    <cellStyle name="40% - Accent5 4 2 2 4 2 4" xfId="13695" xr:uid="{00000000-0005-0000-0000-00008E4E0000}"/>
    <cellStyle name="40% - Accent5 4 2 2 4 2 5" xfId="38514" xr:uid="{00000000-0005-0000-0000-00008F4E0000}"/>
    <cellStyle name="40% - Accent5 4 2 2 4 2 6" xfId="46286" xr:uid="{00000000-0005-0000-0000-0000904E0000}"/>
    <cellStyle name="40% - Accent5 4 2 2 4 3" xfId="13696" xr:uid="{00000000-0005-0000-0000-0000914E0000}"/>
    <cellStyle name="40% - Accent5 4 2 2 4 3 2" xfId="13697" xr:uid="{00000000-0005-0000-0000-0000924E0000}"/>
    <cellStyle name="40% - Accent5 4 2 2 4 3 3" xfId="46288" xr:uid="{00000000-0005-0000-0000-0000934E0000}"/>
    <cellStyle name="40% - Accent5 4 2 2 4 4" xfId="13698" xr:uid="{00000000-0005-0000-0000-0000944E0000}"/>
    <cellStyle name="40% - Accent5 4 2 2 4 5" xfId="13699" xr:uid="{00000000-0005-0000-0000-0000954E0000}"/>
    <cellStyle name="40% - Accent5 4 2 2 4 6" xfId="38513" xr:uid="{00000000-0005-0000-0000-0000964E0000}"/>
    <cellStyle name="40% - Accent5 4 2 2 4 7" xfId="46285" xr:uid="{00000000-0005-0000-0000-0000974E0000}"/>
    <cellStyle name="40% - Accent5 4 2 2 5" xfId="13700" xr:uid="{00000000-0005-0000-0000-0000984E0000}"/>
    <cellStyle name="40% - Accent5 4 2 2 5 2" xfId="13701" xr:uid="{00000000-0005-0000-0000-0000994E0000}"/>
    <cellStyle name="40% - Accent5 4 2 2 5 2 2" xfId="13702" xr:uid="{00000000-0005-0000-0000-00009A4E0000}"/>
    <cellStyle name="40% - Accent5 4 2 2 5 2 3" xfId="46290" xr:uid="{00000000-0005-0000-0000-00009B4E0000}"/>
    <cellStyle name="40% - Accent5 4 2 2 5 3" xfId="13703" xr:uid="{00000000-0005-0000-0000-00009C4E0000}"/>
    <cellStyle name="40% - Accent5 4 2 2 5 4" xfId="13704" xr:uid="{00000000-0005-0000-0000-00009D4E0000}"/>
    <cellStyle name="40% - Accent5 4 2 2 5 5" xfId="38515" xr:uid="{00000000-0005-0000-0000-00009E4E0000}"/>
    <cellStyle name="40% - Accent5 4 2 2 5 6" xfId="46289" xr:uid="{00000000-0005-0000-0000-00009F4E0000}"/>
    <cellStyle name="40% - Accent5 4 2 2 6" xfId="13705" xr:uid="{00000000-0005-0000-0000-0000A04E0000}"/>
    <cellStyle name="40% - Accent5 4 2 2 6 2" xfId="13706" xr:uid="{00000000-0005-0000-0000-0000A14E0000}"/>
    <cellStyle name="40% - Accent5 4 2 2 6 2 2" xfId="13707" xr:uid="{00000000-0005-0000-0000-0000A24E0000}"/>
    <cellStyle name="40% - Accent5 4 2 2 6 3" xfId="13708" xr:uid="{00000000-0005-0000-0000-0000A34E0000}"/>
    <cellStyle name="40% - Accent5 4 2 2 6 4" xfId="13709" xr:uid="{00000000-0005-0000-0000-0000A44E0000}"/>
    <cellStyle name="40% - Accent5 4 2 2 6 5" xfId="46291" xr:uid="{00000000-0005-0000-0000-0000A54E0000}"/>
    <cellStyle name="40% - Accent5 4 2 2 7" xfId="13710" xr:uid="{00000000-0005-0000-0000-0000A64E0000}"/>
    <cellStyle name="40% - Accent5 4 2 2 7 2" xfId="13711" xr:uid="{00000000-0005-0000-0000-0000A74E0000}"/>
    <cellStyle name="40% - Accent5 4 2 2 7 2 2" xfId="13712" xr:uid="{00000000-0005-0000-0000-0000A84E0000}"/>
    <cellStyle name="40% - Accent5 4 2 2 7 3" xfId="13713" xr:uid="{00000000-0005-0000-0000-0000A94E0000}"/>
    <cellStyle name="40% - Accent5 4 2 2 7 4" xfId="13714" xr:uid="{00000000-0005-0000-0000-0000AA4E0000}"/>
    <cellStyle name="40% - Accent5 4 2 2 8" xfId="13715" xr:uid="{00000000-0005-0000-0000-0000AB4E0000}"/>
    <cellStyle name="40% - Accent5 4 2 2 8 2" xfId="13716" xr:uid="{00000000-0005-0000-0000-0000AC4E0000}"/>
    <cellStyle name="40% - Accent5 4 2 2 9" xfId="13717" xr:uid="{00000000-0005-0000-0000-0000AD4E0000}"/>
    <cellStyle name="40% - Accent5 4 2 3" xfId="13718" xr:uid="{00000000-0005-0000-0000-0000AE4E0000}"/>
    <cellStyle name="40% - Accent5 4 2 3 10" xfId="34807" xr:uid="{00000000-0005-0000-0000-0000AF4E0000}"/>
    <cellStyle name="40% - Accent5 4 2 3 11" xfId="46292" xr:uid="{00000000-0005-0000-0000-0000B04E0000}"/>
    <cellStyle name="40% - Accent5 4 2 3 2" xfId="13719" xr:uid="{00000000-0005-0000-0000-0000B14E0000}"/>
    <cellStyle name="40% - Accent5 4 2 3 2 2" xfId="13720" xr:uid="{00000000-0005-0000-0000-0000B24E0000}"/>
    <cellStyle name="40% - Accent5 4 2 3 2 2 2" xfId="13721" xr:uid="{00000000-0005-0000-0000-0000B34E0000}"/>
    <cellStyle name="40% - Accent5 4 2 3 2 2 2 2" xfId="13722" xr:uid="{00000000-0005-0000-0000-0000B44E0000}"/>
    <cellStyle name="40% - Accent5 4 2 3 2 2 2 3" xfId="46295" xr:uid="{00000000-0005-0000-0000-0000B54E0000}"/>
    <cellStyle name="40% - Accent5 4 2 3 2 2 3" xfId="13723" xr:uid="{00000000-0005-0000-0000-0000B64E0000}"/>
    <cellStyle name="40% - Accent5 4 2 3 2 2 4" xfId="13724" xr:uid="{00000000-0005-0000-0000-0000B74E0000}"/>
    <cellStyle name="40% - Accent5 4 2 3 2 2 5" xfId="38517" xr:uid="{00000000-0005-0000-0000-0000B84E0000}"/>
    <cellStyle name="40% - Accent5 4 2 3 2 2 6" xfId="46294" xr:uid="{00000000-0005-0000-0000-0000B94E0000}"/>
    <cellStyle name="40% - Accent5 4 2 3 2 3" xfId="13725" xr:uid="{00000000-0005-0000-0000-0000BA4E0000}"/>
    <cellStyle name="40% - Accent5 4 2 3 2 3 2" xfId="13726" xr:uid="{00000000-0005-0000-0000-0000BB4E0000}"/>
    <cellStyle name="40% - Accent5 4 2 3 2 3 3" xfId="46296" xr:uid="{00000000-0005-0000-0000-0000BC4E0000}"/>
    <cellStyle name="40% - Accent5 4 2 3 2 4" xfId="13727" xr:uid="{00000000-0005-0000-0000-0000BD4E0000}"/>
    <cellStyle name="40% - Accent5 4 2 3 2 5" xfId="13728" xr:uid="{00000000-0005-0000-0000-0000BE4E0000}"/>
    <cellStyle name="40% - Accent5 4 2 3 2 6" xfId="38516" xr:uid="{00000000-0005-0000-0000-0000BF4E0000}"/>
    <cellStyle name="40% - Accent5 4 2 3 2 7" xfId="46293" xr:uid="{00000000-0005-0000-0000-0000C04E0000}"/>
    <cellStyle name="40% - Accent5 4 2 3 3" xfId="13729" xr:uid="{00000000-0005-0000-0000-0000C14E0000}"/>
    <cellStyle name="40% - Accent5 4 2 3 3 2" xfId="13730" xr:uid="{00000000-0005-0000-0000-0000C24E0000}"/>
    <cellStyle name="40% - Accent5 4 2 3 3 2 2" xfId="13731" xr:uid="{00000000-0005-0000-0000-0000C34E0000}"/>
    <cellStyle name="40% - Accent5 4 2 3 3 2 2 2" xfId="13732" xr:uid="{00000000-0005-0000-0000-0000C44E0000}"/>
    <cellStyle name="40% - Accent5 4 2 3 3 2 2 3" xfId="46299" xr:uid="{00000000-0005-0000-0000-0000C54E0000}"/>
    <cellStyle name="40% - Accent5 4 2 3 3 2 3" xfId="13733" xr:uid="{00000000-0005-0000-0000-0000C64E0000}"/>
    <cellStyle name="40% - Accent5 4 2 3 3 2 4" xfId="13734" xr:uid="{00000000-0005-0000-0000-0000C74E0000}"/>
    <cellStyle name="40% - Accent5 4 2 3 3 2 5" xfId="38519" xr:uid="{00000000-0005-0000-0000-0000C84E0000}"/>
    <cellStyle name="40% - Accent5 4 2 3 3 2 6" xfId="46298" xr:uid="{00000000-0005-0000-0000-0000C94E0000}"/>
    <cellStyle name="40% - Accent5 4 2 3 3 3" xfId="13735" xr:uid="{00000000-0005-0000-0000-0000CA4E0000}"/>
    <cellStyle name="40% - Accent5 4 2 3 3 3 2" xfId="13736" xr:uid="{00000000-0005-0000-0000-0000CB4E0000}"/>
    <cellStyle name="40% - Accent5 4 2 3 3 3 3" xfId="46300" xr:uid="{00000000-0005-0000-0000-0000CC4E0000}"/>
    <cellStyle name="40% - Accent5 4 2 3 3 4" xfId="13737" xr:uid="{00000000-0005-0000-0000-0000CD4E0000}"/>
    <cellStyle name="40% - Accent5 4 2 3 3 5" xfId="13738" xr:uid="{00000000-0005-0000-0000-0000CE4E0000}"/>
    <cellStyle name="40% - Accent5 4 2 3 3 6" xfId="38518" xr:uid="{00000000-0005-0000-0000-0000CF4E0000}"/>
    <cellStyle name="40% - Accent5 4 2 3 3 7" xfId="46297" xr:uid="{00000000-0005-0000-0000-0000D04E0000}"/>
    <cellStyle name="40% - Accent5 4 2 3 4" xfId="13739" xr:uid="{00000000-0005-0000-0000-0000D14E0000}"/>
    <cellStyle name="40% - Accent5 4 2 3 4 2" xfId="13740" xr:uid="{00000000-0005-0000-0000-0000D24E0000}"/>
    <cellStyle name="40% - Accent5 4 2 3 4 2 2" xfId="13741" xr:uid="{00000000-0005-0000-0000-0000D34E0000}"/>
    <cellStyle name="40% - Accent5 4 2 3 4 2 3" xfId="46302" xr:uid="{00000000-0005-0000-0000-0000D44E0000}"/>
    <cellStyle name="40% - Accent5 4 2 3 4 3" xfId="13742" xr:uid="{00000000-0005-0000-0000-0000D54E0000}"/>
    <cellStyle name="40% - Accent5 4 2 3 4 4" xfId="13743" xr:uid="{00000000-0005-0000-0000-0000D64E0000}"/>
    <cellStyle name="40% - Accent5 4 2 3 4 5" xfId="38520" xr:uid="{00000000-0005-0000-0000-0000D74E0000}"/>
    <cellStyle name="40% - Accent5 4 2 3 4 6" xfId="46301" xr:uid="{00000000-0005-0000-0000-0000D84E0000}"/>
    <cellStyle name="40% - Accent5 4 2 3 5" xfId="13744" xr:uid="{00000000-0005-0000-0000-0000D94E0000}"/>
    <cellStyle name="40% - Accent5 4 2 3 5 2" xfId="13745" xr:uid="{00000000-0005-0000-0000-0000DA4E0000}"/>
    <cellStyle name="40% - Accent5 4 2 3 5 2 2" xfId="13746" xr:uid="{00000000-0005-0000-0000-0000DB4E0000}"/>
    <cellStyle name="40% - Accent5 4 2 3 5 3" xfId="13747" xr:uid="{00000000-0005-0000-0000-0000DC4E0000}"/>
    <cellStyle name="40% - Accent5 4 2 3 5 4" xfId="13748" xr:uid="{00000000-0005-0000-0000-0000DD4E0000}"/>
    <cellStyle name="40% - Accent5 4 2 3 5 5" xfId="46303" xr:uid="{00000000-0005-0000-0000-0000DE4E0000}"/>
    <cellStyle name="40% - Accent5 4 2 3 6" xfId="13749" xr:uid="{00000000-0005-0000-0000-0000DF4E0000}"/>
    <cellStyle name="40% - Accent5 4 2 3 6 2" xfId="13750" xr:uid="{00000000-0005-0000-0000-0000E04E0000}"/>
    <cellStyle name="40% - Accent5 4 2 3 6 2 2" xfId="13751" xr:uid="{00000000-0005-0000-0000-0000E14E0000}"/>
    <cellStyle name="40% - Accent5 4 2 3 6 3" xfId="13752" xr:uid="{00000000-0005-0000-0000-0000E24E0000}"/>
    <cellStyle name="40% - Accent5 4 2 3 6 4" xfId="13753" xr:uid="{00000000-0005-0000-0000-0000E34E0000}"/>
    <cellStyle name="40% - Accent5 4 2 3 7" xfId="13754" xr:uid="{00000000-0005-0000-0000-0000E44E0000}"/>
    <cellStyle name="40% - Accent5 4 2 3 7 2" xfId="13755" xr:uid="{00000000-0005-0000-0000-0000E54E0000}"/>
    <cellStyle name="40% - Accent5 4 2 3 8" xfId="13756" xr:uid="{00000000-0005-0000-0000-0000E64E0000}"/>
    <cellStyle name="40% - Accent5 4 2 3 9" xfId="13757" xr:uid="{00000000-0005-0000-0000-0000E74E0000}"/>
    <cellStyle name="40% - Accent5 4 2 4" xfId="13758" xr:uid="{00000000-0005-0000-0000-0000E84E0000}"/>
    <cellStyle name="40% - Accent5 4 2 4 2" xfId="13759" xr:uid="{00000000-0005-0000-0000-0000E94E0000}"/>
    <cellStyle name="40% - Accent5 4 2 4 2 2" xfId="13760" xr:uid="{00000000-0005-0000-0000-0000EA4E0000}"/>
    <cellStyle name="40% - Accent5 4 2 4 2 2 2" xfId="13761" xr:uid="{00000000-0005-0000-0000-0000EB4E0000}"/>
    <cellStyle name="40% - Accent5 4 2 4 2 2 3" xfId="46306" xr:uid="{00000000-0005-0000-0000-0000EC4E0000}"/>
    <cellStyle name="40% - Accent5 4 2 4 2 3" xfId="13762" xr:uid="{00000000-0005-0000-0000-0000ED4E0000}"/>
    <cellStyle name="40% - Accent5 4 2 4 2 4" xfId="13763" xr:uid="{00000000-0005-0000-0000-0000EE4E0000}"/>
    <cellStyle name="40% - Accent5 4 2 4 2 5" xfId="38522" xr:uid="{00000000-0005-0000-0000-0000EF4E0000}"/>
    <cellStyle name="40% - Accent5 4 2 4 2 6" xfId="46305" xr:uid="{00000000-0005-0000-0000-0000F04E0000}"/>
    <cellStyle name="40% - Accent5 4 2 4 3" xfId="13764" xr:uid="{00000000-0005-0000-0000-0000F14E0000}"/>
    <cellStyle name="40% - Accent5 4 2 4 3 2" xfId="13765" xr:uid="{00000000-0005-0000-0000-0000F24E0000}"/>
    <cellStyle name="40% - Accent5 4 2 4 3 3" xfId="46307" xr:uid="{00000000-0005-0000-0000-0000F34E0000}"/>
    <cellStyle name="40% - Accent5 4 2 4 4" xfId="13766" xr:uid="{00000000-0005-0000-0000-0000F44E0000}"/>
    <cellStyle name="40% - Accent5 4 2 4 5" xfId="13767" xr:uid="{00000000-0005-0000-0000-0000F54E0000}"/>
    <cellStyle name="40% - Accent5 4 2 4 6" xfId="38521" xr:uid="{00000000-0005-0000-0000-0000F64E0000}"/>
    <cellStyle name="40% - Accent5 4 2 4 7" xfId="46304" xr:uid="{00000000-0005-0000-0000-0000F74E0000}"/>
    <cellStyle name="40% - Accent5 4 2 5" xfId="13768" xr:uid="{00000000-0005-0000-0000-0000F84E0000}"/>
    <cellStyle name="40% - Accent5 4 2 5 2" xfId="13769" xr:uid="{00000000-0005-0000-0000-0000F94E0000}"/>
    <cellStyle name="40% - Accent5 4 2 5 2 2" xfId="13770" xr:uid="{00000000-0005-0000-0000-0000FA4E0000}"/>
    <cellStyle name="40% - Accent5 4 2 5 2 2 2" xfId="13771" xr:uid="{00000000-0005-0000-0000-0000FB4E0000}"/>
    <cellStyle name="40% - Accent5 4 2 5 2 2 3" xfId="46310" xr:uid="{00000000-0005-0000-0000-0000FC4E0000}"/>
    <cellStyle name="40% - Accent5 4 2 5 2 3" xfId="13772" xr:uid="{00000000-0005-0000-0000-0000FD4E0000}"/>
    <cellStyle name="40% - Accent5 4 2 5 2 4" xfId="13773" xr:uid="{00000000-0005-0000-0000-0000FE4E0000}"/>
    <cellStyle name="40% - Accent5 4 2 5 2 5" xfId="38524" xr:uid="{00000000-0005-0000-0000-0000FF4E0000}"/>
    <cellStyle name="40% - Accent5 4 2 5 2 6" xfId="46309" xr:uid="{00000000-0005-0000-0000-0000004F0000}"/>
    <cellStyle name="40% - Accent5 4 2 5 3" xfId="13774" xr:uid="{00000000-0005-0000-0000-0000014F0000}"/>
    <cellStyle name="40% - Accent5 4 2 5 3 2" xfId="13775" xr:uid="{00000000-0005-0000-0000-0000024F0000}"/>
    <cellStyle name="40% - Accent5 4 2 5 3 3" xfId="46311" xr:uid="{00000000-0005-0000-0000-0000034F0000}"/>
    <cellStyle name="40% - Accent5 4 2 5 4" xfId="13776" xr:uid="{00000000-0005-0000-0000-0000044F0000}"/>
    <cellStyle name="40% - Accent5 4 2 5 5" xfId="13777" xr:uid="{00000000-0005-0000-0000-0000054F0000}"/>
    <cellStyle name="40% - Accent5 4 2 5 6" xfId="38523" xr:uid="{00000000-0005-0000-0000-0000064F0000}"/>
    <cellStyle name="40% - Accent5 4 2 5 7" xfId="46308" xr:uid="{00000000-0005-0000-0000-0000074F0000}"/>
    <cellStyle name="40% - Accent5 4 2 6" xfId="13778" xr:uid="{00000000-0005-0000-0000-0000084F0000}"/>
    <cellStyle name="40% - Accent5 4 2 6 2" xfId="13779" xr:uid="{00000000-0005-0000-0000-0000094F0000}"/>
    <cellStyle name="40% - Accent5 4 2 6 2 2" xfId="13780" xr:uid="{00000000-0005-0000-0000-00000A4F0000}"/>
    <cellStyle name="40% - Accent5 4 2 6 2 3" xfId="46313" xr:uid="{00000000-0005-0000-0000-00000B4F0000}"/>
    <cellStyle name="40% - Accent5 4 2 6 3" xfId="13781" xr:uid="{00000000-0005-0000-0000-00000C4F0000}"/>
    <cellStyle name="40% - Accent5 4 2 6 4" xfId="13782" xr:uid="{00000000-0005-0000-0000-00000D4F0000}"/>
    <cellStyle name="40% - Accent5 4 2 6 5" xfId="38525" xr:uid="{00000000-0005-0000-0000-00000E4F0000}"/>
    <cellStyle name="40% - Accent5 4 2 6 6" xfId="46312" xr:uid="{00000000-0005-0000-0000-00000F4F0000}"/>
    <cellStyle name="40% - Accent5 4 2 7" xfId="13783" xr:uid="{00000000-0005-0000-0000-0000104F0000}"/>
    <cellStyle name="40% - Accent5 4 2 7 2" xfId="13784" xr:uid="{00000000-0005-0000-0000-0000114F0000}"/>
    <cellStyle name="40% - Accent5 4 2 7 2 2" xfId="13785" xr:uid="{00000000-0005-0000-0000-0000124F0000}"/>
    <cellStyle name="40% - Accent5 4 2 7 3" xfId="13786" xr:uid="{00000000-0005-0000-0000-0000134F0000}"/>
    <cellStyle name="40% - Accent5 4 2 7 4" xfId="13787" xr:uid="{00000000-0005-0000-0000-0000144F0000}"/>
    <cellStyle name="40% - Accent5 4 2 7 5" xfId="46314" xr:uid="{00000000-0005-0000-0000-0000154F0000}"/>
    <cellStyle name="40% - Accent5 4 2 8" xfId="13788" xr:uid="{00000000-0005-0000-0000-0000164F0000}"/>
    <cellStyle name="40% - Accent5 4 2 8 2" xfId="13789" xr:uid="{00000000-0005-0000-0000-0000174F0000}"/>
    <cellStyle name="40% - Accent5 4 2 8 2 2" xfId="13790" xr:uid="{00000000-0005-0000-0000-0000184F0000}"/>
    <cellStyle name="40% - Accent5 4 2 8 3" xfId="13791" xr:uid="{00000000-0005-0000-0000-0000194F0000}"/>
    <cellStyle name="40% - Accent5 4 2 8 4" xfId="13792" xr:uid="{00000000-0005-0000-0000-00001A4F0000}"/>
    <cellStyle name="40% - Accent5 4 2 9" xfId="13793" xr:uid="{00000000-0005-0000-0000-00001B4F0000}"/>
    <cellStyle name="40% - Accent5 4 2 9 2" xfId="13794" xr:uid="{00000000-0005-0000-0000-00001C4F0000}"/>
    <cellStyle name="40% - Accent5 4 3" xfId="13795" xr:uid="{00000000-0005-0000-0000-00001D4F0000}"/>
    <cellStyle name="40% - Accent5 4 3 10" xfId="13796" xr:uid="{00000000-0005-0000-0000-00001E4F0000}"/>
    <cellStyle name="40% - Accent5 4 3 11" xfId="34808" xr:uid="{00000000-0005-0000-0000-00001F4F0000}"/>
    <cellStyle name="40% - Accent5 4 3 12" xfId="46315" xr:uid="{00000000-0005-0000-0000-0000204F0000}"/>
    <cellStyle name="40% - Accent5 4 3 2" xfId="13797" xr:uid="{00000000-0005-0000-0000-0000214F0000}"/>
    <cellStyle name="40% - Accent5 4 3 2 10" xfId="34809" xr:uid="{00000000-0005-0000-0000-0000224F0000}"/>
    <cellStyle name="40% - Accent5 4 3 2 11" xfId="46316" xr:uid="{00000000-0005-0000-0000-0000234F0000}"/>
    <cellStyle name="40% - Accent5 4 3 2 2" xfId="13798" xr:uid="{00000000-0005-0000-0000-0000244F0000}"/>
    <cellStyle name="40% - Accent5 4 3 2 2 2" xfId="13799" xr:uid="{00000000-0005-0000-0000-0000254F0000}"/>
    <cellStyle name="40% - Accent5 4 3 2 2 2 2" xfId="13800" xr:uid="{00000000-0005-0000-0000-0000264F0000}"/>
    <cellStyle name="40% - Accent5 4 3 2 2 2 2 2" xfId="13801" xr:uid="{00000000-0005-0000-0000-0000274F0000}"/>
    <cellStyle name="40% - Accent5 4 3 2 2 2 2 3" xfId="46319" xr:uid="{00000000-0005-0000-0000-0000284F0000}"/>
    <cellStyle name="40% - Accent5 4 3 2 2 2 3" xfId="13802" xr:uid="{00000000-0005-0000-0000-0000294F0000}"/>
    <cellStyle name="40% - Accent5 4 3 2 2 2 4" xfId="13803" xr:uid="{00000000-0005-0000-0000-00002A4F0000}"/>
    <cellStyle name="40% - Accent5 4 3 2 2 2 5" xfId="38527" xr:uid="{00000000-0005-0000-0000-00002B4F0000}"/>
    <cellStyle name="40% - Accent5 4 3 2 2 2 6" xfId="46318" xr:uid="{00000000-0005-0000-0000-00002C4F0000}"/>
    <cellStyle name="40% - Accent5 4 3 2 2 3" xfId="13804" xr:uid="{00000000-0005-0000-0000-00002D4F0000}"/>
    <cellStyle name="40% - Accent5 4 3 2 2 3 2" xfId="13805" xr:uid="{00000000-0005-0000-0000-00002E4F0000}"/>
    <cellStyle name="40% - Accent5 4 3 2 2 3 3" xfId="46320" xr:uid="{00000000-0005-0000-0000-00002F4F0000}"/>
    <cellStyle name="40% - Accent5 4 3 2 2 4" xfId="13806" xr:uid="{00000000-0005-0000-0000-0000304F0000}"/>
    <cellStyle name="40% - Accent5 4 3 2 2 5" xfId="13807" xr:uid="{00000000-0005-0000-0000-0000314F0000}"/>
    <cellStyle name="40% - Accent5 4 3 2 2 6" xfId="38526" xr:uid="{00000000-0005-0000-0000-0000324F0000}"/>
    <cellStyle name="40% - Accent5 4 3 2 2 7" xfId="46317" xr:uid="{00000000-0005-0000-0000-0000334F0000}"/>
    <cellStyle name="40% - Accent5 4 3 2 3" xfId="13808" xr:uid="{00000000-0005-0000-0000-0000344F0000}"/>
    <cellStyle name="40% - Accent5 4 3 2 3 2" xfId="13809" xr:uid="{00000000-0005-0000-0000-0000354F0000}"/>
    <cellStyle name="40% - Accent5 4 3 2 3 2 2" xfId="13810" xr:uid="{00000000-0005-0000-0000-0000364F0000}"/>
    <cellStyle name="40% - Accent5 4 3 2 3 2 2 2" xfId="13811" xr:uid="{00000000-0005-0000-0000-0000374F0000}"/>
    <cellStyle name="40% - Accent5 4 3 2 3 2 2 3" xfId="46323" xr:uid="{00000000-0005-0000-0000-0000384F0000}"/>
    <cellStyle name="40% - Accent5 4 3 2 3 2 3" xfId="13812" xr:uid="{00000000-0005-0000-0000-0000394F0000}"/>
    <cellStyle name="40% - Accent5 4 3 2 3 2 4" xfId="13813" xr:uid="{00000000-0005-0000-0000-00003A4F0000}"/>
    <cellStyle name="40% - Accent5 4 3 2 3 2 5" xfId="38529" xr:uid="{00000000-0005-0000-0000-00003B4F0000}"/>
    <cellStyle name="40% - Accent5 4 3 2 3 2 6" xfId="46322" xr:uid="{00000000-0005-0000-0000-00003C4F0000}"/>
    <cellStyle name="40% - Accent5 4 3 2 3 3" xfId="13814" xr:uid="{00000000-0005-0000-0000-00003D4F0000}"/>
    <cellStyle name="40% - Accent5 4 3 2 3 3 2" xfId="13815" xr:uid="{00000000-0005-0000-0000-00003E4F0000}"/>
    <cellStyle name="40% - Accent5 4 3 2 3 3 3" xfId="46324" xr:uid="{00000000-0005-0000-0000-00003F4F0000}"/>
    <cellStyle name="40% - Accent5 4 3 2 3 4" xfId="13816" xr:uid="{00000000-0005-0000-0000-0000404F0000}"/>
    <cellStyle name="40% - Accent5 4 3 2 3 5" xfId="13817" xr:uid="{00000000-0005-0000-0000-0000414F0000}"/>
    <cellStyle name="40% - Accent5 4 3 2 3 6" xfId="38528" xr:uid="{00000000-0005-0000-0000-0000424F0000}"/>
    <cellStyle name="40% - Accent5 4 3 2 3 7" xfId="46321" xr:uid="{00000000-0005-0000-0000-0000434F0000}"/>
    <cellStyle name="40% - Accent5 4 3 2 4" xfId="13818" xr:uid="{00000000-0005-0000-0000-0000444F0000}"/>
    <cellStyle name="40% - Accent5 4 3 2 4 2" xfId="13819" xr:uid="{00000000-0005-0000-0000-0000454F0000}"/>
    <cellStyle name="40% - Accent5 4 3 2 4 2 2" xfId="13820" xr:uid="{00000000-0005-0000-0000-0000464F0000}"/>
    <cellStyle name="40% - Accent5 4 3 2 4 2 3" xfId="46326" xr:uid="{00000000-0005-0000-0000-0000474F0000}"/>
    <cellStyle name="40% - Accent5 4 3 2 4 3" xfId="13821" xr:uid="{00000000-0005-0000-0000-0000484F0000}"/>
    <cellStyle name="40% - Accent5 4 3 2 4 4" xfId="13822" xr:uid="{00000000-0005-0000-0000-0000494F0000}"/>
    <cellStyle name="40% - Accent5 4 3 2 4 5" xfId="38530" xr:uid="{00000000-0005-0000-0000-00004A4F0000}"/>
    <cellStyle name="40% - Accent5 4 3 2 4 6" xfId="46325" xr:uid="{00000000-0005-0000-0000-00004B4F0000}"/>
    <cellStyle name="40% - Accent5 4 3 2 5" xfId="13823" xr:uid="{00000000-0005-0000-0000-00004C4F0000}"/>
    <cellStyle name="40% - Accent5 4 3 2 5 2" xfId="13824" xr:uid="{00000000-0005-0000-0000-00004D4F0000}"/>
    <cellStyle name="40% - Accent5 4 3 2 5 2 2" xfId="13825" xr:uid="{00000000-0005-0000-0000-00004E4F0000}"/>
    <cellStyle name="40% - Accent5 4 3 2 5 3" xfId="13826" xr:uid="{00000000-0005-0000-0000-00004F4F0000}"/>
    <cellStyle name="40% - Accent5 4 3 2 5 4" xfId="13827" xr:uid="{00000000-0005-0000-0000-0000504F0000}"/>
    <cellStyle name="40% - Accent5 4 3 2 5 5" xfId="46327" xr:uid="{00000000-0005-0000-0000-0000514F0000}"/>
    <cellStyle name="40% - Accent5 4 3 2 6" xfId="13828" xr:uid="{00000000-0005-0000-0000-0000524F0000}"/>
    <cellStyle name="40% - Accent5 4 3 2 6 2" xfId="13829" xr:uid="{00000000-0005-0000-0000-0000534F0000}"/>
    <cellStyle name="40% - Accent5 4 3 2 6 2 2" xfId="13830" xr:uid="{00000000-0005-0000-0000-0000544F0000}"/>
    <cellStyle name="40% - Accent5 4 3 2 6 3" xfId="13831" xr:uid="{00000000-0005-0000-0000-0000554F0000}"/>
    <cellStyle name="40% - Accent5 4 3 2 6 4" xfId="13832" xr:uid="{00000000-0005-0000-0000-0000564F0000}"/>
    <cellStyle name="40% - Accent5 4 3 2 7" xfId="13833" xr:uid="{00000000-0005-0000-0000-0000574F0000}"/>
    <cellStyle name="40% - Accent5 4 3 2 7 2" xfId="13834" xr:uid="{00000000-0005-0000-0000-0000584F0000}"/>
    <cellStyle name="40% - Accent5 4 3 2 8" xfId="13835" xr:uid="{00000000-0005-0000-0000-0000594F0000}"/>
    <cellStyle name="40% - Accent5 4 3 2 9" xfId="13836" xr:uid="{00000000-0005-0000-0000-00005A4F0000}"/>
    <cellStyle name="40% - Accent5 4 3 3" xfId="13837" xr:uid="{00000000-0005-0000-0000-00005B4F0000}"/>
    <cellStyle name="40% - Accent5 4 3 3 2" xfId="13838" xr:uid="{00000000-0005-0000-0000-00005C4F0000}"/>
    <cellStyle name="40% - Accent5 4 3 3 2 2" xfId="13839" xr:uid="{00000000-0005-0000-0000-00005D4F0000}"/>
    <cellStyle name="40% - Accent5 4 3 3 2 2 2" xfId="13840" xr:uid="{00000000-0005-0000-0000-00005E4F0000}"/>
    <cellStyle name="40% - Accent5 4 3 3 2 2 3" xfId="46330" xr:uid="{00000000-0005-0000-0000-00005F4F0000}"/>
    <cellStyle name="40% - Accent5 4 3 3 2 3" xfId="13841" xr:uid="{00000000-0005-0000-0000-0000604F0000}"/>
    <cellStyle name="40% - Accent5 4 3 3 2 4" xfId="13842" xr:uid="{00000000-0005-0000-0000-0000614F0000}"/>
    <cellStyle name="40% - Accent5 4 3 3 2 5" xfId="38532" xr:uid="{00000000-0005-0000-0000-0000624F0000}"/>
    <cellStyle name="40% - Accent5 4 3 3 2 6" xfId="46329" xr:uid="{00000000-0005-0000-0000-0000634F0000}"/>
    <cellStyle name="40% - Accent5 4 3 3 3" xfId="13843" xr:uid="{00000000-0005-0000-0000-0000644F0000}"/>
    <cellStyle name="40% - Accent5 4 3 3 3 2" xfId="13844" xr:uid="{00000000-0005-0000-0000-0000654F0000}"/>
    <cellStyle name="40% - Accent5 4 3 3 3 3" xfId="46331" xr:uid="{00000000-0005-0000-0000-0000664F0000}"/>
    <cellStyle name="40% - Accent5 4 3 3 4" xfId="13845" xr:uid="{00000000-0005-0000-0000-0000674F0000}"/>
    <cellStyle name="40% - Accent5 4 3 3 5" xfId="13846" xr:uid="{00000000-0005-0000-0000-0000684F0000}"/>
    <cellStyle name="40% - Accent5 4 3 3 6" xfId="38531" xr:uid="{00000000-0005-0000-0000-0000694F0000}"/>
    <cellStyle name="40% - Accent5 4 3 3 7" xfId="46328" xr:uid="{00000000-0005-0000-0000-00006A4F0000}"/>
    <cellStyle name="40% - Accent5 4 3 4" xfId="13847" xr:uid="{00000000-0005-0000-0000-00006B4F0000}"/>
    <cellStyle name="40% - Accent5 4 3 4 2" xfId="13848" xr:uid="{00000000-0005-0000-0000-00006C4F0000}"/>
    <cellStyle name="40% - Accent5 4 3 4 2 2" xfId="13849" xr:uid="{00000000-0005-0000-0000-00006D4F0000}"/>
    <cellStyle name="40% - Accent5 4 3 4 2 2 2" xfId="13850" xr:uid="{00000000-0005-0000-0000-00006E4F0000}"/>
    <cellStyle name="40% - Accent5 4 3 4 2 2 3" xfId="46334" xr:uid="{00000000-0005-0000-0000-00006F4F0000}"/>
    <cellStyle name="40% - Accent5 4 3 4 2 3" xfId="13851" xr:uid="{00000000-0005-0000-0000-0000704F0000}"/>
    <cellStyle name="40% - Accent5 4 3 4 2 4" xfId="13852" xr:uid="{00000000-0005-0000-0000-0000714F0000}"/>
    <cellStyle name="40% - Accent5 4 3 4 2 5" xfId="38534" xr:uid="{00000000-0005-0000-0000-0000724F0000}"/>
    <cellStyle name="40% - Accent5 4 3 4 2 6" xfId="46333" xr:uid="{00000000-0005-0000-0000-0000734F0000}"/>
    <cellStyle name="40% - Accent5 4 3 4 3" xfId="13853" xr:uid="{00000000-0005-0000-0000-0000744F0000}"/>
    <cellStyle name="40% - Accent5 4 3 4 3 2" xfId="13854" xr:uid="{00000000-0005-0000-0000-0000754F0000}"/>
    <cellStyle name="40% - Accent5 4 3 4 3 3" xfId="46335" xr:uid="{00000000-0005-0000-0000-0000764F0000}"/>
    <cellStyle name="40% - Accent5 4 3 4 4" xfId="13855" xr:uid="{00000000-0005-0000-0000-0000774F0000}"/>
    <cellStyle name="40% - Accent5 4 3 4 5" xfId="13856" xr:uid="{00000000-0005-0000-0000-0000784F0000}"/>
    <cellStyle name="40% - Accent5 4 3 4 6" xfId="38533" xr:uid="{00000000-0005-0000-0000-0000794F0000}"/>
    <cellStyle name="40% - Accent5 4 3 4 7" xfId="46332" xr:uid="{00000000-0005-0000-0000-00007A4F0000}"/>
    <cellStyle name="40% - Accent5 4 3 5" xfId="13857" xr:uid="{00000000-0005-0000-0000-00007B4F0000}"/>
    <cellStyle name="40% - Accent5 4 3 5 2" xfId="13858" xr:uid="{00000000-0005-0000-0000-00007C4F0000}"/>
    <cellStyle name="40% - Accent5 4 3 5 2 2" xfId="13859" xr:uid="{00000000-0005-0000-0000-00007D4F0000}"/>
    <cellStyle name="40% - Accent5 4 3 5 2 3" xfId="46337" xr:uid="{00000000-0005-0000-0000-00007E4F0000}"/>
    <cellStyle name="40% - Accent5 4 3 5 3" xfId="13860" xr:uid="{00000000-0005-0000-0000-00007F4F0000}"/>
    <cellStyle name="40% - Accent5 4 3 5 4" xfId="13861" xr:uid="{00000000-0005-0000-0000-0000804F0000}"/>
    <cellStyle name="40% - Accent5 4 3 5 5" xfId="38535" xr:uid="{00000000-0005-0000-0000-0000814F0000}"/>
    <cellStyle name="40% - Accent5 4 3 5 6" xfId="46336" xr:uid="{00000000-0005-0000-0000-0000824F0000}"/>
    <cellStyle name="40% - Accent5 4 3 6" xfId="13862" xr:uid="{00000000-0005-0000-0000-0000834F0000}"/>
    <cellStyle name="40% - Accent5 4 3 6 2" xfId="13863" xr:uid="{00000000-0005-0000-0000-0000844F0000}"/>
    <cellStyle name="40% - Accent5 4 3 6 2 2" xfId="13864" xr:uid="{00000000-0005-0000-0000-0000854F0000}"/>
    <cellStyle name="40% - Accent5 4 3 6 3" xfId="13865" xr:uid="{00000000-0005-0000-0000-0000864F0000}"/>
    <cellStyle name="40% - Accent5 4 3 6 4" xfId="13866" xr:uid="{00000000-0005-0000-0000-0000874F0000}"/>
    <cellStyle name="40% - Accent5 4 3 6 5" xfId="46338" xr:uid="{00000000-0005-0000-0000-0000884F0000}"/>
    <cellStyle name="40% - Accent5 4 3 7" xfId="13867" xr:uid="{00000000-0005-0000-0000-0000894F0000}"/>
    <cellStyle name="40% - Accent5 4 3 7 2" xfId="13868" xr:uid="{00000000-0005-0000-0000-00008A4F0000}"/>
    <cellStyle name="40% - Accent5 4 3 7 2 2" xfId="13869" xr:uid="{00000000-0005-0000-0000-00008B4F0000}"/>
    <cellStyle name="40% - Accent5 4 3 7 3" xfId="13870" xr:uid="{00000000-0005-0000-0000-00008C4F0000}"/>
    <cellStyle name="40% - Accent5 4 3 7 4" xfId="13871" xr:uid="{00000000-0005-0000-0000-00008D4F0000}"/>
    <cellStyle name="40% - Accent5 4 3 8" xfId="13872" xr:uid="{00000000-0005-0000-0000-00008E4F0000}"/>
    <cellStyle name="40% - Accent5 4 3 8 2" xfId="13873" xr:uid="{00000000-0005-0000-0000-00008F4F0000}"/>
    <cellStyle name="40% - Accent5 4 3 9" xfId="13874" xr:uid="{00000000-0005-0000-0000-0000904F0000}"/>
    <cellStyle name="40% - Accent5 4 4" xfId="13875" xr:uid="{00000000-0005-0000-0000-0000914F0000}"/>
    <cellStyle name="40% - Accent5 4 4 10" xfId="34810" xr:uid="{00000000-0005-0000-0000-0000924F0000}"/>
    <cellStyle name="40% - Accent5 4 4 11" xfId="46339" xr:uid="{00000000-0005-0000-0000-0000934F0000}"/>
    <cellStyle name="40% - Accent5 4 4 2" xfId="13876" xr:uid="{00000000-0005-0000-0000-0000944F0000}"/>
    <cellStyle name="40% - Accent5 4 4 2 2" xfId="13877" xr:uid="{00000000-0005-0000-0000-0000954F0000}"/>
    <cellStyle name="40% - Accent5 4 4 2 2 2" xfId="13878" xr:uid="{00000000-0005-0000-0000-0000964F0000}"/>
    <cellStyle name="40% - Accent5 4 4 2 2 2 2" xfId="13879" xr:uid="{00000000-0005-0000-0000-0000974F0000}"/>
    <cellStyle name="40% - Accent5 4 4 2 2 2 3" xfId="46342" xr:uid="{00000000-0005-0000-0000-0000984F0000}"/>
    <cellStyle name="40% - Accent5 4 4 2 2 3" xfId="13880" xr:uid="{00000000-0005-0000-0000-0000994F0000}"/>
    <cellStyle name="40% - Accent5 4 4 2 2 4" xfId="13881" xr:uid="{00000000-0005-0000-0000-00009A4F0000}"/>
    <cellStyle name="40% - Accent5 4 4 2 2 5" xfId="38537" xr:uid="{00000000-0005-0000-0000-00009B4F0000}"/>
    <cellStyle name="40% - Accent5 4 4 2 2 6" xfId="46341" xr:uid="{00000000-0005-0000-0000-00009C4F0000}"/>
    <cellStyle name="40% - Accent5 4 4 2 3" xfId="13882" xr:uid="{00000000-0005-0000-0000-00009D4F0000}"/>
    <cellStyle name="40% - Accent5 4 4 2 3 2" xfId="13883" xr:uid="{00000000-0005-0000-0000-00009E4F0000}"/>
    <cellStyle name="40% - Accent5 4 4 2 3 3" xfId="46343" xr:uid="{00000000-0005-0000-0000-00009F4F0000}"/>
    <cellStyle name="40% - Accent5 4 4 2 4" xfId="13884" xr:uid="{00000000-0005-0000-0000-0000A04F0000}"/>
    <cellStyle name="40% - Accent5 4 4 2 5" xfId="13885" xr:uid="{00000000-0005-0000-0000-0000A14F0000}"/>
    <cellStyle name="40% - Accent5 4 4 2 6" xfId="38536" xr:uid="{00000000-0005-0000-0000-0000A24F0000}"/>
    <cellStyle name="40% - Accent5 4 4 2 7" xfId="46340" xr:uid="{00000000-0005-0000-0000-0000A34F0000}"/>
    <cellStyle name="40% - Accent5 4 4 3" xfId="13886" xr:uid="{00000000-0005-0000-0000-0000A44F0000}"/>
    <cellStyle name="40% - Accent5 4 4 3 2" xfId="13887" xr:uid="{00000000-0005-0000-0000-0000A54F0000}"/>
    <cellStyle name="40% - Accent5 4 4 3 2 2" xfId="13888" xr:uid="{00000000-0005-0000-0000-0000A64F0000}"/>
    <cellStyle name="40% - Accent5 4 4 3 2 2 2" xfId="13889" xr:uid="{00000000-0005-0000-0000-0000A74F0000}"/>
    <cellStyle name="40% - Accent5 4 4 3 2 2 3" xfId="46346" xr:uid="{00000000-0005-0000-0000-0000A84F0000}"/>
    <cellStyle name="40% - Accent5 4 4 3 2 3" xfId="13890" xr:uid="{00000000-0005-0000-0000-0000A94F0000}"/>
    <cellStyle name="40% - Accent5 4 4 3 2 4" xfId="13891" xr:uid="{00000000-0005-0000-0000-0000AA4F0000}"/>
    <cellStyle name="40% - Accent5 4 4 3 2 5" xfId="38539" xr:uid="{00000000-0005-0000-0000-0000AB4F0000}"/>
    <cellStyle name="40% - Accent5 4 4 3 2 6" xfId="46345" xr:uid="{00000000-0005-0000-0000-0000AC4F0000}"/>
    <cellStyle name="40% - Accent5 4 4 3 3" xfId="13892" xr:uid="{00000000-0005-0000-0000-0000AD4F0000}"/>
    <cellStyle name="40% - Accent5 4 4 3 3 2" xfId="13893" xr:uid="{00000000-0005-0000-0000-0000AE4F0000}"/>
    <cellStyle name="40% - Accent5 4 4 3 3 3" xfId="46347" xr:uid="{00000000-0005-0000-0000-0000AF4F0000}"/>
    <cellStyle name="40% - Accent5 4 4 3 4" xfId="13894" xr:uid="{00000000-0005-0000-0000-0000B04F0000}"/>
    <cellStyle name="40% - Accent5 4 4 3 5" xfId="13895" xr:uid="{00000000-0005-0000-0000-0000B14F0000}"/>
    <cellStyle name="40% - Accent5 4 4 3 6" xfId="38538" xr:uid="{00000000-0005-0000-0000-0000B24F0000}"/>
    <cellStyle name="40% - Accent5 4 4 3 7" xfId="46344" xr:uid="{00000000-0005-0000-0000-0000B34F0000}"/>
    <cellStyle name="40% - Accent5 4 4 4" xfId="13896" xr:uid="{00000000-0005-0000-0000-0000B44F0000}"/>
    <cellStyle name="40% - Accent5 4 4 4 2" xfId="13897" xr:uid="{00000000-0005-0000-0000-0000B54F0000}"/>
    <cellStyle name="40% - Accent5 4 4 4 2 2" xfId="13898" xr:uid="{00000000-0005-0000-0000-0000B64F0000}"/>
    <cellStyle name="40% - Accent5 4 4 4 2 3" xfId="46349" xr:uid="{00000000-0005-0000-0000-0000B74F0000}"/>
    <cellStyle name="40% - Accent5 4 4 4 3" xfId="13899" xr:uid="{00000000-0005-0000-0000-0000B84F0000}"/>
    <cellStyle name="40% - Accent5 4 4 4 4" xfId="13900" xr:uid="{00000000-0005-0000-0000-0000B94F0000}"/>
    <cellStyle name="40% - Accent5 4 4 4 5" xfId="38540" xr:uid="{00000000-0005-0000-0000-0000BA4F0000}"/>
    <cellStyle name="40% - Accent5 4 4 4 6" xfId="46348" xr:uid="{00000000-0005-0000-0000-0000BB4F0000}"/>
    <cellStyle name="40% - Accent5 4 4 5" xfId="13901" xr:uid="{00000000-0005-0000-0000-0000BC4F0000}"/>
    <cellStyle name="40% - Accent5 4 4 5 2" xfId="13902" xr:uid="{00000000-0005-0000-0000-0000BD4F0000}"/>
    <cellStyle name="40% - Accent5 4 4 5 2 2" xfId="13903" xr:uid="{00000000-0005-0000-0000-0000BE4F0000}"/>
    <cellStyle name="40% - Accent5 4 4 5 3" xfId="13904" xr:uid="{00000000-0005-0000-0000-0000BF4F0000}"/>
    <cellStyle name="40% - Accent5 4 4 5 4" xfId="13905" xr:uid="{00000000-0005-0000-0000-0000C04F0000}"/>
    <cellStyle name="40% - Accent5 4 4 5 5" xfId="46350" xr:uid="{00000000-0005-0000-0000-0000C14F0000}"/>
    <cellStyle name="40% - Accent5 4 4 6" xfId="13906" xr:uid="{00000000-0005-0000-0000-0000C24F0000}"/>
    <cellStyle name="40% - Accent5 4 4 6 2" xfId="13907" xr:uid="{00000000-0005-0000-0000-0000C34F0000}"/>
    <cellStyle name="40% - Accent5 4 4 6 2 2" xfId="13908" xr:uid="{00000000-0005-0000-0000-0000C44F0000}"/>
    <cellStyle name="40% - Accent5 4 4 6 3" xfId="13909" xr:uid="{00000000-0005-0000-0000-0000C54F0000}"/>
    <cellStyle name="40% - Accent5 4 4 6 4" xfId="13910" xr:uid="{00000000-0005-0000-0000-0000C64F0000}"/>
    <cellStyle name="40% - Accent5 4 4 7" xfId="13911" xr:uid="{00000000-0005-0000-0000-0000C74F0000}"/>
    <cellStyle name="40% - Accent5 4 4 7 2" xfId="13912" xr:uid="{00000000-0005-0000-0000-0000C84F0000}"/>
    <cellStyle name="40% - Accent5 4 4 8" xfId="13913" xr:uid="{00000000-0005-0000-0000-0000C94F0000}"/>
    <cellStyle name="40% - Accent5 4 4 9" xfId="13914" xr:uid="{00000000-0005-0000-0000-0000CA4F0000}"/>
    <cellStyle name="40% - Accent5 4 5" xfId="13915" xr:uid="{00000000-0005-0000-0000-0000CB4F0000}"/>
    <cellStyle name="40% - Accent5 4 5 2" xfId="13916" xr:uid="{00000000-0005-0000-0000-0000CC4F0000}"/>
    <cellStyle name="40% - Accent5 4 5 2 2" xfId="13917" xr:uid="{00000000-0005-0000-0000-0000CD4F0000}"/>
    <cellStyle name="40% - Accent5 4 5 2 2 2" xfId="13918" xr:uid="{00000000-0005-0000-0000-0000CE4F0000}"/>
    <cellStyle name="40% - Accent5 4 5 2 2 2 2" xfId="13919" xr:uid="{00000000-0005-0000-0000-0000CF4F0000}"/>
    <cellStyle name="40% - Accent5 4 5 2 2 2 3" xfId="46354" xr:uid="{00000000-0005-0000-0000-0000D04F0000}"/>
    <cellStyle name="40% - Accent5 4 5 2 2 3" xfId="13920" xr:uid="{00000000-0005-0000-0000-0000D14F0000}"/>
    <cellStyle name="40% - Accent5 4 5 2 2 4" xfId="13921" xr:uid="{00000000-0005-0000-0000-0000D24F0000}"/>
    <cellStyle name="40% - Accent5 4 5 2 2 5" xfId="38543" xr:uid="{00000000-0005-0000-0000-0000D34F0000}"/>
    <cellStyle name="40% - Accent5 4 5 2 2 6" xfId="46353" xr:uid="{00000000-0005-0000-0000-0000D44F0000}"/>
    <cellStyle name="40% - Accent5 4 5 2 3" xfId="13922" xr:uid="{00000000-0005-0000-0000-0000D54F0000}"/>
    <cellStyle name="40% - Accent5 4 5 2 3 2" xfId="13923" xr:uid="{00000000-0005-0000-0000-0000D64F0000}"/>
    <cellStyle name="40% - Accent5 4 5 2 3 3" xfId="46355" xr:uid="{00000000-0005-0000-0000-0000D74F0000}"/>
    <cellStyle name="40% - Accent5 4 5 2 4" xfId="13924" xr:uid="{00000000-0005-0000-0000-0000D84F0000}"/>
    <cellStyle name="40% - Accent5 4 5 2 5" xfId="13925" xr:uid="{00000000-0005-0000-0000-0000D94F0000}"/>
    <cellStyle name="40% - Accent5 4 5 2 6" xfId="38542" xr:uid="{00000000-0005-0000-0000-0000DA4F0000}"/>
    <cellStyle name="40% - Accent5 4 5 2 7" xfId="46352" xr:uid="{00000000-0005-0000-0000-0000DB4F0000}"/>
    <cellStyle name="40% - Accent5 4 5 3" xfId="13926" xr:uid="{00000000-0005-0000-0000-0000DC4F0000}"/>
    <cellStyle name="40% - Accent5 4 5 3 2" xfId="13927" xr:uid="{00000000-0005-0000-0000-0000DD4F0000}"/>
    <cellStyle name="40% - Accent5 4 5 3 2 2" xfId="13928" xr:uid="{00000000-0005-0000-0000-0000DE4F0000}"/>
    <cellStyle name="40% - Accent5 4 5 3 2 3" xfId="46357" xr:uid="{00000000-0005-0000-0000-0000DF4F0000}"/>
    <cellStyle name="40% - Accent5 4 5 3 3" xfId="13929" xr:uid="{00000000-0005-0000-0000-0000E04F0000}"/>
    <cellStyle name="40% - Accent5 4 5 3 4" xfId="13930" xr:uid="{00000000-0005-0000-0000-0000E14F0000}"/>
    <cellStyle name="40% - Accent5 4 5 3 5" xfId="38544" xr:uid="{00000000-0005-0000-0000-0000E24F0000}"/>
    <cellStyle name="40% - Accent5 4 5 3 6" xfId="46356" xr:uid="{00000000-0005-0000-0000-0000E34F0000}"/>
    <cellStyle name="40% - Accent5 4 5 4" xfId="13931" xr:uid="{00000000-0005-0000-0000-0000E44F0000}"/>
    <cellStyle name="40% - Accent5 4 5 5" xfId="13932" xr:uid="{00000000-0005-0000-0000-0000E54F0000}"/>
    <cellStyle name="40% - Accent5 4 5 5 2" xfId="13933" xr:uid="{00000000-0005-0000-0000-0000E64F0000}"/>
    <cellStyle name="40% - Accent5 4 5 5 3" xfId="46358" xr:uid="{00000000-0005-0000-0000-0000E74F0000}"/>
    <cellStyle name="40% - Accent5 4 5 6" xfId="13934" xr:uid="{00000000-0005-0000-0000-0000E84F0000}"/>
    <cellStyle name="40% - Accent5 4 5 7" xfId="13935" xr:uid="{00000000-0005-0000-0000-0000E94F0000}"/>
    <cellStyle name="40% - Accent5 4 5 8" xfId="38541" xr:uid="{00000000-0005-0000-0000-0000EA4F0000}"/>
    <cellStyle name="40% - Accent5 4 5 9" xfId="46351" xr:uid="{00000000-0005-0000-0000-0000EB4F0000}"/>
    <cellStyle name="40% - Accent5 4 6" xfId="13936" xr:uid="{00000000-0005-0000-0000-0000EC4F0000}"/>
    <cellStyle name="40% - Accent5 4 6 2" xfId="13937" xr:uid="{00000000-0005-0000-0000-0000ED4F0000}"/>
    <cellStyle name="40% - Accent5 4 6 2 2" xfId="13938" xr:uid="{00000000-0005-0000-0000-0000EE4F0000}"/>
    <cellStyle name="40% - Accent5 4 6 2 2 2" xfId="13939" xr:uid="{00000000-0005-0000-0000-0000EF4F0000}"/>
    <cellStyle name="40% - Accent5 4 6 2 2 3" xfId="46361" xr:uid="{00000000-0005-0000-0000-0000F04F0000}"/>
    <cellStyle name="40% - Accent5 4 6 2 3" xfId="13940" xr:uid="{00000000-0005-0000-0000-0000F14F0000}"/>
    <cellStyle name="40% - Accent5 4 6 2 4" xfId="13941" xr:uid="{00000000-0005-0000-0000-0000F24F0000}"/>
    <cellStyle name="40% - Accent5 4 6 2 5" xfId="38546" xr:uid="{00000000-0005-0000-0000-0000F34F0000}"/>
    <cellStyle name="40% - Accent5 4 6 2 6" xfId="46360" xr:uid="{00000000-0005-0000-0000-0000F44F0000}"/>
    <cellStyle name="40% - Accent5 4 6 3" xfId="13942" xr:uid="{00000000-0005-0000-0000-0000F54F0000}"/>
    <cellStyle name="40% - Accent5 4 6 3 2" xfId="13943" xr:uid="{00000000-0005-0000-0000-0000F64F0000}"/>
    <cellStyle name="40% - Accent5 4 6 3 2 2" xfId="13944" xr:uid="{00000000-0005-0000-0000-0000F74F0000}"/>
    <cellStyle name="40% - Accent5 4 6 3 2 3" xfId="46363" xr:uid="{00000000-0005-0000-0000-0000F84F0000}"/>
    <cellStyle name="40% - Accent5 4 6 3 3" xfId="13945" xr:uid="{00000000-0005-0000-0000-0000F94F0000}"/>
    <cellStyle name="40% - Accent5 4 6 3 4" xfId="13946" xr:uid="{00000000-0005-0000-0000-0000FA4F0000}"/>
    <cellStyle name="40% - Accent5 4 6 3 5" xfId="38547" xr:uid="{00000000-0005-0000-0000-0000FB4F0000}"/>
    <cellStyle name="40% - Accent5 4 6 3 6" xfId="46362" xr:uid="{00000000-0005-0000-0000-0000FC4F0000}"/>
    <cellStyle name="40% - Accent5 4 6 4" xfId="13947" xr:uid="{00000000-0005-0000-0000-0000FD4F0000}"/>
    <cellStyle name="40% - Accent5 4 6 4 2" xfId="13948" xr:uid="{00000000-0005-0000-0000-0000FE4F0000}"/>
    <cellStyle name="40% - Accent5 4 6 4 3" xfId="46364" xr:uid="{00000000-0005-0000-0000-0000FF4F0000}"/>
    <cellStyle name="40% - Accent5 4 6 5" xfId="13949" xr:uid="{00000000-0005-0000-0000-000000500000}"/>
    <cellStyle name="40% - Accent5 4 6 6" xfId="13950" xr:uid="{00000000-0005-0000-0000-000001500000}"/>
    <cellStyle name="40% - Accent5 4 6 7" xfId="38545" xr:uid="{00000000-0005-0000-0000-000002500000}"/>
    <cellStyle name="40% - Accent5 4 6 8" xfId="46359" xr:uid="{00000000-0005-0000-0000-000003500000}"/>
    <cellStyle name="40% - Accent5 4 7" xfId="13951" xr:uid="{00000000-0005-0000-0000-000004500000}"/>
    <cellStyle name="40% - Accent5 4 7 2" xfId="13952" xr:uid="{00000000-0005-0000-0000-000005500000}"/>
    <cellStyle name="40% - Accent5 4 7 2 2" xfId="13953" xr:uid="{00000000-0005-0000-0000-000006500000}"/>
    <cellStyle name="40% - Accent5 4 7 3" xfId="13954" xr:uid="{00000000-0005-0000-0000-000007500000}"/>
    <cellStyle name="40% - Accent5 4 7 4" xfId="13955" xr:uid="{00000000-0005-0000-0000-000008500000}"/>
    <cellStyle name="40% - Accent5 4 7 5" xfId="46365" xr:uid="{00000000-0005-0000-0000-000009500000}"/>
    <cellStyle name="40% - Accent5 4 8" xfId="13956" xr:uid="{00000000-0005-0000-0000-00000A500000}"/>
    <cellStyle name="40% - Accent5 4 8 2" xfId="13957" xr:uid="{00000000-0005-0000-0000-00000B500000}"/>
    <cellStyle name="40% - Accent5 4 8 2 2" xfId="13958" xr:uid="{00000000-0005-0000-0000-00000C500000}"/>
    <cellStyle name="40% - Accent5 4 8 3" xfId="13959" xr:uid="{00000000-0005-0000-0000-00000D500000}"/>
    <cellStyle name="40% - Accent5 4 8 4" xfId="13960" xr:uid="{00000000-0005-0000-0000-00000E500000}"/>
    <cellStyle name="40% - Accent5 4 9" xfId="34803" xr:uid="{00000000-0005-0000-0000-00000F500000}"/>
    <cellStyle name="40% - Accent5 5" xfId="13961" xr:uid="{00000000-0005-0000-0000-000010500000}"/>
    <cellStyle name="40% - Accent5 5 10" xfId="46366" xr:uid="{00000000-0005-0000-0000-000011500000}"/>
    <cellStyle name="40% - Accent5 5 2" xfId="13962" xr:uid="{00000000-0005-0000-0000-000012500000}"/>
    <cellStyle name="40% - Accent5 5 2 10" xfId="13963" xr:uid="{00000000-0005-0000-0000-000013500000}"/>
    <cellStyle name="40% - Accent5 5 2 11" xfId="13964" xr:uid="{00000000-0005-0000-0000-000014500000}"/>
    <cellStyle name="40% - Accent5 5 2 12" xfId="34812" xr:uid="{00000000-0005-0000-0000-000015500000}"/>
    <cellStyle name="40% - Accent5 5 2 13" xfId="46367" xr:uid="{00000000-0005-0000-0000-000016500000}"/>
    <cellStyle name="40% - Accent5 5 2 2" xfId="13965" xr:uid="{00000000-0005-0000-0000-000017500000}"/>
    <cellStyle name="40% - Accent5 5 2 2 10" xfId="13966" xr:uid="{00000000-0005-0000-0000-000018500000}"/>
    <cellStyle name="40% - Accent5 5 2 2 11" xfId="34813" xr:uid="{00000000-0005-0000-0000-000019500000}"/>
    <cellStyle name="40% - Accent5 5 2 2 12" xfId="46368" xr:uid="{00000000-0005-0000-0000-00001A500000}"/>
    <cellStyle name="40% - Accent5 5 2 2 2" xfId="13967" xr:uid="{00000000-0005-0000-0000-00001B500000}"/>
    <cellStyle name="40% - Accent5 5 2 2 2 10" xfId="34814" xr:uid="{00000000-0005-0000-0000-00001C500000}"/>
    <cellStyle name="40% - Accent5 5 2 2 2 11" xfId="46369" xr:uid="{00000000-0005-0000-0000-00001D500000}"/>
    <cellStyle name="40% - Accent5 5 2 2 2 2" xfId="13968" xr:uid="{00000000-0005-0000-0000-00001E500000}"/>
    <cellStyle name="40% - Accent5 5 2 2 2 2 2" xfId="13969" xr:uid="{00000000-0005-0000-0000-00001F500000}"/>
    <cellStyle name="40% - Accent5 5 2 2 2 2 2 2" xfId="13970" xr:uid="{00000000-0005-0000-0000-000020500000}"/>
    <cellStyle name="40% - Accent5 5 2 2 2 2 2 2 2" xfId="13971" xr:uid="{00000000-0005-0000-0000-000021500000}"/>
    <cellStyle name="40% - Accent5 5 2 2 2 2 2 2 3" xfId="46372" xr:uid="{00000000-0005-0000-0000-000022500000}"/>
    <cellStyle name="40% - Accent5 5 2 2 2 2 2 3" xfId="13972" xr:uid="{00000000-0005-0000-0000-000023500000}"/>
    <cellStyle name="40% - Accent5 5 2 2 2 2 2 4" xfId="13973" xr:uid="{00000000-0005-0000-0000-000024500000}"/>
    <cellStyle name="40% - Accent5 5 2 2 2 2 2 5" xfId="38549" xr:uid="{00000000-0005-0000-0000-000025500000}"/>
    <cellStyle name="40% - Accent5 5 2 2 2 2 2 6" xfId="46371" xr:uid="{00000000-0005-0000-0000-000026500000}"/>
    <cellStyle name="40% - Accent5 5 2 2 2 2 3" xfId="13974" xr:uid="{00000000-0005-0000-0000-000027500000}"/>
    <cellStyle name="40% - Accent5 5 2 2 2 2 3 2" xfId="13975" xr:uid="{00000000-0005-0000-0000-000028500000}"/>
    <cellStyle name="40% - Accent5 5 2 2 2 2 3 3" xfId="46373" xr:uid="{00000000-0005-0000-0000-000029500000}"/>
    <cellStyle name="40% - Accent5 5 2 2 2 2 4" xfId="13976" xr:uid="{00000000-0005-0000-0000-00002A500000}"/>
    <cellStyle name="40% - Accent5 5 2 2 2 2 5" xfId="13977" xr:uid="{00000000-0005-0000-0000-00002B500000}"/>
    <cellStyle name="40% - Accent5 5 2 2 2 2 6" xfId="38548" xr:uid="{00000000-0005-0000-0000-00002C500000}"/>
    <cellStyle name="40% - Accent5 5 2 2 2 2 7" xfId="46370" xr:uid="{00000000-0005-0000-0000-00002D500000}"/>
    <cellStyle name="40% - Accent5 5 2 2 2 3" xfId="13978" xr:uid="{00000000-0005-0000-0000-00002E500000}"/>
    <cellStyle name="40% - Accent5 5 2 2 2 3 2" xfId="13979" xr:uid="{00000000-0005-0000-0000-00002F500000}"/>
    <cellStyle name="40% - Accent5 5 2 2 2 3 2 2" xfId="13980" xr:uid="{00000000-0005-0000-0000-000030500000}"/>
    <cellStyle name="40% - Accent5 5 2 2 2 3 2 2 2" xfId="13981" xr:uid="{00000000-0005-0000-0000-000031500000}"/>
    <cellStyle name="40% - Accent5 5 2 2 2 3 2 2 3" xfId="46376" xr:uid="{00000000-0005-0000-0000-000032500000}"/>
    <cellStyle name="40% - Accent5 5 2 2 2 3 2 3" xfId="13982" xr:uid="{00000000-0005-0000-0000-000033500000}"/>
    <cellStyle name="40% - Accent5 5 2 2 2 3 2 4" xfId="13983" xr:uid="{00000000-0005-0000-0000-000034500000}"/>
    <cellStyle name="40% - Accent5 5 2 2 2 3 2 5" xfId="38551" xr:uid="{00000000-0005-0000-0000-000035500000}"/>
    <cellStyle name="40% - Accent5 5 2 2 2 3 2 6" xfId="46375" xr:uid="{00000000-0005-0000-0000-000036500000}"/>
    <cellStyle name="40% - Accent5 5 2 2 2 3 3" xfId="13984" xr:uid="{00000000-0005-0000-0000-000037500000}"/>
    <cellStyle name="40% - Accent5 5 2 2 2 3 3 2" xfId="13985" xr:uid="{00000000-0005-0000-0000-000038500000}"/>
    <cellStyle name="40% - Accent5 5 2 2 2 3 3 3" xfId="46377" xr:uid="{00000000-0005-0000-0000-000039500000}"/>
    <cellStyle name="40% - Accent5 5 2 2 2 3 4" xfId="13986" xr:uid="{00000000-0005-0000-0000-00003A500000}"/>
    <cellStyle name="40% - Accent5 5 2 2 2 3 5" xfId="13987" xr:uid="{00000000-0005-0000-0000-00003B500000}"/>
    <cellStyle name="40% - Accent5 5 2 2 2 3 6" xfId="38550" xr:uid="{00000000-0005-0000-0000-00003C500000}"/>
    <cellStyle name="40% - Accent5 5 2 2 2 3 7" xfId="46374" xr:uid="{00000000-0005-0000-0000-00003D500000}"/>
    <cellStyle name="40% - Accent5 5 2 2 2 4" xfId="13988" xr:uid="{00000000-0005-0000-0000-00003E500000}"/>
    <cellStyle name="40% - Accent5 5 2 2 2 4 2" xfId="13989" xr:uid="{00000000-0005-0000-0000-00003F500000}"/>
    <cellStyle name="40% - Accent5 5 2 2 2 4 2 2" xfId="13990" xr:uid="{00000000-0005-0000-0000-000040500000}"/>
    <cellStyle name="40% - Accent5 5 2 2 2 4 2 3" xfId="46379" xr:uid="{00000000-0005-0000-0000-000041500000}"/>
    <cellStyle name="40% - Accent5 5 2 2 2 4 3" xfId="13991" xr:uid="{00000000-0005-0000-0000-000042500000}"/>
    <cellStyle name="40% - Accent5 5 2 2 2 4 4" xfId="13992" xr:uid="{00000000-0005-0000-0000-000043500000}"/>
    <cellStyle name="40% - Accent5 5 2 2 2 4 5" xfId="38552" xr:uid="{00000000-0005-0000-0000-000044500000}"/>
    <cellStyle name="40% - Accent5 5 2 2 2 4 6" xfId="46378" xr:uid="{00000000-0005-0000-0000-000045500000}"/>
    <cellStyle name="40% - Accent5 5 2 2 2 5" xfId="13993" xr:uid="{00000000-0005-0000-0000-000046500000}"/>
    <cellStyle name="40% - Accent5 5 2 2 2 5 2" xfId="13994" xr:uid="{00000000-0005-0000-0000-000047500000}"/>
    <cellStyle name="40% - Accent5 5 2 2 2 5 2 2" xfId="13995" xr:uid="{00000000-0005-0000-0000-000048500000}"/>
    <cellStyle name="40% - Accent5 5 2 2 2 5 3" xfId="13996" xr:uid="{00000000-0005-0000-0000-000049500000}"/>
    <cellStyle name="40% - Accent5 5 2 2 2 5 4" xfId="13997" xr:uid="{00000000-0005-0000-0000-00004A500000}"/>
    <cellStyle name="40% - Accent5 5 2 2 2 5 5" xfId="46380" xr:uid="{00000000-0005-0000-0000-00004B500000}"/>
    <cellStyle name="40% - Accent5 5 2 2 2 6" xfId="13998" xr:uid="{00000000-0005-0000-0000-00004C500000}"/>
    <cellStyle name="40% - Accent5 5 2 2 2 6 2" xfId="13999" xr:uid="{00000000-0005-0000-0000-00004D500000}"/>
    <cellStyle name="40% - Accent5 5 2 2 2 6 2 2" xfId="14000" xr:uid="{00000000-0005-0000-0000-00004E500000}"/>
    <cellStyle name="40% - Accent5 5 2 2 2 6 3" xfId="14001" xr:uid="{00000000-0005-0000-0000-00004F500000}"/>
    <cellStyle name="40% - Accent5 5 2 2 2 6 4" xfId="14002" xr:uid="{00000000-0005-0000-0000-000050500000}"/>
    <cellStyle name="40% - Accent5 5 2 2 2 7" xfId="14003" xr:uid="{00000000-0005-0000-0000-000051500000}"/>
    <cellStyle name="40% - Accent5 5 2 2 2 7 2" xfId="14004" xr:uid="{00000000-0005-0000-0000-000052500000}"/>
    <cellStyle name="40% - Accent5 5 2 2 2 8" xfId="14005" xr:uid="{00000000-0005-0000-0000-000053500000}"/>
    <cellStyle name="40% - Accent5 5 2 2 2 9" xfId="14006" xr:uid="{00000000-0005-0000-0000-000054500000}"/>
    <cellStyle name="40% - Accent5 5 2 2 3" xfId="14007" xr:uid="{00000000-0005-0000-0000-000055500000}"/>
    <cellStyle name="40% - Accent5 5 2 2 3 2" xfId="14008" xr:uid="{00000000-0005-0000-0000-000056500000}"/>
    <cellStyle name="40% - Accent5 5 2 2 3 2 2" xfId="14009" xr:uid="{00000000-0005-0000-0000-000057500000}"/>
    <cellStyle name="40% - Accent5 5 2 2 3 2 2 2" xfId="14010" xr:uid="{00000000-0005-0000-0000-000058500000}"/>
    <cellStyle name="40% - Accent5 5 2 2 3 2 2 3" xfId="46383" xr:uid="{00000000-0005-0000-0000-000059500000}"/>
    <cellStyle name="40% - Accent5 5 2 2 3 2 3" xfId="14011" xr:uid="{00000000-0005-0000-0000-00005A500000}"/>
    <cellStyle name="40% - Accent5 5 2 2 3 2 4" xfId="14012" xr:uid="{00000000-0005-0000-0000-00005B500000}"/>
    <cellStyle name="40% - Accent5 5 2 2 3 2 5" xfId="38554" xr:uid="{00000000-0005-0000-0000-00005C500000}"/>
    <cellStyle name="40% - Accent5 5 2 2 3 2 6" xfId="46382" xr:uid="{00000000-0005-0000-0000-00005D500000}"/>
    <cellStyle name="40% - Accent5 5 2 2 3 3" xfId="14013" xr:uid="{00000000-0005-0000-0000-00005E500000}"/>
    <cellStyle name="40% - Accent5 5 2 2 3 3 2" xfId="14014" xr:uid="{00000000-0005-0000-0000-00005F500000}"/>
    <cellStyle name="40% - Accent5 5 2 2 3 3 3" xfId="46384" xr:uid="{00000000-0005-0000-0000-000060500000}"/>
    <cellStyle name="40% - Accent5 5 2 2 3 4" xfId="14015" xr:uid="{00000000-0005-0000-0000-000061500000}"/>
    <cellStyle name="40% - Accent5 5 2 2 3 5" xfId="14016" xr:uid="{00000000-0005-0000-0000-000062500000}"/>
    <cellStyle name="40% - Accent5 5 2 2 3 6" xfId="38553" xr:uid="{00000000-0005-0000-0000-000063500000}"/>
    <cellStyle name="40% - Accent5 5 2 2 3 7" xfId="46381" xr:uid="{00000000-0005-0000-0000-000064500000}"/>
    <cellStyle name="40% - Accent5 5 2 2 4" xfId="14017" xr:uid="{00000000-0005-0000-0000-000065500000}"/>
    <cellStyle name="40% - Accent5 5 2 2 4 2" xfId="14018" xr:uid="{00000000-0005-0000-0000-000066500000}"/>
    <cellStyle name="40% - Accent5 5 2 2 4 2 2" xfId="14019" xr:uid="{00000000-0005-0000-0000-000067500000}"/>
    <cellStyle name="40% - Accent5 5 2 2 4 2 2 2" xfId="14020" xr:uid="{00000000-0005-0000-0000-000068500000}"/>
    <cellStyle name="40% - Accent5 5 2 2 4 2 2 3" xfId="46387" xr:uid="{00000000-0005-0000-0000-000069500000}"/>
    <cellStyle name="40% - Accent5 5 2 2 4 2 3" xfId="14021" xr:uid="{00000000-0005-0000-0000-00006A500000}"/>
    <cellStyle name="40% - Accent5 5 2 2 4 2 4" xfId="14022" xr:uid="{00000000-0005-0000-0000-00006B500000}"/>
    <cellStyle name="40% - Accent5 5 2 2 4 2 5" xfId="38556" xr:uid="{00000000-0005-0000-0000-00006C500000}"/>
    <cellStyle name="40% - Accent5 5 2 2 4 2 6" xfId="46386" xr:uid="{00000000-0005-0000-0000-00006D500000}"/>
    <cellStyle name="40% - Accent5 5 2 2 4 3" xfId="14023" xr:uid="{00000000-0005-0000-0000-00006E500000}"/>
    <cellStyle name="40% - Accent5 5 2 2 4 3 2" xfId="14024" xr:uid="{00000000-0005-0000-0000-00006F500000}"/>
    <cellStyle name="40% - Accent5 5 2 2 4 3 3" xfId="46388" xr:uid="{00000000-0005-0000-0000-000070500000}"/>
    <cellStyle name="40% - Accent5 5 2 2 4 4" xfId="14025" xr:uid="{00000000-0005-0000-0000-000071500000}"/>
    <cellStyle name="40% - Accent5 5 2 2 4 5" xfId="14026" xr:uid="{00000000-0005-0000-0000-000072500000}"/>
    <cellStyle name="40% - Accent5 5 2 2 4 6" xfId="38555" xr:uid="{00000000-0005-0000-0000-000073500000}"/>
    <cellStyle name="40% - Accent5 5 2 2 4 7" xfId="46385" xr:uid="{00000000-0005-0000-0000-000074500000}"/>
    <cellStyle name="40% - Accent5 5 2 2 5" xfId="14027" xr:uid="{00000000-0005-0000-0000-000075500000}"/>
    <cellStyle name="40% - Accent5 5 2 2 5 2" xfId="14028" xr:uid="{00000000-0005-0000-0000-000076500000}"/>
    <cellStyle name="40% - Accent5 5 2 2 5 2 2" xfId="14029" xr:uid="{00000000-0005-0000-0000-000077500000}"/>
    <cellStyle name="40% - Accent5 5 2 2 5 2 3" xfId="46390" xr:uid="{00000000-0005-0000-0000-000078500000}"/>
    <cellStyle name="40% - Accent5 5 2 2 5 3" xfId="14030" xr:uid="{00000000-0005-0000-0000-000079500000}"/>
    <cellStyle name="40% - Accent5 5 2 2 5 4" xfId="14031" xr:uid="{00000000-0005-0000-0000-00007A500000}"/>
    <cellStyle name="40% - Accent5 5 2 2 5 5" xfId="38557" xr:uid="{00000000-0005-0000-0000-00007B500000}"/>
    <cellStyle name="40% - Accent5 5 2 2 5 6" xfId="46389" xr:uid="{00000000-0005-0000-0000-00007C500000}"/>
    <cellStyle name="40% - Accent5 5 2 2 6" xfId="14032" xr:uid="{00000000-0005-0000-0000-00007D500000}"/>
    <cellStyle name="40% - Accent5 5 2 2 6 2" xfId="14033" xr:uid="{00000000-0005-0000-0000-00007E500000}"/>
    <cellStyle name="40% - Accent5 5 2 2 6 2 2" xfId="14034" xr:uid="{00000000-0005-0000-0000-00007F500000}"/>
    <cellStyle name="40% - Accent5 5 2 2 6 3" xfId="14035" xr:uid="{00000000-0005-0000-0000-000080500000}"/>
    <cellStyle name="40% - Accent5 5 2 2 6 4" xfId="14036" xr:uid="{00000000-0005-0000-0000-000081500000}"/>
    <cellStyle name="40% - Accent5 5 2 2 6 5" xfId="46391" xr:uid="{00000000-0005-0000-0000-000082500000}"/>
    <cellStyle name="40% - Accent5 5 2 2 7" xfId="14037" xr:uid="{00000000-0005-0000-0000-000083500000}"/>
    <cellStyle name="40% - Accent5 5 2 2 7 2" xfId="14038" xr:uid="{00000000-0005-0000-0000-000084500000}"/>
    <cellStyle name="40% - Accent5 5 2 2 7 2 2" xfId="14039" xr:uid="{00000000-0005-0000-0000-000085500000}"/>
    <cellStyle name="40% - Accent5 5 2 2 7 3" xfId="14040" xr:uid="{00000000-0005-0000-0000-000086500000}"/>
    <cellStyle name="40% - Accent5 5 2 2 7 4" xfId="14041" xr:uid="{00000000-0005-0000-0000-000087500000}"/>
    <cellStyle name="40% - Accent5 5 2 2 8" xfId="14042" xr:uid="{00000000-0005-0000-0000-000088500000}"/>
    <cellStyle name="40% - Accent5 5 2 2 8 2" xfId="14043" xr:uid="{00000000-0005-0000-0000-000089500000}"/>
    <cellStyle name="40% - Accent5 5 2 2 9" xfId="14044" xr:uid="{00000000-0005-0000-0000-00008A500000}"/>
    <cellStyle name="40% - Accent5 5 2 3" xfId="14045" xr:uid="{00000000-0005-0000-0000-00008B500000}"/>
    <cellStyle name="40% - Accent5 5 2 3 10" xfId="34815" xr:uid="{00000000-0005-0000-0000-00008C500000}"/>
    <cellStyle name="40% - Accent5 5 2 3 11" xfId="46392" xr:uid="{00000000-0005-0000-0000-00008D500000}"/>
    <cellStyle name="40% - Accent5 5 2 3 2" xfId="14046" xr:uid="{00000000-0005-0000-0000-00008E500000}"/>
    <cellStyle name="40% - Accent5 5 2 3 2 2" xfId="14047" xr:uid="{00000000-0005-0000-0000-00008F500000}"/>
    <cellStyle name="40% - Accent5 5 2 3 2 2 2" xfId="14048" xr:uid="{00000000-0005-0000-0000-000090500000}"/>
    <cellStyle name="40% - Accent5 5 2 3 2 2 2 2" xfId="14049" xr:uid="{00000000-0005-0000-0000-000091500000}"/>
    <cellStyle name="40% - Accent5 5 2 3 2 2 2 3" xfId="46395" xr:uid="{00000000-0005-0000-0000-000092500000}"/>
    <cellStyle name="40% - Accent5 5 2 3 2 2 3" xfId="14050" xr:uid="{00000000-0005-0000-0000-000093500000}"/>
    <cellStyle name="40% - Accent5 5 2 3 2 2 4" xfId="14051" xr:uid="{00000000-0005-0000-0000-000094500000}"/>
    <cellStyle name="40% - Accent5 5 2 3 2 2 5" xfId="38559" xr:uid="{00000000-0005-0000-0000-000095500000}"/>
    <cellStyle name="40% - Accent5 5 2 3 2 2 6" xfId="46394" xr:uid="{00000000-0005-0000-0000-000096500000}"/>
    <cellStyle name="40% - Accent5 5 2 3 2 3" xfId="14052" xr:uid="{00000000-0005-0000-0000-000097500000}"/>
    <cellStyle name="40% - Accent5 5 2 3 2 3 2" xfId="14053" xr:uid="{00000000-0005-0000-0000-000098500000}"/>
    <cellStyle name="40% - Accent5 5 2 3 2 3 3" xfId="46396" xr:uid="{00000000-0005-0000-0000-000099500000}"/>
    <cellStyle name="40% - Accent5 5 2 3 2 4" xfId="14054" xr:uid="{00000000-0005-0000-0000-00009A500000}"/>
    <cellStyle name="40% - Accent5 5 2 3 2 5" xfId="14055" xr:uid="{00000000-0005-0000-0000-00009B500000}"/>
    <cellStyle name="40% - Accent5 5 2 3 2 6" xfId="38558" xr:uid="{00000000-0005-0000-0000-00009C500000}"/>
    <cellStyle name="40% - Accent5 5 2 3 2 7" xfId="46393" xr:uid="{00000000-0005-0000-0000-00009D500000}"/>
    <cellStyle name="40% - Accent5 5 2 3 3" xfId="14056" xr:uid="{00000000-0005-0000-0000-00009E500000}"/>
    <cellStyle name="40% - Accent5 5 2 3 3 2" xfId="14057" xr:uid="{00000000-0005-0000-0000-00009F500000}"/>
    <cellStyle name="40% - Accent5 5 2 3 3 2 2" xfId="14058" xr:uid="{00000000-0005-0000-0000-0000A0500000}"/>
    <cellStyle name="40% - Accent5 5 2 3 3 2 2 2" xfId="14059" xr:uid="{00000000-0005-0000-0000-0000A1500000}"/>
    <cellStyle name="40% - Accent5 5 2 3 3 2 2 3" xfId="46399" xr:uid="{00000000-0005-0000-0000-0000A2500000}"/>
    <cellStyle name="40% - Accent5 5 2 3 3 2 3" xfId="14060" xr:uid="{00000000-0005-0000-0000-0000A3500000}"/>
    <cellStyle name="40% - Accent5 5 2 3 3 2 4" xfId="14061" xr:uid="{00000000-0005-0000-0000-0000A4500000}"/>
    <cellStyle name="40% - Accent5 5 2 3 3 2 5" xfId="38561" xr:uid="{00000000-0005-0000-0000-0000A5500000}"/>
    <cellStyle name="40% - Accent5 5 2 3 3 2 6" xfId="46398" xr:uid="{00000000-0005-0000-0000-0000A6500000}"/>
    <cellStyle name="40% - Accent5 5 2 3 3 3" xfId="14062" xr:uid="{00000000-0005-0000-0000-0000A7500000}"/>
    <cellStyle name="40% - Accent5 5 2 3 3 3 2" xfId="14063" xr:uid="{00000000-0005-0000-0000-0000A8500000}"/>
    <cellStyle name="40% - Accent5 5 2 3 3 3 3" xfId="46400" xr:uid="{00000000-0005-0000-0000-0000A9500000}"/>
    <cellStyle name="40% - Accent5 5 2 3 3 4" xfId="14064" xr:uid="{00000000-0005-0000-0000-0000AA500000}"/>
    <cellStyle name="40% - Accent5 5 2 3 3 5" xfId="14065" xr:uid="{00000000-0005-0000-0000-0000AB500000}"/>
    <cellStyle name="40% - Accent5 5 2 3 3 6" xfId="38560" xr:uid="{00000000-0005-0000-0000-0000AC500000}"/>
    <cellStyle name="40% - Accent5 5 2 3 3 7" xfId="46397" xr:uid="{00000000-0005-0000-0000-0000AD500000}"/>
    <cellStyle name="40% - Accent5 5 2 3 4" xfId="14066" xr:uid="{00000000-0005-0000-0000-0000AE500000}"/>
    <cellStyle name="40% - Accent5 5 2 3 4 2" xfId="14067" xr:uid="{00000000-0005-0000-0000-0000AF500000}"/>
    <cellStyle name="40% - Accent5 5 2 3 4 2 2" xfId="14068" xr:uid="{00000000-0005-0000-0000-0000B0500000}"/>
    <cellStyle name="40% - Accent5 5 2 3 4 2 3" xfId="46402" xr:uid="{00000000-0005-0000-0000-0000B1500000}"/>
    <cellStyle name="40% - Accent5 5 2 3 4 3" xfId="14069" xr:uid="{00000000-0005-0000-0000-0000B2500000}"/>
    <cellStyle name="40% - Accent5 5 2 3 4 4" xfId="14070" xr:uid="{00000000-0005-0000-0000-0000B3500000}"/>
    <cellStyle name="40% - Accent5 5 2 3 4 5" xfId="38562" xr:uid="{00000000-0005-0000-0000-0000B4500000}"/>
    <cellStyle name="40% - Accent5 5 2 3 4 6" xfId="46401" xr:uid="{00000000-0005-0000-0000-0000B5500000}"/>
    <cellStyle name="40% - Accent5 5 2 3 5" xfId="14071" xr:uid="{00000000-0005-0000-0000-0000B6500000}"/>
    <cellStyle name="40% - Accent5 5 2 3 5 2" xfId="14072" xr:uid="{00000000-0005-0000-0000-0000B7500000}"/>
    <cellStyle name="40% - Accent5 5 2 3 5 2 2" xfId="14073" xr:uid="{00000000-0005-0000-0000-0000B8500000}"/>
    <cellStyle name="40% - Accent5 5 2 3 5 3" xfId="14074" xr:uid="{00000000-0005-0000-0000-0000B9500000}"/>
    <cellStyle name="40% - Accent5 5 2 3 5 4" xfId="14075" xr:uid="{00000000-0005-0000-0000-0000BA500000}"/>
    <cellStyle name="40% - Accent5 5 2 3 5 5" xfId="46403" xr:uid="{00000000-0005-0000-0000-0000BB500000}"/>
    <cellStyle name="40% - Accent5 5 2 3 6" xfId="14076" xr:uid="{00000000-0005-0000-0000-0000BC500000}"/>
    <cellStyle name="40% - Accent5 5 2 3 6 2" xfId="14077" xr:uid="{00000000-0005-0000-0000-0000BD500000}"/>
    <cellStyle name="40% - Accent5 5 2 3 6 2 2" xfId="14078" xr:uid="{00000000-0005-0000-0000-0000BE500000}"/>
    <cellStyle name="40% - Accent5 5 2 3 6 3" xfId="14079" xr:uid="{00000000-0005-0000-0000-0000BF500000}"/>
    <cellStyle name="40% - Accent5 5 2 3 6 4" xfId="14080" xr:uid="{00000000-0005-0000-0000-0000C0500000}"/>
    <cellStyle name="40% - Accent5 5 2 3 7" xfId="14081" xr:uid="{00000000-0005-0000-0000-0000C1500000}"/>
    <cellStyle name="40% - Accent5 5 2 3 7 2" xfId="14082" xr:uid="{00000000-0005-0000-0000-0000C2500000}"/>
    <cellStyle name="40% - Accent5 5 2 3 8" xfId="14083" xr:uid="{00000000-0005-0000-0000-0000C3500000}"/>
    <cellStyle name="40% - Accent5 5 2 3 9" xfId="14084" xr:uid="{00000000-0005-0000-0000-0000C4500000}"/>
    <cellStyle name="40% - Accent5 5 2 4" xfId="14085" xr:uid="{00000000-0005-0000-0000-0000C5500000}"/>
    <cellStyle name="40% - Accent5 5 2 4 2" xfId="14086" xr:uid="{00000000-0005-0000-0000-0000C6500000}"/>
    <cellStyle name="40% - Accent5 5 2 4 2 2" xfId="14087" xr:uid="{00000000-0005-0000-0000-0000C7500000}"/>
    <cellStyle name="40% - Accent5 5 2 4 2 2 2" xfId="14088" xr:uid="{00000000-0005-0000-0000-0000C8500000}"/>
    <cellStyle name="40% - Accent5 5 2 4 2 2 3" xfId="46406" xr:uid="{00000000-0005-0000-0000-0000C9500000}"/>
    <cellStyle name="40% - Accent5 5 2 4 2 3" xfId="14089" xr:uid="{00000000-0005-0000-0000-0000CA500000}"/>
    <cellStyle name="40% - Accent5 5 2 4 2 4" xfId="14090" xr:uid="{00000000-0005-0000-0000-0000CB500000}"/>
    <cellStyle name="40% - Accent5 5 2 4 2 5" xfId="38564" xr:uid="{00000000-0005-0000-0000-0000CC500000}"/>
    <cellStyle name="40% - Accent5 5 2 4 2 6" xfId="46405" xr:uid="{00000000-0005-0000-0000-0000CD500000}"/>
    <cellStyle name="40% - Accent5 5 2 4 3" xfId="14091" xr:uid="{00000000-0005-0000-0000-0000CE500000}"/>
    <cellStyle name="40% - Accent5 5 2 4 3 2" xfId="14092" xr:uid="{00000000-0005-0000-0000-0000CF500000}"/>
    <cellStyle name="40% - Accent5 5 2 4 3 3" xfId="46407" xr:uid="{00000000-0005-0000-0000-0000D0500000}"/>
    <cellStyle name="40% - Accent5 5 2 4 4" xfId="14093" xr:uid="{00000000-0005-0000-0000-0000D1500000}"/>
    <cellStyle name="40% - Accent5 5 2 4 5" xfId="14094" xr:uid="{00000000-0005-0000-0000-0000D2500000}"/>
    <cellStyle name="40% - Accent5 5 2 4 6" xfId="38563" xr:uid="{00000000-0005-0000-0000-0000D3500000}"/>
    <cellStyle name="40% - Accent5 5 2 4 7" xfId="46404" xr:uid="{00000000-0005-0000-0000-0000D4500000}"/>
    <cellStyle name="40% - Accent5 5 2 5" xfId="14095" xr:uid="{00000000-0005-0000-0000-0000D5500000}"/>
    <cellStyle name="40% - Accent5 5 2 5 2" xfId="14096" xr:uid="{00000000-0005-0000-0000-0000D6500000}"/>
    <cellStyle name="40% - Accent5 5 2 5 2 2" xfId="14097" xr:uid="{00000000-0005-0000-0000-0000D7500000}"/>
    <cellStyle name="40% - Accent5 5 2 5 2 2 2" xfId="14098" xr:uid="{00000000-0005-0000-0000-0000D8500000}"/>
    <cellStyle name="40% - Accent5 5 2 5 2 2 3" xfId="46410" xr:uid="{00000000-0005-0000-0000-0000D9500000}"/>
    <cellStyle name="40% - Accent5 5 2 5 2 3" xfId="14099" xr:uid="{00000000-0005-0000-0000-0000DA500000}"/>
    <cellStyle name="40% - Accent5 5 2 5 2 4" xfId="14100" xr:uid="{00000000-0005-0000-0000-0000DB500000}"/>
    <cellStyle name="40% - Accent5 5 2 5 2 5" xfId="38566" xr:uid="{00000000-0005-0000-0000-0000DC500000}"/>
    <cellStyle name="40% - Accent5 5 2 5 2 6" xfId="46409" xr:uid="{00000000-0005-0000-0000-0000DD500000}"/>
    <cellStyle name="40% - Accent5 5 2 5 3" xfId="14101" xr:uid="{00000000-0005-0000-0000-0000DE500000}"/>
    <cellStyle name="40% - Accent5 5 2 5 3 2" xfId="14102" xr:uid="{00000000-0005-0000-0000-0000DF500000}"/>
    <cellStyle name="40% - Accent5 5 2 5 3 3" xfId="46411" xr:uid="{00000000-0005-0000-0000-0000E0500000}"/>
    <cellStyle name="40% - Accent5 5 2 5 4" xfId="14103" xr:uid="{00000000-0005-0000-0000-0000E1500000}"/>
    <cellStyle name="40% - Accent5 5 2 5 5" xfId="14104" xr:uid="{00000000-0005-0000-0000-0000E2500000}"/>
    <cellStyle name="40% - Accent5 5 2 5 6" xfId="38565" xr:uid="{00000000-0005-0000-0000-0000E3500000}"/>
    <cellStyle name="40% - Accent5 5 2 5 7" xfId="46408" xr:uid="{00000000-0005-0000-0000-0000E4500000}"/>
    <cellStyle name="40% - Accent5 5 2 6" xfId="14105" xr:uid="{00000000-0005-0000-0000-0000E5500000}"/>
    <cellStyle name="40% - Accent5 5 2 6 2" xfId="14106" xr:uid="{00000000-0005-0000-0000-0000E6500000}"/>
    <cellStyle name="40% - Accent5 5 2 6 2 2" xfId="14107" xr:uid="{00000000-0005-0000-0000-0000E7500000}"/>
    <cellStyle name="40% - Accent5 5 2 6 2 3" xfId="46413" xr:uid="{00000000-0005-0000-0000-0000E8500000}"/>
    <cellStyle name="40% - Accent5 5 2 6 3" xfId="14108" xr:uid="{00000000-0005-0000-0000-0000E9500000}"/>
    <cellStyle name="40% - Accent5 5 2 6 4" xfId="14109" xr:uid="{00000000-0005-0000-0000-0000EA500000}"/>
    <cellStyle name="40% - Accent5 5 2 6 5" xfId="38567" xr:uid="{00000000-0005-0000-0000-0000EB500000}"/>
    <cellStyle name="40% - Accent5 5 2 6 6" xfId="46412" xr:uid="{00000000-0005-0000-0000-0000EC500000}"/>
    <cellStyle name="40% - Accent5 5 2 7" xfId="14110" xr:uid="{00000000-0005-0000-0000-0000ED500000}"/>
    <cellStyle name="40% - Accent5 5 2 7 2" xfId="14111" xr:uid="{00000000-0005-0000-0000-0000EE500000}"/>
    <cellStyle name="40% - Accent5 5 2 7 2 2" xfId="14112" xr:uid="{00000000-0005-0000-0000-0000EF500000}"/>
    <cellStyle name="40% - Accent5 5 2 7 3" xfId="14113" xr:uid="{00000000-0005-0000-0000-0000F0500000}"/>
    <cellStyle name="40% - Accent5 5 2 7 4" xfId="14114" xr:uid="{00000000-0005-0000-0000-0000F1500000}"/>
    <cellStyle name="40% - Accent5 5 2 7 5" xfId="46414" xr:uid="{00000000-0005-0000-0000-0000F2500000}"/>
    <cellStyle name="40% - Accent5 5 2 8" xfId="14115" xr:uid="{00000000-0005-0000-0000-0000F3500000}"/>
    <cellStyle name="40% - Accent5 5 2 8 2" xfId="14116" xr:uid="{00000000-0005-0000-0000-0000F4500000}"/>
    <cellStyle name="40% - Accent5 5 2 8 2 2" xfId="14117" xr:uid="{00000000-0005-0000-0000-0000F5500000}"/>
    <cellStyle name="40% - Accent5 5 2 8 3" xfId="14118" xr:uid="{00000000-0005-0000-0000-0000F6500000}"/>
    <cellStyle name="40% - Accent5 5 2 8 4" xfId="14119" xr:uid="{00000000-0005-0000-0000-0000F7500000}"/>
    <cellStyle name="40% - Accent5 5 2 9" xfId="14120" xr:uid="{00000000-0005-0000-0000-0000F8500000}"/>
    <cellStyle name="40% - Accent5 5 2 9 2" xfId="14121" xr:uid="{00000000-0005-0000-0000-0000F9500000}"/>
    <cellStyle name="40% - Accent5 5 3" xfId="14122" xr:uid="{00000000-0005-0000-0000-0000FA500000}"/>
    <cellStyle name="40% - Accent5 5 3 10" xfId="14123" xr:uid="{00000000-0005-0000-0000-0000FB500000}"/>
    <cellStyle name="40% - Accent5 5 3 11" xfId="34816" xr:uid="{00000000-0005-0000-0000-0000FC500000}"/>
    <cellStyle name="40% - Accent5 5 3 12" xfId="46415" xr:uid="{00000000-0005-0000-0000-0000FD500000}"/>
    <cellStyle name="40% - Accent5 5 3 2" xfId="14124" xr:uid="{00000000-0005-0000-0000-0000FE500000}"/>
    <cellStyle name="40% - Accent5 5 3 2 10" xfId="34817" xr:uid="{00000000-0005-0000-0000-0000FF500000}"/>
    <cellStyle name="40% - Accent5 5 3 2 11" xfId="46416" xr:uid="{00000000-0005-0000-0000-000000510000}"/>
    <cellStyle name="40% - Accent5 5 3 2 2" xfId="14125" xr:uid="{00000000-0005-0000-0000-000001510000}"/>
    <cellStyle name="40% - Accent5 5 3 2 2 2" xfId="14126" xr:uid="{00000000-0005-0000-0000-000002510000}"/>
    <cellStyle name="40% - Accent5 5 3 2 2 2 2" xfId="14127" xr:uid="{00000000-0005-0000-0000-000003510000}"/>
    <cellStyle name="40% - Accent5 5 3 2 2 2 2 2" xfId="14128" xr:uid="{00000000-0005-0000-0000-000004510000}"/>
    <cellStyle name="40% - Accent5 5 3 2 2 2 2 3" xfId="46419" xr:uid="{00000000-0005-0000-0000-000005510000}"/>
    <cellStyle name="40% - Accent5 5 3 2 2 2 3" xfId="14129" xr:uid="{00000000-0005-0000-0000-000006510000}"/>
    <cellStyle name="40% - Accent5 5 3 2 2 2 4" xfId="14130" xr:uid="{00000000-0005-0000-0000-000007510000}"/>
    <cellStyle name="40% - Accent5 5 3 2 2 2 5" xfId="38569" xr:uid="{00000000-0005-0000-0000-000008510000}"/>
    <cellStyle name="40% - Accent5 5 3 2 2 2 6" xfId="46418" xr:uid="{00000000-0005-0000-0000-000009510000}"/>
    <cellStyle name="40% - Accent5 5 3 2 2 3" xfId="14131" xr:uid="{00000000-0005-0000-0000-00000A510000}"/>
    <cellStyle name="40% - Accent5 5 3 2 2 3 2" xfId="14132" xr:uid="{00000000-0005-0000-0000-00000B510000}"/>
    <cellStyle name="40% - Accent5 5 3 2 2 3 3" xfId="46420" xr:uid="{00000000-0005-0000-0000-00000C510000}"/>
    <cellStyle name="40% - Accent5 5 3 2 2 4" xfId="14133" xr:uid="{00000000-0005-0000-0000-00000D510000}"/>
    <cellStyle name="40% - Accent5 5 3 2 2 5" xfId="14134" xr:uid="{00000000-0005-0000-0000-00000E510000}"/>
    <cellStyle name="40% - Accent5 5 3 2 2 6" xfId="38568" xr:uid="{00000000-0005-0000-0000-00000F510000}"/>
    <cellStyle name="40% - Accent5 5 3 2 2 7" xfId="46417" xr:uid="{00000000-0005-0000-0000-000010510000}"/>
    <cellStyle name="40% - Accent5 5 3 2 3" xfId="14135" xr:uid="{00000000-0005-0000-0000-000011510000}"/>
    <cellStyle name="40% - Accent5 5 3 2 3 2" xfId="14136" xr:uid="{00000000-0005-0000-0000-000012510000}"/>
    <cellStyle name="40% - Accent5 5 3 2 3 2 2" xfId="14137" xr:uid="{00000000-0005-0000-0000-000013510000}"/>
    <cellStyle name="40% - Accent5 5 3 2 3 2 2 2" xfId="14138" xr:uid="{00000000-0005-0000-0000-000014510000}"/>
    <cellStyle name="40% - Accent5 5 3 2 3 2 2 3" xfId="46423" xr:uid="{00000000-0005-0000-0000-000015510000}"/>
    <cellStyle name="40% - Accent5 5 3 2 3 2 3" xfId="14139" xr:uid="{00000000-0005-0000-0000-000016510000}"/>
    <cellStyle name="40% - Accent5 5 3 2 3 2 4" xfId="14140" xr:uid="{00000000-0005-0000-0000-000017510000}"/>
    <cellStyle name="40% - Accent5 5 3 2 3 2 5" xfId="38571" xr:uid="{00000000-0005-0000-0000-000018510000}"/>
    <cellStyle name="40% - Accent5 5 3 2 3 2 6" xfId="46422" xr:uid="{00000000-0005-0000-0000-000019510000}"/>
    <cellStyle name="40% - Accent5 5 3 2 3 3" xfId="14141" xr:uid="{00000000-0005-0000-0000-00001A510000}"/>
    <cellStyle name="40% - Accent5 5 3 2 3 3 2" xfId="14142" xr:uid="{00000000-0005-0000-0000-00001B510000}"/>
    <cellStyle name="40% - Accent5 5 3 2 3 3 3" xfId="46424" xr:uid="{00000000-0005-0000-0000-00001C510000}"/>
    <cellStyle name="40% - Accent5 5 3 2 3 4" xfId="14143" xr:uid="{00000000-0005-0000-0000-00001D510000}"/>
    <cellStyle name="40% - Accent5 5 3 2 3 5" xfId="14144" xr:uid="{00000000-0005-0000-0000-00001E510000}"/>
    <cellStyle name="40% - Accent5 5 3 2 3 6" xfId="38570" xr:uid="{00000000-0005-0000-0000-00001F510000}"/>
    <cellStyle name="40% - Accent5 5 3 2 3 7" xfId="46421" xr:uid="{00000000-0005-0000-0000-000020510000}"/>
    <cellStyle name="40% - Accent5 5 3 2 4" xfId="14145" xr:uid="{00000000-0005-0000-0000-000021510000}"/>
    <cellStyle name="40% - Accent5 5 3 2 4 2" xfId="14146" xr:uid="{00000000-0005-0000-0000-000022510000}"/>
    <cellStyle name="40% - Accent5 5 3 2 4 2 2" xfId="14147" xr:uid="{00000000-0005-0000-0000-000023510000}"/>
    <cellStyle name="40% - Accent5 5 3 2 4 2 3" xfId="46426" xr:uid="{00000000-0005-0000-0000-000024510000}"/>
    <cellStyle name="40% - Accent5 5 3 2 4 3" xfId="14148" xr:uid="{00000000-0005-0000-0000-000025510000}"/>
    <cellStyle name="40% - Accent5 5 3 2 4 4" xfId="14149" xr:uid="{00000000-0005-0000-0000-000026510000}"/>
    <cellStyle name="40% - Accent5 5 3 2 4 5" xfId="38572" xr:uid="{00000000-0005-0000-0000-000027510000}"/>
    <cellStyle name="40% - Accent5 5 3 2 4 6" xfId="46425" xr:uid="{00000000-0005-0000-0000-000028510000}"/>
    <cellStyle name="40% - Accent5 5 3 2 5" xfId="14150" xr:uid="{00000000-0005-0000-0000-000029510000}"/>
    <cellStyle name="40% - Accent5 5 3 2 5 2" xfId="14151" xr:uid="{00000000-0005-0000-0000-00002A510000}"/>
    <cellStyle name="40% - Accent5 5 3 2 5 2 2" xfId="14152" xr:uid="{00000000-0005-0000-0000-00002B510000}"/>
    <cellStyle name="40% - Accent5 5 3 2 5 3" xfId="14153" xr:uid="{00000000-0005-0000-0000-00002C510000}"/>
    <cellStyle name="40% - Accent5 5 3 2 5 4" xfId="14154" xr:uid="{00000000-0005-0000-0000-00002D510000}"/>
    <cellStyle name="40% - Accent5 5 3 2 5 5" xfId="46427" xr:uid="{00000000-0005-0000-0000-00002E510000}"/>
    <cellStyle name="40% - Accent5 5 3 2 6" xfId="14155" xr:uid="{00000000-0005-0000-0000-00002F510000}"/>
    <cellStyle name="40% - Accent5 5 3 2 6 2" xfId="14156" xr:uid="{00000000-0005-0000-0000-000030510000}"/>
    <cellStyle name="40% - Accent5 5 3 2 6 2 2" xfId="14157" xr:uid="{00000000-0005-0000-0000-000031510000}"/>
    <cellStyle name="40% - Accent5 5 3 2 6 3" xfId="14158" xr:uid="{00000000-0005-0000-0000-000032510000}"/>
    <cellStyle name="40% - Accent5 5 3 2 6 4" xfId="14159" xr:uid="{00000000-0005-0000-0000-000033510000}"/>
    <cellStyle name="40% - Accent5 5 3 2 7" xfId="14160" xr:uid="{00000000-0005-0000-0000-000034510000}"/>
    <cellStyle name="40% - Accent5 5 3 2 7 2" xfId="14161" xr:uid="{00000000-0005-0000-0000-000035510000}"/>
    <cellStyle name="40% - Accent5 5 3 2 8" xfId="14162" xr:uid="{00000000-0005-0000-0000-000036510000}"/>
    <cellStyle name="40% - Accent5 5 3 2 9" xfId="14163" xr:uid="{00000000-0005-0000-0000-000037510000}"/>
    <cellStyle name="40% - Accent5 5 3 3" xfId="14164" xr:uid="{00000000-0005-0000-0000-000038510000}"/>
    <cellStyle name="40% - Accent5 5 3 3 2" xfId="14165" xr:uid="{00000000-0005-0000-0000-000039510000}"/>
    <cellStyle name="40% - Accent5 5 3 3 2 2" xfId="14166" xr:uid="{00000000-0005-0000-0000-00003A510000}"/>
    <cellStyle name="40% - Accent5 5 3 3 2 2 2" xfId="14167" xr:uid="{00000000-0005-0000-0000-00003B510000}"/>
    <cellStyle name="40% - Accent5 5 3 3 2 2 3" xfId="46430" xr:uid="{00000000-0005-0000-0000-00003C510000}"/>
    <cellStyle name="40% - Accent5 5 3 3 2 3" xfId="14168" xr:uid="{00000000-0005-0000-0000-00003D510000}"/>
    <cellStyle name="40% - Accent5 5 3 3 2 4" xfId="14169" xr:uid="{00000000-0005-0000-0000-00003E510000}"/>
    <cellStyle name="40% - Accent5 5 3 3 2 5" xfId="38574" xr:uid="{00000000-0005-0000-0000-00003F510000}"/>
    <cellStyle name="40% - Accent5 5 3 3 2 6" xfId="46429" xr:uid="{00000000-0005-0000-0000-000040510000}"/>
    <cellStyle name="40% - Accent5 5 3 3 3" xfId="14170" xr:uid="{00000000-0005-0000-0000-000041510000}"/>
    <cellStyle name="40% - Accent5 5 3 3 3 2" xfId="14171" xr:uid="{00000000-0005-0000-0000-000042510000}"/>
    <cellStyle name="40% - Accent5 5 3 3 3 3" xfId="46431" xr:uid="{00000000-0005-0000-0000-000043510000}"/>
    <cellStyle name="40% - Accent5 5 3 3 4" xfId="14172" xr:uid="{00000000-0005-0000-0000-000044510000}"/>
    <cellStyle name="40% - Accent5 5 3 3 5" xfId="14173" xr:uid="{00000000-0005-0000-0000-000045510000}"/>
    <cellStyle name="40% - Accent5 5 3 3 6" xfId="38573" xr:uid="{00000000-0005-0000-0000-000046510000}"/>
    <cellStyle name="40% - Accent5 5 3 3 7" xfId="46428" xr:uid="{00000000-0005-0000-0000-000047510000}"/>
    <cellStyle name="40% - Accent5 5 3 4" xfId="14174" xr:uid="{00000000-0005-0000-0000-000048510000}"/>
    <cellStyle name="40% - Accent5 5 3 4 2" xfId="14175" xr:uid="{00000000-0005-0000-0000-000049510000}"/>
    <cellStyle name="40% - Accent5 5 3 4 2 2" xfId="14176" xr:uid="{00000000-0005-0000-0000-00004A510000}"/>
    <cellStyle name="40% - Accent5 5 3 4 2 2 2" xfId="14177" xr:uid="{00000000-0005-0000-0000-00004B510000}"/>
    <cellStyle name="40% - Accent5 5 3 4 2 2 3" xfId="46434" xr:uid="{00000000-0005-0000-0000-00004C510000}"/>
    <cellStyle name="40% - Accent5 5 3 4 2 3" xfId="14178" xr:uid="{00000000-0005-0000-0000-00004D510000}"/>
    <cellStyle name="40% - Accent5 5 3 4 2 4" xfId="14179" xr:uid="{00000000-0005-0000-0000-00004E510000}"/>
    <cellStyle name="40% - Accent5 5 3 4 2 5" xfId="38576" xr:uid="{00000000-0005-0000-0000-00004F510000}"/>
    <cellStyle name="40% - Accent5 5 3 4 2 6" xfId="46433" xr:uid="{00000000-0005-0000-0000-000050510000}"/>
    <cellStyle name="40% - Accent5 5 3 4 3" xfId="14180" xr:uid="{00000000-0005-0000-0000-000051510000}"/>
    <cellStyle name="40% - Accent5 5 3 4 3 2" xfId="14181" xr:uid="{00000000-0005-0000-0000-000052510000}"/>
    <cellStyle name="40% - Accent5 5 3 4 3 3" xfId="46435" xr:uid="{00000000-0005-0000-0000-000053510000}"/>
    <cellStyle name="40% - Accent5 5 3 4 4" xfId="14182" xr:uid="{00000000-0005-0000-0000-000054510000}"/>
    <cellStyle name="40% - Accent5 5 3 4 5" xfId="14183" xr:uid="{00000000-0005-0000-0000-000055510000}"/>
    <cellStyle name="40% - Accent5 5 3 4 6" xfId="38575" xr:uid="{00000000-0005-0000-0000-000056510000}"/>
    <cellStyle name="40% - Accent5 5 3 4 7" xfId="46432" xr:uid="{00000000-0005-0000-0000-000057510000}"/>
    <cellStyle name="40% - Accent5 5 3 5" xfId="14184" xr:uid="{00000000-0005-0000-0000-000058510000}"/>
    <cellStyle name="40% - Accent5 5 3 5 2" xfId="14185" xr:uid="{00000000-0005-0000-0000-000059510000}"/>
    <cellStyle name="40% - Accent5 5 3 5 2 2" xfId="14186" xr:uid="{00000000-0005-0000-0000-00005A510000}"/>
    <cellStyle name="40% - Accent5 5 3 5 2 3" xfId="46437" xr:uid="{00000000-0005-0000-0000-00005B510000}"/>
    <cellStyle name="40% - Accent5 5 3 5 3" xfId="14187" xr:uid="{00000000-0005-0000-0000-00005C510000}"/>
    <cellStyle name="40% - Accent5 5 3 5 4" xfId="14188" xr:uid="{00000000-0005-0000-0000-00005D510000}"/>
    <cellStyle name="40% - Accent5 5 3 5 5" xfId="38577" xr:uid="{00000000-0005-0000-0000-00005E510000}"/>
    <cellStyle name="40% - Accent5 5 3 5 6" xfId="46436" xr:uid="{00000000-0005-0000-0000-00005F510000}"/>
    <cellStyle name="40% - Accent5 5 3 6" xfId="14189" xr:uid="{00000000-0005-0000-0000-000060510000}"/>
    <cellStyle name="40% - Accent5 5 3 6 2" xfId="14190" xr:uid="{00000000-0005-0000-0000-000061510000}"/>
    <cellStyle name="40% - Accent5 5 3 6 2 2" xfId="14191" xr:uid="{00000000-0005-0000-0000-000062510000}"/>
    <cellStyle name="40% - Accent5 5 3 6 3" xfId="14192" xr:uid="{00000000-0005-0000-0000-000063510000}"/>
    <cellStyle name="40% - Accent5 5 3 6 4" xfId="14193" xr:uid="{00000000-0005-0000-0000-000064510000}"/>
    <cellStyle name="40% - Accent5 5 3 6 5" xfId="46438" xr:uid="{00000000-0005-0000-0000-000065510000}"/>
    <cellStyle name="40% - Accent5 5 3 7" xfId="14194" xr:uid="{00000000-0005-0000-0000-000066510000}"/>
    <cellStyle name="40% - Accent5 5 3 7 2" xfId="14195" xr:uid="{00000000-0005-0000-0000-000067510000}"/>
    <cellStyle name="40% - Accent5 5 3 7 2 2" xfId="14196" xr:uid="{00000000-0005-0000-0000-000068510000}"/>
    <cellStyle name="40% - Accent5 5 3 7 3" xfId="14197" xr:uid="{00000000-0005-0000-0000-000069510000}"/>
    <cellStyle name="40% - Accent5 5 3 7 4" xfId="14198" xr:uid="{00000000-0005-0000-0000-00006A510000}"/>
    <cellStyle name="40% - Accent5 5 3 8" xfId="14199" xr:uid="{00000000-0005-0000-0000-00006B510000}"/>
    <cellStyle name="40% - Accent5 5 3 8 2" xfId="14200" xr:uid="{00000000-0005-0000-0000-00006C510000}"/>
    <cellStyle name="40% - Accent5 5 3 9" xfId="14201" xr:uid="{00000000-0005-0000-0000-00006D510000}"/>
    <cellStyle name="40% - Accent5 5 4" xfId="14202" xr:uid="{00000000-0005-0000-0000-00006E510000}"/>
    <cellStyle name="40% - Accent5 5 4 10" xfId="34818" xr:uid="{00000000-0005-0000-0000-00006F510000}"/>
    <cellStyle name="40% - Accent5 5 4 11" xfId="46439" xr:uid="{00000000-0005-0000-0000-000070510000}"/>
    <cellStyle name="40% - Accent5 5 4 2" xfId="14203" xr:uid="{00000000-0005-0000-0000-000071510000}"/>
    <cellStyle name="40% - Accent5 5 4 2 2" xfId="14204" xr:uid="{00000000-0005-0000-0000-000072510000}"/>
    <cellStyle name="40% - Accent5 5 4 2 2 2" xfId="14205" xr:uid="{00000000-0005-0000-0000-000073510000}"/>
    <cellStyle name="40% - Accent5 5 4 2 2 2 2" xfId="14206" xr:uid="{00000000-0005-0000-0000-000074510000}"/>
    <cellStyle name="40% - Accent5 5 4 2 2 2 3" xfId="46442" xr:uid="{00000000-0005-0000-0000-000075510000}"/>
    <cellStyle name="40% - Accent5 5 4 2 2 3" xfId="14207" xr:uid="{00000000-0005-0000-0000-000076510000}"/>
    <cellStyle name="40% - Accent5 5 4 2 2 4" xfId="14208" xr:uid="{00000000-0005-0000-0000-000077510000}"/>
    <cellStyle name="40% - Accent5 5 4 2 2 5" xfId="38579" xr:uid="{00000000-0005-0000-0000-000078510000}"/>
    <cellStyle name="40% - Accent5 5 4 2 2 6" xfId="46441" xr:uid="{00000000-0005-0000-0000-000079510000}"/>
    <cellStyle name="40% - Accent5 5 4 2 3" xfId="14209" xr:uid="{00000000-0005-0000-0000-00007A510000}"/>
    <cellStyle name="40% - Accent5 5 4 2 3 2" xfId="14210" xr:uid="{00000000-0005-0000-0000-00007B510000}"/>
    <cellStyle name="40% - Accent5 5 4 2 3 3" xfId="46443" xr:uid="{00000000-0005-0000-0000-00007C510000}"/>
    <cellStyle name="40% - Accent5 5 4 2 4" xfId="14211" xr:uid="{00000000-0005-0000-0000-00007D510000}"/>
    <cellStyle name="40% - Accent5 5 4 2 5" xfId="14212" xr:uid="{00000000-0005-0000-0000-00007E510000}"/>
    <cellStyle name="40% - Accent5 5 4 2 6" xfId="38578" xr:uid="{00000000-0005-0000-0000-00007F510000}"/>
    <cellStyle name="40% - Accent5 5 4 2 7" xfId="46440" xr:uid="{00000000-0005-0000-0000-000080510000}"/>
    <cellStyle name="40% - Accent5 5 4 3" xfId="14213" xr:uid="{00000000-0005-0000-0000-000081510000}"/>
    <cellStyle name="40% - Accent5 5 4 3 2" xfId="14214" xr:uid="{00000000-0005-0000-0000-000082510000}"/>
    <cellStyle name="40% - Accent5 5 4 3 2 2" xfId="14215" xr:uid="{00000000-0005-0000-0000-000083510000}"/>
    <cellStyle name="40% - Accent5 5 4 3 2 2 2" xfId="14216" xr:uid="{00000000-0005-0000-0000-000084510000}"/>
    <cellStyle name="40% - Accent5 5 4 3 2 2 3" xfId="46446" xr:uid="{00000000-0005-0000-0000-000085510000}"/>
    <cellStyle name="40% - Accent5 5 4 3 2 3" xfId="14217" xr:uid="{00000000-0005-0000-0000-000086510000}"/>
    <cellStyle name="40% - Accent5 5 4 3 2 4" xfId="14218" xr:uid="{00000000-0005-0000-0000-000087510000}"/>
    <cellStyle name="40% - Accent5 5 4 3 2 5" xfId="38581" xr:uid="{00000000-0005-0000-0000-000088510000}"/>
    <cellStyle name="40% - Accent5 5 4 3 2 6" xfId="46445" xr:uid="{00000000-0005-0000-0000-000089510000}"/>
    <cellStyle name="40% - Accent5 5 4 3 3" xfId="14219" xr:uid="{00000000-0005-0000-0000-00008A510000}"/>
    <cellStyle name="40% - Accent5 5 4 3 3 2" xfId="14220" xr:uid="{00000000-0005-0000-0000-00008B510000}"/>
    <cellStyle name="40% - Accent5 5 4 3 3 3" xfId="46447" xr:uid="{00000000-0005-0000-0000-00008C510000}"/>
    <cellStyle name="40% - Accent5 5 4 3 4" xfId="14221" xr:uid="{00000000-0005-0000-0000-00008D510000}"/>
    <cellStyle name="40% - Accent5 5 4 3 5" xfId="14222" xr:uid="{00000000-0005-0000-0000-00008E510000}"/>
    <cellStyle name="40% - Accent5 5 4 3 6" xfId="38580" xr:uid="{00000000-0005-0000-0000-00008F510000}"/>
    <cellStyle name="40% - Accent5 5 4 3 7" xfId="46444" xr:uid="{00000000-0005-0000-0000-000090510000}"/>
    <cellStyle name="40% - Accent5 5 4 4" xfId="14223" xr:uid="{00000000-0005-0000-0000-000091510000}"/>
    <cellStyle name="40% - Accent5 5 4 4 2" xfId="14224" xr:uid="{00000000-0005-0000-0000-000092510000}"/>
    <cellStyle name="40% - Accent5 5 4 4 2 2" xfId="14225" xr:uid="{00000000-0005-0000-0000-000093510000}"/>
    <cellStyle name="40% - Accent5 5 4 4 2 3" xfId="46449" xr:uid="{00000000-0005-0000-0000-000094510000}"/>
    <cellStyle name="40% - Accent5 5 4 4 3" xfId="14226" xr:uid="{00000000-0005-0000-0000-000095510000}"/>
    <cellStyle name="40% - Accent5 5 4 4 4" xfId="14227" xr:uid="{00000000-0005-0000-0000-000096510000}"/>
    <cellStyle name="40% - Accent5 5 4 4 5" xfId="38582" xr:uid="{00000000-0005-0000-0000-000097510000}"/>
    <cellStyle name="40% - Accent5 5 4 4 6" xfId="46448" xr:uid="{00000000-0005-0000-0000-000098510000}"/>
    <cellStyle name="40% - Accent5 5 4 5" xfId="14228" xr:uid="{00000000-0005-0000-0000-000099510000}"/>
    <cellStyle name="40% - Accent5 5 4 5 2" xfId="14229" xr:uid="{00000000-0005-0000-0000-00009A510000}"/>
    <cellStyle name="40% - Accent5 5 4 5 2 2" xfId="14230" xr:uid="{00000000-0005-0000-0000-00009B510000}"/>
    <cellStyle name="40% - Accent5 5 4 5 3" xfId="14231" xr:uid="{00000000-0005-0000-0000-00009C510000}"/>
    <cellStyle name="40% - Accent5 5 4 5 4" xfId="14232" xr:uid="{00000000-0005-0000-0000-00009D510000}"/>
    <cellStyle name="40% - Accent5 5 4 5 5" xfId="46450" xr:uid="{00000000-0005-0000-0000-00009E510000}"/>
    <cellStyle name="40% - Accent5 5 4 6" xfId="14233" xr:uid="{00000000-0005-0000-0000-00009F510000}"/>
    <cellStyle name="40% - Accent5 5 4 6 2" xfId="14234" xr:uid="{00000000-0005-0000-0000-0000A0510000}"/>
    <cellStyle name="40% - Accent5 5 4 6 2 2" xfId="14235" xr:uid="{00000000-0005-0000-0000-0000A1510000}"/>
    <cellStyle name="40% - Accent5 5 4 6 3" xfId="14236" xr:uid="{00000000-0005-0000-0000-0000A2510000}"/>
    <cellStyle name="40% - Accent5 5 4 6 4" xfId="14237" xr:uid="{00000000-0005-0000-0000-0000A3510000}"/>
    <cellStyle name="40% - Accent5 5 4 7" xfId="14238" xr:uid="{00000000-0005-0000-0000-0000A4510000}"/>
    <cellStyle name="40% - Accent5 5 4 7 2" xfId="14239" xr:uid="{00000000-0005-0000-0000-0000A5510000}"/>
    <cellStyle name="40% - Accent5 5 4 8" xfId="14240" xr:uid="{00000000-0005-0000-0000-0000A6510000}"/>
    <cellStyle name="40% - Accent5 5 4 9" xfId="14241" xr:uid="{00000000-0005-0000-0000-0000A7510000}"/>
    <cellStyle name="40% - Accent5 5 5" xfId="14242" xr:uid="{00000000-0005-0000-0000-0000A8510000}"/>
    <cellStyle name="40% - Accent5 5 5 2" xfId="14243" xr:uid="{00000000-0005-0000-0000-0000A9510000}"/>
    <cellStyle name="40% - Accent5 5 5 2 2" xfId="14244" xr:uid="{00000000-0005-0000-0000-0000AA510000}"/>
    <cellStyle name="40% - Accent5 5 5 2 2 2" xfId="14245" xr:uid="{00000000-0005-0000-0000-0000AB510000}"/>
    <cellStyle name="40% - Accent5 5 5 2 2 2 2" xfId="14246" xr:uid="{00000000-0005-0000-0000-0000AC510000}"/>
    <cellStyle name="40% - Accent5 5 5 2 2 2 3" xfId="46454" xr:uid="{00000000-0005-0000-0000-0000AD510000}"/>
    <cellStyle name="40% - Accent5 5 5 2 2 3" xfId="14247" xr:uid="{00000000-0005-0000-0000-0000AE510000}"/>
    <cellStyle name="40% - Accent5 5 5 2 2 4" xfId="14248" xr:uid="{00000000-0005-0000-0000-0000AF510000}"/>
    <cellStyle name="40% - Accent5 5 5 2 2 5" xfId="38585" xr:uid="{00000000-0005-0000-0000-0000B0510000}"/>
    <cellStyle name="40% - Accent5 5 5 2 2 6" xfId="46453" xr:uid="{00000000-0005-0000-0000-0000B1510000}"/>
    <cellStyle name="40% - Accent5 5 5 2 3" xfId="14249" xr:uid="{00000000-0005-0000-0000-0000B2510000}"/>
    <cellStyle name="40% - Accent5 5 5 2 3 2" xfId="14250" xr:uid="{00000000-0005-0000-0000-0000B3510000}"/>
    <cellStyle name="40% - Accent5 5 5 2 3 3" xfId="46455" xr:uid="{00000000-0005-0000-0000-0000B4510000}"/>
    <cellStyle name="40% - Accent5 5 5 2 4" xfId="14251" xr:uid="{00000000-0005-0000-0000-0000B5510000}"/>
    <cellStyle name="40% - Accent5 5 5 2 5" xfId="14252" xr:uid="{00000000-0005-0000-0000-0000B6510000}"/>
    <cellStyle name="40% - Accent5 5 5 2 6" xfId="38584" xr:uid="{00000000-0005-0000-0000-0000B7510000}"/>
    <cellStyle name="40% - Accent5 5 5 2 7" xfId="46452" xr:uid="{00000000-0005-0000-0000-0000B8510000}"/>
    <cellStyle name="40% - Accent5 5 5 3" xfId="14253" xr:uid="{00000000-0005-0000-0000-0000B9510000}"/>
    <cellStyle name="40% - Accent5 5 5 3 2" xfId="14254" xr:uid="{00000000-0005-0000-0000-0000BA510000}"/>
    <cellStyle name="40% - Accent5 5 5 3 2 2" xfId="14255" xr:uid="{00000000-0005-0000-0000-0000BB510000}"/>
    <cellStyle name="40% - Accent5 5 5 3 2 3" xfId="46457" xr:uid="{00000000-0005-0000-0000-0000BC510000}"/>
    <cellStyle name="40% - Accent5 5 5 3 3" xfId="14256" xr:uid="{00000000-0005-0000-0000-0000BD510000}"/>
    <cellStyle name="40% - Accent5 5 5 3 4" xfId="14257" xr:uid="{00000000-0005-0000-0000-0000BE510000}"/>
    <cellStyle name="40% - Accent5 5 5 3 5" xfId="38586" xr:uid="{00000000-0005-0000-0000-0000BF510000}"/>
    <cellStyle name="40% - Accent5 5 5 3 6" xfId="46456" xr:uid="{00000000-0005-0000-0000-0000C0510000}"/>
    <cellStyle name="40% - Accent5 5 5 4" xfId="14258" xr:uid="{00000000-0005-0000-0000-0000C1510000}"/>
    <cellStyle name="40% - Accent5 5 5 4 2" xfId="14259" xr:uid="{00000000-0005-0000-0000-0000C2510000}"/>
    <cellStyle name="40% - Accent5 5 5 4 2 2" xfId="14260" xr:uid="{00000000-0005-0000-0000-0000C3510000}"/>
    <cellStyle name="40% - Accent5 5 5 4 2 3" xfId="46459" xr:uid="{00000000-0005-0000-0000-0000C4510000}"/>
    <cellStyle name="40% - Accent5 5 5 4 3" xfId="14261" xr:uid="{00000000-0005-0000-0000-0000C5510000}"/>
    <cellStyle name="40% - Accent5 5 5 4 4" xfId="14262" xr:uid="{00000000-0005-0000-0000-0000C6510000}"/>
    <cellStyle name="40% - Accent5 5 5 4 5" xfId="38587" xr:uid="{00000000-0005-0000-0000-0000C7510000}"/>
    <cellStyle name="40% - Accent5 5 5 4 6" xfId="46458" xr:uid="{00000000-0005-0000-0000-0000C8510000}"/>
    <cellStyle name="40% - Accent5 5 5 5" xfId="14263" xr:uid="{00000000-0005-0000-0000-0000C9510000}"/>
    <cellStyle name="40% - Accent5 5 5 5 2" xfId="14264" xr:uid="{00000000-0005-0000-0000-0000CA510000}"/>
    <cellStyle name="40% - Accent5 5 5 5 3" xfId="46460" xr:uid="{00000000-0005-0000-0000-0000CB510000}"/>
    <cellStyle name="40% - Accent5 5 5 6" xfId="14265" xr:uid="{00000000-0005-0000-0000-0000CC510000}"/>
    <cellStyle name="40% - Accent5 5 5 7" xfId="14266" xr:uid="{00000000-0005-0000-0000-0000CD510000}"/>
    <cellStyle name="40% - Accent5 5 5 8" xfId="38583" xr:uid="{00000000-0005-0000-0000-0000CE510000}"/>
    <cellStyle name="40% - Accent5 5 5 9" xfId="46451" xr:uid="{00000000-0005-0000-0000-0000CF510000}"/>
    <cellStyle name="40% - Accent5 5 6" xfId="14267" xr:uid="{00000000-0005-0000-0000-0000D0510000}"/>
    <cellStyle name="40% - Accent5 5 6 2" xfId="14268" xr:uid="{00000000-0005-0000-0000-0000D1510000}"/>
    <cellStyle name="40% - Accent5 5 6 2 2" xfId="14269" xr:uid="{00000000-0005-0000-0000-0000D2510000}"/>
    <cellStyle name="40% - Accent5 5 6 2 2 2" xfId="14270" xr:uid="{00000000-0005-0000-0000-0000D3510000}"/>
    <cellStyle name="40% - Accent5 5 6 2 2 3" xfId="46463" xr:uid="{00000000-0005-0000-0000-0000D4510000}"/>
    <cellStyle name="40% - Accent5 5 6 2 3" xfId="14271" xr:uid="{00000000-0005-0000-0000-0000D5510000}"/>
    <cellStyle name="40% - Accent5 5 6 2 4" xfId="14272" xr:uid="{00000000-0005-0000-0000-0000D6510000}"/>
    <cellStyle name="40% - Accent5 5 6 2 5" xfId="38589" xr:uid="{00000000-0005-0000-0000-0000D7510000}"/>
    <cellStyle name="40% - Accent5 5 6 2 6" xfId="46462" xr:uid="{00000000-0005-0000-0000-0000D8510000}"/>
    <cellStyle name="40% - Accent5 5 6 3" xfId="14273" xr:uid="{00000000-0005-0000-0000-0000D9510000}"/>
    <cellStyle name="40% - Accent5 5 6 3 2" xfId="14274" xr:uid="{00000000-0005-0000-0000-0000DA510000}"/>
    <cellStyle name="40% - Accent5 5 6 3 3" xfId="46464" xr:uid="{00000000-0005-0000-0000-0000DB510000}"/>
    <cellStyle name="40% - Accent5 5 6 4" xfId="14275" xr:uid="{00000000-0005-0000-0000-0000DC510000}"/>
    <cellStyle name="40% - Accent5 5 6 5" xfId="14276" xr:uid="{00000000-0005-0000-0000-0000DD510000}"/>
    <cellStyle name="40% - Accent5 5 6 6" xfId="38588" xr:uid="{00000000-0005-0000-0000-0000DE510000}"/>
    <cellStyle name="40% - Accent5 5 6 7" xfId="46461" xr:uid="{00000000-0005-0000-0000-0000DF510000}"/>
    <cellStyle name="40% - Accent5 5 7" xfId="14277" xr:uid="{00000000-0005-0000-0000-0000E0510000}"/>
    <cellStyle name="40% - Accent5 5 7 2" xfId="14278" xr:uid="{00000000-0005-0000-0000-0000E1510000}"/>
    <cellStyle name="40% - Accent5 5 7 2 2" xfId="14279" xr:uid="{00000000-0005-0000-0000-0000E2510000}"/>
    <cellStyle name="40% - Accent5 5 7 3" xfId="14280" xr:uid="{00000000-0005-0000-0000-0000E3510000}"/>
    <cellStyle name="40% - Accent5 5 7 4" xfId="14281" xr:uid="{00000000-0005-0000-0000-0000E4510000}"/>
    <cellStyle name="40% - Accent5 5 7 5" xfId="46465" xr:uid="{00000000-0005-0000-0000-0000E5510000}"/>
    <cellStyle name="40% - Accent5 5 8" xfId="14282" xr:uid="{00000000-0005-0000-0000-0000E6510000}"/>
    <cellStyle name="40% - Accent5 5 8 2" xfId="14283" xr:uid="{00000000-0005-0000-0000-0000E7510000}"/>
    <cellStyle name="40% - Accent5 5 8 2 2" xfId="14284" xr:uid="{00000000-0005-0000-0000-0000E8510000}"/>
    <cellStyle name="40% - Accent5 5 8 3" xfId="14285" xr:uid="{00000000-0005-0000-0000-0000E9510000}"/>
    <cellStyle name="40% - Accent5 5 8 4" xfId="14286" xr:uid="{00000000-0005-0000-0000-0000EA510000}"/>
    <cellStyle name="40% - Accent5 5 9" xfId="34811" xr:uid="{00000000-0005-0000-0000-0000EB510000}"/>
    <cellStyle name="40% - Accent5 6" xfId="14287" xr:uid="{00000000-0005-0000-0000-0000EC510000}"/>
    <cellStyle name="40% - Accent5 7" xfId="14288" xr:uid="{00000000-0005-0000-0000-0000ED510000}"/>
    <cellStyle name="40% - Accent5 8" xfId="14289" xr:uid="{00000000-0005-0000-0000-0000EE510000}"/>
    <cellStyle name="40% - Accent5 9" xfId="14290" xr:uid="{00000000-0005-0000-0000-0000EF510000}"/>
    <cellStyle name="40% - Accent5 9 2" xfId="14291" xr:uid="{00000000-0005-0000-0000-0000F0510000}"/>
    <cellStyle name="40% - Accent5 9 2 2" xfId="14292" xr:uid="{00000000-0005-0000-0000-0000F1510000}"/>
    <cellStyle name="40% - Accent5 9 2 3" xfId="46467" xr:uid="{00000000-0005-0000-0000-0000F2510000}"/>
    <cellStyle name="40% - Accent5 9 3" xfId="14293" xr:uid="{00000000-0005-0000-0000-0000F3510000}"/>
    <cellStyle name="40% - Accent5 9 4" xfId="14294" xr:uid="{00000000-0005-0000-0000-0000F4510000}"/>
    <cellStyle name="40% - Accent5 9 5" xfId="38590" xr:uid="{00000000-0005-0000-0000-0000F5510000}"/>
    <cellStyle name="40% - Accent5 9 6" xfId="46466" xr:uid="{00000000-0005-0000-0000-0000F6510000}"/>
    <cellStyle name="40% - Accent6 10" xfId="46468" xr:uid="{00000000-0005-0000-0000-0000F7510000}"/>
    <cellStyle name="40% - Accent6 2" xfId="14295" xr:uid="{00000000-0005-0000-0000-0000F8510000}"/>
    <cellStyle name="40% - Accent6 2 10" xfId="14296" xr:uid="{00000000-0005-0000-0000-0000F9510000}"/>
    <cellStyle name="40% - Accent6 2 10 2" xfId="14297" xr:uid="{00000000-0005-0000-0000-0000FA510000}"/>
    <cellStyle name="40% - Accent6 2 10 2 2" xfId="14298" xr:uid="{00000000-0005-0000-0000-0000FB510000}"/>
    <cellStyle name="40% - Accent6 2 10 2 3" xfId="46470" xr:uid="{00000000-0005-0000-0000-0000FC510000}"/>
    <cellStyle name="40% - Accent6 2 10 3" xfId="14299" xr:uid="{00000000-0005-0000-0000-0000FD510000}"/>
    <cellStyle name="40% - Accent6 2 10 4" xfId="14300" xr:uid="{00000000-0005-0000-0000-0000FE510000}"/>
    <cellStyle name="40% - Accent6 2 10 5" xfId="38591" xr:uid="{00000000-0005-0000-0000-0000FF510000}"/>
    <cellStyle name="40% - Accent6 2 10 6" xfId="46469" xr:uid="{00000000-0005-0000-0000-000000520000}"/>
    <cellStyle name="40% - Accent6 2 11" xfId="14301" xr:uid="{00000000-0005-0000-0000-000001520000}"/>
    <cellStyle name="40% - Accent6 2 11 2" xfId="14302" xr:uid="{00000000-0005-0000-0000-000002520000}"/>
    <cellStyle name="40% - Accent6 2 12" xfId="14303" xr:uid="{00000000-0005-0000-0000-000003520000}"/>
    <cellStyle name="40% - Accent6 2 13" xfId="14304" xr:uid="{00000000-0005-0000-0000-000004520000}"/>
    <cellStyle name="40% - Accent6 2 14" xfId="41854" xr:uid="{00000000-0005-0000-0000-000005520000}"/>
    <cellStyle name="40% - Accent6 2 2" xfId="14305" xr:uid="{00000000-0005-0000-0000-000006520000}"/>
    <cellStyle name="40% - Accent6 2 2 2" xfId="14306" xr:uid="{00000000-0005-0000-0000-000007520000}"/>
    <cellStyle name="40% - Accent6 2 2 3" xfId="14307" xr:uid="{00000000-0005-0000-0000-000008520000}"/>
    <cellStyle name="40% - Accent6 2 2 3 2" xfId="38593" xr:uid="{00000000-0005-0000-0000-000009520000}"/>
    <cellStyle name="40% - Accent6 2 2 3 3" xfId="38592" xr:uid="{00000000-0005-0000-0000-00000A520000}"/>
    <cellStyle name="40% - Accent6 2 2 4" xfId="14308" xr:uid="{00000000-0005-0000-0000-00000B520000}"/>
    <cellStyle name="40% - Accent6 2 3" xfId="14309" xr:uid="{00000000-0005-0000-0000-00000C520000}"/>
    <cellStyle name="40% - Accent6 2 3 10" xfId="14310" xr:uid="{00000000-0005-0000-0000-00000D520000}"/>
    <cellStyle name="40% - Accent6 2 3 11" xfId="14311" xr:uid="{00000000-0005-0000-0000-00000E520000}"/>
    <cellStyle name="40% - Accent6 2 3 12" xfId="34819" xr:uid="{00000000-0005-0000-0000-00000F520000}"/>
    <cellStyle name="40% - Accent6 2 3 13" xfId="46471" xr:uid="{00000000-0005-0000-0000-000010520000}"/>
    <cellStyle name="40% - Accent6 2 3 2" xfId="14312" xr:uid="{00000000-0005-0000-0000-000011520000}"/>
    <cellStyle name="40% - Accent6 2 3 2 10" xfId="14313" xr:uid="{00000000-0005-0000-0000-000012520000}"/>
    <cellStyle name="40% - Accent6 2 3 2 11" xfId="34820" xr:uid="{00000000-0005-0000-0000-000013520000}"/>
    <cellStyle name="40% - Accent6 2 3 2 12" xfId="46472" xr:uid="{00000000-0005-0000-0000-000014520000}"/>
    <cellStyle name="40% - Accent6 2 3 2 2" xfId="14314" xr:uid="{00000000-0005-0000-0000-000015520000}"/>
    <cellStyle name="40% - Accent6 2 3 2 2 10" xfId="34821" xr:uid="{00000000-0005-0000-0000-000016520000}"/>
    <cellStyle name="40% - Accent6 2 3 2 2 11" xfId="46473" xr:uid="{00000000-0005-0000-0000-000017520000}"/>
    <cellStyle name="40% - Accent6 2 3 2 2 2" xfId="14315" xr:uid="{00000000-0005-0000-0000-000018520000}"/>
    <cellStyle name="40% - Accent6 2 3 2 2 2 2" xfId="14316" xr:uid="{00000000-0005-0000-0000-000019520000}"/>
    <cellStyle name="40% - Accent6 2 3 2 2 2 2 2" xfId="14317" xr:uid="{00000000-0005-0000-0000-00001A520000}"/>
    <cellStyle name="40% - Accent6 2 3 2 2 2 2 2 2" xfId="14318" xr:uid="{00000000-0005-0000-0000-00001B520000}"/>
    <cellStyle name="40% - Accent6 2 3 2 2 2 2 2 3" xfId="46476" xr:uid="{00000000-0005-0000-0000-00001C520000}"/>
    <cellStyle name="40% - Accent6 2 3 2 2 2 2 3" xfId="14319" xr:uid="{00000000-0005-0000-0000-00001D520000}"/>
    <cellStyle name="40% - Accent6 2 3 2 2 2 2 4" xfId="14320" xr:uid="{00000000-0005-0000-0000-00001E520000}"/>
    <cellStyle name="40% - Accent6 2 3 2 2 2 2 5" xfId="38595" xr:uid="{00000000-0005-0000-0000-00001F520000}"/>
    <cellStyle name="40% - Accent6 2 3 2 2 2 2 6" xfId="46475" xr:uid="{00000000-0005-0000-0000-000020520000}"/>
    <cellStyle name="40% - Accent6 2 3 2 2 2 3" xfId="14321" xr:uid="{00000000-0005-0000-0000-000021520000}"/>
    <cellStyle name="40% - Accent6 2 3 2 2 2 3 2" xfId="14322" xr:uid="{00000000-0005-0000-0000-000022520000}"/>
    <cellStyle name="40% - Accent6 2 3 2 2 2 3 3" xfId="46477" xr:uid="{00000000-0005-0000-0000-000023520000}"/>
    <cellStyle name="40% - Accent6 2 3 2 2 2 4" xfId="14323" xr:uid="{00000000-0005-0000-0000-000024520000}"/>
    <cellStyle name="40% - Accent6 2 3 2 2 2 5" xfId="14324" xr:uid="{00000000-0005-0000-0000-000025520000}"/>
    <cellStyle name="40% - Accent6 2 3 2 2 2 6" xfId="38594" xr:uid="{00000000-0005-0000-0000-000026520000}"/>
    <cellStyle name="40% - Accent6 2 3 2 2 2 7" xfId="46474" xr:uid="{00000000-0005-0000-0000-000027520000}"/>
    <cellStyle name="40% - Accent6 2 3 2 2 3" xfId="14325" xr:uid="{00000000-0005-0000-0000-000028520000}"/>
    <cellStyle name="40% - Accent6 2 3 2 2 3 2" xfId="14326" xr:uid="{00000000-0005-0000-0000-000029520000}"/>
    <cellStyle name="40% - Accent6 2 3 2 2 3 2 2" xfId="14327" xr:uid="{00000000-0005-0000-0000-00002A520000}"/>
    <cellStyle name="40% - Accent6 2 3 2 2 3 2 2 2" xfId="14328" xr:uid="{00000000-0005-0000-0000-00002B520000}"/>
    <cellStyle name="40% - Accent6 2 3 2 2 3 2 2 3" xfId="46480" xr:uid="{00000000-0005-0000-0000-00002C520000}"/>
    <cellStyle name="40% - Accent6 2 3 2 2 3 2 3" xfId="14329" xr:uid="{00000000-0005-0000-0000-00002D520000}"/>
    <cellStyle name="40% - Accent6 2 3 2 2 3 2 4" xfId="14330" xr:uid="{00000000-0005-0000-0000-00002E520000}"/>
    <cellStyle name="40% - Accent6 2 3 2 2 3 2 5" xfId="38597" xr:uid="{00000000-0005-0000-0000-00002F520000}"/>
    <cellStyle name="40% - Accent6 2 3 2 2 3 2 6" xfId="46479" xr:uid="{00000000-0005-0000-0000-000030520000}"/>
    <cellStyle name="40% - Accent6 2 3 2 2 3 3" xfId="14331" xr:uid="{00000000-0005-0000-0000-000031520000}"/>
    <cellStyle name="40% - Accent6 2 3 2 2 3 3 2" xfId="14332" xr:uid="{00000000-0005-0000-0000-000032520000}"/>
    <cellStyle name="40% - Accent6 2 3 2 2 3 3 3" xfId="46481" xr:uid="{00000000-0005-0000-0000-000033520000}"/>
    <cellStyle name="40% - Accent6 2 3 2 2 3 4" xfId="14333" xr:uid="{00000000-0005-0000-0000-000034520000}"/>
    <cellStyle name="40% - Accent6 2 3 2 2 3 5" xfId="14334" xr:uid="{00000000-0005-0000-0000-000035520000}"/>
    <cellStyle name="40% - Accent6 2 3 2 2 3 6" xfId="38596" xr:uid="{00000000-0005-0000-0000-000036520000}"/>
    <cellStyle name="40% - Accent6 2 3 2 2 3 7" xfId="46478" xr:uid="{00000000-0005-0000-0000-000037520000}"/>
    <cellStyle name="40% - Accent6 2 3 2 2 4" xfId="14335" xr:uid="{00000000-0005-0000-0000-000038520000}"/>
    <cellStyle name="40% - Accent6 2 3 2 2 4 2" xfId="14336" xr:uid="{00000000-0005-0000-0000-000039520000}"/>
    <cellStyle name="40% - Accent6 2 3 2 2 4 2 2" xfId="14337" xr:uid="{00000000-0005-0000-0000-00003A520000}"/>
    <cellStyle name="40% - Accent6 2 3 2 2 4 2 3" xfId="46483" xr:uid="{00000000-0005-0000-0000-00003B520000}"/>
    <cellStyle name="40% - Accent6 2 3 2 2 4 3" xfId="14338" xr:uid="{00000000-0005-0000-0000-00003C520000}"/>
    <cellStyle name="40% - Accent6 2 3 2 2 4 4" xfId="14339" xr:uid="{00000000-0005-0000-0000-00003D520000}"/>
    <cellStyle name="40% - Accent6 2 3 2 2 4 5" xfId="38598" xr:uid="{00000000-0005-0000-0000-00003E520000}"/>
    <cellStyle name="40% - Accent6 2 3 2 2 4 6" xfId="46482" xr:uid="{00000000-0005-0000-0000-00003F520000}"/>
    <cellStyle name="40% - Accent6 2 3 2 2 5" xfId="14340" xr:uid="{00000000-0005-0000-0000-000040520000}"/>
    <cellStyle name="40% - Accent6 2 3 2 2 5 2" xfId="14341" xr:uid="{00000000-0005-0000-0000-000041520000}"/>
    <cellStyle name="40% - Accent6 2 3 2 2 5 2 2" xfId="14342" xr:uid="{00000000-0005-0000-0000-000042520000}"/>
    <cellStyle name="40% - Accent6 2 3 2 2 5 3" xfId="14343" xr:uid="{00000000-0005-0000-0000-000043520000}"/>
    <cellStyle name="40% - Accent6 2 3 2 2 5 4" xfId="14344" xr:uid="{00000000-0005-0000-0000-000044520000}"/>
    <cellStyle name="40% - Accent6 2 3 2 2 5 5" xfId="46484" xr:uid="{00000000-0005-0000-0000-000045520000}"/>
    <cellStyle name="40% - Accent6 2 3 2 2 6" xfId="14345" xr:uid="{00000000-0005-0000-0000-000046520000}"/>
    <cellStyle name="40% - Accent6 2 3 2 2 6 2" xfId="14346" xr:uid="{00000000-0005-0000-0000-000047520000}"/>
    <cellStyle name="40% - Accent6 2 3 2 2 6 2 2" xfId="14347" xr:uid="{00000000-0005-0000-0000-000048520000}"/>
    <cellStyle name="40% - Accent6 2 3 2 2 6 3" xfId="14348" xr:uid="{00000000-0005-0000-0000-000049520000}"/>
    <cellStyle name="40% - Accent6 2 3 2 2 6 4" xfId="14349" xr:uid="{00000000-0005-0000-0000-00004A520000}"/>
    <cellStyle name="40% - Accent6 2 3 2 2 7" xfId="14350" xr:uid="{00000000-0005-0000-0000-00004B520000}"/>
    <cellStyle name="40% - Accent6 2 3 2 2 7 2" xfId="14351" xr:uid="{00000000-0005-0000-0000-00004C520000}"/>
    <cellStyle name="40% - Accent6 2 3 2 2 8" xfId="14352" xr:uid="{00000000-0005-0000-0000-00004D520000}"/>
    <cellStyle name="40% - Accent6 2 3 2 2 9" xfId="14353" xr:uid="{00000000-0005-0000-0000-00004E520000}"/>
    <cellStyle name="40% - Accent6 2 3 2 3" xfId="14354" xr:uid="{00000000-0005-0000-0000-00004F520000}"/>
    <cellStyle name="40% - Accent6 2 3 2 3 2" xfId="14355" xr:uid="{00000000-0005-0000-0000-000050520000}"/>
    <cellStyle name="40% - Accent6 2 3 2 3 2 2" xfId="14356" xr:uid="{00000000-0005-0000-0000-000051520000}"/>
    <cellStyle name="40% - Accent6 2 3 2 3 2 2 2" xfId="14357" xr:uid="{00000000-0005-0000-0000-000052520000}"/>
    <cellStyle name="40% - Accent6 2 3 2 3 2 2 3" xfId="46487" xr:uid="{00000000-0005-0000-0000-000053520000}"/>
    <cellStyle name="40% - Accent6 2 3 2 3 2 3" xfId="14358" xr:uid="{00000000-0005-0000-0000-000054520000}"/>
    <cellStyle name="40% - Accent6 2 3 2 3 2 4" xfId="14359" xr:uid="{00000000-0005-0000-0000-000055520000}"/>
    <cellStyle name="40% - Accent6 2 3 2 3 2 5" xfId="38600" xr:uid="{00000000-0005-0000-0000-000056520000}"/>
    <cellStyle name="40% - Accent6 2 3 2 3 2 6" xfId="46486" xr:uid="{00000000-0005-0000-0000-000057520000}"/>
    <cellStyle name="40% - Accent6 2 3 2 3 3" xfId="14360" xr:uid="{00000000-0005-0000-0000-000058520000}"/>
    <cellStyle name="40% - Accent6 2 3 2 3 3 2" xfId="14361" xr:uid="{00000000-0005-0000-0000-000059520000}"/>
    <cellStyle name="40% - Accent6 2 3 2 3 3 3" xfId="46488" xr:uid="{00000000-0005-0000-0000-00005A520000}"/>
    <cellStyle name="40% - Accent6 2 3 2 3 4" xfId="14362" xr:uid="{00000000-0005-0000-0000-00005B520000}"/>
    <cellStyle name="40% - Accent6 2 3 2 3 5" xfId="14363" xr:uid="{00000000-0005-0000-0000-00005C520000}"/>
    <cellStyle name="40% - Accent6 2 3 2 3 6" xfId="38599" xr:uid="{00000000-0005-0000-0000-00005D520000}"/>
    <cellStyle name="40% - Accent6 2 3 2 3 7" xfId="46485" xr:uid="{00000000-0005-0000-0000-00005E520000}"/>
    <cellStyle name="40% - Accent6 2 3 2 4" xfId="14364" xr:uid="{00000000-0005-0000-0000-00005F520000}"/>
    <cellStyle name="40% - Accent6 2 3 2 4 2" xfId="14365" xr:uid="{00000000-0005-0000-0000-000060520000}"/>
    <cellStyle name="40% - Accent6 2 3 2 4 2 2" xfId="14366" xr:uid="{00000000-0005-0000-0000-000061520000}"/>
    <cellStyle name="40% - Accent6 2 3 2 4 2 2 2" xfId="14367" xr:uid="{00000000-0005-0000-0000-000062520000}"/>
    <cellStyle name="40% - Accent6 2 3 2 4 2 2 3" xfId="46491" xr:uid="{00000000-0005-0000-0000-000063520000}"/>
    <cellStyle name="40% - Accent6 2 3 2 4 2 3" xfId="14368" xr:uid="{00000000-0005-0000-0000-000064520000}"/>
    <cellStyle name="40% - Accent6 2 3 2 4 2 4" xfId="14369" xr:uid="{00000000-0005-0000-0000-000065520000}"/>
    <cellStyle name="40% - Accent6 2 3 2 4 2 5" xfId="38602" xr:uid="{00000000-0005-0000-0000-000066520000}"/>
    <cellStyle name="40% - Accent6 2 3 2 4 2 6" xfId="46490" xr:uid="{00000000-0005-0000-0000-000067520000}"/>
    <cellStyle name="40% - Accent6 2 3 2 4 3" xfId="14370" xr:uid="{00000000-0005-0000-0000-000068520000}"/>
    <cellStyle name="40% - Accent6 2 3 2 4 3 2" xfId="14371" xr:uid="{00000000-0005-0000-0000-000069520000}"/>
    <cellStyle name="40% - Accent6 2 3 2 4 3 3" xfId="46492" xr:uid="{00000000-0005-0000-0000-00006A520000}"/>
    <cellStyle name="40% - Accent6 2 3 2 4 4" xfId="14372" xr:uid="{00000000-0005-0000-0000-00006B520000}"/>
    <cellStyle name="40% - Accent6 2 3 2 4 5" xfId="14373" xr:uid="{00000000-0005-0000-0000-00006C520000}"/>
    <cellStyle name="40% - Accent6 2 3 2 4 6" xfId="38601" xr:uid="{00000000-0005-0000-0000-00006D520000}"/>
    <cellStyle name="40% - Accent6 2 3 2 4 7" xfId="46489" xr:uid="{00000000-0005-0000-0000-00006E520000}"/>
    <cellStyle name="40% - Accent6 2 3 2 5" xfId="14374" xr:uid="{00000000-0005-0000-0000-00006F520000}"/>
    <cellStyle name="40% - Accent6 2 3 2 5 2" xfId="14375" xr:uid="{00000000-0005-0000-0000-000070520000}"/>
    <cellStyle name="40% - Accent6 2 3 2 5 2 2" xfId="14376" xr:uid="{00000000-0005-0000-0000-000071520000}"/>
    <cellStyle name="40% - Accent6 2 3 2 5 2 3" xfId="46494" xr:uid="{00000000-0005-0000-0000-000072520000}"/>
    <cellStyle name="40% - Accent6 2 3 2 5 3" xfId="14377" xr:uid="{00000000-0005-0000-0000-000073520000}"/>
    <cellStyle name="40% - Accent6 2 3 2 5 4" xfId="14378" xr:uid="{00000000-0005-0000-0000-000074520000}"/>
    <cellStyle name="40% - Accent6 2 3 2 5 5" xfId="38603" xr:uid="{00000000-0005-0000-0000-000075520000}"/>
    <cellStyle name="40% - Accent6 2 3 2 5 6" xfId="46493" xr:uid="{00000000-0005-0000-0000-000076520000}"/>
    <cellStyle name="40% - Accent6 2 3 2 6" xfId="14379" xr:uid="{00000000-0005-0000-0000-000077520000}"/>
    <cellStyle name="40% - Accent6 2 3 2 6 2" xfId="14380" xr:uid="{00000000-0005-0000-0000-000078520000}"/>
    <cellStyle name="40% - Accent6 2 3 2 6 2 2" xfId="14381" xr:uid="{00000000-0005-0000-0000-000079520000}"/>
    <cellStyle name="40% - Accent6 2 3 2 6 3" xfId="14382" xr:uid="{00000000-0005-0000-0000-00007A520000}"/>
    <cellStyle name="40% - Accent6 2 3 2 6 4" xfId="14383" xr:uid="{00000000-0005-0000-0000-00007B520000}"/>
    <cellStyle name="40% - Accent6 2 3 2 6 5" xfId="46495" xr:uid="{00000000-0005-0000-0000-00007C520000}"/>
    <cellStyle name="40% - Accent6 2 3 2 7" xfId="14384" xr:uid="{00000000-0005-0000-0000-00007D520000}"/>
    <cellStyle name="40% - Accent6 2 3 2 7 2" xfId="14385" xr:uid="{00000000-0005-0000-0000-00007E520000}"/>
    <cellStyle name="40% - Accent6 2 3 2 7 2 2" xfId="14386" xr:uid="{00000000-0005-0000-0000-00007F520000}"/>
    <cellStyle name="40% - Accent6 2 3 2 7 3" xfId="14387" xr:uid="{00000000-0005-0000-0000-000080520000}"/>
    <cellStyle name="40% - Accent6 2 3 2 7 4" xfId="14388" xr:uid="{00000000-0005-0000-0000-000081520000}"/>
    <cellStyle name="40% - Accent6 2 3 2 8" xfId="14389" xr:uid="{00000000-0005-0000-0000-000082520000}"/>
    <cellStyle name="40% - Accent6 2 3 2 8 2" xfId="14390" xr:uid="{00000000-0005-0000-0000-000083520000}"/>
    <cellStyle name="40% - Accent6 2 3 2 9" xfId="14391" xr:uid="{00000000-0005-0000-0000-000084520000}"/>
    <cellStyle name="40% - Accent6 2 3 3" xfId="14392" xr:uid="{00000000-0005-0000-0000-000085520000}"/>
    <cellStyle name="40% - Accent6 2 3 3 10" xfId="34822" xr:uid="{00000000-0005-0000-0000-000086520000}"/>
    <cellStyle name="40% - Accent6 2 3 3 11" xfId="46496" xr:uid="{00000000-0005-0000-0000-000087520000}"/>
    <cellStyle name="40% - Accent6 2 3 3 2" xfId="14393" xr:uid="{00000000-0005-0000-0000-000088520000}"/>
    <cellStyle name="40% - Accent6 2 3 3 2 2" xfId="14394" xr:uid="{00000000-0005-0000-0000-000089520000}"/>
    <cellStyle name="40% - Accent6 2 3 3 2 2 2" xfId="14395" xr:uid="{00000000-0005-0000-0000-00008A520000}"/>
    <cellStyle name="40% - Accent6 2 3 3 2 2 2 2" xfId="14396" xr:uid="{00000000-0005-0000-0000-00008B520000}"/>
    <cellStyle name="40% - Accent6 2 3 3 2 2 2 3" xfId="46499" xr:uid="{00000000-0005-0000-0000-00008C520000}"/>
    <cellStyle name="40% - Accent6 2 3 3 2 2 3" xfId="14397" xr:uid="{00000000-0005-0000-0000-00008D520000}"/>
    <cellStyle name="40% - Accent6 2 3 3 2 2 4" xfId="14398" xr:uid="{00000000-0005-0000-0000-00008E520000}"/>
    <cellStyle name="40% - Accent6 2 3 3 2 2 5" xfId="38605" xr:uid="{00000000-0005-0000-0000-00008F520000}"/>
    <cellStyle name="40% - Accent6 2 3 3 2 2 6" xfId="46498" xr:uid="{00000000-0005-0000-0000-000090520000}"/>
    <cellStyle name="40% - Accent6 2 3 3 2 3" xfId="14399" xr:uid="{00000000-0005-0000-0000-000091520000}"/>
    <cellStyle name="40% - Accent6 2 3 3 2 3 2" xfId="14400" xr:uid="{00000000-0005-0000-0000-000092520000}"/>
    <cellStyle name="40% - Accent6 2 3 3 2 3 3" xfId="46500" xr:uid="{00000000-0005-0000-0000-000093520000}"/>
    <cellStyle name="40% - Accent6 2 3 3 2 4" xfId="14401" xr:uid="{00000000-0005-0000-0000-000094520000}"/>
    <cellStyle name="40% - Accent6 2 3 3 2 5" xfId="14402" xr:uid="{00000000-0005-0000-0000-000095520000}"/>
    <cellStyle name="40% - Accent6 2 3 3 2 6" xfId="38604" xr:uid="{00000000-0005-0000-0000-000096520000}"/>
    <cellStyle name="40% - Accent6 2 3 3 2 7" xfId="46497" xr:uid="{00000000-0005-0000-0000-000097520000}"/>
    <cellStyle name="40% - Accent6 2 3 3 3" xfId="14403" xr:uid="{00000000-0005-0000-0000-000098520000}"/>
    <cellStyle name="40% - Accent6 2 3 3 3 2" xfId="14404" xr:uid="{00000000-0005-0000-0000-000099520000}"/>
    <cellStyle name="40% - Accent6 2 3 3 3 2 2" xfId="14405" xr:uid="{00000000-0005-0000-0000-00009A520000}"/>
    <cellStyle name="40% - Accent6 2 3 3 3 2 2 2" xfId="14406" xr:uid="{00000000-0005-0000-0000-00009B520000}"/>
    <cellStyle name="40% - Accent6 2 3 3 3 2 2 3" xfId="46503" xr:uid="{00000000-0005-0000-0000-00009C520000}"/>
    <cellStyle name="40% - Accent6 2 3 3 3 2 3" xfId="14407" xr:uid="{00000000-0005-0000-0000-00009D520000}"/>
    <cellStyle name="40% - Accent6 2 3 3 3 2 4" xfId="14408" xr:uid="{00000000-0005-0000-0000-00009E520000}"/>
    <cellStyle name="40% - Accent6 2 3 3 3 2 5" xfId="38607" xr:uid="{00000000-0005-0000-0000-00009F520000}"/>
    <cellStyle name="40% - Accent6 2 3 3 3 2 6" xfId="46502" xr:uid="{00000000-0005-0000-0000-0000A0520000}"/>
    <cellStyle name="40% - Accent6 2 3 3 3 3" xfId="14409" xr:uid="{00000000-0005-0000-0000-0000A1520000}"/>
    <cellStyle name="40% - Accent6 2 3 3 3 3 2" xfId="14410" xr:uid="{00000000-0005-0000-0000-0000A2520000}"/>
    <cellStyle name="40% - Accent6 2 3 3 3 3 3" xfId="46504" xr:uid="{00000000-0005-0000-0000-0000A3520000}"/>
    <cellStyle name="40% - Accent6 2 3 3 3 4" xfId="14411" xr:uid="{00000000-0005-0000-0000-0000A4520000}"/>
    <cellStyle name="40% - Accent6 2 3 3 3 5" xfId="14412" xr:uid="{00000000-0005-0000-0000-0000A5520000}"/>
    <cellStyle name="40% - Accent6 2 3 3 3 6" xfId="38606" xr:uid="{00000000-0005-0000-0000-0000A6520000}"/>
    <cellStyle name="40% - Accent6 2 3 3 3 7" xfId="46501" xr:uid="{00000000-0005-0000-0000-0000A7520000}"/>
    <cellStyle name="40% - Accent6 2 3 3 4" xfId="14413" xr:uid="{00000000-0005-0000-0000-0000A8520000}"/>
    <cellStyle name="40% - Accent6 2 3 3 4 2" xfId="14414" xr:uid="{00000000-0005-0000-0000-0000A9520000}"/>
    <cellStyle name="40% - Accent6 2 3 3 4 2 2" xfId="14415" xr:uid="{00000000-0005-0000-0000-0000AA520000}"/>
    <cellStyle name="40% - Accent6 2 3 3 4 2 3" xfId="46506" xr:uid="{00000000-0005-0000-0000-0000AB520000}"/>
    <cellStyle name="40% - Accent6 2 3 3 4 3" xfId="14416" xr:uid="{00000000-0005-0000-0000-0000AC520000}"/>
    <cellStyle name="40% - Accent6 2 3 3 4 4" xfId="14417" xr:uid="{00000000-0005-0000-0000-0000AD520000}"/>
    <cellStyle name="40% - Accent6 2 3 3 4 5" xfId="38608" xr:uid="{00000000-0005-0000-0000-0000AE520000}"/>
    <cellStyle name="40% - Accent6 2 3 3 4 6" xfId="46505" xr:uid="{00000000-0005-0000-0000-0000AF520000}"/>
    <cellStyle name="40% - Accent6 2 3 3 5" xfId="14418" xr:uid="{00000000-0005-0000-0000-0000B0520000}"/>
    <cellStyle name="40% - Accent6 2 3 3 5 2" xfId="14419" xr:uid="{00000000-0005-0000-0000-0000B1520000}"/>
    <cellStyle name="40% - Accent6 2 3 3 5 2 2" xfId="14420" xr:uid="{00000000-0005-0000-0000-0000B2520000}"/>
    <cellStyle name="40% - Accent6 2 3 3 5 3" xfId="14421" xr:uid="{00000000-0005-0000-0000-0000B3520000}"/>
    <cellStyle name="40% - Accent6 2 3 3 5 4" xfId="14422" xr:uid="{00000000-0005-0000-0000-0000B4520000}"/>
    <cellStyle name="40% - Accent6 2 3 3 5 5" xfId="46507" xr:uid="{00000000-0005-0000-0000-0000B5520000}"/>
    <cellStyle name="40% - Accent6 2 3 3 6" xfId="14423" xr:uid="{00000000-0005-0000-0000-0000B6520000}"/>
    <cellStyle name="40% - Accent6 2 3 3 6 2" xfId="14424" xr:uid="{00000000-0005-0000-0000-0000B7520000}"/>
    <cellStyle name="40% - Accent6 2 3 3 6 2 2" xfId="14425" xr:uid="{00000000-0005-0000-0000-0000B8520000}"/>
    <cellStyle name="40% - Accent6 2 3 3 6 3" xfId="14426" xr:uid="{00000000-0005-0000-0000-0000B9520000}"/>
    <cellStyle name="40% - Accent6 2 3 3 6 4" xfId="14427" xr:uid="{00000000-0005-0000-0000-0000BA520000}"/>
    <cellStyle name="40% - Accent6 2 3 3 7" xfId="14428" xr:uid="{00000000-0005-0000-0000-0000BB520000}"/>
    <cellStyle name="40% - Accent6 2 3 3 7 2" xfId="14429" xr:uid="{00000000-0005-0000-0000-0000BC520000}"/>
    <cellStyle name="40% - Accent6 2 3 3 8" xfId="14430" xr:uid="{00000000-0005-0000-0000-0000BD520000}"/>
    <cellStyle name="40% - Accent6 2 3 3 9" xfId="14431" xr:uid="{00000000-0005-0000-0000-0000BE520000}"/>
    <cellStyle name="40% - Accent6 2 3 4" xfId="14432" xr:uid="{00000000-0005-0000-0000-0000BF520000}"/>
    <cellStyle name="40% - Accent6 2 3 4 2" xfId="14433" xr:uid="{00000000-0005-0000-0000-0000C0520000}"/>
    <cellStyle name="40% - Accent6 2 3 4 2 2" xfId="14434" xr:uid="{00000000-0005-0000-0000-0000C1520000}"/>
    <cellStyle name="40% - Accent6 2 3 4 2 2 2" xfId="14435" xr:uid="{00000000-0005-0000-0000-0000C2520000}"/>
    <cellStyle name="40% - Accent6 2 3 4 2 2 3" xfId="46510" xr:uid="{00000000-0005-0000-0000-0000C3520000}"/>
    <cellStyle name="40% - Accent6 2 3 4 2 3" xfId="14436" xr:uid="{00000000-0005-0000-0000-0000C4520000}"/>
    <cellStyle name="40% - Accent6 2 3 4 2 4" xfId="14437" xr:uid="{00000000-0005-0000-0000-0000C5520000}"/>
    <cellStyle name="40% - Accent6 2 3 4 2 5" xfId="38610" xr:uid="{00000000-0005-0000-0000-0000C6520000}"/>
    <cellStyle name="40% - Accent6 2 3 4 2 6" xfId="46509" xr:uid="{00000000-0005-0000-0000-0000C7520000}"/>
    <cellStyle name="40% - Accent6 2 3 4 3" xfId="14438" xr:uid="{00000000-0005-0000-0000-0000C8520000}"/>
    <cellStyle name="40% - Accent6 2 3 4 4" xfId="14439" xr:uid="{00000000-0005-0000-0000-0000C9520000}"/>
    <cellStyle name="40% - Accent6 2 3 4 4 2" xfId="14440" xr:uid="{00000000-0005-0000-0000-0000CA520000}"/>
    <cellStyle name="40% - Accent6 2 3 4 4 3" xfId="46511" xr:uid="{00000000-0005-0000-0000-0000CB520000}"/>
    <cellStyle name="40% - Accent6 2 3 4 5" xfId="14441" xr:uid="{00000000-0005-0000-0000-0000CC520000}"/>
    <cellStyle name="40% - Accent6 2 3 4 6" xfId="14442" xr:uid="{00000000-0005-0000-0000-0000CD520000}"/>
    <cellStyle name="40% - Accent6 2 3 4 7" xfId="38609" xr:uid="{00000000-0005-0000-0000-0000CE520000}"/>
    <cellStyle name="40% - Accent6 2 3 4 8" xfId="46508" xr:uid="{00000000-0005-0000-0000-0000CF520000}"/>
    <cellStyle name="40% - Accent6 2 3 5" xfId="14443" xr:uid="{00000000-0005-0000-0000-0000D0520000}"/>
    <cellStyle name="40% - Accent6 2 3 5 2" xfId="14444" xr:uid="{00000000-0005-0000-0000-0000D1520000}"/>
    <cellStyle name="40% - Accent6 2 3 5 2 2" xfId="14445" xr:uid="{00000000-0005-0000-0000-0000D2520000}"/>
    <cellStyle name="40% - Accent6 2 3 5 2 2 2" xfId="14446" xr:uid="{00000000-0005-0000-0000-0000D3520000}"/>
    <cellStyle name="40% - Accent6 2 3 5 2 2 3" xfId="46514" xr:uid="{00000000-0005-0000-0000-0000D4520000}"/>
    <cellStyle name="40% - Accent6 2 3 5 2 3" xfId="14447" xr:uid="{00000000-0005-0000-0000-0000D5520000}"/>
    <cellStyle name="40% - Accent6 2 3 5 2 4" xfId="14448" xr:uid="{00000000-0005-0000-0000-0000D6520000}"/>
    <cellStyle name="40% - Accent6 2 3 5 2 5" xfId="38612" xr:uid="{00000000-0005-0000-0000-0000D7520000}"/>
    <cellStyle name="40% - Accent6 2 3 5 2 6" xfId="46513" xr:uid="{00000000-0005-0000-0000-0000D8520000}"/>
    <cellStyle name="40% - Accent6 2 3 5 3" xfId="14449" xr:uid="{00000000-0005-0000-0000-0000D9520000}"/>
    <cellStyle name="40% - Accent6 2 3 5 3 2" xfId="14450" xr:uid="{00000000-0005-0000-0000-0000DA520000}"/>
    <cellStyle name="40% - Accent6 2 3 5 3 3" xfId="46515" xr:uid="{00000000-0005-0000-0000-0000DB520000}"/>
    <cellStyle name="40% - Accent6 2 3 5 4" xfId="14451" xr:uid="{00000000-0005-0000-0000-0000DC520000}"/>
    <cellStyle name="40% - Accent6 2 3 5 5" xfId="14452" xr:uid="{00000000-0005-0000-0000-0000DD520000}"/>
    <cellStyle name="40% - Accent6 2 3 5 6" xfId="38611" xr:uid="{00000000-0005-0000-0000-0000DE520000}"/>
    <cellStyle name="40% - Accent6 2 3 5 7" xfId="46512" xr:uid="{00000000-0005-0000-0000-0000DF520000}"/>
    <cellStyle name="40% - Accent6 2 3 6" xfId="14453" xr:uid="{00000000-0005-0000-0000-0000E0520000}"/>
    <cellStyle name="40% - Accent6 2 3 6 2" xfId="14454" xr:uid="{00000000-0005-0000-0000-0000E1520000}"/>
    <cellStyle name="40% - Accent6 2 3 6 2 2" xfId="14455" xr:uid="{00000000-0005-0000-0000-0000E2520000}"/>
    <cellStyle name="40% - Accent6 2 3 6 2 3" xfId="46517" xr:uid="{00000000-0005-0000-0000-0000E3520000}"/>
    <cellStyle name="40% - Accent6 2 3 6 3" xfId="14456" xr:uid="{00000000-0005-0000-0000-0000E4520000}"/>
    <cellStyle name="40% - Accent6 2 3 6 4" xfId="14457" xr:uid="{00000000-0005-0000-0000-0000E5520000}"/>
    <cellStyle name="40% - Accent6 2 3 6 5" xfId="38613" xr:uid="{00000000-0005-0000-0000-0000E6520000}"/>
    <cellStyle name="40% - Accent6 2 3 6 6" xfId="46516" xr:uid="{00000000-0005-0000-0000-0000E7520000}"/>
    <cellStyle name="40% - Accent6 2 3 7" xfId="14458" xr:uid="{00000000-0005-0000-0000-0000E8520000}"/>
    <cellStyle name="40% - Accent6 2 3 7 2" xfId="14459" xr:uid="{00000000-0005-0000-0000-0000E9520000}"/>
    <cellStyle name="40% - Accent6 2 3 7 2 2" xfId="14460" xr:uid="{00000000-0005-0000-0000-0000EA520000}"/>
    <cellStyle name="40% - Accent6 2 3 7 3" xfId="14461" xr:uid="{00000000-0005-0000-0000-0000EB520000}"/>
    <cellStyle name="40% - Accent6 2 3 7 4" xfId="14462" xr:uid="{00000000-0005-0000-0000-0000EC520000}"/>
    <cellStyle name="40% - Accent6 2 3 7 5" xfId="46518" xr:uid="{00000000-0005-0000-0000-0000ED520000}"/>
    <cellStyle name="40% - Accent6 2 3 8" xfId="14463" xr:uid="{00000000-0005-0000-0000-0000EE520000}"/>
    <cellStyle name="40% - Accent6 2 3 8 2" xfId="14464" xr:uid="{00000000-0005-0000-0000-0000EF520000}"/>
    <cellStyle name="40% - Accent6 2 3 8 2 2" xfId="14465" xr:uid="{00000000-0005-0000-0000-0000F0520000}"/>
    <cellStyle name="40% - Accent6 2 3 8 3" xfId="14466" xr:uid="{00000000-0005-0000-0000-0000F1520000}"/>
    <cellStyle name="40% - Accent6 2 3 8 4" xfId="14467" xr:uid="{00000000-0005-0000-0000-0000F2520000}"/>
    <cellStyle name="40% - Accent6 2 3 9" xfId="14468" xr:uid="{00000000-0005-0000-0000-0000F3520000}"/>
    <cellStyle name="40% - Accent6 2 3 9 2" xfId="14469" xr:uid="{00000000-0005-0000-0000-0000F4520000}"/>
    <cellStyle name="40% - Accent6 2 4" xfId="14470" xr:uid="{00000000-0005-0000-0000-0000F5520000}"/>
    <cellStyle name="40% - Accent6 2 4 10" xfId="14471" xr:uid="{00000000-0005-0000-0000-0000F6520000}"/>
    <cellStyle name="40% - Accent6 2 4 11" xfId="34823" xr:uid="{00000000-0005-0000-0000-0000F7520000}"/>
    <cellStyle name="40% - Accent6 2 4 12" xfId="46519" xr:uid="{00000000-0005-0000-0000-0000F8520000}"/>
    <cellStyle name="40% - Accent6 2 4 2" xfId="14472" xr:uid="{00000000-0005-0000-0000-0000F9520000}"/>
    <cellStyle name="40% - Accent6 2 4 2 10" xfId="34824" xr:uid="{00000000-0005-0000-0000-0000FA520000}"/>
    <cellStyle name="40% - Accent6 2 4 2 11" xfId="46520" xr:uid="{00000000-0005-0000-0000-0000FB520000}"/>
    <cellStyle name="40% - Accent6 2 4 2 2" xfId="14473" xr:uid="{00000000-0005-0000-0000-0000FC520000}"/>
    <cellStyle name="40% - Accent6 2 4 2 2 2" xfId="14474" xr:uid="{00000000-0005-0000-0000-0000FD520000}"/>
    <cellStyle name="40% - Accent6 2 4 2 2 2 2" xfId="14475" xr:uid="{00000000-0005-0000-0000-0000FE520000}"/>
    <cellStyle name="40% - Accent6 2 4 2 2 2 2 2" xfId="14476" xr:uid="{00000000-0005-0000-0000-0000FF520000}"/>
    <cellStyle name="40% - Accent6 2 4 2 2 2 2 3" xfId="46523" xr:uid="{00000000-0005-0000-0000-000000530000}"/>
    <cellStyle name="40% - Accent6 2 4 2 2 2 3" xfId="14477" xr:uid="{00000000-0005-0000-0000-000001530000}"/>
    <cellStyle name="40% - Accent6 2 4 2 2 2 4" xfId="14478" xr:uid="{00000000-0005-0000-0000-000002530000}"/>
    <cellStyle name="40% - Accent6 2 4 2 2 2 5" xfId="38615" xr:uid="{00000000-0005-0000-0000-000003530000}"/>
    <cellStyle name="40% - Accent6 2 4 2 2 2 6" xfId="46522" xr:uid="{00000000-0005-0000-0000-000004530000}"/>
    <cellStyle name="40% - Accent6 2 4 2 2 3" xfId="14479" xr:uid="{00000000-0005-0000-0000-000005530000}"/>
    <cellStyle name="40% - Accent6 2 4 2 2 3 2" xfId="14480" xr:uid="{00000000-0005-0000-0000-000006530000}"/>
    <cellStyle name="40% - Accent6 2 4 2 2 3 3" xfId="46524" xr:uid="{00000000-0005-0000-0000-000007530000}"/>
    <cellStyle name="40% - Accent6 2 4 2 2 4" xfId="14481" xr:uid="{00000000-0005-0000-0000-000008530000}"/>
    <cellStyle name="40% - Accent6 2 4 2 2 5" xfId="14482" xr:uid="{00000000-0005-0000-0000-000009530000}"/>
    <cellStyle name="40% - Accent6 2 4 2 2 6" xfId="38614" xr:uid="{00000000-0005-0000-0000-00000A530000}"/>
    <cellStyle name="40% - Accent6 2 4 2 2 7" xfId="46521" xr:uid="{00000000-0005-0000-0000-00000B530000}"/>
    <cellStyle name="40% - Accent6 2 4 2 3" xfId="14483" xr:uid="{00000000-0005-0000-0000-00000C530000}"/>
    <cellStyle name="40% - Accent6 2 4 2 3 2" xfId="14484" xr:uid="{00000000-0005-0000-0000-00000D530000}"/>
    <cellStyle name="40% - Accent6 2 4 2 3 2 2" xfId="14485" xr:uid="{00000000-0005-0000-0000-00000E530000}"/>
    <cellStyle name="40% - Accent6 2 4 2 3 2 2 2" xfId="14486" xr:uid="{00000000-0005-0000-0000-00000F530000}"/>
    <cellStyle name="40% - Accent6 2 4 2 3 2 2 3" xfId="46527" xr:uid="{00000000-0005-0000-0000-000010530000}"/>
    <cellStyle name="40% - Accent6 2 4 2 3 2 3" xfId="14487" xr:uid="{00000000-0005-0000-0000-000011530000}"/>
    <cellStyle name="40% - Accent6 2 4 2 3 2 4" xfId="14488" xr:uid="{00000000-0005-0000-0000-000012530000}"/>
    <cellStyle name="40% - Accent6 2 4 2 3 2 5" xfId="38617" xr:uid="{00000000-0005-0000-0000-000013530000}"/>
    <cellStyle name="40% - Accent6 2 4 2 3 2 6" xfId="46526" xr:uid="{00000000-0005-0000-0000-000014530000}"/>
    <cellStyle name="40% - Accent6 2 4 2 3 3" xfId="14489" xr:uid="{00000000-0005-0000-0000-000015530000}"/>
    <cellStyle name="40% - Accent6 2 4 2 3 3 2" xfId="14490" xr:uid="{00000000-0005-0000-0000-000016530000}"/>
    <cellStyle name="40% - Accent6 2 4 2 3 3 3" xfId="46528" xr:uid="{00000000-0005-0000-0000-000017530000}"/>
    <cellStyle name="40% - Accent6 2 4 2 3 4" xfId="14491" xr:uid="{00000000-0005-0000-0000-000018530000}"/>
    <cellStyle name="40% - Accent6 2 4 2 3 5" xfId="14492" xr:uid="{00000000-0005-0000-0000-000019530000}"/>
    <cellStyle name="40% - Accent6 2 4 2 3 6" xfId="38616" xr:uid="{00000000-0005-0000-0000-00001A530000}"/>
    <cellStyle name="40% - Accent6 2 4 2 3 7" xfId="46525" xr:uid="{00000000-0005-0000-0000-00001B530000}"/>
    <cellStyle name="40% - Accent6 2 4 2 4" xfId="14493" xr:uid="{00000000-0005-0000-0000-00001C530000}"/>
    <cellStyle name="40% - Accent6 2 4 2 4 2" xfId="14494" xr:uid="{00000000-0005-0000-0000-00001D530000}"/>
    <cellStyle name="40% - Accent6 2 4 2 4 2 2" xfId="14495" xr:uid="{00000000-0005-0000-0000-00001E530000}"/>
    <cellStyle name="40% - Accent6 2 4 2 4 2 3" xfId="46530" xr:uid="{00000000-0005-0000-0000-00001F530000}"/>
    <cellStyle name="40% - Accent6 2 4 2 4 3" xfId="14496" xr:uid="{00000000-0005-0000-0000-000020530000}"/>
    <cellStyle name="40% - Accent6 2 4 2 4 4" xfId="14497" xr:uid="{00000000-0005-0000-0000-000021530000}"/>
    <cellStyle name="40% - Accent6 2 4 2 4 5" xfId="38618" xr:uid="{00000000-0005-0000-0000-000022530000}"/>
    <cellStyle name="40% - Accent6 2 4 2 4 6" xfId="46529" xr:uid="{00000000-0005-0000-0000-000023530000}"/>
    <cellStyle name="40% - Accent6 2 4 2 5" xfId="14498" xr:uid="{00000000-0005-0000-0000-000024530000}"/>
    <cellStyle name="40% - Accent6 2 4 2 5 2" xfId="14499" xr:uid="{00000000-0005-0000-0000-000025530000}"/>
    <cellStyle name="40% - Accent6 2 4 2 5 2 2" xfId="14500" xr:uid="{00000000-0005-0000-0000-000026530000}"/>
    <cellStyle name="40% - Accent6 2 4 2 5 3" xfId="14501" xr:uid="{00000000-0005-0000-0000-000027530000}"/>
    <cellStyle name="40% - Accent6 2 4 2 5 4" xfId="14502" xr:uid="{00000000-0005-0000-0000-000028530000}"/>
    <cellStyle name="40% - Accent6 2 4 2 5 5" xfId="46531" xr:uid="{00000000-0005-0000-0000-000029530000}"/>
    <cellStyle name="40% - Accent6 2 4 2 6" xfId="14503" xr:uid="{00000000-0005-0000-0000-00002A530000}"/>
    <cellStyle name="40% - Accent6 2 4 2 6 2" xfId="14504" xr:uid="{00000000-0005-0000-0000-00002B530000}"/>
    <cellStyle name="40% - Accent6 2 4 2 6 2 2" xfId="14505" xr:uid="{00000000-0005-0000-0000-00002C530000}"/>
    <cellStyle name="40% - Accent6 2 4 2 6 3" xfId="14506" xr:uid="{00000000-0005-0000-0000-00002D530000}"/>
    <cellStyle name="40% - Accent6 2 4 2 6 4" xfId="14507" xr:uid="{00000000-0005-0000-0000-00002E530000}"/>
    <cellStyle name="40% - Accent6 2 4 2 7" xfId="14508" xr:uid="{00000000-0005-0000-0000-00002F530000}"/>
    <cellStyle name="40% - Accent6 2 4 2 7 2" xfId="14509" xr:uid="{00000000-0005-0000-0000-000030530000}"/>
    <cellStyle name="40% - Accent6 2 4 2 8" xfId="14510" xr:uid="{00000000-0005-0000-0000-000031530000}"/>
    <cellStyle name="40% - Accent6 2 4 2 9" xfId="14511" xr:uid="{00000000-0005-0000-0000-000032530000}"/>
    <cellStyle name="40% - Accent6 2 4 3" xfId="14512" xr:uid="{00000000-0005-0000-0000-000033530000}"/>
    <cellStyle name="40% - Accent6 2 4 3 2" xfId="14513" xr:uid="{00000000-0005-0000-0000-000034530000}"/>
    <cellStyle name="40% - Accent6 2 4 3 2 2" xfId="14514" xr:uid="{00000000-0005-0000-0000-000035530000}"/>
    <cellStyle name="40% - Accent6 2 4 3 2 2 2" xfId="14515" xr:uid="{00000000-0005-0000-0000-000036530000}"/>
    <cellStyle name="40% - Accent6 2 4 3 2 2 3" xfId="46534" xr:uid="{00000000-0005-0000-0000-000037530000}"/>
    <cellStyle name="40% - Accent6 2 4 3 2 3" xfId="14516" xr:uid="{00000000-0005-0000-0000-000038530000}"/>
    <cellStyle name="40% - Accent6 2 4 3 2 4" xfId="14517" xr:uid="{00000000-0005-0000-0000-000039530000}"/>
    <cellStyle name="40% - Accent6 2 4 3 2 5" xfId="38620" xr:uid="{00000000-0005-0000-0000-00003A530000}"/>
    <cellStyle name="40% - Accent6 2 4 3 2 6" xfId="46533" xr:uid="{00000000-0005-0000-0000-00003B530000}"/>
    <cellStyle name="40% - Accent6 2 4 3 3" xfId="14518" xr:uid="{00000000-0005-0000-0000-00003C530000}"/>
    <cellStyle name="40% - Accent6 2 4 3 3 2" xfId="14519" xr:uid="{00000000-0005-0000-0000-00003D530000}"/>
    <cellStyle name="40% - Accent6 2 4 3 3 3" xfId="46535" xr:uid="{00000000-0005-0000-0000-00003E530000}"/>
    <cellStyle name="40% - Accent6 2 4 3 4" xfId="14520" xr:uid="{00000000-0005-0000-0000-00003F530000}"/>
    <cellStyle name="40% - Accent6 2 4 3 5" xfId="14521" xr:uid="{00000000-0005-0000-0000-000040530000}"/>
    <cellStyle name="40% - Accent6 2 4 3 6" xfId="38619" xr:uid="{00000000-0005-0000-0000-000041530000}"/>
    <cellStyle name="40% - Accent6 2 4 3 7" xfId="46532" xr:uid="{00000000-0005-0000-0000-000042530000}"/>
    <cellStyle name="40% - Accent6 2 4 4" xfId="14522" xr:uid="{00000000-0005-0000-0000-000043530000}"/>
    <cellStyle name="40% - Accent6 2 4 4 2" xfId="14523" xr:uid="{00000000-0005-0000-0000-000044530000}"/>
    <cellStyle name="40% - Accent6 2 4 4 2 2" xfId="14524" xr:uid="{00000000-0005-0000-0000-000045530000}"/>
    <cellStyle name="40% - Accent6 2 4 4 2 2 2" xfId="14525" xr:uid="{00000000-0005-0000-0000-000046530000}"/>
    <cellStyle name="40% - Accent6 2 4 4 2 2 3" xfId="46538" xr:uid="{00000000-0005-0000-0000-000047530000}"/>
    <cellStyle name="40% - Accent6 2 4 4 2 3" xfId="14526" xr:uid="{00000000-0005-0000-0000-000048530000}"/>
    <cellStyle name="40% - Accent6 2 4 4 2 4" xfId="14527" xr:uid="{00000000-0005-0000-0000-000049530000}"/>
    <cellStyle name="40% - Accent6 2 4 4 2 5" xfId="38622" xr:uid="{00000000-0005-0000-0000-00004A530000}"/>
    <cellStyle name="40% - Accent6 2 4 4 2 6" xfId="46537" xr:uid="{00000000-0005-0000-0000-00004B530000}"/>
    <cellStyle name="40% - Accent6 2 4 4 3" xfId="14528" xr:uid="{00000000-0005-0000-0000-00004C530000}"/>
    <cellStyle name="40% - Accent6 2 4 4 3 2" xfId="14529" xr:uid="{00000000-0005-0000-0000-00004D530000}"/>
    <cellStyle name="40% - Accent6 2 4 4 3 3" xfId="46539" xr:uid="{00000000-0005-0000-0000-00004E530000}"/>
    <cellStyle name="40% - Accent6 2 4 4 4" xfId="14530" xr:uid="{00000000-0005-0000-0000-00004F530000}"/>
    <cellStyle name="40% - Accent6 2 4 4 5" xfId="14531" xr:uid="{00000000-0005-0000-0000-000050530000}"/>
    <cellStyle name="40% - Accent6 2 4 4 6" xfId="38621" xr:uid="{00000000-0005-0000-0000-000051530000}"/>
    <cellStyle name="40% - Accent6 2 4 4 7" xfId="46536" xr:uid="{00000000-0005-0000-0000-000052530000}"/>
    <cellStyle name="40% - Accent6 2 4 5" xfId="14532" xr:uid="{00000000-0005-0000-0000-000053530000}"/>
    <cellStyle name="40% - Accent6 2 4 5 2" xfId="14533" xr:uid="{00000000-0005-0000-0000-000054530000}"/>
    <cellStyle name="40% - Accent6 2 4 5 2 2" xfId="14534" xr:uid="{00000000-0005-0000-0000-000055530000}"/>
    <cellStyle name="40% - Accent6 2 4 5 2 3" xfId="46541" xr:uid="{00000000-0005-0000-0000-000056530000}"/>
    <cellStyle name="40% - Accent6 2 4 5 3" xfId="14535" xr:uid="{00000000-0005-0000-0000-000057530000}"/>
    <cellStyle name="40% - Accent6 2 4 5 4" xfId="14536" xr:uid="{00000000-0005-0000-0000-000058530000}"/>
    <cellStyle name="40% - Accent6 2 4 5 5" xfId="38623" xr:uid="{00000000-0005-0000-0000-000059530000}"/>
    <cellStyle name="40% - Accent6 2 4 5 6" xfId="46540" xr:uid="{00000000-0005-0000-0000-00005A530000}"/>
    <cellStyle name="40% - Accent6 2 4 6" xfId="14537" xr:uid="{00000000-0005-0000-0000-00005B530000}"/>
    <cellStyle name="40% - Accent6 2 4 6 2" xfId="14538" xr:uid="{00000000-0005-0000-0000-00005C530000}"/>
    <cellStyle name="40% - Accent6 2 4 6 2 2" xfId="14539" xr:uid="{00000000-0005-0000-0000-00005D530000}"/>
    <cellStyle name="40% - Accent6 2 4 6 3" xfId="14540" xr:uid="{00000000-0005-0000-0000-00005E530000}"/>
    <cellStyle name="40% - Accent6 2 4 6 4" xfId="14541" xr:uid="{00000000-0005-0000-0000-00005F530000}"/>
    <cellStyle name="40% - Accent6 2 4 6 5" xfId="46542" xr:uid="{00000000-0005-0000-0000-000060530000}"/>
    <cellStyle name="40% - Accent6 2 4 7" xfId="14542" xr:uid="{00000000-0005-0000-0000-000061530000}"/>
    <cellStyle name="40% - Accent6 2 4 7 2" xfId="14543" xr:uid="{00000000-0005-0000-0000-000062530000}"/>
    <cellStyle name="40% - Accent6 2 4 7 2 2" xfId="14544" xr:uid="{00000000-0005-0000-0000-000063530000}"/>
    <cellStyle name="40% - Accent6 2 4 7 3" xfId="14545" xr:uid="{00000000-0005-0000-0000-000064530000}"/>
    <cellStyle name="40% - Accent6 2 4 7 4" xfId="14546" xr:uid="{00000000-0005-0000-0000-000065530000}"/>
    <cellStyle name="40% - Accent6 2 4 8" xfId="14547" xr:uid="{00000000-0005-0000-0000-000066530000}"/>
    <cellStyle name="40% - Accent6 2 4 8 2" xfId="14548" xr:uid="{00000000-0005-0000-0000-000067530000}"/>
    <cellStyle name="40% - Accent6 2 4 9" xfId="14549" xr:uid="{00000000-0005-0000-0000-000068530000}"/>
    <cellStyle name="40% - Accent6 2 5" xfId="14550" xr:uid="{00000000-0005-0000-0000-000069530000}"/>
    <cellStyle name="40% - Accent6 2 5 10" xfId="34825" xr:uid="{00000000-0005-0000-0000-00006A530000}"/>
    <cellStyle name="40% - Accent6 2 5 11" xfId="46543" xr:uid="{00000000-0005-0000-0000-00006B530000}"/>
    <cellStyle name="40% - Accent6 2 5 2" xfId="14551" xr:uid="{00000000-0005-0000-0000-00006C530000}"/>
    <cellStyle name="40% - Accent6 2 5 2 2" xfId="14552" xr:uid="{00000000-0005-0000-0000-00006D530000}"/>
    <cellStyle name="40% - Accent6 2 5 2 2 2" xfId="14553" xr:uid="{00000000-0005-0000-0000-00006E530000}"/>
    <cellStyle name="40% - Accent6 2 5 2 2 2 2" xfId="14554" xr:uid="{00000000-0005-0000-0000-00006F530000}"/>
    <cellStyle name="40% - Accent6 2 5 2 2 2 3" xfId="46546" xr:uid="{00000000-0005-0000-0000-000070530000}"/>
    <cellStyle name="40% - Accent6 2 5 2 2 3" xfId="14555" xr:uid="{00000000-0005-0000-0000-000071530000}"/>
    <cellStyle name="40% - Accent6 2 5 2 2 4" xfId="14556" xr:uid="{00000000-0005-0000-0000-000072530000}"/>
    <cellStyle name="40% - Accent6 2 5 2 2 5" xfId="38625" xr:uid="{00000000-0005-0000-0000-000073530000}"/>
    <cellStyle name="40% - Accent6 2 5 2 2 6" xfId="46545" xr:uid="{00000000-0005-0000-0000-000074530000}"/>
    <cellStyle name="40% - Accent6 2 5 2 3" xfId="14557" xr:uid="{00000000-0005-0000-0000-000075530000}"/>
    <cellStyle name="40% - Accent6 2 5 2 3 2" xfId="14558" xr:uid="{00000000-0005-0000-0000-000076530000}"/>
    <cellStyle name="40% - Accent6 2 5 2 3 3" xfId="46547" xr:uid="{00000000-0005-0000-0000-000077530000}"/>
    <cellStyle name="40% - Accent6 2 5 2 4" xfId="14559" xr:uid="{00000000-0005-0000-0000-000078530000}"/>
    <cellStyle name="40% - Accent6 2 5 2 5" xfId="14560" xr:uid="{00000000-0005-0000-0000-000079530000}"/>
    <cellStyle name="40% - Accent6 2 5 2 6" xfId="38624" xr:uid="{00000000-0005-0000-0000-00007A530000}"/>
    <cellStyle name="40% - Accent6 2 5 2 7" xfId="46544" xr:uid="{00000000-0005-0000-0000-00007B530000}"/>
    <cellStyle name="40% - Accent6 2 5 3" xfId="14561" xr:uid="{00000000-0005-0000-0000-00007C530000}"/>
    <cellStyle name="40% - Accent6 2 5 3 2" xfId="14562" xr:uid="{00000000-0005-0000-0000-00007D530000}"/>
    <cellStyle name="40% - Accent6 2 5 3 2 2" xfId="14563" xr:uid="{00000000-0005-0000-0000-00007E530000}"/>
    <cellStyle name="40% - Accent6 2 5 3 2 2 2" xfId="14564" xr:uid="{00000000-0005-0000-0000-00007F530000}"/>
    <cellStyle name="40% - Accent6 2 5 3 2 2 3" xfId="46550" xr:uid="{00000000-0005-0000-0000-000080530000}"/>
    <cellStyle name="40% - Accent6 2 5 3 2 3" xfId="14565" xr:uid="{00000000-0005-0000-0000-000081530000}"/>
    <cellStyle name="40% - Accent6 2 5 3 2 4" xfId="14566" xr:uid="{00000000-0005-0000-0000-000082530000}"/>
    <cellStyle name="40% - Accent6 2 5 3 2 5" xfId="38627" xr:uid="{00000000-0005-0000-0000-000083530000}"/>
    <cellStyle name="40% - Accent6 2 5 3 2 6" xfId="46549" xr:uid="{00000000-0005-0000-0000-000084530000}"/>
    <cellStyle name="40% - Accent6 2 5 3 3" xfId="14567" xr:uid="{00000000-0005-0000-0000-000085530000}"/>
    <cellStyle name="40% - Accent6 2 5 3 3 2" xfId="14568" xr:uid="{00000000-0005-0000-0000-000086530000}"/>
    <cellStyle name="40% - Accent6 2 5 3 3 3" xfId="46551" xr:uid="{00000000-0005-0000-0000-000087530000}"/>
    <cellStyle name="40% - Accent6 2 5 3 4" xfId="14569" xr:uid="{00000000-0005-0000-0000-000088530000}"/>
    <cellStyle name="40% - Accent6 2 5 3 5" xfId="14570" xr:uid="{00000000-0005-0000-0000-000089530000}"/>
    <cellStyle name="40% - Accent6 2 5 3 6" xfId="38626" xr:uid="{00000000-0005-0000-0000-00008A530000}"/>
    <cellStyle name="40% - Accent6 2 5 3 7" xfId="46548" xr:uid="{00000000-0005-0000-0000-00008B530000}"/>
    <cellStyle name="40% - Accent6 2 5 4" xfId="14571" xr:uid="{00000000-0005-0000-0000-00008C530000}"/>
    <cellStyle name="40% - Accent6 2 5 4 2" xfId="14572" xr:uid="{00000000-0005-0000-0000-00008D530000}"/>
    <cellStyle name="40% - Accent6 2 5 4 2 2" xfId="14573" xr:uid="{00000000-0005-0000-0000-00008E530000}"/>
    <cellStyle name="40% - Accent6 2 5 4 2 3" xfId="46553" xr:uid="{00000000-0005-0000-0000-00008F530000}"/>
    <cellStyle name="40% - Accent6 2 5 4 3" xfId="14574" xr:uid="{00000000-0005-0000-0000-000090530000}"/>
    <cellStyle name="40% - Accent6 2 5 4 4" xfId="14575" xr:uid="{00000000-0005-0000-0000-000091530000}"/>
    <cellStyle name="40% - Accent6 2 5 4 5" xfId="38628" xr:uid="{00000000-0005-0000-0000-000092530000}"/>
    <cellStyle name="40% - Accent6 2 5 4 6" xfId="46552" xr:uid="{00000000-0005-0000-0000-000093530000}"/>
    <cellStyle name="40% - Accent6 2 5 5" xfId="14576" xr:uid="{00000000-0005-0000-0000-000094530000}"/>
    <cellStyle name="40% - Accent6 2 5 5 2" xfId="14577" xr:uid="{00000000-0005-0000-0000-000095530000}"/>
    <cellStyle name="40% - Accent6 2 5 5 2 2" xfId="14578" xr:uid="{00000000-0005-0000-0000-000096530000}"/>
    <cellStyle name="40% - Accent6 2 5 5 3" xfId="14579" xr:uid="{00000000-0005-0000-0000-000097530000}"/>
    <cellStyle name="40% - Accent6 2 5 5 4" xfId="14580" xr:uid="{00000000-0005-0000-0000-000098530000}"/>
    <cellStyle name="40% - Accent6 2 5 5 5" xfId="46554" xr:uid="{00000000-0005-0000-0000-000099530000}"/>
    <cellStyle name="40% - Accent6 2 5 6" xfId="14581" xr:uid="{00000000-0005-0000-0000-00009A530000}"/>
    <cellStyle name="40% - Accent6 2 5 6 2" xfId="14582" xr:uid="{00000000-0005-0000-0000-00009B530000}"/>
    <cellStyle name="40% - Accent6 2 5 6 2 2" xfId="14583" xr:uid="{00000000-0005-0000-0000-00009C530000}"/>
    <cellStyle name="40% - Accent6 2 5 6 3" xfId="14584" xr:uid="{00000000-0005-0000-0000-00009D530000}"/>
    <cellStyle name="40% - Accent6 2 5 6 4" xfId="14585" xr:uid="{00000000-0005-0000-0000-00009E530000}"/>
    <cellStyle name="40% - Accent6 2 5 7" xfId="14586" xr:uid="{00000000-0005-0000-0000-00009F530000}"/>
    <cellStyle name="40% - Accent6 2 5 7 2" xfId="14587" xr:uid="{00000000-0005-0000-0000-0000A0530000}"/>
    <cellStyle name="40% - Accent6 2 5 8" xfId="14588" xr:uid="{00000000-0005-0000-0000-0000A1530000}"/>
    <cellStyle name="40% - Accent6 2 5 9" xfId="14589" xr:uid="{00000000-0005-0000-0000-0000A2530000}"/>
    <cellStyle name="40% - Accent6 2 6" xfId="14590" xr:uid="{00000000-0005-0000-0000-0000A3530000}"/>
    <cellStyle name="40% - Accent6 2 7" xfId="14591" xr:uid="{00000000-0005-0000-0000-0000A4530000}"/>
    <cellStyle name="40% - Accent6 2 8" xfId="14592" xr:uid="{00000000-0005-0000-0000-0000A5530000}"/>
    <cellStyle name="40% - Accent6 2 8 2" xfId="14593" xr:uid="{00000000-0005-0000-0000-0000A6530000}"/>
    <cellStyle name="40% - Accent6 2 8 3" xfId="34826" xr:uid="{00000000-0005-0000-0000-0000A7530000}"/>
    <cellStyle name="40% - Accent6 2 9" xfId="14594" xr:uid="{00000000-0005-0000-0000-0000A8530000}"/>
    <cellStyle name="40% - Accent6 2 9 2" xfId="14595" xr:uid="{00000000-0005-0000-0000-0000A9530000}"/>
    <cellStyle name="40% - Accent6 2 9 2 2" xfId="14596" xr:uid="{00000000-0005-0000-0000-0000AA530000}"/>
    <cellStyle name="40% - Accent6 2 9 2 2 2" xfId="14597" xr:uid="{00000000-0005-0000-0000-0000AB530000}"/>
    <cellStyle name="40% - Accent6 2 9 2 2 3" xfId="46557" xr:uid="{00000000-0005-0000-0000-0000AC530000}"/>
    <cellStyle name="40% - Accent6 2 9 2 3" xfId="14598" xr:uid="{00000000-0005-0000-0000-0000AD530000}"/>
    <cellStyle name="40% - Accent6 2 9 2 4" xfId="14599" xr:uid="{00000000-0005-0000-0000-0000AE530000}"/>
    <cellStyle name="40% - Accent6 2 9 2 5" xfId="38630" xr:uid="{00000000-0005-0000-0000-0000AF530000}"/>
    <cellStyle name="40% - Accent6 2 9 2 6" xfId="46556" xr:uid="{00000000-0005-0000-0000-0000B0530000}"/>
    <cellStyle name="40% - Accent6 2 9 3" xfId="14600" xr:uid="{00000000-0005-0000-0000-0000B1530000}"/>
    <cellStyle name="40% - Accent6 2 9 4" xfId="14601" xr:uid="{00000000-0005-0000-0000-0000B2530000}"/>
    <cellStyle name="40% - Accent6 2 9 4 2" xfId="14602" xr:uid="{00000000-0005-0000-0000-0000B3530000}"/>
    <cellStyle name="40% - Accent6 2 9 4 3" xfId="46558" xr:uid="{00000000-0005-0000-0000-0000B4530000}"/>
    <cellStyle name="40% - Accent6 2 9 5" xfId="14603" xr:uid="{00000000-0005-0000-0000-0000B5530000}"/>
    <cellStyle name="40% - Accent6 2 9 6" xfId="14604" xr:uid="{00000000-0005-0000-0000-0000B6530000}"/>
    <cellStyle name="40% - Accent6 2 9 7" xfId="38629" xr:uid="{00000000-0005-0000-0000-0000B7530000}"/>
    <cellStyle name="40% - Accent6 2 9 8" xfId="46555" xr:uid="{00000000-0005-0000-0000-0000B8530000}"/>
    <cellStyle name="40% - Accent6 3" xfId="14605" xr:uid="{00000000-0005-0000-0000-0000B9530000}"/>
    <cellStyle name="40% - Accent6 3 2" xfId="14606" xr:uid="{00000000-0005-0000-0000-0000BA530000}"/>
    <cellStyle name="40% - Accent6 3 2 10" xfId="14607" xr:uid="{00000000-0005-0000-0000-0000BB530000}"/>
    <cellStyle name="40% - Accent6 3 2 10 2" xfId="14608" xr:uid="{00000000-0005-0000-0000-0000BC530000}"/>
    <cellStyle name="40% - Accent6 3 2 11" xfId="14609" xr:uid="{00000000-0005-0000-0000-0000BD530000}"/>
    <cellStyle name="40% - Accent6 3 2 12" xfId="14610" xr:uid="{00000000-0005-0000-0000-0000BE530000}"/>
    <cellStyle name="40% - Accent6 3 2 13" xfId="34827" xr:uid="{00000000-0005-0000-0000-0000BF530000}"/>
    <cellStyle name="40% - Accent6 3 2 14" xfId="46559" xr:uid="{00000000-0005-0000-0000-0000C0530000}"/>
    <cellStyle name="40% - Accent6 3 2 2" xfId="14611" xr:uid="{00000000-0005-0000-0000-0000C1530000}"/>
    <cellStyle name="40% - Accent6 3 2 2 10" xfId="14612" xr:uid="{00000000-0005-0000-0000-0000C2530000}"/>
    <cellStyle name="40% - Accent6 3 2 2 11" xfId="14613" xr:uid="{00000000-0005-0000-0000-0000C3530000}"/>
    <cellStyle name="40% - Accent6 3 2 2 12" xfId="34828" xr:uid="{00000000-0005-0000-0000-0000C4530000}"/>
    <cellStyle name="40% - Accent6 3 2 2 13" xfId="46560" xr:uid="{00000000-0005-0000-0000-0000C5530000}"/>
    <cellStyle name="40% - Accent6 3 2 2 2" xfId="14614" xr:uid="{00000000-0005-0000-0000-0000C6530000}"/>
    <cellStyle name="40% - Accent6 3 2 2 2 10" xfId="14615" xr:uid="{00000000-0005-0000-0000-0000C7530000}"/>
    <cellStyle name="40% - Accent6 3 2 2 2 11" xfId="34829" xr:uid="{00000000-0005-0000-0000-0000C8530000}"/>
    <cellStyle name="40% - Accent6 3 2 2 2 12" xfId="46561" xr:uid="{00000000-0005-0000-0000-0000C9530000}"/>
    <cellStyle name="40% - Accent6 3 2 2 2 2" xfId="14616" xr:uid="{00000000-0005-0000-0000-0000CA530000}"/>
    <cellStyle name="40% - Accent6 3 2 2 2 2 10" xfId="34830" xr:uid="{00000000-0005-0000-0000-0000CB530000}"/>
    <cellStyle name="40% - Accent6 3 2 2 2 2 11" xfId="46562" xr:uid="{00000000-0005-0000-0000-0000CC530000}"/>
    <cellStyle name="40% - Accent6 3 2 2 2 2 2" xfId="14617" xr:uid="{00000000-0005-0000-0000-0000CD530000}"/>
    <cellStyle name="40% - Accent6 3 2 2 2 2 2 2" xfId="14618" xr:uid="{00000000-0005-0000-0000-0000CE530000}"/>
    <cellStyle name="40% - Accent6 3 2 2 2 2 2 2 2" xfId="14619" xr:uid="{00000000-0005-0000-0000-0000CF530000}"/>
    <cellStyle name="40% - Accent6 3 2 2 2 2 2 2 2 2" xfId="14620" xr:uid="{00000000-0005-0000-0000-0000D0530000}"/>
    <cellStyle name="40% - Accent6 3 2 2 2 2 2 2 2 3" xfId="46565" xr:uid="{00000000-0005-0000-0000-0000D1530000}"/>
    <cellStyle name="40% - Accent6 3 2 2 2 2 2 2 3" xfId="14621" xr:uid="{00000000-0005-0000-0000-0000D2530000}"/>
    <cellStyle name="40% - Accent6 3 2 2 2 2 2 2 4" xfId="14622" xr:uid="{00000000-0005-0000-0000-0000D3530000}"/>
    <cellStyle name="40% - Accent6 3 2 2 2 2 2 2 5" xfId="38632" xr:uid="{00000000-0005-0000-0000-0000D4530000}"/>
    <cellStyle name="40% - Accent6 3 2 2 2 2 2 2 6" xfId="46564" xr:uid="{00000000-0005-0000-0000-0000D5530000}"/>
    <cellStyle name="40% - Accent6 3 2 2 2 2 2 3" xfId="14623" xr:uid="{00000000-0005-0000-0000-0000D6530000}"/>
    <cellStyle name="40% - Accent6 3 2 2 2 2 2 3 2" xfId="14624" xr:uid="{00000000-0005-0000-0000-0000D7530000}"/>
    <cellStyle name="40% - Accent6 3 2 2 2 2 2 3 3" xfId="46566" xr:uid="{00000000-0005-0000-0000-0000D8530000}"/>
    <cellStyle name="40% - Accent6 3 2 2 2 2 2 4" xfId="14625" xr:uid="{00000000-0005-0000-0000-0000D9530000}"/>
    <cellStyle name="40% - Accent6 3 2 2 2 2 2 5" xfId="14626" xr:uid="{00000000-0005-0000-0000-0000DA530000}"/>
    <cellStyle name="40% - Accent6 3 2 2 2 2 2 6" xfId="38631" xr:uid="{00000000-0005-0000-0000-0000DB530000}"/>
    <cellStyle name="40% - Accent6 3 2 2 2 2 2 7" xfId="46563" xr:uid="{00000000-0005-0000-0000-0000DC530000}"/>
    <cellStyle name="40% - Accent6 3 2 2 2 2 3" xfId="14627" xr:uid="{00000000-0005-0000-0000-0000DD530000}"/>
    <cellStyle name="40% - Accent6 3 2 2 2 2 3 2" xfId="14628" xr:uid="{00000000-0005-0000-0000-0000DE530000}"/>
    <cellStyle name="40% - Accent6 3 2 2 2 2 3 2 2" xfId="14629" xr:uid="{00000000-0005-0000-0000-0000DF530000}"/>
    <cellStyle name="40% - Accent6 3 2 2 2 2 3 2 2 2" xfId="14630" xr:uid="{00000000-0005-0000-0000-0000E0530000}"/>
    <cellStyle name="40% - Accent6 3 2 2 2 2 3 2 2 3" xfId="46569" xr:uid="{00000000-0005-0000-0000-0000E1530000}"/>
    <cellStyle name="40% - Accent6 3 2 2 2 2 3 2 3" xfId="14631" xr:uid="{00000000-0005-0000-0000-0000E2530000}"/>
    <cellStyle name="40% - Accent6 3 2 2 2 2 3 2 4" xfId="14632" xr:uid="{00000000-0005-0000-0000-0000E3530000}"/>
    <cellStyle name="40% - Accent6 3 2 2 2 2 3 2 5" xfId="38634" xr:uid="{00000000-0005-0000-0000-0000E4530000}"/>
    <cellStyle name="40% - Accent6 3 2 2 2 2 3 2 6" xfId="46568" xr:uid="{00000000-0005-0000-0000-0000E5530000}"/>
    <cellStyle name="40% - Accent6 3 2 2 2 2 3 3" xfId="14633" xr:uid="{00000000-0005-0000-0000-0000E6530000}"/>
    <cellStyle name="40% - Accent6 3 2 2 2 2 3 3 2" xfId="14634" xr:uid="{00000000-0005-0000-0000-0000E7530000}"/>
    <cellStyle name="40% - Accent6 3 2 2 2 2 3 3 3" xfId="46570" xr:uid="{00000000-0005-0000-0000-0000E8530000}"/>
    <cellStyle name="40% - Accent6 3 2 2 2 2 3 4" xfId="14635" xr:uid="{00000000-0005-0000-0000-0000E9530000}"/>
    <cellStyle name="40% - Accent6 3 2 2 2 2 3 5" xfId="14636" xr:uid="{00000000-0005-0000-0000-0000EA530000}"/>
    <cellStyle name="40% - Accent6 3 2 2 2 2 3 6" xfId="38633" xr:uid="{00000000-0005-0000-0000-0000EB530000}"/>
    <cellStyle name="40% - Accent6 3 2 2 2 2 3 7" xfId="46567" xr:uid="{00000000-0005-0000-0000-0000EC530000}"/>
    <cellStyle name="40% - Accent6 3 2 2 2 2 4" xfId="14637" xr:uid="{00000000-0005-0000-0000-0000ED530000}"/>
    <cellStyle name="40% - Accent6 3 2 2 2 2 4 2" xfId="14638" xr:uid="{00000000-0005-0000-0000-0000EE530000}"/>
    <cellStyle name="40% - Accent6 3 2 2 2 2 4 2 2" xfId="14639" xr:uid="{00000000-0005-0000-0000-0000EF530000}"/>
    <cellStyle name="40% - Accent6 3 2 2 2 2 4 2 3" xfId="46572" xr:uid="{00000000-0005-0000-0000-0000F0530000}"/>
    <cellStyle name="40% - Accent6 3 2 2 2 2 4 3" xfId="14640" xr:uid="{00000000-0005-0000-0000-0000F1530000}"/>
    <cellStyle name="40% - Accent6 3 2 2 2 2 4 4" xfId="14641" xr:uid="{00000000-0005-0000-0000-0000F2530000}"/>
    <cellStyle name="40% - Accent6 3 2 2 2 2 4 5" xfId="38635" xr:uid="{00000000-0005-0000-0000-0000F3530000}"/>
    <cellStyle name="40% - Accent6 3 2 2 2 2 4 6" xfId="46571" xr:uid="{00000000-0005-0000-0000-0000F4530000}"/>
    <cellStyle name="40% - Accent6 3 2 2 2 2 5" xfId="14642" xr:uid="{00000000-0005-0000-0000-0000F5530000}"/>
    <cellStyle name="40% - Accent6 3 2 2 2 2 5 2" xfId="14643" xr:uid="{00000000-0005-0000-0000-0000F6530000}"/>
    <cellStyle name="40% - Accent6 3 2 2 2 2 5 2 2" xfId="14644" xr:uid="{00000000-0005-0000-0000-0000F7530000}"/>
    <cellStyle name="40% - Accent6 3 2 2 2 2 5 3" xfId="14645" xr:uid="{00000000-0005-0000-0000-0000F8530000}"/>
    <cellStyle name="40% - Accent6 3 2 2 2 2 5 4" xfId="14646" xr:uid="{00000000-0005-0000-0000-0000F9530000}"/>
    <cellStyle name="40% - Accent6 3 2 2 2 2 5 5" xfId="46573" xr:uid="{00000000-0005-0000-0000-0000FA530000}"/>
    <cellStyle name="40% - Accent6 3 2 2 2 2 6" xfId="14647" xr:uid="{00000000-0005-0000-0000-0000FB530000}"/>
    <cellStyle name="40% - Accent6 3 2 2 2 2 6 2" xfId="14648" xr:uid="{00000000-0005-0000-0000-0000FC530000}"/>
    <cellStyle name="40% - Accent6 3 2 2 2 2 6 2 2" xfId="14649" xr:uid="{00000000-0005-0000-0000-0000FD530000}"/>
    <cellStyle name="40% - Accent6 3 2 2 2 2 6 3" xfId="14650" xr:uid="{00000000-0005-0000-0000-0000FE530000}"/>
    <cellStyle name="40% - Accent6 3 2 2 2 2 6 4" xfId="14651" xr:uid="{00000000-0005-0000-0000-0000FF530000}"/>
    <cellStyle name="40% - Accent6 3 2 2 2 2 7" xfId="14652" xr:uid="{00000000-0005-0000-0000-000000540000}"/>
    <cellStyle name="40% - Accent6 3 2 2 2 2 7 2" xfId="14653" xr:uid="{00000000-0005-0000-0000-000001540000}"/>
    <cellStyle name="40% - Accent6 3 2 2 2 2 8" xfId="14654" xr:uid="{00000000-0005-0000-0000-000002540000}"/>
    <cellStyle name="40% - Accent6 3 2 2 2 2 9" xfId="14655" xr:uid="{00000000-0005-0000-0000-000003540000}"/>
    <cellStyle name="40% - Accent6 3 2 2 2 3" xfId="14656" xr:uid="{00000000-0005-0000-0000-000004540000}"/>
    <cellStyle name="40% - Accent6 3 2 2 2 3 2" xfId="14657" xr:uid="{00000000-0005-0000-0000-000005540000}"/>
    <cellStyle name="40% - Accent6 3 2 2 2 3 2 2" xfId="14658" xr:uid="{00000000-0005-0000-0000-000006540000}"/>
    <cellStyle name="40% - Accent6 3 2 2 2 3 2 2 2" xfId="14659" xr:uid="{00000000-0005-0000-0000-000007540000}"/>
    <cellStyle name="40% - Accent6 3 2 2 2 3 2 2 3" xfId="46576" xr:uid="{00000000-0005-0000-0000-000008540000}"/>
    <cellStyle name="40% - Accent6 3 2 2 2 3 2 3" xfId="14660" xr:uid="{00000000-0005-0000-0000-000009540000}"/>
    <cellStyle name="40% - Accent6 3 2 2 2 3 2 4" xfId="14661" xr:uid="{00000000-0005-0000-0000-00000A540000}"/>
    <cellStyle name="40% - Accent6 3 2 2 2 3 2 5" xfId="38637" xr:uid="{00000000-0005-0000-0000-00000B540000}"/>
    <cellStyle name="40% - Accent6 3 2 2 2 3 2 6" xfId="46575" xr:uid="{00000000-0005-0000-0000-00000C540000}"/>
    <cellStyle name="40% - Accent6 3 2 2 2 3 3" xfId="14662" xr:uid="{00000000-0005-0000-0000-00000D540000}"/>
    <cellStyle name="40% - Accent6 3 2 2 2 3 3 2" xfId="14663" xr:uid="{00000000-0005-0000-0000-00000E540000}"/>
    <cellStyle name="40% - Accent6 3 2 2 2 3 3 3" xfId="46577" xr:uid="{00000000-0005-0000-0000-00000F540000}"/>
    <cellStyle name="40% - Accent6 3 2 2 2 3 4" xfId="14664" xr:uid="{00000000-0005-0000-0000-000010540000}"/>
    <cellStyle name="40% - Accent6 3 2 2 2 3 5" xfId="14665" xr:uid="{00000000-0005-0000-0000-000011540000}"/>
    <cellStyle name="40% - Accent6 3 2 2 2 3 6" xfId="38636" xr:uid="{00000000-0005-0000-0000-000012540000}"/>
    <cellStyle name="40% - Accent6 3 2 2 2 3 7" xfId="46574" xr:uid="{00000000-0005-0000-0000-000013540000}"/>
    <cellStyle name="40% - Accent6 3 2 2 2 4" xfId="14666" xr:uid="{00000000-0005-0000-0000-000014540000}"/>
    <cellStyle name="40% - Accent6 3 2 2 2 4 2" xfId="14667" xr:uid="{00000000-0005-0000-0000-000015540000}"/>
    <cellStyle name="40% - Accent6 3 2 2 2 4 2 2" xfId="14668" xr:uid="{00000000-0005-0000-0000-000016540000}"/>
    <cellStyle name="40% - Accent6 3 2 2 2 4 2 2 2" xfId="14669" xr:uid="{00000000-0005-0000-0000-000017540000}"/>
    <cellStyle name="40% - Accent6 3 2 2 2 4 2 2 3" xfId="46580" xr:uid="{00000000-0005-0000-0000-000018540000}"/>
    <cellStyle name="40% - Accent6 3 2 2 2 4 2 3" xfId="14670" xr:uid="{00000000-0005-0000-0000-000019540000}"/>
    <cellStyle name="40% - Accent6 3 2 2 2 4 2 4" xfId="14671" xr:uid="{00000000-0005-0000-0000-00001A540000}"/>
    <cellStyle name="40% - Accent6 3 2 2 2 4 2 5" xfId="38639" xr:uid="{00000000-0005-0000-0000-00001B540000}"/>
    <cellStyle name="40% - Accent6 3 2 2 2 4 2 6" xfId="46579" xr:uid="{00000000-0005-0000-0000-00001C540000}"/>
    <cellStyle name="40% - Accent6 3 2 2 2 4 3" xfId="14672" xr:uid="{00000000-0005-0000-0000-00001D540000}"/>
    <cellStyle name="40% - Accent6 3 2 2 2 4 3 2" xfId="14673" xr:uid="{00000000-0005-0000-0000-00001E540000}"/>
    <cellStyle name="40% - Accent6 3 2 2 2 4 3 3" xfId="46581" xr:uid="{00000000-0005-0000-0000-00001F540000}"/>
    <cellStyle name="40% - Accent6 3 2 2 2 4 4" xfId="14674" xr:uid="{00000000-0005-0000-0000-000020540000}"/>
    <cellStyle name="40% - Accent6 3 2 2 2 4 5" xfId="14675" xr:uid="{00000000-0005-0000-0000-000021540000}"/>
    <cellStyle name="40% - Accent6 3 2 2 2 4 6" xfId="38638" xr:uid="{00000000-0005-0000-0000-000022540000}"/>
    <cellStyle name="40% - Accent6 3 2 2 2 4 7" xfId="46578" xr:uid="{00000000-0005-0000-0000-000023540000}"/>
    <cellStyle name="40% - Accent6 3 2 2 2 5" xfId="14676" xr:uid="{00000000-0005-0000-0000-000024540000}"/>
    <cellStyle name="40% - Accent6 3 2 2 2 5 2" xfId="14677" xr:uid="{00000000-0005-0000-0000-000025540000}"/>
    <cellStyle name="40% - Accent6 3 2 2 2 5 2 2" xfId="14678" xr:uid="{00000000-0005-0000-0000-000026540000}"/>
    <cellStyle name="40% - Accent6 3 2 2 2 5 2 3" xfId="46583" xr:uid="{00000000-0005-0000-0000-000027540000}"/>
    <cellStyle name="40% - Accent6 3 2 2 2 5 3" xfId="14679" xr:uid="{00000000-0005-0000-0000-000028540000}"/>
    <cellStyle name="40% - Accent6 3 2 2 2 5 4" xfId="14680" xr:uid="{00000000-0005-0000-0000-000029540000}"/>
    <cellStyle name="40% - Accent6 3 2 2 2 5 5" xfId="38640" xr:uid="{00000000-0005-0000-0000-00002A540000}"/>
    <cellStyle name="40% - Accent6 3 2 2 2 5 6" xfId="46582" xr:uid="{00000000-0005-0000-0000-00002B540000}"/>
    <cellStyle name="40% - Accent6 3 2 2 2 6" xfId="14681" xr:uid="{00000000-0005-0000-0000-00002C540000}"/>
    <cellStyle name="40% - Accent6 3 2 2 2 6 2" xfId="14682" xr:uid="{00000000-0005-0000-0000-00002D540000}"/>
    <cellStyle name="40% - Accent6 3 2 2 2 6 2 2" xfId="14683" xr:uid="{00000000-0005-0000-0000-00002E540000}"/>
    <cellStyle name="40% - Accent6 3 2 2 2 6 3" xfId="14684" xr:uid="{00000000-0005-0000-0000-00002F540000}"/>
    <cellStyle name="40% - Accent6 3 2 2 2 6 4" xfId="14685" xr:uid="{00000000-0005-0000-0000-000030540000}"/>
    <cellStyle name="40% - Accent6 3 2 2 2 6 5" xfId="46584" xr:uid="{00000000-0005-0000-0000-000031540000}"/>
    <cellStyle name="40% - Accent6 3 2 2 2 7" xfId="14686" xr:uid="{00000000-0005-0000-0000-000032540000}"/>
    <cellStyle name="40% - Accent6 3 2 2 2 7 2" xfId="14687" xr:uid="{00000000-0005-0000-0000-000033540000}"/>
    <cellStyle name="40% - Accent6 3 2 2 2 7 2 2" xfId="14688" xr:uid="{00000000-0005-0000-0000-000034540000}"/>
    <cellStyle name="40% - Accent6 3 2 2 2 7 3" xfId="14689" xr:uid="{00000000-0005-0000-0000-000035540000}"/>
    <cellStyle name="40% - Accent6 3 2 2 2 7 4" xfId="14690" xr:uid="{00000000-0005-0000-0000-000036540000}"/>
    <cellStyle name="40% - Accent6 3 2 2 2 8" xfId="14691" xr:uid="{00000000-0005-0000-0000-000037540000}"/>
    <cellStyle name="40% - Accent6 3 2 2 2 8 2" xfId="14692" xr:uid="{00000000-0005-0000-0000-000038540000}"/>
    <cellStyle name="40% - Accent6 3 2 2 2 9" xfId="14693" xr:uid="{00000000-0005-0000-0000-000039540000}"/>
    <cellStyle name="40% - Accent6 3 2 2 3" xfId="14694" xr:uid="{00000000-0005-0000-0000-00003A540000}"/>
    <cellStyle name="40% - Accent6 3 2 2 3 10" xfId="34831" xr:uid="{00000000-0005-0000-0000-00003B540000}"/>
    <cellStyle name="40% - Accent6 3 2 2 3 11" xfId="46585" xr:uid="{00000000-0005-0000-0000-00003C540000}"/>
    <cellStyle name="40% - Accent6 3 2 2 3 2" xfId="14695" xr:uid="{00000000-0005-0000-0000-00003D540000}"/>
    <cellStyle name="40% - Accent6 3 2 2 3 2 2" xfId="14696" xr:uid="{00000000-0005-0000-0000-00003E540000}"/>
    <cellStyle name="40% - Accent6 3 2 2 3 2 2 2" xfId="14697" xr:uid="{00000000-0005-0000-0000-00003F540000}"/>
    <cellStyle name="40% - Accent6 3 2 2 3 2 2 2 2" xfId="14698" xr:uid="{00000000-0005-0000-0000-000040540000}"/>
    <cellStyle name="40% - Accent6 3 2 2 3 2 2 2 3" xfId="46588" xr:uid="{00000000-0005-0000-0000-000041540000}"/>
    <cellStyle name="40% - Accent6 3 2 2 3 2 2 3" xfId="14699" xr:uid="{00000000-0005-0000-0000-000042540000}"/>
    <cellStyle name="40% - Accent6 3 2 2 3 2 2 4" xfId="14700" xr:uid="{00000000-0005-0000-0000-000043540000}"/>
    <cellStyle name="40% - Accent6 3 2 2 3 2 2 5" xfId="38642" xr:uid="{00000000-0005-0000-0000-000044540000}"/>
    <cellStyle name="40% - Accent6 3 2 2 3 2 2 6" xfId="46587" xr:uid="{00000000-0005-0000-0000-000045540000}"/>
    <cellStyle name="40% - Accent6 3 2 2 3 2 3" xfId="14701" xr:uid="{00000000-0005-0000-0000-000046540000}"/>
    <cellStyle name="40% - Accent6 3 2 2 3 2 3 2" xfId="14702" xr:uid="{00000000-0005-0000-0000-000047540000}"/>
    <cellStyle name="40% - Accent6 3 2 2 3 2 3 3" xfId="46589" xr:uid="{00000000-0005-0000-0000-000048540000}"/>
    <cellStyle name="40% - Accent6 3 2 2 3 2 4" xfId="14703" xr:uid="{00000000-0005-0000-0000-000049540000}"/>
    <cellStyle name="40% - Accent6 3 2 2 3 2 5" xfId="14704" xr:uid="{00000000-0005-0000-0000-00004A540000}"/>
    <cellStyle name="40% - Accent6 3 2 2 3 2 6" xfId="38641" xr:uid="{00000000-0005-0000-0000-00004B540000}"/>
    <cellStyle name="40% - Accent6 3 2 2 3 2 7" xfId="46586" xr:uid="{00000000-0005-0000-0000-00004C540000}"/>
    <cellStyle name="40% - Accent6 3 2 2 3 3" xfId="14705" xr:uid="{00000000-0005-0000-0000-00004D540000}"/>
    <cellStyle name="40% - Accent6 3 2 2 3 3 2" xfId="14706" xr:uid="{00000000-0005-0000-0000-00004E540000}"/>
    <cellStyle name="40% - Accent6 3 2 2 3 3 2 2" xfId="14707" xr:uid="{00000000-0005-0000-0000-00004F540000}"/>
    <cellStyle name="40% - Accent6 3 2 2 3 3 2 2 2" xfId="14708" xr:uid="{00000000-0005-0000-0000-000050540000}"/>
    <cellStyle name="40% - Accent6 3 2 2 3 3 2 2 3" xfId="46592" xr:uid="{00000000-0005-0000-0000-000051540000}"/>
    <cellStyle name="40% - Accent6 3 2 2 3 3 2 3" xfId="14709" xr:uid="{00000000-0005-0000-0000-000052540000}"/>
    <cellStyle name="40% - Accent6 3 2 2 3 3 2 4" xfId="14710" xr:uid="{00000000-0005-0000-0000-000053540000}"/>
    <cellStyle name="40% - Accent6 3 2 2 3 3 2 5" xfId="38644" xr:uid="{00000000-0005-0000-0000-000054540000}"/>
    <cellStyle name="40% - Accent6 3 2 2 3 3 2 6" xfId="46591" xr:uid="{00000000-0005-0000-0000-000055540000}"/>
    <cellStyle name="40% - Accent6 3 2 2 3 3 3" xfId="14711" xr:uid="{00000000-0005-0000-0000-000056540000}"/>
    <cellStyle name="40% - Accent6 3 2 2 3 3 3 2" xfId="14712" xr:uid="{00000000-0005-0000-0000-000057540000}"/>
    <cellStyle name="40% - Accent6 3 2 2 3 3 3 3" xfId="46593" xr:uid="{00000000-0005-0000-0000-000058540000}"/>
    <cellStyle name="40% - Accent6 3 2 2 3 3 4" xfId="14713" xr:uid="{00000000-0005-0000-0000-000059540000}"/>
    <cellStyle name="40% - Accent6 3 2 2 3 3 5" xfId="14714" xr:uid="{00000000-0005-0000-0000-00005A540000}"/>
    <cellStyle name="40% - Accent6 3 2 2 3 3 6" xfId="38643" xr:uid="{00000000-0005-0000-0000-00005B540000}"/>
    <cellStyle name="40% - Accent6 3 2 2 3 3 7" xfId="46590" xr:uid="{00000000-0005-0000-0000-00005C540000}"/>
    <cellStyle name="40% - Accent6 3 2 2 3 4" xfId="14715" xr:uid="{00000000-0005-0000-0000-00005D540000}"/>
    <cellStyle name="40% - Accent6 3 2 2 3 4 2" xfId="14716" xr:uid="{00000000-0005-0000-0000-00005E540000}"/>
    <cellStyle name="40% - Accent6 3 2 2 3 4 2 2" xfId="14717" xr:uid="{00000000-0005-0000-0000-00005F540000}"/>
    <cellStyle name="40% - Accent6 3 2 2 3 4 2 3" xfId="46595" xr:uid="{00000000-0005-0000-0000-000060540000}"/>
    <cellStyle name="40% - Accent6 3 2 2 3 4 3" xfId="14718" xr:uid="{00000000-0005-0000-0000-000061540000}"/>
    <cellStyle name="40% - Accent6 3 2 2 3 4 4" xfId="14719" xr:uid="{00000000-0005-0000-0000-000062540000}"/>
    <cellStyle name="40% - Accent6 3 2 2 3 4 5" xfId="38645" xr:uid="{00000000-0005-0000-0000-000063540000}"/>
    <cellStyle name="40% - Accent6 3 2 2 3 4 6" xfId="46594" xr:uid="{00000000-0005-0000-0000-000064540000}"/>
    <cellStyle name="40% - Accent6 3 2 2 3 5" xfId="14720" xr:uid="{00000000-0005-0000-0000-000065540000}"/>
    <cellStyle name="40% - Accent6 3 2 2 3 5 2" xfId="14721" xr:uid="{00000000-0005-0000-0000-000066540000}"/>
    <cellStyle name="40% - Accent6 3 2 2 3 5 2 2" xfId="14722" xr:uid="{00000000-0005-0000-0000-000067540000}"/>
    <cellStyle name="40% - Accent6 3 2 2 3 5 3" xfId="14723" xr:uid="{00000000-0005-0000-0000-000068540000}"/>
    <cellStyle name="40% - Accent6 3 2 2 3 5 4" xfId="14724" xr:uid="{00000000-0005-0000-0000-000069540000}"/>
    <cellStyle name="40% - Accent6 3 2 2 3 5 5" xfId="46596" xr:uid="{00000000-0005-0000-0000-00006A540000}"/>
    <cellStyle name="40% - Accent6 3 2 2 3 6" xfId="14725" xr:uid="{00000000-0005-0000-0000-00006B540000}"/>
    <cellStyle name="40% - Accent6 3 2 2 3 6 2" xfId="14726" xr:uid="{00000000-0005-0000-0000-00006C540000}"/>
    <cellStyle name="40% - Accent6 3 2 2 3 6 2 2" xfId="14727" xr:uid="{00000000-0005-0000-0000-00006D540000}"/>
    <cellStyle name="40% - Accent6 3 2 2 3 6 3" xfId="14728" xr:uid="{00000000-0005-0000-0000-00006E540000}"/>
    <cellStyle name="40% - Accent6 3 2 2 3 6 4" xfId="14729" xr:uid="{00000000-0005-0000-0000-00006F540000}"/>
    <cellStyle name="40% - Accent6 3 2 2 3 7" xfId="14730" xr:uid="{00000000-0005-0000-0000-000070540000}"/>
    <cellStyle name="40% - Accent6 3 2 2 3 7 2" xfId="14731" xr:uid="{00000000-0005-0000-0000-000071540000}"/>
    <cellStyle name="40% - Accent6 3 2 2 3 8" xfId="14732" xr:uid="{00000000-0005-0000-0000-000072540000}"/>
    <cellStyle name="40% - Accent6 3 2 2 3 9" xfId="14733" xr:uid="{00000000-0005-0000-0000-000073540000}"/>
    <cellStyle name="40% - Accent6 3 2 2 4" xfId="14734" xr:uid="{00000000-0005-0000-0000-000074540000}"/>
    <cellStyle name="40% - Accent6 3 2 2 4 2" xfId="14735" xr:uid="{00000000-0005-0000-0000-000075540000}"/>
    <cellStyle name="40% - Accent6 3 2 2 4 2 2" xfId="14736" xr:uid="{00000000-0005-0000-0000-000076540000}"/>
    <cellStyle name="40% - Accent6 3 2 2 4 2 2 2" xfId="14737" xr:uid="{00000000-0005-0000-0000-000077540000}"/>
    <cellStyle name="40% - Accent6 3 2 2 4 2 2 3" xfId="46599" xr:uid="{00000000-0005-0000-0000-000078540000}"/>
    <cellStyle name="40% - Accent6 3 2 2 4 2 3" xfId="14738" xr:uid="{00000000-0005-0000-0000-000079540000}"/>
    <cellStyle name="40% - Accent6 3 2 2 4 2 4" xfId="14739" xr:uid="{00000000-0005-0000-0000-00007A540000}"/>
    <cellStyle name="40% - Accent6 3 2 2 4 2 5" xfId="38647" xr:uid="{00000000-0005-0000-0000-00007B540000}"/>
    <cellStyle name="40% - Accent6 3 2 2 4 2 6" xfId="46598" xr:uid="{00000000-0005-0000-0000-00007C540000}"/>
    <cellStyle name="40% - Accent6 3 2 2 4 3" xfId="14740" xr:uid="{00000000-0005-0000-0000-00007D540000}"/>
    <cellStyle name="40% - Accent6 3 2 2 4 3 2" xfId="14741" xr:uid="{00000000-0005-0000-0000-00007E540000}"/>
    <cellStyle name="40% - Accent6 3 2 2 4 3 3" xfId="46600" xr:uid="{00000000-0005-0000-0000-00007F540000}"/>
    <cellStyle name="40% - Accent6 3 2 2 4 4" xfId="14742" xr:uid="{00000000-0005-0000-0000-000080540000}"/>
    <cellStyle name="40% - Accent6 3 2 2 4 5" xfId="14743" xr:uid="{00000000-0005-0000-0000-000081540000}"/>
    <cellStyle name="40% - Accent6 3 2 2 4 6" xfId="38646" xr:uid="{00000000-0005-0000-0000-000082540000}"/>
    <cellStyle name="40% - Accent6 3 2 2 4 7" xfId="46597" xr:uid="{00000000-0005-0000-0000-000083540000}"/>
    <cellStyle name="40% - Accent6 3 2 2 5" xfId="14744" xr:uid="{00000000-0005-0000-0000-000084540000}"/>
    <cellStyle name="40% - Accent6 3 2 2 5 2" xfId="14745" xr:uid="{00000000-0005-0000-0000-000085540000}"/>
    <cellStyle name="40% - Accent6 3 2 2 5 2 2" xfId="14746" xr:uid="{00000000-0005-0000-0000-000086540000}"/>
    <cellStyle name="40% - Accent6 3 2 2 5 2 2 2" xfId="14747" xr:uid="{00000000-0005-0000-0000-000087540000}"/>
    <cellStyle name="40% - Accent6 3 2 2 5 2 2 3" xfId="46603" xr:uid="{00000000-0005-0000-0000-000088540000}"/>
    <cellStyle name="40% - Accent6 3 2 2 5 2 3" xfId="14748" xr:uid="{00000000-0005-0000-0000-000089540000}"/>
    <cellStyle name="40% - Accent6 3 2 2 5 2 4" xfId="14749" xr:uid="{00000000-0005-0000-0000-00008A540000}"/>
    <cellStyle name="40% - Accent6 3 2 2 5 2 5" xfId="38649" xr:uid="{00000000-0005-0000-0000-00008B540000}"/>
    <cellStyle name="40% - Accent6 3 2 2 5 2 6" xfId="46602" xr:uid="{00000000-0005-0000-0000-00008C540000}"/>
    <cellStyle name="40% - Accent6 3 2 2 5 3" xfId="14750" xr:uid="{00000000-0005-0000-0000-00008D540000}"/>
    <cellStyle name="40% - Accent6 3 2 2 5 3 2" xfId="14751" xr:uid="{00000000-0005-0000-0000-00008E540000}"/>
    <cellStyle name="40% - Accent6 3 2 2 5 3 3" xfId="46604" xr:uid="{00000000-0005-0000-0000-00008F540000}"/>
    <cellStyle name="40% - Accent6 3 2 2 5 4" xfId="14752" xr:uid="{00000000-0005-0000-0000-000090540000}"/>
    <cellStyle name="40% - Accent6 3 2 2 5 5" xfId="14753" xr:uid="{00000000-0005-0000-0000-000091540000}"/>
    <cellStyle name="40% - Accent6 3 2 2 5 6" xfId="38648" xr:uid="{00000000-0005-0000-0000-000092540000}"/>
    <cellStyle name="40% - Accent6 3 2 2 5 7" xfId="46601" xr:uid="{00000000-0005-0000-0000-000093540000}"/>
    <cellStyle name="40% - Accent6 3 2 2 6" xfId="14754" xr:uid="{00000000-0005-0000-0000-000094540000}"/>
    <cellStyle name="40% - Accent6 3 2 2 6 2" xfId="14755" xr:uid="{00000000-0005-0000-0000-000095540000}"/>
    <cellStyle name="40% - Accent6 3 2 2 6 2 2" xfId="14756" xr:uid="{00000000-0005-0000-0000-000096540000}"/>
    <cellStyle name="40% - Accent6 3 2 2 6 2 3" xfId="46606" xr:uid="{00000000-0005-0000-0000-000097540000}"/>
    <cellStyle name="40% - Accent6 3 2 2 6 3" xfId="14757" xr:uid="{00000000-0005-0000-0000-000098540000}"/>
    <cellStyle name="40% - Accent6 3 2 2 6 4" xfId="14758" xr:uid="{00000000-0005-0000-0000-000099540000}"/>
    <cellStyle name="40% - Accent6 3 2 2 6 5" xfId="38650" xr:uid="{00000000-0005-0000-0000-00009A540000}"/>
    <cellStyle name="40% - Accent6 3 2 2 6 6" xfId="46605" xr:uid="{00000000-0005-0000-0000-00009B540000}"/>
    <cellStyle name="40% - Accent6 3 2 2 7" xfId="14759" xr:uid="{00000000-0005-0000-0000-00009C540000}"/>
    <cellStyle name="40% - Accent6 3 2 2 7 2" xfId="14760" xr:uid="{00000000-0005-0000-0000-00009D540000}"/>
    <cellStyle name="40% - Accent6 3 2 2 7 2 2" xfId="14761" xr:uid="{00000000-0005-0000-0000-00009E540000}"/>
    <cellStyle name="40% - Accent6 3 2 2 7 3" xfId="14762" xr:uid="{00000000-0005-0000-0000-00009F540000}"/>
    <cellStyle name="40% - Accent6 3 2 2 7 4" xfId="14763" xr:uid="{00000000-0005-0000-0000-0000A0540000}"/>
    <cellStyle name="40% - Accent6 3 2 2 7 5" xfId="46607" xr:uid="{00000000-0005-0000-0000-0000A1540000}"/>
    <cellStyle name="40% - Accent6 3 2 2 8" xfId="14764" xr:uid="{00000000-0005-0000-0000-0000A2540000}"/>
    <cellStyle name="40% - Accent6 3 2 2 8 2" xfId="14765" xr:uid="{00000000-0005-0000-0000-0000A3540000}"/>
    <cellStyle name="40% - Accent6 3 2 2 8 2 2" xfId="14766" xr:uid="{00000000-0005-0000-0000-0000A4540000}"/>
    <cellStyle name="40% - Accent6 3 2 2 8 3" xfId="14767" xr:uid="{00000000-0005-0000-0000-0000A5540000}"/>
    <cellStyle name="40% - Accent6 3 2 2 8 4" xfId="14768" xr:uid="{00000000-0005-0000-0000-0000A6540000}"/>
    <cellStyle name="40% - Accent6 3 2 2 9" xfId="14769" xr:uid="{00000000-0005-0000-0000-0000A7540000}"/>
    <cellStyle name="40% - Accent6 3 2 2 9 2" xfId="14770" xr:uid="{00000000-0005-0000-0000-0000A8540000}"/>
    <cellStyle name="40% - Accent6 3 2 3" xfId="14771" xr:uid="{00000000-0005-0000-0000-0000A9540000}"/>
    <cellStyle name="40% - Accent6 3 2 3 10" xfId="14772" xr:uid="{00000000-0005-0000-0000-0000AA540000}"/>
    <cellStyle name="40% - Accent6 3 2 3 11" xfId="34832" xr:uid="{00000000-0005-0000-0000-0000AB540000}"/>
    <cellStyle name="40% - Accent6 3 2 3 12" xfId="46608" xr:uid="{00000000-0005-0000-0000-0000AC540000}"/>
    <cellStyle name="40% - Accent6 3 2 3 2" xfId="14773" xr:uid="{00000000-0005-0000-0000-0000AD540000}"/>
    <cellStyle name="40% - Accent6 3 2 3 2 10" xfId="34833" xr:uid="{00000000-0005-0000-0000-0000AE540000}"/>
    <cellStyle name="40% - Accent6 3 2 3 2 11" xfId="46609" xr:uid="{00000000-0005-0000-0000-0000AF540000}"/>
    <cellStyle name="40% - Accent6 3 2 3 2 2" xfId="14774" xr:uid="{00000000-0005-0000-0000-0000B0540000}"/>
    <cellStyle name="40% - Accent6 3 2 3 2 2 2" xfId="14775" xr:uid="{00000000-0005-0000-0000-0000B1540000}"/>
    <cellStyle name="40% - Accent6 3 2 3 2 2 2 2" xfId="14776" xr:uid="{00000000-0005-0000-0000-0000B2540000}"/>
    <cellStyle name="40% - Accent6 3 2 3 2 2 2 2 2" xfId="14777" xr:uid="{00000000-0005-0000-0000-0000B3540000}"/>
    <cellStyle name="40% - Accent6 3 2 3 2 2 2 2 3" xfId="46612" xr:uid="{00000000-0005-0000-0000-0000B4540000}"/>
    <cellStyle name="40% - Accent6 3 2 3 2 2 2 3" xfId="14778" xr:uid="{00000000-0005-0000-0000-0000B5540000}"/>
    <cellStyle name="40% - Accent6 3 2 3 2 2 2 4" xfId="14779" xr:uid="{00000000-0005-0000-0000-0000B6540000}"/>
    <cellStyle name="40% - Accent6 3 2 3 2 2 2 5" xfId="38652" xr:uid="{00000000-0005-0000-0000-0000B7540000}"/>
    <cellStyle name="40% - Accent6 3 2 3 2 2 2 6" xfId="46611" xr:uid="{00000000-0005-0000-0000-0000B8540000}"/>
    <cellStyle name="40% - Accent6 3 2 3 2 2 3" xfId="14780" xr:uid="{00000000-0005-0000-0000-0000B9540000}"/>
    <cellStyle name="40% - Accent6 3 2 3 2 2 3 2" xfId="14781" xr:uid="{00000000-0005-0000-0000-0000BA540000}"/>
    <cellStyle name="40% - Accent6 3 2 3 2 2 3 3" xfId="46613" xr:uid="{00000000-0005-0000-0000-0000BB540000}"/>
    <cellStyle name="40% - Accent6 3 2 3 2 2 4" xfId="14782" xr:uid="{00000000-0005-0000-0000-0000BC540000}"/>
    <cellStyle name="40% - Accent6 3 2 3 2 2 5" xfId="14783" xr:uid="{00000000-0005-0000-0000-0000BD540000}"/>
    <cellStyle name="40% - Accent6 3 2 3 2 2 6" xfId="38651" xr:uid="{00000000-0005-0000-0000-0000BE540000}"/>
    <cellStyle name="40% - Accent6 3 2 3 2 2 7" xfId="46610" xr:uid="{00000000-0005-0000-0000-0000BF540000}"/>
    <cellStyle name="40% - Accent6 3 2 3 2 3" xfId="14784" xr:uid="{00000000-0005-0000-0000-0000C0540000}"/>
    <cellStyle name="40% - Accent6 3 2 3 2 3 2" xfId="14785" xr:uid="{00000000-0005-0000-0000-0000C1540000}"/>
    <cellStyle name="40% - Accent6 3 2 3 2 3 2 2" xfId="14786" xr:uid="{00000000-0005-0000-0000-0000C2540000}"/>
    <cellStyle name="40% - Accent6 3 2 3 2 3 2 2 2" xfId="14787" xr:uid="{00000000-0005-0000-0000-0000C3540000}"/>
    <cellStyle name="40% - Accent6 3 2 3 2 3 2 2 3" xfId="46616" xr:uid="{00000000-0005-0000-0000-0000C4540000}"/>
    <cellStyle name="40% - Accent6 3 2 3 2 3 2 3" xfId="14788" xr:uid="{00000000-0005-0000-0000-0000C5540000}"/>
    <cellStyle name="40% - Accent6 3 2 3 2 3 2 4" xfId="14789" xr:uid="{00000000-0005-0000-0000-0000C6540000}"/>
    <cellStyle name="40% - Accent6 3 2 3 2 3 2 5" xfId="38654" xr:uid="{00000000-0005-0000-0000-0000C7540000}"/>
    <cellStyle name="40% - Accent6 3 2 3 2 3 2 6" xfId="46615" xr:uid="{00000000-0005-0000-0000-0000C8540000}"/>
    <cellStyle name="40% - Accent6 3 2 3 2 3 3" xfId="14790" xr:uid="{00000000-0005-0000-0000-0000C9540000}"/>
    <cellStyle name="40% - Accent6 3 2 3 2 3 3 2" xfId="14791" xr:uid="{00000000-0005-0000-0000-0000CA540000}"/>
    <cellStyle name="40% - Accent6 3 2 3 2 3 3 3" xfId="46617" xr:uid="{00000000-0005-0000-0000-0000CB540000}"/>
    <cellStyle name="40% - Accent6 3 2 3 2 3 4" xfId="14792" xr:uid="{00000000-0005-0000-0000-0000CC540000}"/>
    <cellStyle name="40% - Accent6 3 2 3 2 3 5" xfId="14793" xr:uid="{00000000-0005-0000-0000-0000CD540000}"/>
    <cellStyle name="40% - Accent6 3 2 3 2 3 6" xfId="38653" xr:uid="{00000000-0005-0000-0000-0000CE540000}"/>
    <cellStyle name="40% - Accent6 3 2 3 2 3 7" xfId="46614" xr:uid="{00000000-0005-0000-0000-0000CF540000}"/>
    <cellStyle name="40% - Accent6 3 2 3 2 4" xfId="14794" xr:uid="{00000000-0005-0000-0000-0000D0540000}"/>
    <cellStyle name="40% - Accent6 3 2 3 2 4 2" xfId="14795" xr:uid="{00000000-0005-0000-0000-0000D1540000}"/>
    <cellStyle name="40% - Accent6 3 2 3 2 4 2 2" xfId="14796" xr:uid="{00000000-0005-0000-0000-0000D2540000}"/>
    <cellStyle name="40% - Accent6 3 2 3 2 4 2 3" xfId="46619" xr:uid="{00000000-0005-0000-0000-0000D3540000}"/>
    <cellStyle name="40% - Accent6 3 2 3 2 4 3" xfId="14797" xr:uid="{00000000-0005-0000-0000-0000D4540000}"/>
    <cellStyle name="40% - Accent6 3 2 3 2 4 4" xfId="14798" xr:uid="{00000000-0005-0000-0000-0000D5540000}"/>
    <cellStyle name="40% - Accent6 3 2 3 2 4 5" xfId="38655" xr:uid="{00000000-0005-0000-0000-0000D6540000}"/>
    <cellStyle name="40% - Accent6 3 2 3 2 4 6" xfId="46618" xr:uid="{00000000-0005-0000-0000-0000D7540000}"/>
    <cellStyle name="40% - Accent6 3 2 3 2 5" xfId="14799" xr:uid="{00000000-0005-0000-0000-0000D8540000}"/>
    <cellStyle name="40% - Accent6 3 2 3 2 5 2" xfId="14800" xr:uid="{00000000-0005-0000-0000-0000D9540000}"/>
    <cellStyle name="40% - Accent6 3 2 3 2 5 2 2" xfId="14801" xr:uid="{00000000-0005-0000-0000-0000DA540000}"/>
    <cellStyle name="40% - Accent6 3 2 3 2 5 3" xfId="14802" xr:uid="{00000000-0005-0000-0000-0000DB540000}"/>
    <cellStyle name="40% - Accent6 3 2 3 2 5 4" xfId="14803" xr:uid="{00000000-0005-0000-0000-0000DC540000}"/>
    <cellStyle name="40% - Accent6 3 2 3 2 5 5" xfId="46620" xr:uid="{00000000-0005-0000-0000-0000DD540000}"/>
    <cellStyle name="40% - Accent6 3 2 3 2 6" xfId="14804" xr:uid="{00000000-0005-0000-0000-0000DE540000}"/>
    <cellStyle name="40% - Accent6 3 2 3 2 6 2" xfId="14805" xr:uid="{00000000-0005-0000-0000-0000DF540000}"/>
    <cellStyle name="40% - Accent6 3 2 3 2 6 2 2" xfId="14806" xr:uid="{00000000-0005-0000-0000-0000E0540000}"/>
    <cellStyle name="40% - Accent6 3 2 3 2 6 3" xfId="14807" xr:uid="{00000000-0005-0000-0000-0000E1540000}"/>
    <cellStyle name="40% - Accent6 3 2 3 2 6 4" xfId="14808" xr:uid="{00000000-0005-0000-0000-0000E2540000}"/>
    <cellStyle name="40% - Accent6 3 2 3 2 7" xfId="14809" xr:uid="{00000000-0005-0000-0000-0000E3540000}"/>
    <cellStyle name="40% - Accent6 3 2 3 2 7 2" xfId="14810" xr:uid="{00000000-0005-0000-0000-0000E4540000}"/>
    <cellStyle name="40% - Accent6 3 2 3 2 8" xfId="14811" xr:uid="{00000000-0005-0000-0000-0000E5540000}"/>
    <cellStyle name="40% - Accent6 3 2 3 2 9" xfId="14812" xr:uid="{00000000-0005-0000-0000-0000E6540000}"/>
    <cellStyle name="40% - Accent6 3 2 3 3" xfId="14813" xr:uid="{00000000-0005-0000-0000-0000E7540000}"/>
    <cellStyle name="40% - Accent6 3 2 3 3 2" xfId="14814" xr:uid="{00000000-0005-0000-0000-0000E8540000}"/>
    <cellStyle name="40% - Accent6 3 2 3 3 2 2" xfId="14815" xr:uid="{00000000-0005-0000-0000-0000E9540000}"/>
    <cellStyle name="40% - Accent6 3 2 3 3 2 2 2" xfId="14816" xr:uid="{00000000-0005-0000-0000-0000EA540000}"/>
    <cellStyle name="40% - Accent6 3 2 3 3 2 2 3" xfId="46623" xr:uid="{00000000-0005-0000-0000-0000EB540000}"/>
    <cellStyle name="40% - Accent6 3 2 3 3 2 3" xfId="14817" xr:uid="{00000000-0005-0000-0000-0000EC540000}"/>
    <cellStyle name="40% - Accent6 3 2 3 3 2 4" xfId="14818" xr:uid="{00000000-0005-0000-0000-0000ED540000}"/>
    <cellStyle name="40% - Accent6 3 2 3 3 2 5" xfId="38657" xr:uid="{00000000-0005-0000-0000-0000EE540000}"/>
    <cellStyle name="40% - Accent6 3 2 3 3 2 6" xfId="46622" xr:uid="{00000000-0005-0000-0000-0000EF540000}"/>
    <cellStyle name="40% - Accent6 3 2 3 3 3" xfId="14819" xr:uid="{00000000-0005-0000-0000-0000F0540000}"/>
    <cellStyle name="40% - Accent6 3 2 3 3 3 2" xfId="14820" xr:uid="{00000000-0005-0000-0000-0000F1540000}"/>
    <cellStyle name="40% - Accent6 3 2 3 3 3 3" xfId="46624" xr:uid="{00000000-0005-0000-0000-0000F2540000}"/>
    <cellStyle name="40% - Accent6 3 2 3 3 4" xfId="14821" xr:uid="{00000000-0005-0000-0000-0000F3540000}"/>
    <cellStyle name="40% - Accent6 3 2 3 3 5" xfId="14822" xr:uid="{00000000-0005-0000-0000-0000F4540000}"/>
    <cellStyle name="40% - Accent6 3 2 3 3 6" xfId="38656" xr:uid="{00000000-0005-0000-0000-0000F5540000}"/>
    <cellStyle name="40% - Accent6 3 2 3 3 7" xfId="46621" xr:uid="{00000000-0005-0000-0000-0000F6540000}"/>
    <cellStyle name="40% - Accent6 3 2 3 4" xfId="14823" xr:uid="{00000000-0005-0000-0000-0000F7540000}"/>
    <cellStyle name="40% - Accent6 3 2 3 4 2" xfId="14824" xr:uid="{00000000-0005-0000-0000-0000F8540000}"/>
    <cellStyle name="40% - Accent6 3 2 3 4 2 2" xfId="14825" xr:uid="{00000000-0005-0000-0000-0000F9540000}"/>
    <cellStyle name="40% - Accent6 3 2 3 4 2 2 2" xfId="14826" xr:uid="{00000000-0005-0000-0000-0000FA540000}"/>
    <cellStyle name="40% - Accent6 3 2 3 4 2 2 3" xfId="46627" xr:uid="{00000000-0005-0000-0000-0000FB540000}"/>
    <cellStyle name="40% - Accent6 3 2 3 4 2 3" xfId="14827" xr:uid="{00000000-0005-0000-0000-0000FC540000}"/>
    <cellStyle name="40% - Accent6 3 2 3 4 2 4" xfId="14828" xr:uid="{00000000-0005-0000-0000-0000FD540000}"/>
    <cellStyle name="40% - Accent6 3 2 3 4 2 5" xfId="38659" xr:uid="{00000000-0005-0000-0000-0000FE540000}"/>
    <cellStyle name="40% - Accent6 3 2 3 4 2 6" xfId="46626" xr:uid="{00000000-0005-0000-0000-0000FF540000}"/>
    <cellStyle name="40% - Accent6 3 2 3 4 3" xfId="14829" xr:uid="{00000000-0005-0000-0000-000000550000}"/>
    <cellStyle name="40% - Accent6 3 2 3 4 3 2" xfId="14830" xr:uid="{00000000-0005-0000-0000-000001550000}"/>
    <cellStyle name="40% - Accent6 3 2 3 4 3 3" xfId="46628" xr:uid="{00000000-0005-0000-0000-000002550000}"/>
    <cellStyle name="40% - Accent6 3 2 3 4 4" xfId="14831" xr:uid="{00000000-0005-0000-0000-000003550000}"/>
    <cellStyle name="40% - Accent6 3 2 3 4 5" xfId="14832" xr:uid="{00000000-0005-0000-0000-000004550000}"/>
    <cellStyle name="40% - Accent6 3 2 3 4 6" xfId="38658" xr:uid="{00000000-0005-0000-0000-000005550000}"/>
    <cellStyle name="40% - Accent6 3 2 3 4 7" xfId="46625" xr:uid="{00000000-0005-0000-0000-000006550000}"/>
    <cellStyle name="40% - Accent6 3 2 3 5" xfId="14833" xr:uid="{00000000-0005-0000-0000-000007550000}"/>
    <cellStyle name="40% - Accent6 3 2 3 5 2" xfId="14834" xr:uid="{00000000-0005-0000-0000-000008550000}"/>
    <cellStyle name="40% - Accent6 3 2 3 5 2 2" xfId="14835" xr:uid="{00000000-0005-0000-0000-000009550000}"/>
    <cellStyle name="40% - Accent6 3 2 3 5 2 3" xfId="46630" xr:uid="{00000000-0005-0000-0000-00000A550000}"/>
    <cellStyle name="40% - Accent6 3 2 3 5 3" xfId="14836" xr:uid="{00000000-0005-0000-0000-00000B550000}"/>
    <cellStyle name="40% - Accent6 3 2 3 5 4" xfId="14837" xr:uid="{00000000-0005-0000-0000-00000C550000}"/>
    <cellStyle name="40% - Accent6 3 2 3 5 5" xfId="38660" xr:uid="{00000000-0005-0000-0000-00000D550000}"/>
    <cellStyle name="40% - Accent6 3 2 3 5 6" xfId="46629" xr:uid="{00000000-0005-0000-0000-00000E550000}"/>
    <cellStyle name="40% - Accent6 3 2 3 6" xfId="14838" xr:uid="{00000000-0005-0000-0000-00000F550000}"/>
    <cellStyle name="40% - Accent6 3 2 3 6 2" xfId="14839" xr:uid="{00000000-0005-0000-0000-000010550000}"/>
    <cellStyle name="40% - Accent6 3 2 3 6 2 2" xfId="14840" xr:uid="{00000000-0005-0000-0000-000011550000}"/>
    <cellStyle name="40% - Accent6 3 2 3 6 3" xfId="14841" xr:uid="{00000000-0005-0000-0000-000012550000}"/>
    <cellStyle name="40% - Accent6 3 2 3 6 4" xfId="14842" xr:uid="{00000000-0005-0000-0000-000013550000}"/>
    <cellStyle name="40% - Accent6 3 2 3 6 5" xfId="46631" xr:uid="{00000000-0005-0000-0000-000014550000}"/>
    <cellStyle name="40% - Accent6 3 2 3 7" xfId="14843" xr:uid="{00000000-0005-0000-0000-000015550000}"/>
    <cellStyle name="40% - Accent6 3 2 3 7 2" xfId="14844" xr:uid="{00000000-0005-0000-0000-000016550000}"/>
    <cellStyle name="40% - Accent6 3 2 3 7 2 2" xfId="14845" xr:uid="{00000000-0005-0000-0000-000017550000}"/>
    <cellStyle name="40% - Accent6 3 2 3 7 3" xfId="14846" xr:uid="{00000000-0005-0000-0000-000018550000}"/>
    <cellStyle name="40% - Accent6 3 2 3 7 4" xfId="14847" xr:uid="{00000000-0005-0000-0000-000019550000}"/>
    <cellStyle name="40% - Accent6 3 2 3 8" xfId="14848" xr:uid="{00000000-0005-0000-0000-00001A550000}"/>
    <cellStyle name="40% - Accent6 3 2 3 8 2" xfId="14849" xr:uid="{00000000-0005-0000-0000-00001B550000}"/>
    <cellStyle name="40% - Accent6 3 2 3 9" xfId="14850" xr:uid="{00000000-0005-0000-0000-00001C550000}"/>
    <cellStyle name="40% - Accent6 3 2 4" xfId="14851" xr:uid="{00000000-0005-0000-0000-00001D550000}"/>
    <cellStyle name="40% - Accent6 3 2 4 10" xfId="34834" xr:uid="{00000000-0005-0000-0000-00001E550000}"/>
    <cellStyle name="40% - Accent6 3 2 4 11" xfId="46632" xr:uid="{00000000-0005-0000-0000-00001F550000}"/>
    <cellStyle name="40% - Accent6 3 2 4 2" xfId="14852" xr:uid="{00000000-0005-0000-0000-000020550000}"/>
    <cellStyle name="40% - Accent6 3 2 4 2 2" xfId="14853" xr:uid="{00000000-0005-0000-0000-000021550000}"/>
    <cellStyle name="40% - Accent6 3 2 4 2 2 2" xfId="14854" xr:uid="{00000000-0005-0000-0000-000022550000}"/>
    <cellStyle name="40% - Accent6 3 2 4 2 2 2 2" xfId="14855" xr:uid="{00000000-0005-0000-0000-000023550000}"/>
    <cellStyle name="40% - Accent6 3 2 4 2 2 2 3" xfId="46635" xr:uid="{00000000-0005-0000-0000-000024550000}"/>
    <cellStyle name="40% - Accent6 3 2 4 2 2 3" xfId="14856" xr:uid="{00000000-0005-0000-0000-000025550000}"/>
    <cellStyle name="40% - Accent6 3 2 4 2 2 4" xfId="14857" xr:uid="{00000000-0005-0000-0000-000026550000}"/>
    <cellStyle name="40% - Accent6 3 2 4 2 2 5" xfId="38662" xr:uid="{00000000-0005-0000-0000-000027550000}"/>
    <cellStyle name="40% - Accent6 3 2 4 2 2 6" xfId="46634" xr:uid="{00000000-0005-0000-0000-000028550000}"/>
    <cellStyle name="40% - Accent6 3 2 4 2 3" xfId="14858" xr:uid="{00000000-0005-0000-0000-000029550000}"/>
    <cellStyle name="40% - Accent6 3 2 4 2 3 2" xfId="14859" xr:uid="{00000000-0005-0000-0000-00002A550000}"/>
    <cellStyle name="40% - Accent6 3 2 4 2 3 3" xfId="46636" xr:uid="{00000000-0005-0000-0000-00002B550000}"/>
    <cellStyle name="40% - Accent6 3 2 4 2 4" xfId="14860" xr:uid="{00000000-0005-0000-0000-00002C550000}"/>
    <cellStyle name="40% - Accent6 3 2 4 2 5" xfId="14861" xr:uid="{00000000-0005-0000-0000-00002D550000}"/>
    <cellStyle name="40% - Accent6 3 2 4 2 6" xfId="38661" xr:uid="{00000000-0005-0000-0000-00002E550000}"/>
    <cellStyle name="40% - Accent6 3 2 4 2 7" xfId="46633" xr:uid="{00000000-0005-0000-0000-00002F550000}"/>
    <cellStyle name="40% - Accent6 3 2 4 3" xfId="14862" xr:uid="{00000000-0005-0000-0000-000030550000}"/>
    <cellStyle name="40% - Accent6 3 2 4 3 2" xfId="14863" xr:uid="{00000000-0005-0000-0000-000031550000}"/>
    <cellStyle name="40% - Accent6 3 2 4 3 2 2" xfId="14864" xr:uid="{00000000-0005-0000-0000-000032550000}"/>
    <cellStyle name="40% - Accent6 3 2 4 3 2 2 2" xfId="14865" xr:uid="{00000000-0005-0000-0000-000033550000}"/>
    <cellStyle name="40% - Accent6 3 2 4 3 2 2 3" xfId="46639" xr:uid="{00000000-0005-0000-0000-000034550000}"/>
    <cellStyle name="40% - Accent6 3 2 4 3 2 3" xfId="14866" xr:uid="{00000000-0005-0000-0000-000035550000}"/>
    <cellStyle name="40% - Accent6 3 2 4 3 2 4" xfId="14867" xr:uid="{00000000-0005-0000-0000-000036550000}"/>
    <cellStyle name="40% - Accent6 3 2 4 3 2 5" xfId="38664" xr:uid="{00000000-0005-0000-0000-000037550000}"/>
    <cellStyle name="40% - Accent6 3 2 4 3 2 6" xfId="46638" xr:uid="{00000000-0005-0000-0000-000038550000}"/>
    <cellStyle name="40% - Accent6 3 2 4 3 3" xfId="14868" xr:uid="{00000000-0005-0000-0000-000039550000}"/>
    <cellStyle name="40% - Accent6 3 2 4 3 3 2" xfId="14869" xr:uid="{00000000-0005-0000-0000-00003A550000}"/>
    <cellStyle name="40% - Accent6 3 2 4 3 3 3" xfId="46640" xr:uid="{00000000-0005-0000-0000-00003B550000}"/>
    <cellStyle name="40% - Accent6 3 2 4 3 4" xfId="14870" xr:uid="{00000000-0005-0000-0000-00003C550000}"/>
    <cellStyle name="40% - Accent6 3 2 4 3 5" xfId="14871" xr:uid="{00000000-0005-0000-0000-00003D550000}"/>
    <cellStyle name="40% - Accent6 3 2 4 3 6" xfId="38663" xr:uid="{00000000-0005-0000-0000-00003E550000}"/>
    <cellStyle name="40% - Accent6 3 2 4 3 7" xfId="46637" xr:uid="{00000000-0005-0000-0000-00003F550000}"/>
    <cellStyle name="40% - Accent6 3 2 4 4" xfId="14872" xr:uid="{00000000-0005-0000-0000-000040550000}"/>
    <cellStyle name="40% - Accent6 3 2 4 4 2" xfId="14873" xr:uid="{00000000-0005-0000-0000-000041550000}"/>
    <cellStyle name="40% - Accent6 3 2 4 4 2 2" xfId="14874" xr:uid="{00000000-0005-0000-0000-000042550000}"/>
    <cellStyle name="40% - Accent6 3 2 4 4 2 3" xfId="46642" xr:uid="{00000000-0005-0000-0000-000043550000}"/>
    <cellStyle name="40% - Accent6 3 2 4 4 3" xfId="14875" xr:uid="{00000000-0005-0000-0000-000044550000}"/>
    <cellStyle name="40% - Accent6 3 2 4 4 4" xfId="14876" xr:uid="{00000000-0005-0000-0000-000045550000}"/>
    <cellStyle name="40% - Accent6 3 2 4 4 5" xfId="38665" xr:uid="{00000000-0005-0000-0000-000046550000}"/>
    <cellStyle name="40% - Accent6 3 2 4 4 6" xfId="46641" xr:uid="{00000000-0005-0000-0000-000047550000}"/>
    <cellStyle name="40% - Accent6 3 2 4 5" xfId="14877" xr:uid="{00000000-0005-0000-0000-000048550000}"/>
    <cellStyle name="40% - Accent6 3 2 4 5 2" xfId="14878" xr:uid="{00000000-0005-0000-0000-000049550000}"/>
    <cellStyle name="40% - Accent6 3 2 4 5 2 2" xfId="14879" xr:uid="{00000000-0005-0000-0000-00004A550000}"/>
    <cellStyle name="40% - Accent6 3 2 4 5 3" xfId="14880" xr:uid="{00000000-0005-0000-0000-00004B550000}"/>
    <cellStyle name="40% - Accent6 3 2 4 5 4" xfId="14881" xr:uid="{00000000-0005-0000-0000-00004C550000}"/>
    <cellStyle name="40% - Accent6 3 2 4 5 5" xfId="46643" xr:uid="{00000000-0005-0000-0000-00004D550000}"/>
    <cellStyle name="40% - Accent6 3 2 4 6" xfId="14882" xr:uid="{00000000-0005-0000-0000-00004E550000}"/>
    <cellStyle name="40% - Accent6 3 2 4 6 2" xfId="14883" xr:uid="{00000000-0005-0000-0000-00004F550000}"/>
    <cellStyle name="40% - Accent6 3 2 4 6 2 2" xfId="14884" xr:uid="{00000000-0005-0000-0000-000050550000}"/>
    <cellStyle name="40% - Accent6 3 2 4 6 3" xfId="14885" xr:uid="{00000000-0005-0000-0000-000051550000}"/>
    <cellStyle name="40% - Accent6 3 2 4 6 4" xfId="14886" xr:uid="{00000000-0005-0000-0000-000052550000}"/>
    <cellStyle name="40% - Accent6 3 2 4 7" xfId="14887" xr:uid="{00000000-0005-0000-0000-000053550000}"/>
    <cellStyle name="40% - Accent6 3 2 4 7 2" xfId="14888" xr:uid="{00000000-0005-0000-0000-000054550000}"/>
    <cellStyle name="40% - Accent6 3 2 4 8" xfId="14889" xr:uid="{00000000-0005-0000-0000-000055550000}"/>
    <cellStyle name="40% - Accent6 3 2 4 9" xfId="14890" xr:uid="{00000000-0005-0000-0000-000056550000}"/>
    <cellStyle name="40% - Accent6 3 2 5" xfId="14891" xr:uid="{00000000-0005-0000-0000-000057550000}"/>
    <cellStyle name="40% - Accent6 3 2 5 2" xfId="14892" xr:uid="{00000000-0005-0000-0000-000058550000}"/>
    <cellStyle name="40% - Accent6 3 2 5 2 2" xfId="14893" xr:uid="{00000000-0005-0000-0000-000059550000}"/>
    <cellStyle name="40% - Accent6 3 2 5 2 2 2" xfId="14894" xr:uid="{00000000-0005-0000-0000-00005A550000}"/>
    <cellStyle name="40% - Accent6 3 2 5 2 2 3" xfId="46646" xr:uid="{00000000-0005-0000-0000-00005B550000}"/>
    <cellStyle name="40% - Accent6 3 2 5 2 3" xfId="14895" xr:uid="{00000000-0005-0000-0000-00005C550000}"/>
    <cellStyle name="40% - Accent6 3 2 5 2 4" xfId="14896" xr:uid="{00000000-0005-0000-0000-00005D550000}"/>
    <cellStyle name="40% - Accent6 3 2 5 2 5" xfId="38667" xr:uid="{00000000-0005-0000-0000-00005E550000}"/>
    <cellStyle name="40% - Accent6 3 2 5 2 6" xfId="46645" xr:uid="{00000000-0005-0000-0000-00005F550000}"/>
    <cellStyle name="40% - Accent6 3 2 5 3" xfId="14897" xr:uid="{00000000-0005-0000-0000-000060550000}"/>
    <cellStyle name="40% - Accent6 3 2 5 3 2" xfId="14898" xr:uid="{00000000-0005-0000-0000-000061550000}"/>
    <cellStyle name="40% - Accent6 3 2 5 3 3" xfId="46647" xr:uid="{00000000-0005-0000-0000-000062550000}"/>
    <cellStyle name="40% - Accent6 3 2 5 4" xfId="14899" xr:uid="{00000000-0005-0000-0000-000063550000}"/>
    <cellStyle name="40% - Accent6 3 2 5 5" xfId="14900" xr:uid="{00000000-0005-0000-0000-000064550000}"/>
    <cellStyle name="40% - Accent6 3 2 5 6" xfId="38666" xr:uid="{00000000-0005-0000-0000-000065550000}"/>
    <cellStyle name="40% - Accent6 3 2 5 7" xfId="46644" xr:uid="{00000000-0005-0000-0000-000066550000}"/>
    <cellStyle name="40% - Accent6 3 2 6" xfId="14901" xr:uid="{00000000-0005-0000-0000-000067550000}"/>
    <cellStyle name="40% - Accent6 3 2 6 2" xfId="14902" xr:uid="{00000000-0005-0000-0000-000068550000}"/>
    <cellStyle name="40% - Accent6 3 2 6 2 2" xfId="14903" xr:uid="{00000000-0005-0000-0000-000069550000}"/>
    <cellStyle name="40% - Accent6 3 2 6 2 2 2" xfId="14904" xr:uid="{00000000-0005-0000-0000-00006A550000}"/>
    <cellStyle name="40% - Accent6 3 2 6 2 2 3" xfId="46650" xr:uid="{00000000-0005-0000-0000-00006B550000}"/>
    <cellStyle name="40% - Accent6 3 2 6 2 3" xfId="14905" xr:uid="{00000000-0005-0000-0000-00006C550000}"/>
    <cellStyle name="40% - Accent6 3 2 6 2 4" xfId="14906" xr:uid="{00000000-0005-0000-0000-00006D550000}"/>
    <cellStyle name="40% - Accent6 3 2 6 2 5" xfId="38669" xr:uid="{00000000-0005-0000-0000-00006E550000}"/>
    <cellStyle name="40% - Accent6 3 2 6 2 6" xfId="46649" xr:uid="{00000000-0005-0000-0000-00006F550000}"/>
    <cellStyle name="40% - Accent6 3 2 6 3" xfId="14907" xr:uid="{00000000-0005-0000-0000-000070550000}"/>
    <cellStyle name="40% - Accent6 3 2 6 3 2" xfId="14908" xr:uid="{00000000-0005-0000-0000-000071550000}"/>
    <cellStyle name="40% - Accent6 3 2 6 3 3" xfId="46651" xr:uid="{00000000-0005-0000-0000-000072550000}"/>
    <cellStyle name="40% - Accent6 3 2 6 4" xfId="14909" xr:uid="{00000000-0005-0000-0000-000073550000}"/>
    <cellStyle name="40% - Accent6 3 2 6 5" xfId="14910" xr:uid="{00000000-0005-0000-0000-000074550000}"/>
    <cellStyle name="40% - Accent6 3 2 6 6" xfId="38668" xr:uid="{00000000-0005-0000-0000-000075550000}"/>
    <cellStyle name="40% - Accent6 3 2 6 7" xfId="46648" xr:uid="{00000000-0005-0000-0000-000076550000}"/>
    <cellStyle name="40% - Accent6 3 2 7" xfId="14911" xr:uid="{00000000-0005-0000-0000-000077550000}"/>
    <cellStyle name="40% - Accent6 3 2 7 2" xfId="14912" xr:uid="{00000000-0005-0000-0000-000078550000}"/>
    <cellStyle name="40% - Accent6 3 2 7 2 2" xfId="14913" xr:uid="{00000000-0005-0000-0000-000079550000}"/>
    <cellStyle name="40% - Accent6 3 2 7 2 3" xfId="46653" xr:uid="{00000000-0005-0000-0000-00007A550000}"/>
    <cellStyle name="40% - Accent6 3 2 7 3" xfId="14914" xr:uid="{00000000-0005-0000-0000-00007B550000}"/>
    <cellStyle name="40% - Accent6 3 2 7 4" xfId="14915" xr:uid="{00000000-0005-0000-0000-00007C550000}"/>
    <cellStyle name="40% - Accent6 3 2 7 5" xfId="38670" xr:uid="{00000000-0005-0000-0000-00007D550000}"/>
    <cellStyle name="40% - Accent6 3 2 7 6" xfId="46652" xr:uid="{00000000-0005-0000-0000-00007E550000}"/>
    <cellStyle name="40% - Accent6 3 2 8" xfId="14916" xr:uid="{00000000-0005-0000-0000-00007F550000}"/>
    <cellStyle name="40% - Accent6 3 2 8 2" xfId="14917" xr:uid="{00000000-0005-0000-0000-000080550000}"/>
    <cellStyle name="40% - Accent6 3 2 8 2 2" xfId="14918" xr:uid="{00000000-0005-0000-0000-000081550000}"/>
    <cellStyle name="40% - Accent6 3 2 8 3" xfId="14919" xr:uid="{00000000-0005-0000-0000-000082550000}"/>
    <cellStyle name="40% - Accent6 3 2 8 4" xfId="14920" xr:uid="{00000000-0005-0000-0000-000083550000}"/>
    <cellStyle name="40% - Accent6 3 2 8 5" xfId="46654" xr:uid="{00000000-0005-0000-0000-000084550000}"/>
    <cellStyle name="40% - Accent6 3 2 9" xfId="14921" xr:uid="{00000000-0005-0000-0000-000085550000}"/>
    <cellStyle name="40% - Accent6 3 2 9 2" xfId="14922" xr:uid="{00000000-0005-0000-0000-000086550000}"/>
    <cellStyle name="40% - Accent6 3 2 9 2 2" xfId="14923" xr:uid="{00000000-0005-0000-0000-000087550000}"/>
    <cellStyle name="40% - Accent6 3 2 9 3" xfId="14924" xr:uid="{00000000-0005-0000-0000-000088550000}"/>
    <cellStyle name="40% - Accent6 3 2 9 4" xfId="14925" xr:uid="{00000000-0005-0000-0000-000089550000}"/>
    <cellStyle name="40% - Accent6 3 3" xfId="14926" xr:uid="{00000000-0005-0000-0000-00008A550000}"/>
    <cellStyle name="40% - Accent6 3 4" xfId="14927" xr:uid="{00000000-0005-0000-0000-00008B550000}"/>
    <cellStyle name="40% - Accent6 3 5" xfId="14928" xr:uid="{00000000-0005-0000-0000-00008C550000}"/>
    <cellStyle name="40% - Accent6 3 6" xfId="41855" xr:uid="{00000000-0005-0000-0000-00008D550000}"/>
    <cellStyle name="40% - Accent6 4" xfId="14929" xr:uid="{00000000-0005-0000-0000-00008E550000}"/>
    <cellStyle name="40% - Accent6 4 10" xfId="14930" xr:uid="{00000000-0005-0000-0000-00008F550000}"/>
    <cellStyle name="40% - Accent6 4 10 2" xfId="14931" xr:uid="{00000000-0005-0000-0000-000090550000}"/>
    <cellStyle name="40% - Accent6 4 11" xfId="14932" xr:uid="{00000000-0005-0000-0000-000091550000}"/>
    <cellStyle name="40% - Accent6 4 12" xfId="14933" xr:uid="{00000000-0005-0000-0000-000092550000}"/>
    <cellStyle name="40% - Accent6 4 13" xfId="34835" xr:uid="{00000000-0005-0000-0000-000093550000}"/>
    <cellStyle name="40% - Accent6 4 14" xfId="46655" xr:uid="{00000000-0005-0000-0000-000094550000}"/>
    <cellStyle name="40% - Accent6 4 2" xfId="14934" xr:uid="{00000000-0005-0000-0000-000095550000}"/>
    <cellStyle name="40% - Accent6 4 2 10" xfId="14935" xr:uid="{00000000-0005-0000-0000-000096550000}"/>
    <cellStyle name="40% - Accent6 4 2 11" xfId="14936" xr:uid="{00000000-0005-0000-0000-000097550000}"/>
    <cellStyle name="40% - Accent6 4 2 12" xfId="34836" xr:uid="{00000000-0005-0000-0000-000098550000}"/>
    <cellStyle name="40% - Accent6 4 2 13" xfId="46656" xr:uid="{00000000-0005-0000-0000-000099550000}"/>
    <cellStyle name="40% - Accent6 4 2 2" xfId="14937" xr:uid="{00000000-0005-0000-0000-00009A550000}"/>
    <cellStyle name="40% - Accent6 4 2 2 10" xfId="14938" xr:uid="{00000000-0005-0000-0000-00009B550000}"/>
    <cellStyle name="40% - Accent6 4 2 2 11" xfId="34837" xr:uid="{00000000-0005-0000-0000-00009C550000}"/>
    <cellStyle name="40% - Accent6 4 2 2 12" xfId="46657" xr:uid="{00000000-0005-0000-0000-00009D550000}"/>
    <cellStyle name="40% - Accent6 4 2 2 2" xfId="14939" xr:uid="{00000000-0005-0000-0000-00009E550000}"/>
    <cellStyle name="40% - Accent6 4 2 2 2 10" xfId="34838" xr:uid="{00000000-0005-0000-0000-00009F550000}"/>
    <cellStyle name="40% - Accent6 4 2 2 2 11" xfId="46658" xr:uid="{00000000-0005-0000-0000-0000A0550000}"/>
    <cellStyle name="40% - Accent6 4 2 2 2 2" xfId="14940" xr:uid="{00000000-0005-0000-0000-0000A1550000}"/>
    <cellStyle name="40% - Accent6 4 2 2 2 2 2" xfId="14941" xr:uid="{00000000-0005-0000-0000-0000A2550000}"/>
    <cellStyle name="40% - Accent6 4 2 2 2 2 2 2" xfId="14942" xr:uid="{00000000-0005-0000-0000-0000A3550000}"/>
    <cellStyle name="40% - Accent6 4 2 2 2 2 2 2 2" xfId="14943" xr:uid="{00000000-0005-0000-0000-0000A4550000}"/>
    <cellStyle name="40% - Accent6 4 2 2 2 2 2 2 3" xfId="46661" xr:uid="{00000000-0005-0000-0000-0000A5550000}"/>
    <cellStyle name="40% - Accent6 4 2 2 2 2 2 3" xfId="14944" xr:uid="{00000000-0005-0000-0000-0000A6550000}"/>
    <cellStyle name="40% - Accent6 4 2 2 2 2 2 4" xfId="14945" xr:uid="{00000000-0005-0000-0000-0000A7550000}"/>
    <cellStyle name="40% - Accent6 4 2 2 2 2 2 5" xfId="38672" xr:uid="{00000000-0005-0000-0000-0000A8550000}"/>
    <cellStyle name="40% - Accent6 4 2 2 2 2 2 6" xfId="46660" xr:uid="{00000000-0005-0000-0000-0000A9550000}"/>
    <cellStyle name="40% - Accent6 4 2 2 2 2 3" xfId="14946" xr:uid="{00000000-0005-0000-0000-0000AA550000}"/>
    <cellStyle name="40% - Accent6 4 2 2 2 2 3 2" xfId="14947" xr:uid="{00000000-0005-0000-0000-0000AB550000}"/>
    <cellStyle name="40% - Accent6 4 2 2 2 2 3 3" xfId="46662" xr:uid="{00000000-0005-0000-0000-0000AC550000}"/>
    <cellStyle name="40% - Accent6 4 2 2 2 2 4" xfId="14948" xr:uid="{00000000-0005-0000-0000-0000AD550000}"/>
    <cellStyle name="40% - Accent6 4 2 2 2 2 5" xfId="14949" xr:uid="{00000000-0005-0000-0000-0000AE550000}"/>
    <cellStyle name="40% - Accent6 4 2 2 2 2 6" xfId="38671" xr:uid="{00000000-0005-0000-0000-0000AF550000}"/>
    <cellStyle name="40% - Accent6 4 2 2 2 2 7" xfId="46659" xr:uid="{00000000-0005-0000-0000-0000B0550000}"/>
    <cellStyle name="40% - Accent6 4 2 2 2 3" xfId="14950" xr:uid="{00000000-0005-0000-0000-0000B1550000}"/>
    <cellStyle name="40% - Accent6 4 2 2 2 3 2" xfId="14951" xr:uid="{00000000-0005-0000-0000-0000B2550000}"/>
    <cellStyle name="40% - Accent6 4 2 2 2 3 2 2" xfId="14952" xr:uid="{00000000-0005-0000-0000-0000B3550000}"/>
    <cellStyle name="40% - Accent6 4 2 2 2 3 2 2 2" xfId="14953" xr:uid="{00000000-0005-0000-0000-0000B4550000}"/>
    <cellStyle name="40% - Accent6 4 2 2 2 3 2 2 3" xfId="46665" xr:uid="{00000000-0005-0000-0000-0000B5550000}"/>
    <cellStyle name="40% - Accent6 4 2 2 2 3 2 3" xfId="14954" xr:uid="{00000000-0005-0000-0000-0000B6550000}"/>
    <cellStyle name="40% - Accent6 4 2 2 2 3 2 4" xfId="14955" xr:uid="{00000000-0005-0000-0000-0000B7550000}"/>
    <cellStyle name="40% - Accent6 4 2 2 2 3 2 5" xfId="38674" xr:uid="{00000000-0005-0000-0000-0000B8550000}"/>
    <cellStyle name="40% - Accent6 4 2 2 2 3 2 6" xfId="46664" xr:uid="{00000000-0005-0000-0000-0000B9550000}"/>
    <cellStyle name="40% - Accent6 4 2 2 2 3 3" xfId="14956" xr:uid="{00000000-0005-0000-0000-0000BA550000}"/>
    <cellStyle name="40% - Accent6 4 2 2 2 3 3 2" xfId="14957" xr:uid="{00000000-0005-0000-0000-0000BB550000}"/>
    <cellStyle name="40% - Accent6 4 2 2 2 3 3 3" xfId="46666" xr:uid="{00000000-0005-0000-0000-0000BC550000}"/>
    <cellStyle name="40% - Accent6 4 2 2 2 3 4" xfId="14958" xr:uid="{00000000-0005-0000-0000-0000BD550000}"/>
    <cellStyle name="40% - Accent6 4 2 2 2 3 5" xfId="14959" xr:uid="{00000000-0005-0000-0000-0000BE550000}"/>
    <cellStyle name="40% - Accent6 4 2 2 2 3 6" xfId="38673" xr:uid="{00000000-0005-0000-0000-0000BF550000}"/>
    <cellStyle name="40% - Accent6 4 2 2 2 3 7" xfId="46663" xr:uid="{00000000-0005-0000-0000-0000C0550000}"/>
    <cellStyle name="40% - Accent6 4 2 2 2 4" xfId="14960" xr:uid="{00000000-0005-0000-0000-0000C1550000}"/>
    <cellStyle name="40% - Accent6 4 2 2 2 4 2" xfId="14961" xr:uid="{00000000-0005-0000-0000-0000C2550000}"/>
    <cellStyle name="40% - Accent6 4 2 2 2 4 2 2" xfId="14962" xr:uid="{00000000-0005-0000-0000-0000C3550000}"/>
    <cellStyle name="40% - Accent6 4 2 2 2 4 2 3" xfId="46668" xr:uid="{00000000-0005-0000-0000-0000C4550000}"/>
    <cellStyle name="40% - Accent6 4 2 2 2 4 3" xfId="14963" xr:uid="{00000000-0005-0000-0000-0000C5550000}"/>
    <cellStyle name="40% - Accent6 4 2 2 2 4 4" xfId="14964" xr:uid="{00000000-0005-0000-0000-0000C6550000}"/>
    <cellStyle name="40% - Accent6 4 2 2 2 4 5" xfId="38675" xr:uid="{00000000-0005-0000-0000-0000C7550000}"/>
    <cellStyle name="40% - Accent6 4 2 2 2 4 6" xfId="46667" xr:uid="{00000000-0005-0000-0000-0000C8550000}"/>
    <cellStyle name="40% - Accent6 4 2 2 2 5" xfId="14965" xr:uid="{00000000-0005-0000-0000-0000C9550000}"/>
    <cellStyle name="40% - Accent6 4 2 2 2 5 2" xfId="14966" xr:uid="{00000000-0005-0000-0000-0000CA550000}"/>
    <cellStyle name="40% - Accent6 4 2 2 2 5 2 2" xfId="14967" xr:uid="{00000000-0005-0000-0000-0000CB550000}"/>
    <cellStyle name="40% - Accent6 4 2 2 2 5 3" xfId="14968" xr:uid="{00000000-0005-0000-0000-0000CC550000}"/>
    <cellStyle name="40% - Accent6 4 2 2 2 5 4" xfId="14969" xr:uid="{00000000-0005-0000-0000-0000CD550000}"/>
    <cellStyle name="40% - Accent6 4 2 2 2 5 5" xfId="46669" xr:uid="{00000000-0005-0000-0000-0000CE550000}"/>
    <cellStyle name="40% - Accent6 4 2 2 2 6" xfId="14970" xr:uid="{00000000-0005-0000-0000-0000CF550000}"/>
    <cellStyle name="40% - Accent6 4 2 2 2 6 2" xfId="14971" xr:uid="{00000000-0005-0000-0000-0000D0550000}"/>
    <cellStyle name="40% - Accent6 4 2 2 2 6 2 2" xfId="14972" xr:uid="{00000000-0005-0000-0000-0000D1550000}"/>
    <cellStyle name="40% - Accent6 4 2 2 2 6 3" xfId="14973" xr:uid="{00000000-0005-0000-0000-0000D2550000}"/>
    <cellStyle name="40% - Accent6 4 2 2 2 6 4" xfId="14974" xr:uid="{00000000-0005-0000-0000-0000D3550000}"/>
    <cellStyle name="40% - Accent6 4 2 2 2 7" xfId="14975" xr:uid="{00000000-0005-0000-0000-0000D4550000}"/>
    <cellStyle name="40% - Accent6 4 2 2 2 7 2" xfId="14976" xr:uid="{00000000-0005-0000-0000-0000D5550000}"/>
    <cellStyle name="40% - Accent6 4 2 2 2 8" xfId="14977" xr:uid="{00000000-0005-0000-0000-0000D6550000}"/>
    <cellStyle name="40% - Accent6 4 2 2 2 9" xfId="14978" xr:uid="{00000000-0005-0000-0000-0000D7550000}"/>
    <cellStyle name="40% - Accent6 4 2 2 3" xfId="14979" xr:uid="{00000000-0005-0000-0000-0000D8550000}"/>
    <cellStyle name="40% - Accent6 4 2 2 3 2" xfId="14980" xr:uid="{00000000-0005-0000-0000-0000D9550000}"/>
    <cellStyle name="40% - Accent6 4 2 2 3 2 2" xfId="14981" xr:uid="{00000000-0005-0000-0000-0000DA550000}"/>
    <cellStyle name="40% - Accent6 4 2 2 3 2 2 2" xfId="14982" xr:uid="{00000000-0005-0000-0000-0000DB550000}"/>
    <cellStyle name="40% - Accent6 4 2 2 3 2 2 3" xfId="46672" xr:uid="{00000000-0005-0000-0000-0000DC550000}"/>
    <cellStyle name="40% - Accent6 4 2 2 3 2 3" xfId="14983" xr:uid="{00000000-0005-0000-0000-0000DD550000}"/>
    <cellStyle name="40% - Accent6 4 2 2 3 2 4" xfId="14984" xr:uid="{00000000-0005-0000-0000-0000DE550000}"/>
    <cellStyle name="40% - Accent6 4 2 2 3 2 5" xfId="38677" xr:uid="{00000000-0005-0000-0000-0000DF550000}"/>
    <cellStyle name="40% - Accent6 4 2 2 3 2 6" xfId="46671" xr:uid="{00000000-0005-0000-0000-0000E0550000}"/>
    <cellStyle name="40% - Accent6 4 2 2 3 3" xfId="14985" xr:uid="{00000000-0005-0000-0000-0000E1550000}"/>
    <cellStyle name="40% - Accent6 4 2 2 3 3 2" xfId="14986" xr:uid="{00000000-0005-0000-0000-0000E2550000}"/>
    <cellStyle name="40% - Accent6 4 2 2 3 3 3" xfId="46673" xr:uid="{00000000-0005-0000-0000-0000E3550000}"/>
    <cellStyle name="40% - Accent6 4 2 2 3 4" xfId="14987" xr:uid="{00000000-0005-0000-0000-0000E4550000}"/>
    <cellStyle name="40% - Accent6 4 2 2 3 5" xfId="14988" xr:uid="{00000000-0005-0000-0000-0000E5550000}"/>
    <cellStyle name="40% - Accent6 4 2 2 3 6" xfId="38676" xr:uid="{00000000-0005-0000-0000-0000E6550000}"/>
    <cellStyle name="40% - Accent6 4 2 2 3 7" xfId="46670" xr:uid="{00000000-0005-0000-0000-0000E7550000}"/>
    <cellStyle name="40% - Accent6 4 2 2 4" xfId="14989" xr:uid="{00000000-0005-0000-0000-0000E8550000}"/>
    <cellStyle name="40% - Accent6 4 2 2 4 2" xfId="14990" xr:uid="{00000000-0005-0000-0000-0000E9550000}"/>
    <cellStyle name="40% - Accent6 4 2 2 4 2 2" xfId="14991" xr:uid="{00000000-0005-0000-0000-0000EA550000}"/>
    <cellStyle name="40% - Accent6 4 2 2 4 2 2 2" xfId="14992" xr:uid="{00000000-0005-0000-0000-0000EB550000}"/>
    <cellStyle name="40% - Accent6 4 2 2 4 2 2 3" xfId="46676" xr:uid="{00000000-0005-0000-0000-0000EC550000}"/>
    <cellStyle name="40% - Accent6 4 2 2 4 2 3" xfId="14993" xr:uid="{00000000-0005-0000-0000-0000ED550000}"/>
    <cellStyle name="40% - Accent6 4 2 2 4 2 4" xfId="14994" xr:uid="{00000000-0005-0000-0000-0000EE550000}"/>
    <cellStyle name="40% - Accent6 4 2 2 4 2 5" xfId="38679" xr:uid="{00000000-0005-0000-0000-0000EF550000}"/>
    <cellStyle name="40% - Accent6 4 2 2 4 2 6" xfId="46675" xr:uid="{00000000-0005-0000-0000-0000F0550000}"/>
    <cellStyle name="40% - Accent6 4 2 2 4 3" xfId="14995" xr:uid="{00000000-0005-0000-0000-0000F1550000}"/>
    <cellStyle name="40% - Accent6 4 2 2 4 3 2" xfId="14996" xr:uid="{00000000-0005-0000-0000-0000F2550000}"/>
    <cellStyle name="40% - Accent6 4 2 2 4 3 3" xfId="46677" xr:uid="{00000000-0005-0000-0000-0000F3550000}"/>
    <cellStyle name="40% - Accent6 4 2 2 4 4" xfId="14997" xr:uid="{00000000-0005-0000-0000-0000F4550000}"/>
    <cellStyle name="40% - Accent6 4 2 2 4 5" xfId="14998" xr:uid="{00000000-0005-0000-0000-0000F5550000}"/>
    <cellStyle name="40% - Accent6 4 2 2 4 6" xfId="38678" xr:uid="{00000000-0005-0000-0000-0000F6550000}"/>
    <cellStyle name="40% - Accent6 4 2 2 4 7" xfId="46674" xr:uid="{00000000-0005-0000-0000-0000F7550000}"/>
    <cellStyle name="40% - Accent6 4 2 2 5" xfId="14999" xr:uid="{00000000-0005-0000-0000-0000F8550000}"/>
    <cellStyle name="40% - Accent6 4 2 2 5 2" xfId="15000" xr:uid="{00000000-0005-0000-0000-0000F9550000}"/>
    <cellStyle name="40% - Accent6 4 2 2 5 2 2" xfId="15001" xr:uid="{00000000-0005-0000-0000-0000FA550000}"/>
    <cellStyle name="40% - Accent6 4 2 2 5 2 3" xfId="46679" xr:uid="{00000000-0005-0000-0000-0000FB550000}"/>
    <cellStyle name="40% - Accent6 4 2 2 5 3" xfId="15002" xr:uid="{00000000-0005-0000-0000-0000FC550000}"/>
    <cellStyle name="40% - Accent6 4 2 2 5 4" xfId="15003" xr:uid="{00000000-0005-0000-0000-0000FD550000}"/>
    <cellStyle name="40% - Accent6 4 2 2 5 5" xfId="38680" xr:uid="{00000000-0005-0000-0000-0000FE550000}"/>
    <cellStyle name="40% - Accent6 4 2 2 5 6" xfId="46678" xr:uid="{00000000-0005-0000-0000-0000FF550000}"/>
    <cellStyle name="40% - Accent6 4 2 2 6" xfId="15004" xr:uid="{00000000-0005-0000-0000-000000560000}"/>
    <cellStyle name="40% - Accent6 4 2 2 6 2" xfId="15005" xr:uid="{00000000-0005-0000-0000-000001560000}"/>
    <cellStyle name="40% - Accent6 4 2 2 6 2 2" xfId="15006" xr:uid="{00000000-0005-0000-0000-000002560000}"/>
    <cellStyle name="40% - Accent6 4 2 2 6 3" xfId="15007" xr:uid="{00000000-0005-0000-0000-000003560000}"/>
    <cellStyle name="40% - Accent6 4 2 2 6 4" xfId="15008" xr:uid="{00000000-0005-0000-0000-000004560000}"/>
    <cellStyle name="40% - Accent6 4 2 2 6 5" xfId="46680" xr:uid="{00000000-0005-0000-0000-000005560000}"/>
    <cellStyle name="40% - Accent6 4 2 2 7" xfId="15009" xr:uid="{00000000-0005-0000-0000-000006560000}"/>
    <cellStyle name="40% - Accent6 4 2 2 7 2" xfId="15010" xr:uid="{00000000-0005-0000-0000-000007560000}"/>
    <cellStyle name="40% - Accent6 4 2 2 7 2 2" xfId="15011" xr:uid="{00000000-0005-0000-0000-000008560000}"/>
    <cellStyle name="40% - Accent6 4 2 2 7 3" xfId="15012" xr:uid="{00000000-0005-0000-0000-000009560000}"/>
    <cellStyle name="40% - Accent6 4 2 2 7 4" xfId="15013" xr:uid="{00000000-0005-0000-0000-00000A560000}"/>
    <cellStyle name="40% - Accent6 4 2 2 8" xfId="15014" xr:uid="{00000000-0005-0000-0000-00000B560000}"/>
    <cellStyle name="40% - Accent6 4 2 2 8 2" xfId="15015" xr:uid="{00000000-0005-0000-0000-00000C560000}"/>
    <cellStyle name="40% - Accent6 4 2 2 9" xfId="15016" xr:uid="{00000000-0005-0000-0000-00000D560000}"/>
    <cellStyle name="40% - Accent6 4 2 3" xfId="15017" xr:uid="{00000000-0005-0000-0000-00000E560000}"/>
    <cellStyle name="40% - Accent6 4 2 3 10" xfId="34839" xr:uid="{00000000-0005-0000-0000-00000F560000}"/>
    <cellStyle name="40% - Accent6 4 2 3 11" xfId="46681" xr:uid="{00000000-0005-0000-0000-000010560000}"/>
    <cellStyle name="40% - Accent6 4 2 3 2" xfId="15018" xr:uid="{00000000-0005-0000-0000-000011560000}"/>
    <cellStyle name="40% - Accent6 4 2 3 2 2" xfId="15019" xr:uid="{00000000-0005-0000-0000-000012560000}"/>
    <cellStyle name="40% - Accent6 4 2 3 2 2 2" xfId="15020" xr:uid="{00000000-0005-0000-0000-000013560000}"/>
    <cellStyle name="40% - Accent6 4 2 3 2 2 2 2" xfId="15021" xr:uid="{00000000-0005-0000-0000-000014560000}"/>
    <cellStyle name="40% - Accent6 4 2 3 2 2 2 3" xfId="46684" xr:uid="{00000000-0005-0000-0000-000015560000}"/>
    <cellStyle name="40% - Accent6 4 2 3 2 2 3" xfId="15022" xr:uid="{00000000-0005-0000-0000-000016560000}"/>
    <cellStyle name="40% - Accent6 4 2 3 2 2 4" xfId="15023" xr:uid="{00000000-0005-0000-0000-000017560000}"/>
    <cellStyle name="40% - Accent6 4 2 3 2 2 5" xfId="38682" xr:uid="{00000000-0005-0000-0000-000018560000}"/>
    <cellStyle name="40% - Accent6 4 2 3 2 2 6" xfId="46683" xr:uid="{00000000-0005-0000-0000-000019560000}"/>
    <cellStyle name="40% - Accent6 4 2 3 2 3" xfId="15024" xr:uid="{00000000-0005-0000-0000-00001A560000}"/>
    <cellStyle name="40% - Accent6 4 2 3 2 3 2" xfId="15025" xr:uid="{00000000-0005-0000-0000-00001B560000}"/>
    <cellStyle name="40% - Accent6 4 2 3 2 3 3" xfId="46685" xr:uid="{00000000-0005-0000-0000-00001C560000}"/>
    <cellStyle name="40% - Accent6 4 2 3 2 4" xfId="15026" xr:uid="{00000000-0005-0000-0000-00001D560000}"/>
    <cellStyle name="40% - Accent6 4 2 3 2 5" xfId="15027" xr:uid="{00000000-0005-0000-0000-00001E560000}"/>
    <cellStyle name="40% - Accent6 4 2 3 2 6" xfId="38681" xr:uid="{00000000-0005-0000-0000-00001F560000}"/>
    <cellStyle name="40% - Accent6 4 2 3 2 7" xfId="46682" xr:uid="{00000000-0005-0000-0000-000020560000}"/>
    <cellStyle name="40% - Accent6 4 2 3 3" xfId="15028" xr:uid="{00000000-0005-0000-0000-000021560000}"/>
    <cellStyle name="40% - Accent6 4 2 3 3 2" xfId="15029" xr:uid="{00000000-0005-0000-0000-000022560000}"/>
    <cellStyle name="40% - Accent6 4 2 3 3 2 2" xfId="15030" xr:uid="{00000000-0005-0000-0000-000023560000}"/>
    <cellStyle name="40% - Accent6 4 2 3 3 2 2 2" xfId="15031" xr:uid="{00000000-0005-0000-0000-000024560000}"/>
    <cellStyle name="40% - Accent6 4 2 3 3 2 2 3" xfId="46688" xr:uid="{00000000-0005-0000-0000-000025560000}"/>
    <cellStyle name="40% - Accent6 4 2 3 3 2 3" xfId="15032" xr:uid="{00000000-0005-0000-0000-000026560000}"/>
    <cellStyle name="40% - Accent6 4 2 3 3 2 4" xfId="15033" xr:uid="{00000000-0005-0000-0000-000027560000}"/>
    <cellStyle name="40% - Accent6 4 2 3 3 2 5" xfId="38684" xr:uid="{00000000-0005-0000-0000-000028560000}"/>
    <cellStyle name="40% - Accent6 4 2 3 3 2 6" xfId="46687" xr:uid="{00000000-0005-0000-0000-000029560000}"/>
    <cellStyle name="40% - Accent6 4 2 3 3 3" xfId="15034" xr:uid="{00000000-0005-0000-0000-00002A560000}"/>
    <cellStyle name="40% - Accent6 4 2 3 3 3 2" xfId="15035" xr:uid="{00000000-0005-0000-0000-00002B560000}"/>
    <cellStyle name="40% - Accent6 4 2 3 3 3 3" xfId="46689" xr:uid="{00000000-0005-0000-0000-00002C560000}"/>
    <cellStyle name="40% - Accent6 4 2 3 3 4" xfId="15036" xr:uid="{00000000-0005-0000-0000-00002D560000}"/>
    <cellStyle name="40% - Accent6 4 2 3 3 5" xfId="15037" xr:uid="{00000000-0005-0000-0000-00002E560000}"/>
    <cellStyle name="40% - Accent6 4 2 3 3 6" xfId="38683" xr:uid="{00000000-0005-0000-0000-00002F560000}"/>
    <cellStyle name="40% - Accent6 4 2 3 3 7" xfId="46686" xr:uid="{00000000-0005-0000-0000-000030560000}"/>
    <cellStyle name="40% - Accent6 4 2 3 4" xfId="15038" xr:uid="{00000000-0005-0000-0000-000031560000}"/>
    <cellStyle name="40% - Accent6 4 2 3 4 2" xfId="15039" xr:uid="{00000000-0005-0000-0000-000032560000}"/>
    <cellStyle name="40% - Accent6 4 2 3 4 2 2" xfId="15040" xr:uid="{00000000-0005-0000-0000-000033560000}"/>
    <cellStyle name="40% - Accent6 4 2 3 4 2 3" xfId="46691" xr:uid="{00000000-0005-0000-0000-000034560000}"/>
    <cellStyle name="40% - Accent6 4 2 3 4 3" xfId="15041" xr:uid="{00000000-0005-0000-0000-000035560000}"/>
    <cellStyle name="40% - Accent6 4 2 3 4 4" xfId="15042" xr:uid="{00000000-0005-0000-0000-000036560000}"/>
    <cellStyle name="40% - Accent6 4 2 3 4 5" xfId="38685" xr:uid="{00000000-0005-0000-0000-000037560000}"/>
    <cellStyle name="40% - Accent6 4 2 3 4 6" xfId="46690" xr:uid="{00000000-0005-0000-0000-000038560000}"/>
    <cellStyle name="40% - Accent6 4 2 3 5" xfId="15043" xr:uid="{00000000-0005-0000-0000-000039560000}"/>
    <cellStyle name="40% - Accent6 4 2 3 5 2" xfId="15044" xr:uid="{00000000-0005-0000-0000-00003A560000}"/>
    <cellStyle name="40% - Accent6 4 2 3 5 2 2" xfId="15045" xr:uid="{00000000-0005-0000-0000-00003B560000}"/>
    <cellStyle name="40% - Accent6 4 2 3 5 3" xfId="15046" xr:uid="{00000000-0005-0000-0000-00003C560000}"/>
    <cellStyle name="40% - Accent6 4 2 3 5 4" xfId="15047" xr:uid="{00000000-0005-0000-0000-00003D560000}"/>
    <cellStyle name="40% - Accent6 4 2 3 5 5" xfId="46692" xr:uid="{00000000-0005-0000-0000-00003E560000}"/>
    <cellStyle name="40% - Accent6 4 2 3 6" xfId="15048" xr:uid="{00000000-0005-0000-0000-00003F560000}"/>
    <cellStyle name="40% - Accent6 4 2 3 6 2" xfId="15049" xr:uid="{00000000-0005-0000-0000-000040560000}"/>
    <cellStyle name="40% - Accent6 4 2 3 6 2 2" xfId="15050" xr:uid="{00000000-0005-0000-0000-000041560000}"/>
    <cellStyle name="40% - Accent6 4 2 3 6 3" xfId="15051" xr:uid="{00000000-0005-0000-0000-000042560000}"/>
    <cellStyle name="40% - Accent6 4 2 3 6 4" xfId="15052" xr:uid="{00000000-0005-0000-0000-000043560000}"/>
    <cellStyle name="40% - Accent6 4 2 3 7" xfId="15053" xr:uid="{00000000-0005-0000-0000-000044560000}"/>
    <cellStyle name="40% - Accent6 4 2 3 7 2" xfId="15054" xr:uid="{00000000-0005-0000-0000-000045560000}"/>
    <cellStyle name="40% - Accent6 4 2 3 8" xfId="15055" xr:uid="{00000000-0005-0000-0000-000046560000}"/>
    <cellStyle name="40% - Accent6 4 2 3 9" xfId="15056" xr:uid="{00000000-0005-0000-0000-000047560000}"/>
    <cellStyle name="40% - Accent6 4 2 4" xfId="15057" xr:uid="{00000000-0005-0000-0000-000048560000}"/>
    <cellStyle name="40% - Accent6 4 2 4 2" xfId="15058" xr:uid="{00000000-0005-0000-0000-000049560000}"/>
    <cellStyle name="40% - Accent6 4 2 4 2 2" xfId="15059" xr:uid="{00000000-0005-0000-0000-00004A560000}"/>
    <cellStyle name="40% - Accent6 4 2 4 2 2 2" xfId="15060" xr:uid="{00000000-0005-0000-0000-00004B560000}"/>
    <cellStyle name="40% - Accent6 4 2 4 2 2 3" xfId="46695" xr:uid="{00000000-0005-0000-0000-00004C560000}"/>
    <cellStyle name="40% - Accent6 4 2 4 2 3" xfId="15061" xr:uid="{00000000-0005-0000-0000-00004D560000}"/>
    <cellStyle name="40% - Accent6 4 2 4 2 4" xfId="15062" xr:uid="{00000000-0005-0000-0000-00004E560000}"/>
    <cellStyle name="40% - Accent6 4 2 4 2 5" xfId="38687" xr:uid="{00000000-0005-0000-0000-00004F560000}"/>
    <cellStyle name="40% - Accent6 4 2 4 2 6" xfId="46694" xr:uid="{00000000-0005-0000-0000-000050560000}"/>
    <cellStyle name="40% - Accent6 4 2 4 3" xfId="15063" xr:uid="{00000000-0005-0000-0000-000051560000}"/>
    <cellStyle name="40% - Accent6 4 2 4 3 2" xfId="15064" xr:uid="{00000000-0005-0000-0000-000052560000}"/>
    <cellStyle name="40% - Accent6 4 2 4 3 3" xfId="46696" xr:uid="{00000000-0005-0000-0000-000053560000}"/>
    <cellStyle name="40% - Accent6 4 2 4 4" xfId="15065" xr:uid="{00000000-0005-0000-0000-000054560000}"/>
    <cellStyle name="40% - Accent6 4 2 4 5" xfId="15066" xr:uid="{00000000-0005-0000-0000-000055560000}"/>
    <cellStyle name="40% - Accent6 4 2 4 6" xfId="38686" xr:uid="{00000000-0005-0000-0000-000056560000}"/>
    <cellStyle name="40% - Accent6 4 2 4 7" xfId="46693" xr:uid="{00000000-0005-0000-0000-000057560000}"/>
    <cellStyle name="40% - Accent6 4 2 5" xfId="15067" xr:uid="{00000000-0005-0000-0000-000058560000}"/>
    <cellStyle name="40% - Accent6 4 2 5 2" xfId="15068" xr:uid="{00000000-0005-0000-0000-000059560000}"/>
    <cellStyle name="40% - Accent6 4 2 5 2 2" xfId="15069" xr:uid="{00000000-0005-0000-0000-00005A560000}"/>
    <cellStyle name="40% - Accent6 4 2 5 2 2 2" xfId="15070" xr:uid="{00000000-0005-0000-0000-00005B560000}"/>
    <cellStyle name="40% - Accent6 4 2 5 2 2 3" xfId="46699" xr:uid="{00000000-0005-0000-0000-00005C560000}"/>
    <cellStyle name="40% - Accent6 4 2 5 2 3" xfId="15071" xr:uid="{00000000-0005-0000-0000-00005D560000}"/>
    <cellStyle name="40% - Accent6 4 2 5 2 4" xfId="15072" xr:uid="{00000000-0005-0000-0000-00005E560000}"/>
    <cellStyle name="40% - Accent6 4 2 5 2 5" xfId="38689" xr:uid="{00000000-0005-0000-0000-00005F560000}"/>
    <cellStyle name="40% - Accent6 4 2 5 2 6" xfId="46698" xr:uid="{00000000-0005-0000-0000-000060560000}"/>
    <cellStyle name="40% - Accent6 4 2 5 3" xfId="15073" xr:uid="{00000000-0005-0000-0000-000061560000}"/>
    <cellStyle name="40% - Accent6 4 2 5 3 2" xfId="15074" xr:uid="{00000000-0005-0000-0000-000062560000}"/>
    <cellStyle name="40% - Accent6 4 2 5 3 3" xfId="46700" xr:uid="{00000000-0005-0000-0000-000063560000}"/>
    <cellStyle name="40% - Accent6 4 2 5 4" xfId="15075" xr:uid="{00000000-0005-0000-0000-000064560000}"/>
    <cellStyle name="40% - Accent6 4 2 5 5" xfId="15076" xr:uid="{00000000-0005-0000-0000-000065560000}"/>
    <cellStyle name="40% - Accent6 4 2 5 6" xfId="38688" xr:uid="{00000000-0005-0000-0000-000066560000}"/>
    <cellStyle name="40% - Accent6 4 2 5 7" xfId="46697" xr:uid="{00000000-0005-0000-0000-000067560000}"/>
    <cellStyle name="40% - Accent6 4 2 6" xfId="15077" xr:uid="{00000000-0005-0000-0000-000068560000}"/>
    <cellStyle name="40% - Accent6 4 2 6 2" xfId="15078" xr:uid="{00000000-0005-0000-0000-000069560000}"/>
    <cellStyle name="40% - Accent6 4 2 6 2 2" xfId="15079" xr:uid="{00000000-0005-0000-0000-00006A560000}"/>
    <cellStyle name="40% - Accent6 4 2 6 2 3" xfId="46702" xr:uid="{00000000-0005-0000-0000-00006B560000}"/>
    <cellStyle name="40% - Accent6 4 2 6 3" xfId="15080" xr:uid="{00000000-0005-0000-0000-00006C560000}"/>
    <cellStyle name="40% - Accent6 4 2 6 4" xfId="15081" xr:uid="{00000000-0005-0000-0000-00006D560000}"/>
    <cellStyle name="40% - Accent6 4 2 6 5" xfId="38690" xr:uid="{00000000-0005-0000-0000-00006E560000}"/>
    <cellStyle name="40% - Accent6 4 2 6 6" xfId="46701" xr:uid="{00000000-0005-0000-0000-00006F560000}"/>
    <cellStyle name="40% - Accent6 4 2 7" xfId="15082" xr:uid="{00000000-0005-0000-0000-000070560000}"/>
    <cellStyle name="40% - Accent6 4 2 7 2" xfId="15083" xr:uid="{00000000-0005-0000-0000-000071560000}"/>
    <cellStyle name="40% - Accent6 4 2 7 2 2" xfId="15084" xr:uid="{00000000-0005-0000-0000-000072560000}"/>
    <cellStyle name="40% - Accent6 4 2 7 3" xfId="15085" xr:uid="{00000000-0005-0000-0000-000073560000}"/>
    <cellStyle name="40% - Accent6 4 2 7 4" xfId="15086" xr:uid="{00000000-0005-0000-0000-000074560000}"/>
    <cellStyle name="40% - Accent6 4 2 7 5" xfId="46703" xr:uid="{00000000-0005-0000-0000-000075560000}"/>
    <cellStyle name="40% - Accent6 4 2 8" xfId="15087" xr:uid="{00000000-0005-0000-0000-000076560000}"/>
    <cellStyle name="40% - Accent6 4 2 8 2" xfId="15088" xr:uid="{00000000-0005-0000-0000-000077560000}"/>
    <cellStyle name="40% - Accent6 4 2 8 2 2" xfId="15089" xr:uid="{00000000-0005-0000-0000-000078560000}"/>
    <cellStyle name="40% - Accent6 4 2 8 3" xfId="15090" xr:uid="{00000000-0005-0000-0000-000079560000}"/>
    <cellStyle name="40% - Accent6 4 2 8 4" xfId="15091" xr:uid="{00000000-0005-0000-0000-00007A560000}"/>
    <cellStyle name="40% - Accent6 4 2 9" xfId="15092" xr:uid="{00000000-0005-0000-0000-00007B560000}"/>
    <cellStyle name="40% - Accent6 4 2 9 2" xfId="15093" xr:uid="{00000000-0005-0000-0000-00007C560000}"/>
    <cellStyle name="40% - Accent6 4 3" xfId="15094" xr:uid="{00000000-0005-0000-0000-00007D560000}"/>
    <cellStyle name="40% - Accent6 4 3 10" xfId="15095" xr:uid="{00000000-0005-0000-0000-00007E560000}"/>
    <cellStyle name="40% - Accent6 4 3 11" xfId="34840" xr:uid="{00000000-0005-0000-0000-00007F560000}"/>
    <cellStyle name="40% - Accent6 4 3 12" xfId="46704" xr:uid="{00000000-0005-0000-0000-000080560000}"/>
    <cellStyle name="40% - Accent6 4 3 2" xfId="15096" xr:uid="{00000000-0005-0000-0000-000081560000}"/>
    <cellStyle name="40% - Accent6 4 3 2 10" xfId="34841" xr:uid="{00000000-0005-0000-0000-000082560000}"/>
    <cellStyle name="40% - Accent6 4 3 2 11" xfId="46705" xr:uid="{00000000-0005-0000-0000-000083560000}"/>
    <cellStyle name="40% - Accent6 4 3 2 2" xfId="15097" xr:uid="{00000000-0005-0000-0000-000084560000}"/>
    <cellStyle name="40% - Accent6 4 3 2 2 2" xfId="15098" xr:uid="{00000000-0005-0000-0000-000085560000}"/>
    <cellStyle name="40% - Accent6 4 3 2 2 2 2" xfId="15099" xr:uid="{00000000-0005-0000-0000-000086560000}"/>
    <cellStyle name="40% - Accent6 4 3 2 2 2 2 2" xfId="15100" xr:uid="{00000000-0005-0000-0000-000087560000}"/>
    <cellStyle name="40% - Accent6 4 3 2 2 2 2 3" xfId="46708" xr:uid="{00000000-0005-0000-0000-000088560000}"/>
    <cellStyle name="40% - Accent6 4 3 2 2 2 3" xfId="15101" xr:uid="{00000000-0005-0000-0000-000089560000}"/>
    <cellStyle name="40% - Accent6 4 3 2 2 2 4" xfId="15102" xr:uid="{00000000-0005-0000-0000-00008A560000}"/>
    <cellStyle name="40% - Accent6 4 3 2 2 2 5" xfId="38692" xr:uid="{00000000-0005-0000-0000-00008B560000}"/>
    <cellStyle name="40% - Accent6 4 3 2 2 2 6" xfId="46707" xr:uid="{00000000-0005-0000-0000-00008C560000}"/>
    <cellStyle name="40% - Accent6 4 3 2 2 3" xfId="15103" xr:uid="{00000000-0005-0000-0000-00008D560000}"/>
    <cellStyle name="40% - Accent6 4 3 2 2 3 2" xfId="15104" xr:uid="{00000000-0005-0000-0000-00008E560000}"/>
    <cellStyle name="40% - Accent6 4 3 2 2 3 3" xfId="46709" xr:uid="{00000000-0005-0000-0000-00008F560000}"/>
    <cellStyle name="40% - Accent6 4 3 2 2 4" xfId="15105" xr:uid="{00000000-0005-0000-0000-000090560000}"/>
    <cellStyle name="40% - Accent6 4 3 2 2 5" xfId="15106" xr:uid="{00000000-0005-0000-0000-000091560000}"/>
    <cellStyle name="40% - Accent6 4 3 2 2 6" xfId="38691" xr:uid="{00000000-0005-0000-0000-000092560000}"/>
    <cellStyle name="40% - Accent6 4 3 2 2 7" xfId="46706" xr:uid="{00000000-0005-0000-0000-000093560000}"/>
    <cellStyle name="40% - Accent6 4 3 2 3" xfId="15107" xr:uid="{00000000-0005-0000-0000-000094560000}"/>
    <cellStyle name="40% - Accent6 4 3 2 3 2" xfId="15108" xr:uid="{00000000-0005-0000-0000-000095560000}"/>
    <cellStyle name="40% - Accent6 4 3 2 3 2 2" xfId="15109" xr:uid="{00000000-0005-0000-0000-000096560000}"/>
    <cellStyle name="40% - Accent6 4 3 2 3 2 2 2" xfId="15110" xr:uid="{00000000-0005-0000-0000-000097560000}"/>
    <cellStyle name="40% - Accent6 4 3 2 3 2 2 3" xfId="46712" xr:uid="{00000000-0005-0000-0000-000098560000}"/>
    <cellStyle name="40% - Accent6 4 3 2 3 2 3" xfId="15111" xr:uid="{00000000-0005-0000-0000-000099560000}"/>
    <cellStyle name="40% - Accent6 4 3 2 3 2 4" xfId="15112" xr:uid="{00000000-0005-0000-0000-00009A560000}"/>
    <cellStyle name="40% - Accent6 4 3 2 3 2 5" xfId="38694" xr:uid="{00000000-0005-0000-0000-00009B560000}"/>
    <cellStyle name="40% - Accent6 4 3 2 3 2 6" xfId="46711" xr:uid="{00000000-0005-0000-0000-00009C560000}"/>
    <cellStyle name="40% - Accent6 4 3 2 3 3" xfId="15113" xr:uid="{00000000-0005-0000-0000-00009D560000}"/>
    <cellStyle name="40% - Accent6 4 3 2 3 3 2" xfId="15114" xr:uid="{00000000-0005-0000-0000-00009E560000}"/>
    <cellStyle name="40% - Accent6 4 3 2 3 3 3" xfId="46713" xr:uid="{00000000-0005-0000-0000-00009F560000}"/>
    <cellStyle name="40% - Accent6 4 3 2 3 4" xfId="15115" xr:uid="{00000000-0005-0000-0000-0000A0560000}"/>
    <cellStyle name="40% - Accent6 4 3 2 3 5" xfId="15116" xr:uid="{00000000-0005-0000-0000-0000A1560000}"/>
    <cellStyle name="40% - Accent6 4 3 2 3 6" xfId="38693" xr:uid="{00000000-0005-0000-0000-0000A2560000}"/>
    <cellStyle name="40% - Accent6 4 3 2 3 7" xfId="46710" xr:uid="{00000000-0005-0000-0000-0000A3560000}"/>
    <cellStyle name="40% - Accent6 4 3 2 4" xfId="15117" xr:uid="{00000000-0005-0000-0000-0000A4560000}"/>
    <cellStyle name="40% - Accent6 4 3 2 4 2" xfId="15118" xr:uid="{00000000-0005-0000-0000-0000A5560000}"/>
    <cellStyle name="40% - Accent6 4 3 2 4 2 2" xfId="15119" xr:uid="{00000000-0005-0000-0000-0000A6560000}"/>
    <cellStyle name="40% - Accent6 4 3 2 4 2 3" xfId="46715" xr:uid="{00000000-0005-0000-0000-0000A7560000}"/>
    <cellStyle name="40% - Accent6 4 3 2 4 3" xfId="15120" xr:uid="{00000000-0005-0000-0000-0000A8560000}"/>
    <cellStyle name="40% - Accent6 4 3 2 4 4" xfId="15121" xr:uid="{00000000-0005-0000-0000-0000A9560000}"/>
    <cellStyle name="40% - Accent6 4 3 2 4 5" xfId="38695" xr:uid="{00000000-0005-0000-0000-0000AA560000}"/>
    <cellStyle name="40% - Accent6 4 3 2 4 6" xfId="46714" xr:uid="{00000000-0005-0000-0000-0000AB560000}"/>
    <cellStyle name="40% - Accent6 4 3 2 5" xfId="15122" xr:uid="{00000000-0005-0000-0000-0000AC560000}"/>
    <cellStyle name="40% - Accent6 4 3 2 5 2" xfId="15123" xr:uid="{00000000-0005-0000-0000-0000AD560000}"/>
    <cellStyle name="40% - Accent6 4 3 2 5 2 2" xfId="15124" xr:uid="{00000000-0005-0000-0000-0000AE560000}"/>
    <cellStyle name="40% - Accent6 4 3 2 5 3" xfId="15125" xr:uid="{00000000-0005-0000-0000-0000AF560000}"/>
    <cellStyle name="40% - Accent6 4 3 2 5 4" xfId="15126" xr:uid="{00000000-0005-0000-0000-0000B0560000}"/>
    <cellStyle name="40% - Accent6 4 3 2 5 5" xfId="46716" xr:uid="{00000000-0005-0000-0000-0000B1560000}"/>
    <cellStyle name="40% - Accent6 4 3 2 6" xfId="15127" xr:uid="{00000000-0005-0000-0000-0000B2560000}"/>
    <cellStyle name="40% - Accent6 4 3 2 6 2" xfId="15128" xr:uid="{00000000-0005-0000-0000-0000B3560000}"/>
    <cellStyle name="40% - Accent6 4 3 2 6 2 2" xfId="15129" xr:uid="{00000000-0005-0000-0000-0000B4560000}"/>
    <cellStyle name="40% - Accent6 4 3 2 6 3" xfId="15130" xr:uid="{00000000-0005-0000-0000-0000B5560000}"/>
    <cellStyle name="40% - Accent6 4 3 2 6 4" xfId="15131" xr:uid="{00000000-0005-0000-0000-0000B6560000}"/>
    <cellStyle name="40% - Accent6 4 3 2 7" xfId="15132" xr:uid="{00000000-0005-0000-0000-0000B7560000}"/>
    <cellStyle name="40% - Accent6 4 3 2 7 2" xfId="15133" xr:uid="{00000000-0005-0000-0000-0000B8560000}"/>
    <cellStyle name="40% - Accent6 4 3 2 8" xfId="15134" xr:uid="{00000000-0005-0000-0000-0000B9560000}"/>
    <cellStyle name="40% - Accent6 4 3 2 9" xfId="15135" xr:uid="{00000000-0005-0000-0000-0000BA560000}"/>
    <cellStyle name="40% - Accent6 4 3 3" xfId="15136" xr:uid="{00000000-0005-0000-0000-0000BB560000}"/>
    <cellStyle name="40% - Accent6 4 3 3 2" xfId="15137" xr:uid="{00000000-0005-0000-0000-0000BC560000}"/>
    <cellStyle name="40% - Accent6 4 3 3 2 2" xfId="15138" xr:uid="{00000000-0005-0000-0000-0000BD560000}"/>
    <cellStyle name="40% - Accent6 4 3 3 2 2 2" xfId="15139" xr:uid="{00000000-0005-0000-0000-0000BE560000}"/>
    <cellStyle name="40% - Accent6 4 3 3 2 2 3" xfId="46719" xr:uid="{00000000-0005-0000-0000-0000BF560000}"/>
    <cellStyle name="40% - Accent6 4 3 3 2 3" xfId="15140" xr:uid="{00000000-0005-0000-0000-0000C0560000}"/>
    <cellStyle name="40% - Accent6 4 3 3 2 4" xfId="15141" xr:uid="{00000000-0005-0000-0000-0000C1560000}"/>
    <cellStyle name="40% - Accent6 4 3 3 2 5" xfId="38697" xr:uid="{00000000-0005-0000-0000-0000C2560000}"/>
    <cellStyle name="40% - Accent6 4 3 3 2 6" xfId="46718" xr:uid="{00000000-0005-0000-0000-0000C3560000}"/>
    <cellStyle name="40% - Accent6 4 3 3 3" xfId="15142" xr:uid="{00000000-0005-0000-0000-0000C4560000}"/>
    <cellStyle name="40% - Accent6 4 3 3 3 2" xfId="15143" xr:uid="{00000000-0005-0000-0000-0000C5560000}"/>
    <cellStyle name="40% - Accent6 4 3 3 3 3" xfId="46720" xr:uid="{00000000-0005-0000-0000-0000C6560000}"/>
    <cellStyle name="40% - Accent6 4 3 3 4" xfId="15144" xr:uid="{00000000-0005-0000-0000-0000C7560000}"/>
    <cellStyle name="40% - Accent6 4 3 3 5" xfId="15145" xr:uid="{00000000-0005-0000-0000-0000C8560000}"/>
    <cellStyle name="40% - Accent6 4 3 3 6" xfId="38696" xr:uid="{00000000-0005-0000-0000-0000C9560000}"/>
    <cellStyle name="40% - Accent6 4 3 3 7" xfId="46717" xr:uid="{00000000-0005-0000-0000-0000CA560000}"/>
    <cellStyle name="40% - Accent6 4 3 4" xfId="15146" xr:uid="{00000000-0005-0000-0000-0000CB560000}"/>
    <cellStyle name="40% - Accent6 4 3 4 2" xfId="15147" xr:uid="{00000000-0005-0000-0000-0000CC560000}"/>
    <cellStyle name="40% - Accent6 4 3 4 2 2" xfId="15148" xr:uid="{00000000-0005-0000-0000-0000CD560000}"/>
    <cellStyle name="40% - Accent6 4 3 4 2 2 2" xfId="15149" xr:uid="{00000000-0005-0000-0000-0000CE560000}"/>
    <cellStyle name="40% - Accent6 4 3 4 2 2 3" xfId="46723" xr:uid="{00000000-0005-0000-0000-0000CF560000}"/>
    <cellStyle name="40% - Accent6 4 3 4 2 3" xfId="15150" xr:uid="{00000000-0005-0000-0000-0000D0560000}"/>
    <cellStyle name="40% - Accent6 4 3 4 2 4" xfId="15151" xr:uid="{00000000-0005-0000-0000-0000D1560000}"/>
    <cellStyle name="40% - Accent6 4 3 4 2 5" xfId="38699" xr:uid="{00000000-0005-0000-0000-0000D2560000}"/>
    <cellStyle name="40% - Accent6 4 3 4 2 6" xfId="46722" xr:uid="{00000000-0005-0000-0000-0000D3560000}"/>
    <cellStyle name="40% - Accent6 4 3 4 3" xfId="15152" xr:uid="{00000000-0005-0000-0000-0000D4560000}"/>
    <cellStyle name="40% - Accent6 4 3 4 3 2" xfId="15153" xr:uid="{00000000-0005-0000-0000-0000D5560000}"/>
    <cellStyle name="40% - Accent6 4 3 4 3 3" xfId="46724" xr:uid="{00000000-0005-0000-0000-0000D6560000}"/>
    <cellStyle name="40% - Accent6 4 3 4 4" xfId="15154" xr:uid="{00000000-0005-0000-0000-0000D7560000}"/>
    <cellStyle name="40% - Accent6 4 3 4 5" xfId="15155" xr:uid="{00000000-0005-0000-0000-0000D8560000}"/>
    <cellStyle name="40% - Accent6 4 3 4 6" xfId="38698" xr:uid="{00000000-0005-0000-0000-0000D9560000}"/>
    <cellStyle name="40% - Accent6 4 3 4 7" xfId="46721" xr:uid="{00000000-0005-0000-0000-0000DA560000}"/>
    <cellStyle name="40% - Accent6 4 3 5" xfId="15156" xr:uid="{00000000-0005-0000-0000-0000DB560000}"/>
    <cellStyle name="40% - Accent6 4 3 5 2" xfId="15157" xr:uid="{00000000-0005-0000-0000-0000DC560000}"/>
    <cellStyle name="40% - Accent6 4 3 5 2 2" xfId="15158" xr:uid="{00000000-0005-0000-0000-0000DD560000}"/>
    <cellStyle name="40% - Accent6 4 3 5 2 3" xfId="46726" xr:uid="{00000000-0005-0000-0000-0000DE560000}"/>
    <cellStyle name="40% - Accent6 4 3 5 3" xfId="15159" xr:uid="{00000000-0005-0000-0000-0000DF560000}"/>
    <cellStyle name="40% - Accent6 4 3 5 4" xfId="15160" xr:uid="{00000000-0005-0000-0000-0000E0560000}"/>
    <cellStyle name="40% - Accent6 4 3 5 5" xfId="38700" xr:uid="{00000000-0005-0000-0000-0000E1560000}"/>
    <cellStyle name="40% - Accent6 4 3 5 6" xfId="46725" xr:uid="{00000000-0005-0000-0000-0000E2560000}"/>
    <cellStyle name="40% - Accent6 4 3 6" xfId="15161" xr:uid="{00000000-0005-0000-0000-0000E3560000}"/>
    <cellStyle name="40% - Accent6 4 3 6 2" xfId="15162" xr:uid="{00000000-0005-0000-0000-0000E4560000}"/>
    <cellStyle name="40% - Accent6 4 3 6 2 2" xfId="15163" xr:uid="{00000000-0005-0000-0000-0000E5560000}"/>
    <cellStyle name="40% - Accent6 4 3 6 3" xfId="15164" xr:uid="{00000000-0005-0000-0000-0000E6560000}"/>
    <cellStyle name="40% - Accent6 4 3 6 4" xfId="15165" xr:uid="{00000000-0005-0000-0000-0000E7560000}"/>
    <cellStyle name="40% - Accent6 4 3 6 5" xfId="46727" xr:uid="{00000000-0005-0000-0000-0000E8560000}"/>
    <cellStyle name="40% - Accent6 4 3 7" xfId="15166" xr:uid="{00000000-0005-0000-0000-0000E9560000}"/>
    <cellStyle name="40% - Accent6 4 3 7 2" xfId="15167" xr:uid="{00000000-0005-0000-0000-0000EA560000}"/>
    <cellStyle name="40% - Accent6 4 3 7 2 2" xfId="15168" xr:uid="{00000000-0005-0000-0000-0000EB560000}"/>
    <cellStyle name="40% - Accent6 4 3 7 3" xfId="15169" xr:uid="{00000000-0005-0000-0000-0000EC560000}"/>
    <cellStyle name="40% - Accent6 4 3 7 4" xfId="15170" xr:uid="{00000000-0005-0000-0000-0000ED560000}"/>
    <cellStyle name="40% - Accent6 4 3 8" xfId="15171" xr:uid="{00000000-0005-0000-0000-0000EE560000}"/>
    <cellStyle name="40% - Accent6 4 3 8 2" xfId="15172" xr:uid="{00000000-0005-0000-0000-0000EF560000}"/>
    <cellStyle name="40% - Accent6 4 3 9" xfId="15173" xr:uid="{00000000-0005-0000-0000-0000F0560000}"/>
    <cellStyle name="40% - Accent6 4 4" xfId="15174" xr:uid="{00000000-0005-0000-0000-0000F1560000}"/>
    <cellStyle name="40% - Accent6 4 4 10" xfId="34842" xr:uid="{00000000-0005-0000-0000-0000F2560000}"/>
    <cellStyle name="40% - Accent6 4 4 11" xfId="46728" xr:uid="{00000000-0005-0000-0000-0000F3560000}"/>
    <cellStyle name="40% - Accent6 4 4 2" xfId="15175" xr:uid="{00000000-0005-0000-0000-0000F4560000}"/>
    <cellStyle name="40% - Accent6 4 4 2 2" xfId="15176" xr:uid="{00000000-0005-0000-0000-0000F5560000}"/>
    <cellStyle name="40% - Accent6 4 4 2 2 2" xfId="15177" xr:uid="{00000000-0005-0000-0000-0000F6560000}"/>
    <cellStyle name="40% - Accent6 4 4 2 2 2 2" xfId="15178" xr:uid="{00000000-0005-0000-0000-0000F7560000}"/>
    <cellStyle name="40% - Accent6 4 4 2 2 2 3" xfId="46731" xr:uid="{00000000-0005-0000-0000-0000F8560000}"/>
    <cellStyle name="40% - Accent6 4 4 2 2 3" xfId="15179" xr:uid="{00000000-0005-0000-0000-0000F9560000}"/>
    <cellStyle name="40% - Accent6 4 4 2 2 4" xfId="15180" xr:uid="{00000000-0005-0000-0000-0000FA560000}"/>
    <cellStyle name="40% - Accent6 4 4 2 2 5" xfId="38702" xr:uid="{00000000-0005-0000-0000-0000FB560000}"/>
    <cellStyle name="40% - Accent6 4 4 2 2 6" xfId="46730" xr:uid="{00000000-0005-0000-0000-0000FC560000}"/>
    <cellStyle name="40% - Accent6 4 4 2 3" xfId="15181" xr:uid="{00000000-0005-0000-0000-0000FD560000}"/>
    <cellStyle name="40% - Accent6 4 4 2 3 2" xfId="15182" xr:uid="{00000000-0005-0000-0000-0000FE560000}"/>
    <cellStyle name="40% - Accent6 4 4 2 3 3" xfId="46732" xr:uid="{00000000-0005-0000-0000-0000FF560000}"/>
    <cellStyle name="40% - Accent6 4 4 2 4" xfId="15183" xr:uid="{00000000-0005-0000-0000-000000570000}"/>
    <cellStyle name="40% - Accent6 4 4 2 5" xfId="15184" xr:uid="{00000000-0005-0000-0000-000001570000}"/>
    <cellStyle name="40% - Accent6 4 4 2 6" xfId="38701" xr:uid="{00000000-0005-0000-0000-000002570000}"/>
    <cellStyle name="40% - Accent6 4 4 2 7" xfId="46729" xr:uid="{00000000-0005-0000-0000-000003570000}"/>
    <cellStyle name="40% - Accent6 4 4 3" xfId="15185" xr:uid="{00000000-0005-0000-0000-000004570000}"/>
    <cellStyle name="40% - Accent6 4 4 3 2" xfId="15186" xr:uid="{00000000-0005-0000-0000-000005570000}"/>
    <cellStyle name="40% - Accent6 4 4 3 2 2" xfId="15187" xr:uid="{00000000-0005-0000-0000-000006570000}"/>
    <cellStyle name="40% - Accent6 4 4 3 2 2 2" xfId="15188" xr:uid="{00000000-0005-0000-0000-000007570000}"/>
    <cellStyle name="40% - Accent6 4 4 3 2 2 3" xfId="46735" xr:uid="{00000000-0005-0000-0000-000008570000}"/>
    <cellStyle name="40% - Accent6 4 4 3 2 3" xfId="15189" xr:uid="{00000000-0005-0000-0000-000009570000}"/>
    <cellStyle name="40% - Accent6 4 4 3 2 4" xfId="15190" xr:uid="{00000000-0005-0000-0000-00000A570000}"/>
    <cellStyle name="40% - Accent6 4 4 3 2 5" xfId="38704" xr:uid="{00000000-0005-0000-0000-00000B570000}"/>
    <cellStyle name="40% - Accent6 4 4 3 2 6" xfId="46734" xr:uid="{00000000-0005-0000-0000-00000C570000}"/>
    <cellStyle name="40% - Accent6 4 4 3 3" xfId="15191" xr:uid="{00000000-0005-0000-0000-00000D570000}"/>
    <cellStyle name="40% - Accent6 4 4 3 3 2" xfId="15192" xr:uid="{00000000-0005-0000-0000-00000E570000}"/>
    <cellStyle name="40% - Accent6 4 4 3 3 3" xfId="46736" xr:uid="{00000000-0005-0000-0000-00000F570000}"/>
    <cellStyle name="40% - Accent6 4 4 3 4" xfId="15193" xr:uid="{00000000-0005-0000-0000-000010570000}"/>
    <cellStyle name="40% - Accent6 4 4 3 5" xfId="15194" xr:uid="{00000000-0005-0000-0000-000011570000}"/>
    <cellStyle name="40% - Accent6 4 4 3 6" xfId="38703" xr:uid="{00000000-0005-0000-0000-000012570000}"/>
    <cellStyle name="40% - Accent6 4 4 3 7" xfId="46733" xr:uid="{00000000-0005-0000-0000-000013570000}"/>
    <cellStyle name="40% - Accent6 4 4 4" xfId="15195" xr:uid="{00000000-0005-0000-0000-000014570000}"/>
    <cellStyle name="40% - Accent6 4 4 4 2" xfId="15196" xr:uid="{00000000-0005-0000-0000-000015570000}"/>
    <cellStyle name="40% - Accent6 4 4 4 2 2" xfId="15197" xr:uid="{00000000-0005-0000-0000-000016570000}"/>
    <cellStyle name="40% - Accent6 4 4 4 2 3" xfId="46738" xr:uid="{00000000-0005-0000-0000-000017570000}"/>
    <cellStyle name="40% - Accent6 4 4 4 3" xfId="15198" xr:uid="{00000000-0005-0000-0000-000018570000}"/>
    <cellStyle name="40% - Accent6 4 4 4 4" xfId="15199" xr:uid="{00000000-0005-0000-0000-000019570000}"/>
    <cellStyle name="40% - Accent6 4 4 4 5" xfId="38705" xr:uid="{00000000-0005-0000-0000-00001A570000}"/>
    <cellStyle name="40% - Accent6 4 4 4 6" xfId="46737" xr:uid="{00000000-0005-0000-0000-00001B570000}"/>
    <cellStyle name="40% - Accent6 4 4 5" xfId="15200" xr:uid="{00000000-0005-0000-0000-00001C570000}"/>
    <cellStyle name="40% - Accent6 4 4 5 2" xfId="15201" xr:uid="{00000000-0005-0000-0000-00001D570000}"/>
    <cellStyle name="40% - Accent6 4 4 5 2 2" xfId="15202" xr:uid="{00000000-0005-0000-0000-00001E570000}"/>
    <cellStyle name="40% - Accent6 4 4 5 3" xfId="15203" xr:uid="{00000000-0005-0000-0000-00001F570000}"/>
    <cellStyle name="40% - Accent6 4 4 5 4" xfId="15204" xr:uid="{00000000-0005-0000-0000-000020570000}"/>
    <cellStyle name="40% - Accent6 4 4 5 5" xfId="46739" xr:uid="{00000000-0005-0000-0000-000021570000}"/>
    <cellStyle name="40% - Accent6 4 4 6" xfId="15205" xr:uid="{00000000-0005-0000-0000-000022570000}"/>
    <cellStyle name="40% - Accent6 4 4 6 2" xfId="15206" xr:uid="{00000000-0005-0000-0000-000023570000}"/>
    <cellStyle name="40% - Accent6 4 4 6 2 2" xfId="15207" xr:uid="{00000000-0005-0000-0000-000024570000}"/>
    <cellStyle name="40% - Accent6 4 4 6 3" xfId="15208" xr:uid="{00000000-0005-0000-0000-000025570000}"/>
    <cellStyle name="40% - Accent6 4 4 6 4" xfId="15209" xr:uid="{00000000-0005-0000-0000-000026570000}"/>
    <cellStyle name="40% - Accent6 4 4 7" xfId="15210" xr:uid="{00000000-0005-0000-0000-000027570000}"/>
    <cellStyle name="40% - Accent6 4 4 7 2" xfId="15211" xr:uid="{00000000-0005-0000-0000-000028570000}"/>
    <cellStyle name="40% - Accent6 4 4 8" xfId="15212" xr:uid="{00000000-0005-0000-0000-000029570000}"/>
    <cellStyle name="40% - Accent6 4 4 9" xfId="15213" xr:uid="{00000000-0005-0000-0000-00002A570000}"/>
    <cellStyle name="40% - Accent6 4 5" xfId="15214" xr:uid="{00000000-0005-0000-0000-00002B570000}"/>
    <cellStyle name="40% - Accent6 4 5 2" xfId="15215" xr:uid="{00000000-0005-0000-0000-00002C570000}"/>
    <cellStyle name="40% - Accent6 4 5 2 2" xfId="15216" xr:uid="{00000000-0005-0000-0000-00002D570000}"/>
    <cellStyle name="40% - Accent6 4 5 2 2 2" xfId="15217" xr:uid="{00000000-0005-0000-0000-00002E570000}"/>
    <cellStyle name="40% - Accent6 4 5 2 2 3" xfId="46742" xr:uid="{00000000-0005-0000-0000-00002F570000}"/>
    <cellStyle name="40% - Accent6 4 5 2 3" xfId="15218" xr:uid="{00000000-0005-0000-0000-000030570000}"/>
    <cellStyle name="40% - Accent6 4 5 2 4" xfId="15219" xr:uid="{00000000-0005-0000-0000-000031570000}"/>
    <cellStyle name="40% - Accent6 4 5 2 5" xfId="38707" xr:uid="{00000000-0005-0000-0000-000032570000}"/>
    <cellStyle name="40% - Accent6 4 5 2 6" xfId="46741" xr:uid="{00000000-0005-0000-0000-000033570000}"/>
    <cellStyle name="40% - Accent6 4 5 3" xfId="15220" xr:uid="{00000000-0005-0000-0000-000034570000}"/>
    <cellStyle name="40% - Accent6 4 5 4" xfId="15221" xr:uid="{00000000-0005-0000-0000-000035570000}"/>
    <cellStyle name="40% - Accent6 4 5 4 2" xfId="15222" xr:uid="{00000000-0005-0000-0000-000036570000}"/>
    <cellStyle name="40% - Accent6 4 5 4 3" xfId="46743" xr:uid="{00000000-0005-0000-0000-000037570000}"/>
    <cellStyle name="40% - Accent6 4 5 5" xfId="15223" xr:uid="{00000000-0005-0000-0000-000038570000}"/>
    <cellStyle name="40% - Accent6 4 5 6" xfId="15224" xr:uid="{00000000-0005-0000-0000-000039570000}"/>
    <cellStyle name="40% - Accent6 4 5 7" xfId="38706" xr:uid="{00000000-0005-0000-0000-00003A570000}"/>
    <cellStyle name="40% - Accent6 4 5 8" xfId="46740" xr:uid="{00000000-0005-0000-0000-00003B570000}"/>
    <cellStyle name="40% - Accent6 4 6" xfId="15225" xr:uid="{00000000-0005-0000-0000-00003C570000}"/>
    <cellStyle name="40% - Accent6 4 6 2" xfId="15226" xr:uid="{00000000-0005-0000-0000-00003D570000}"/>
    <cellStyle name="40% - Accent6 4 6 2 2" xfId="15227" xr:uid="{00000000-0005-0000-0000-00003E570000}"/>
    <cellStyle name="40% - Accent6 4 6 2 2 2" xfId="15228" xr:uid="{00000000-0005-0000-0000-00003F570000}"/>
    <cellStyle name="40% - Accent6 4 6 2 2 3" xfId="46746" xr:uid="{00000000-0005-0000-0000-000040570000}"/>
    <cellStyle name="40% - Accent6 4 6 2 3" xfId="15229" xr:uid="{00000000-0005-0000-0000-000041570000}"/>
    <cellStyle name="40% - Accent6 4 6 2 4" xfId="15230" xr:uid="{00000000-0005-0000-0000-000042570000}"/>
    <cellStyle name="40% - Accent6 4 6 2 5" xfId="38709" xr:uid="{00000000-0005-0000-0000-000043570000}"/>
    <cellStyle name="40% - Accent6 4 6 2 6" xfId="46745" xr:uid="{00000000-0005-0000-0000-000044570000}"/>
    <cellStyle name="40% - Accent6 4 6 3" xfId="15231" xr:uid="{00000000-0005-0000-0000-000045570000}"/>
    <cellStyle name="40% - Accent6 4 6 3 2" xfId="15232" xr:uid="{00000000-0005-0000-0000-000046570000}"/>
    <cellStyle name="40% - Accent6 4 6 3 2 2" xfId="15233" xr:uid="{00000000-0005-0000-0000-000047570000}"/>
    <cellStyle name="40% - Accent6 4 6 3 2 3" xfId="46748" xr:uid="{00000000-0005-0000-0000-000048570000}"/>
    <cellStyle name="40% - Accent6 4 6 3 3" xfId="15234" xr:uid="{00000000-0005-0000-0000-000049570000}"/>
    <cellStyle name="40% - Accent6 4 6 3 4" xfId="15235" xr:uid="{00000000-0005-0000-0000-00004A570000}"/>
    <cellStyle name="40% - Accent6 4 6 3 5" xfId="38710" xr:uid="{00000000-0005-0000-0000-00004B570000}"/>
    <cellStyle name="40% - Accent6 4 6 3 6" xfId="46747" xr:uid="{00000000-0005-0000-0000-00004C570000}"/>
    <cellStyle name="40% - Accent6 4 6 4" xfId="15236" xr:uid="{00000000-0005-0000-0000-00004D570000}"/>
    <cellStyle name="40% - Accent6 4 6 4 2" xfId="15237" xr:uid="{00000000-0005-0000-0000-00004E570000}"/>
    <cellStyle name="40% - Accent6 4 6 4 3" xfId="46749" xr:uid="{00000000-0005-0000-0000-00004F570000}"/>
    <cellStyle name="40% - Accent6 4 6 5" xfId="15238" xr:uid="{00000000-0005-0000-0000-000050570000}"/>
    <cellStyle name="40% - Accent6 4 6 6" xfId="15239" xr:uid="{00000000-0005-0000-0000-000051570000}"/>
    <cellStyle name="40% - Accent6 4 6 7" xfId="38708" xr:uid="{00000000-0005-0000-0000-000052570000}"/>
    <cellStyle name="40% - Accent6 4 6 8" xfId="46744" xr:uid="{00000000-0005-0000-0000-000053570000}"/>
    <cellStyle name="40% - Accent6 4 7" xfId="15240" xr:uid="{00000000-0005-0000-0000-000054570000}"/>
    <cellStyle name="40% - Accent6 4 7 2" xfId="15241" xr:uid="{00000000-0005-0000-0000-000055570000}"/>
    <cellStyle name="40% - Accent6 4 7 2 2" xfId="15242" xr:uid="{00000000-0005-0000-0000-000056570000}"/>
    <cellStyle name="40% - Accent6 4 7 2 3" xfId="46751" xr:uid="{00000000-0005-0000-0000-000057570000}"/>
    <cellStyle name="40% - Accent6 4 7 3" xfId="15243" xr:uid="{00000000-0005-0000-0000-000058570000}"/>
    <cellStyle name="40% - Accent6 4 7 4" xfId="15244" xr:uid="{00000000-0005-0000-0000-000059570000}"/>
    <cellStyle name="40% - Accent6 4 7 5" xfId="38711" xr:uid="{00000000-0005-0000-0000-00005A570000}"/>
    <cellStyle name="40% - Accent6 4 7 6" xfId="46750" xr:uid="{00000000-0005-0000-0000-00005B570000}"/>
    <cellStyle name="40% - Accent6 4 8" xfId="15245" xr:uid="{00000000-0005-0000-0000-00005C570000}"/>
    <cellStyle name="40% - Accent6 4 8 2" xfId="15246" xr:uid="{00000000-0005-0000-0000-00005D570000}"/>
    <cellStyle name="40% - Accent6 4 8 2 2" xfId="15247" xr:uid="{00000000-0005-0000-0000-00005E570000}"/>
    <cellStyle name="40% - Accent6 4 8 3" xfId="15248" xr:uid="{00000000-0005-0000-0000-00005F570000}"/>
    <cellStyle name="40% - Accent6 4 8 4" xfId="15249" xr:uid="{00000000-0005-0000-0000-000060570000}"/>
    <cellStyle name="40% - Accent6 4 8 5" xfId="46752" xr:uid="{00000000-0005-0000-0000-000061570000}"/>
    <cellStyle name="40% - Accent6 4 9" xfId="15250" xr:uid="{00000000-0005-0000-0000-000062570000}"/>
    <cellStyle name="40% - Accent6 4 9 2" xfId="15251" xr:uid="{00000000-0005-0000-0000-000063570000}"/>
    <cellStyle name="40% - Accent6 4 9 2 2" xfId="15252" xr:uid="{00000000-0005-0000-0000-000064570000}"/>
    <cellStyle name="40% - Accent6 4 9 3" xfId="15253" xr:uid="{00000000-0005-0000-0000-000065570000}"/>
    <cellStyle name="40% - Accent6 4 9 4" xfId="15254" xr:uid="{00000000-0005-0000-0000-000066570000}"/>
    <cellStyle name="40% - Accent6 5" xfId="15255" xr:uid="{00000000-0005-0000-0000-000067570000}"/>
    <cellStyle name="40% - Accent6 5 10" xfId="15256" xr:uid="{00000000-0005-0000-0000-000068570000}"/>
    <cellStyle name="40% - Accent6 5 10 2" xfId="15257" xr:uid="{00000000-0005-0000-0000-000069570000}"/>
    <cellStyle name="40% - Accent6 5 11" xfId="15258" xr:uid="{00000000-0005-0000-0000-00006A570000}"/>
    <cellStyle name="40% - Accent6 5 12" xfId="15259" xr:uid="{00000000-0005-0000-0000-00006B570000}"/>
    <cellStyle name="40% - Accent6 5 13" xfId="34843" xr:uid="{00000000-0005-0000-0000-00006C570000}"/>
    <cellStyle name="40% - Accent6 5 14" xfId="46753" xr:uid="{00000000-0005-0000-0000-00006D570000}"/>
    <cellStyle name="40% - Accent6 5 2" xfId="15260" xr:uid="{00000000-0005-0000-0000-00006E570000}"/>
    <cellStyle name="40% - Accent6 5 2 10" xfId="15261" xr:uid="{00000000-0005-0000-0000-00006F570000}"/>
    <cellStyle name="40% - Accent6 5 2 11" xfId="15262" xr:uid="{00000000-0005-0000-0000-000070570000}"/>
    <cellStyle name="40% - Accent6 5 2 12" xfId="34844" xr:uid="{00000000-0005-0000-0000-000071570000}"/>
    <cellStyle name="40% - Accent6 5 2 13" xfId="46754" xr:uid="{00000000-0005-0000-0000-000072570000}"/>
    <cellStyle name="40% - Accent6 5 2 2" xfId="15263" xr:uid="{00000000-0005-0000-0000-000073570000}"/>
    <cellStyle name="40% - Accent6 5 2 2 10" xfId="15264" xr:uid="{00000000-0005-0000-0000-000074570000}"/>
    <cellStyle name="40% - Accent6 5 2 2 11" xfId="34845" xr:uid="{00000000-0005-0000-0000-000075570000}"/>
    <cellStyle name="40% - Accent6 5 2 2 12" xfId="46755" xr:uid="{00000000-0005-0000-0000-000076570000}"/>
    <cellStyle name="40% - Accent6 5 2 2 2" xfId="15265" xr:uid="{00000000-0005-0000-0000-000077570000}"/>
    <cellStyle name="40% - Accent6 5 2 2 2 10" xfId="34846" xr:uid="{00000000-0005-0000-0000-000078570000}"/>
    <cellStyle name="40% - Accent6 5 2 2 2 11" xfId="46756" xr:uid="{00000000-0005-0000-0000-000079570000}"/>
    <cellStyle name="40% - Accent6 5 2 2 2 2" xfId="15266" xr:uid="{00000000-0005-0000-0000-00007A570000}"/>
    <cellStyle name="40% - Accent6 5 2 2 2 2 2" xfId="15267" xr:uid="{00000000-0005-0000-0000-00007B570000}"/>
    <cellStyle name="40% - Accent6 5 2 2 2 2 2 2" xfId="15268" xr:uid="{00000000-0005-0000-0000-00007C570000}"/>
    <cellStyle name="40% - Accent6 5 2 2 2 2 2 2 2" xfId="15269" xr:uid="{00000000-0005-0000-0000-00007D570000}"/>
    <cellStyle name="40% - Accent6 5 2 2 2 2 2 2 3" xfId="46759" xr:uid="{00000000-0005-0000-0000-00007E570000}"/>
    <cellStyle name="40% - Accent6 5 2 2 2 2 2 3" xfId="15270" xr:uid="{00000000-0005-0000-0000-00007F570000}"/>
    <cellStyle name="40% - Accent6 5 2 2 2 2 2 4" xfId="15271" xr:uid="{00000000-0005-0000-0000-000080570000}"/>
    <cellStyle name="40% - Accent6 5 2 2 2 2 2 5" xfId="38713" xr:uid="{00000000-0005-0000-0000-000081570000}"/>
    <cellStyle name="40% - Accent6 5 2 2 2 2 2 6" xfId="46758" xr:uid="{00000000-0005-0000-0000-000082570000}"/>
    <cellStyle name="40% - Accent6 5 2 2 2 2 3" xfId="15272" xr:uid="{00000000-0005-0000-0000-000083570000}"/>
    <cellStyle name="40% - Accent6 5 2 2 2 2 3 2" xfId="15273" xr:uid="{00000000-0005-0000-0000-000084570000}"/>
    <cellStyle name="40% - Accent6 5 2 2 2 2 3 3" xfId="46760" xr:uid="{00000000-0005-0000-0000-000085570000}"/>
    <cellStyle name="40% - Accent6 5 2 2 2 2 4" xfId="15274" xr:uid="{00000000-0005-0000-0000-000086570000}"/>
    <cellStyle name="40% - Accent6 5 2 2 2 2 5" xfId="15275" xr:uid="{00000000-0005-0000-0000-000087570000}"/>
    <cellStyle name="40% - Accent6 5 2 2 2 2 6" xfId="38712" xr:uid="{00000000-0005-0000-0000-000088570000}"/>
    <cellStyle name="40% - Accent6 5 2 2 2 2 7" xfId="46757" xr:uid="{00000000-0005-0000-0000-000089570000}"/>
    <cellStyle name="40% - Accent6 5 2 2 2 3" xfId="15276" xr:uid="{00000000-0005-0000-0000-00008A570000}"/>
    <cellStyle name="40% - Accent6 5 2 2 2 3 2" xfId="15277" xr:uid="{00000000-0005-0000-0000-00008B570000}"/>
    <cellStyle name="40% - Accent6 5 2 2 2 3 2 2" xfId="15278" xr:uid="{00000000-0005-0000-0000-00008C570000}"/>
    <cellStyle name="40% - Accent6 5 2 2 2 3 2 2 2" xfId="15279" xr:uid="{00000000-0005-0000-0000-00008D570000}"/>
    <cellStyle name="40% - Accent6 5 2 2 2 3 2 2 3" xfId="46763" xr:uid="{00000000-0005-0000-0000-00008E570000}"/>
    <cellStyle name="40% - Accent6 5 2 2 2 3 2 3" xfId="15280" xr:uid="{00000000-0005-0000-0000-00008F570000}"/>
    <cellStyle name="40% - Accent6 5 2 2 2 3 2 4" xfId="15281" xr:uid="{00000000-0005-0000-0000-000090570000}"/>
    <cellStyle name="40% - Accent6 5 2 2 2 3 2 5" xfId="38715" xr:uid="{00000000-0005-0000-0000-000091570000}"/>
    <cellStyle name="40% - Accent6 5 2 2 2 3 2 6" xfId="46762" xr:uid="{00000000-0005-0000-0000-000092570000}"/>
    <cellStyle name="40% - Accent6 5 2 2 2 3 3" xfId="15282" xr:uid="{00000000-0005-0000-0000-000093570000}"/>
    <cellStyle name="40% - Accent6 5 2 2 2 3 3 2" xfId="15283" xr:uid="{00000000-0005-0000-0000-000094570000}"/>
    <cellStyle name="40% - Accent6 5 2 2 2 3 3 3" xfId="46764" xr:uid="{00000000-0005-0000-0000-000095570000}"/>
    <cellStyle name="40% - Accent6 5 2 2 2 3 4" xfId="15284" xr:uid="{00000000-0005-0000-0000-000096570000}"/>
    <cellStyle name="40% - Accent6 5 2 2 2 3 5" xfId="15285" xr:uid="{00000000-0005-0000-0000-000097570000}"/>
    <cellStyle name="40% - Accent6 5 2 2 2 3 6" xfId="38714" xr:uid="{00000000-0005-0000-0000-000098570000}"/>
    <cellStyle name="40% - Accent6 5 2 2 2 3 7" xfId="46761" xr:uid="{00000000-0005-0000-0000-000099570000}"/>
    <cellStyle name="40% - Accent6 5 2 2 2 4" xfId="15286" xr:uid="{00000000-0005-0000-0000-00009A570000}"/>
    <cellStyle name="40% - Accent6 5 2 2 2 4 2" xfId="15287" xr:uid="{00000000-0005-0000-0000-00009B570000}"/>
    <cellStyle name="40% - Accent6 5 2 2 2 4 2 2" xfId="15288" xr:uid="{00000000-0005-0000-0000-00009C570000}"/>
    <cellStyle name="40% - Accent6 5 2 2 2 4 2 3" xfId="46766" xr:uid="{00000000-0005-0000-0000-00009D570000}"/>
    <cellStyle name="40% - Accent6 5 2 2 2 4 3" xfId="15289" xr:uid="{00000000-0005-0000-0000-00009E570000}"/>
    <cellStyle name="40% - Accent6 5 2 2 2 4 4" xfId="15290" xr:uid="{00000000-0005-0000-0000-00009F570000}"/>
    <cellStyle name="40% - Accent6 5 2 2 2 4 5" xfId="38716" xr:uid="{00000000-0005-0000-0000-0000A0570000}"/>
    <cellStyle name="40% - Accent6 5 2 2 2 4 6" xfId="46765" xr:uid="{00000000-0005-0000-0000-0000A1570000}"/>
    <cellStyle name="40% - Accent6 5 2 2 2 5" xfId="15291" xr:uid="{00000000-0005-0000-0000-0000A2570000}"/>
    <cellStyle name="40% - Accent6 5 2 2 2 5 2" xfId="15292" xr:uid="{00000000-0005-0000-0000-0000A3570000}"/>
    <cellStyle name="40% - Accent6 5 2 2 2 5 2 2" xfId="15293" xr:uid="{00000000-0005-0000-0000-0000A4570000}"/>
    <cellStyle name="40% - Accent6 5 2 2 2 5 3" xfId="15294" xr:uid="{00000000-0005-0000-0000-0000A5570000}"/>
    <cellStyle name="40% - Accent6 5 2 2 2 5 4" xfId="15295" xr:uid="{00000000-0005-0000-0000-0000A6570000}"/>
    <cellStyle name="40% - Accent6 5 2 2 2 5 5" xfId="46767" xr:uid="{00000000-0005-0000-0000-0000A7570000}"/>
    <cellStyle name="40% - Accent6 5 2 2 2 6" xfId="15296" xr:uid="{00000000-0005-0000-0000-0000A8570000}"/>
    <cellStyle name="40% - Accent6 5 2 2 2 6 2" xfId="15297" xr:uid="{00000000-0005-0000-0000-0000A9570000}"/>
    <cellStyle name="40% - Accent6 5 2 2 2 6 2 2" xfId="15298" xr:uid="{00000000-0005-0000-0000-0000AA570000}"/>
    <cellStyle name="40% - Accent6 5 2 2 2 6 3" xfId="15299" xr:uid="{00000000-0005-0000-0000-0000AB570000}"/>
    <cellStyle name="40% - Accent6 5 2 2 2 6 4" xfId="15300" xr:uid="{00000000-0005-0000-0000-0000AC570000}"/>
    <cellStyle name="40% - Accent6 5 2 2 2 7" xfId="15301" xr:uid="{00000000-0005-0000-0000-0000AD570000}"/>
    <cellStyle name="40% - Accent6 5 2 2 2 7 2" xfId="15302" xr:uid="{00000000-0005-0000-0000-0000AE570000}"/>
    <cellStyle name="40% - Accent6 5 2 2 2 8" xfId="15303" xr:uid="{00000000-0005-0000-0000-0000AF570000}"/>
    <cellStyle name="40% - Accent6 5 2 2 2 9" xfId="15304" xr:uid="{00000000-0005-0000-0000-0000B0570000}"/>
    <cellStyle name="40% - Accent6 5 2 2 3" xfId="15305" xr:uid="{00000000-0005-0000-0000-0000B1570000}"/>
    <cellStyle name="40% - Accent6 5 2 2 3 2" xfId="15306" xr:uid="{00000000-0005-0000-0000-0000B2570000}"/>
    <cellStyle name="40% - Accent6 5 2 2 3 2 2" xfId="15307" xr:uid="{00000000-0005-0000-0000-0000B3570000}"/>
    <cellStyle name="40% - Accent6 5 2 2 3 2 2 2" xfId="15308" xr:uid="{00000000-0005-0000-0000-0000B4570000}"/>
    <cellStyle name="40% - Accent6 5 2 2 3 2 2 3" xfId="46770" xr:uid="{00000000-0005-0000-0000-0000B5570000}"/>
    <cellStyle name="40% - Accent6 5 2 2 3 2 3" xfId="15309" xr:uid="{00000000-0005-0000-0000-0000B6570000}"/>
    <cellStyle name="40% - Accent6 5 2 2 3 2 4" xfId="15310" xr:uid="{00000000-0005-0000-0000-0000B7570000}"/>
    <cellStyle name="40% - Accent6 5 2 2 3 2 5" xfId="38718" xr:uid="{00000000-0005-0000-0000-0000B8570000}"/>
    <cellStyle name="40% - Accent6 5 2 2 3 2 6" xfId="46769" xr:uid="{00000000-0005-0000-0000-0000B9570000}"/>
    <cellStyle name="40% - Accent6 5 2 2 3 3" xfId="15311" xr:uid="{00000000-0005-0000-0000-0000BA570000}"/>
    <cellStyle name="40% - Accent6 5 2 2 3 3 2" xfId="15312" xr:uid="{00000000-0005-0000-0000-0000BB570000}"/>
    <cellStyle name="40% - Accent6 5 2 2 3 3 3" xfId="46771" xr:uid="{00000000-0005-0000-0000-0000BC570000}"/>
    <cellStyle name="40% - Accent6 5 2 2 3 4" xfId="15313" xr:uid="{00000000-0005-0000-0000-0000BD570000}"/>
    <cellStyle name="40% - Accent6 5 2 2 3 5" xfId="15314" xr:uid="{00000000-0005-0000-0000-0000BE570000}"/>
    <cellStyle name="40% - Accent6 5 2 2 3 6" xfId="38717" xr:uid="{00000000-0005-0000-0000-0000BF570000}"/>
    <cellStyle name="40% - Accent6 5 2 2 3 7" xfId="46768" xr:uid="{00000000-0005-0000-0000-0000C0570000}"/>
    <cellStyle name="40% - Accent6 5 2 2 4" xfId="15315" xr:uid="{00000000-0005-0000-0000-0000C1570000}"/>
    <cellStyle name="40% - Accent6 5 2 2 4 2" xfId="15316" xr:uid="{00000000-0005-0000-0000-0000C2570000}"/>
    <cellStyle name="40% - Accent6 5 2 2 4 2 2" xfId="15317" xr:uid="{00000000-0005-0000-0000-0000C3570000}"/>
    <cellStyle name="40% - Accent6 5 2 2 4 2 2 2" xfId="15318" xr:uid="{00000000-0005-0000-0000-0000C4570000}"/>
    <cellStyle name="40% - Accent6 5 2 2 4 2 2 3" xfId="46774" xr:uid="{00000000-0005-0000-0000-0000C5570000}"/>
    <cellStyle name="40% - Accent6 5 2 2 4 2 3" xfId="15319" xr:uid="{00000000-0005-0000-0000-0000C6570000}"/>
    <cellStyle name="40% - Accent6 5 2 2 4 2 4" xfId="15320" xr:uid="{00000000-0005-0000-0000-0000C7570000}"/>
    <cellStyle name="40% - Accent6 5 2 2 4 2 5" xfId="38720" xr:uid="{00000000-0005-0000-0000-0000C8570000}"/>
    <cellStyle name="40% - Accent6 5 2 2 4 2 6" xfId="46773" xr:uid="{00000000-0005-0000-0000-0000C9570000}"/>
    <cellStyle name="40% - Accent6 5 2 2 4 3" xfId="15321" xr:uid="{00000000-0005-0000-0000-0000CA570000}"/>
    <cellStyle name="40% - Accent6 5 2 2 4 3 2" xfId="15322" xr:uid="{00000000-0005-0000-0000-0000CB570000}"/>
    <cellStyle name="40% - Accent6 5 2 2 4 3 3" xfId="46775" xr:uid="{00000000-0005-0000-0000-0000CC570000}"/>
    <cellStyle name="40% - Accent6 5 2 2 4 4" xfId="15323" xr:uid="{00000000-0005-0000-0000-0000CD570000}"/>
    <cellStyle name="40% - Accent6 5 2 2 4 5" xfId="15324" xr:uid="{00000000-0005-0000-0000-0000CE570000}"/>
    <cellStyle name="40% - Accent6 5 2 2 4 6" xfId="38719" xr:uid="{00000000-0005-0000-0000-0000CF570000}"/>
    <cellStyle name="40% - Accent6 5 2 2 4 7" xfId="46772" xr:uid="{00000000-0005-0000-0000-0000D0570000}"/>
    <cellStyle name="40% - Accent6 5 2 2 5" xfId="15325" xr:uid="{00000000-0005-0000-0000-0000D1570000}"/>
    <cellStyle name="40% - Accent6 5 2 2 5 2" xfId="15326" xr:uid="{00000000-0005-0000-0000-0000D2570000}"/>
    <cellStyle name="40% - Accent6 5 2 2 5 2 2" xfId="15327" xr:uid="{00000000-0005-0000-0000-0000D3570000}"/>
    <cellStyle name="40% - Accent6 5 2 2 5 2 3" xfId="46777" xr:uid="{00000000-0005-0000-0000-0000D4570000}"/>
    <cellStyle name="40% - Accent6 5 2 2 5 3" xfId="15328" xr:uid="{00000000-0005-0000-0000-0000D5570000}"/>
    <cellStyle name="40% - Accent6 5 2 2 5 4" xfId="15329" xr:uid="{00000000-0005-0000-0000-0000D6570000}"/>
    <cellStyle name="40% - Accent6 5 2 2 5 5" xfId="38721" xr:uid="{00000000-0005-0000-0000-0000D7570000}"/>
    <cellStyle name="40% - Accent6 5 2 2 5 6" xfId="46776" xr:uid="{00000000-0005-0000-0000-0000D8570000}"/>
    <cellStyle name="40% - Accent6 5 2 2 6" xfId="15330" xr:uid="{00000000-0005-0000-0000-0000D9570000}"/>
    <cellStyle name="40% - Accent6 5 2 2 6 2" xfId="15331" xr:uid="{00000000-0005-0000-0000-0000DA570000}"/>
    <cellStyle name="40% - Accent6 5 2 2 6 2 2" xfId="15332" xr:uid="{00000000-0005-0000-0000-0000DB570000}"/>
    <cellStyle name="40% - Accent6 5 2 2 6 3" xfId="15333" xr:uid="{00000000-0005-0000-0000-0000DC570000}"/>
    <cellStyle name="40% - Accent6 5 2 2 6 4" xfId="15334" xr:uid="{00000000-0005-0000-0000-0000DD570000}"/>
    <cellStyle name="40% - Accent6 5 2 2 6 5" xfId="46778" xr:uid="{00000000-0005-0000-0000-0000DE570000}"/>
    <cellStyle name="40% - Accent6 5 2 2 7" xfId="15335" xr:uid="{00000000-0005-0000-0000-0000DF570000}"/>
    <cellStyle name="40% - Accent6 5 2 2 7 2" xfId="15336" xr:uid="{00000000-0005-0000-0000-0000E0570000}"/>
    <cellStyle name="40% - Accent6 5 2 2 7 2 2" xfId="15337" xr:uid="{00000000-0005-0000-0000-0000E1570000}"/>
    <cellStyle name="40% - Accent6 5 2 2 7 3" xfId="15338" xr:uid="{00000000-0005-0000-0000-0000E2570000}"/>
    <cellStyle name="40% - Accent6 5 2 2 7 4" xfId="15339" xr:uid="{00000000-0005-0000-0000-0000E3570000}"/>
    <cellStyle name="40% - Accent6 5 2 2 8" xfId="15340" xr:uid="{00000000-0005-0000-0000-0000E4570000}"/>
    <cellStyle name="40% - Accent6 5 2 2 8 2" xfId="15341" xr:uid="{00000000-0005-0000-0000-0000E5570000}"/>
    <cellStyle name="40% - Accent6 5 2 2 9" xfId="15342" xr:uid="{00000000-0005-0000-0000-0000E6570000}"/>
    <cellStyle name="40% - Accent6 5 2 3" xfId="15343" xr:uid="{00000000-0005-0000-0000-0000E7570000}"/>
    <cellStyle name="40% - Accent6 5 2 3 10" xfId="34847" xr:uid="{00000000-0005-0000-0000-0000E8570000}"/>
    <cellStyle name="40% - Accent6 5 2 3 11" xfId="46779" xr:uid="{00000000-0005-0000-0000-0000E9570000}"/>
    <cellStyle name="40% - Accent6 5 2 3 2" xfId="15344" xr:uid="{00000000-0005-0000-0000-0000EA570000}"/>
    <cellStyle name="40% - Accent6 5 2 3 2 2" xfId="15345" xr:uid="{00000000-0005-0000-0000-0000EB570000}"/>
    <cellStyle name="40% - Accent6 5 2 3 2 2 2" xfId="15346" xr:uid="{00000000-0005-0000-0000-0000EC570000}"/>
    <cellStyle name="40% - Accent6 5 2 3 2 2 2 2" xfId="15347" xr:uid="{00000000-0005-0000-0000-0000ED570000}"/>
    <cellStyle name="40% - Accent6 5 2 3 2 2 2 3" xfId="46782" xr:uid="{00000000-0005-0000-0000-0000EE570000}"/>
    <cellStyle name="40% - Accent6 5 2 3 2 2 3" xfId="15348" xr:uid="{00000000-0005-0000-0000-0000EF570000}"/>
    <cellStyle name="40% - Accent6 5 2 3 2 2 4" xfId="15349" xr:uid="{00000000-0005-0000-0000-0000F0570000}"/>
    <cellStyle name="40% - Accent6 5 2 3 2 2 5" xfId="38723" xr:uid="{00000000-0005-0000-0000-0000F1570000}"/>
    <cellStyle name="40% - Accent6 5 2 3 2 2 6" xfId="46781" xr:uid="{00000000-0005-0000-0000-0000F2570000}"/>
    <cellStyle name="40% - Accent6 5 2 3 2 3" xfId="15350" xr:uid="{00000000-0005-0000-0000-0000F3570000}"/>
    <cellStyle name="40% - Accent6 5 2 3 2 3 2" xfId="15351" xr:uid="{00000000-0005-0000-0000-0000F4570000}"/>
    <cellStyle name="40% - Accent6 5 2 3 2 3 3" xfId="46783" xr:uid="{00000000-0005-0000-0000-0000F5570000}"/>
    <cellStyle name="40% - Accent6 5 2 3 2 4" xfId="15352" xr:uid="{00000000-0005-0000-0000-0000F6570000}"/>
    <cellStyle name="40% - Accent6 5 2 3 2 5" xfId="15353" xr:uid="{00000000-0005-0000-0000-0000F7570000}"/>
    <cellStyle name="40% - Accent6 5 2 3 2 6" xfId="38722" xr:uid="{00000000-0005-0000-0000-0000F8570000}"/>
    <cellStyle name="40% - Accent6 5 2 3 2 7" xfId="46780" xr:uid="{00000000-0005-0000-0000-0000F9570000}"/>
    <cellStyle name="40% - Accent6 5 2 3 3" xfId="15354" xr:uid="{00000000-0005-0000-0000-0000FA570000}"/>
    <cellStyle name="40% - Accent6 5 2 3 3 2" xfId="15355" xr:uid="{00000000-0005-0000-0000-0000FB570000}"/>
    <cellStyle name="40% - Accent6 5 2 3 3 2 2" xfId="15356" xr:uid="{00000000-0005-0000-0000-0000FC570000}"/>
    <cellStyle name="40% - Accent6 5 2 3 3 2 2 2" xfId="15357" xr:uid="{00000000-0005-0000-0000-0000FD570000}"/>
    <cellStyle name="40% - Accent6 5 2 3 3 2 2 3" xfId="46786" xr:uid="{00000000-0005-0000-0000-0000FE570000}"/>
    <cellStyle name="40% - Accent6 5 2 3 3 2 3" xfId="15358" xr:uid="{00000000-0005-0000-0000-0000FF570000}"/>
    <cellStyle name="40% - Accent6 5 2 3 3 2 4" xfId="15359" xr:uid="{00000000-0005-0000-0000-000000580000}"/>
    <cellStyle name="40% - Accent6 5 2 3 3 2 5" xfId="38725" xr:uid="{00000000-0005-0000-0000-000001580000}"/>
    <cellStyle name="40% - Accent6 5 2 3 3 2 6" xfId="46785" xr:uid="{00000000-0005-0000-0000-000002580000}"/>
    <cellStyle name="40% - Accent6 5 2 3 3 3" xfId="15360" xr:uid="{00000000-0005-0000-0000-000003580000}"/>
    <cellStyle name="40% - Accent6 5 2 3 3 3 2" xfId="15361" xr:uid="{00000000-0005-0000-0000-000004580000}"/>
    <cellStyle name="40% - Accent6 5 2 3 3 3 3" xfId="46787" xr:uid="{00000000-0005-0000-0000-000005580000}"/>
    <cellStyle name="40% - Accent6 5 2 3 3 4" xfId="15362" xr:uid="{00000000-0005-0000-0000-000006580000}"/>
    <cellStyle name="40% - Accent6 5 2 3 3 5" xfId="15363" xr:uid="{00000000-0005-0000-0000-000007580000}"/>
    <cellStyle name="40% - Accent6 5 2 3 3 6" xfId="38724" xr:uid="{00000000-0005-0000-0000-000008580000}"/>
    <cellStyle name="40% - Accent6 5 2 3 3 7" xfId="46784" xr:uid="{00000000-0005-0000-0000-000009580000}"/>
    <cellStyle name="40% - Accent6 5 2 3 4" xfId="15364" xr:uid="{00000000-0005-0000-0000-00000A580000}"/>
    <cellStyle name="40% - Accent6 5 2 3 4 2" xfId="15365" xr:uid="{00000000-0005-0000-0000-00000B580000}"/>
    <cellStyle name="40% - Accent6 5 2 3 4 2 2" xfId="15366" xr:uid="{00000000-0005-0000-0000-00000C580000}"/>
    <cellStyle name="40% - Accent6 5 2 3 4 2 3" xfId="46789" xr:uid="{00000000-0005-0000-0000-00000D580000}"/>
    <cellStyle name="40% - Accent6 5 2 3 4 3" xfId="15367" xr:uid="{00000000-0005-0000-0000-00000E580000}"/>
    <cellStyle name="40% - Accent6 5 2 3 4 4" xfId="15368" xr:uid="{00000000-0005-0000-0000-00000F580000}"/>
    <cellStyle name="40% - Accent6 5 2 3 4 5" xfId="38726" xr:uid="{00000000-0005-0000-0000-000010580000}"/>
    <cellStyle name="40% - Accent6 5 2 3 4 6" xfId="46788" xr:uid="{00000000-0005-0000-0000-000011580000}"/>
    <cellStyle name="40% - Accent6 5 2 3 5" xfId="15369" xr:uid="{00000000-0005-0000-0000-000012580000}"/>
    <cellStyle name="40% - Accent6 5 2 3 5 2" xfId="15370" xr:uid="{00000000-0005-0000-0000-000013580000}"/>
    <cellStyle name="40% - Accent6 5 2 3 5 2 2" xfId="15371" xr:uid="{00000000-0005-0000-0000-000014580000}"/>
    <cellStyle name="40% - Accent6 5 2 3 5 3" xfId="15372" xr:uid="{00000000-0005-0000-0000-000015580000}"/>
    <cellStyle name="40% - Accent6 5 2 3 5 4" xfId="15373" xr:uid="{00000000-0005-0000-0000-000016580000}"/>
    <cellStyle name="40% - Accent6 5 2 3 5 5" xfId="46790" xr:uid="{00000000-0005-0000-0000-000017580000}"/>
    <cellStyle name="40% - Accent6 5 2 3 6" xfId="15374" xr:uid="{00000000-0005-0000-0000-000018580000}"/>
    <cellStyle name="40% - Accent6 5 2 3 6 2" xfId="15375" xr:uid="{00000000-0005-0000-0000-000019580000}"/>
    <cellStyle name="40% - Accent6 5 2 3 6 2 2" xfId="15376" xr:uid="{00000000-0005-0000-0000-00001A580000}"/>
    <cellStyle name="40% - Accent6 5 2 3 6 3" xfId="15377" xr:uid="{00000000-0005-0000-0000-00001B580000}"/>
    <cellStyle name="40% - Accent6 5 2 3 6 4" xfId="15378" xr:uid="{00000000-0005-0000-0000-00001C580000}"/>
    <cellStyle name="40% - Accent6 5 2 3 7" xfId="15379" xr:uid="{00000000-0005-0000-0000-00001D580000}"/>
    <cellStyle name="40% - Accent6 5 2 3 7 2" xfId="15380" xr:uid="{00000000-0005-0000-0000-00001E580000}"/>
    <cellStyle name="40% - Accent6 5 2 3 8" xfId="15381" xr:uid="{00000000-0005-0000-0000-00001F580000}"/>
    <cellStyle name="40% - Accent6 5 2 3 9" xfId="15382" xr:uid="{00000000-0005-0000-0000-000020580000}"/>
    <cellStyle name="40% - Accent6 5 2 4" xfId="15383" xr:uid="{00000000-0005-0000-0000-000021580000}"/>
    <cellStyle name="40% - Accent6 5 2 4 2" xfId="15384" xr:uid="{00000000-0005-0000-0000-000022580000}"/>
    <cellStyle name="40% - Accent6 5 2 4 2 2" xfId="15385" xr:uid="{00000000-0005-0000-0000-000023580000}"/>
    <cellStyle name="40% - Accent6 5 2 4 2 2 2" xfId="15386" xr:uid="{00000000-0005-0000-0000-000024580000}"/>
    <cellStyle name="40% - Accent6 5 2 4 2 2 3" xfId="46793" xr:uid="{00000000-0005-0000-0000-000025580000}"/>
    <cellStyle name="40% - Accent6 5 2 4 2 3" xfId="15387" xr:uid="{00000000-0005-0000-0000-000026580000}"/>
    <cellStyle name="40% - Accent6 5 2 4 2 4" xfId="15388" xr:uid="{00000000-0005-0000-0000-000027580000}"/>
    <cellStyle name="40% - Accent6 5 2 4 2 5" xfId="38728" xr:uid="{00000000-0005-0000-0000-000028580000}"/>
    <cellStyle name="40% - Accent6 5 2 4 2 6" xfId="46792" xr:uid="{00000000-0005-0000-0000-000029580000}"/>
    <cellStyle name="40% - Accent6 5 2 4 3" xfId="15389" xr:uid="{00000000-0005-0000-0000-00002A580000}"/>
    <cellStyle name="40% - Accent6 5 2 4 3 2" xfId="15390" xr:uid="{00000000-0005-0000-0000-00002B580000}"/>
    <cellStyle name="40% - Accent6 5 2 4 3 3" xfId="46794" xr:uid="{00000000-0005-0000-0000-00002C580000}"/>
    <cellStyle name="40% - Accent6 5 2 4 4" xfId="15391" xr:uid="{00000000-0005-0000-0000-00002D580000}"/>
    <cellStyle name="40% - Accent6 5 2 4 5" xfId="15392" xr:uid="{00000000-0005-0000-0000-00002E580000}"/>
    <cellStyle name="40% - Accent6 5 2 4 6" xfId="38727" xr:uid="{00000000-0005-0000-0000-00002F580000}"/>
    <cellStyle name="40% - Accent6 5 2 4 7" xfId="46791" xr:uid="{00000000-0005-0000-0000-000030580000}"/>
    <cellStyle name="40% - Accent6 5 2 5" xfId="15393" xr:uid="{00000000-0005-0000-0000-000031580000}"/>
    <cellStyle name="40% - Accent6 5 2 5 2" xfId="15394" xr:uid="{00000000-0005-0000-0000-000032580000}"/>
    <cellStyle name="40% - Accent6 5 2 5 2 2" xfId="15395" xr:uid="{00000000-0005-0000-0000-000033580000}"/>
    <cellStyle name="40% - Accent6 5 2 5 2 2 2" xfId="15396" xr:uid="{00000000-0005-0000-0000-000034580000}"/>
    <cellStyle name="40% - Accent6 5 2 5 2 2 3" xfId="46797" xr:uid="{00000000-0005-0000-0000-000035580000}"/>
    <cellStyle name="40% - Accent6 5 2 5 2 3" xfId="15397" xr:uid="{00000000-0005-0000-0000-000036580000}"/>
    <cellStyle name="40% - Accent6 5 2 5 2 4" xfId="15398" xr:uid="{00000000-0005-0000-0000-000037580000}"/>
    <cellStyle name="40% - Accent6 5 2 5 2 5" xfId="38730" xr:uid="{00000000-0005-0000-0000-000038580000}"/>
    <cellStyle name="40% - Accent6 5 2 5 2 6" xfId="46796" xr:uid="{00000000-0005-0000-0000-000039580000}"/>
    <cellStyle name="40% - Accent6 5 2 5 3" xfId="15399" xr:uid="{00000000-0005-0000-0000-00003A580000}"/>
    <cellStyle name="40% - Accent6 5 2 5 3 2" xfId="15400" xr:uid="{00000000-0005-0000-0000-00003B580000}"/>
    <cellStyle name="40% - Accent6 5 2 5 3 3" xfId="46798" xr:uid="{00000000-0005-0000-0000-00003C580000}"/>
    <cellStyle name="40% - Accent6 5 2 5 4" xfId="15401" xr:uid="{00000000-0005-0000-0000-00003D580000}"/>
    <cellStyle name="40% - Accent6 5 2 5 5" xfId="15402" xr:uid="{00000000-0005-0000-0000-00003E580000}"/>
    <cellStyle name="40% - Accent6 5 2 5 6" xfId="38729" xr:uid="{00000000-0005-0000-0000-00003F580000}"/>
    <cellStyle name="40% - Accent6 5 2 5 7" xfId="46795" xr:uid="{00000000-0005-0000-0000-000040580000}"/>
    <cellStyle name="40% - Accent6 5 2 6" xfId="15403" xr:uid="{00000000-0005-0000-0000-000041580000}"/>
    <cellStyle name="40% - Accent6 5 2 6 2" xfId="15404" xr:uid="{00000000-0005-0000-0000-000042580000}"/>
    <cellStyle name="40% - Accent6 5 2 6 2 2" xfId="15405" xr:uid="{00000000-0005-0000-0000-000043580000}"/>
    <cellStyle name="40% - Accent6 5 2 6 2 3" xfId="46800" xr:uid="{00000000-0005-0000-0000-000044580000}"/>
    <cellStyle name="40% - Accent6 5 2 6 3" xfId="15406" xr:uid="{00000000-0005-0000-0000-000045580000}"/>
    <cellStyle name="40% - Accent6 5 2 6 4" xfId="15407" xr:uid="{00000000-0005-0000-0000-000046580000}"/>
    <cellStyle name="40% - Accent6 5 2 6 5" xfId="38731" xr:uid="{00000000-0005-0000-0000-000047580000}"/>
    <cellStyle name="40% - Accent6 5 2 6 6" xfId="46799" xr:uid="{00000000-0005-0000-0000-000048580000}"/>
    <cellStyle name="40% - Accent6 5 2 7" xfId="15408" xr:uid="{00000000-0005-0000-0000-000049580000}"/>
    <cellStyle name="40% - Accent6 5 2 7 2" xfId="15409" xr:uid="{00000000-0005-0000-0000-00004A580000}"/>
    <cellStyle name="40% - Accent6 5 2 7 2 2" xfId="15410" xr:uid="{00000000-0005-0000-0000-00004B580000}"/>
    <cellStyle name="40% - Accent6 5 2 7 3" xfId="15411" xr:uid="{00000000-0005-0000-0000-00004C580000}"/>
    <cellStyle name="40% - Accent6 5 2 7 4" xfId="15412" xr:uid="{00000000-0005-0000-0000-00004D580000}"/>
    <cellStyle name="40% - Accent6 5 2 7 5" xfId="46801" xr:uid="{00000000-0005-0000-0000-00004E580000}"/>
    <cellStyle name="40% - Accent6 5 2 8" xfId="15413" xr:uid="{00000000-0005-0000-0000-00004F580000}"/>
    <cellStyle name="40% - Accent6 5 2 8 2" xfId="15414" xr:uid="{00000000-0005-0000-0000-000050580000}"/>
    <cellStyle name="40% - Accent6 5 2 8 2 2" xfId="15415" xr:uid="{00000000-0005-0000-0000-000051580000}"/>
    <cellStyle name="40% - Accent6 5 2 8 3" xfId="15416" xr:uid="{00000000-0005-0000-0000-000052580000}"/>
    <cellStyle name="40% - Accent6 5 2 8 4" xfId="15417" xr:uid="{00000000-0005-0000-0000-000053580000}"/>
    <cellStyle name="40% - Accent6 5 2 9" xfId="15418" xr:uid="{00000000-0005-0000-0000-000054580000}"/>
    <cellStyle name="40% - Accent6 5 2 9 2" xfId="15419" xr:uid="{00000000-0005-0000-0000-000055580000}"/>
    <cellStyle name="40% - Accent6 5 3" xfId="15420" xr:uid="{00000000-0005-0000-0000-000056580000}"/>
    <cellStyle name="40% - Accent6 5 3 10" xfId="15421" xr:uid="{00000000-0005-0000-0000-000057580000}"/>
    <cellStyle name="40% - Accent6 5 3 11" xfId="34848" xr:uid="{00000000-0005-0000-0000-000058580000}"/>
    <cellStyle name="40% - Accent6 5 3 12" xfId="46802" xr:uid="{00000000-0005-0000-0000-000059580000}"/>
    <cellStyle name="40% - Accent6 5 3 2" xfId="15422" xr:uid="{00000000-0005-0000-0000-00005A580000}"/>
    <cellStyle name="40% - Accent6 5 3 2 10" xfId="34849" xr:uid="{00000000-0005-0000-0000-00005B580000}"/>
    <cellStyle name="40% - Accent6 5 3 2 11" xfId="46803" xr:uid="{00000000-0005-0000-0000-00005C580000}"/>
    <cellStyle name="40% - Accent6 5 3 2 2" xfId="15423" xr:uid="{00000000-0005-0000-0000-00005D580000}"/>
    <cellStyle name="40% - Accent6 5 3 2 2 2" xfId="15424" xr:uid="{00000000-0005-0000-0000-00005E580000}"/>
    <cellStyle name="40% - Accent6 5 3 2 2 2 2" xfId="15425" xr:uid="{00000000-0005-0000-0000-00005F580000}"/>
    <cellStyle name="40% - Accent6 5 3 2 2 2 2 2" xfId="15426" xr:uid="{00000000-0005-0000-0000-000060580000}"/>
    <cellStyle name="40% - Accent6 5 3 2 2 2 2 3" xfId="46806" xr:uid="{00000000-0005-0000-0000-000061580000}"/>
    <cellStyle name="40% - Accent6 5 3 2 2 2 3" xfId="15427" xr:uid="{00000000-0005-0000-0000-000062580000}"/>
    <cellStyle name="40% - Accent6 5 3 2 2 2 4" xfId="15428" xr:uid="{00000000-0005-0000-0000-000063580000}"/>
    <cellStyle name="40% - Accent6 5 3 2 2 2 5" xfId="38733" xr:uid="{00000000-0005-0000-0000-000064580000}"/>
    <cellStyle name="40% - Accent6 5 3 2 2 2 6" xfId="46805" xr:uid="{00000000-0005-0000-0000-000065580000}"/>
    <cellStyle name="40% - Accent6 5 3 2 2 3" xfId="15429" xr:uid="{00000000-0005-0000-0000-000066580000}"/>
    <cellStyle name="40% - Accent6 5 3 2 2 3 2" xfId="15430" xr:uid="{00000000-0005-0000-0000-000067580000}"/>
    <cellStyle name="40% - Accent6 5 3 2 2 3 3" xfId="46807" xr:uid="{00000000-0005-0000-0000-000068580000}"/>
    <cellStyle name="40% - Accent6 5 3 2 2 4" xfId="15431" xr:uid="{00000000-0005-0000-0000-000069580000}"/>
    <cellStyle name="40% - Accent6 5 3 2 2 5" xfId="15432" xr:uid="{00000000-0005-0000-0000-00006A580000}"/>
    <cellStyle name="40% - Accent6 5 3 2 2 6" xfId="38732" xr:uid="{00000000-0005-0000-0000-00006B580000}"/>
    <cellStyle name="40% - Accent6 5 3 2 2 7" xfId="46804" xr:uid="{00000000-0005-0000-0000-00006C580000}"/>
    <cellStyle name="40% - Accent6 5 3 2 3" xfId="15433" xr:uid="{00000000-0005-0000-0000-00006D580000}"/>
    <cellStyle name="40% - Accent6 5 3 2 3 2" xfId="15434" xr:uid="{00000000-0005-0000-0000-00006E580000}"/>
    <cellStyle name="40% - Accent6 5 3 2 3 2 2" xfId="15435" xr:uid="{00000000-0005-0000-0000-00006F580000}"/>
    <cellStyle name="40% - Accent6 5 3 2 3 2 2 2" xfId="15436" xr:uid="{00000000-0005-0000-0000-000070580000}"/>
    <cellStyle name="40% - Accent6 5 3 2 3 2 2 3" xfId="46810" xr:uid="{00000000-0005-0000-0000-000071580000}"/>
    <cellStyle name="40% - Accent6 5 3 2 3 2 3" xfId="15437" xr:uid="{00000000-0005-0000-0000-000072580000}"/>
    <cellStyle name="40% - Accent6 5 3 2 3 2 4" xfId="15438" xr:uid="{00000000-0005-0000-0000-000073580000}"/>
    <cellStyle name="40% - Accent6 5 3 2 3 2 5" xfId="38735" xr:uid="{00000000-0005-0000-0000-000074580000}"/>
    <cellStyle name="40% - Accent6 5 3 2 3 2 6" xfId="46809" xr:uid="{00000000-0005-0000-0000-000075580000}"/>
    <cellStyle name="40% - Accent6 5 3 2 3 3" xfId="15439" xr:uid="{00000000-0005-0000-0000-000076580000}"/>
    <cellStyle name="40% - Accent6 5 3 2 3 3 2" xfId="15440" xr:uid="{00000000-0005-0000-0000-000077580000}"/>
    <cellStyle name="40% - Accent6 5 3 2 3 3 3" xfId="46811" xr:uid="{00000000-0005-0000-0000-000078580000}"/>
    <cellStyle name="40% - Accent6 5 3 2 3 4" xfId="15441" xr:uid="{00000000-0005-0000-0000-000079580000}"/>
    <cellStyle name="40% - Accent6 5 3 2 3 5" xfId="15442" xr:uid="{00000000-0005-0000-0000-00007A580000}"/>
    <cellStyle name="40% - Accent6 5 3 2 3 6" xfId="38734" xr:uid="{00000000-0005-0000-0000-00007B580000}"/>
    <cellStyle name="40% - Accent6 5 3 2 3 7" xfId="46808" xr:uid="{00000000-0005-0000-0000-00007C580000}"/>
    <cellStyle name="40% - Accent6 5 3 2 4" xfId="15443" xr:uid="{00000000-0005-0000-0000-00007D580000}"/>
    <cellStyle name="40% - Accent6 5 3 2 4 2" xfId="15444" xr:uid="{00000000-0005-0000-0000-00007E580000}"/>
    <cellStyle name="40% - Accent6 5 3 2 4 2 2" xfId="15445" xr:uid="{00000000-0005-0000-0000-00007F580000}"/>
    <cellStyle name="40% - Accent6 5 3 2 4 2 3" xfId="46813" xr:uid="{00000000-0005-0000-0000-000080580000}"/>
    <cellStyle name="40% - Accent6 5 3 2 4 3" xfId="15446" xr:uid="{00000000-0005-0000-0000-000081580000}"/>
    <cellStyle name="40% - Accent6 5 3 2 4 4" xfId="15447" xr:uid="{00000000-0005-0000-0000-000082580000}"/>
    <cellStyle name="40% - Accent6 5 3 2 4 5" xfId="38736" xr:uid="{00000000-0005-0000-0000-000083580000}"/>
    <cellStyle name="40% - Accent6 5 3 2 4 6" xfId="46812" xr:uid="{00000000-0005-0000-0000-000084580000}"/>
    <cellStyle name="40% - Accent6 5 3 2 5" xfId="15448" xr:uid="{00000000-0005-0000-0000-000085580000}"/>
    <cellStyle name="40% - Accent6 5 3 2 5 2" xfId="15449" xr:uid="{00000000-0005-0000-0000-000086580000}"/>
    <cellStyle name="40% - Accent6 5 3 2 5 2 2" xfId="15450" xr:uid="{00000000-0005-0000-0000-000087580000}"/>
    <cellStyle name="40% - Accent6 5 3 2 5 3" xfId="15451" xr:uid="{00000000-0005-0000-0000-000088580000}"/>
    <cellStyle name="40% - Accent6 5 3 2 5 4" xfId="15452" xr:uid="{00000000-0005-0000-0000-000089580000}"/>
    <cellStyle name="40% - Accent6 5 3 2 5 5" xfId="46814" xr:uid="{00000000-0005-0000-0000-00008A580000}"/>
    <cellStyle name="40% - Accent6 5 3 2 6" xfId="15453" xr:uid="{00000000-0005-0000-0000-00008B580000}"/>
    <cellStyle name="40% - Accent6 5 3 2 6 2" xfId="15454" xr:uid="{00000000-0005-0000-0000-00008C580000}"/>
    <cellStyle name="40% - Accent6 5 3 2 6 2 2" xfId="15455" xr:uid="{00000000-0005-0000-0000-00008D580000}"/>
    <cellStyle name="40% - Accent6 5 3 2 6 3" xfId="15456" xr:uid="{00000000-0005-0000-0000-00008E580000}"/>
    <cellStyle name="40% - Accent6 5 3 2 6 4" xfId="15457" xr:uid="{00000000-0005-0000-0000-00008F580000}"/>
    <cellStyle name="40% - Accent6 5 3 2 7" xfId="15458" xr:uid="{00000000-0005-0000-0000-000090580000}"/>
    <cellStyle name="40% - Accent6 5 3 2 7 2" xfId="15459" xr:uid="{00000000-0005-0000-0000-000091580000}"/>
    <cellStyle name="40% - Accent6 5 3 2 8" xfId="15460" xr:uid="{00000000-0005-0000-0000-000092580000}"/>
    <cellStyle name="40% - Accent6 5 3 2 9" xfId="15461" xr:uid="{00000000-0005-0000-0000-000093580000}"/>
    <cellStyle name="40% - Accent6 5 3 3" xfId="15462" xr:uid="{00000000-0005-0000-0000-000094580000}"/>
    <cellStyle name="40% - Accent6 5 3 3 2" xfId="15463" xr:uid="{00000000-0005-0000-0000-000095580000}"/>
    <cellStyle name="40% - Accent6 5 3 3 2 2" xfId="15464" xr:uid="{00000000-0005-0000-0000-000096580000}"/>
    <cellStyle name="40% - Accent6 5 3 3 2 2 2" xfId="15465" xr:uid="{00000000-0005-0000-0000-000097580000}"/>
    <cellStyle name="40% - Accent6 5 3 3 2 2 3" xfId="46817" xr:uid="{00000000-0005-0000-0000-000098580000}"/>
    <cellStyle name="40% - Accent6 5 3 3 2 3" xfId="15466" xr:uid="{00000000-0005-0000-0000-000099580000}"/>
    <cellStyle name="40% - Accent6 5 3 3 2 4" xfId="15467" xr:uid="{00000000-0005-0000-0000-00009A580000}"/>
    <cellStyle name="40% - Accent6 5 3 3 2 5" xfId="38738" xr:uid="{00000000-0005-0000-0000-00009B580000}"/>
    <cellStyle name="40% - Accent6 5 3 3 2 6" xfId="46816" xr:uid="{00000000-0005-0000-0000-00009C580000}"/>
    <cellStyle name="40% - Accent6 5 3 3 3" xfId="15468" xr:uid="{00000000-0005-0000-0000-00009D580000}"/>
    <cellStyle name="40% - Accent6 5 3 3 3 2" xfId="15469" xr:uid="{00000000-0005-0000-0000-00009E580000}"/>
    <cellStyle name="40% - Accent6 5 3 3 3 3" xfId="46818" xr:uid="{00000000-0005-0000-0000-00009F580000}"/>
    <cellStyle name="40% - Accent6 5 3 3 4" xfId="15470" xr:uid="{00000000-0005-0000-0000-0000A0580000}"/>
    <cellStyle name="40% - Accent6 5 3 3 5" xfId="15471" xr:uid="{00000000-0005-0000-0000-0000A1580000}"/>
    <cellStyle name="40% - Accent6 5 3 3 6" xfId="38737" xr:uid="{00000000-0005-0000-0000-0000A2580000}"/>
    <cellStyle name="40% - Accent6 5 3 3 7" xfId="46815" xr:uid="{00000000-0005-0000-0000-0000A3580000}"/>
    <cellStyle name="40% - Accent6 5 3 4" xfId="15472" xr:uid="{00000000-0005-0000-0000-0000A4580000}"/>
    <cellStyle name="40% - Accent6 5 3 4 2" xfId="15473" xr:uid="{00000000-0005-0000-0000-0000A5580000}"/>
    <cellStyle name="40% - Accent6 5 3 4 2 2" xfId="15474" xr:uid="{00000000-0005-0000-0000-0000A6580000}"/>
    <cellStyle name="40% - Accent6 5 3 4 2 2 2" xfId="15475" xr:uid="{00000000-0005-0000-0000-0000A7580000}"/>
    <cellStyle name="40% - Accent6 5 3 4 2 2 3" xfId="46821" xr:uid="{00000000-0005-0000-0000-0000A8580000}"/>
    <cellStyle name="40% - Accent6 5 3 4 2 3" xfId="15476" xr:uid="{00000000-0005-0000-0000-0000A9580000}"/>
    <cellStyle name="40% - Accent6 5 3 4 2 4" xfId="15477" xr:uid="{00000000-0005-0000-0000-0000AA580000}"/>
    <cellStyle name="40% - Accent6 5 3 4 2 5" xfId="38740" xr:uid="{00000000-0005-0000-0000-0000AB580000}"/>
    <cellStyle name="40% - Accent6 5 3 4 2 6" xfId="46820" xr:uid="{00000000-0005-0000-0000-0000AC580000}"/>
    <cellStyle name="40% - Accent6 5 3 4 3" xfId="15478" xr:uid="{00000000-0005-0000-0000-0000AD580000}"/>
    <cellStyle name="40% - Accent6 5 3 4 3 2" xfId="15479" xr:uid="{00000000-0005-0000-0000-0000AE580000}"/>
    <cellStyle name="40% - Accent6 5 3 4 3 3" xfId="46822" xr:uid="{00000000-0005-0000-0000-0000AF580000}"/>
    <cellStyle name="40% - Accent6 5 3 4 4" xfId="15480" xr:uid="{00000000-0005-0000-0000-0000B0580000}"/>
    <cellStyle name="40% - Accent6 5 3 4 5" xfId="15481" xr:uid="{00000000-0005-0000-0000-0000B1580000}"/>
    <cellStyle name="40% - Accent6 5 3 4 6" xfId="38739" xr:uid="{00000000-0005-0000-0000-0000B2580000}"/>
    <cellStyle name="40% - Accent6 5 3 4 7" xfId="46819" xr:uid="{00000000-0005-0000-0000-0000B3580000}"/>
    <cellStyle name="40% - Accent6 5 3 5" xfId="15482" xr:uid="{00000000-0005-0000-0000-0000B4580000}"/>
    <cellStyle name="40% - Accent6 5 3 5 2" xfId="15483" xr:uid="{00000000-0005-0000-0000-0000B5580000}"/>
    <cellStyle name="40% - Accent6 5 3 5 2 2" xfId="15484" xr:uid="{00000000-0005-0000-0000-0000B6580000}"/>
    <cellStyle name="40% - Accent6 5 3 5 2 3" xfId="46824" xr:uid="{00000000-0005-0000-0000-0000B7580000}"/>
    <cellStyle name="40% - Accent6 5 3 5 3" xfId="15485" xr:uid="{00000000-0005-0000-0000-0000B8580000}"/>
    <cellStyle name="40% - Accent6 5 3 5 4" xfId="15486" xr:uid="{00000000-0005-0000-0000-0000B9580000}"/>
    <cellStyle name="40% - Accent6 5 3 5 5" xfId="38741" xr:uid="{00000000-0005-0000-0000-0000BA580000}"/>
    <cellStyle name="40% - Accent6 5 3 5 6" xfId="46823" xr:uid="{00000000-0005-0000-0000-0000BB580000}"/>
    <cellStyle name="40% - Accent6 5 3 6" xfId="15487" xr:uid="{00000000-0005-0000-0000-0000BC580000}"/>
    <cellStyle name="40% - Accent6 5 3 6 2" xfId="15488" xr:uid="{00000000-0005-0000-0000-0000BD580000}"/>
    <cellStyle name="40% - Accent6 5 3 6 2 2" xfId="15489" xr:uid="{00000000-0005-0000-0000-0000BE580000}"/>
    <cellStyle name="40% - Accent6 5 3 6 3" xfId="15490" xr:uid="{00000000-0005-0000-0000-0000BF580000}"/>
    <cellStyle name="40% - Accent6 5 3 6 4" xfId="15491" xr:uid="{00000000-0005-0000-0000-0000C0580000}"/>
    <cellStyle name="40% - Accent6 5 3 6 5" xfId="46825" xr:uid="{00000000-0005-0000-0000-0000C1580000}"/>
    <cellStyle name="40% - Accent6 5 3 7" xfId="15492" xr:uid="{00000000-0005-0000-0000-0000C2580000}"/>
    <cellStyle name="40% - Accent6 5 3 7 2" xfId="15493" xr:uid="{00000000-0005-0000-0000-0000C3580000}"/>
    <cellStyle name="40% - Accent6 5 3 7 2 2" xfId="15494" xr:uid="{00000000-0005-0000-0000-0000C4580000}"/>
    <cellStyle name="40% - Accent6 5 3 7 3" xfId="15495" xr:uid="{00000000-0005-0000-0000-0000C5580000}"/>
    <cellStyle name="40% - Accent6 5 3 7 4" xfId="15496" xr:uid="{00000000-0005-0000-0000-0000C6580000}"/>
    <cellStyle name="40% - Accent6 5 3 8" xfId="15497" xr:uid="{00000000-0005-0000-0000-0000C7580000}"/>
    <cellStyle name="40% - Accent6 5 3 8 2" xfId="15498" xr:uid="{00000000-0005-0000-0000-0000C8580000}"/>
    <cellStyle name="40% - Accent6 5 3 9" xfId="15499" xr:uid="{00000000-0005-0000-0000-0000C9580000}"/>
    <cellStyle name="40% - Accent6 5 4" xfId="15500" xr:uid="{00000000-0005-0000-0000-0000CA580000}"/>
    <cellStyle name="40% - Accent6 5 4 10" xfId="34850" xr:uid="{00000000-0005-0000-0000-0000CB580000}"/>
    <cellStyle name="40% - Accent6 5 4 11" xfId="46826" xr:uid="{00000000-0005-0000-0000-0000CC580000}"/>
    <cellStyle name="40% - Accent6 5 4 2" xfId="15501" xr:uid="{00000000-0005-0000-0000-0000CD580000}"/>
    <cellStyle name="40% - Accent6 5 4 2 2" xfId="15502" xr:uid="{00000000-0005-0000-0000-0000CE580000}"/>
    <cellStyle name="40% - Accent6 5 4 2 2 2" xfId="15503" xr:uid="{00000000-0005-0000-0000-0000CF580000}"/>
    <cellStyle name="40% - Accent6 5 4 2 2 2 2" xfId="15504" xr:uid="{00000000-0005-0000-0000-0000D0580000}"/>
    <cellStyle name="40% - Accent6 5 4 2 2 2 3" xfId="46829" xr:uid="{00000000-0005-0000-0000-0000D1580000}"/>
    <cellStyle name="40% - Accent6 5 4 2 2 3" xfId="15505" xr:uid="{00000000-0005-0000-0000-0000D2580000}"/>
    <cellStyle name="40% - Accent6 5 4 2 2 4" xfId="15506" xr:uid="{00000000-0005-0000-0000-0000D3580000}"/>
    <cellStyle name="40% - Accent6 5 4 2 2 5" xfId="38743" xr:uid="{00000000-0005-0000-0000-0000D4580000}"/>
    <cellStyle name="40% - Accent6 5 4 2 2 6" xfId="46828" xr:uid="{00000000-0005-0000-0000-0000D5580000}"/>
    <cellStyle name="40% - Accent6 5 4 2 3" xfId="15507" xr:uid="{00000000-0005-0000-0000-0000D6580000}"/>
    <cellStyle name="40% - Accent6 5 4 2 3 2" xfId="15508" xr:uid="{00000000-0005-0000-0000-0000D7580000}"/>
    <cellStyle name="40% - Accent6 5 4 2 3 3" xfId="46830" xr:uid="{00000000-0005-0000-0000-0000D8580000}"/>
    <cellStyle name="40% - Accent6 5 4 2 4" xfId="15509" xr:uid="{00000000-0005-0000-0000-0000D9580000}"/>
    <cellStyle name="40% - Accent6 5 4 2 5" xfId="15510" xr:uid="{00000000-0005-0000-0000-0000DA580000}"/>
    <cellStyle name="40% - Accent6 5 4 2 6" xfId="38742" xr:uid="{00000000-0005-0000-0000-0000DB580000}"/>
    <cellStyle name="40% - Accent6 5 4 2 7" xfId="46827" xr:uid="{00000000-0005-0000-0000-0000DC580000}"/>
    <cellStyle name="40% - Accent6 5 4 3" xfId="15511" xr:uid="{00000000-0005-0000-0000-0000DD580000}"/>
    <cellStyle name="40% - Accent6 5 4 3 2" xfId="15512" xr:uid="{00000000-0005-0000-0000-0000DE580000}"/>
    <cellStyle name="40% - Accent6 5 4 3 2 2" xfId="15513" xr:uid="{00000000-0005-0000-0000-0000DF580000}"/>
    <cellStyle name="40% - Accent6 5 4 3 2 2 2" xfId="15514" xr:uid="{00000000-0005-0000-0000-0000E0580000}"/>
    <cellStyle name="40% - Accent6 5 4 3 2 2 3" xfId="46833" xr:uid="{00000000-0005-0000-0000-0000E1580000}"/>
    <cellStyle name="40% - Accent6 5 4 3 2 3" xfId="15515" xr:uid="{00000000-0005-0000-0000-0000E2580000}"/>
    <cellStyle name="40% - Accent6 5 4 3 2 4" xfId="15516" xr:uid="{00000000-0005-0000-0000-0000E3580000}"/>
    <cellStyle name="40% - Accent6 5 4 3 2 5" xfId="38745" xr:uid="{00000000-0005-0000-0000-0000E4580000}"/>
    <cellStyle name="40% - Accent6 5 4 3 2 6" xfId="46832" xr:uid="{00000000-0005-0000-0000-0000E5580000}"/>
    <cellStyle name="40% - Accent6 5 4 3 3" xfId="15517" xr:uid="{00000000-0005-0000-0000-0000E6580000}"/>
    <cellStyle name="40% - Accent6 5 4 3 3 2" xfId="15518" xr:uid="{00000000-0005-0000-0000-0000E7580000}"/>
    <cellStyle name="40% - Accent6 5 4 3 3 3" xfId="46834" xr:uid="{00000000-0005-0000-0000-0000E8580000}"/>
    <cellStyle name="40% - Accent6 5 4 3 4" xfId="15519" xr:uid="{00000000-0005-0000-0000-0000E9580000}"/>
    <cellStyle name="40% - Accent6 5 4 3 5" xfId="15520" xr:uid="{00000000-0005-0000-0000-0000EA580000}"/>
    <cellStyle name="40% - Accent6 5 4 3 6" xfId="38744" xr:uid="{00000000-0005-0000-0000-0000EB580000}"/>
    <cellStyle name="40% - Accent6 5 4 3 7" xfId="46831" xr:uid="{00000000-0005-0000-0000-0000EC580000}"/>
    <cellStyle name="40% - Accent6 5 4 4" xfId="15521" xr:uid="{00000000-0005-0000-0000-0000ED580000}"/>
    <cellStyle name="40% - Accent6 5 4 4 2" xfId="15522" xr:uid="{00000000-0005-0000-0000-0000EE580000}"/>
    <cellStyle name="40% - Accent6 5 4 4 2 2" xfId="15523" xr:uid="{00000000-0005-0000-0000-0000EF580000}"/>
    <cellStyle name="40% - Accent6 5 4 4 2 3" xfId="46836" xr:uid="{00000000-0005-0000-0000-0000F0580000}"/>
    <cellStyle name="40% - Accent6 5 4 4 3" xfId="15524" xr:uid="{00000000-0005-0000-0000-0000F1580000}"/>
    <cellStyle name="40% - Accent6 5 4 4 4" xfId="15525" xr:uid="{00000000-0005-0000-0000-0000F2580000}"/>
    <cellStyle name="40% - Accent6 5 4 4 5" xfId="38746" xr:uid="{00000000-0005-0000-0000-0000F3580000}"/>
    <cellStyle name="40% - Accent6 5 4 4 6" xfId="46835" xr:uid="{00000000-0005-0000-0000-0000F4580000}"/>
    <cellStyle name="40% - Accent6 5 4 5" xfId="15526" xr:uid="{00000000-0005-0000-0000-0000F5580000}"/>
    <cellStyle name="40% - Accent6 5 4 5 2" xfId="15527" xr:uid="{00000000-0005-0000-0000-0000F6580000}"/>
    <cellStyle name="40% - Accent6 5 4 5 2 2" xfId="15528" xr:uid="{00000000-0005-0000-0000-0000F7580000}"/>
    <cellStyle name="40% - Accent6 5 4 5 3" xfId="15529" xr:uid="{00000000-0005-0000-0000-0000F8580000}"/>
    <cellStyle name="40% - Accent6 5 4 5 4" xfId="15530" xr:uid="{00000000-0005-0000-0000-0000F9580000}"/>
    <cellStyle name="40% - Accent6 5 4 5 5" xfId="46837" xr:uid="{00000000-0005-0000-0000-0000FA580000}"/>
    <cellStyle name="40% - Accent6 5 4 6" xfId="15531" xr:uid="{00000000-0005-0000-0000-0000FB580000}"/>
    <cellStyle name="40% - Accent6 5 4 6 2" xfId="15532" xr:uid="{00000000-0005-0000-0000-0000FC580000}"/>
    <cellStyle name="40% - Accent6 5 4 6 2 2" xfId="15533" xr:uid="{00000000-0005-0000-0000-0000FD580000}"/>
    <cellStyle name="40% - Accent6 5 4 6 3" xfId="15534" xr:uid="{00000000-0005-0000-0000-0000FE580000}"/>
    <cellStyle name="40% - Accent6 5 4 6 4" xfId="15535" xr:uid="{00000000-0005-0000-0000-0000FF580000}"/>
    <cellStyle name="40% - Accent6 5 4 7" xfId="15536" xr:uid="{00000000-0005-0000-0000-000000590000}"/>
    <cellStyle name="40% - Accent6 5 4 7 2" xfId="15537" xr:uid="{00000000-0005-0000-0000-000001590000}"/>
    <cellStyle name="40% - Accent6 5 4 8" xfId="15538" xr:uid="{00000000-0005-0000-0000-000002590000}"/>
    <cellStyle name="40% - Accent6 5 4 9" xfId="15539" xr:uid="{00000000-0005-0000-0000-000003590000}"/>
    <cellStyle name="40% - Accent6 5 5" xfId="15540" xr:uid="{00000000-0005-0000-0000-000004590000}"/>
    <cellStyle name="40% - Accent6 5 5 2" xfId="15541" xr:uid="{00000000-0005-0000-0000-000005590000}"/>
    <cellStyle name="40% - Accent6 5 5 2 2" xfId="15542" xr:uid="{00000000-0005-0000-0000-000006590000}"/>
    <cellStyle name="40% - Accent6 5 5 2 2 2" xfId="15543" xr:uid="{00000000-0005-0000-0000-000007590000}"/>
    <cellStyle name="40% - Accent6 5 5 2 2 3" xfId="46840" xr:uid="{00000000-0005-0000-0000-000008590000}"/>
    <cellStyle name="40% - Accent6 5 5 2 3" xfId="15544" xr:uid="{00000000-0005-0000-0000-000009590000}"/>
    <cellStyle name="40% - Accent6 5 5 2 4" xfId="15545" xr:uid="{00000000-0005-0000-0000-00000A590000}"/>
    <cellStyle name="40% - Accent6 5 5 2 5" xfId="38748" xr:uid="{00000000-0005-0000-0000-00000B590000}"/>
    <cellStyle name="40% - Accent6 5 5 2 6" xfId="46839" xr:uid="{00000000-0005-0000-0000-00000C590000}"/>
    <cellStyle name="40% - Accent6 5 5 3" xfId="15546" xr:uid="{00000000-0005-0000-0000-00000D590000}"/>
    <cellStyle name="40% - Accent6 5 5 3 2" xfId="15547" xr:uid="{00000000-0005-0000-0000-00000E590000}"/>
    <cellStyle name="40% - Accent6 5 5 3 2 2" xfId="15548" xr:uid="{00000000-0005-0000-0000-00000F590000}"/>
    <cellStyle name="40% - Accent6 5 5 3 2 3" xfId="46842" xr:uid="{00000000-0005-0000-0000-000010590000}"/>
    <cellStyle name="40% - Accent6 5 5 3 3" xfId="15549" xr:uid="{00000000-0005-0000-0000-000011590000}"/>
    <cellStyle name="40% - Accent6 5 5 3 4" xfId="15550" xr:uid="{00000000-0005-0000-0000-000012590000}"/>
    <cellStyle name="40% - Accent6 5 5 3 5" xfId="38749" xr:uid="{00000000-0005-0000-0000-000013590000}"/>
    <cellStyle name="40% - Accent6 5 5 3 6" xfId="46841" xr:uid="{00000000-0005-0000-0000-000014590000}"/>
    <cellStyle name="40% - Accent6 5 5 4" xfId="15551" xr:uid="{00000000-0005-0000-0000-000015590000}"/>
    <cellStyle name="40% - Accent6 5 5 4 2" xfId="15552" xr:uid="{00000000-0005-0000-0000-000016590000}"/>
    <cellStyle name="40% - Accent6 5 5 4 3" xfId="46843" xr:uid="{00000000-0005-0000-0000-000017590000}"/>
    <cellStyle name="40% - Accent6 5 5 5" xfId="15553" xr:uid="{00000000-0005-0000-0000-000018590000}"/>
    <cellStyle name="40% - Accent6 5 5 6" xfId="15554" xr:uid="{00000000-0005-0000-0000-000019590000}"/>
    <cellStyle name="40% - Accent6 5 5 7" xfId="38747" xr:uid="{00000000-0005-0000-0000-00001A590000}"/>
    <cellStyle name="40% - Accent6 5 5 8" xfId="46838" xr:uid="{00000000-0005-0000-0000-00001B590000}"/>
    <cellStyle name="40% - Accent6 5 6" xfId="15555" xr:uid="{00000000-0005-0000-0000-00001C590000}"/>
    <cellStyle name="40% - Accent6 5 6 2" xfId="15556" xr:uid="{00000000-0005-0000-0000-00001D590000}"/>
    <cellStyle name="40% - Accent6 5 6 2 2" xfId="15557" xr:uid="{00000000-0005-0000-0000-00001E590000}"/>
    <cellStyle name="40% - Accent6 5 6 2 2 2" xfId="15558" xr:uid="{00000000-0005-0000-0000-00001F590000}"/>
    <cellStyle name="40% - Accent6 5 6 2 2 3" xfId="46846" xr:uid="{00000000-0005-0000-0000-000020590000}"/>
    <cellStyle name="40% - Accent6 5 6 2 3" xfId="15559" xr:uid="{00000000-0005-0000-0000-000021590000}"/>
    <cellStyle name="40% - Accent6 5 6 2 4" xfId="15560" xr:uid="{00000000-0005-0000-0000-000022590000}"/>
    <cellStyle name="40% - Accent6 5 6 2 5" xfId="38751" xr:uid="{00000000-0005-0000-0000-000023590000}"/>
    <cellStyle name="40% - Accent6 5 6 2 6" xfId="46845" xr:uid="{00000000-0005-0000-0000-000024590000}"/>
    <cellStyle name="40% - Accent6 5 6 3" xfId="15561" xr:uid="{00000000-0005-0000-0000-000025590000}"/>
    <cellStyle name="40% - Accent6 5 6 3 2" xfId="15562" xr:uid="{00000000-0005-0000-0000-000026590000}"/>
    <cellStyle name="40% - Accent6 5 6 3 3" xfId="46847" xr:uid="{00000000-0005-0000-0000-000027590000}"/>
    <cellStyle name="40% - Accent6 5 6 4" xfId="15563" xr:uid="{00000000-0005-0000-0000-000028590000}"/>
    <cellStyle name="40% - Accent6 5 6 5" xfId="15564" xr:uid="{00000000-0005-0000-0000-000029590000}"/>
    <cellStyle name="40% - Accent6 5 6 6" xfId="38750" xr:uid="{00000000-0005-0000-0000-00002A590000}"/>
    <cellStyle name="40% - Accent6 5 6 7" xfId="46844" xr:uid="{00000000-0005-0000-0000-00002B590000}"/>
    <cellStyle name="40% - Accent6 5 7" xfId="15565" xr:uid="{00000000-0005-0000-0000-00002C590000}"/>
    <cellStyle name="40% - Accent6 5 7 2" xfId="15566" xr:uid="{00000000-0005-0000-0000-00002D590000}"/>
    <cellStyle name="40% - Accent6 5 7 2 2" xfId="15567" xr:uid="{00000000-0005-0000-0000-00002E590000}"/>
    <cellStyle name="40% - Accent6 5 7 2 3" xfId="46849" xr:uid="{00000000-0005-0000-0000-00002F590000}"/>
    <cellStyle name="40% - Accent6 5 7 3" xfId="15568" xr:uid="{00000000-0005-0000-0000-000030590000}"/>
    <cellStyle name="40% - Accent6 5 7 4" xfId="15569" xr:uid="{00000000-0005-0000-0000-000031590000}"/>
    <cellStyle name="40% - Accent6 5 7 5" xfId="38752" xr:uid="{00000000-0005-0000-0000-000032590000}"/>
    <cellStyle name="40% - Accent6 5 7 6" xfId="46848" xr:uid="{00000000-0005-0000-0000-000033590000}"/>
    <cellStyle name="40% - Accent6 5 8" xfId="15570" xr:uid="{00000000-0005-0000-0000-000034590000}"/>
    <cellStyle name="40% - Accent6 5 8 2" xfId="15571" xr:uid="{00000000-0005-0000-0000-000035590000}"/>
    <cellStyle name="40% - Accent6 5 8 2 2" xfId="15572" xr:uid="{00000000-0005-0000-0000-000036590000}"/>
    <cellStyle name="40% - Accent6 5 8 3" xfId="15573" xr:uid="{00000000-0005-0000-0000-000037590000}"/>
    <cellStyle name="40% - Accent6 5 8 4" xfId="15574" xr:uid="{00000000-0005-0000-0000-000038590000}"/>
    <cellStyle name="40% - Accent6 5 8 5" xfId="46850" xr:uid="{00000000-0005-0000-0000-000039590000}"/>
    <cellStyle name="40% - Accent6 5 9" xfId="15575" xr:uid="{00000000-0005-0000-0000-00003A590000}"/>
    <cellStyle name="40% - Accent6 5 9 2" xfId="15576" xr:uid="{00000000-0005-0000-0000-00003B590000}"/>
    <cellStyle name="40% - Accent6 5 9 2 2" xfId="15577" xr:uid="{00000000-0005-0000-0000-00003C590000}"/>
    <cellStyle name="40% - Accent6 5 9 3" xfId="15578" xr:uid="{00000000-0005-0000-0000-00003D590000}"/>
    <cellStyle name="40% - Accent6 5 9 4" xfId="15579" xr:uid="{00000000-0005-0000-0000-00003E590000}"/>
    <cellStyle name="40% - Accent6 6" xfId="15580" xr:uid="{00000000-0005-0000-0000-00003F590000}"/>
    <cellStyle name="40% - Accent6 7" xfId="15581" xr:uid="{00000000-0005-0000-0000-000040590000}"/>
    <cellStyle name="40% - Accent6 8" xfId="15582" xr:uid="{00000000-0005-0000-0000-000041590000}"/>
    <cellStyle name="40% - Accent6 9" xfId="15583" xr:uid="{00000000-0005-0000-0000-000042590000}"/>
    <cellStyle name="40% - Accent6 9 2" xfId="15584" xr:uid="{00000000-0005-0000-0000-000043590000}"/>
    <cellStyle name="40% - Accent6 9 2 2" xfId="15585" xr:uid="{00000000-0005-0000-0000-000044590000}"/>
    <cellStyle name="40% - Accent6 9 2 3" xfId="46852" xr:uid="{00000000-0005-0000-0000-000045590000}"/>
    <cellStyle name="40% - Accent6 9 3" xfId="15586" xr:uid="{00000000-0005-0000-0000-000046590000}"/>
    <cellStyle name="40% - Accent6 9 4" xfId="15587" xr:uid="{00000000-0005-0000-0000-000047590000}"/>
    <cellStyle name="40% - Accent6 9 5" xfId="38753" xr:uid="{00000000-0005-0000-0000-000048590000}"/>
    <cellStyle name="40% - Accent6 9 6" xfId="46851" xr:uid="{00000000-0005-0000-0000-000049590000}"/>
    <cellStyle name="60% - Accent1 2" xfId="15588" xr:uid="{00000000-0005-0000-0000-00004A590000}"/>
    <cellStyle name="60% - Accent1 2 2" xfId="15589" xr:uid="{00000000-0005-0000-0000-00004B590000}"/>
    <cellStyle name="60% - Accent1 2 2 2" xfId="15590" xr:uid="{00000000-0005-0000-0000-00004C590000}"/>
    <cellStyle name="60% - Accent1 2 2 3" xfId="15591" xr:uid="{00000000-0005-0000-0000-00004D590000}"/>
    <cellStyle name="60% - Accent1 2 2 3 2" xfId="38755" xr:uid="{00000000-0005-0000-0000-00004E590000}"/>
    <cellStyle name="60% - Accent1 2 2 3 3" xfId="38754" xr:uid="{00000000-0005-0000-0000-00004F590000}"/>
    <cellStyle name="60% - Accent1 2 2 4" xfId="15592" xr:uid="{00000000-0005-0000-0000-000050590000}"/>
    <cellStyle name="60% - Accent1 2 3" xfId="15593" xr:uid="{00000000-0005-0000-0000-000051590000}"/>
    <cellStyle name="60% - Accent1 2 3 2" xfId="15594" xr:uid="{00000000-0005-0000-0000-000052590000}"/>
    <cellStyle name="60% - Accent1 2 4" xfId="15595" xr:uid="{00000000-0005-0000-0000-000053590000}"/>
    <cellStyle name="60% - Accent1 2 5" xfId="15596" xr:uid="{00000000-0005-0000-0000-000054590000}"/>
    <cellStyle name="60% - Accent1 2 6" xfId="15597" xr:uid="{00000000-0005-0000-0000-000055590000}"/>
    <cellStyle name="60% - Accent1 2 6 2" xfId="15598" xr:uid="{00000000-0005-0000-0000-000056590000}"/>
    <cellStyle name="60% - Accent1 2 6 3" xfId="34851" xr:uid="{00000000-0005-0000-0000-000057590000}"/>
    <cellStyle name="60% - Accent1 2 7" xfId="15599" xr:uid="{00000000-0005-0000-0000-000058590000}"/>
    <cellStyle name="60% - Accent1 2 8" xfId="41856" xr:uid="{00000000-0005-0000-0000-000059590000}"/>
    <cellStyle name="60% - Accent1 3" xfId="15600" xr:uid="{00000000-0005-0000-0000-00005A590000}"/>
    <cellStyle name="60% - Accent1 3 2" xfId="15601" xr:uid="{00000000-0005-0000-0000-00005B590000}"/>
    <cellStyle name="60% - Accent1 3 3" xfId="15602" xr:uid="{00000000-0005-0000-0000-00005C590000}"/>
    <cellStyle name="60% - Accent1 3 4" xfId="15603" xr:uid="{00000000-0005-0000-0000-00005D590000}"/>
    <cellStyle name="60% - Accent1 3 5" xfId="41857" xr:uid="{00000000-0005-0000-0000-00005E590000}"/>
    <cellStyle name="60% - Accent1 4" xfId="15604" xr:uid="{00000000-0005-0000-0000-00005F590000}"/>
    <cellStyle name="60% - Accent1 4 2" xfId="15605" xr:uid="{00000000-0005-0000-0000-000060590000}"/>
    <cellStyle name="60% - Accent1 4 3" xfId="15606" xr:uid="{00000000-0005-0000-0000-000061590000}"/>
    <cellStyle name="60% - Accent1 5" xfId="15607" xr:uid="{00000000-0005-0000-0000-000062590000}"/>
    <cellStyle name="60% - Accent1 6" xfId="15608" xr:uid="{00000000-0005-0000-0000-000063590000}"/>
    <cellStyle name="60% - Accent1 7" xfId="15609" xr:uid="{00000000-0005-0000-0000-000064590000}"/>
    <cellStyle name="60% - Accent1 8" xfId="15610" xr:uid="{00000000-0005-0000-0000-000065590000}"/>
    <cellStyle name="60% - Accent2 2" xfId="15611" xr:uid="{00000000-0005-0000-0000-000066590000}"/>
    <cellStyle name="60% - Accent2 2 2" xfId="15612" xr:uid="{00000000-0005-0000-0000-000067590000}"/>
    <cellStyle name="60% - Accent2 2 2 2" xfId="15613" xr:uid="{00000000-0005-0000-0000-000068590000}"/>
    <cellStyle name="60% - Accent2 2 2 3" xfId="15614" xr:uid="{00000000-0005-0000-0000-000069590000}"/>
    <cellStyle name="60% - Accent2 2 2 3 2" xfId="38757" xr:uid="{00000000-0005-0000-0000-00006A590000}"/>
    <cellStyle name="60% - Accent2 2 2 3 3" xfId="38756" xr:uid="{00000000-0005-0000-0000-00006B590000}"/>
    <cellStyle name="60% - Accent2 2 2 4" xfId="15615" xr:uid="{00000000-0005-0000-0000-00006C590000}"/>
    <cellStyle name="60% - Accent2 2 3" xfId="15616" xr:uid="{00000000-0005-0000-0000-00006D590000}"/>
    <cellStyle name="60% - Accent2 2 3 2" xfId="15617" xr:uid="{00000000-0005-0000-0000-00006E590000}"/>
    <cellStyle name="60% - Accent2 2 4" xfId="15618" xr:uid="{00000000-0005-0000-0000-00006F590000}"/>
    <cellStyle name="60% - Accent2 2 5" xfId="15619" xr:uid="{00000000-0005-0000-0000-000070590000}"/>
    <cellStyle name="60% - Accent2 2 6" xfId="15620" xr:uid="{00000000-0005-0000-0000-000071590000}"/>
    <cellStyle name="60% - Accent2 2 6 2" xfId="15621" xr:uid="{00000000-0005-0000-0000-000072590000}"/>
    <cellStyle name="60% - Accent2 2 6 3" xfId="34852" xr:uid="{00000000-0005-0000-0000-000073590000}"/>
    <cellStyle name="60% - Accent2 2 7" xfId="15622" xr:uid="{00000000-0005-0000-0000-000074590000}"/>
    <cellStyle name="60% - Accent2 2 8" xfId="41858" xr:uid="{00000000-0005-0000-0000-000075590000}"/>
    <cellStyle name="60% - Accent2 3" xfId="15623" xr:uid="{00000000-0005-0000-0000-000076590000}"/>
    <cellStyle name="60% - Accent2 3 2" xfId="15624" xr:uid="{00000000-0005-0000-0000-000077590000}"/>
    <cellStyle name="60% - Accent2 3 3" xfId="15625" xr:uid="{00000000-0005-0000-0000-000078590000}"/>
    <cellStyle name="60% - Accent2 3 4" xfId="15626" xr:uid="{00000000-0005-0000-0000-000079590000}"/>
    <cellStyle name="60% - Accent2 3 5" xfId="41859" xr:uid="{00000000-0005-0000-0000-00007A590000}"/>
    <cellStyle name="60% - Accent2 4" xfId="15627" xr:uid="{00000000-0005-0000-0000-00007B590000}"/>
    <cellStyle name="60% - Accent2 4 2" xfId="15628" xr:uid="{00000000-0005-0000-0000-00007C590000}"/>
    <cellStyle name="60% - Accent2 4 3" xfId="15629" xr:uid="{00000000-0005-0000-0000-00007D590000}"/>
    <cellStyle name="60% - Accent2 5" xfId="15630" xr:uid="{00000000-0005-0000-0000-00007E590000}"/>
    <cellStyle name="60% - Accent2 6" xfId="15631" xr:uid="{00000000-0005-0000-0000-00007F590000}"/>
    <cellStyle name="60% - Accent2 7" xfId="15632" xr:uid="{00000000-0005-0000-0000-000080590000}"/>
    <cellStyle name="60% - Accent2 8" xfId="15633" xr:uid="{00000000-0005-0000-0000-000081590000}"/>
    <cellStyle name="60% - Accent3 2" xfId="15634" xr:uid="{00000000-0005-0000-0000-000082590000}"/>
    <cellStyle name="60% - Accent3 2 2" xfId="15635" xr:uid="{00000000-0005-0000-0000-000083590000}"/>
    <cellStyle name="60% - Accent3 2 2 2" xfId="15636" xr:uid="{00000000-0005-0000-0000-000084590000}"/>
    <cellStyle name="60% - Accent3 2 2 3" xfId="15637" xr:uid="{00000000-0005-0000-0000-000085590000}"/>
    <cellStyle name="60% - Accent3 2 2 3 2" xfId="38759" xr:uid="{00000000-0005-0000-0000-000086590000}"/>
    <cellStyle name="60% - Accent3 2 2 3 3" xfId="38758" xr:uid="{00000000-0005-0000-0000-000087590000}"/>
    <cellStyle name="60% - Accent3 2 2 4" xfId="15638" xr:uid="{00000000-0005-0000-0000-000088590000}"/>
    <cellStyle name="60% - Accent3 2 3" xfId="15639" xr:uid="{00000000-0005-0000-0000-000089590000}"/>
    <cellStyle name="60% - Accent3 2 3 2" xfId="15640" xr:uid="{00000000-0005-0000-0000-00008A590000}"/>
    <cellStyle name="60% - Accent3 2 4" xfId="15641" xr:uid="{00000000-0005-0000-0000-00008B590000}"/>
    <cellStyle name="60% - Accent3 2 5" xfId="15642" xr:uid="{00000000-0005-0000-0000-00008C590000}"/>
    <cellStyle name="60% - Accent3 2 6" xfId="15643" xr:uid="{00000000-0005-0000-0000-00008D590000}"/>
    <cellStyle name="60% - Accent3 2 6 2" xfId="15644" xr:uid="{00000000-0005-0000-0000-00008E590000}"/>
    <cellStyle name="60% - Accent3 2 6 3" xfId="34853" xr:uid="{00000000-0005-0000-0000-00008F590000}"/>
    <cellStyle name="60% - Accent3 2 7" xfId="15645" xr:uid="{00000000-0005-0000-0000-000090590000}"/>
    <cellStyle name="60% - Accent3 2 8" xfId="41860" xr:uid="{00000000-0005-0000-0000-000091590000}"/>
    <cellStyle name="60% - Accent3 3" xfId="15646" xr:uid="{00000000-0005-0000-0000-000092590000}"/>
    <cellStyle name="60% - Accent3 3 2" xfId="15647" xr:uid="{00000000-0005-0000-0000-000093590000}"/>
    <cellStyle name="60% - Accent3 3 3" xfId="15648" xr:uid="{00000000-0005-0000-0000-000094590000}"/>
    <cellStyle name="60% - Accent3 3 4" xfId="15649" xr:uid="{00000000-0005-0000-0000-000095590000}"/>
    <cellStyle name="60% - Accent3 3 5" xfId="41861" xr:uid="{00000000-0005-0000-0000-000096590000}"/>
    <cellStyle name="60% - Accent3 4" xfId="15650" xr:uid="{00000000-0005-0000-0000-000097590000}"/>
    <cellStyle name="60% - Accent3 4 2" xfId="15651" xr:uid="{00000000-0005-0000-0000-000098590000}"/>
    <cellStyle name="60% - Accent3 4 3" xfId="15652" xr:uid="{00000000-0005-0000-0000-000099590000}"/>
    <cellStyle name="60% - Accent3 5" xfId="15653" xr:uid="{00000000-0005-0000-0000-00009A590000}"/>
    <cellStyle name="60% - Accent3 6" xfId="15654" xr:uid="{00000000-0005-0000-0000-00009B590000}"/>
    <cellStyle name="60% - Accent3 7" xfId="15655" xr:uid="{00000000-0005-0000-0000-00009C590000}"/>
    <cellStyle name="60% - Accent3 8" xfId="15656" xr:uid="{00000000-0005-0000-0000-00009D590000}"/>
    <cellStyle name="60% - Accent4 2" xfId="15657" xr:uid="{00000000-0005-0000-0000-00009E590000}"/>
    <cellStyle name="60% - Accent4 2 10" xfId="41862" xr:uid="{00000000-0005-0000-0000-00009F590000}"/>
    <cellStyle name="60% - Accent4 2 2" xfId="15658" xr:uid="{00000000-0005-0000-0000-0000A0590000}"/>
    <cellStyle name="60% - Accent4 2 2 2" xfId="15659" xr:uid="{00000000-0005-0000-0000-0000A1590000}"/>
    <cellStyle name="60% - Accent4 2 2 3" xfId="15660" xr:uid="{00000000-0005-0000-0000-0000A2590000}"/>
    <cellStyle name="60% - Accent4 2 2 3 2" xfId="38761" xr:uid="{00000000-0005-0000-0000-0000A3590000}"/>
    <cellStyle name="60% - Accent4 2 2 3 3" xfId="38760" xr:uid="{00000000-0005-0000-0000-0000A4590000}"/>
    <cellStyle name="60% - Accent4 2 2 4" xfId="15661" xr:uid="{00000000-0005-0000-0000-0000A5590000}"/>
    <cellStyle name="60% - Accent4 2 3" xfId="15662" xr:uid="{00000000-0005-0000-0000-0000A6590000}"/>
    <cellStyle name="60% - Accent4 2 3 2" xfId="15663" xr:uid="{00000000-0005-0000-0000-0000A7590000}"/>
    <cellStyle name="60% - Accent4 2 4" xfId="15664" xr:uid="{00000000-0005-0000-0000-0000A8590000}"/>
    <cellStyle name="60% - Accent4 2 5" xfId="15665" xr:uid="{00000000-0005-0000-0000-0000A9590000}"/>
    <cellStyle name="60% - Accent4 2 6" xfId="15666" xr:uid="{00000000-0005-0000-0000-0000AA590000}"/>
    <cellStyle name="60% - Accent4 2 6 2" xfId="34854" xr:uid="{00000000-0005-0000-0000-0000AB590000}"/>
    <cellStyle name="60% - Accent4 2 7" xfId="15667" xr:uid="{00000000-0005-0000-0000-0000AC590000}"/>
    <cellStyle name="60% - Accent4 2 8" xfId="15668" xr:uid="{00000000-0005-0000-0000-0000AD590000}"/>
    <cellStyle name="60% - Accent4 2 8 2" xfId="38763" xr:uid="{00000000-0005-0000-0000-0000AE590000}"/>
    <cellStyle name="60% - Accent4 2 8 3" xfId="38762" xr:uid="{00000000-0005-0000-0000-0000AF590000}"/>
    <cellStyle name="60% - Accent4 2 9" xfId="15669" xr:uid="{00000000-0005-0000-0000-0000B0590000}"/>
    <cellStyle name="60% - Accent4 3" xfId="15670" xr:uid="{00000000-0005-0000-0000-0000B1590000}"/>
    <cellStyle name="60% - Accent4 3 2" xfId="15671" xr:uid="{00000000-0005-0000-0000-0000B2590000}"/>
    <cellStyle name="60% - Accent4 3 3" xfId="15672" xr:uid="{00000000-0005-0000-0000-0000B3590000}"/>
    <cellStyle name="60% - Accent4 3 4" xfId="34855" xr:uid="{00000000-0005-0000-0000-0000B4590000}"/>
    <cellStyle name="60% - Accent4 3 5" xfId="41863" xr:uid="{00000000-0005-0000-0000-0000B5590000}"/>
    <cellStyle name="60% - Accent4 4" xfId="15673" xr:uid="{00000000-0005-0000-0000-0000B6590000}"/>
    <cellStyle name="60% - Accent4 4 2" xfId="15674" xr:uid="{00000000-0005-0000-0000-0000B7590000}"/>
    <cellStyle name="60% - Accent4 4 3" xfId="15675" xr:uid="{00000000-0005-0000-0000-0000B8590000}"/>
    <cellStyle name="60% - Accent4 4 4" xfId="15676" xr:uid="{00000000-0005-0000-0000-0000B9590000}"/>
    <cellStyle name="60% - Accent4 5" xfId="15677" xr:uid="{00000000-0005-0000-0000-0000BA590000}"/>
    <cellStyle name="60% - Accent4 5 2" xfId="15678" xr:uid="{00000000-0005-0000-0000-0000BB590000}"/>
    <cellStyle name="60% - Accent4 6" xfId="15679" xr:uid="{00000000-0005-0000-0000-0000BC590000}"/>
    <cellStyle name="60% - Accent4 7" xfId="15680" xr:uid="{00000000-0005-0000-0000-0000BD590000}"/>
    <cellStyle name="60% - Accent4 8" xfId="15681" xr:uid="{00000000-0005-0000-0000-0000BE590000}"/>
    <cellStyle name="60% - Accent5 2" xfId="15682" xr:uid="{00000000-0005-0000-0000-0000BF590000}"/>
    <cellStyle name="60% - Accent5 2 2" xfId="15683" xr:uid="{00000000-0005-0000-0000-0000C0590000}"/>
    <cellStyle name="60% - Accent5 2 2 2" xfId="15684" xr:uid="{00000000-0005-0000-0000-0000C1590000}"/>
    <cellStyle name="60% - Accent5 2 2 3" xfId="15685" xr:uid="{00000000-0005-0000-0000-0000C2590000}"/>
    <cellStyle name="60% - Accent5 2 2 3 2" xfId="38765" xr:uid="{00000000-0005-0000-0000-0000C3590000}"/>
    <cellStyle name="60% - Accent5 2 2 3 3" xfId="38764" xr:uid="{00000000-0005-0000-0000-0000C4590000}"/>
    <cellStyle name="60% - Accent5 2 2 4" xfId="15686" xr:uid="{00000000-0005-0000-0000-0000C5590000}"/>
    <cellStyle name="60% - Accent5 2 3" xfId="15687" xr:uid="{00000000-0005-0000-0000-0000C6590000}"/>
    <cellStyle name="60% - Accent5 2 3 2" xfId="15688" xr:uid="{00000000-0005-0000-0000-0000C7590000}"/>
    <cellStyle name="60% - Accent5 2 4" xfId="15689" xr:uid="{00000000-0005-0000-0000-0000C8590000}"/>
    <cellStyle name="60% - Accent5 2 5" xfId="15690" xr:uid="{00000000-0005-0000-0000-0000C9590000}"/>
    <cellStyle name="60% - Accent5 2 6" xfId="15691" xr:uid="{00000000-0005-0000-0000-0000CA590000}"/>
    <cellStyle name="60% - Accent5 2 6 2" xfId="15692" xr:uid="{00000000-0005-0000-0000-0000CB590000}"/>
    <cellStyle name="60% - Accent5 2 6 3" xfId="34856" xr:uid="{00000000-0005-0000-0000-0000CC590000}"/>
    <cellStyle name="60% - Accent5 2 7" xfId="15693" xr:uid="{00000000-0005-0000-0000-0000CD590000}"/>
    <cellStyle name="60% - Accent5 2 8" xfId="41864" xr:uid="{00000000-0005-0000-0000-0000CE590000}"/>
    <cellStyle name="60% - Accent5 3" xfId="15694" xr:uid="{00000000-0005-0000-0000-0000CF590000}"/>
    <cellStyle name="60% - Accent5 3 2" xfId="15695" xr:uid="{00000000-0005-0000-0000-0000D0590000}"/>
    <cellStyle name="60% - Accent5 3 3" xfId="15696" xr:uid="{00000000-0005-0000-0000-0000D1590000}"/>
    <cellStyle name="60% - Accent5 3 4" xfId="15697" xr:uid="{00000000-0005-0000-0000-0000D2590000}"/>
    <cellStyle name="60% - Accent5 3 5" xfId="41865" xr:uid="{00000000-0005-0000-0000-0000D3590000}"/>
    <cellStyle name="60% - Accent5 4" xfId="15698" xr:uid="{00000000-0005-0000-0000-0000D4590000}"/>
    <cellStyle name="60% - Accent5 4 2" xfId="15699" xr:uid="{00000000-0005-0000-0000-0000D5590000}"/>
    <cellStyle name="60% - Accent5 4 3" xfId="15700" xr:uid="{00000000-0005-0000-0000-0000D6590000}"/>
    <cellStyle name="60% - Accent5 5" xfId="15701" xr:uid="{00000000-0005-0000-0000-0000D7590000}"/>
    <cellStyle name="60% - Accent5 6" xfId="15702" xr:uid="{00000000-0005-0000-0000-0000D8590000}"/>
    <cellStyle name="60% - Accent5 7" xfId="15703" xr:uid="{00000000-0005-0000-0000-0000D9590000}"/>
    <cellStyle name="60% - Accent5 8" xfId="15704" xr:uid="{00000000-0005-0000-0000-0000DA590000}"/>
    <cellStyle name="60% - Accent6 2" xfId="15705" xr:uid="{00000000-0005-0000-0000-0000DB590000}"/>
    <cellStyle name="60% - Accent6 2 2" xfId="15706" xr:uid="{00000000-0005-0000-0000-0000DC590000}"/>
    <cellStyle name="60% - Accent6 2 2 2" xfId="15707" xr:uid="{00000000-0005-0000-0000-0000DD590000}"/>
    <cellStyle name="60% - Accent6 2 2 3" xfId="15708" xr:uid="{00000000-0005-0000-0000-0000DE590000}"/>
    <cellStyle name="60% - Accent6 2 2 3 2" xfId="38767" xr:uid="{00000000-0005-0000-0000-0000DF590000}"/>
    <cellStyle name="60% - Accent6 2 2 3 3" xfId="38766" xr:uid="{00000000-0005-0000-0000-0000E0590000}"/>
    <cellStyle name="60% - Accent6 2 2 4" xfId="15709" xr:uid="{00000000-0005-0000-0000-0000E1590000}"/>
    <cellStyle name="60% - Accent6 2 3" xfId="15710" xr:uid="{00000000-0005-0000-0000-0000E2590000}"/>
    <cellStyle name="60% - Accent6 2 3 2" xfId="15711" xr:uid="{00000000-0005-0000-0000-0000E3590000}"/>
    <cellStyle name="60% - Accent6 2 4" xfId="15712" xr:uid="{00000000-0005-0000-0000-0000E4590000}"/>
    <cellStyle name="60% - Accent6 2 5" xfId="15713" xr:uid="{00000000-0005-0000-0000-0000E5590000}"/>
    <cellStyle name="60% - Accent6 2 6" xfId="15714" xr:uid="{00000000-0005-0000-0000-0000E6590000}"/>
    <cellStyle name="60% - Accent6 2 6 2" xfId="15715" xr:uid="{00000000-0005-0000-0000-0000E7590000}"/>
    <cellStyle name="60% - Accent6 2 6 3" xfId="34857" xr:uid="{00000000-0005-0000-0000-0000E8590000}"/>
    <cellStyle name="60% - Accent6 2 7" xfId="15716" xr:uid="{00000000-0005-0000-0000-0000E9590000}"/>
    <cellStyle name="60% - Accent6 2 8" xfId="41866" xr:uid="{00000000-0005-0000-0000-0000EA590000}"/>
    <cellStyle name="60% - Accent6 3" xfId="15717" xr:uid="{00000000-0005-0000-0000-0000EB590000}"/>
    <cellStyle name="60% - Accent6 3 2" xfId="15718" xr:uid="{00000000-0005-0000-0000-0000EC590000}"/>
    <cellStyle name="60% - Accent6 3 3" xfId="15719" xr:uid="{00000000-0005-0000-0000-0000ED590000}"/>
    <cellStyle name="60% - Accent6 3 4" xfId="15720" xr:uid="{00000000-0005-0000-0000-0000EE590000}"/>
    <cellStyle name="60% - Accent6 3 5" xfId="41867" xr:uid="{00000000-0005-0000-0000-0000EF590000}"/>
    <cellStyle name="60% - Accent6 4" xfId="15721" xr:uid="{00000000-0005-0000-0000-0000F0590000}"/>
    <cellStyle name="60% - Accent6 4 2" xfId="15722" xr:uid="{00000000-0005-0000-0000-0000F1590000}"/>
    <cellStyle name="60% - Accent6 4 3" xfId="15723" xr:uid="{00000000-0005-0000-0000-0000F2590000}"/>
    <cellStyle name="60% - Accent6 5" xfId="15724" xr:uid="{00000000-0005-0000-0000-0000F3590000}"/>
    <cellStyle name="60% - Accent6 6" xfId="15725" xr:uid="{00000000-0005-0000-0000-0000F4590000}"/>
    <cellStyle name="60% - Accent6 7" xfId="15726" xr:uid="{00000000-0005-0000-0000-0000F5590000}"/>
    <cellStyle name="60% - Accent6 8" xfId="15727" xr:uid="{00000000-0005-0000-0000-0000F6590000}"/>
    <cellStyle name="Accent1 - 20%" xfId="34858" xr:uid="{00000000-0005-0000-0000-0000F7590000}"/>
    <cellStyle name="Accent1 - 40%" xfId="34859" xr:uid="{00000000-0005-0000-0000-0000F8590000}"/>
    <cellStyle name="Accent1 - 60%" xfId="34860" xr:uid="{00000000-0005-0000-0000-0000F9590000}"/>
    <cellStyle name="Accent1 2" xfId="15728" xr:uid="{00000000-0005-0000-0000-0000FA590000}"/>
    <cellStyle name="Accent1 2 2" xfId="15729" xr:uid="{00000000-0005-0000-0000-0000FB590000}"/>
    <cellStyle name="Accent1 2 2 2" xfId="15730" xr:uid="{00000000-0005-0000-0000-0000FC590000}"/>
    <cellStyle name="Accent1 2 2 3" xfId="15731" xr:uid="{00000000-0005-0000-0000-0000FD590000}"/>
    <cellStyle name="Accent1 2 2 3 2" xfId="38769" xr:uid="{00000000-0005-0000-0000-0000FE590000}"/>
    <cellStyle name="Accent1 2 2 3 3" xfId="38768" xr:uid="{00000000-0005-0000-0000-0000FF590000}"/>
    <cellStyle name="Accent1 2 2 4" xfId="15732" xr:uid="{00000000-0005-0000-0000-0000005A0000}"/>
    <cellStyle name="Accent1 2 3" xfId="15733" xr:uid="{00000000-0005-0000-0000-0000015A0000}"/>
    <cellStyle name="Accent1 2 3 2" xfId="15734" xr:uid="{00000000-0005-0000-0000-0000025A0000}"/>
    <cellStyle name="Accent1 2 4" xfId="15735" xr:uid="{00000000-0005-0000-0000-0000035A0000}"/>
    <cellStyle name="Accent1 2 5" xfId="15736" xr:uid="{00000000-0005-0000-0000-0000045A0000}"/>
    <cellStyle name="Accent1 2 6" xfId="15737" xr:uid="{00000000-0005-0000-0000-0000055A0000}"/>
    <cellStyle name="Accent1 2 6 2" xfId="15738" xr:uid="{00000000-0005-0000-0000-0000065A0000}"/>
    <cellStyle name="Accent1 2 6 3" xfId="34861" xr:uid="{00000000-0005-0000-0000-0000075A0000}"/>
    <cellStyle name="Accent1 2 7" xfId="15739" xr:uid="{00000000-0005-0000-0000-0000085A0000}"/>
    <cellStyle name="Accent1 2 8" xfId="41868" xr:uid="{00000000-0005-0000-0000-0000095A0000}"/>
    <cellStyle name="Accent1 3" xfId="15740" xr:uid="{00000000-0005-0000-0000-00000A5A0000}"/>
    <cellStyle name="Accent1 3 2" xfId="15741" xr:uid="{00000000-0005-0000-0000-00000B5A0000}"/>
    <cellStyle name="Accent1 3 3" xfId="15742" xr:uid="{00000000-0005-0000-0000-00000C5A0000}"/>
    <cellStyle name="Accent1 3 4" xfId="15743" xr:uid="{00000000-0005-0000-0000-00000D5A0000}"/>
    <cellStyle name="Accent1 3 5" xfId="15744" xr:uid="{00000000-0005-0000-0000-00000E5A0000}"/>
    <cellStyle name="Accent1 3 6" xfId="41869" xr:uid="{00000000-0005-0000-0000-00000F5A0000}"/>
    <cellStyle name="Accent1 4" xfId="15745" xr:uid="{00000000-0005-0000-0000-0000105A0000}"/>
    <cellStyle name="Accent1 4 2" xfId="15746" xr:uid="{00000000-0005-0000-0000-0000115A0000}"/>
    <cellStyle name="Accent1 4 3" xfId="15747" xr:uid="{00000000-0005-0000-0000-0000125A0000}"/>
    <cellStyle name="Accent1 5" xfId="15748" xr:uid="{00000000-0005-0000-0000-0000135A0000}"/>
    <cellStyle name="Accent1 6" xfId="15749" xr:uid="{00000000-0005-0000-0000-0000145A0000}"/>
    <cellStyle name="Accent1 7" xfId="15750" xr:uid="{00000000-0005-0000-0000-0000155A0000}"/>
    <cellStyle name="Accent1 8" xfId="15751" xr:uid="{00000000-0005-0000-0000-0000165A0000}"/>
    <cellStyle name="Accent1 9" xfId="15752" xr:uid="{00000000-0005-0000-0000-0000175A0000}"/>
    <cellStyle name="Accent2 - 20%" xfId="34862" xr:uid="{00000000-0005-0000-0000-0000185A0000}"/>
    <cellStyle name="Accent2 - 40%" xfId="34863" xr:uid="{00000000-0005-0000-0000-0000195A0000}"/>
    <cellStyle name="Accent2 - 60%" xfId="34864" xr:uid="{00000000-0005-0000-0000-00001A5A0000}"/>
    <cellStyle name="Accent2 2" xfId="15753" xr:uid="{00000000-0005-0000-0000-00001B5A0000}"/>
    <cellStyle name="Accent2 2 2" xfId="15754" xr:uid="{00000000-0005-0000-0000-00001C5A0000}"/>
    <cellStyle name="Accent2 2 2 2" xfId="15755" xr:uid="{00000000-0005-0000-0000-00001D5A0000}"/>
    <cellStyle name="Accent2 2 2 3" xfId="15756" xr:uid="{00000000-0005-0000-0000-00001E5A0000}"/>
    <cellStyle name="Accent2 2 2 3 2" xfId="38771" xr:uid="{00000000-0005-0000-0000-00001F5A0000}"/>
    <cellStyle name="Accent2 2 2 3 3" xfId="38770" xr:uid="{00000000-0005-0000-0000-0000205A0000}"/>
    <cellStyle name="Accent2 2 2 4" xfId="15757" xr:uid="{00000000-0005-0000-0000-0000215A0000}"/>
    <cellStyle name="Accent2 2 3" xfId="15758" xr:uid="{00000000-0005-0000-0000-0000225A0000}"/>
    <cellStyle name="Accent2 2 3 2" xfId="15759" xr:uid="{00000000-0005-0000-0000-0000235A0000}"/>
    <cellStyle name="Accent2 2 4" xfId="15760" xr:uid="{00000000-0005-0000-0000-0000245A0000}"/>
    <cellStyle name="Accent2 2 5" xfId="15761" xr:uid="{00000000-0005-0000-0000-0000255A0000}"/>
    <cellStyle name="Accent2 2 6" xfId="15762" xr:uid="{00000000-0005-0000-0000-0000265A0000}"/>
    <cellStyle name="Accent2 2 6 2" xfId="15763" xr:uid="{00000000-0005-0000-0000-0000275A0000}"/>
    <cellStyle name="Accent2 2 6 3" xfId="34865" xr:uid="{00000000-0005-0000-0000-0000285A0000}"/>
    <cellStyle name="Accent2 2 7" xfId="15764" xr:uid="{00000000-0005-0000-0000-0000295A0000}"/>
    <cellStyle name="Accent2 3" xfId="15765" xr:uid="{00000000-0005-0000-0000-00002A5A0000}"/>
    <cellStyle name="Accent2 3 2" xfId="15766" xr:uid="{00000000-0005-0000-0000-00002B5A0000}"/>
    <cellStyle name="Accent2 3 3" xfId="15767" xr:uid="{00000000-0005-0000-0000-00002C5A0000}"/>
    <cellStyle name="Accent2 3 4" xfId="15768" xr:uid="{00000000-0005-0000-0000-00002D5A0000}"/>
    <cellStyle name="Accent2 4" xfId="15769" xr:uid="{00000000-0005-0000-0000-00002E5A0000}"/>
    <cellStyle name="Accent2 4 2" xfId="15770" xr:uid="{00000000-0005-0000-0000-00002F5A0000}"/>
    <cellStyle name="Accent2 4 3" xfId="15771" xr:uid="{00000000-0005-0000-0000-0000305A0000}"/>
    <cellStyle name="Accent2 5" xfId="15772" xr:uid="{00000000-0005-0000-0000-0000315A0000}"/>
    <cellStyle name="Accent2 6" xfId="15773" xr:uid="{00000000-0005-0000-0000-0000325A0000}"/>
    <cellStyle name="Accent2 7" xfId="15774" xr:uid="{00000000-0005-0000-0000-0000335A0000}"/>
    <cellStyle name="Accent2 8" xfId="15775" xr:uid="{00000000-0005-0000-0000-0000345A0000}"/>
    <cellStyle name="Accent2 9" xfId="15776" xr:uid="{00000000-0005-0000-0000-0000355A0000}"/>
    <cellStyle name="Accent3 - 20%" xfId="34866" xr:uid="{00000000-0005-0000-0000-0000365A0000}"/>
    <cellStyle name="Accent3 - 40%" xfId="34867" xr:uid="{00000000-0005-0000-0000-0000375A0000}"/>
    <cellStyle name="Accent3 - 60%" xfId="34868" xr:uid="{00000000-0005-0000-0000-0000385A0000}"/>
    <cellStyle name="Accent3 2" xfId="15777" xr:uid="{00000000-0005-0000-0000-0000395A0000}"/>
    <cellStyle name="Accent3 2 2" xfId="15778" xr:uid="{00000000-0005-0000-0000-00003A5A0000}"/>
    <cellStyle name="Accent3 2 2 2" xfId="15779" xr:uid="{00000000-0005-0000-0000-00003B5A0000}"/>
    <cellStyle name="Accent3 2 2 3" xfId="15780" xr:uid="{00000000-0005-0000-0000-00003C5A0000}"/>
    <cellStyle name="Accent3 2 2 3 2" xfId="38773" xr:uid="{00000000-0005-0000-0000-00003D5A0000}"/>
    <cellStyle name="Accent3 2 2 3 3" xfId="38772" xr:uid="{00000000-0005-0000-0000-00003E5A0000}"/>
    <cellStyle name="Accent3 2 2 4" xfId="15781" xr:uid="{00000000-0005-0000-0000-00003F5A0000}"/>
    <cellStyle name="Accent3 2 3" xfId="15782" xr:uid="{00000000-0005-0000-0000-0000405A0000}"/>
    <cellStyle name="Accent3 2 3 2" xfId="15783" xr:uid="{00000000-0005-0000-0000-0000415A0000}"/>
    <cellStyle name="Accent3 2 4" xfId="15784" xr:uid="{00000000-0005-0000-0000-0000425A0000}"/>
    <cellStyle name="Accent3 2 5" xfId="15785" xr:uid="{00000000-0005-0000-0000-0000435A0000}"/>
    <cellStyle name="Accent3 2 6" xfId="15786" xr:uid="{00000000-0005-0000-0000-0000445A0000}"/>
    <cellStyle name="Accent3 2 6 2" xfId="15787" xr:uid="{00000000-0005-0000-0000-0000455A0000}"/>
    <cellStyle name="Accent3 2 6 3" xfId="34869" xr:uid="{00000000-0005-0000-0000-0000465A0000}"/>
    <cellStyle name="Accent3 2 7" xfId="15788" xr:uid="{00000000-0005-0000-0000-0000475A0000}"/>
    <cellStyle name="Accent3 3" xfId="15789" xr:uid="{00000000-0005-0000-0000-0000485A0000}"/>
    <cellStyle name="Accent3 3 2" xfId="15790" xr:uid="{00000000-0005-0000-0000-0000495A0000}"/>
    <cellStyle name="Accent3 3 3" xfId="15791" xr:uid="{00000000-0005-0000-0000-00004A5A0000}"/>
    <cellStyle name="Accent3 3 4" xfId="15792" xr:uid="{00000000-0005-0000-0000-00004B5A0000}"/>
    <cellStyle name="Accent3 4" xfId="15793" xr:uid="{00000000-0005-0000-0000-00004C5A0000}"/>
    <cellStyle name="Accent3 4 2" xfId="15794" xr:uid="{00000000-0005-0000-0000-00004D5A0000}"/>
    <cellStyle name="Accent3 4 3" xfId="15795" xr:uid="{00000000-0005-0000-0000-00004E5A0000}"/>
    <cellStyle name="Accent3 5" xfId="15796" xr:uid="{00000000-0005-0000-0000-00004F5A0000}"/>
    <cellStyle name="Accent3 6" xfId="15797" xr:uid="{00000000-0005-0000-0000-0000505A0000}"/>
    <cellStyle name="Accent3 7" xfId="15798" xr:uid="{00000000-0005-0000-0000-0000515A0000}"/>
    <cellStyle name="Accent3 8" xfId="15799" xr:uid="{00000000-0005-0000-0000-0000525A0000}"/>
    <cellStyle name="Accent4 - 20%" xfId="34870" xr:uid="{00000000-0005-0000-0000-0000535A0000}"/>
    <cellStyle name="Accent4 - 40%" xfId="34871" xr:uid="{00000000-0005-0000-0000-0000545A0000}"/>
    <cellStyle name="Accent4 - 60%" xfId="34872" xr:uid="{00000000-0005-0000-0000-0000555A0000}"/>
    <cellStyle name="Accent4 2" xfId="15800" xr:uid="{00000000-0005-0000-0000-0000565A0000}"/>
    <cellStyle name="Accent4 2 2" xfId="15801" xr:uid="{00000000-0005-0000-0000-0000575A0000}"/>
    <cellStyle name="Accent4 2 2 2" xfId="15802" xr:uid="{00000000-0005-0000-0000-0000585A0000}"/>
    <cellStyle name="Accent4 2 2 3" xfId="15803" xr:uid="{00000000-0005-0000-0000-0000595A0000}"/>
    <cellStyle name="Accent4 2 2 3 2" xfId="38775" xr:uid="{00000000-0005-0000-0000-00005A5A0000}"/>
    <cellStyle name="Accent4 2 2 3 3" xfId="38774" xr:uid="{00000000-0005-0000-0000-00005B5A0000}"/>
    <cellStyle name="Accent4 2 2 4" xfId="15804" xr:uid="{00000000-0005-0000-0000-00005C5A0000}"/>
    <cellStyle name="Accent4 2 3" xfId="15805" xr:uid="{00000000-0005-0000-0000-00005D5A0000}"/>
    <cellStyle name="Accent4 2 3 2" xfId="15806" xr:uid="{00000000-0005-0000-0000-00005E5A0000}"/>
    <cellStyle name="Accent4 2 4" xfId="15807" xr:uid="{00000000-0005-0000-0000-00005F5A0000}"/>
    <cellStyle name="Accent4 2 5" xfId="15808" xr:uid="{00000000-0005-0000-0000-0000605A0000}"/>
    <cellStyle name="Accent4 2 6" xfId="15809" xr:uid="{00000000-0005-0000-0000-0000615A0000}"/>
    <cellStyle name="Accent4 2 6 2" xfId="15810" xr:uid="{00000000-0005-0000-0000-0000625A0000}"/>
    <cellStyle name="Accent4 2 6 3" xfId="34873" xr:uid="{00000000-0005-0000-0000-0000635A0000}"/>
    <cellStyle name="Accent4 2 7" xfId="15811" xr:uid="{00000000-0005-0000-0000-0000645A0000}"/>
    <cellStyle name="Accent4 3" xfId="15812" xr:uid="{00000000-0005-0000-0000-0000655A0000}"/>
    <cellStyle name="Accent4 3 2" xfId="15813" xr:uid="{00000000-0005-0000-0000-0000665A0000}"/>
    <cellStyle name="Accent4 3 3" xfId="15814" xr:uid="{00000000-0005-0000-0000-0000675A0000}"/>
    <cellStyle name="Accent4 3 4" xfId="15815" xr:uid="{00000000-0005-0000-0000-0000685A0000}"/>
    <cellStyle name="Accent4 4" xfId="15816" xr:uid="{00000000-0005-0000-0000-0000695A0000}"/>
    <cellStyle name="Accent4 4 2" xfId="15817" xr:uid="{00000000-0005-0000-0000-00006A5A0000}"/>
    <cellStyle name="Accent4 4 3" xfId="15818" xr:uid="{00000000-0005-0000-0000-00006B5A0000}"/>
    <cellStyle name="Accent4 5" xfId="15819" xr:uid="{00000000-0005-0000-0000-00006C5A0000}"/>
    <cellStyle name="Accent4 6" xfId="15820" xr:uid="{00000000-0005-0000-0000-00006D5A0000}"/>
    <cellStyle name="Accent4 7" xfId="15821" xr:uid="{00000000-0005-0000-0000-00006E5A0000}"/>
    <cellStyle name="Accent4 8" xfId="15822" xr:uid="{00000000-0005-0000-0000-00006F5A0000}"/>
    <cellStyle name="Accent5 - 20%" xfId="34874" xr:uid="{00000000-0005-0000-0000-0000705A0000}"/>
    <cellStyle name="Accent5 - 40%" xfId="34875" xr:uid="{00000000-0005-0000-0000-0000715A0000}"/>
    <cellStyle name="Accent5 - 60%" xfId="34876" xr:uid="{00000000-0005-0000-0000-0000725A0000}"/>
    <cellStyle name="Accent5 2" xfId="15823" xr:uid="{00000000-0005-0000-0000-0000735A0000}"/>
    <cellStyle name="Accent5 2 2" xfId="15824" xr:uid="{00000000-0005-0000-0000-0000745A0000}"/>
    <cellStyle name="Accent5 2 2 2" xfId="15825" xr:uid="{00000000-0005-0000-0000-0000755A0000}"/>
    <cellStyle name="Accent5 2 3" xfId="15826" xr:uid="{00000000-0005-0000-0000-0000765A0000}"/>
    <cellStyle name="Accent5 2 3 2" xfId="15827" xr:uid="{00000000-0005-0000-0000-0000775A0000}"/>
    <cellStyle name="Accent5 2 4" xfId="15828" xr:uid="{00000000-0005-0000-0000-0000785A0000}"/>
    <cellStyle name="Accent5 2 4 2" xfId="15829" xr:uid="{00000000-0005-0000-0000-0000795A0000}"/>
    <cellStyle name="Accent5 2 4 3" xfId="34877" xr:uid="{00000000-0005-0000-0000-00007A5A0000}"/>
    <cellStyle name="Accent5 2 5" xfId="15830" xr:uid="{00000000-0005-0000-0000-00007B5A0000}"/>
    <cellStyle name="Accent5 3" xfId="15831" xr:uid="{00000000-0005-0000-0000-00007C5A0000}"/>
    <cellStyle name="Accent5 3 2" xfId="15832" xr:uid="{00000000-0005-0000-0000-00007D5A0000}"/>
    <cellStyle name="Accent5 3 3" xfId="15833" xr:uid="{00000000-0005-0000-0000-00007E5A0000}"/>
    <cellStyle name="Accent5 3 4" xfId="15834" xr:uid="{00000000-0005-0000-0000-00007F5A0000}"/>
    <cellStyle name="Accent5 4" xfId="15835" xr:uid="{00000000-0005-0000-0000-0000805A0000}"/>
    <cellStyle name="Accent5 4 2" xfId="15836" xr:uid="{00000000-0005-0000-0000-0000815A0000}"/>
    <cellStyle name="Accent5 4 3" xfId="15837" xr:uid="{00000000-0005-0000-0000-0000825A0000}"/>
    <cellStyle name="Accent5 5" xfId="15838" xr:uid="{00000000-0005-0000-0000-0000835A0000}"/>
    <cellStyle name="Accent5 6" xfId="15839" xr:uid="{00000000-0005-0000-0000-0000845A0000}"/>
    <cellStyle name="Accent6 - 20%" xfId="34878" xr:uid="{00000000-0005-0000-0000-0000855A0000}"/>
    <cellStyle name="Accent6 - 40%" xfId="34879" xr:uid="{00000000-0005-0000-0000-0000865A0000}"/>
    <cellStyle name="Accent6 - 60%" xfId="34880" xr:uid="{00000000-0005-0000-0000-0000875A0000}"/>
    <cellStyle name="Accent6 2" xfId="15840" xr:uid="{00000000-0005-0000-0000-0000885A0000}"/>
    <cellStyle name="Accent6 2 2" xfId="15841" xr:uid="{00000000-0005-0000-0000-0000895A0000}"/>
    <cellStyle name="Accent6 2 2 2" xfId="15842" xr:uid="{00000000-0005-0000-0000-00008A5A0000}"/>
    <cellStyle name="Accent6 2 2 3" xfId="15843" xr:uid="{00000000-0005-0000-0000-00008B5A0000}"/>
    <cellStyle name="Accent6 2 2 3 2" xfId="38777" xr:uid="{00000000-0005-0000-0000-00008C5A0000}"/>
    <cellStyle name="Accent6 2 2 3 3" xfId="38776" xr:uid="{00000000-0005-0000-0000-00008D5A0000}"/>
    <cellStyle name="Accent6 2 2 4" xfId="15844" xr:uid="{00000000-0005-0000-0000-00008E5A0000}"/>
    <cellStyle name="Accent6 2 3" xfId="15845" xr:uid="{00000000-0005-0000-0000-00008F5A0000}"/>
    <cellStyle name="Accent6 2 3 2" xfId="15846" xr:uid="{00000000-0005-0000-0000-0000905A0000}"/>
    <cellStyle name="Accent6 2 4" xfId="15847" xr:uid="{00000000-0005-0000-0000-0000915A0000}"/>
    <cellStyle name="Accent6 2 5" xfId="15848" xr:uid="{00000000-0005-0000-0000-0000925A0000}"/>
    <cellStyle name="Accent6 2 6" xfId="15849" xr:uid="{00000000-0005-0000-0000-0000935A0000}"/>
    <cellStyle name="Accent6 2 6 2" xfId="15850" xr:uid="{00000000-0005-0000-0000-0000945A0000}"/>
    <cellStyle name="Accent6 2 6 3" xfId="34881" xr:uid="{00000000-0005-0000-0000-0000955A0000}"/>
    <cellStyle name="Accent6 2 7" xfId="15851" xr:uid="{00000000-0005-0000-0000-0000965A0000}"/>
    <cellStyle name="Accent6 3" xfId="15852" xr:uid="{00000000-0005-0000-0000-0000975A0000}"/>
    <cellStyle name="Accent6 3 2" xfId="15853" xr:uid="{00000000-0005-0000-0000-0000985A0000}"/>
    <cellStyle name="Accent6 3 3" xfId="15854" xr:uid="{00000000-0005-0000-0000-0000995A0000}"/>
    <cellStyle name="Accent6 3 4" xfId="15855" xr:uid="{00000000-0005-0000-0000-00009A5A0000}"/>
    <cellStyle name="Accent6 4" xfId="15856" xr:uid="{00000000-0005-0000-0000-00009B5A0000}"/>
    <cellStyle name="Accent6 4 2" xfId="15857" xr:uid="{00000000-0005-0000-0000-00009C5A0000}"/>
    <cellStyle name="Accent6 4 3" xfId="15858" xr:uid="{00000000-0005-0000-0000-00009D5A0000}"/>
    <cellStyle name="Accent6 5" xfId="15859" xr:uid="{00000000-0005-0000-0000-00009E5A0000}"/>
    <cellStyle name="Accent6 6" xfId="15860" xr:uid="{00000000-0005-0000-0000-00009F5A0000}"/>
    <cellStyle name="Accent6 7" xfId="15861" xr:uid="{00000000-0005-0000-0000-0000A05A0000}"/>
    <cellStyle name="Accent6 8" xfId="15862" xr:uid="{00000000-0005-0000-0000-0000A15A0000}"/>
    <cellStyle name="Accounting" xfId="15863" xr:uid="{00000000-0005-0000-0000-0000A25A0000}"/>
    <cellStyle name="Agara" xfId="34882" xr:uid="{00000000-0005-0000-0000-0000A35A0000}"/>
    <cellStyle name="Availability" xfId="15864" xr:uid="{00000000-0005-0000-0000-0000A45A0000}"/>
    <cellStyle name="Availability 2" xfId="15865" xr:uid="{00000000-0005-0000-0000-0000A55A0000}"/>
    <cellStyle name="Availability 3" xfId="15866" xr:uid="{00000000-0005-0000-0000-0000A65A0000}"/>
    <cellStyle name="Availability 3 2" xfId="38779" xr:uid="{00000000-0005-0000-0000-0000A75A0000}"/>
    <cellStyle name="Availability 3 3" xfId="38778" xr:uid="{00000000-0005-0000-0000-0000A85A0000}"/>
    <cellStyle name="Availability 4" xfId="15867" xr:uid="{00000000-0005-0000-0000-0000A95A0000}"/>
    <cellStyle name="B79812_.wvu.PrintTitlest" xfId="34883" xr:uid="{00000000-0005-0000-0000-0000AA5A0000}"/>
    <cellStyle name="Bad 2" xfId="15868" xr:uid="{00000000-0005-0000-0000-0000AB5A0000}"/>
    <cellStyle name="Bad 2 2" xfId="15869" xr:uid="{00000000-0005-0000-0000-0000AC5A0000}"/>
    <cellStyle name="Bad 2 2 2" xfId="15870" xr:uid="{00000000-0005-0000-0000-0000AD5A0000}"/>
    <cellStyle name="Bad 2 2 3" xfId="15871" xr:uid="{00000000-0005-0000-0000-0000AE5A0000}"/>
    <cellStyle name="Bad 2 2 3 2" xfId="38781" xr:uid="{00000000-0005-0000-0000-0000AF5A0000}"/>
    <cellStyle name="Bad 2 2 3 3" xfId="38780" xr:uid="{00000000-0005-0000-0000-0000B05A0000}"/>
    <cellStyle name="Bad 2 2 4" xfId="15872" xr:uid="{00000000-0005-0000-0000-0000B15A0000}"/>
    <cellStyle name="Bad 2 3" xfId="15873" xr:uid="{00000000-0005-0000-0000-0000B25A0000}"/>
    <cellStyle name="Bad 2 3 2" xfId="15874" xr:uid="{00000000-0005-0000-0000-0000B35A0000}"/>
    <cellStyle name="Bad 2 4" xfId="15875" xr:uid="{00000000-0005-0000-0000-0000B45A0000}"/>
    <cellStyle name="Bad 2 5" xfId="15876" xr:uid="{00000000-0005-0000-0000-0000B55A0000}"/>
    <cellStyle name="Bad 2 6" xfId="15877" xr:uid="{00000000-0005-0000-0000-0000B65A0000}"/>
    <cellStyle name="Bad 2 6 2" xfId="34884" xr:uid="{00000000-0005-0000-0000-0000B75A0000}"/>
    <cellStyle name="Bad 2 7" xfId="15878" xr:uid="{00000000-0005-0000-0000-0000B85A0000}"/>
    <cellStyle name="Bad 2 8" xfId="15879" xr:uid="{00000000-0005-0000-0000-0000B95A0000}"/>
    <cellStyle name="Bad 2 9" xfId="15880" xr:uid="{00000000-0005-0000-0000-0000BA5A0000}"/>
    <cellStyle name="Bad 3" xfId="15881" xr:uid="{00000000-0005-0000-0000-0000BB5A0000}"/>
    <cellStyle name="Bad 3 2" xfId="15882" xr:uid="{00000000-0005-0000-0000-0000BC5A0000}"/>
    <cellStyle name="Bad 3 2 2" xfId="15883" xr:uid="{00000000-0005-0000-0000-0000BD5A0000}"/>
    <cellStyle name="Bad 3 3" xfId="15884" xr:uid="{00000000-0005-0000-0000-0000BE5A0000}"/>
    <cellStyle name="Bad 3 4" xfId="34885" xr:uid="{00000000-0005-0000-0000-0000BF5A0000}"/>
    <cellStyle name="Bad 4" xfId="15885" xr:uid="{00000000-0005-0000-0000-0000C05A0000}"/>
    <cellStyle name="Bad 4 2" xfId="15886" xr:uid="{00000000-0005-0000-0000-0000C15A0000}"/>
    <cellStyle name="Bad 4 3" xfId="15887" xr:uid="{00000000-0005-0000-0000-0000C25A0000}"/>
    <cellStyle name="Bad 4 4" xfId="15888" xr:uid="{00000000-0005-0000-0000-0000C35A0000}"/>
    <cellStyle name="Bad 5" xfId="15889" xr:uid="{00000000-0005-0000-0000-0000C45A0000}"/>
    <cellStyle name="Bad 5 2" xfId="15890" xr:uid="{00000000-0005-0000-0000-0000C55A0000}"/>
    <cellStyle name="Bad 6" xfId="15891" xr:uid="{00000000-0005-0000-0000-0000C65A0000}"/>
    <cellStyle name="Bad 7" xfId="15892" xr:uid="{00000000-0005-0000-0000-0000C75A0000}"/>
    <cellStyle name="Bad 8" xfId="15893" xr:uid="{00000000-0005-0000-0000-0000C85A0000}"/>
    <cellStyle name="Bad 9" xfId="15894" xr:uid="{00000000-0005-0000-0000-0000C95A0000}"/>
    <cellStyle name="Black" xfId="34886" xr:uid="{00000000-0005-0000-0000-0000CA5A0000}"/>
    <cellStyle name="Blockout" xfId="15895" xr:uid="{00000000-0005-0000-0000-0000CB5A0000}"/>
    <cellStyle name="Blockout 2" xfId="34887" xr:uid="{00000000-0005-0000-0000-0000CC5A0000}"/>
    <cellStyle name="Blockout 3" xfId="41870" xr:uid="{00000000-0005-0000-0000-0000CD5A0000}"/>
    <cellStyle name="Blue" xfId="34888" xr:uid="{00000000-0005-0000-0000-0000CE5A0000}"/>
    <cellStyle name="Body" xfId="15896" xr:uid="{00000000-0005-0000-0000-0000CF5A0000}"/>
    <cellStyle name="Calc_percent" xfId="15897" xr:uid="{00000000-0005-0000-0000-0000D05A0000}"/>
    <cellStyle name="Calculated Cell" xfId="15898" xr:uid="{00000000-0005-0000-0000-0000D15A0000}"/>
    <cellStyle name="Calculated Cell 10" xfId="46853" xr:uid="{00000000-0005-0000-0000-0000D25A0000}"/>
    <cellStyle name="Calculated Cell 2" xfId="15899" xr:uid="{00000000-0005-0000-0000-0000D35A0000}"/>
    <cellStyle name="Calculated Cell 2 10" xfId="15900" xr:uid="{00000000-0005-0000-0000-0000D45A0000}"/>
    <cellStyle name="Calculated Cell 2 10 2" xfId="38782" xr:uid="{00000000-0005-0000-0000-0000D55A0000}"/>
    <cellStyle name="Calculated Cell 2 10 3" xfId="46855" xr:uid="{00000000-0005-0000-0000-0000D65A0000}"/>
    <cellStyle name="Calculated Cell 2 11" xfId="46856" xr:uid="{00000000-0005-0000-0000-0000D75A0000}"/>
    <cellStyle name="Calculated Cell 2 12" xfId="46854" xr:uid="{00000000-0005-0000-0000-0000D85A0000}"/>
    <cellStyle name="Calculated Cell 2 2" xfId="15901" xr:uid="{00000000-0005-0000-0000-0000D95A0000}"/>
    <cellStyle name="Calculated Cell 2 2 2" xfId="15902" xr:uid="{00000000-0005-0000-0000-0000DA5A0000}"/>
    <cellStyle name="Calculated Cell 2 2 2 2" xfId="15903" xr:uid="{00000000-0005-0000-0000-0000DB5A0000}"/>
    <cellStyle name="Calculated Cell 2 2 2 2 2" xfId="15904" xr:uid="{00000000-0005-0000-0000-0000DC5A0000}"/>
    <cellStyle name="Calculated Cell 2 2 2 2 3" xfId="46859" xr:uid="{00000000-0005-0000-0000-0000DD5A0000}"/>
    <cellStyle name="Calculated Cell 2 2 2 3" xfId="15905" xr:uid="{00000000-0005-0000-0000-0000DE5A0000}"/>
    <cellStyle name="Calculated Cell 2 2 2 4" xfId="46858" xr:uid="{00000000-0005-0000-0000-0000DF5A0000}"/>
    <cellStyle name="Calculated Cell 2 2 3" xfId="15906" xr:uid="{00000000-0005-0000-0000-0000E05A0000}"/>
    <cellStyle name="Calculated Cell 2 2 3 2" xfId="15907" xr:uid="{00000000-0005-0000-0000-0000E15A0000}"/>
    <cellStyle name="Calculated Cell 2 2 3 3" xfId="46860" xr:uid="{00000000-0005-0000-0000-0000E25A0000}"/>
    <cellStyle name="Calculated Cell 2 2 4" xfId="15908" xr:uid="{00000000-0005-0000-0000-0000E35A0000}"/>
    <cellStyle name="Calculated Cell 2 2 4 2" xfId="15909" xr:uid="{00000000-0005-0000-0000-0000E45A0000}"/>
    <cellStyle name="Calculated Cell 2 2 4 3" xfId="46861" xr:uid="{00000000-0005-0000-0000-0000E55A0000}"/>
    <cellStyle name="Calculated Cell 2 2 5" xfId="15910" xr:uid="{00000000-0005-0000-0000-0000E65A0000}"/>
    <cellStyle name="Calculated Cell 2 2 5 2" xfId="15911" xr:uid="{00000000-0005-0000-0000-0000E75A0000}"/>
    <cellStyle name="Calculated Cell 2 2 5 3" xfId="15912" xr:uid="{00000000-0005-0000-0000-0000E85A0000}"/>
    <cellStyle name="Calculated Cell 2 2 5 4" xfId="46862" xr:uid="{00000000-0005-0000-0000-0000E95A0000}"/>
    <cellStyle name="Calculated Cell 2 2 6" xfId="15913" xr:uid="{00000000-0005-0000-0000-0000EA5A0000}"/>
    <cellStyle name="Calculated Cell 2 2 6 2" xfId="38783" xr:uid="{00000000-0005-0000-0000-0000EB5A0000}"/>
    <cellStyle name="Calculated Cell 2 2 6 3" xfId="46863" xr:uid="{00000000-0005-0000-0000-0000EC5A0000}"/>
    <cellStyle name="Calculated Cell 2 2 7" xfId="38784" xr:uid="{00000000-0005-0000-0000-0000ED5A0000}"/>
    <cellStyle name="Calculated Cell 2 2 7 2" xfId="46864" xr:uid="{00000000-0005-0000-0000-0000EE5A0000}"/>
    <cellStyle name="Calculated Cell 2 2 8" xfId="46857" xr:uid="{00000000-0005-0000-0000-0000EF5A0000}"/>
    <cellStyle name="Calculated Cell 2 3" xfId="15914" xr:uid="{00000000-0005-0000-0000-0000F05A0000}"/>
    <cellStyle name="Calculated Cell 2 3 2" xfId="15915" xr:uid="{00000000-0005-0000-0000-0000F15A0000}"/>
    <cellStyle name="Calculated Cell 2 3 2 2" xfId="15916" xr:uid="{00000000-0005-0000-0000-0000F25A0000}"/>
    <cellStyle name="Calculated Cell 2 3 2 2 2" xfId="15917" xr:uid="{00000000-0005-0000-0000-0000F35A0000}"/>
    <cellStyle name="Calculated Cell 2 3 2 2 2 2" xfId="15918" xr:uid="{00000000-0005-0000-0000-0000F45A0000}"/>
    <cellStyle name="Calculated Cell 2 3 2 2 2 3" xfId="15919" xr:uid="{00000000-0005-0000-0000-0000F55A0000}"/>
    <cellStyle name="Calculated Cell 2 3 2 2 2 4" xfId="46868" xr:uid="{00000000-0005-0000-0000-0000F65A0000}"/>
    <cellStyle name="Calculated Cell 2 3 2 2 3" xfId="15920" xr:uid="{00000000-0005-0000-0000-0000F75A0000}"/>
    <cellStyle name="Calculated Cell 2 3 2 2 4" xfId="15921" xr:uid="{00000000-0005-0000-0000-0000F85A0000}"/>
    <cellStyle name="Calculated Cell 2 3 2 2 5" xfId="46867" xr:uid="{00000000-0005-0000-0000-0000F95A0000}"/>
    <cellStyle name="Calculated Cell 2 3 2 3" xfId="15922" xr:uid="{00000000-0005-0000-0000-0000FA5A0000}"/>
    <cellStyle name="Calculated Cell 2 3 2 3 2" xfId="46869" xr:uid="{00000000-0005-0000-0000-0000FB5A0000}"/>
    <cellStyle name="Calculated Cell 2 3 2 4" xfId="15923" xr:uid="{00000000-0005-0000-0000-0000FC5A0000}"/>
    <cellStyle name="Calculated Cell 2 3 2 4 2" xfId="46870" xr:uid="{00000000-0005-0000-0000-0000FD5A0000}"/>
    <cellStyle name="Calculated Cell 2 3 2 5" xfId="46866" xr:uid="{00000000-0005-0000-0000-0000FE5A0000}"/>
    <cellStyle name="Calculated Cell 2 3 3" xfId="15924" xr:uid="{00000000-0005-0000-0000-0000FF5A0000}"/>
    <cellStyle name="Calculated Cell 2 3 3 2" xfId="15925" xr:uid="{00000000-0005-0000-0000-0000005B0000}"/>
    <cellStyle name="Calculated Cell 2 3 3 2 2" xfId="15926" xr:uid="{00000000-0005-0000-0000-0000015B0000}"/>
    <cellStyle name="Calculated Cell 2 3 3 2 2 2" xfId="15927" xr:uid="{00000000-0005-0000-0000-0000025B0000}"/>
    <cellStyle name="Calculated Cell 2 3 3 2 2 3" xfId="15928" xr:uid="{00000000-0005-0000-0000-0000035B0000}"/>
    <cellStyle name="Calculated Cell 2 3 3 2 3" xfId="15929" xr:uid="{00000000-0005-0000-0000-0000045B0000}"/>
    <cellStyle name="Calculated Cell 2 3 3 2 4" xfId="15930" xr:uid="{00000000-0005-0000-0000-0000055B0000}"/>
    <cellStyle name="Calculated Cell 2 3 3 2 5" xfId="46872" xr:uid="{00000000-0005-0000-0000-0000065B0000}"/>
    <cellStyle name="Calculated Cell 2 3 3 3" xfId="15931" xr:uid="{00000000-0005-0000-0000-0000075B0000}"/>
    <cellStyle name="Calculated Cell 2 3 3 3 2" xfId="46873" xr:uid="{00000000-0005-0000-0000-0000085B0000}"/>
    <cellStyle name="Calculated Cell 2 3 3 4" xfId="46871" xr:uid="{00000000-0005-0000-0000-0000095B0000}"/>
    <cellStyle name="Calculated Cell 2 3 4" xfId="15932" xr:uid="{00000000-0005-0000-0000-00000A5B0000}"/>
    <cellStyle name="Calculated Cell 2 3 4 2" xfId="15933" xr:uid="{00000000-0005-0000-0000-00000B5B0000}"/>
    <cellStyle name="Calculated Cell 2 3 4 2 2" xfId="15934" xr:uid="{00000000-0005-0000-0000-00000C5B0000}"/>
    <cellStyle name="Calculated Cell 2 3 4 2 3" xfId="15935" xr:uid="{00000000-0005-0000-0000-00000D5B0000}"/>
    <cellStyle name="Calculated Cell 2 3 4 2 4" xfId="46875" xr:uid="{00000000-0005-0000-0000-00000E5B0000}"/>
    <cellStyle name="Calculated Cell 2 3 4 3" xfId="15936" xr:uid="{00000000-0005-0000-0000-00000F5B0000}"/>
    <cellStyle name="Calculated Cell 2 3 4 4" xfId="15937" xr:uid="{00000000-0005-0000-0000-0000105B0000}"/>
    <cellStyle name="Calculated Cell 2 3 4 5" xfId="46874" xr:uid="{00000000-0005-0000-0000-0000115B0000}"/>
    <cellStyle name="Calculated Cell 2 3 5" xfId="15938" xr:uid="{00000000-0005-0000-0000-0000125B0000}"/>
    <cellStyle name="Calculated Cell 2 3 5 2" xfId="15939" xr:uid="{00000000-0005-0000-0000-0000135B0000}"/>
    <cellStyle name="Calculated Cell 2 3 5 3" xfId="15940" xr:uid="{00000000-0005-0000-0000-0000145B0000}"/>
    <cellStyle name="Calculated Cell 2 3 5 4" xfId="46876" xr:uid="{00000000-0005-0000-0000-0000155B0000}"/>
    <cellStyle name="Calculated Cell 2 3 6" xfId="15941" xr:uid="{00000000-0005-0000-0000-0000165B0000}"/>
    <cellStyle name="Calculated Cell 2 3 6 2" xfId="38785" xr:uid="{00000000-0005-0000-0000-0000175B0000}"/>
    <cellStyle name="Calculated Cell 2 3 6 3" xfId="46877" xr:uid="{00000000-0005-0000-0000-0000185B0000}"/>
    <cellStyle name="Calculated Cell 2 3 7" xfId="46878" xr:uid="{00000000-0005-0000-0000-0000195B0000}"/>
    <cellStyle name="Calculated Cell 2 3 8" xfId="46865" xr:uid="{00000000-0005-0000-0000-00001A5B0000}"/>
    <cellStyle name="Calculated Cell 2 4" xfId="15942" xr:uid="{00000000-0005-0000-0000-00001B5B0000}"/>
    <cellStyle name="Calculated Cell 2 4 2" xfId="15943" xr:uid="{00000000-0005-0000-0000-00001C5B0000}"/>
    <cellStyle name="Calculated Cell 2 4 2 2" xfId="15944" xr:uid="{00000000-0005-0000-0000-00001D5B0000}"/>
    <cellStyle name="Calculated Cell 2 4 2 2 2" xfId="15945" xr:uid="{00000000-0005-0000-0000-00001E5B0000}"/>
    <cellStyle name="Calculated Cell 2 4 2 2 3" xfId="46881" xr:uid="{00000000-0005-0000-0000-00001F5B0000}"/>
    <cellStyle name="Calculated Cell 2 4 2 3" xfId="15946" xr:uid="{00000000-0005-0000-0000-0000205B0000}"/>
    <cellStyle name="Calculated Cell 2 4 2 3 2" xfId="46882" xr:uid="{00000000-0005-0000-0000-0000215B0000}"/>
    <cellStyle name="Calculated Cell 2 4 2 4" xfId="15947" xr:uid="{00000000-0005-0000-0000-0000225B0000}"/>
    <cellStyle name="Calculated Cell 2 4 2 5" xfId="46880" xr:uid="{00000000-0005-0000-0000-0000235B0000}"/>
    <cellStyle name="Calculated Cell 2 4 3" xfId="15948" xr:uid="{00000000-0005-0000-0000-0000245B0000}"/>
    <cellStyle name="Calculated Cell 2 4 3 2" xfId="15949" xr:uid="{00000000-0005-0000-0000-0000255B0000}"/>
    <cellStyle name="Calculated Cell 2 4 3 3" xfId="46883" xr:uid="{00000000-0005-0000-0000-0000265B0000}"/>
    <cellStyle name="Calculated Cell 2 4 4" xfId="15950" xr:uid="{00000000-0005-0000-0000-0000275B0000}"/>
    <cellStyle name="Calculated Cell 2 4 4 2" xfId="15951" xr:uid="{00000000-0005-0000-0000-0000285B0000}"/>
    <cellStyle name="Calculated Cell 2 4 4 2 2" xfId="15952" xr:uid="{00000000-0005-0000-0000-0000295B0000}"/>
    <cellStyle name="Calculated Cell 2 4 4 2 3" xfId="15953" xr:uid="{00000000-0005-0000-0000-00002A5B0000}"/>
    <cellStyle name="Calculated Cell 2 4 4 2 4" xfId="46885" xr:uid="{00000000-0005-0000-0000-00002B5B0000}"/>
    <cellStyle name="Calculated Cell 2 4 4 3" xfId="15954" xr:uid="{00000000-0005-0000-0000-00002C5B0000}"/>
    <cellStyle name="Calculated Cell 2 4 4 4" xfId="15955" xr:uid="{00000000-0005-0000-0000-00002D5B0000}"/>
    <cellStyle name="Calculated Cell 2 4 4 5" xfId="46884" xr:uid="{00000000-0005-0000-0000-00002E5B0000}"/>
    <cellStyle name="Calculated Cell 2 4 5" xfId="15956" xr:uid="{00000000-0005-0000-0000-00002F5B0000}"/>
    <cellStyle name="Calculated Cell 2 4 5 2" xfId="46886" xr:uid="{00000000-0005-0000-0000-0000305B0000}"/>
    <cellStyle name="Calculated Cell 2 4 6" xfId="46887" xr:uid="{00000000-0005-0000-0000-0000315B0000}"/>
    <cellStyle name="Calculated Cell 2 4 7" xfId="46879" xr:uid="{00000000-0005-0000-0000-0000325B0000}"/>
    <cellStyle name="Calculated Cell 2 5" xfId="15957" xr:uid="{00000000-0005-0000-0000-0000335B0000}"/>
    <cellStyle name="Calculated Cell 2 5 2" xfId="15958" xr:uid="{00000000-0005-0000-0000-0000345B0000}"/>
    <cellStyle name="Calculated Cell 2 5 2 2" xfId="15959" xr:uid="{00000000-0005-0000-0000-0000355B0000}"/>
    <cellStyle name="Calculated Cell 2 5 2 2 2" xfId="15960" xr:uid="{00000000-0005-0000-0000-0000365B0000}"/>
    <cellStyle name="Calculated Cell 2 5 2 2 3" xfId="15961" xr:uid="{00000000-0005-0000-0000-0000375B0000}"/>
    <cellStyle name="Calculated Cell 2 5 2 3" xfId="15962" xr:uid="{00000000-0005-0000-0000-0000385B0000}"/>
    <cellStyle name="Calculated Cell 2 5 2 4" xfId="15963" xr:uid="{00000000-0005-0000-0000-0000395B0000}"/>
    <cellStyle name="Calculated Cell 2 5 2 5" xfId="46889" xr:uid="{00000000-0005-0000-0000-00003A5B0000}"/>
    <cellStyle name="Calculated Cell 2 5 3" xfId="15964" xr:uid="{00000000-0005-0000-0000-00003B5B0000}"/>
    <cellStyle name="Calculated Cell 2 5 3 2" xfId="46890" xr:uid="{00000000-0005-0000-0000-00003C5B0000}"/>
    <cellStyle name="Calculated Cell 2 5 4" xfId="46888" xr:uid="{00000000-0005-0000-0000-00003D5B0000}"/>
    <cellStyle name="Calculated Cell 2 6" xfId="15965" xr:uid="{00000000-0005-0000-0000-00003E5B0000}"/>
    <cellStyle name="Calculated Cell 2 6 2" xfId="15966" xr:uid="{00000000-0005-0000-0000-00003F5B0000}"/>
    <cellStyle name="Calculated Cell 2 6 3" xfId="46891" xr:uid="{00000000-0005-0000-0000-0000405B0000}"/>
    <cellStyle name="Calculated Cell 2 7" xfId="15967" xr:uid="{00000000-0005-0000-0000-0000415B0000}"/>
    <cellStyle name="Calculated Cell 2 7 2" xfId="15968" xr:uid="{00000000-0005-0000-0000-0000425B0000}"/>
    <cellStyle name="Calculated Cell 2 7 3" xfId="46892" xr:uid="{00000000-0005-0000-0000-0000435B0000}"/>
    <cellStyle name="Calculated Cell 2 8" xfId="15969" xr:uid="{00000000-0005-0000-0000-0000445B0000}"/>
    <cellStyle name="Calculated Cell 2 8 2" xfId="15970" xr:uid="{00000000-0005-0000-0000-0000455B0000}"/>
    <cellStyle name="Calculated Cell 2 8 2 2" xfId="15971" xr:uid="{00000000-0005-0000-0000-0000465B0000}"/>
    <cellStyle name="Calculated Cell 2 8 2 3" xfId="15972" xr:uid="{00000000-0005-0000-0000-0000475B0000}"/>
    <cellStyle name="Calculated Cell 2 8 2 4" xfId="46894" xr:uid="{00000000-0005-0000-0000-0000485B0000}"/>
    <cellStyle name="Calculated Cell 2 8 3" xfId="15973" xr:uid="{00000000-0005-0000-0000-0000495B0000}"/>
    <cellStyle name="Calculated Cell 2 8 4" xfId="15974" xr:uid="{00000000-0005-0000-0000-00004A5B0000}"/>
    <cellStyle name="Calculated Cell 2 8 5" xfId="46893" xr:uid="{00000000-0005-0000-0000-00004B5B0000}"/>
    <cellStyle name="Calculated Cell 2 9" xfId="15975" xr:uid="{00000000-0005-0000-0000-00004C5B0000}"/>
    <cellStyle name="Calculated Cell 2 9 2" xfId="15976" xr:uid="{00000000-0005-0000-0000-00004D5B0000}"/>
    <cellStyle name="Calculated Cell 2 9 3" xfId="15977" xr:uid="{00000000-0005-0000-0000-00004E5B0000}"/>
    <cellStyle name="Calculated Cell 2 9 4" xfId="46895" xr:uid="{00000000-0005-0000-0000-00004F5B0000}"/>
    <cellStyle name="Calculated Cell 3" xfId="15978" xr:uid="{00000000-0005-0000-0000-0000505B0000}"/>
    <cellStyle name="Calculated Cell 3 2" xfId="15979" xr:uid="{00000000-0005-0000-0000-0000515B0000}"/>
    <cellStyle name="Calculated Cell 3 2 2" xfId="15980" xr:uid="{00000000-0005-0000-0000-0000525B0000}"/>
    <cellStyle name="Calculated Cell 3 2 2 2" xfId="15981" xr:uid="{00000000-0005-0000-0000-0000535B0000}"/>
    <cellStyle name="Calculated Cell 3 2 2 2 2" xfId="15982" xr:uid="{00000000-0005-0000-0000-0000545B0000}"/>
    <cellStyle name="Calculated Cell 3 2 2 2 3" xfId="46899" xr:uid="{00000000-0005-0000-0000-0000555B0000}"/>
    <cellStyle name="Calculated Cell 3 2 2 3" xfId="15983" xr:uid="{00000000-0005-0000-0000-0000565B0000}"/>
    <cellStyle name="Calculated Cell 3 2 2 3 2" xfId="46900" xr:uid="{00000000-0005-0000-0000-0000575B0000}"/>
    <cellStyle name="Calculated Cell 3 2 2 4" xfId="15984" xr:uid="{00000000-0005-0000-0000-0000585B0000}"/>
    <cellStyle name="Calculated Cell 3 2 2 5" xfId="46898" xr:uid="{00000000-0005-0000-0000-0000595B0000}"/>
    <cellStyle name="Calculated Cell 3 2 3" xfId="15985" xr:uid="{00000000-0005-0000-0000-00005A5B0000}"/>
    <cellStyle name="Calculated Cell 3 2 3 2" xfId="15986" xr:uid="{00000000-0005-0000-0000-00005B5B0000}"/>
    <cellStyle name="Calculated Cell 3 2 3 3" xfId="46901" xr:uid="{00000000-0005-0000-0000-00005C5B0000}"/>
    <cellStyle name="Calculated Cell 3 2 4" xfId="15987" xr:uid="{00000000-0005-0000-0000-00005D5B0000}"/>
    <cellStyle name="Calculated Cell 3 2 4 2" xfId="15988" xr:uid="{00000000-0005-0000-0000-00005E5B0000}"/>
    <cellStyle name="Calculated Cell 3 2 4 3" xfId="15989" xr:uid="{00000000-0005-0000-0000-00005F5B0000}"/>
    <cellStyle name="Calculated Cell 3 2 4 4" xfId="46902" xr:uid="{00000000-0005-0000-0000-0000605B0000}"/>
    <cellStyle name="Calculated Cell 3 2 5" xfId="15990" xr:uid="{00000000-0005-0000-0000-0000615B0000}"/>
    <cellStyle name="Calculated Cell 3 2 5 2" xfId="46903" xr:uid="{00000000-0005-0000-0000-0000625B0000}"/>
    <cellStyle name="Calculated Cell 3 2 6" xfId="38786" xr:uid="{00000000-0005-0000-0000-0000635B0000}"/>
    <cellStyle name="Calculated Cell 3 2 6 2" xfId="46904" xr:uid="{00000000-0005-0000-0000-0000645B0000}"/>
    <cellStyle name="Calculated Cell 3 2 7" xfId="46897" xr:uid="{00000000-0005-0000-0000-0000655B0000}"/>
    <cellStyle name="Calculated Cell 3 3" xfId="15991" xr:uid="{00000000-0005-0000-0000-0000665B0000}"/>
    <cellStyle name="Calculated Cell 3 3 2" xfId="15992" xr:uid="{00000000-0005-0000-0000-0000675B0000}"/>
    <cellStyle name="Calculated Cell 3 3 3" xfId="46905" xr:uid="{00000000-0005-0000-0000-0000685B0000}"/>
    <cellStyle name="Calculated Cell 3 4" xfId="15993" xr:uid="{00000000-0005-0000-0000-0000695B0000}"/>
    <cellStyle name="Calculated Cell 3 4 2" xfId="15994" xr:uid="{00000000-0005-0000-0000-00006A5B0000}"/>
    <cellStyle name="Calculated Cell 3 4 3" xfId="46906" xr:uid="{00000000-0005-0000-0000-00006B5B0000}"/>
    <cellStyle name="Calculated Cell 3 5" xfId="15995" xr:uid="{00000000-0005-0000-0000-00006C5B0000}"/>
    <cellStyle name="Calculated Cell 3 6" xfId="46896" xr:uid="{00000000-0005-0000-0000-00006D5B0000}"/>
    <cellStyle name="Calculated Cell 4" xfId="15996" xr:uid="{00000000-0005-0000-0000-00006E5B0000}"/>
    <cellStyle name="Calculated Cell 4 2" xfId="15997" xr:uid="{00000000-0005-0000-0000-00006F5B0000}"/>
    <cellStyle name="Calculated Cell 4 2 2" xfId="15998" xr:uid="{00000000-0005-0000-0000-0000705B0000}"/>
    <cellStyle name="Calculated Cell 4 2 2 2" xfId="15999" xr:uid="{00000000-0005-0000-0000-0000715B0000}"/>
    <cellStyle name="Calculated Cell 4 2 2 3" xfId="16000" xr:uid="{00000000-0005-0000-0000-0000725B0000}"/>
    <cellStyle name="Calculated Cell 4 2 2 4" xfId="46909" xr:uid="{00000000-0005-0000-0000-0000735B0000}"/>
    <cellStyle name="Calculated Cell 4 2 3" xfId="16001" xr:uid="{00000000-0005-0000-0000-0000745B0000}"/>
    <cellStyle name="Calculated Cell 4 2 3 2" xfId="38787" xr:uid="{00000000-0005-0000-0000-0000755B0000}"/>
    <cellStyle name="Calculated Cell 4 2 3 3" xfId="46910" xr:uid="{00000000-0005-0000-0000-0000765B0000}"/>
    <cellStyle name="Calculated Cell 4 2 4" xfId="38788" xr:uid="{00000000-0005-0000-0000-0000775B0000}"/>
    <cellStyle name="Calculated Cell 4 2 4 2" xfId="46911" xr:uid="{00000000-0005-0000-0000-0000785B0000}"/>
    <cellStyle name="Calculated Cell 4 2 5" xfId="46908" xr:uid="{00000000-0005-0000-0000-0000795B0000}"/>
    <cellStyle name="Calculated Cell 4 3" xfId="16002" xr:uid="{00000000-0005-0000-0000-00007A5B0000}"/>
    <cellStyle name="Calculated Cell 4 3 2" xfId="16003" xr:uid="{00000000-0005-0000-0000-00007B5B0000}"/>
    <cellStyle name="Calculated Cell 4 3 3" xfId="46912" xr:uid="{00000000-0005-0000-0000-00007C5B0000}"/>
    <cellStyle name="Calculated Cell 4 4" xfId="16004" xr:uid="{00000000-0005-0000-0000-00007D5B0000}"/>
    <cellStyle name="Calculated Cell 4 4 2" xfId="16005" xr:uid="{00000000-0005-0000-0000-00007E5B0000}"/>
    <cellStyle name="Calculated Cell 4 4 3" xfId="46913" xr:uid="{00000000-0005-0000-0000-00007F5B0000}"/>
    <cellStyle name="Calculated Cell 4 5" xfId="16006" xr:uid="{00000000-0005-0000-0000-0000805B0000}"/>
    <cellStyle name="Calculated Cell 4 5 2" xfId="16007" xr:uid="{00000000-0005-0000-0000-0000815B0000}"/>
    <cellStyle name="Calculated Cell 4 5 3" xfId="16008" xr:uid="{00000000-0005-0000-0000-0000825B0000}"/>
    <cellStyle name="Calculated Cell 4 5 4" xfId="46914" xr:uid="{00000000-0005-0000-0000-0000835B0000}"/>
    <cellStyle name="Calculated Cell 4 6" xfId="16009" xr:uid="{00000000-0005-0000-0000-0000845B0000}"/>
    <cellStyle name="Calculated Cell 4 6 2" xfId="38789" xr:uid="{00000000-0005-0000-0000-0000855B0000}"/>
    <cellStyle name="Calculated Cell 4 6 3" xfId="46915" xr:uid="{00000000-0005-0000-0000-0000865B0000}"/>
    <cellStyle name="Calculated Cell 4 7" xfId="38790" xr:uid="{00000000-0005-0000-0000-0000875B0000}"/>
    <cellStyle name="Calculated Cell 4 7 2" xfId="46916" xr:uid="{00000000-0005-0000-0000-0000885B0000}"/>
    <cellStyle name="Calculated Cell 4 8" xfId="46907" xr:uid="{00000000-0005-0000-0000-0000895B0000}"/>
    <cellStyle name="Calculated Cell 5" xfId="16010" xr:uid="{00000000-0005-0000-0000-00008A5B0000}"/>
    <cellStyle name="Calculated Cell 5 2" xfId="16011" xr:uid="{00000000-0005-0000-0000-00008B5B0000}"/>
    <cellStyle name="Calculated Cell 5 2 2" xfId="16012" xr:uid="{00000000-0005-0000-0000-00008C5B0000}"/>
    <cellStyle name="Calculated Cell 5 2 2 2" xfId="16013" xr:uid="{00000000-0005-0000-0000-00008D5B0000}"/>
    <cellStyle name="Calculated Cell 5 2 2 3" xfId="16014" xr:uid="{00000000-0005-0000-0000-00008E5B0000}"/>
    <cellStyle name="Calculated Cell 5 2 2 4" xfId="46919" xr:uid="{00000000-0005-0000-0000-00008F5B0000}"/>
    <cellStyle name="Calculated Cell 5 2 3" xfId="16015" xr:uid="{00000000-0005-0000-0000-0000905B0000}"/>
    <cellStyle name="Calculated Cell 5 2 3 2" xfId="38791" xr:uid="{00000000-0005-0000-0000-0000915B0000}"/>
    <cellStyle name="Calculated Cell 5 2 3 3" xfId="46920" xr:uid="{00000000-0005-0000-0000-0000925B0000}"/>
    <cellStyle name="Calculated Cell 5 2 4" xfId="38792" xr:uid="{00000000-0005-0000-0000-0000935B0000}"/>
    <cellStyle name="Calculated Cell 5 2 4 2" xfId="46921" xr:uid="{00000000-0005-0000-0000-0000945B0000}"/>
    <cellStyle name="Calculated Cell 5 2 5" xfId="46918" xr:uid="{00000000-0005-0000-0000-0000955B0000}"/>
    <cellStyle name="Calculated Cell 5 3" xfId="16016" xr:uid="{00000000-0005-0000-0000-0000965B0000}"/>
    <cellStyle name="Calculated Cell 5 3 2" xfId="16017" xr:uid="{00000000-0005-0000-0000-0000975B0000}"/>
    <cellStyle name="Calculated Cell 5 3 3" xfId="46922" xr:uid="{00000000-0005-0000-0000-0000985B0000}"/>
    <cellStyle name="Calculated Cell 5 4" xfId="16018" xr:uid="{00000000-0005-0000-0000-0000995B0000}"/>
    <cellStyle name="Calculated Cell 5 4 2" xfId="16019" xr:uid="{00000000-0005-0000-0000-00009A5B0000}"/>
    <cellStyle name="Calculated Cell 5 4 3" xfId="46923" xr:uid="{00000000-0005-0000-0000-00009B5B0000}"/>
    <cellStyle name="Calculated Cell 5 5" xfId="16020" xr:uid="{00000000-0005-0000-0000-00009C5B0000}"/>
    <cellStyle name="Calculated Cell 5 5 2" xfId="16021" xr:uid="{00000000-0005-0000-0000-00009D5B0000}"/>
    <cellStyle name="Calculated Cell 5 5 3" xfId="16022" xr:uid="{00000000-0005-0000-0000-00009E5B0000}"/>
    <cellStyle name="Calculated Cell 5 5 4" xfId="46924" xr:uid="{00000000-0005-0000-0000-00009F5B0000}"/>
    <cellStyle name="Calculated Cell 5 6" xfId="16023" xr:uid="{00000000-0005-0000-0000-0000A05B0000}"/>
    <cellStyle name="Calculated Cell 5 6 2" xfId="38793" xr:uid="{00000000-0005-0000-0000-0000A15B0000}"/>
    <cellStyle name="Calculated Cell 5 6 3" xfId="46925" xr:uid="{00000000-0005-0000-0000-0000A25B0000}"/>
    <cellStyle name="Calculated Cell 5 7" xfId="38794" xr:uid="{00000000-0005-0000-0000-0000A35B0000}"/>
    <cellStyle name="Calculated Cell 5 7 2" xfId="46926" xr:uid="{00000000-0005-0000-0000-0000A45B0000}"/>
    <cellStyle name="Calculated Cell 5 8" xfId="46917" xr:uid="{00000000-0005-0000-0000-0000A55B0000}"/>
    <cellStyle name="Calculated Cell 6" xfId="16024" xr:uid="{00000000-0005-0000-0000-0000A65B0000}"/>
    <cellStyle name="Calculated Cell 6 2" xfId="16025" xr:uid="{00000000-0005-0000-0000-0000A75B0000}"/>
    <cellStyle name="Calculated Cell 6 2 2" xfId="16026" xr:uid="{00000000-0005-0000-0000-0000A85B0000}"/>
    <cellStyle name="Calculated Cell 6 2 3" xfId="46928" xr:uid="{00000000-0005-0000-0000-0000A95B0000}"/>
    <cellStyle name="Calculated Cell 6 3" xfId="16027" xr:uid="{00000000-0005-0000-0000-0000AA5B0000}"/>
    <cellStyle name="Calculated Cell 6 3 2" xfId="16028" xr:uid="{00000000-0005-0000-0000-0000AB5B0000}"/>
    <cellStyle name="Calculated Cell 6 3 3" xfId="46929" xr:uid="{00000000-0005-0000-0000-0000AC5B0000}"/>
    <cellStyle name="Calculated Cell 6 4" xfId="16029" xr:uid="{00000000-0005-0000-0000-0000AD5B0000}"/>
    <cellStyle name="Calculated Cell 6 5" xfId="46927" xr:uid="{00000000-0005-0000-0000-0000AE5B0000}"/>
    <cellStyle name="Calculated Cell 7" xfId="16030" xr:uid="{00000000-0005-0000-0000-0000AF5B0000}"/>
    <cellStyle name="Calculated Cell 7 2" xfId="16031" xr:uid="{00000000-0005-0000-0000-0000B05B0000}"/>
    <cellStyle name="Calculated Cell 7 3" xfId="46930" xr:uid="{00000000-0005-0000-0000-0000B15B0000}"/>
    <cellStyle name="Calculated Cell 8" xfId="16032" xr:uid="{00000000-0005-0000-0000-0000B25B0000}"/>
    <cellStyle name="Calculated Cell 8 2" xfId="16033" xr:uid="{00000000-0005-0000-0000-0000B35B0000}"/>
    <cellStyle name="Calculated Cell 8 3" xfId="46931" xr:uid="{00000000-0005-0000-0000-0000B45B0000}"/>
    <cellStyle name="Calculated Cell 9" xfId="16034" xr:uid="{00000000-0005-0000-0000-0000B55B0000}"/>
    <cellStyle name="Calculation 10" xfId="16035" xr:uid="{00000000-0005-0000-0000-0000B65B0000}"/>
    <cellStyle name="Calculation 2" xfId="16036" xr:uid="{00000000-0005-0000-0000-0000B75B0000}"/>
    <cellStyle name="Calculation 2 10" xfId="34889" xr:uid="{00000000-0005-0000-0000-0000B85B0000}"/>
    <cellStyle name="Calculation 2 10 2" xfId="41050" xr:uid="{00000000-0005-0000-0000-0000B95B0000}"/>
    <cellStyle name="Calculation 2 11" xfId="41052" xr:uid="{00000000-0005-0000-0000-0000BA5B0000}"/>
    <cellStyle name="Calculation 2 12" xfId="41871" xr:uid="{00000000-0005-0000-0000-0000BB5B0000}"/>
    <cellStyle name="Calculation 2 2" xfId="16037" xr:uid="{00000000-0005-0000-0000-0000BC5B0000}"/>
    <cellStyle name="Calculation 2 2 10" xfId="16038" xr:uid="{00000000-0005-0000-0000-0000BD5B0000}"/>
    <cellStyle name="Calculation 2 2 10 2" xfId="16039" xr:uid="{00000000-0005-0000-0000-0000BE5B0000}"/>
    <cellStyle name="Calculation 2 2 10 2 2" xfId="16040" xr:uid="{00000000-0005-0000-0000-0000BF5B0000}"/>
    <cellStyle name="Calculation 2 2 10 2 2 2" xfId="46934" xr:uid="{00000000-0005-0000-0000-0000C05B0000}"/>
    <cellStyle name="Calculation 2 2 10 2 3" xfId="41099" xr:uid="{00000000-0005-0000-0000-0000C15B0000}"/>
    <cellStyle name="Calculation 2 2 10 2 4" xfId="46933" xr:uid="{00000000-0005-0000-0000-0000C25B0000}"/>
    <cellStyle name="Calculation 2 2 10 3" xfId="16041" xr:uid="{00000000-0005-0000-0000-0000C35B0000}"/>
    <cellStyle name="Calculation 2 2 10 3 2" xfId="46935" xr:uid="{00000000-0005-0000-0000-0000C45B0000}"/>
    <cellStyle name="Calculation 2 2 10 4" xfId="38795" xr:uid="{00000000-0005-0000-0000-0000C55B0000}"/>
    <cellStyle name="Calculation 2 2 10 5" xfId="41098" xr:uid="{00000000-0005-0000-0000-0000C65B0000}"/>
    <cellStyle name="Calculation 2 2 10 6" xfId="46932" xr:uid="{00000000-0005-0000-0000-0000C75B0000}"/>
    <cellStyle name="Calculation 2 2 11" xfId="16042" xr:uid="{00000000-0005-0000-0000-0000C85B0000}"/>
    <cellStyle name="Calculation 2 2 11 2" xfId="16043" xr:uid="{00000000-0005-0000-0000-0000C95B0000}"/>
    <cellStyle name="Calculation 2 2 11 2 2" xfId="46937" xr:uid="{00000000-0005-0000-0000-0000CA5B0000}"/>
    <cellStyle name="Calculation 2 2 11 3" xfId="41100" xr:uid="{00000000-0005-0000-0000-0000CB5B0000}"/>
    <cellStyle name="Calculation 2 2 11 4" xfId="46936" xr:uid="{00000000-0005-0000-0000-0000CC5B0000}"/>
    <cellStyle name="Calculation 2 2 12" xfId="16044" xr:uid="{00000000-0005-0000-0000-0000CD5B0000}"/>
    <cellStyle name="Calculation 2 2 12 2" xfId="41101" xr:uid="{00000000-0005-0000-0000-0000CE5B0000}"/>
    <cellStyle name="Calculation 2 2 12 2 2" xfId="46939" xr:uid="{00000000-0005-0000-0000-0000CF5B0000}"/>
    <cellStyle name="Calculation 2 2 12 3" xfId="46938" xr:uid="{00000000-0005-0000-0000-0000D05B0000}"/>
    <cellStyle name="Calculation 2 2 13" xfId="41049" xr:uid="{00000000-0005-0000-0000-0000D15B0000}"/>
    <cellStyle name="Calculation 2 2 13 2" xfId="46940" xr:uid="{00000000-0005-0000-0000-0000D25B0000}"/>
    <cellStyle name="Calculation 2 2 14" xfId="41872" xr:uid="{00000000-0005-0000-0000-0000D35B0000}"/>
    <cellStyle name="Calculation 2 2 2" xfId="16045" xr:uid="{00000000-0005-0000-0000-0000D45B0000}"/>
    <cellStyle name="Calculation 2 2 2 2" xfId="16046" xr:uid="{00000000-0005-0000-0000-0000D55B0000}"/>
    <cellStyle name="Calculation 2 2 2 2 2" xfId="16047" xr:uid="{00000000-0005-0000-0000-0000D65B0000}"/>
    <cellStyle name="Calculation 2 2 2 2 2 2" xfId="16048" xr:uid="{00000000-0005-0000-0000-0000D75B0000}"/>
    <cellStyle name="Calculation 2 2 2 2 2 2 2" xfId="16049" xr:uid="{00000000-0005-0000-0000-0000D85B0000}"/>
    <cellStyle name="Calculation 2 2 2 2 2 2 2 2" xfId="46945" xr:uid="{00000000-0005-0000-0000-0000D95B0000}"/>
    <cellStyle name="Calculation 2 2 2 2 2 2 3" xfId="34893" xr:uid="{00000000-0005-0000-0000-0000DA5B0000}"/>
    <cellStyle name="Calculation 2 2 2 2 2 2 4" xfId="41045" xr:uid="{00000000-0005-0000-0000-0000DB5B0000}"/>
    <cellStyle name="Calculation 2 2 2 2 2 2 5" xfId="46944" xr:uid="{00000000-0005-0000-0000-0000DC5B0000}"/>
    <cellStyle name="Calculation 2 2 2 2 2 3" xfId="16050" xr:uid="{00000000-0005-0000-0000-0000DD5B0000}"/>
    <cellStyle name="Calculation 2 2 2 2 2 3 2" xfId="16051" xr:uid="{00000000-0005-0000-0000-0000DE5B0000}"/>
    <cellStyle name="Calculation 2 2 2 2 2 3 3" xfId="46946" xr:uid="{00000000-0005-0000-0000-0000DF5B0000}"/>
    <cellStyle name="Calculation 2 2 2 2 2 4" xfId="16052" xr:uid="{00000000-0005-0000-0000-0000E05B0000}"/>
    <cellStyle name="Calculation 2 2 2 2 2 5" xfId="34892" xr:uid="{00000000-0005-0000-0000-0000E15B0000}"/>
    <cellStyle name="Calculation 2 2 2 2 2 6" xfId="41046" xr:uid="{00000000-0005-0000-0000-0000E25B0000}"/>
    <cellStyle name="Calculation 2 2 2 2 2 7" xfId="46943" xr:uid="{00000000-0005-0000-0000-0000E35B0000}"/>
    <cellStyle name="Calculation 2 2 2 2 3" xfId="16053" xr:uid="{00000000-0005-0000-0000-0000E45B0000}"/>
    <cellStyle name="Calculation 2 2 2 2 3 2" xfId="16054" xr:uid="{00000000-0005-0000-0000-0000E55B0000}"/>
    <cellStyle name="Calculation 2 2 2 2 3 2 2" xfId="16055" xr:uid="{00000000-0005-0000-0000-0000E65B0000}"/>
    <cellStyle name="Calculation 2 2 2 2 3 2 2 2" xfId="46949" xr:uid="{00000000-0005-0000-0000-0000E75B0000}"/>
    <cellStyle name="Calculation 2 2 2 2 3 2 3" xfId="34895" xr:uid="{00000000-0005-0000-0000-0000E85B0000}"/>
    <cellStyle name="Calculation 2 2 2 2 3 2 4" xfId="36205" xr:uid="{00000000-0005-0000-0000-0000E95B0000}"/>
    <cellStyle name="Calculation 2 2 2 2 3 2 5" xfId="46948" xr:uid="{00000000-0005-0000-0000-0000EA5B0000}"/>
    <cellStyle name="Calculation 2 2 2 2 3 3" xfId="16056" xr:uid="{00000000-0005-0000-0000-0000EB5B0000}"/>
    <cellStyle name="Calculation 2 2 2 2 3 3 2" xfId="46950" xr:uid="{00000000-0005-0000-0000-0000EC5B0000}"/>
    <cellStyle name="Calculation 2 2 2 2 3 4" xfId="34894" xr:uid="{00000000-0005-0000-0000-0000ED5B0000}"/>
    <cellStyle name="Calculation 2 2 2 2 3 5" xfId="36206" xr:uid="{00000000-0005-0000-0000-0000EE5B0000}"/>
    <cellStyle name="Calculation 2 2 2 2 3 6" xfId="46947" xr:uid="{00000000-0005-0000-0000-0000EF5B0000}"/>
    <cellStyle name="Calculation 2 2 2 2 4" xfId="16057" xr:uid="{00000000-0005-0000-0000-0000F05B0000}"/>
    <cellStyle name="Calculation 2 2 2 2 4 2" xfId="34896" xr:uid="{00000000-0005-0000-0000-0000F15B0000}"/>
    <cellStyle name="Calculation 2 2 2 2 4 3" xfId="36204" xr:uid="{00000000-0005-0000-0000-0000F25B0000}"/>
    <cellStyle name="Calculation 2 2 2 2 4 4" xfId="46951" xr:uid="{00000000-0005-0000-0000-0000F35B0000}"/>
    <cellStyle name="Calculation 2 2 2 2 5" xfId="34891" xr:uid="{00000000-0005-0000-0000-0000F45B0000}"/>
    <cellStyle name="Calculation 2 2 2 2 6" xfId="41047" xr:uid="{00000000-0005-0000-0000-0000F55B0000}"/>
    <cellStyle name="Calculation 2 2 2 2 7" xfId="46942" xr:uid="{00000000-0005-0000-0000-0000F65B0000}"/>
    <cellStyle name="Calculation 2 2 2 3" xfId="16058" xr:uid="{00000000-0005-0000-0000-0000F75B0000}"/>
    <cellStyle name="Calculation 2 2 2 3 2" xfId="16059" xr:uid="{00000000-0005-0000-0000-0000F85B0000}"/>
    <cellStyle name="Calculation 2 2 2 3 2 2" xfId="16060" xr:uid="{00000000-0005-0000-0000-0000F95B0000}"/>
    <cellStyle name="Calculation 2 2 2 3 2 2 2" xfId="46954" xr:uid="{00000000-0005-0000-0000-0000FA5B0000}"/>
    <cellStyle name="Calculation 2 2 2 3 2 3" xfId="34898" xr:uid="{00000000-0005-0000-0000-0000FB5B0000}"/>
    <cellStyle name="Calculation 2 2 2 3 2 4" xfId="41042" xr:uid="{00000000-0005-0000-0000-0000FC5B0000}"/>
    <cellStyle name="Calculation 2 2 2 3 2 5" xfId="46953" xr:uid="{00000000-0005-0000-0000-0000FD5B0000}"/>
    <cellStyle name="Calculation 2 2 2 3 3" xfId="16061" xr:uid="{00000000-0005-0000-0000-0000FE5B0000}"/>
    <cellStyle name="Calculation 2 2 2 3 3 2" xfId="41102" xr:uid="{00000000-0005-0000-0000-0000FF5B0000}"/>
    <cellStyle name="Calculation 2 2 2 3 3 2 2" xfId="46956" xr:uid="{00000000-0005-0000-0000-0000005C0000}"/>
    <cellStyle name="Calculation 2 2 2 3 3 3" xfId="46955" xr:uid="{00000000-0005-0000-0000-0000015C0000}"/>
    <cellStyle name="Calculation 2 2 2 3 4" xfId="34897" xr:uid="{00000000-0005-0000-0000-0000025C0000}"/>
    <cellStyle name="Calculation 2 2 2 3 4 2" xfId="46957" xr:uid="{00000000-0005-0000-0000-0000035C0000}"/>
    <cellStyle name="Calculation 2 2 2 3 5" xfId="41044" xr:uid="{00000000-0005-0000-0000-0000045C0000}"/>
    <cellStyle name="Calculation 2 2 2 3 6" xfId="46952" xr:uid="{00000000-0005-0000-0000-0000055C0000}"/>
    <cellStyle name="Calculation 2 2 2 4" xfId="16062" xr:uid="{00000000-0005-0000-0000-0000065C0000}"/>
    <cellStyle name="Calculation 2 2 2 4 2" xfId="16063" xr:uid="{00000000-0005-0000-0000-0000075C0000}"/>
    <cellStyle name="Calculation 2 2 2 4 2 2" xfId="16064" xr:uid="{00000000-0005-0000-0000-0000085C0000}"/>
    <cellStyle name="Calculation 2 2 2 4 2 2 2" xfId="46960" xr:uid="{00000000-0005-0000-0000-0000095C0000}"/>
    <cellStyle name="Calculation 2 2 2 4 2 3" xfId="34900" xr:uid="{00000000-0005-0000-0000-00000A5C0000}"/>
    <cellStyle name="Calculation 2 2 2 4 2 4" xfId="41039" xr:uid="{00000000-0005-0000-0000-00000B5C0000}"/>
    <cellStyle name="Calculation 2 2 2 4 2 5" xfId="46959" xr:uid="{00000000-0005-0000-0000-00000C5C0000}"/>
    <cellStyle name="Calculation 2 2 2 4 3" xfId="16065" xr:uid="{00000000-0005-0000-0000-00000D5C0000}"/>
    <cellStyle name="Calculation 2 2 2 4 3 2" xfId="16066" xr:uid="{00000000-0005-0000-0000-00000E5C0000}"/>
    <cellStyle name="Calculation 2 2 2 4 3 3" xfId="46961" xr:uid="{00000000-0005-0000-0000-00000F5C0000}"/>
    <cellStyle name="Calculation 2 2 2 4 4" xfId="16067" xr:uid="{00000000-0005-0000-0000-0000105C0000}"/>
    <cellStyle name="Calculation 2 2 2 4 5" xfId="34899" xr:uid="{00000000-0005-0000-0000-0000115C0000}"/>
    <cellStyle name="Calculation 2 2 2 4 6" xfId="41040" xr:uid="{00000000-0005-0000-0000-0000125C0000}"/>
    <cellStyle name="Calculation 2 2 2 4 7" xfId="46958" xr:uid="{00000000-0005-0000-0000-0000135C0000}"/>
    <cellStyle name="Calculation 2 2 2 5" xfId="16068" xr:uid="{00000000-0005-0000-0000-0000145C0000}"/>
    <cellStyle name="Calculation 2 2 2 5 2" xfId="16069" xr:uid="{00000000-0005-0000-0000-0000155C0000}"/>
    <cellStyle name="Calculation 2 2 2 5 2 2" xfId="16070" xr:uid="{00000000-0005-0000-0000-0000165C0000}"/>
    <cellStyle name="Calculation 2 2 2 5 2 2 2" xfId="46964" xr:uid="{00000000-0005-0000-0000-0000175C0000}"/>
    <cellStyle name="Calculation 2 2 2 5 2 3" xfId="41103" xr:uid="{00000000-0005-0000-0000-0000185C0000}"/>
    <cellStyle name="Calculation 2 2 2 5 2 4" xfId="46963" xr:uid="{00000000-0005-0000-0000-0000195C0000}"/>
    <cellStyle name="Calculation 2 2 2 5 3" xfId="16071" xr:uid="{00000000-0005-0000-0000-00001A5C0000}"/>
    <cellStyle name="Calculation 2 2 2 5 3 2" xfId="46965" xr:uid="{00000000-0005-0000-0000-00001B5C0000}"/>
    <cellStyle name="Calculation 2 2 2 5 4" xfId="34901" xr:uid="{00000000-0005-0000-0000-00001C5C0000}"/>
    <cellStyle name="Calculation 2 2 2 5 5" xfId="41038" xr:uid="{00000000-0005-0000-0000-00001D5C0000}"/>
    <cellStyle name="Calculation 2 2 2 5 6" xfId="46962" xr:uid="{00000000-0005-0000-0000-00001E5C0000}"/>
    <cellStyle name="Calculation 2 2 2 6" xfId="16072" xr:uid="{00000000-0005-0000-0000-00001F5C0000}"/>
    <cellStyle name="Calculation 2 2 2 6 2" xfId="46966" xr:uid="{00000000-0005-0000-0000-0000205C0000}"/>
    <cellStyle name="Calculation 2 2 2 7" xfId="34890" xr:uid="{00000000-0005-0000-0000-0000215C0000}"/>
    <cellStyle name="Calculation 2 2 2 8" xfId="41048" xr:uid="{00000000-0005-0000-0000-0000225C0000}"/>
    <cellStyle name="Calculation 2 2 2 9" xfId="46941" xr:uid="{00000000-0005-0000-0000-0000235C0000}"/>
    <cellStyle name="Calculation 2 2 3" xfId="16073" xr:uid="{00000000-0005-0000-0000-0000245C0000}"/>
    <cellStyle name="Calculation 2 2 3 2" xfId="16074" xr:uid="{00000000-0005-0000-0000-0000255C0000}"/>
    <cellStyle name="Calculation 2 2 3 2 2" xfId="16075" xr:uid="{00000000-0005-0000-0000-0000265C0000}"/>
    <cellStyle name="Calculation 2 2 3 2 2 2" xfId="16076" xr:uid="{00000000-0005-0000-0000-0000275C0000}"/>
    <cellStyle name="Calculation 2 2 3 2 2 2 2" xfId="16077" xr:uid="{00000000-0005-0000-0000-0000285C0000}"/>
    <cellStyle name="Calculation 2 2 3 2 2 2 2 2" xfId="46971" xr:uid="{00000000-0005-0000-0000-0000295C0000}"/>
    <cellStyle name="Calculation 2 2 3 2 2 2 3" xfId="34905" xr:uid="{00000000-0005-0000-0000-00002A5C0000}"/>
    <cellStyle name="Calculation 2 2 3 2 2 2 4" xfId="41034" xr:uid="{00000000-0005-0000-0000-00002B5C0000}"/>
    <cellStyle name="Calculation 2 2 3 2 2 2 5" xfId="46970" xr:uid="{00000000-0005-0000-0000-00002C5C0000}"/>
    <cellStyle name="Calculation 2 2 3 2 2 3" xfId="16078" xr:uid="{00000000-0005-0000-0000-00002D5C0000}"/>
    <cellStyle name="Calculation 2 2 3 2 2 3 2" xfId="16079" xr:uid="{00000000-0005-0000-0000-00002E5C0000}"/>
    <cellStyle name="Calculation 2 2 3 2 2 3 3" xfId="46972" xr:uid="{00000000-0005-0000-0000-00002F5C0000}"/>
    <cellStyle name="Calculation 2 2 3 2 2 4" xfId="16080" xr:uid="{00000000-0005-0000-0000-0000305C0000}"/>
    <cellStyle name="Calculation 2 2 3 2 2 5" xfId="34904" xr:uid="{00000000-0005-0000-0000-0000315C0000}"/>
    <cellStyle name="Calculation 2 2 3 2 2 6" xfId="41035" xr:uid="{00000000-0005-0000-0000-0000325C0000}"/>
    <cellStyle name="Calculation 2 2 3 2 2 7" xfId="46969" xr:uid="{00000000-0005-0000-0000-0000335C0000}"/>
    <cellStyle name="Calculation 2 2 3 2 3" xfId="16081" xr:uid="{00000000-0005-0000-0000-0000345C0000}"/>
    <cellStyle name="Calculation 2 2 3 2 3 2" xfId="16082" xr:uid="{00000000-0005-0000-0000-0000355C0000}"/>
    <cellStyle name="Calculation 2 2 3 2 3 2 2" xfId="16083" xr:uid="{00000000-0005-0000-0000-0000365C0000}"/>
    <cellStyle name="Calculation 2 2 3 2 3 2 2 2" xfId="46975" xr:uid="{00000000-0005-0000-0000-0000375C0000}"/>
    <cellStyle name="Calculation 2 2 3 2 3 2 3" xfId="34907" xr:uid="{00000000-0005-0000-0000-0000385C0000}"/>
    <cellStyle name="Calculation 2 2 3 2 3 2 4" xfId="41032" xr:uid="{00000000-0005-0000-0000-0000395C0000}"/>
    <cellStyle name="Calculation 2 2 3 2 3 2 5" xfId="46974" xr:uid="{00000000-0005-0000-0000-00003A5C0000}"/>
    <cellStyle name="Calculation 2 2 3 2 3 3" xfId="16084" xr:uid="{00000000-0005-0000-0000-00003B5C0000}"/>
    <cellStyle name="Calculation 2 2 3 2 3 3 2" xfId="46976" xr:uid="{00000000-0005-0000-0000-00003C5C0000}"/>
    <cellStyle name="Calculation 2 2 3 2 3 4" xfId="34906" xr:uid="{00000000-0005-0000-0000-00003D5C0000}"/>
    <cellStyle name="Calculation 2 2 3 2 3 5" xfId="41033" xr:uid="{00000000-0005-0000-0000-00003E5C0000}"/>
    <cellStyle name="Calculation 2 2 3 2 3 6" xfId="46973" xr:uid="{00000000-0005-0000-0000-00003F5C0000}"/>
    <cellStyle name="Calculation 2 2 3 2 4" xfId="16085" xr:uid="{00000000-0005-0000-0000-0000405C0000}"/>
    <cellStyle name="Calculation 2 2 3 2 4 2" xfId="34908" xr:uid="{00000000-0005-0000-0000-0000415C0000}"/>
    <cellStyle name="Calculation 2 2 3 2 4 3" xfId="41031" xr:uid="{00000000-0005-0000-0000-0000425C0000}"/>
    <cellStyle name="Calculation 2 2 3 2 4 4" xfId="46977" xr:uid="{00000000-0005-0000-0000-0000435C0000}"/>
    <cellStyle name="Calculation 2 2 3 2 5" xfId="34903" xr:uid="{00000000-0005-0000-0000-0000445C0000}"/>
    <cellStyle name="Calculation 2 2 3 2 6" xfId="41036" xr:uid="{00000000-0005-0000-0000-0000455C0000}"/>
    <cellStyle name="Calculation 2 2 3 2 7" xfId="46968" xr:uid="{00000000-0005-0000-0000-0000465C0000}"/>
    <cellStyle name="Calculation 2 2 3 3" xfId="16086" xr:uid="{00000000-0005-0000-0000-0000475C0000}"/>
    <cellStyle name="Calculation 2 2 3 3 2" xfId="16087" xr:uid="{00000000-0005-0000-0000-0000485C0000}"/>
    <cellStyle name="Calculation 2 2 3 3 2 2" xfId="16088" xr:uid="{00000000-0005-0000-0000-0000495C0000}"/>
    <cellStyle name="Calculation 2 2 3 3 2 2 2" xfId="46980" xr:uid="{00000000-0005-0000-0000-00004A5C0000}"/>
    <cellStyle name="Calculation 2 2 3 3 2 3" xfId="34910" xr:uid="{00000000-0005-0000-0000-00004B5C0000}"/>
    <cellStyle name="Calculation 2 2 3 3 2 4" xfId="41029" xr:uid="{00000000-0005-0000-0000-00004C5C0000}"/>
    <cellStyle name="Calculation 2 2 3 3 2 5" xfId="46979" xr:uid="{00000000-0005-0000-0000-00004D5C0000}"/>
    <cellStyle name="Calculation 2 2 3 3 3" xfId="16089" xr:uid="{00000000-0005-0000-0000-00004E5C0000}"/>
    <cellStyle name="Calculation 2 2 3 3 3 2" xfId="41104" xr:uid="{00000000-0005-0000-0000-00004F5C0000}"/>
    <cellStyle name="Calculation 2 2 3 3 3 2 2" xfId="46982" xr:uid="{00000000-0005-0000-0000-0000505C0000}"/>
    <cellStyle name="Calculation 2 2 3 3 3 3" xfId="46981" xr:uid="{00000000-0005-0000-0000-0000515C0000}"/>
    <cellStyle name="Calculation 2 2 3 3 4" xfId="34909" xr:uid="{00000000-0005-0000-0000-0000525C0000}"/>
    <cellStyle name="Calculation 2 2 3 3 4 2" xfId="46983" xr:uid="{00000000-0005-0000-0000-0000535C0000}"/>
    <cellStyle name="Calculation 2 2 3 3 5" xfId="41030" xr:uid="{00000000-0005-0000-0000-0000545C0000}"/>
    <cellStyle name="Calculation 2 2 3 3 6" xfId="46978" xr:uid="{00000000-0005-0000-0000-0000555C0000}"/>
    <cellStyle name="Calculation 2 2 3 4" xfId="16090" xr:uid="{00000000-0005-0000-0000-0000565C0000}"/>
    <cellStyle name="Calculation 2 2 3 4 2" xfId="16091" xr:uid="{00000000-0005-0000-0000-0000575C0000}"/>
    <cellStyle name="Calculation 2 2 3 4 2 2" xfId="16092" xr:uid="{00000000-0005-0000-0000-0000585C0000}"/>
    <cellStyle name="Calculation 2 2 3 4 2 2 2" xfId="46986" xr:uid="{00000000-0005-0000-0000-0000595C0000}"/>
    <cellStyle name="Calculation 2 2 3 4 2 3" xfId="34912" xr:uid="{00000000-0005-0000-0000-00005A5C0000}"/>
    <cellStyle name="Calculation 2 2 3 4 2 4" xfId="41027" xr:uid="{00000000-0005-0000-0000-00005B5C0000}"/>
    <cellStyle name="Calculation 2 2 3 4 2 5" xfId="46985" xr:uid="{00000000-0005-0000-0000-00005C5C0000}"/>
    <cellStyle name="Calculation 2 2 3 4 3" xfId="16093" xr:uid="{00000000-0005-0000-0000-00005D5C0000}"/>
    <cellStyle name="Calculation 2 2 3 4 3 2" xfId="16094" xr:uid="{00000000-0005-0000-0000-00005E5C0000}"/>
    <cellStyle name="Calculation 2 2 3 4 3 3" xfId="46987" xr:uid="{00000000-0005-0000-0000-00005F5C0000}"/>
    <cellStyle name="Calculation 2 2 3 4 4" xfId="16095" xr:uid="{00000000-0005-0000-0000-0000605C0000}"/>
    <cellStyle name="Calculation 2 2 3 4 5" xfId="34911" xr:uid="{00000000-0005-0000-0000-0000615C0000}"/>
    <cellStyle name="Calculation 2 2 3 4 6" xfId="41028" xr:uid="{00000000-0005-0000-0000-0000625C0000}"/>
    <cellStyle name="Calculation 2 2 3 4 7" xfId="46984" xr:uid="{00000000-0005-0000-0000-0000635C0000}"/>
    <cellStyle name="Calculation 2 2 3 5" xfId="16096" xr:uid="{00000000-0005-0000-0000-0000645C0000}"/>
    <cellStyle name="Calculation 2 2 3 5 2" xfId="16097" xr:uid="{00000000-0005-0000-0000-0000655C0000}"/>
    <cellStyle name="Calculation 2 2 3 5 2 2" xfId="16098" xr:uid="{00000000-0005-0000-0000-0000665C0000}"/>
    <cellStyle name="Calculation 2 2 3 5 2 2 2" xfId="46990" xr:uid="{00000000-0005-0000-0000-0000675C0000}"/>
    <cellStyle name="Calculation 2 2 3 5 2 3" xfId="41105" xr:uid="{00000000-0005-0000-0000-0000685C0000}"/>
    <cellStyle name="Calculation 2 2 3 5 2 4" xfId="46989" xr:uid="{00000000-0005-0000-0000-0000695C0000}"/>
    <cellStyle name="Calculation 2 2 3 5 3" xfId="16099" xr:uid="{00000000-0005-0000-0000-00006A5C0000}"/>
    <cellStyle name="Calculation 2 2 3 5 3 2" xfId="46991" xr:uid="{00000000-0005-0000-0000-00006B5C0000}"/>
    <cellStyle name="Calculation 2 2 3 5 4" xfId="34913" xr:uid="{00000000-0005-0000-0000-00006C5C0000}"/>
    <cellStyle name="Calculation 2 2 3 5 5" xfId="41026" xr:uid="{00000000-0005-0000-0000-00006D5C0000}"/>
    <cellStyle name="Calculation 2 2 3 5 6" xfId="46988" xr:uid="{00000000-0005-0000-0000-00006E5C0000}"/>
    <cellStyle name="Calculation 2 2 3 6" xfId="16100" xr:uid="{00000000-0005-0000-0000-00006F5C0000}"/>
    <cellStyle name="Calculation 2 2 3 6 2" xfId="46992" xr:uid="{00000000-0005-0000-0000-0000705C0000}"/>
    <cellStyle name="Calculation 2 2 3 7" xfId="34902" xr:uid="{00000000-0005-0000-0000-0000715C0000}"/>
    <cellStyle name="Calculation 2 2 3 8" xfId="41037" xr:uid="{00000000-0005-0000-0000-0000725C0000}"/>
    <cellStyle name="Calculation 2 2 3 9" xfId="46967" xr:uid="{00000000-0005-0000-0000-0000735C0000}"/>
    <cellStyle name="Calculation 2 2 4" xfId="16101" xr:uid="{00000000-0005-0000-0000-0000745C0000}"/>
    <cellStyle name="Calculation 2 2 4 2" xfId="16102" xr:uid="{00000000-0005-0000-0000-0000755C0000}"/>
    <cellStyle name="Calculation 2 2 4 2 2" xfId="16103" xr:uid="{00000000-0005-0000-0000-0000765C0000}"/>
    <cellStyle name="Calculation 2 2 4 2 2 2" xfId="16104" xr:uid="{00000000-0005-0000-0000-0000775C0000}"/>
    <cellStyle name="Calculation 2 2 4 2 2 2 2" xfId="46996" xr:uid="{00000000-0005-0000-0000-0000785C0000}"/>
    <cellStyle name="Calculation 2 2 4 2 2 3" xfId="34916" xr:uid="{00000000-0005-0000-0000-0000795C0000}"/>
    <cellStyle name="Calculation 2 2 4 2 2 4" xfId="41023" xr:uid="{00000000-0005-0000-0000-00007A5C0000}"/>
    <cellStyle name="Calculation 2 2 4 2 2 5" xfId="46995" xr:uid="{00000000-0005-0000-0000-00007B5C0000}"/>
    <cellStyle name="Calculation 2 2 4 2 3" xfId="16105" xr:uid="{00000000-0005-0000-0000-00007C5C0000}"/>
    <cellStyle name="Calculation 2 2 4 2 3 2" xfId="41106" xr:uid="{00000000-0005-0000-0000-00007D5C0000}"/>
    <cellStyle name="Calculation 2 2 4 2 3 2 2" xfId="46998" xr:uid="{00000000-0005-0000-0000-00007E5C0000}"/>
    <cellStyle name="Calculation 2 2 4 2 3 3" xfId="46997" xr:uid="{00000000-0005-0000-0000-00007F5C0000}"/>
    <cellStyle name="Calculation 2 2 4 2 4" xfId="34915" xr:uid="{00000000-0005-0000-0000-0000805C0000}"/>
    <cellStyle name="Calculation 2 2 4 2 4 2" xfId="46999" xr:uid="{00000000-0005-0000-0000-0000815C0000}"/>
    <cellStyle name="Calculation 2 2 4 2 5" xfId="41024" xr:uid="{00000000-0005-0000-0000-0000825C0000}"/>
    <cellStyle name="Calculation 2 2 4 2 6" xfId="46994" xr:uid="{00000000-0005-0000-0000-0000835C0000}"/>
    <cellStyle name="Calculation 2 2 4 3" xfId="16106" xr:uid="{00000000-0005-0000-0000-0000845C0000}"/>
    <cellStyle name="Calculation 2 2 4 3 2" xfId="16107" xr:uid="{00000000-0005-0000-0000-0000855C0000}"/>
    <cellStyle name="Calculation 2 2 4 3 2 2" xfId="16108" xr:uid="{00000000-0005-0000-0000-0000865C0000}"/>
    <cellStyle name="Calculation 2 2 4 3 2 2 2" xfId="47002" xr:uid="{00000000-0005-0000-0000-0000875C0000}"/>
    <cellStyle name="Calculation 2 2 4 3 2 3" xfId="34918" xr:uid="{00000000-0005-0000-0000-0000885C0000}"/>
    <cellStyle name="Calculation 2 2 4 3 2 4" xfId="41021" xr:uid="{00000000-0005-0000-0000-0000895C0000}"/>
    <cellStyle name="Calculation 2 2 4 3 2 5" xfId="47001" xr:uid="{00000000-0005-0000-0000-00008A5C0000}"/>
    <cellStyle name="Calculation 2 2 4 3 3" xfId="16109" xr:uid="{00000000-0005-0000-0000-00008B5C0000}"/>
    <cellStyle name="Calculation 2 2 4 3 3 2" xfId="41107" xr:uid="{00000000-0005-0000-0000-00008C5C0000}"/>
    <cellStyle name="Calculation 2 2 4 3 3 2 2" xfId="47004" xr:uid="{00000000-0005-0000-0000-00008D5C0000}"/>
    <cellStyle name="Calculation 2 2 4 3 3 3" xfId="47003" xr:uid="{00000000-0005-0000-0000-00008E5C0000}"/>
    <cellStyle name="Calculation 2 2 4 3 4" xfId="34917" xr:uid="{00000000-0005-0000-0000-00008F5C0000}"/>
    <cellStyle name="Calculation 2 2 4 3 4 2" xfId="47005" xr:uid="{00000000-0005-0000-0000-0000905C0000}"/>
    <cellStyle name="Calculation 2 2 4 3 5" xfId="41022" xr:uid="{00000000-0005-0000-0000-0000915C0000}"/>
    <cellStyle name="Calculation 2 2 4 3 6" xfId="47000" xr:uid="{00000000-0005-0000-0000-0000925C0000}"/>
    <cellStyle name="Calculation 2 2 4 4" xfId="16110" xr:uid="{00000000-0005-0000-0000-0000935C0000}"/>
    <cellStyle name="Calculation 2 2 4 4 2" xfId="16111" xr:uid="{00000000-0005-0000-0000-0000945C0000}"/>
    <cellStyle name="Calculation 2 2 4 4 2 2" xfId="16112" xr:uid="{00000000-0005-0000-0000-0000955C0000}"/>
    <cellStyle name="Calculation 2 2 4 4 2 2 2" xfId="47008" xr:uid="{00000000-0005-0000-0000-0000965C0000}"/>
    <cellStyle name="Calculation 2 2 4 4 2 3" xfId="41108" xr:uid="{00000000-0005-0000-0000-0000975C0000}"/>
    <cellStyle name="Calculation 2 2 4 4 2 4" xfId="47007" xr:uid="{00000000-0005-0000-0000-0000985C0000}"/>
    <cellStyle name="Calculation 2 2 4 4 3" xfId="16113" xr:uid="{00000000-0005-0000-0000-0000995C0000}"/>
    <cellStyle name="Calculation 2 2 4 4 3 2" xfId="16114" xr:uid="{00000000-0005-0000-0000-00009A5C0000}"/>
    <cellStyle name="Calculation 2 2 4 4 3 3" xfId="47009" xr:uid="{00000000-0005-0000-0000-00009B5C0000}"/>
    <cellStyle name="Calculation 2 2 4 4 4" xfId="16115" xr:uid="{00000000-0005-0000-0000-00009C5C0000}"/>
    <cellStyle name="Calculation 2 2 4 4 5" xfId="34919" xr:uid="{00000000-0005-0000-0000-00009D5C0000}"/>
    <cellStyle name="Calculation 2 2 4 4 6" xfId="41020" xr:uid="{00000000-0005-0000-0000-00009E5C0000}"/>
    <cellStyle name="Calculation 2 2 4 4 7" xfId="47006" xr:uid="{00000000-0005-0000-0000-00009F5C0000}"/>
    <cellStyle name="Calculation 2 2 4 5" xfId="16116" xr:uid="{00000000-0005-0000-0000-0000A05C0000}"/>
    <cellStyle name="Calculation 2 2 4 5 2" xfId="16117" xr:uid="{00000000-0005-0000-0000-0000A15C0000}"/>
    <cellStyle name="Calculation 2 2 4 5 2 2" xfId="16118" xr:uid="{00000000-0005-0000-0000-0000A25C0000}"/>
    <cellStyle name="Calculation 2 2 4 5 2 2 2" xfId="47012" xr:uid="{00000000-0005-0000-0000-0000A35C0000}"/>
    <cellStyle name="Calculation 2 2 4 5 2 3" xfId="41110" xr:uid="{00000000-0005-0000-0000-0000A45C0000}"/>
    <cellStyle name="Calculation 2 2 4 5 2 4" xfId="47011" xr:uid="{00000000-0005-0000-0000-0000A55C0000}"/>
    <cellStyle name="Calculation 2 2 4 5 3" xfId="16119" xr:uid="{00000000-0005-0000-0000-0000A65C0000}"/>
    <cellStyle name="Calculation 2 2 4 5 3 2" xfId="47013" xr:uid="{00000000-0005-0000-0000-0000A75C0000}"/>
    <cellStyle name="Calculation 2 2 4 5 4" xfId="41109" xr:uid="{00000000-0005-0000-0000-0000A85C0000}"/>
    <cellStyle name="Calculation 2 2 4 5 5" xfId="47010" xr:uid="{00000000-0005-0000-0000-0000A95C0000}"/>
    <cellStyle name="Calculation 2 2 4 6" xfId="16120" xr:uid="{00000000-0005-0000-0000-0000AA5C0000}"/>
    <cellStyle name="Calculation 2 2 4 6 2" xfId="47014" xr:uid="{00000000-0005-0000-0000-0000AB5C0000}"/>
    <cellStyle name="Calculation 2 2 4 7" xfId="34914" xr:uid="{00000000-0005-0000-0000-0000AC5C0000}"/>
    <cellStyle name="Calculation 2 2 4 8" xfId="41025" xr:uid="{00000000-0005-0000-0000-0000AD5C0000}"/>
    <cellStyle name="Calculation 2 2 4 9" xfId="46993" xr:uid="{00000000-0005-0000-0000-0000AE5C0000}"/>
    <cellStyle name="Calculation 2 2 5" xfId="16121" xr:uid="{00000000-0005-0000-0000-0000AF5C0000}"/>
    <cellStyle name="Calculation 2 2 5 2" xfId="16122" xr:uid="{00000000-0005-0000-0000-0000B05C0000}"/>
    <cellStyle name="Calculation 2 2 5 2 2" xfId="16123" xr:uid="{00000000-0005-0000-0000-0000B15C0000}"/>
    <cellStyle name="Calculation 2 2 5 2 2 2" xfId="16124" xr:uid="{00000000-0005-0000-0000-0000B25C0000}"/>
    <cellStyle name="Calculation 2 2 5 2 2 2 2" xfId="47018" xr:uid="{00000000-0005-0000-0000-0000B35C0000}"/>
    <cellStyle name="Calculation 2 2 5 2 2 3" xfId="41111" xr:uid="{00000000-0005-0000-0000-0000B45C0000}"/>
    <cellStyle name="Calculation 2 2 5 2 2 4" xfId="47017" xr:uid="{00000000-0005-0000-0000-0000B55C0000}"/>
    <cellStyle name="Calculation 2 2 5 2 3" xfId="16125" xr:uid="{00000000-0005-0000-0000-0000B65C0000}"/>
    <cellStyle name="Calculation 2 2 5 2 3 2" xfId="41112" xr:uid="{00000000-0005-0000-0000-0000B75C0000}"/>
    <cellStyle name="Calculation 2 2 5 2 3 2 2" xfId="47020" xr:uid="{00000000-0005-0000-0000-0000B85C0000}"/>
    <cellStyle name="Calculation 2 2 5 2 3 3" xfId="47019" xr:uid="{00000000-0005-0000-0000-0000B95C0000}"/>
    <cellStyle name="Calculation 2 2 5 2 4" xfId="34921" xr:uid="{00000000-0005-0000-0000-0000BA5C0000}"/>
    <cellStyle name="Calculation 2 2 5 2 4 2" xfId="47021" xr:uid="{00000000-0005-0000-0000-0000BB5C0000}"/>
    <cellStyle name="Calculation 2 2 5 2 5" xfId="41019" xr:uid="{00000000-0005-0000-0000-0000BC5C0000}"/>
    <cellStyle name="Calculation 2 2 5 2 6" xfId="47016" xr:uid="{00000000-0005-0000-0000-0000BD5C0000}"/>
    <cellStyle name="Calculation 2 2 5 3" xfId="16126" xr:uid="{00000000-0005-0000-0000-0000BE5C0000}"/>
    <cellStyle name="Calculation 2 2 5 3 2" xfId="16127" xr:uid="{00000000-0005-0000-0000-0000BF5C0000}"/>
    <cellStyle name="Calculation 2 2 5 3 2 2" xfId="16128" xr:uid="{00000000-0005-0000-0000-0000C05C0000}"/>
    <cellStyle name="Calculation 2 2 5 3 2 2 2" xfId="47024" xr:uid="{00000000-0005-0000-0000-0000C15C0000}"/>
    <cellStyle name="Calculation 2 2 5 3 2 3" xfId="41114" xr:uid="{00000000-0005-0000-0000-0000C25C0000}"/>
    <cellStyle name="Calculation 2 2 5 3 2 4" xfId="47023" xr:uid="{00000000-0005-0000-0000-0000C35C0000}"/>
    <cellStyle name="Calculation 2 2 5 3 3" xfId="16129" xr:uid="{00000000-0005-0000-0000-0000C45C0000}"/>
    <cellStyle name="Calculation 2 2 5 3 3 2" xfId="41115" xr:uid="{00000000-0005-0000-0000-0000C55C0000}"/>
    <cellStyle name="Calculation 2 2 5 3 3 2 2" xfId="47026" xr:uid="{00000000-0005-0000-0000-0000C65C0000}"/>
    <cellStyle name="Calculation 2 2 5 3 3 3" xfId="47025" xr:uid="{00000000-0005-0000-0000-0000C75C0000}"/>
    <cellStyle name="Calculation 2 2 5 3 4" xfId="41113" xr:uid="{00000000-0005-0000-0000-0000C85C0000}"/>
    <cellStyle name="Calculation 2 2 5 3 4 2" xfId="47027" xr:uid="{00000000-0005-0000-0000-0000C95C0000}"/>
    <cellStyle name="Calculation 2 2 5 3 5" xfId="47022" xr:uid="{00000000-0005-0000-0000-0000CA5C0000}"/>
    <cellStyle name="Calculation 2 2 5 4" xfId="16130" xr:uid="{00000000-0005-0000-0000-0000CB5C0000}"/>
    <cellStyle name="Calculation 2 2 5 4 2" xfId="16131" xr:uid="{00000000-0005-0000-0000-0000CC5C0000}"/>
    <cellStyle name="Calculation 2 2 5 4 2 2" xfId="47029" xr:uid="{00000000-0005-0000-0000-0000CD5C0000}"/>
    <cellStyle name="Calculation 2 2 5 4 3" xfId="41116" xr:uid="{00000000-0005-0000-0000-0000CE5C0000}"/>
    <cellStyle name="Calculation 2 2 5 4 4" xfId="47028" xr:uid="{00000000-0005-0000-0000-0000CF5C0000}"/>
    <cellStyle name="Calculation 2 2 5 5" xfId="16132" xr:uid="{00000000-0005-0000-0000-0000D05C0000}"/>
    <cellStyle name="Calculation 2 2 5 5 2" xfId="41117" xr:uid="{00000000-0005-0000-0000-0000D15C0000}"/>
    <cellStyle name="Calculation 2 2 5 5 2 2" xfId="47031" xr:uid="{00000000-0005-0000-0000-0000D25C0000}"/>
    <cellStyle name="Calculation 2 2 5 5 3" xfId="47030" xr:uid="{00000000-0005-0000-0000-0000D35C0000}"/>
    <cellStyle name="Calculation 2 2 5 6" xfId="34920" xr:uid="{00000000-0005-0000-0000-0000D45C0000}"/>
    <cellStyle name="Calculation 2 2 5 6 2" xfId="47032" xr:uid="{00000000-0005-0000-0000-0000D55C0000}"/>
    <cellStyle name="Calculation 2 2 5 7" xfId="36203" xr:uid="{00000000-0005-0000-0000-0000D65C0000}"/>
    <cellStyle name="Calculation 2 2 5 8" xfId="47015" xr:uid="{00000000-0005-0000-0000-0000D75C0000}"/>
    <cellStyle name="Calculation 2 2 6" xfId="16133" xr:uid="{00000000-0005-0000-0000-0000D85C0000}"/>
    <cellStyle name="Calculation 2 2 6 2" xfId="16134" xr:uid="{00000000-0005-0000-0000-0000D95C0000}"/>
    <cellStyle name="Calculation 2 2 6 2 2" xfId="16135" xr:uid="{00000000-0005-0000-0000-0000DA5C0000}"/>
    <cellStyle name="Calculation 2 2 6 2 2 2" xfId="47035" xr:uid="{00000000-0005-0000-0000-0000DB5C0000}"/>
    <cellStyle name="Calculation 2 2 6 2 3" xfId="34923" xr:uid="{00000000-0005-0000-0000-0000DC5C0000}"/>
    <cellStyle name="Calculation 2 2 6 2 4" xfId="41015" xr:uid="{00000000-0005-0000-0000-0000DD5C0000}"/>
    <cellStyle name="Calculation 2 2 6 2 5" xfId="47034" xr:uid="{00000000-0005-0000-0000-0000DE5C0000}"/>
    <cellStyle name="Calculation 2 2 6 3" xfId="16136" xr:uid="{00000000-0005-0000-0000-0000DF5C0000}"/>
    <cellStyle name="Calculation 2 2 6 3 2" xfId="41118" xr:uid="{00000000-0005-0000-0000-0000E05C0000}"/>
    <cellStyle name="Calculation 2 2 6 3 2 2" xfId="47037" xr:uid="{00000000-0005-0000-0000-0000E15C0000}"/>
    <cellStyle name="Calculation 2 2 6 3 3" xfId="47036" xr:uid="{00000000-0005-0000-0000-0000E25C0000}"/>
    <cellStyle name="Calculation 2 2 6 4" xfId="34922" xr:uid="{00000000-0005-0000-0000-0000E35C0000}"/>
    <cellStyle name="Calculation 2 2 6 4 2" xfId="47038" xr:uid="{00000000-0005-0000-0000-0000E45C0000}"/>
    <cellStyle name="Calculation 2 2 6 5" xfId="41017" xr:uid="{00000000-0005-0000-0000-0000E55C0000}"/>
    <cellStyle name="Calculation 2 2 6 6" xfId="47033" xr:uid="{00000000-0005-0000-0000-0000E65C0000}"/>
    <cellStyle name="Calculation 2 2 7" xfId="16137" xr:uid="{00000000-0005-0000-0000-0000E75C0000}"/>
    <cellStyle name="Calculation 2 2 7 2" xfId="16138" xr:uid="{00000000-0005-0000-0000-0000E85C0000}"/>
    <cellStyle name="Calculation 2 2 7 2 2" xfId="16139" xr:uid="{00000000-0005-0000-0000-0000E95C0000}"/>
    <cellStyle name="Calculation 2 2 7 2 2 2" xfId="47041" xr:uid="{00000000-0005-0000-0000-0000EA5C0000}"/>
    <cellStyle name="Calculation 2 2 7 2 3" xfId="41119" xr:uid="{00000000-0005-0000-0000-0000EB5C0000}"/>
    <cellStyle name="Calculation 2 2 7 2 4" xfId="47040" xr:uid="{00000000-0005-0000-0000-0000EC5C0000}"/>
    <cellStyle name="Calculation 2 2 7 3" xfId="16140" xr:uid="{00000000-0005-0000-0000-0000ED5C0000}"/>
    <cellStyle name="Calculation 2 2 7 3 2" xfId="41120" xr:uid="{00000000-0005-0000-0000-0000EE5C0000}"/>
    <cellStyle name="Calculation 2 2 7 3 2 2" xfId="47043" xr:uid="{00000000-0005-0000-0000-0000EF5C0000}"/>
    <cellStyle name="Calculation 2 2 7 3 3" xfId="47042" xr:uid="{00000000-0005-0000-0000-0000F05C0000}"/>
    <cellStyle name="Calculation 2 2 7 4" xfId="34924" xr:uid="{00000000-0005-0000-0000-0000F15C0000}"/>
    <cellStyle name="Calculation 2 2 7 4 2" xfId="47044" xr:uid="{00000000-0005-0000-0000-0000F25C0000}"/>
    <cellStyle name="Calculation 2 2 7 5" xfId="41014" xr:uid="{00000000-0005-0000-0000-0000F35C0000}"/>
    <cellStyle name="Calculation 2 2 7 6" xfId="47039" xr:uid="{00000000-0005-0000-0000-0000F45C0000}"/>
    <cellStyle name="Calculation 2 2 8" xfId="16141" xr:uid="{00000000-0005-0000-0000-0000F55C0000}"/>
    <cellStyle name="Calculation 2 2 8 2" xfId="16142" xr:uid="{00000000-0005-0000-0000-0000F65C0000}"/>
    <cellStyle name="Calculation 2 2 8 2 2" xfId="16143" xr:uid="{00000000-0005-0000-0000-0000F75C0000}"/>
    <cellStyle name="Calculation 2 2 8 2 2 2" xfId="47047" xr:uid="{00000000-0005-0000-0000-0000F85C0000}"/>
    <cellStyle name="Calculation 2 2 8 2 3" xfId="41121" xr:uid="{00000000-0005-0000-0000-0000F95C0000}"/>
    <cellStyle name="Calculation 2 2 8 2 4" xfId="47046" xr:uid="{00000000-0005-0000-0000-0000FA5C0000}"/>
    <cellStyle name="Calculation 2 2 8 3" xfId="16144" xr:uid="{00000000-0005-0000-0000-0000FB5C0000}"/>
    <cellStyle name="Calculation 2 2 8 3 2" xfId="41122" xr:uid="{00000000-0005-0000-0000-0000FC5C0000}"/>
    <cellStyle name="Calculation 2 2 8 3 2 2" xfId="47049" xr:uid="{00000000-0005-0000-0000-0000FD5C0000}"/>
    <cellStyle name="Calculation 2 2 8 3 3" xfId="47048" xr:uid="{00000000-0005-0000-0000-0000FE5C0000}"/>
    <cellStyle name="Calculation 2 2 8 4" xfId="34925" xr:uid="{00000000-0005-0000-0000-0000FF5C0000}"/>
    <cellStyle name="Calculation 2 2 8 4 2" xfId="47050" xr:uid="{00000000-0005-0000-0000-0000005D0000}"/>
    <cellStyle name="Calculation 2 2 8 5" xfId="41013" xr:uid="{00000000-0005-0000-0000-0000015D0000}"/>
    <cellStyle name="Calculation 2 2 8 6" xfId="47045" xr:uid="{00000000-0005-0000-0000-0000025D0000}"/>
    <cellStyle name="Calculation 2 2 9" xfId="16145" xr:uid="{00000000-0005-0000-0000-0000035D0000}"/>
    <cellStyle name="Calculation 2 2 9 2" xfId="16146" xr:uid="{00000000-0005-0000-0000-0000045D0000}"/>
    <cellStyle name="Calculation 2 2 9 2 2" xfId="16147" xr:uid="{00000000-0005-0000-0000-0000055D0000}"/>
    <cellStyle name="Calculation 2 2 9 2 2 2" xfId="47053" xr:uid="{00000000-0005-0000-0000-0000065D0000}"/>
    <cellStyle name="Calculation 2 2 9 2 3" xfId="41124" xr:uid="{00000000-0005-0000-0000-0000075D0000}"/>
    <cellStyle name="Calculation 2 2 9 2 4" xfId="47052" xr:uid="{00000000-0005-0000-0000-0000085D0000}"/>
    <cellStyle name="Calculation 2 2 9 3" xfId="16148" xr:uid="{00000000-0005-0000-0000-0000095D0000}"/>
    <cellStyle name="Calculation 2 2 9 3 2" xfId="16149" xr:uid="{00000000-0005-0000-0000-00000A5D0000}"/>
    <cellStyle name="Calculation 2 2 9 3 3" xfId="47054" xr:uid="{00000000-0005-0000-0000-00000B5D0000}"/>
    <cellStyle name="Calculation 2 2 9 4" xfId="16150" xr:uid="{00000000-0005-0000-0000-00000C5D0000}"/>
    <cellStyle name="Calculation 2 2 9 5" xfId="38796" xr:uid="{00000000-0005-0000-0000-00000D5D0000}"/>
    <cellStyle name="Calculation 2 2 9 6" xfId="41123" xr:uid="{00000000-0005-0000-0000-00000E5D0000}"/>
    <cellStyle name="Calculation 2 2 9 7" xfId="47051" xr:uid="{00000000-0005-0000-0000-00000F5D0000}"/>
    <cellStyle name="Calculation 2 3" xfId="16151" xr:uid="{00000000-0005-0000-0000-0000105D0000}"/>
    <cellStyle name="Calculation 2 3 10" xfId="16152" xr:uid="{00000000-0005-0000-0000-0000115D0000}"/>
    <cellStyle name="Calculation 2 3 10 2" xfId="16153" xr:uid="{00000000-0005-0000-0000-0000125D0000}"/>
    <cellStyle name="Calculation 2 3 10 2 2" xfId="16154" xr:uid="{00000000-0005-0000-0000-0000135D0000}"/>
    <cellStyle name="Calculation 2 3 10 2 2 2" xfId="47057" xr:uid="{00000000-0005-0000-0000-0000145D0000}"/>
    <cellStyle name="Calculation 2 3 10 2 3" xfId="41126" xr:uid="{00000000-0005-0000-0000-0000155D0000}"/>
    <cellStyle name="Calculation 2 3 10 2 4" xfId="47056" xr:uid="{00000000-0005-0000-0000-0000165D0000}"/>
    <cellStyle name="Calculation 2 3 10 3" xfId="16155" xr:uid="{00000000-0005-0000-0000-0000175D0000}"/>
    <cellStyle name="Calculation 2 3 10 3 2" xfId="16156" xr:uid="{00000000-0005-0000-0000-0000185D0000}"/>
    <cellStyle name="Calculation 2 3 10 3 3" xfId="47058" xr:uid="{00000000-0005-0000-0000-0000195D0000}"/>
    <cellStyle name="Calculation 2 3 10 4" xfId="16157" xr:uid="{00000000-0005-0000-0000-00001A5D0000}"/>
    <cellStyle name="Calculation 2 3 10 5" xfId="38797" xr:uid="{00000000-0005-0000-0000-00001B5D0000}"/>
    <cellStyle name="Calculation 2 3 10 6" xfId="41125" xr:uid="{00000000-0005-0000-0000-00001C5D0000}"/>
    <cellStyle name="Calculation 2 3 10 7" xfId="47055" xr:uid="{00000000-0005-0000-0000-00001D5D0000}"/>
    <cellStyle name="Calculation 2 3 11" xfId="16158" xr:uid="{00000000-0005-0000-0000-00001E5D0000}"/>
    <cellStyle name="Calculation 2 3 11 2" xfId="16159" xr:uid="{00000000-0005-0000-0000-00001F5D0000}"/>
    <cellStyle name="Calculation 2 3 11 2 2" xfId="16160" xr:uid="{00000000-0005-0000-0000-0000205D0000}"/>
    <cellStyle name="Calculation 2 3 11 2 2 2" xfId="47061" xr:uid="{00000000-0005-0000-0000-0000215D0000}"/>
    <cellStyle name="Calculation 2 3 11 2 3" xfId="41128" xr:uid="{00000000-0005-0000-0000-0000225D0000}"/>
    <cellStyle name="Calculation 2 3 11 2 4" xfId="47060" xr:uid="{00000000-0005-0000-0000-0000235D0000}"/>
    <cellStyle name="Calculation 2 3 11 3" xfId="16161" xr:uid="{00000000-0005-0000-0000-0000245D0000}"/>
    <cellStyle name="Calculation 2 3 11 3 2" xfId="47062" xr:uid="{00000000-0005-0000-0000-0000255D0000}"/>
    <cellStyle name="Calculation 2 3 11 4" xfId="38798" xr:uid="{00000000-0005-0000-0000-0000265D0000}"/>
    <cellStyle name="Calculation 2 3 11 5" xfId="41127" xr:uid="{00000000-0005-0000-0000-0000275D0000}"/>
    <cellStyle name="Calculation 2 3 11 6" xfId="47059" xr:uid="{00000000-0005-0000-0000-0000285D0000}"/>
    <cellStyle name="Calculation 2 3 12" xfId="16162" xr:uid="{00000000-0005-0000-0000-0000295D0000}"/>
    <cellStyle name="Calculation 2 3 12 2" xfId="16163" xr:uid="{00000000-0005-0000-0000-00002A5D0000}"/>
    <cellStyle name="Calculation 2 3 12 2 2" xfId="47064" xr:uid="{00000000-0005-0000-0000-00002B5D0000}"/>
    <cellStyle name="Calculation 2 3 12 3" xfId="41129" xr:uid="{00000000-0005-0000-0000-00002C5D0000}"/>
    <cellStyle name="Calculation 2 3 12 4" xfId="47063" xr:uid="{00000000-0005-0000-0000-00002D5D0000}"/>
    <cellStyle name="Calculation 2 3 13" xfId="47065" xr:uid="{00000000-0005-0000-0000-00002E5D0000}"/>
    <cellStyle name="Calculation 2 3 14" xfId="41873" xr:uid="{00000000-0005-0000-0000-00002F5D0000}"/>
    <cellStyle name="Calculation 2 3 2" xfId="16164" xr:uid="{00000000-0005-0000-0000-0000305D0000}"/>
    <cellStyle name="Calculation 2 3 2 2" xfId="16165" xr:uid="{00000000-0005-0000-0000-0000315D0000}"/>
    <cellStyle name="Calculation 2 3 2 2 2" xfId="16166" xr:uid="{00000000-0005-0000-0000-0000325D0000}"/>
    <cellStyle name="Calculation 2 3 2 2 2 2" xfId="16167" xr:uid="{00000000-0005-0000-0000-0000335D0000}"/>
    <cellStyle name="Calculation 2 3 2 2 2 2 2" xfId="16168" xr:uid="{00000000-0005-0000-0000-0000345D0000}"/>
    <cellStyle name="Calculation 2 3 2 2 2 2 2 2" xfId="47070" xr:uid="{00000000-0005-0000-0000-0000355D0000}"/>
    <cellStyle name="Calculation 2 3 2 2 2 2 3" xfId="34929" xr:uid="{00000000-0005-0000-0000-0000365D0000}"/>
    <cellStyle name="Calculation 2 3 2 2 2 2 4" xfId="36201" xr:uid="{00000000-0005-0000-0000-0000375D0000}"/>
    <cellStyle name="Calculation 2 3 2 2 2 2 5" xfId="47069" xr:uid="{00000000-0005-0000-0000-0000385D0000}"/>
    <cellStyle name="Calculation 2 3 2 2 2 3" xfId="16169" xr:uid="{00000000-0005-0000-0000-0000395D0000}"/>
    <cellStyle name="Calculation 2 3 2 2 2 3 2" xfId="16170" xr:uid="{00000000-0005-0000-0000-00003A5D0000}"/>
    <cellStyle name="Calculation 2 3 2 2 2 3 3" xfId="47071" xr:uid="{00000000-0005-0000-0000-00003B5D0000}"/>
    <cellStyle name="Calculation 2 3 2 2 2 4" xfId="16171" xr:uid="{00000000-0005-0000-0000-00003C5D0000}"/>
    <cellStyle name="Calculation 2 3 2 2 2 5" xfId="34928" xr:uid="{00000000-0005-0000-0000-00003D5D0000}"/>
    <cellStyle name="Calculation 2 3 2 2 2 6" xfId="36202" xr:uid="{00000000-0005-0000-0000-00003E5D0000}"/>
    <cellStyle name="Calculation 2 3 2 2 2 7" xfId="47068" xr:uid="{00000000-0005-0000-0000-00003F5D0000}"/>
    <cellStyle name="Calculation 2 3 2 2 3" xfId="16172" xr:uid="{00000000-0005-0000-0000-0000405D0000}"/>
    <cellStyle name="Calculation 2 3 2 2 3 2" xfId="16173" xr:uid="{00000000-0005-0000-0000-0000415D0000}"/>
    <cellStyle name="Calculation 2 3 2 2 3 2 2" xfId="16174" xr:uid="{00000000-0005-0000-0000-0000425D0000}"/>
    <cellStyle name="Calculation 2 3 2 2 3 2 2 2" xfId="47074" xr:uid="{00000000-0005-0000-0000-0000435D0000}"/>
    <cellStyle name="Calculation 2 3 2 2 3 2 3" xfId="34931" xr:uid="{00000000-0005-0000-0000-0000445D0000}"/>
    <cellStyle name="Calculation 2 3 2 2 3 2 4" xfId="41008" xr:uid="{00000000-0005-0000-0000-0000455D0000}"/>
    <cellStyle name="Calculation 2 3 2 2 3 2 5" xfId="47073" xr:uid="{00000000-0005-0000-0000-0000465D0000}"/>
    <cellStyle name="Calculation 2 3 2 2 3 3" xfId="16175" xr:uid="{00000000-0005-0000-0000-0000475D0000}"/>
    <cellStyle name="Calculation 2 3 2 2 3 3 2" xfId="47075" xr:uid="{00000000-0005-0000-0000-0000485D0000}"/>
    <cellStyle name="Calculation 2 3 2 2 3 4" xfId="34930" xr:uid="{00000000-0005-0000-0000-0000495D0000}"/>
    <cellStyle name="Calculation 2 3 2 2 3 5" xfId="41010" xr:uid="{00000000-0005-0000-0000-00004A5D0000}"/>
    <cellStyle name="Calculation 2 3 2 2 3 6" xfId="47072" xr:uid="{00000000-0005-0000-0000-00004B5D0000}"/>
    <cellStyle name="Calculation 2 3 2 2 4" xfId="16176" xr:uid="{00000000-0005-0000-0000-00004C5D0000}"/>
    <cellStyle name="Calculation 2 3 2 2 4 2" xfId="34932" xr:uid="{00000000-0005-0000-0000-00004D5D0000}"/>
    <cellStyle name="Calculation 2 3 2 2 4 3" xfId="41006" xr:uid="{00000000-0005-0000-0000-00004E5D0000}"/>
    <cellStyle name="Calculation 2 3 2 2 4 4" xfId="47076" xr:uid="{00000000-0005-0000-0000-00004F5D0000}"/>
    <cellStyle name="Calculation 2 3 2 2 5" xfId="34927" xr:uid="{00000000-0005-0000-0000-0000505D0000}"/>
    <cellStyle name="Calculation 2 3 2 2 6" xfId="41011" xr:uid="{00000000-0005-0000-0000-0000515D0000}"/>
    <cellStyle name="Calculation 2 3 2 2 7" xfId="47067" xr:uid="{00000000-0005-0000-0000-0000525D0000}"/>
    <cellStyle name="Calculation 2 3 2 3" xfId="16177" xr:uid="{00000000-0005-0000-0000-0000535D0000}"/>
    <cellStyle name="Calculation 2 3 2 3 2" xfId="16178" xr:uid="{00000000-0005-0000-0000-0000545D0000}"/>
    <cellStyle name="Calculation 2 3 2 3 2 2" xfId="16179" xr:uid="{00000000-0005-0000-0000-0000555D0000}"/>
    <cellStyle name="Calculation 2 3 2 3 2 2 2" xfId="47079" xr:uid="{00000000-0005-0000-0000-0000565D0000}"/>
    <cellStyle name="Calculation 2 3 2 3 2 3" xfId="34934" xr:uid="{00000000-0005-0000-0000-0000575D0000}"/>
    <cellStyle name="Calculation 2 3 2 3 2 4" xfId="41004" xr:uid="{00000000-0005-0000-0000-0000585D0000}"/>
    <cellStyle name="Calculation 2 3 2 3 2 5" xfId="47078" xr:uid="{00000000-0005-0000-0000-0000595D0000}"/>
    <cellStyle name="Calculation 2 3 2 3 3" xfId="16180" xr:uid="{00000000-0005-0000-0000-00005A5D0000}"/>
    <cellStyle name="Calculation 2 3 2 3 3 2" xfId="41130" xr:uid="{00000000-0005-0000-0000-00005B5D0000}"/>
    <cellStyle name="Calculation 2 3 2 3 3 2 2" xfId="47081" xr:uid="{00000000-0005-0000-0000-00005C5D0000}"/>
    <cellStyle name="Calculation 2 3 2 3 3 3" xfId="47080" xr:uid="{00000000-0005-0000-0000-00005D5D0000}"/>
    <cellStyle name="Calculation 2 3 2 3 4" xfId="34933" xr:uid="{00000000-0005-0000-0000-00005E5D0000}"/>
    <cellStyle name="Calculation 2 3 2 3 4 2" xfId="47082" xr:uid="{00000000-0005-0000-0000-00005F5D0000}"/>
    <cellStyle name="Calculation 2 3 2 3 5" xfId="41005" xr:uid="{00000000-0005-0000-0000-0000605D0000}"/>
    <cellStyle name="Calculation 2 3 2 3 6" xfId="47077" xr:uid="{00000000-0005-0000-0000-0000615D0000}"/>
    <cellStyle name="Calculation 2 3 2 4" xfId="16181" xr:uid="{00000000-0005-0000-0000-0000625D0000}"/>
    <cellStyle name="Calculation 2 3 2 4 2" xfId="16182" xr:uid="{00000000-0005-0000-0000-0000635D0000}"/>
    <cellStyle name="Calculation 2 3 2 4 2 2" xfId="16183" xr:uid="{00000000-0005-0000-0000-0000645D0000}"/>
    <cellStyle name="Calculation 2 3 2 4 2 2 2" xfId="47085" xr:uid="{00000000-0005-0000-0000-0000655D0000}"/>
    <cellStyle name="Calculation 2 3 2 4 2 3" xfId="34936" xr:uid="{00000000-0005-0000-0000-0000665D0000}"/>
    <cellStyle name="Calculation 2 3 2 4 2 4" xfId="41002" xr:uid="{00000000-0005-0000-0000-0000675D0000}"/>
    <cellStyle name="Calculation 2 3 2 4 2 5" xfId="47084" xr:uid="{00000000-0005-0000-0000-0000685D0000}"/>
    <cellStyle name="Calculation 2 3 2 4 3" xfId="16184" xr:uid="{00000000-0005-0000-0000-0000695D0000}"/>
    <cellStyle name="Calculation 2 3 2 4 3 2" xfId="16185" xr:uid="{00000000-0005-0000-0000-00006A5D0000}"/>
    <cellStyle name="Calculation 2 3 2 4 3 3" xfId="47086" xr:uid="{00000000-0005-0000-0000-00006B5D0000}"/>
    <cellStyle name="Calculation 2 3 2 4 4" xfId="16186" xr:uid="{00000000-0005-0000-0000-00006C5D0000}"/>
    <cellStyle name="Calculation 2 3 2 4 5" xfId="34935" xr:uid="{00000000-0005-0000-0000-00006D5D0000}"/>
    <cellStyle name="Calculation 2 3 2 4 6" xfId="41003" xr:uid="{00000000-0005-0000-0000-00006E5D0000}"/>
    <cellStyle name="Calculation 2 3 2 4 7" xfId="47083" xr:uid="{00000000-0005-0000-0000-00006F5D0000}"/>
    <cellStyle name="Calculation 2 3 2 5" xfId="16187" xr:uid="{00000000-0005-0000-0000-0000705D0000}"/>
    <cellStyle name="Calculation 2 3 2 5 2" xfId="16188" xr:uid="{00000000-0005-0000-0000-0000715D0000}"/>
    <cellStyle name="Calculation 2 3 2 5 2 2" xfId="16189" xr:uid="{00000000-0005-0000-0000-0000725D0000}"/>
    <cellStyle name="Calculation 2 3 2 5 2 2 2" xfId="47089" xr:uid="{00000000-0005-0000-0000-0000735D0000}"/>
    <cellStyle name="Calculation 2 3 2 5 2 3" xfId="41131" xr:uid="{00000000-0005-0000-0000-0000745D0000}"/>
    <cellStyle name="Calculation 2 3 2 5 2 4" xfId="47088" xr:uid="{00000000-0005-0000-0000-0000755D0000}"/>
    <cellStyle name="Calculation 2 3 2 5 3" xfId="16190" xr:uid="{00000000-0005-0000-0000-0000765D0000}"/>
    <cellStyle name="Calculation 2 3 2 5 3 2" xfId="47090" xr:uid="{00000000-0005-0000-0000-0000775D0000}"/>
    <cellStyle name="Calculation 2 3 2 5 4" xfId="34937" xr:uid="{00000000-0005-0000-0000-0000785D0000}"/>
    <cellStyle name="Calculation 2 3 2 5 5" xfId="41001" xr:uid="{00000000-0005-0000-0000-0000795D0000}"/>
    <cellStyle name="Calculation 2 3 2 5 6" xfId="47087" xr:uid="{00000000-0005-0000-0000-00007A5D0000}"/>
    <cellStyle name="Calculation 2 3 2 6" xfId="16191" xr:uid="{00000000-0005-0000-0000-00007B5D0000}"/>
    <cellStyle name="Calculation 2 3 2 6 2" xfId="47091" xr:uid="{00000000-0005-0000-0000-00007C5D0000}"/>
    <cellStyle name="Calculation 2 3 2 7" xfId="34926" xr:uid="{00000000-0005-0000-0000-00007D5D0000}"/>
    <cellStyle name="Calculation 2 3 2 8" xfId="41012" xr:uid="{00000000-0005-0000-0000-00007E5D0000}"/>
    <cellStyle name="Calculation 2 3 2 9" xfId="47066" xr:uid="{00000000-0005-0000-0000-00007F5D0000}"/>
    <cellStyle name="Calculation 2 3 3" xfId="16192" xr:uid="{00000000-0005-0000-0000-0000805D0000}"/>
    <cellStyle name="Calculation 2 3 3 2" xfId="16193" xr:uid="{00000000-0005-0000-0000-0000815D0000}"/>
    <cellStyle name="Calculation 2 3 3 2 2" xfId="16194" xr:uid="{00000000-0005-0000-0000-0000825D0000}"/>
    <cellStyle name="Calculation 2 3 3 2 2 2" xfId="16195" xr:uid="{00000000-0005-0000-0000-0000835D0000}"/>
    <cellStyle name="Calculation 2 3 3 2 2 2 2" xfId="16196" xr:uid="{00000000-0005-0000-0000-0000845D0000}"/>
    <cellStyle name="Calculation 2 3 3 2 2 2 2 2" xfId="47096" xr:uid="{00000000-0005-0000-0000-0000855D0000}"/>
    <cellStyle name="Calculation 2 3 3 2 2 2 3" xfId="34941" xr:uid="{00000000-0005-0000-0000-0000865D0000}"/>
    <cellStyle name="Calculation 2 3 3 2 2 2 4" xfId="41000" xr:uid="{00000000-0005-0000-0000-0000875D0000}"/>
    <cellStyle name="Calculation 2 3 3 2 2 2 5" xfId="47095" xr:uid="{00000000-0005-0000-0000-0000885D0000}"/>
    <cellStyle name="Calculation 2 3 3 2 2 3" xfId="16197" xr:uid="{00000000-0005-0000-0000-0000895D0000}"/>
    <cellStyle name="Calculation 2 3 3 2 2 3 2" xfId="16198" xr:uid="{00000000-0005-0000-0000-00008A5D0000}"/>
    <cellStyle name="Calculation 2 3 3 2 2 3 3" xfId="47097" xr:uid="{00000000-0005-0000-0000-00008B5D0000}"/>
    <cellStyle name="Calculation 2 3 3 2 2 4" xfId="16199" xr:uid="{00000000-0005-0000-0000-00008C5D0000}"/>
    <cellStyle name="Calculation 2 3 3 2 2 5" xfId="34940" xr:uid="{00000000-0005-0000-0000-00008D5D0000}"/>
    <cellStyle name="Calculation 2 3 3 2 2 6" xfId="36198" xr:uid="{00000000-0005-0000-0000-00008E5D0000}"/>
    <cellStyle name="Calculation 2 3 3 2 2 7" xfId="47094" xr:uid="{00000000-0005-0000-0000-00008F5D0000}"/>
    <cellStyle name="Calculation 2 3 3 2 3" xfId="16200" xr:uid="{00000000-0005-0000-0000-0000905D0000}"/>
    <cellStyle name="Calculation 2 3 3 2 3 2" xfId="16201" xr:uid="{00000000-0005-0000-0000-0000915D0000}"/>
    <cellStyle name="Calculation 2 3 3 2 3 2 2" xfId="16202" xr:uid="{00000000-0005-0000-0000-0000925D0000}"/>
    <cellStyle name="Calculation 2 3 3 2 3 2 2 2" xfId="47100" xr:uid="{00000000-0005-0000-0000-0000935D0000}"/>
    <cellStyle name="Calculation 2 3 3 2 3 2 3" xfId="34943" xr:uid="{00000000-0005-0000-0000-0000945D0000}"/>
    <cellStyle name="Calculation 2 3 3 2 3 2 4" xfId="40996" xr:uid="{00000000-0005-0000-0000-0000955D0000}"/>
    <cellStyle name="Calculation 2 3 3 2 3 2 5" xfId="47099" xr:uid="{00000000-0005-0000-0000-0000965D0000}"/>
    <cellStyle name="Calculation 2 3 3 2 3 3" xfId="16203" xr:uid="{00000000-0005-0000-0000-0000975D0000}"/>
    <cellStyle name="Calculation 2 3 3 2 3 3 2" xfId="47101" xr:uid="{00000000-0005-0000-0000-0000985D0000}"/>
    <cellStyle name="Calculation 2 3 3 2 3 4" xfId="34942" xr:uid="{00000000-0005-0000-0000-0000995D0000}"/>
    <cellStyle name="Calculation 2 3 3 2 3 5" xfId="40998" xr:uid="{00000000-0005-0000-0000-00009A5D0000}"/>
    <cellStyle name="Calculation 2 3 3 2 3 6" xfId="47098" xr:uid="{00000000-0005-0000-0000-00009B5D0000}"/>
    <cellStyle name="Calculation 2 3 3 2 4" xfId="16204" xr:uid="{00000000-0005-0000-0000-00009C5D0000}"/>
    <cellStyle name="Calculation 2 3 3 2 4 2" xfId="34944" xr:uid="{00000000-0005-0000-0000-00009D5D0000}"/>
    <cellStyle name="Calculation 2 3 3 2 4 3" xfId="40995" xr:uid="{00000000-0005-0000-0000-00009E5D0000}"/>
    <cellStyle name="Calculation 2 3 3 2 4 4" xfId="47102" xr:uid="{00000000-0005-0000-0000-00009F5D0000}"/>
    <cellStyle name="Calculation 2 3 3 2 5" xfId="34939" xr:uid="{00000000-0005-0000-0000-0000A05D0000}"/>
    <cellStyle name="Calculation 2 3 3 2 6" xfId="36199" xr:uid="{00000000-0005-0000-0000-0000A15D0000}"/>
    <cellStyle name="Calculation 2 3 3 2 7" xfId="47093" xr:uid="{00000000-0005-0000-0000-0000A25D0000}"/>
    <cellStyle name="Calculation 2 3 3 3" xfId="16205" xr:uid="{00000000-0005-0000-0000-0000A35D0000}"/>
    <cellStyle name="Calculation 2 3 3 3 2" xfId="16206" xr:uid="{00000000-0005-0000-0000-0000A45D0000}"/>
    <cellStyle name="Calculation 2 3 3 3 2 2" xfId="16207" xr:uid="{00000000-0005-0000-0000-0000A55D0000}"/>
    <cellStyle name="Calculation 2 3 3 3 2 2 2" xfId="47105" xr:uid="{00000000-0005-0000-0000-0000A65D0000}"/>
    <cellStyle name="Calculation 2 3 3 3 2 3" xfId="34946" xr:uid="{00000000-0005-0000-0000-0000A75D0000}"/>
    <cellStyle name="Calculation 2 3 3 3 2 4" xfId="40993" xr:uid="{00000000-0005-0000-0000-0000A85D0000}"/>
    <cellStyle name="Calculation 2 3 3 3 2 5" xfId="47104" xr:uid="{00000000-0005-0000-0000-0000A95D0000}"/>
    <cellStyle name="Calculation 2 3 3 3 3" xfId="16208" xr:uid="{00000000-0005-0000-0000-0000AA5D0000}"/>
    <cellStyle name="Calculation 2 3 3 3 3 2" xfId="41132" xr:uid="{00000000-0005-0000-0000-0000AB5D0000}"/>
    <cellStyle name="Calculation 2 3 3 3 3 2 2" xfId="47107" xr:uid="{00000000-0005-0000-0000-0000AC5D0000}"/>
    <cellStyle name="Calculation 2 3 3 3 3 3" xfId="47106" xr:uid="{00000000-0005-0000-0000-0000AD5D0000}"/>
    <cellStyle name="Calculation 2 3 3 3 4" xfId="34945" xr:uid="{00000000-0005-0000-0000-0000AE5D0000}"/>
    <cellStyle name="Calculation 2 3 3 3 4 2" xfId="47108" xr:uid="{00000000-0005-0000-0000-0000AF5D0000}"/>
    <cellStyle name="Calculation 2 3 3 3 5" xfId="40994" xr:uid="{00000000-0005-0000-0000-0000B05D0000}"/>
    <cellStyle name="Calculation 2 3 3 3 6" xfId="47103" xr:uid="{00000000-0005-0000-0000-0000B15D0000}"/>
    <cellStyle name="Calculation 2 3 3 4" xfId="16209" xr:uid="{00000000-0005-0000-0000-0000B25D0000}"/>
    <cellStyle name="Calculation 2 3 3 4 2" xfId="16210" xr:uid="{00000000-0005-0000-0000-0000B35D0000}"/>
    <cellStyle name="Calculation 2 3 3 4 2 2" xfId="16211" xr:uid="{00000000-0005-0000-0000-0000B45D0000}"/>
    <cellStyle name="Calculation 2 3 3 4 2 2 2" xfId="47111" xr:uid="{00000000-0005-0000-0000-0000B55D0000}"/>
    <cellStyle name="Calculation 2 3 3 4 2 3" xfId="34948" xr:uid="{00000000-0005-0000-0000-0000B65D0000}"/>
    <cellStyle name="Calculation 2 3 3 4 2 4" xfId="40991" xr:uid="{00000000-0005-0000-0000-0000B75D0000}"/>
    <cellStyle name="Calculation 2 3 3 4 2 5" xfId="47110" xr:uid="{00000000-0005-0000-0000-0000B85D0000}"/>
    <cellStyle name="Calculation 2 3 3 4 3" xfId="16212" xr:uid="{00000000-0005-0000-0000-0000B95D0000}"/>
    <cellStyle name="Calculation 2 3 3 4 3 2" xfId="16213" xr:uid="{00000000-0005-0000-0000-0000BA5D0000}"/>
    <cellStyle name="Calculation 2 3 3 4 3 3" xfId="47112" xr:uid="{00000000-0005-0000-0000-0000BB5D0000}"/>
    <cellStyle name="Calculation 2 3 3 4 4" xfId="16214" xr:uid="{00000000-0005-0000-0000-0000BC5D0000}"/>
    <cellStyle name="Calculation 2 3 3 4 5" xfId="34947" xr:uid="{00000000-0005-0000-0000-0000BD5D0000}"/>
    <cellStyle name="Calculation 2 3 3 4 6" xfId="40992" xr:uid="{00000000-0005-0000-0000-0000BE5D0000}"/>
    <cellStyle name="Calculation 2 3 3 4 7" xfId="47109" xr:uid="{00000000-0005-0000-0000-0000BF5D0000}"/>
    <cellStyle name="Calculation 2 3 3 5" xfId="16215" xr:uid="{00000000-0005-0000-0000-0000C05D0000}"/>
    <cellStyle name="Calculation 2 3 3 5 2" xfId="16216" xr:uid="{00000000-0005-0000-0000-0000C15D0000}"/>
    <cellStyle name="Calculation 2 3 3 5 2 2" xfId="16217" xr:uid="{00000000-0005-0000-0000-0000C25D0000}"/>
    <cellStyle name="Calculation 2 3 3 5 2 2 2" xfId="47115" xr:uid="{00000000-0005-0000-0000-0000C35D0000}"/>
    <cellStyle name="Calculation 2 3 3 5 2 3" xfId="41133" xr:uid="{00000000-0005-0000-0000-0000C45D0000}"/>
    <cellStyle name="Calculation 2 3 3 5 2 4" xfId="47114" xr:uid="{00000000-0005-0000-0000-0000C55D0000}"/>
    <cellStyle name="Calculation 2 3 3 5 3" xfId="16218" xr:uid="{00000000-0005-0000-0000-0000C65D0000}"/>
    <cellStyle name="Calculation 2 3 3 5 3 2" xfId="47116" xr:uid="{00000000-0005-0000-0000-0000C75D0000}"/>
    <cellStyle name="Calculation 2 3 3 5 4" xfId="34949" xr:uid="{00000000-0005-0000-0000-0000C85D0000}"/>
    <cellStyle name="Calculation 2 3 3 5 5" xfId="40990" xr:uid="{00000000-0005-0000-0000-0000C95D0000}"/>
    <cellStyle name="Calculation 2 3 3 5 6" xfId="47113" xr:uid="{00000000-0005-0000-0000-0000CA5D0000}"/>
    <cellStyle name="Calculation 2 3 3 6" xfId="16219" xr:uid="{00000000-0005-0000-0000-0000CB5D0000}"/>
    <cellStyle name="Calculation 2 3 3 6 2" xfId="47117" xr:uid="{00000000-0005-0000-0000-0000CC5D0000}"/>
    <cellStyle name="Calculation 2 3 3 7" xfId="34938" xr:uid="{00000000-0005-0000-0000-0000CD5D0000}"/>
    <cellStyle name="Calculation 2 3 3 8" xfId="36200" xr:uid="{00000000-0005-0000-0000-0000CE5D0000}"/>
    <cellStyle name="Calculation 2 3 3 9" xfId="47092" xr:uid="{00000000-0005-0000-0000-0000CF5D0000}"/>
    <cellStyle name="Calculation 2 3 4" xfId="16220" xr:uid="{00000000-0005-0000-0000-0000D05D0000}"/>
    <cellStyle name="Calculation 2 3 4 2" xfId="16221" xr:uid="{00000000-0005-0000-0000-0000D15D0000}"/>
    <cellStyle name="Calculation 2 3 4 2 2" xfId="16222" xr:uid="{00000000-0005-0000-0000-0000D25D0000}"/>
    <cellStyle name="Calculation 2 3 4 2 2 2" xfId="16223" xr:uid="{00000000-0005-0000-0000-0000D35D0000}"/>
    <cellStyle name="Calculation 2 3 4 2 2 2 2" xfId="47121" xr:uid="{00000000-0005-0000-0000-0000D45D0000}"/>
    <cellStyle name="Calculation 2 3 4 2 2 3" xfId="34952" xr:uid="{00000000-0005-0000-0000-0000D55D0000}"/>
    <cellStyle name="Calculation 2 3 4 2 2 4" xfId="40987" xr:uid="{00000000-0005-0000-0000-0000D65D0000}"/>
    <cellStyle name="Calculation 2 3 4 2 2 5" xfId="47120" xr:uid="{00000000-0005-0000-0000-0000D75D0000}"/>
    <cellStyle name="Calculation 2 3 4 2 3" xfId="16224" xr:uid="{00000000-0005-0000-0000-0000D85D0000}"/>
    <cellStyle name="Calculation 2 3 4 2 3 2" xfId="41134" xr:uid="{00000000-0005-0000-0000-0000D95D0000}"/>
    <cellStyle name="Calculation 2 3 4 2 3 2 2" xfId="47123" xr:uid="{00000000-0005-0000-0000-0000DA5D0000}"/>
    <cellStyle name="Calculation 2 3 4 2 3 3" xfId="47122" xr:uid="{00000000-0005-0000-0000-0000DB5D0000}"/>
    <cellStyle name="Calculation 2 3 4 2 4" xfId="34951" xr:uid="{00000000-0005-0000-0000-0000DC5D0000}"/>
    <cellStyle name="Calculation 2 3 4 2 4 2" xfId="47124" xr:uid="{00000000-0005-0000-0000-0000DD5D0000}"/>
    <cellStyle name="Calculation 2 3 4 2 5" xfId="40988" xr:uid="{00000000-0005-0000-0000-0000DE5D0000}"/>
    <cellStyle name="Calculation 2 3 4 2 6" xfId="47119" xr:uid="{00000000-0005-0000-0000-0000DF5D0000}"/>
    <cellStyle name="Calculation 2 3 4 3" xfId="16225" xr:uid="{00000000-0005-0000-0000-0000E05D0000}"/>
    <cellStyle name="Calculation 2 3 4 3 2" xfId="16226" xr:uid="{00000000-0005-0000-0000-0000E15D0000}"/>
    <cellStyle name="Calculation 2 3 4 3 2 2" xfId="16227" xr:uid="{00000000-0005-0000-0000-0000E25D0000}"/>
    <cellStyle name="Calculation 2 3 4 3 2 2 2" xfId="47127" xr:uid="{00000000-0005-0000-0000-0000E35D0000}"/>
    <cellStyle name="Calculation 2 3 4 3 2 3" xfId="34954" xr:uid="{00000000-0005-0000-0000-0000E45D0000}"/>
    <cellStyle name="Calculation 2 3 4 3 2 4" xfId="40985" xr:uid="{00000000-0005-0000-0000-0000E55D0000}"/>
    <cellStyle name="Calculation 2 3 4 3 2 5" xfId="47126" xr:uid="{00000000-0005-0000-0000-0000E65D0000}"/>
    <cellStyle name="Calculation 2 3 4 3 3" xfId="16228" xr:uid="{00000000-0005-0000-0000-0000E75D0000}"/>
    <cellStyle name="Calculation 2 3 4 3 3 2" xfId="41135" xr:uid="{00000000-0005-0000-0000-0000E85D0000}"/>
    <cellStyle name="Calculation 2 3 4 3 3 2 2" xfId="47129" xr:uid="{00000000-0005-0000-0000-0000E95D0000}"/>
    <cellStyle name="Calculation 2 3 4 3 3 3" xfId="47128" xr:uid="{00000000-0005-0000-0000-0000EA5D0000}"/>
    <cellStyle name="Calculation 2 3 4 3 4" xfId="34953" xr:uid="{00000000-0005-0000-0000-0000EB5D0000}"/>
    <cellStyle name="Calculation 2 3 4 3 4 2" xfId="47130" xr:uid="{00000000-0005-0000-0000-0000EC5D0000}"/>
    <cellStyle name="Calculation 2 3 4 3 5" xfId="40986" xr:uid="{00000000-0005-0000-0000-0000ED5D0000}"/>
    <cellStyle name="Calculation 2 3 4 3 6" xfId="47125" xr:uid="{00000000-0005-0000-0000-0000EE5D0000}"/>
    <cellStyle name="Calculation 2 3 4 4" xfId="16229" xr:uid="{00000000-0005-0000-0000-0000EF5D0000}"/>
    <cellStyle name="Calculation 2 3 4 4 2" xfId="16230" xr:uid="{00000000-0005-0000-0000-0000F05D0000}"/>
    <cellStyle name="Calculation 2 3 4 4 2 2" xfId="16231" xr:uid="{00000000-0005-0000-0000-0000F15D0000}"/>
    <cellStyle name="Calculation 2 3 4 4 2 2 2" xfId="47133" xr:uid="{00000000-0005-0000-0000-0000F25D0000}"/>
    <cellStyle name="Calculation 2 3 4 4 2 3" xfId="41136" xr:uid="{00000000-0005-0000-0000-0000F35D0000}"/>
    <cellStyle name="Calculation 2 3 4 4 2 4" xfId="47132" xr:uid="{00000000-0005-0000-0000-0000F45D0000}"/>
    <cellStyle name="Calculation 2 3 4 4 3" xfId="16232" xr:uid="{00000000-0005-0000-0000-0000F55D0000}"/>
    <cellStyle name="Calculation 2 3 4 4 3 2" xfId="16233" xr:uid="{00000000-0005-0000-0000-0000F65D0000}"/>
    <cellStyle name="Calculation 2 3 4 4 3 3" xfId="47134" xr:uid="{00000000-0005-0000-0000-0000F75D0000}"/>
    <cellStyle name="Calculation 2 3 4 4 4" xfId="16234" xr:uid="{00000000-0005-0000-0000-0000F85D0000}"/>
    <cellStyle name="Calculation 2 3 4 4 5" xfId="34955" xr:uid="{00000000-0005-0000-0000-0000F95D0000}"/>
    <cellStyle name="Calculation 2 3 4 4 6" xfId="40984" xr:uid="{00000000-0005-0000-0000-0000FA5D0000}"/>
    <cellStyle name="Calculation 2 3 4 4 7" xfId="47131" xr:uid="{00000000-0005-0000-0000-0000FB5D0000}"/>
    <cellStyle name="Calculation 2 3 4 5" xfId="16235" xr:uid="{00000000-0005-0000-0000-0000FC5D0000}"/>
    <cellStyle name="Calculation 2 3 4 5 2" xfId="16236" xr:uid="{00000000-0005-0000-0000-0000FD5D0000}"/>
    <cellStyle name="Calculation 2 3 4 5 2 2" xfId="16237" xr:uid="{00000000-0005-0000-0000-0000FE5D0000}"/>
    <cellStyle name="Calculation 2 3 4 5 2 2 2" xfId="47137" xr:uid="{00000000-0005-0000-0000-0000FF5D0000}"/>
    <cellStyle name="Calculation 2 3 4 5 2 3" xfId="41138" xr:uid="{00000000-0005-0000-0000-0000005E0000}"/>
    <cellStyle name="Calculation 2 3 4 5 2 4" xfId="47136" xr:uid="{00000000-0005-0000-0000-0000015E0000}"/>
    <cellStyle name="Calculation 2 3 4 5 3" xfId="16238" xr:uid="{00000000-0005-0000-0000-0000025E0000}"/>
    <cellStyle name="Calculation 2 3 4 5 3 2" xfId="47138" xr:uid="{00000000-0005-0000-0000-0000035E0000}"/>
    <cellStyle name="Calculation 2 3 4 5 4" xfId="41137" xr:uid="{00000000-0005-0000-0000-0000045E0000}"/>
    <cellStyle name="Calculation 2 3 4 5 5" xfId="47135" xr:uid="{00000000-0005-0000-0000-0000055E0000}"/>
    <cellStyle name="Calculation 2 3 4 6" xfId="16239" xr:uid="{00000000-0005-0000-0000-0000065E0000}"/>
    <cellStyle name="Calculation 2 3 4 6 2" xfId="47139" xr:uid="{00000000-0005-0000-0000-0000075E0000}"/>
    <cellStyle name="Calculation 2 3 4 7" xfId="34950" xr:uid="{00000000-0005-0000-0000-0000085E0000}"/>
    <cellStyle name="Calculation 2 3 4 8" xfId="40989" xr:uid="{00000000-0005-0000-0000-0000095E0000}"/>
    <cellStyle name="Calculation 2 3 4 9" xfId="47118" xr:uid="{00000000-0005-0000-0000-00000A5E0000}"/>
    <cellStyle name="Calculation 2 3 5" xfId="16240" xr:uid="{00000000-0005-0000-0000-00000B5E0000}"/>
    <cellStyle name="Calculation 2 3 5 2" xfId="16241" xr:uid="{00000000-0005-0000-0000-00000C5E0000}"/>
    <cellStyle name="Calculation 2 3 5 2 2" xfId="16242" xr:uid="{00000000-0005-0000-0000-00000D5E0000}"/>
    <cellStyle name="Calculation 2 3 5 2 2 2" xfId="16243" xr:uid="{00000000-0005-0000-0000-00000E5E0000}"/>
    <cellStyle name="Calculation 2 3 5 2 2 2 2" xfId="47143" xr:uid="{00000000-0005-0000-0000-00000F5E0000}"/>
    <cellStyle name="Calculation 2 3 5 2 2 3" xfId="41139" xr:uid="{00000000-0005-0000-0000-0000105E0000}"/>
    <cellStyle name="Calculation 2 3 5 2 2 4" xfId="47142" xr:uid="{00000000-0005-0000-0000-0000115E0000}"/>
    <cellStyle name="Calculation 2 3 5 2 3" xfId="16244" xr:uid="{00000000-0005-0000-0000-0000125E0000}"/>
    <cellStyle name="Calculation 2 3 5 2 3 2" xfId="41140" xr:uid="{00000000-0005-0000-0000-0000135E0000}"/>
    <cellStyle name="Calculation 2 3 5 2 3 2 2" xfId="47145" xr:uid="{00000000-0005-0000-0000-0000145E0000}"/>
    <cellStyle name="Calculation 2 3 5 2 3 3" xfId="47144" xr:uid="{00000000-0005-0000-0000-0000155E0000}"/>
    <cellStyle name="Calculation 2 3 5 2 4" xfId="34957" xr:uid="{00000000-0005-0000-0000-0000165E0000}"/>
    <cellStyle name="Calculation 2 3 5 2 4 2" xfId="47146" xr:uid="{00000000-0005-0000-0000-0000175E0000}"/>
    <cellStyle name="Calculation 2 3 5 2 5" xfId="40982" xr:uid="{00000000-0005-0000-0000-0000185E0000}"/>
    <cellStyle name="Calculation 2 3 5 2 6" xfId="47141" xr:uid="{00000000-0005-0000-0000-0000195E0000}"/>
    <cellStyle name="Calculation 2 3 5 3" xfId="16245" xr:uid="{00000000-0005-0000-0000-00001A5E0000}"/>
    <cellStyle name="Calculation 2 3 5 3 2" xfId="16246" xr:uid="{00000000-0005-0000-0000-00001B5E0000}"/>
    <cellStyle name="Calculation 2 3 5 3 2 2" xfId="16247" xr:uid="{00000000-0005-0000-0000-00001C5E0000}"/>
    <cellStyle name="Calculation 2 3 5 3 2 2 2" xfId="47149" xr:uid="{00000000-0005-0000-0000-00001D5E0000}"/>
    <cellStyle name="Calculation 2 3 5 3 2 3" xfId="41142" xr:uid="{00000000-0005-0000-0000-00001E5E0000}"/>
    <cellStyle name="Calculation 2 3 5 3 2 4" xfId="47148" xr:uid="{00000000-0005-0000-0000-00001F5E0000}"/>
    <cellStyle name="Calculation 2 3 5 3 3" xfId="16248" xr:uid="{00000000-0005-0000-0000-0000205E0000}"/>
    <cellStyle name="Calculation 2 3 5 3 3 2" xfId="41143" xr:uid="{00000000-0005-0000-0000-0000215E0000}"/>
    <cellStyle name="Calculation 2 3 5 3 3 2 2" xfId="47151" xr:uid="{00000000-0005-0000-0000-0000225E0000}"/>
    <cellStyle name="Calculation 2 3 5 3 3 3" xfId="47150" xr:uid="{00000000-0005-0000-0000-0000235E0000}"/>
    <cellStyle name="Calculation 2 3 5 3 4" xfId="41141" xr:uid="{00000000-0005-0000-0000-0000245E0000}"/>
    <cellStyle name="Calculation 2 3 5 3 4 2" xfId="47152" xr:uid="{00000000-0005-0000-0000-0000255E0000}"/>
    <cellStyle name="Calculation 2 3 5 3 5" xfId="47147" xr:uid="{00000000-0005-0000-0000-0000265E0000}"/>
    <cellStyle name="Calculation 2 3 5 4" xfId="16249" xr:uid="{00000000-0005-0000-0000-0000275E0000}"/>
    <cellStyle name="Calculation 2 3 5 4 2" xfId="16250" xr:uid="{00000000-0005-0000-0000-0000285E0000}"/>
    <cellStyle name="Calculation 2 3 5 4 2 2" xfId="47154" xr:uid="{00000000-0005-0000-0000-0000295E0000}"/>
    <cellStyle name="Calculation 2 3 5 4 3" xfId="41144" xr:uid="{00000000-0005-0000-0000-00002A5E0000}"/>
    <cellStyle name="Calculation 2 3 5 4 4" xfId="47153" xr:uid="{00000000-0005-0000-0000-00002B5E0000}"/>
    <cellStyle name="Calculation 2 3 5 5" xfId="16251" xr:uid="{00000000-0005-0000-0000-00002C5E0000}"/>
    <cellStyle name="Calculation 2 3 5 5 2" xfId="41145" xr:uid="{00000000-0005-0000-0000-00002D5E0000}"/>
    <cellStyle name="Calculation 2 3 5 5 2 2" xfId="47156" xr:uid="{00000000-0005-0000-0000-00002E5E0000}"/>
    <cellStyle name="Calculation 2 3 5 5 3" xfId="47155" xr:uid="{00000000-0005-0000-0000-00002F5E0000}"/>
    <cellStyle name="Calculation 2 3 5 6" xfId="34956" xr:uid="{00000000-0005-0000-0000-0000305E0000}"/>
    <cellStyle name="Calculation 2 3 5 6 2" xfId="47157" xr:uid="{00000000-0005-0000-0000-0000315E0000}"/>
    <cellStyle name="Calculation 2 3 5 7" xfId="40983" xr:uid="{00000000-0005-0000-0000-0000325E0000}"/>
    <cellStyle name="Calculation 2 3 5 8" xfId="47140" xr:uid="{00000000-0005-0000-0000-0000335E0000}"/>
    <cellStyle name="Calculation 2 3 6" xfId="16252" xr:uid="{00000000-0005-0000-0000-0000345E0000}"/>
    <cellStyle name="Calculation 2 3 6 2" xfId="16253" xr:uid="{00000000-0005-0000-0000-0000355E0000}"/>
    <cellStyle name="Calculation 2 3 6 2 2" xfId="16254" xr:uid="{00000000-0005-0000-0000-0000365E0000}"/>
    <cellStyle name="Calculation 2 3 6 2 2 2" xfId="47160" xr:uid="{00000000-0005-0000-0000-0000375E0000}"/>
    <cellStyle name="Calculation 2 3 6 2 3" xfId="34959" xr:uid="{00000000-0005-0000-0000-0000385E0000}"/>
    <cellStyle name="Calculation 2 3 6 2 4" xfId="40980" xr:uid="{00000000-0005-0000-0000-0000395E0000}"/>
    <cellStyle name="Calculation 2 3 6 2 5" xfId="47159" xr:uid="{00000000-0005-0000-0000-00003A5E0000}"/>
    <cellStyle name="Calculation 2 3 6 3" xfId="16255" xr:uid="{00000000-0005-0000-0000-00003B5E0000}"/>
    <cellStyle name="Calculation 2 3 6 3 2" xfId="41146" xr:uid="{00000000-0005-0000-0000-00003C5E0000}"/>
    <cellStyle name="Calculation 2 3 6 3 2 2" xfId="47162" xr:uid="{00000000-0005-0000-0000-00003D5E0000}"/>
    <cellStyle name="Calculation 2 3 6 3 3" xfId="47161" xr:uid="{00000000-0005-0000-0000-00003E5E0000}"/>
    <cellStyle name="Calculation 2 3 6 4" xfId="34958" xr:uid="{00000000-0005-0000-0000-00003F5E0000}"/>
    <cellStyle name="Calculation 2 3 6 4 2" xfId="47163" xr:uid="{00000000-0005-0000-0000-0000405E0000}"/>
    <cellStyle name="Calculation 2 3 6 5" xfId="40981" xr:uid="{00000000-0005-0000-0000-0000415E0000}"/>
    <cellStyle name="Calculation 2 3 6 6" xfId="47158" xr:uid="{00000000-0005-0000-0000-0000425E0000}"/>
    <cellStyle name="Calculation 2 3 7" xfId="16256" xr:uid="{00000000-0005-0000-0000-0000435E0000}"/>
    <cellStyle name="Calculation 2 3 7 2" xfId="16257" xr:uid="{00000000-0005-0000-0000-0000445E0000}"/>
    <cellStyle name="Calculation 2 3 7 2 2" xfId="16258" xr:uid="{00000000-0005-0000-0000-0000455E0000}"/>
    <cellStyle name="Calculation 2 3 7 2 2 2" xfId="47166" xr:uid="{00000000-0005-0000-0000-0000465E0000}"/>
    <cellStyle name="Calculation 2 3 7 2 3" xfId="41147" xr:uid="{00000000-0005-0000-0000-0000475E0000}"/>
    <cellStyle name="Calculation 2 3 7 2 4" xfId="47165" xr:uid="{00000000-0005-0000-0000-0000485E0000}"/>
    <cellStyle name="Calculation 2 3 7 3" xfId="16259" xr:uid="{00000000-0005-0000-0000-0000495E0000}"/>
    <cellStyle name="Calculation 2 3 7 3 2" xfId="41148" xr:uid="{00000000-0005-0000-0000-00004A5E0000}"/>
    <cellStyle name="Calculation 2 3 7 3 2 2" xfId="47168" xr:uid="{00000000-0005-0000-0000-00004B5E0000}"/>
    <cellStyle name="Calculation 2 3 7 3 3" xfId="47167" xr:uid="{00000000-0005-0000-0000-00004C5E0000}"/>
    <cellStyle name="Calculation 2 3 7 4" xfId="34960" xr:uid="{00000000-0005-0000-0000-00004D5E0000}"/>
    <cellStyle name="Calculation 2 3 7 4 2" xfId="47169" xr:uid="{00000000-0005-0000-0000-00004E5E0000}"/>
    <cellStyle name="Calculation 2 3 7 5" xfId="40979" xr:uid="{00000000-0005-0000-0000-00004F5E0000}"/>
    <cellStyle name="Calculation 2 3 7 6" xfId="47164" xr:uid="{00000000-0005-0000-0000-0000505E0000}"/>
    <cellStyle name="Calculation 2 3 8" xfId="16260" xr:uid="{00000000-0005-0000-0000-0000515E0000}"/>
    <cellStyle name="Calculation 2 3 8 2" xfId="34961" xr:uid="{00000000-0005-0000-0000-0000525E0000}"/>
    <cellStyle name="Calculation 2 3 9" xfId="16261" xr:uid="{00000000-0005-0000-0000-0000535E0000}"/>
    <cellStyle name="Calculation 2 3 9 2" xfId="16262" xr:uid="{00000000-0005-0000-0000-0000545E0000}"/>
    <cellStyle name="Calculation 2 3 9 2 2" xfId="16263" xr:uid="{00000000-0005-0000-0000-0000555E0000}"/>
    <cellStyle name="Calculation 2 3 9 2 2 2" xfId="47172" xr:uid="{00000000-0005-0000-0000-0000565E0000}"/>
    <cellStyle name="Calculation 2 3 9 2 3" xfId="41150" xr:uid="{00000000-0005-0000-0000-0000575E0000}"/>
    <cellStyle name="Calculation 2 3 9 2 4" xfId="47171" xr:uid="{00000000-0005-0000-0000-0000585E0000}"/>
    <cellStyle name="Calculation 2 3 9 3" xfId="16264" xr:uid="{00000000-0005-0000-0000-0000595E0000}"/>
    <cellStyle name="Calculation 2 3 9 3 2" xfId="41151" xr:uid="{00000000-0005-0000-0000-00005A5E0000}"/>
    <cellStyle name="Calculation 2 3 9 3 2 2" xfId="47174" xr:uid="{00000000-0005-0000-0000-00005B5E0000}"/>
    <cellStyle name="Calculation 2 3 9 3 3" xfId="47173" xr:uid="{00000000-0005-0000-0000-00005C5E0000}"/>
    <cellStyle name="Calculation 2 3 9 4" xfId="41149" xr:uid="{00000000-0005-0000-0000-00005D5E0000}"/>
    <cellStyle name="Calculation 2 3 9 4 2" xfId="47175" xr:uid="{00000000-0005-0000-0000-00005E5E0000}"/>
    <cellStyle name="Calculation 2 3 9 5" xfId="47170" xr:uid="{00000000-0005-0000-0000-00005F5E0000}"/>
    <cellStyle name="Calculation 2 4" xfId="16265" xr:uid="{00000000-0005-0000-0000-0000605E0000}"/>
    <cellStyle name="Calculation 2 4 10" xfId="40978" xr:uid="{00000000-0005-0000-0000-0000615E0000}"/>
    <cellStyle name="Calculation 2 4 10 2" xfId="47177" xr:uid="{00000000-0005-0000-0000-0000625E0000}"/>
    <cellStyle name="Calculation 2 4 11" xfId="47176" xr:uid="{00000000-0005-0000-0000-0000635E0000}"/>
    <cellStyle name="Calculation 2 4 2" xfId="16266" xr:uid="{00000000-0005-0000-0000-0000645E0000}"/>
    <cellStyle name="Calculation 2 4 2 2" xfId="16267" xr:uid="{00000000-0005-0000-0000-0000655E0000}"/>
    <cellStyle name="Calculation 2 4 2 2 2" xfId="16268" xr:uid="{00000000-0005-0000-0000-0000665E0000}"/>
    <cellStyle name="Calculation 2 4 2 2 2 2" xfId="16269" xr:uid="{00000000-0005-0000-0000-0000675E0000}"/>
    <cellStyle name="Calculation 2 4 2 2 2 2 2" xfId="34965" xr:uid="{00000000-0005-0000-0000-0000685E0000}"/>
    <cellStyle name="Calculation 2 4 2 2 2 2 3" xfId="40974" xr:uid="{00000000-0005-0000-0000-0000695E0000}"/>
    <cellStyle name="Calculation 2 4 2 2 2 2 4" xfId="47181" xr:uid="{00000000-0005-0000-0000-00006A5E0000}"/>
    <cellStyle name="Calculation 2 4 2 2 2 3" xfId="34964" xr:uid="{00000000-0005-0000-0000-00006B5E0000}"/>
    <cellStyle name="Calculation 2 4 2 2 2 4" xfId="40976" xr:uid="{00000000-0005-0000-0000-00006C5E0000}"/>
    <cellStyle name="Calculation 2 4 2 2 2 5" xfId="47180" xr:uid="{00000000-0005-0000-0000-00006D5E0000}"/>
    <cellStyle name="Calculation 2 4 2 2 3" xfId="16270" xr:uid="{00000000-0005-0000-0000-00006E5E0000}"/>
    <cellStyle name="Calculation 2 4 2 2 3 2" xfId="34967" xr:uid="{00000000-0005-0000-0000-00006F5E0000}"/>
    <cellStyle name="Calculation 2 4 2 2 3 2 2" xfId="40971" xr:uid="{00000000-0005-0000-0000-0000705E0000}"/>
    <cellStyle name="Calculation 2 4 2 2 3 2 3" xfId="47183" xr:uid="{00000000-0005-0000-0000-0000715E0000}"/>
    <cellStyle name="Calculation 2 4 2 2 3 3" xfId="34966" xr:uid="{00000000-0005-0000-0000-0000725E0000}"/>
    <cellStyle name="Calculation 2 4 2 2 3 4" xfId="40972" xr:uid="{00000000-0005-0000-0000-0000735E0000}"/>
    <cellStyle name="Calculation 2 4 2 2 3 5" xfId="47182" xr:uid="{00000000-0005-0000-0000-0000745E0000}"/>
    <cellStyle name="Calculation 2 4 2 2 4" xfId="34968" xr:uid="{00000000-0005-0000-0000-0000755E0000}"/>
    <cellStyle name="Calculation 2 4 2 2 4 2" xfId="40970" xr:uid="{00000000-0005-0000-0000-0000765E0000}"/>
    <cellStyle name="Calculation 2 4 2 2 4 3" xfId="47184" xr:uid="{00000000-0005-0000-0000-0000775E0000}"/>
    <cellStyle name="Calculation 2 4 2 2 5" xfId="34963" xr:uid="{00000000-0005-0000-0000-0000785E0000}"/>
    <cellStyle name="Calculation 2 4 2 2 6" xfId="36197" xr:uid="{00000000-0005-0000-0000-0000795E0000}"/>
    <cellStyle name="Calculation 2 4 2 2 7" xfId="47179" xr:uid="{00000000-0005-0000-0000-00007A5E0000}"/>
    <cellStyle name="Calculation 2 4 2 3" xfId="16271" xr:uid="{00000000-0005-0000-0000-00007B5E0000}"/>
    <cellStyle name="Calculation 2 4 2 3 2" xfId="16272" xr:uid="{00000000-0005-0000-0000-00007C5E0000}"/>
    <cellStyle name="Calculation 2 4 2 3 2 2" xfId="16273" xr:uid="{00000000-0005-0000-0000-00007D5E0000}"/>
    <cellStyle name="Calculation 2 4 2 3 2 2 2" xfId="47187" xr:uid="{00000000-0005-0000-0000-00007E5E0000}"/>
    <cellStyle name="Calculation 2 4 2 3 2 3" xfId="34970" xr:uid="{00000000-0005-0000-0000-00007F5E0000}"/>
    <cellStyle name="Calculation 2 4 2 3 2 4" xfId="40968" xr:uid="{00000000-0005-0000-0000-0000805E0000}"/>
    <cellStyle name="Calculation 2 4 2 3 2 5" xfId="47186" xr:uid="{00000000-0005-0000-0000-0000815E0000}"/>
    <cellStyle name="Calculation 2 4 2 3 3" xfId="16274" xr:uid="{00000000-0005-0000-0000-0000825E0000}"/>
    <cellStyle name="Calculation 2 4 2 3 3 2" xfId="41152" xr:uid="{00000000-0005-0000-0000-0000835E0000}"/>
    <cellStyle name="Calculation 2 4 2 3 3 2 2" xfId="47189" xr:uid="{00000000-0005-0000-0000-0000845E0000}"/>
    <cellStyle name="Calculation 2 4 2 3 3 3" xfId="47188" xr:uid="{00000000-0005-0000-0000-0000855E0000}"/>
    <cellStyle name="Calculation 2 4 2 3 4" xfId="34969" xr:uid="{00000000-0005-0000-0000-0000865E0000}"/>
    <cellStyle name="Calculation 2 4 2 3 4 2" xfId="47190" xr:uid="{00000000-0005-0000-0000-0000875E0000}"/>
    <cellStyle name="Calculation 2 4 2 3 5" xfId="40969" xr:uid="{00000000-0005-0000-0000-0000885E0000}"/>
    <cellStyle name="Calculation 2 4 2 3 6" xfId="47185" xr:uid="{00000000-0005-0000-0000-0000895E0000}"/>
    <cellStyle name="Calculation 2 4 2 4" xfId="16275" xr:uid="{00000000-0005-0000-0000-00008A5E0000}"/>
    <cellStyle name="Calculation 2 4 2 4 2" xfId="16276" xr:uid="{00000000-0005-0000-0000-00008B5E0000}"/>
    <cellStyle name="Calculation 2 4 2 4 2 2" xfId="34972" xr:uid="{00000000-0005-0000-0000-00008C5E0000}"/>
    <cellStyle name="Calculation 2 4 2 4 2 3" xfId="36196" xr:uid="{00000000-0005-0000-0000-00008D5E0000}"/>
    <cellStyle name="Calculation 2 4 2 4 2 4" xfId="47192" xr:uid="{00000000-0005-0000-0000-00008E5E0000}"/>
    <cellStyle name="Calculation 2 4 2 4 3" xfId="34971" xr:uid="{00000000-0005-0000-0000-00008F5E0000}"/>
    <cellStyle name="Calculation 2 4 2 4 4" xfId="40967" xr:uid="{00000000-0005-0000-0000-0000905E0000}"/>
    <cellStyle name="Calculation 2 4 2 4 5" xfId="47191" xr:uid="{00000000-0005-0000-0000-0000915E0000}"/>
    <cellStyle name="Calculation 2 4 2 5" xfId="16277" xr:uid="{00000000-0005-0000-0000-0000925E0000}"/>
    <cellStyle name="Calculation 2 4 2 5 2" xfId="34973" xr:uid="{00000000-0005-0000-0000-0000935E0000}"/>
    <cellStyle name="Calculation 2 4 2 5 2 2" xfId="47194" xr:uid="{00000000-0005-0000-0000-0000945E0000}"/>
    <cellStyle name="Calculation 2 4 2 5 3" xfId="36195" xr:uid="{00000000-0005-0000-0000-0000955E0000}"/>
    <cellStyle name="Calculation 2 4 2 5 4" xfId="47193" xr:uid="{00000000-0005-0000-0000-0000965E0000}"/>
    <cellStyle name="Calculation 2 4 2 6" xfId="34962" xr:uid="{00000000-0005-0000-0000-0000975E0000}"/>
    <cellStyle name="Calculation 2 4 2 6 2" xfId="47195" xr:uid="{00000000-0005-0000-0000-0000985E0000}"/>
    <cellStyle name="Calculation 2 4 2 7" xfId="40977" xr:uid="{00000000-0005-0000-0000-0000995E0000}"/>
    <cellStyle name="Calculation 2 4 2 8" xfId="47178" xr:uid="{00000000-0005-0000-0000-00009A5E0000}"/>
    <cellStyle name="Calculation 2 4 3" xfId="16278" xr:uid="{00000000-0005-0000-0000-00009B5E0000}"/>
    <cellStyle name="Calculation 2 4 3 2" xfId="16279" xr:uid="{00000000-0005-0000-0000-00009C5E0000}"/>
    <cellStyle name="Calculation 2 4 3 2 2" xfId="16280" xr:uid="{00000000-0005-0000-0000-00009D5E0000}"/>
    <cellStyle name="Calculation 2 4 3 2 2 2" xfId="34977" xr:uid="{00000000-0005-0000-0000-00009E5E0000}"/>
    <cellStyle name="Calculation 2 4 3 2 2 2 2" xfId="40961" xr:uid="{00000000-0005-0000-0000-00009F5E0000}"/>
    <cellStyle name="Calculation 2 4 3 2 2 3" xfId="34976" xr:uid="{00000000-0005-0000-0000-0000A05E0000}"/>
    <cellStyle name="Calculation 2 4 3 2 2 4" xfId="40962" xr:uid="{00000000-0005-0000-0000-0000A15E0000}"/>
    <cellStyle name="Calculation 2 4 3 2 2 5" xfId="47198" xr:uid="{00000000-0005-0000-0000-0000A25E0000}"/>
    <cellStyle name="Calculation 2 4 3 2 3" xfId="34978" xr:uid="{00000000-0005-0000-0000-0000A35E0000}"/>
    <cellStyle name="Calculation 2 4 3 2 3 2" xfId="34979" xr:uid="{00000000-0005-0000-0000-0000A45E0000}"/>
    <cellStyle name="Calculation 2 4 3 2 3 2 2" xfId="40959" xr:uid="{00000000-0005-0000-0000-0000A55E0000}"/>
    <cellStyle name="Calculation 2 4 3 2 3 3" xfId="40960" xr:uid="{00000000-0005-0000-0000-0000A65E0000}"/>
    <cellStyle name="Calculation 2 4 3 2 4" xfId="34980" xr:uid="{00000000-0005-0000-0000-0000A75E0000}"/>
    <cellStyle name="Calculation 2 4 3 2 4 2" xfId="40958" xr:uid="{00000000-0005-0000-0000-0000A85E0000}"/>
    <cellStyle name="Calculation 2 4 3 2 5" xfId="34975" xr:uid="{00000000-0005-0000-0000-0000A95E0000}"/>
    <cellStyle name="Calculation 2 4 3 2 6" xfId="40964" xr:uid="{00000000-0005-0000-0000-0000AA5E0000}"/>
    <cellStyle name="Calculation 2 4 3 2 7" xfId="47197" xr:uid="{00000000-0005-0000-0000-0000AB5E0000}"/>
    <cellStyle name="Calculation 2 4 3 3" xfId="16281" xr:uid="{00000000-0005-0000-0000-0000AC5E0000}"/>
    <cellStyle name="Calculation 2 4 3 3 2" xfId="34982" xr:uid="{00000000-0005-0000-0000-0000AD5E0000}"/>
    <cellStyle name="Calculation 2 4 3 3 2 2" xfId="36194" xr:uid="{00000000-0005-0000-0000-0000AE5E0000}"/>
    <cellStyle name="Calculation 2 4 3 3 2 3" xfId="47200" xr:uid="{00000000-0005-0000-0000-0000AF5E0000}"/>
    <cellStyle name="Calculation 2 4 3 3 3" xfId="34981" xr:uid="{00000000-0005-0000-0000-0000B05E0000}"/>
    <cellStyle name="Calculation 2 4 3 3 4" xfId="40957" xr:uid="{00000000-0005-0000-0000-0000B15E0000}"/>
    <cellStyle name="Calculation 2 4 3 3 5" xfId="47199" xr:uid="{00000000-0005-0000-0000-0000B25E0000}"/>
    <cellStyle name="Calculation 2 4 3 4" xfId="34983" xr:uid="{00000000-0005-0000-0000-0000B35E0000}"/>
    <cellStyle name="Calculation 2 4 3 4 2" xfId="34984" xr:uid="{00000000-0005-0000-0000-0000B45E0000}"/>
    <cellStyle name="Calculation 2 4 3 4 2 2" xfId="36192" xr:uid="{00000000-0005-0000-0000-0000B55E0000}"/>
    <cellStyle name="Calculation 2 4 3 4 3" xfId="36193" xr:uid="{00000000-0005-0000-0000-0000B65E0000}"/>
    <cellStyle name="Calculation 2 4 3 4 4" xfId="47201" xr:uid="{00000000-0005-0000-0000-0000B75E0000}"/>
    <cellStyle name="Calculation 2 4 3 5" xfId="34985" xr:uid="{00000000-0005-0000-0000-0000B85E0000}"/>
    <cellStyle name="Calculation 2 4 3 5 2" xfId="40956" xr:uid="{00000000-0005-0000-0000-0000B95E0000}"/>
    <cellStyle name="Calculation 2 4 3 6" xfId="34974" xr:uid="{00000000-0005-0000-0000-0000BA5E0000}"/>
    <cellStyle name="Calculation 2 4 3 7" xfId="40966" xr:uid="{00000000-0005-0000-0000-0000BB5E0000}"/>
    <cellStyle name="Calculation 2 4 3 8" xfId="47196" xr:uid="{00000000-0005-0000-0000-0000BC5E0000}"/>
    <cellStyle name="Calculation 2 4 4" xfId="16282" xr:uid="{00000000-0005-0000-0000-0000BD5E0000}"/>
    <cellStyle name="Calculation 2 4 4 2" xfId="16283" xr:uid="{00000000-0005-0000-0000-0000BE5E0000}"/>
    <cellStyle name="Calculation 2 4 4 2 2" xfId="16284" xr:uid="{00000000-0005-0000-0000-0000BF5E0000}"/>
    <cellStyle name="Calculation 2 4 4 2 2 2" xfId="34988" xr:uid="{00000000-0005-0000-0000-0000C05E0000}"/>
    <cellStyle name="Calculation 2 4 4 2 2 3" xfId="40952" xr:uid="{00000000-0005-0000-0000-0000C15E0000}"/>
    <cellStyle name="Calculation 2 4 4 2 2 4" xfId="47204" xr:uid="{00000000-0005-0000-0000-0000C25E0000}"/>
    <cellStyle name="Calculation 2 4 4 2 3" xfId="34987" xr:uid="{00000000-0005-0000-0000-0000C35E0000}"/>
    <cellStyle name="Calculation 2 4 4 2 4" xfId="40953" xr:uid="{00000000-0005-0000-0000-0000C45E0000}"/>
    <cellStyle name="Calculation 2 4 4 2 5" xfId="47203" xr:uid="{00000000-0005-0000-0000-0000C55E0000}"/>
    <cellStyle name="Calculation 2 4 4 3" xfId="16285" xr:uid="{00000000-0005-0000-0000-0000C65E0000}"/>
    <cellStyle name="Calculation 2 4 4 3 2" xfId="34990" xr:uid="{00000000-0005-0000-0000-0000C75E0000}"/>
    <cellStyle name="Calculation 2 4 4 3 2 2" xfId="40950" xr:uid="{00000000-0005-0000-0000-0000C85E0000}"/>
    <cellStyle name="Calculation 2 4 4 3 2 3" xfId="47206" xr:uid="{00000000-0005-0000-0000-0000C95E0000}"/>
    <cellStyle name="Calculation 2 4 4 3 3" xfId="34989" xr:uid="{00000000-0005-0000-0000-0000CA5E0000}"/>
    <cellStyle name="Calculation 2 4 4 3 4" xfId="40951" xr:uid="{00000000-0005-0000-0000-0000CB5E0000}"/>
    <cellStyle name="Calculation 2 4 4 3 5" xfId="47205" xr:uid="{00000000-0005-0000-0000-0000CC5E0000}"/>
    <cellStyle name="Calculation 2 4 4 4" xfId="34991" xr:uid="{00000000-0005-0000-0000-0000CD5E0000}"/>
    <cellStyle name="Calculation 2 4 4 4 2" xfId="40949" xr:uid="{00000000-0005-0000-0000-0000CE5E0000}"/>
    <cellStyle name="Calculation 2 4 4 4 3" xfId="47207" xr:uid="{00000000-0005-0000-0000-0000CF5E0000}"/>
    <cellStyle name="Calculation 2 4 4 5" xfId="34986" xr:uid="{00000000-0005-0000-0000-0000D05E0000}"/>
    <cellStyle name="Calculation 2 4 4 6" xfId="40954" xr:uid="{00000000-0005-0000-0000-0000D15E0000}"/>
    <cellStyle name="Calculation 2 4 4 7" xfId="47202" xr:uid="{00000000-0005-0000-0000-0000D25E0000}"/>
    <cellStyle name="Calculation 2 4 5" xfId="16286" xr:uid="{00000000-0005-0000-0000-0000D35E0000}"/>
    <cellStyle name="Calculation 2 4 5 2" xfId="16287" xr:uid="{00000000-0005-0000-0000-0000D45E0000}"/>
    <cellStyle name="Calculation 2 4 5 2 2" xfId="16288" xr:uid="{00000000-0005-0000-0000-0000D55E0000}"/>
    <cellStyle name="Calculation 2 4 5 2 2 2" xfId="47210" xr:uid="{00000000-0005-0000-0000-0000D65E0000}"/>
    <cellStyle name="Calculation 2 4 5 2 3" xfId="34993" xr:uid="{00000000-0005-0000-0000-0000D75E0000}"/>
    <cellStyle name="Calculation 2 4 5 2 4" xfId="40947" xr:uid="{00000000-0005-0000-0000-0000D85E0000}"/>
    <cellStyle name="Calculation 2 4 5 2 5" xfId="47209" xr:uid="{00000000-0005-0000-0000-0000D95E0000}"/>
    <cellStyle name="Calculation 2 4 5 3" xfId="16289" xr:uid="{00000000-0005-0000-0000-0000DA5E0000}"/>
    <cellStyle name="Calculation 2 4 5 3 2" xfId="41153" xr:uid="{00000000-0005-0000-0000-0000DB5E0000}"/>
    <cellStyle name="Calculation 2 4 5 3 2 2" xfId="47212" xr:uid="{00000000-0005-0000-0000-0000DC5E0000}"/>
    <cellStyle name="Calculation 2 4 5 3 3" xfId="47211" xr:uid="{00000000-0005-0000-0000-0000DD5E0000}"/>
    <cellStyle name="Calculation 2 4 5 4" xfId="34992" xr:uid="{00000000-0005-0000-0000-0000DE5E0000}"/>
    <cellStyle name="Calculation 2 4 5 4 2" xfId="47213" xr:uid="{00000000-0005-0000-0000-0000DF5E0000}"/>
    <cellStyle name="Calculation 2 4 5 5" xfId="40948" xr:uid="{00000000-0005-0000-0000-0000E05E0000}"/>
    <cellStyle name="Calculation 2 4 5 6" xfId="47208" xr:uid="{00000000-0005-0000-0000-0000E15E0000}"/>
    <cellStyle name="Calculation 2 4 6" xfId="16290" xr:uid="{00000000-0005-0000-0000-0000E25E0000}"/>
    <cellStyle name="Calculation 2 4 6 2" xfId="16291" xr:uid="{00000000-0005-0000-0000-0000E35E0000}"/>
    <cellStyle name="Calculation 2 4 6 2 2" xfId="34995" xr:uid="{00000000-0005-0000-0000-0000E45E0000}"/>
    <cellStyle name="Calculation 2 4 6 2 3" xfId="40945" xr:uid="{00000000-0005-0000-0000-0000E55E0000}"/>
    <cellStyle name="Calculation 2 4 6 2 4" xfId="47215" xr:uid="{00000000-0005-0000-0000-0000E65E0000}"/>
    <cellStyle name="Calculation 2 4 6 3" xfId="34994" xr:uid="{00000000-0005-0000-0000-0000E75E0000}"/>
    <cellStyle name="Calculation 2 4 6 4" xfId="40946" xr:uid="{00000000-0005-0000-0000-0000E85E0000}"/>
    <cellStyle name="Calculation 2 4 6 5" xfId="47214" xr:uid="{00000000-0005-0000-0000-0000E95E0000}"/>
    <cellStyle name="Calculation 2 4 7" xfId="16292" xr:uid="{00000000-0005-0000-0000-0000EA5E0000}"/>
    <cellStyle name="Calculation 2 4 7 2" xfId="34996" xr:uid="{00000000-0005-0000-0000-0000EB5E0000}"/>
    <cellStyle name="Calculation 2 4 7 2 2" xfId="47217" xr:uid="{00000000-0005-0000-0000-0000EC5E0000}"/>
    <cellStyle name="Calculation 2 4 7 3" xfId="40944" xr:uid="{00000000-0005-0000-0000-0000ED5E0000}"/>
    <cellStyle name="Calculation 2 4 7 4" xfId="47216" xr:uid="{00000000-0005-0000-0000-0000EE5E0000}"/>
    <cellStyle name="Calculation 2 4 8" xfId="34997" xr:uid="{00000000-0005-0000-0000-0000EF5E0000}"/>
    <cellStyle name="Calculation 2 4 8 2" xfId="40943" xr:uid="{00000000-0005-0000-0000-0000F05E0000}"/>
    <cellStyle name="Calculation 2 4 8 2 2" xfId="47219" xr:uid="{00000000-0005-0000-0000-0000F15E0000}"/>
    <cellStyle name="Calculation 2 4 8 3" xfId="47218" xr:uid="{00000000-0005-0000-0000-0000F25E0000}"/>
    <cellStyle name="Calculation 2 4 9" xfId="38799" xr:uid="{00000000-0005-0000-0000-0000F35E0000}"/>
    <cellStyle name="Calculation 2 4 9 2" xfId="41154" xr:uid="{00000000-0005-0000-0000-0000F45E0000}"/>
    <cellStyle name="Calculation 2 4 9 2 2" xfId="47221" xr:uid="{00000000-0005-0000-0000-0000F55E0000}"/>
    <cellStyle name="Calculation 2 4 9 3" xfId="47220" xr:uid="{00000000-0005-0000-0000-0000F65E0000}"/>
    <cellStyle name="Calculation 2 5" xfId="16293" xr:uid="{00000000-0005-0000-0000-0000F75E0000}"/>
    <cellStyle name="Calculation 2 5 10" xfId="47222" xr:uid="{00000000-0005-0000-0000-0000F85E0000}"/>
    <cellStyle name="Calculation 2 5 2" xfId="16294" xr:uid="{00000000-0005-0000-0000-0000F95E0000}"/>
    <cellStyle name="Calculation 2 5 2 2" xfId="16295" xr:uid="{00000000-0005-0000-0000-0000FA5E0000}"/>
    <cellStyle name="Calculation 2 5 2 2 2" xfId="35000" xr:uid="{00000000-0005-0000-0000-0000FB5E0000}"/>
    <cellStyle name="Calculation 2 5 2 2 2 2" xfId="35001" xr:uid="{00000000-0005-0000-0000-0000FC5E0000}"/>
    <cellStyle name="Calculation 2 5 2 2 2 2 2" xfId="40938" xr:uid="{00000000-0005-0000-0000-0000FD5E0000}"/>
    <cellStyle name="Calculation 2 5 2 2 2 3" xfId="40939" xr:uid="{00000000-0005-0000-0000-0000FE5E0000}"/>
    <cellStyle name="Calculation 2 5 2 2 3" xfId="35002" xr:uid="{00000000-0005-0000-0000-0000FF5E0000}"/>
    <cellStyle name="Calculation 2 5 2 2 3 2" xfId="35003" xr:uid="{00000000-0005-0000-0000-0000005F0000}"/>
    <cellStyle name="Calculation 2 5 2 2 3 2 2" xfId="40936" xr:uid="{00000000-0005-0000-0000-0000015F0000}"/>
    <cellStyle name="Calculation 2 5 2 2 3 3" xfId="40937" xr:uid="{00000000-0005-0000-0000-0000025F0000}"/>
    <cellStyle name="Calculation 2 5 2 2 4" xfId="35004" xr:uid="{00000000-0005-0000-0000-0000035F0000}"/>
    <cellStyle name="Calculation 2 5 2 2 4 2" xfId="40935" xr:uid="{00000000-0005-0000-0000-0000045F0000}"/>
    <cellStyle name="Calculation 2 5 2 2 5" xfId="34999" xr:uid="{00000000-0005-0000-0000-0000055F0000}"/>
    <cellStyle name="Calculation 2 5 2 2 6" xfId="40940" xr:uid="{00000000-0005-0000-0000-0000065F0000}"/>
    <cellStyle name="Calculation 2 5 2 2 7" xfId="47224" xr:uid="{00000000-0005-0000-0000-0000075F0000}"/>
    <cellStyle name="Calculation 2 5 2 3" xfId="35005" xr:uid="{00000000-0005-0000-0000-0000085F0000}"/>
    <cellStyle name="Calculation 2 5 2 3 2" xfId="35006" xr:uid="{00000000-0005-0000-0000-0000095F0000}"/>
    <cellStyle name="Calculation 2 5 2 3 2 2" xfId="40933" xr:uid="{00000000-0005-0000-0000-00000A5F0000}"/>
    <cellStyle name="Calculation 2 5 2 3 3" xfId="40934" xr:uid="{00000000-0005-0000-0000-00000B5F0000}"/>
    <cellStyle name="Calculation 2 5 2 4" xfId="35007" xr:uid="{00000000-0005-0000-0000-00000C5F0000}"/>
    <cellStyle name="Calculation 2 5 2 4 2" xfId="35008" xr:uid="{00000000-0005-0000-0000-00000D5F0000}"/>
    <cellStyle name="Calculation 2 5 2 4 2 2" xfId="40931" xr:uid="{00000000-0005-0000-0000-00000E5F0000}"/>
    <cellStyle name="Calculation 2 5 2 4 3" xfId="40932" xr:uid="{00000000-0005-0000-0000-00000F5F0000}"/>
    <cellStyle name="Calculation 2 5 2 5" xfId="35009" xr:uid="{00000000-0005-0000-0000-0000105F0000}"/>
    <cellStyle name="Calculation 2 5 2 5 2" xfId="40930" xr:uid="{00000000-0005-0000-0000-0000115F0000}"/>
    <cellStyle name="Calculation 2 5 2 6" xfId="34998" xr:uid="{00000000-0005-0000-0000-0000125F0000}"/>
    <cellStyle name="Calculation 2 5 2 7" xfId="40941" xr:uid="{00000000-0005-0000-0000-0000135F0000}"/>
    <cellStyle name="Calculation 2 5 2 8" xfId="47223" xr:uid="{00000000-0005-0000-0000-0000145F0000}"/>
    <cellStyle name="Calculation 2 5 3" xfId="16296" xr:uid="{00000000-0005-0000-0000-0000155F0000}"/>
    <cellStyle name="Calculation 2 5 3 2" xfId="35011" xr:uid="{00000000-0005-0000-0000-0000165F0000}"/>
    <cellStyle name="Calculation 2 5 3 2 2" xfId="35012" xr:uid="{00000000-0005-0000-0000-0000175F0000}"/>
    <cellStyle name="Calculation 2 5 3 2 2 2" xfId="35013" xr:uid="{00000000-0005-0000-0000-0000185F0000}"/>
    <cellStyle name="Calculation 2 5 3 2 2 2 2" xfId="40927" xr:uid="{00000000-0005-0000-0000-0000195F0000}"/>
    <cellStyle name="Calculation 2 5 3 2 2 3" xfId="36191" xr:uid="{00000000-0005-0000-0000-00001A5F0000}"/>
    <cellStyle name="Calculation 2 5 3 2 3" xfId="35014" xr:uid="{00000000-0005-0000-0000-00001B5F0000}"/>
    <cellStyle name="Calculation 2 5 3 2 3 2" xfId="35015" xr:uid="{00000000-0005-0000-0000-00001C5F0000}"/>
    <cellStyle name="Calculation 2 5 3 2 3 2 2" xfId="40923" xr:uid="{00000000-0005-0000-0000-00001D5F0000}"/>
    <cellStyle name="Calculation 2 5 3 2 3 3" xfId="40925" xr:uid="{00000000-0005-0000-0000-00001E5F0000}"/>
    <cellStyle name="Calculation 2 5 3 2 4" xfId="35016" xr:uid="{00000000-0005-0000-0000-00001F5F0000}"/>
    <cellStyle name="Calculation 2 5 3 2 4 2" xfId="40922" xr:uid="{00000000-0005-0000-0000-0000205F0000}"/>
    <cellStyle name="Calculation 2 5 3 2 5" xfId="40928" xr:uid="{00000000-0005-0000-0000-0000215F0000}"/>
    <cellStyle name="Calculation 2 5 3 2 6" xfId="47226" xr:uid="{00000000-0005-0000-0000-0000225F0000}"/>
    <cellStyle name="Calculation 2 5 3 3" xfId="35017" xr:uid="{00000000-0005-0000-0000-0000235F0000}"/>
    <cellStyle name="Calculation 2 5 3 3 2" xfId="35018" xr:uid="{00000000-0005-0000-0000-0000245F0000}"/>
    <cellStyle name="Calculation 2 5 3 3 2 2" xfId="40920" xr:uid="{00000000-0005-0000-0000-0000255F0000}"/>
    <cellStyle name="Calculation 2 5 3 3 3" xfId="40921" xr:uid="{00000000-0005-0000-0000-0000265F0000}"/>
    <cellStyle name="Calculation 2 5 3 4" xfId="35019" xr:uid="{00000000-0005-0000-0000-0000275F0000}"/>
    <cellStyle name="Calculation 2 5 3 4 2" xfId="35020" xr:uid="{00000000-0005-0000-0000-0000285F0000}"/>
    <cellStyle name="Calculation 2 5 3 4 2 2" xfId="40918" xr:uid="{00000000-0005-0000-0000-0000295F0000}"/>
    <cellStyle name="Calculation 2 5 3 4 3" xfId="40919" xr:uid="{00000000-0005-0000-0000-00002A5F0000}"/>
    <cellStyle name="Calculation 2 5 3 5" xfId="35021" xr:uid="{00000000-0005-0000-0000-00002B5F0000}"/>
    <cellStyle name="Calculation 2 5 3 5 2" xfId="36190" xr:uid="{00000000-0005-0000-0000-00002C5F0000}"/>
    <cellStyle name="Calculation 2 5 3 6" xfId="35010" xr:uid="{00000000-0005-0000-0000-00002D5F0000}"/>
    <cellStyle name="Calculation 2 5 3 7" xfId="40929" xr:uid="{00000000-0005-0000-0000-00002E5F0000}"/>
    <cellStyle name="Calculation 2 5 3 8" xfId="47225" xr:uid="{00000000-0005-0000-0000-00002F5F0000}"/>
    <cellStyle name="Calculation 2 5 4" xfId="35022" xr:uid="{00000000-0005-0000-0000-0000305F0000}"/>
    <cellStyle name="Calculation 2 5 4 2" xfId="35023" xr:uid="{00000000-0005-0000-0000-0000315F0000}"/>
    <cellStyle name="Calculation 2 5 4 2 2" xfId="35024" xr:uid="{00000000-0005-0000-0000-0000325F0000}"/>
    <cellStyle name="Calculation 2 5 4 2 2 2" xfId="40915" xr:uid="{00000000-0005-0000-0000-0000335F0000}"/>
    <cellStyle name="Calculation 2 5 4 2 3" xfId="40917" xr:uid="{00000000-0005-0000-0000-0000345F0000}"/>
    <cellStyle name="Calculation 2 5 4 2 4" xfId="47228" xr:uid="{00000000-0005-0000-0000-0000355F0000}"/>
    <cellStyle name="Calculation 2 5 4 3" xfId="35025" xr:uid="{00000000-0005-0000-0000-0000365F0000}"/>
    <cellStyle name="Calculation 2 5 4 3 2" xfId="35026" xr:uid="{00000000-0005-0000-0000-0000375F0000}"/>
    <cellStyle name="Calculation 2 5 4 3 2 2" xfId="40912" xr:uid="{00000000-0005-0000-0000-0000385F0000}"/>
    <cellStyle name="Calculation 2 5 4 3 3" xfId="40913" xr:uid="{00000000-0005-0000-0000-0000395F0000}"/>
    <cellStyle name="Calculation 2 5 4 4" xfId="35027" xr:uid="{00000000-0005-0000-0000-00003A5F0000}"/>
    <cellStyle name="Calculation 2 5 4 4 2" xfId="40911" xr:uid="{00000000-0005-0000-0000-00003B5F0000}"/>
    <cellStyle name="Calculation 2 5 4 5" xfId="36189" xr:uid="{00000000-0005-0000-0000-00003C5F0000}"/>
    <cellStyle name="Calculation 2 5 4 6" xfId="47227" xr:uid="{00000000-0005-0000-0000-00003D5F0000}"/>
    <cellStyle name="Calculation 2 5 5" xfId="35028" xr:uid="{00000000-0005-0000-0000-00003E5F0000}"/>
    <cellStyle name="Calculation 2 5 5 2" xfId="35029" xr:uid="{00000000-0005-0000-0000-00003F5F0000}"/>
    <cellStyle name="Calculation 2 5 5 2 2" xfId="40909" xr:uid="{00000000-0005-0000-0000-0000405F0000}"/>
    <cellStyle name="Calculation 2 5 5 3" xfId="40910" xr:uid="{00000000-0005-0000-0000-0000415F0000}"/>
    <cellStyle name="Calculation 2 5 5 4" xfId="47229" xr:uid="{00000000-0005-0000-0000-0000425F0000}"/>
    <cellStyle name="Calculation 2 5 6" xfId="35030" xr:uid="{00000000-0005-0000-0000-0000435F0000}"/>
    <cellStyle name="Calculation 2 5 6 2" xfId="35031" xr:uid="{00000000-0005-0000-0000-0000445F0000}"/>
    <cellStyle name="Calculation 2 5 6 2 2" xfId="36188" xr:uid="{00000000-0005-0000-0000-0000455F0000}"/>
    <cellStyle name="Calculation 2 5 6 3" xfId="40908" xr:uid="{00000000-0005-0000-0000-0000465F0000}"/>
    <cellStyle name="Calculation 2 5 7" xfId="35032" xr:uid="{00000000-0005-0000-0000-0000475F0000}"/>
    <cellStyle name="Calculation 2 5 7 2" xfId="36187" xr:uid="{00000000-0005-0000-0000-0000485F0000}"/>
    <cellStyle name="Calculation 2 5 8" xfId="35033" xr:uid="{00000000-0005-0000-0000-0000495F0000}"/>
    <cellStyle name="Calculation 2 5 8 2" xfId="40907" xr:uid="{00000000-0005-0000-0000-00004A5F0000}"/>
    <cellStyle name="Calculation 2 5 9" xfId="40942" xr:uid="{00000000-0005-0000-0000-00004B5F0000}"/>
    <cellStyle name="Calculation 2 6" xfId="16297" xr:uid="{00000000-0005-0000-0000-00004C5F0000}"/>
    <cellStyle name="Calculation 2 6 2" xfId="16298" xr:uid="{00000000-0005-0000-0000-00004D5F0000}"/>
    <cellStyle name="Calculation 2 6 2 2" xfId="16299" xr:uid="{00000000-0005-0000-0000-00004E5F0000}"/>
    <cellStyle name="Calculation 2 6 2 2 2" xfId="35036" xr:uid="{00000000-0005-0000-0000-00004F5F0000}"/>
    <cellStyle name="Calculation 2 6 2 2 3" xfId="36186" xr:uid="{00000000-0005-0000-0000-0000505F0000}"/>
    <cellStyle name="Calculation 2 6 2 2 4" xfId="47232" xr:uid="{00000000-0005-0000-0000-0000515F0000}"/>
    <cellStyle name="Calculation 2 6 2 3" xfId="35035" xr:uid="{00000000-0005-0000-0000-0000525F0000}"/>
    <cellStyle name="Calculation 2 6 2 4" xfId="40905" xr:uid="{00000000-0005-0000-0000-0000535F0000}"/>
    <cellStyle name="Calculation 2 6 2 5" xfId="47231" xr:uid="{00000000-0005-0000-0000-0000545F0000}"/>
    <cellStyle name="Calculation 2 6 3" xfId="16300" xr:uid="{00000000-0005-0000-0000-0000555F0000}"/>
    <cellStyle name="Calculation 2 6 3 2" xfId="35038" xr:uid="{00000000-0005-0000-0000-0000565F0000}"/>
    <cellStyle name="Calculation 2 6 3 2 2" xfId="40901" xr:uid="{00000000-0005-0000-0000-0000575F0000}"/>
    <cellStyle name="Calculation 2 6 3 2 3" xfId="47234" xr:uid="{00000000-0005-0000-0000-0000585F0000}"/>
    <cellStyle name="Calculation 2 6 3 3" xfId="35037" xr:uid="{00000000-0005-0000-0000-0000595F0000}"/>
    <cellStyle name="Calculation 2 6 3 4" xfId="40903" xr:uid="{00000000-0005-0000-0000-00005A5F0000}"/>
    <cellStyle name="Calculation 2 6 3 5" xfId="47233" xr:uid="{00000000-0005-0000-0000-00005B5F0000}"/>
    <cellStyle name="Calculation 2 6 4" xfId="35039" xr:uid="{00000000-0005-0000-0000-00005C5F0000}"/>
    <cellStyle name="Calculation 2 6 4 2" xfId="40899" xr:uid="{00000000-0005-0000-0000-00005D5F0000}"/>
    <cellStyle name="Calculation 2 6 4 2 2" xfId="47236" xr:uid="{00000000-0005-0000-0000-00005E5F0000}"/>
    <cellStyle name="Calculation 2 6 4 3" xfId="47235" xr:uid="{00000000-0005-0000-0000-00005F5F0000}"/>
    <cellStyle name="Calculation 2 6 5" xfId="35034" xr:uid="{00000000-0005-0000-0000-0000605F0000}"/>
    <cellStyle name="Calculation 2 6 5 2" xfId="47237" xr:uid="{00000000-0005-0000-0000-0000615F0000}"/>
    <cellStyle name="Calculation 2 6 6" xfId="40906" xr:uid="{00000000-0005-0000-0000-0000625F0000}"/>
    <cellStyle name="Calculation 2 6 7" xfId="47230" xr:uid="{00000000-0005-0000-0000-0000635F0000}"/>
    <cellStyle name="Calculation 2 7" xfId="16301" xr:uid="{00000000-0005-0000-0000-0000645F0000}"/>
    <cellStyle name="Calculation 2 7 2" xfId="16302" xr:uid="{00000000-0005-0000-0000-0000655F0000}"/>
    <cellStyle name="Calculation 2 7 2 2" xfId="16303" xr:uid="{00000000-0005-0000-0000-0000665F0000}"/>
    <cellStyle name="Calculation 2 7 2 2 2" xfId="47240" xr:uid="{00000000-0005-0000-0000-0000675F0000}"/>
    <cellStyle name="Calculation 2 7 2 3" xfId="35041" xr:uid="{00000000-0005-0000-0000-0000685F0000}"/>
    <cellStyle name="Calculation 2 7 2 4" xfId="40897" xr:uid="{00000000-0005-0000-0000-0000695F0000}"/>
    <cellStyle name="Calculation 2 7 2 5" xfId="47239" xr:uid="{00000000-0005-0000-0000-00006A5F0000}"/>
    <cellStyle name="Calculation 2 7 3" xfId="16304" xr:uid="{00000000-0005-0000-0000-00006B5F0000}"/>
    <cellStyle name="Calculation 2 7 3 2" xfId="41155" xr:uid="{00000000-0005-0000-0000-00006C5F0000}"/>
    <cellStyle name="Calculation 2 7 3 2 2" xfId="47242" xr:uid="{00000000-0005-0000-0000-00006D5F0000}"/>
    <cellStyle name="Calculation 2 7 3 3" xfId="47241" xr:uid="{00000000-0005-0000-0000-00006E5F0000}"/>
    <cellStyle name="Calculation 2 7 4" xfId="35040" xr:uid="{00000000-0005-0000-0000-00006F5F0000}"/>
    <cellStyle name="Calculation 2 7 4 2" xfId="47243" xr:uid="{00000000-0005-0000-0000-0000705F0000}"/>
    <cellStyle name="Calculation 2 7 5" xfId="40898" xr:uid="{00000000-0005-0000-0000-0000715F0000}"/>
    <cellStyle name="Calculation 2 7 6" xfId="47238" xr:uid="{00000000-0005-0000-0000-0000725F0000}"/>
    <cellStyle name="Calculation 2 8" xfId="16305" xr:uid="{00000000-0005-0000-0000-0000735F0000}"/>
    <cellStyle name="Calculation 2 8 2" xfId="35043" xr:uid="{00000000-0005-0000-0000-0000745F0000}"/>
    <cellStyle name="Calculation 2 8 2 2" xfId="40895" xr:uid="{00000000-0005-0000-0000-0000755F0000}"/>
    <cellStyle name="Calculation 2 8 3" xfId="35042" xr:uid="{00000000-0005-0000-0000-0000765F0000}"/>
    <cellStyle name="Calculation 2 8 4" xfId="40896" xr:uid="{00000000-0005-0000-0000-0000775F0000}"/>
    <cellStyle name="Calculation 2 9" xfId="35044" xr:uid="{00000000-0005-0000-0000-0000785F0000}"/>
    <cellStyle name="Calculation 2 9 2" xfId="40894" xr:uid="{00000000-0005-0000-0000-0000795F0000}"/>
    <cellStyle name="Calculation 3" xfId="16306" xr:uid="{00000000-0005-0000-0000-00007A5F0000}"/>
    <cellStyle name="Calculation 3 10" xfId="16307" xr:uid="{00000000-0005-0000-0000-00007B5F0000}"/>
    <cellStyle name="Calculation 3 10 2" xfId="47244" xr:uid="{00000000-0005-0000-0000-00007C5F0000}"/>
    <cellStyle name="Calculation 3 11" xfId="35045" xr:uid="{00000000-0005-0000-0000-00007D5F0000}"/>
    <cellStyle name="Calculation 3 12" xfId="40893" xr:uid="{00000000-0005-0000-0000-00007E5F0000}"/>
    <cellStyle name="Calculation 3 13" xfId="41874" xr:uid="{00000000-0005-0000-0000-00007F5F0000}"/>
    <cellStyle name="Calculation 3 2" xfId="16308" xr:uid="{00000000-0005-0000-0000-0000805F0000}"/>
    <cellStyle name="Calculation 3 2 2" xfId="16309" xr:uid="{00000000-0005-0000-0000-0000815F0000}"/>
    <cellStyle name="Calculation 3 2 2 2" xfId="16310" xr:uid="{00000000-0005-0000-0000-0000825F0000}"/>
    <cellStyle name="Calculation 3 2 2 2 2" xfId="16311" xr:uid="{00000000-0005-0000-0000-0000835F0000}"/>
    <cellStyle name="Calculation 3 2 2 2 2 2" xfId="16312" xr:uid="{00000000-0005-0000-0000-0000845F0000}"/>
    <cellStyle name="Calculation 3 2 2 2 2 2 2" xfId="47249" xr:uid="{00000000-0005-0000-0000-0000855F0000}"/>
    <cellStyle name="Calculation 3 2 2 2 2 3" xfId="41157" xr:uid="{00000000-0005-0000-0000-0000865F0000}"/>
    <cellStyle name="Calculation 3 2 2 2 2 4" xfId="47248" xr:uid="{00000000-0005-0000-0000-0000875F0000}"/>
    <cellStyle name="Calculation 3 2 2 2 3" xfId="16313" xr:uid="{00000000-0005-0000-0000-0000885F0000}"/>
    <cellStyle name="Calculation 3 2 2 2 3 2" xfId="16314" xr:uid="{00000000-0005-0000-0000-0000895F0000}"/>
    <cellStyle name="Calculation 3 2 2 2 3 3" xfId="47250" xr:uid="{00000000-0005-0000-0000-00008A5F0000}"/>
    <cellStyle name="Calculation 3 2 2 2 4" xfId="16315" xr:uid="{00000000-0005-0000-0000-00008B5F0000}"/>
    <cellStyle name="Calculation 3 2 2 2 5" xfId="41156" xr:uid="{00000000-0005-0000-0000-00008C5F0000}"/>
    <cellStyle name="Calculation 3 2 2 2 6" xfId="47247" xr:uid="{00000000-0005-0000-0000-00008D5F0000}"/>
    <cellStyle name="Calculation 3 2 2 3" xfId="16316" xr:uid="{00000000-0005-0000-0000-00008E5F0000}"/>
    <cellStyle name="Calculation 3 2 2 3 2" xfId="16317" xr:uid="{00000000-0005-0000-0000-00008F5F0000}"/>
    <cellStyle name="Calculation 3 2 2 3 2 2" xfId="16318" xr:uid="{00000000-0005-0000-0000-0000905F0000}"/>
    <cellStyle name="Calculation 3 2 2 3 2 2 2" xfId="47253" xr:uid="{00000000-0005-0000-0000-0000915F0000}"/>
    <cellStyle name="Calculation 3 2 2 3 2 3" xfId="41159" xr:uid="{00000000-0005-0000-0000-0000925F0000}"/>
    <cellStyle name="Calculation 3 2 2 3 2 4" xfId="47252" xr:uid="{00000000-0005-0000-0000-0000935F0000}"/>
    <cellStyle name="Calculation 3 2 2 3 3" xfId="16319" xr:uid="{00000000-0005-0000-0000-0000945F0000}"/>
    <cellStyle name="Calculation 3 2 2 3 3 2" xfId="47254" xr:uid="{00000000-0005-0000-0000-0000955F0000}"/>
    <cellStyle name="Calculation 3 2 2 3 4" xfId="41158" xr:uid="{00000000-0005-0000-0000-0000965F0000}"/>
    <cellStyle name="Calculation 3 2 2 3 5" xfId="47251" xr:uid="{00000000-0005-0000-0000-0000975F0000}"/>
    <cellStyle name="Calculation 3 2 2 4" xfId="16320" xr:uid="{00000000-0005-0000-0000-0000985F0000}"/>
    <cellStyle name="Calculation 3 2 2 4 2" xfId="47255" xr:uid="{00000000-0005-0000-0000-0000995F0000}"/>
    <cellStyle name="Calculation 3 2 2 5" xfId="40891" xr:uid="{00000000-0005-0000-0000-00009A5F0000}"/>
    <cellStyle name="Calculation 3 2 2 6" xfId="47246" xr:uid="{00000000-0005-0000-0000-00009B5F0000}"/>
    <cellStyle name="Calculation 3 2 3" xfId="16321" xr:uid="{00000000-0005-0000-0000-00009C5F0000}"/>
    <cellStyle name="Calculation 3 2 3 2" xfId="16322" xr:uid="{00000000-0005-0000-0000-00009D5F0000}"/>
    <cellStyle name="Calculation 3 2 3 2 2" xfId="16323" xr:uid="{00000000-0005-0000-0000-00009E5F0000}"/>
    <cellStyle name="Calculation 3 2 3 2 2 2" xfId="47258" xr:uid="{00000000-0005-0000-0000-00009F5F0000}"/>
    <cellStyle name="Calculation 3 2 3 2 3" xfId="41161" xr:uid="{00000000-0005-0000-0000-0000A05F0000}"/>
    <cellStyle name="Calculation 3 2 3 2 4" xfId="47257" xr:uid="{00000000-0005-0000-0000-0000A15F0000}"/>
    <cellStyle name="Calculation 3 2 3 3" xfId="16324" xr:uid="{00000000-0005-0000-0000-0000A25F0000}"/>
    <cellStyle name="Calculation 3 2 3 3 2" xfId="41162" xr:uid="{00000000-0005-0000-0000-0000A35F0000}"/>
    <cellStyle name="Calculation 3 2 3 3 2 2" xfId="47260" xr:uid="{00000000-0005-0000-0000-0000A45F0000}"/>
    <cellStyle name="Calculation 3 2 3 3 3" xfId="47259" xr:uid="{00000000-0005-0000-0000-0000A55F0000}"/>
    <cellStyle name="Calculation 3 2 3 4" xfId="41160" xr:uid="{00000000-0005-0000-0000-0000A65F0000}"/>
    <cellStyle name="Calculation 3 2 3 4 2" xfId="47261" xr:uid="{00000000-0005-0000-0000-0000A75F0000}"/>
    <cellStyle name="Calculation 3 2 3 5" xfId="47256" xr:uid="{00000000-0005-0000-0000-0000A85F0000}"/>
    <cellStyle name="Calculation 3 2 4" xfId="16325" xr:uid="{00000000-0005-0000-0000-0000A95F0000}"/>
    <cellStyle name="Calculation 3 2 4 2" xfId="16326" xr:uid="{00000000-0005-0000-0000-0000AA5F0000}"/>
    <cellStyle name="Calculation 3 2 4 2 2" xfId="16327" xr:uid="{00000000-0005-0000-0000-0000AB5F0000}"/>
    <cellStyle name="Calculation 3 2 4 2 2 2" xfId="47264" xr:uid="{00000000-0005-0000-0000-0000AC5F0000}"/>
    <cellStyle name="Calculation 3 2 4 2 3" xfId="41164" xr:uid="{00000000-0005-0000-0000-0000AD5F0000}"/>
    <cellStyle name="Calculation 3 2 4 2 4" xfId="47263" xr:uid="{00000000-0005-0000-0000-0000AE5F0000}"/>
    <cellStyle name="Calculation 3 2 4 3" xfId="16328" xr:uid="{00000000-0005-0000-0000-0000AF5F0000}"/>
    <cellStyle name="Calculation 3 2 4 3 2" xfId="16329" xr:uid="{00000000-0005-0000-0000-0000B05F0000}"/>
    <cellStyle name="Calculation 3 2 4 3 3" xfId="47265" xr:uid="{00000000-0005-0000-0000-0000B15F0000}"/>
    <cellStyle name="Calculation 3 2 4 4" xfId="16330" xr:uid="{00000000-0005-0000-0000-0000B25F0000}"/>
    <cellStyle name="Calculation 3 2 4 5" xfId="38800" xr:uid="{00000000-0005-0000-0000-0000B35F0000}"/>
    <cellStyle name="Calculation 3 2 4 6" xfId="41163" xr:uid="{00000000-0005-0000-0000-0000B45F0000}"/>
    <cellStyle name="Calculation 3 2 4 7" xfId="47262" xr:uid="{00000000-0005-0000-0000-0000B55F0000}"/>
    <cellStyle name="Calculation 3 2 5" xfId="16331" xr:uid="{00000000-0005-0000-0000-0000B65F0000}"/>
    <cellStyle name="Calculation 3 2 5 2" xfId="16332" xr:uid="{00000000-0005-0000-0000-0000B75F0000}"/>
    <cellStyle name="Calculation 3 2 5 2 2" xfId="16333" xr:uid="{00000000-0005-0000-0000-0000B85F0000}"/>
    <cellStyle name="Calculation 3 2 5 2 2 2" xfId="47268" xr:uid="{00000000-0005-0000-0000-0000B95F0000}"/>
    <cellStyle name="Calculation 3 2 5 2 3" xfId="41166" xr:uid="{00000000-0005-0000-0000-0000BA5F0000}"/>
    <cellStyle name="Calculation 3 2 5 2 4" xfId="47267" xr:uid="{00000000-0005-0000-0000-0000BB5F0000}"/>
    <cellStyle name="Calculation 3 2 5 3" xfId="16334" xr:uid="{00000000-0005-0000-0000-0000BC5F0000}"/>
    <cellStyle name="Calculation 3 2 5 3 2" xfId="47269" xr:uid="{00000000-0005-0000-0000-0000BD5F0000}"/>
    <cellStyle name="Calculation 3 2 5 4" xfId="38801" xr:uid="{00000000-0005-0000-0000-0000BE5F0000}"/>
    <cellStyle name="Calculation 3 2 5 5" xfId="41165" xr:uid="{00000000-0005-0000-0000-0000BF5F0000}"/>
    <cellStyle name="Calculation 3 2 5 6" xfId="47266" xr:uid="{00000000-0005-0000-0000-0000C05F0000}"/>
    <cellStyle name="Calculation 3 2 6" xfId="16335" xr:uid="{00000000-0005-0000-0000-0000C15F0000}"/>
    <cellStyle name="Calculation 3 2 6 2" xfId="47270" xr:uid="{00000000-0005-0000-0000-0000C25F0000}"/>
    <cellStyle name="Calculation 3 2 7" xfId="40892" xr:uid="{00000000-0005-0000-0000-0000C35F0000}"/>
    <cellStyle name="Calculation 3 2 8" xfId="47245" xr:uid="{00000000-0005-0000-0000-0000C45F0000}"/>
    <cellStyle name="Calculation 3 3" xfId="16336" xr:uid="{00000000-0005-0000-0000-0000C55F0000}"/>
    <cellStyle name="Calculation 3 3 2" xfId="16337" xr:uid="{00000000-0005-0000-0000-0000C65F0000}"/>
    <cellStyle name="Calculation 3 3 2 2" xfId="16338" xr:uid="{00000000-0005-0000-0000-0000C75F0000}"/>
    <cellStyle name="Calculation 3 3 2 2 2" xfId="16339" xr:uid="{00000000-0005-0000-0000-0000C85F0000}"/>
    <cellStyle name="Calculation 3 3 2 2 2 2" xfId="16340" xr:uid="{00000000-0005-0000-0000-0000C95F0000}"/>
    <cellStyle name="Calculation 3 3 2 2 2 2 2" xfId="47275" xr:uid="{00000000-0005-0000-0000-0000CA5F0000}"/>
    <cellStyle name="Calculation 3 3 2 2 2 3" xfId="41168" xr:uid="{00000000-0005-0000-0000-0000CB5F0000}"/>
    <cellStyle name="Calculation 3 3 2 2 2 4" xfId="47274" xr:uid="{00000000-0005-0000-0000-0000CC5F0000}"/>
    <cellStyle name="Calculation 3 3 2 2 3" xfId="16341" xr:uid="{00000000-0005-0000-0000-0000CD5F0000}"/>
    <cellStyle name="Calculation 3 3 2 2 3 2" xfId="16342" xr:uid="{00000000-0005-0000-0000-0000CE5F0000}"/>
    <cellStyle name="Calculation 3 3 2 2 3 3" xfId="47276" xr:uid="{00000000-0005-0000-0000-0000CF5F0000}"/>
    <cellStyle name="Calculation 3 3 2 2 4" xfId="16343" xr:uid="{00000000-0005-0000-0000-0000D05F0000}"/>
    <cellStyle name="Calculation 3 3 2 2 5" xfId="41167" xr:uid="{00000000-0005-0000-0000-0000D15F0000}"/>
    <cellStyle name="Calculation 3 3 2 2 6" xfId="47273" xr:uid="{00000000-0005-0000-0000-0000D25F0000}"/>
    <cellStyle name="Calculation 3 3 2 3" xfId="16344" xr:uid="{00000000-0005-0000-0000-0000D35F0000}"/>
    <cellStyle name="Calculation 3 3 2 3 2" xfId="16345" xr:uid="{00000000-0005-0000-0000-0000D45F0000}"/>
    <cellStyle name="Calculation 3 3 2 3 2 2" xfId="16346" xr:uid="{00000000-0005-0000-0000-0000D55F0000}"/>
    <cellStyle name="Calculation 3 3 2 3 2 2 2" xfId="47279" xr:uid="{00000000-0005-0000-0000-0000D65F0000}"/>
    <cellStyle name="Calculation 3 3 2 3 2 3" xfId="41170" xr:uid="{00000000-0005-0000-0000-0000D75F0000}"/>
    <cellStyle name="Calculation 3 3 2 3 2 4" xfId="47278" xr:uid="{00000000-0005-0000-0000-0000D85F0000}"/>
    <cellStyle name="Calculation 3 3 2 3 3" xfId="16347" xr:uid="{00000000-0005-0000-0000-0000D95F0000}"/>
    <cellStyle name="Calculation 3 3 2 3 3 2" xfId="47280" xr:uid="{00000000-0005-0000-0000-0000DA5F0000}"/>
    <cellStyle name="Calculation 3 3 2 3 4" xfId="41169" xr:uid="{00000000-0005-0000-0000-0000DB5F0000}"/>
    <cellStyle name="Calculation 3 3 2 3 5" xfId="47277" xr:uid="{00000000-0005-0000-0000-0000DC5F0000}"/>
    <cellStyle name="Calculation 3 3 2 4" xfId="16348" xr:uid="{00000000-0005-0000-0000-0000DD5F0000}"/>
    <cellStyle name="Calculation 3 3 2 4 2" xfId="47281" xr:uid="{00000000-0005-0000-0000-0000DE5F0000}"/>
    <cellStyle name="Calculation 3 3 2 5" xfId="40889" xr:uid="{00000000-0005-0000-0000-0000DF5F0000}"/>
    <cellStyle name="Calculation 3 3 2 6" xfId="47272" xr:uid="{00000000-0005-0000-0000-0000E05F0000}"/>
    <cellStyle name="Calculation 3 3 3" xfId="16349" xr:uid="{00000000-0005-0000-0000-0000E15F0000}"/>
    <cellStyle name="Calculation 3 3 3 2" xfId="16350" xr:uid="{00000000-0005-0000-0000-0000E25F0000}"/>
    <cellStyle name="Calculation 3 3 3 2 2" xfId="16351" xr:uid="{00000000-0005-0000-0000-0000E35F0000}"/>
    <cellStyle name="Calculation 3 3 3 2 2 2" xfId="47284" xr:uid="{00000000-0005-0000-0000-0000E45F0000}"/>
    <cellStyle name="Calculation 3 3 3 2 3" xfId="41172" xr:uid="{00000000-0005-0000-0000-0000E55F0000}"/>
    <cellStyle name="Calculation 3 3 3 2 4" xfId="47283" xr:uid="{00000000-0005-0000-0000-0000E65F0000}"/>
    <cellStyle name="Calculation 3 3 3 3" xfId="16352" xr:uid="{00000000-0005-0000-0000-0000E75F0000}"/>
    <cellStyle name="Calculation 3 3 3 3 2" xfId="41173" xr:uid="{00000000-0005-0000-0000-0000E85F0000}"/>
    <cellStyle name="Calculation 3 3 3 3 2 2" xfId="47286" xr:uid="{00000000-0005-0000-0000-0000E95F0000}"/>
    <cellStyle name="Calculation 3 3 3 3 3" xfId="47285" xr:uid="{00000000-0005-0000-0000-0000EA5F0000}"/>
    <cellStyle name="Calculation 3 3 3 4" xfId="41171" xr:uid="{00000000-0005-0000-0000-0000EB5F0000}"/>
    <cellStyle name="Calculation 3 3 3 4 2" xfId="47287" xr:uid="{00000000-0005-0000-0000-0000EC5F0000}"/>
    <cellStyle name="Calculation 3 3 3 5" xfId="47282" xr:uid="{00000000-0005-0000-0000-0000ED5F0000}"/>
    <cellStyle name="Calculation 3 3 4" xfId="16353" xr:uid="{00000000-0005-0000-0000-0000EE5F0000}"/>
    <cellStyle name="Calculation 3 3 4 2" xfId="16354" xr:uid="{00000000-0005-0000-0000-0000EF5F0000}"/>
    <cellStyle name="Calculation 3 3 4 2 2" xfId="16355" xr:uid="{00000000-0005-0000-0000-0000F05F0000}"/>
    <cellStyle name="Calculation 3 3 4 2 2 2" xfId="47290" xr:uid="{00000000-0005-0000-0000-0000F15F0000}"/>
    <cellStyle name="Calculation 3 3 4 2 3" xfId="41175" xr:uid="{00000000-0005-0000-0000-0000F25F0000}"/>
    <cellStyle name="Calculation 3 3 4 2 4" xfId="47289" xr:uid="{00000000-0005-0000-0000-0000F35F0000}"/>
    <cellStyle name="Calculation 3 3 4 3" xfId="16356" xr:uid="{00000000-0005-0000-0000-0000F45F0000}"/>
    <cellStyle name="Calculation 3 3 4 3 2" xfId="16357" xr:uid="{00000000-0005-0000-0000-0000F55F0000}"/>
    <cellStyle name="Calculation 3 3 4 3 3" xfId="47291" xr:uid="{00000000-0005-0000-0000-0000F65F0000}"/>
    <cellStyle name="Calculation 3 3 4 4" xfId="16358" xr:uid="{00000000-0005-0000-0000-0000F75F0000}"/>
    <cellStyle name="Calculation 3 3 4 5" xfId="38802" xr:uid="{00000000-0005-0000-0000-0000F85F0000}"/>
    <cellStyle name="Calculation 3 3 4 6" xfId="41174" xr:uid="{00000000-0005-0000-0000-0000F95F0000}"/>
    <cellStyle name="Calculation 3 3 4 7" xfId="47288" xr:uid="{00000000-0005-0000-0000-0000FA5F0000}"/>
    <cellStyle name="Calculation 3 3 5" xfId="16359" xr:uid="{00000000-0005-0000-0000-0000FB5F0000}"/>
    <cellStyle name="Calculation 3 3 5 2" xfId="16360" xr:uid="{00000000-0005-0000-0000-0000FC5F0000}"/>
    <cellStyle name="Calculation 3 3 5 2 2" xfId="16361" xr:uid="{00000000-0005-0000-0000-0000FD5F0000}"/>
    <cellStyle name="Calculation 3 3 5 2 2 2" xfId="47294" xr:uid="{00000000-0005-0000-0000-0000FE5F0000}"/>
    <cellStyle name="Calculation 3 3 5 2 3" xfId="41177" xr:uid="{00000000-0005-0000-0000-0000FF5F0000}"/>
    <cellStyle name="Calculation 3 3 5 2 4" xfId="47293" xr:uid="{00000000-0005-0000-0000-000000600000}"/>
    <cellStyle name="Calculation 3 3 5 3" xfId="16362" xr:uid="{00000000-0005-0000-0000-000001600000}"/>
    <cellStyle name="Calculation 3 3 5 3 2" xfId="47295" xr:uid="{00000000-0005-0000-0000-000002600000}"/>
    <cellStyle name="Calculation 3 3 5 4" xfId="38803" xr:uid="{00000000-0005-0000-0000-000003600000}"/>
    <cellStyle name="Calculation 3 3 5 5" xfId="41176" xr:uid="{00000000-0005-0000-0000-000004600000}"/>
    <cellStyle name="Calculation 3 3 5 6" xfId="47292" xr:uid="{00000000-0005-0000-0000-000005600000}"/>
    <cellStyle name="Calculation 3 3 6" xfId="16363" xr:uid="{00000000-0005-0000-0000-000006600000}"/>
    <cellStyle name="Calculation 3 3 6 2" xfId="47296" xr:uid="{00000000-0005-0000-0000-000007600000}"/>
    <cellStyle name="Calculation 3 3 7" xfId="40890" xr:uid="{00000000-0005-0000-0000-000008600000}"/>
    <cellStyle name="Calculation 3 3 8" xfId="47271" xr:uid="{00000000-0005-0000-0000-000009600000}"/>
    <cellStyle name="Calculation 3 4" xfId="16364" xr:uid="{00000000-0005-0000-0000-00000A600000}"/>
    <cellStyle name="Calculation 3 4 2" xfId="16365" xr:uid="{00000000-0005-0000-0000-00000B600000}"/>
    <cellStyle name="Calculation 3 4 2 2" xfId="16366" xr:uid="{00000000-0005-0000-0000-00000C600000}"/>
    <cellStyle name="Calculation 3 4 2 2 2" xfId="16367" xr:uid="{00000000-0005-0000-0000-00000D600000}"/>
    <cellStyle name="Calculation 3 4 2 2 2 2" xfId="47300" xr:uid="{00000000-0005-0000-0000-00000E600000}"/>
    <cellStyle name="Calculation 3 4 2 2 3" xfId="41179" xr:uid="{00000000-0005-0000-0000-00000F600000}"/>
    <cellStyle name="Calculation 3 4 2 2 4" xfId="47299" xr:uid="{00000000-0005-0000-0000-000010600000}"/>
    <cellStyle name="Calculation 3 4 2 3" xfId="16368" xr:uid="{00000000-0005-0000-0000-000011600000}"/>
    <cellStyle name="Calculation 3 4 2 3 2" xfId="41180" xr:uid="{00000000-0005-0000-0000-000012600000}"/>
    <cellStyle name="Calculation 3 4 2 3 2 2" xfId="47302" xr:uid="{00000000-0005-0000-0000-000013600000}"/>
    <cellStyle name="Calculation 3 4 2 3 3" xfId="47301" xr:uid="{00000000-0005-0000-0000-000014600000}"/>
    <cellStyle name="Calculation 3 4 2 4" xfId="41178" xr:uid="{00000000-0005-0000-0000-000015600000}"/>
    <cellStyle name="Calculation 3 4 2 4 2" xfId="47303" xr:uid="{00000000-0005-0000-0000-000016600000}"/>
    <cellStyle name="Calculation 3 4 2 5" xfId="47298" xr:uid="{00000000-0005-0000-0000-000017600000}"/>
    <cellStyle name="Calculation 3 4 3" xfId="16369" xr:uid="{00000000-0005-0000-0000-000018600000}"/>
    <cellStyle name="Calculation 3 4 3 2" xfId="16370" xr:uid="{00000000-0005-0000-0000-000019600000}"/>
    <cellStyle name="Calculation 3 4 3 2 2" xfId="16371" xr:uid="{00000000-0005-0000-0000-00001A600000}"/>
    <cellStyle name="Calculation 3 4 3 2 2 2" xfId="47306" xr:uid="{00000000-0005-0000-0000-00001B600000}"/>
    <cellStyle name="Calculation 3 4 3 2 3" xfId="41182" xr:uid="{00000000-0005-0000-0000-00001C600000}"/>
    <cellStyle name="Calculation 3 4 3 2 4" xfId="47305" xr:uid="{00000000-0005-0000-0000-00001D600000}"/>
    <cellStyle name="Calculation 3 4 3 3" xfId="16372" xr:uid="{00000000-0005-0000-0000-00001E600000}"/>
    <cellStyle name="Calculation 3 4 3 3 2" xfId="41183" xr:uid="{00000000-0005-0000-0000-00001F600000}"/>
    <cellStyle name="Calculation 3 4 3 3 2 2" xfId="47308" xr:uid="{00000000-0005-0000-0000-000020600000}"/>
    <cellStyle name="Calculation 3 4 3 3 3" xfId="47307" xr:uid="{00000000-0005-0000-0000-000021600000}"/>
    <cellStyle name="Calculation 3 4 3 4" xfId="41181" xr:uid="{00000000-0005-0000-0000-000022600000}"/>
    <cellStyle name="Calculation 3 4 3 4 2" xfId="47309" xr:uid="{00000000-0005-0000-0000-000023600000}"/>
    <cellStyle name="Calculation 3 4 3 5" xfId="47304" xr:uid="{00000000-0005-0000-0000-000024600000}"/>
    <cellStyle name="Calculation 3 4 4" xfId="16373" xr:uid="{00000000-0005-0000-0000-000025600000}"/>
    <cellStyle name="Calculation 3 4 4 2" xfId="16374" xr:uid="{00000000-0005-0000-0000-000026600000}"/>
    <cellStyle name="Calculation 3 4 4 2 2" xfId="16375" xr:uid="{00000000-0005-0000-0000-000027600000}"/>
    <cellStyle name="Calculation 3 4 4 2 2 2" xfId="47312" xr:uid="{00000000-0005-0000-0000-000028600000}"/>
    <cellStyle name="Calculation 3 4 4 2 3" xfId="41185" xr:uid="{00000000-0005-0000-0000-000029600000}"/>
    <cellStyle name="Calculation 3 4 4 2 4" xfId="47311" xr:uid="{00000000-0005-0000-0000-00002A600000}"/>
    <cellStyle name="Calculation 3 4 4 3" xfId="16376" xr:uid="{00000000-0005-0000-0000-00002B600000}"/>
    <cellStyle name="Calculation 3 4 4 3 2" xfId="16377" xr:uid="{00000000-0005-0000-0000-00002C600000}"/>
    <cellStyle name="Calculation 3 4 4 3 3" xfId="47313" xr:uid="{00000000-0005-0000-0000-00002D600000}"/>
    <cellStyle name="Calculation 3 4 4 4" xfId="16378" xr:uid="{00000000-0005-0000-0000-00002E600000}"/>
    <cellStyle name="Calculation 3 4 4 5" xfId="41184" xr:uid="{00000000-0005-0000-0000-00002F600000}"/>
    <cellStyle name="Calculation 3 4 4 6" xfId="47310" xr:uid="{00000000-0005-0000-0000-000030600000}"/>
    <cellStyle name="Calculation 3 4 5" xfId="16379" xr:uid="{00000000-0005-0000-0000-000031600000}"/>
    <cellStyle name="Calculation 3 4 5 2" xfId="16380" xr:uid="{00000000-0005-0000-0000-000032600000}"/>
    <cellStyle name="Calculation 3 4 5 2 2" xfId="16381" xr:uid="{00000000-0005-0000-0000-000033600000}"/>
    <cellStyle name="Calculation 3 4 5 2 2 2" xfId="47316" xr:uid="{00000000-0005-0000-0000-000034600000}"/>
    <cellStyle name="Calculation 3 4 5 2 3" xfId="41187" xr:uid="{00000000-0005-0000-0000-000035600000}"/>
    <cellStyle name="Calculation 3 4 5 2 4" xfId="47315" xr:uid="{00000000-0005-0000-0000-000036600000}"/>
    <cellStyle name="Calculation 3 4 5 3" xfId="16382" xr:uid="{00000000-0005-0000-0000-000037600000}"/>
    <cellStyle name="Calculation 3 4 5 3 2" xfId="47317" xr:uid="{00000000-0005-0000-0000-000038600000}"/>
    <cellStyle name="Calculation 3 4 5 4" xfId="41186" xr:uid="{00000000-0005-0000-0000-000039600000}"/>
    <cellStyle name="Calculation 3 4 5 5" xfId="47314" xr:uid="{00000000-0005-0000-0000-00003A600000}"/>
    <cellStyle name="Calculation 3 4 6" xfId="16383" xr:uid="{00000000-0005-0000-0000-00003B600000}"/>
    <cellStyle name="Calculation 3 4 6 2" xfId="47318" xr:uid="{00000000-0005-0000-0000-00003C600000}"/>
    <cellStyle name="Calculation 3 4 7" xfId="40888" xr:uid="{00000000-0005-0000-0000-00003D600000}"/>
    <cellStyle name="Calculation 3 4 8" xfId="47297" xr:uid="{00000000-0005-0000-0000-00003E600000}"/>
    <cellStyle name="Calculation 3 5" xfId="16384" xr:uid="{00000000-0005-0000-0000-00003F600000}"/>
    <cellStyle name="Calculation 3 5 2" xfId="16385" xr:uid="{00000000-0005-0000-0000-000040600000}"/>
    <cellStyle name="Calculation 3 5 2 2" xfId="16386" xr:uid="{00000000-0005-0000-0000-000041600000}"/>
    <cellStyle name="Calculation 3 5 2 2 2" xfId="16387" xr:uid="{00000000-0005-0000-0000-000042600000}"/>
    <cellStyle name="Calculation 3 5 2 2 2 2" xfId="47322" xr:uid="{00000000-0005-0000-0000-000043600000}"/>
    <cellStyle name="Calculation 3 5 2 2 3" xfId="41190" xr:uid="{00000000-0005-0000-0000-000044600000}"/>
    <cellStyle name="Calculation 3 5 2 2 4" xfId="47321" xr:uid="{00000000-0005-0000-0000-000045600000}"/>
    <cellStyle name="Calculation 3 5 2 3" xfId="16388" xr:uid="{00000000-0005-0000-0000-000046600000}"/>
    <cellStyle name="Calculation 3 5 2 3 2" xfId="41191" xr:uid="{00000000-0005-0000-0000-000047600000}"/>
    <cellStyle name="Calculation 3 5 2 3 2 2" xfId="47324" xr:uid="{00000000-0005-0000-0000-000048600000}"/>
    <cellStyle name="Calculation 3 5 2 3 3" xfId="47323" xr:uid="{00000000-0005-0000-0000-000049600000}"/>
    <cellStyle name="Calculation 3 5 2 4" xfId="41189" xr:uid="{00000000-0005-0000-0000-00004A600000}"/>
    <cellStyle name="Calculation 3 5 2 4 2" xfId="47325" xr:uid="{00000000-0005-0000-0000-00004B600000}"/>
    <cellStyle name="Calculation 3 5 2 5" xfId="47320" xr:uid="{00000000-0005-0000-0000-00004C600000}"/>
    <cellStyle name="Calculation 3 5 3" xfId="16389" xr:uid="{00000000-0005-0000-0000-00004D600000}"/>
    <cellStyle name="Calculation 3 5 3 2" xfId="16390" xr:uid="{00000000-0005-0000-0000-00004E600000}"/>
    <cellStyle name="Calculation 3 5 3 2 2" xfId="16391" xr:uid="{00000000-0005-0000-0000-00004F600000}"/>
    <cellStyle name="Calculation 3 5 3 2 2 2" xfId="47328" xr:uid="{00000000-0005-0000-0000-000050600000}"/>
    <cellStyle name="Calculation 3 5 3 2 3" xfId="41193" xr:uid="{00000000-0005-0000-0000-000051600000}"/>
    <cellStyle name="Calculation 3 5 3 2 4" xfId="47327" xr:uid="{00000000-0005-0000-0000-000052600000}"/>
    <cellStyle name="Calculation 3 5 3 3" xfId="16392" xr:uid="{00000000-0005-0000-0000-000053600000}"/>
    <cellStyle name="Calculation 3 5 3 3 2" xfId="41194" xr:uid="{00000000-0005-0000-0000-000054600000}"/>
    <cellStyle name="Calculation 3 5 3 3 2 2" xfId="47330" xr:uid="{00000000-0005-0000-0000-000055600000}"/>
    <cellStyle name="Calculation 3 5 3 3 3" xfId="47329" xr:uid="{00000000-0005-0000-0000-000056600000}"/>
    <cellStyle name="Calculation 3 5 3 4" xfId="41192" xr:uid="{00000000-0005-0000-0000-000057600000}"/>
    <cellStyle name="Calculation 3 5 3 4 2" xfId="47331" xr:uid="{00000000-0005-0000-0000-000058600000}"/>
    <cellStyle name="Calculation 3 5 3 5" xfId="47326" xr:uid="{00000000-0005-0000-0000-000059600000}"/>
    <cellStyle name="Calculation 3 5 4" xfId="16393" xr:uid="{00000000-0005-0000-0000-00005A600000}"/>
    <cellStyle name="Calculation 3 5 4 2" xfId="16394" xr:uid="{00000000-0005-0000-0000-00005B600000}"/>
    <cellStyle name="Calculation 3 5 4 2 2" xfId="47333" xr:uid="{00000000-0005-0000-0000-00005C600000}"/>
    <cellStyle name="Calculation 3 5 4 3" xfId="41195" xr:uid="{00000000-0005-0000-0000-00005D600000}"/>
    <cellStyle name="Calculation 3 5 4 4" xfId="47332" xr:uid="{00000000-0005-0000-0000-00005E600000}"/>
    <cellStyle name="Calculation 3 5 5" xfId="16395" xr:uid="{00000000-0005-0000-0000-00005F600000}"/>
    <cellStyle name="Calculation 3 5 5 2" xfId="41196" xr:uid="{00000000-0005-0000-0000-000060600000}"/>
    <cellStyle name="Calculation 3 5 5 2 2" xfId="47335" xr:uid="{00000000-0005-0000-0000-000061600000}"/>
    <cellStyle name="Calculation 3 5 5 3" xfId="47334" xr:uid="{00000000-0005-0000-0000-000062600000}"/>
    <cellStyle name="Calculation 3 5 6" xfId="41188" xr:uid="{00000000-0005-0000-0000-000063600000}"/>
    <cellStyle name="Calculation 3 5 6 2" xfId="47336" xr:uid="{00000000-0005-0000-0000-000064600000}"/>
    <cellStyle name="Calculation 3 5 7" xfId="47319" xr:uid="{00000000-0005-0000-0000-000065600000}"/>
    <cellStyle name="Calculation 3 6" xfId="16396" xr:uid="{00000000-0005-0000-0000-000066600000}"/>
    <cellStyle name="Calculation 3 6 2" xfId="16397" xr:uid="{00000000-0005-0000-0000-000067600000}"/>
    <cellStyle name="Calculation 3 6 2 2" xfId="16398" xr:uid="{00000000-0005-0000-0000-000068600000}"/>
    <cellStyle name="Calculation 3 6 2 2 2" xfId="47339" xr:uid="{00000000-0005-0000-0000-000069600000}"/>
    <cellStyle name="Calculation 3 6 2 3" xfId="41198" xr:uid="{00000000-0005-0000-0000-00006A600000}"/>
    <cellStyle name="Calculation 3 6 2 4" xfId="47338" xr:uid="{00000000-0005-0000-0000-00006B600000}"/>
    <cellStyle name="Calculation 3 6 3" xfId="16399" xr:uid="{00000000-0005-0000-0000-00006C600000}"/>
    <cellStyle name="Calculation 3 6 3 2" xfId="41199" xr:uid="{00000000-0005-0000-0000-00006D600000}"/>
    <cellStyle name="Calculation 3 6 3 2 2" xfId="47341" xr:uid="{00000000-0005-0000-0000-00006E600000}"/>
    <cellStyle name="Calculation 3 6 3 3" xfId="47340" xr:uid="{00000000-0005-0000-0000-00006F600000}"/>
    <cellStyle name="Calculation 3 6 4" xfId="41197" xr:uid="{00000000-0005-0000-0000-000070600000}"/>
    <cellStyle name="Calculation 3 6 4 2" xfId="47342" xr:uid="{00000000-0005-0000-0000-000071600000}"/>
    <cellStyle name="Calculation 3 6 5" xfId="47337" xr:uid="{00000000-0005-0000-0000-000072600000}"/>
    <cellStyle name="Calculation 3 7" xfId="16400" xr:uid="{00000000-0005-0000-0000-000073600000}"/>
    <cellStyle name="Calculation 3 7 2" xfId="16401" xr:uid="{00000000-0005-0000-0000-000074600000}"/>
    <cellStyle name="Calculation 3 7 2 2" xfId="16402" xr:uid="{00000000-0005-0000-0000-000075600000}"/>
    <cellStyle name="Calculation 3 7 2 2 2" xfId="47345" xr:uid="{00000000-0005-0000-0000-000076600000}"/>
    <cellStyle name="Calculation 3 7 2 3" xfId="41201" xr:uid="{00000000-0005-0000-0000-000077600000}"/>
    <cellStyle name="Calculation 3 7 2 4" xfId="47344" xr:uid="{00000000-0005-0000-0000-000078600000}"/>
    <cellStyle name="Calculation 3 7 3" xfId="16403" xr:uid="{00000000-0005-0000-0000-000079600000}"/>
    <cellStyle name="Calculation 3 7 3 2" xfId="41202" xr:uid="{00000000-0005-0000-0000-00007A600000}"/>
    <cellStyle name="Calculation 3 7 3 2 2" xfId="47347" xr:uid="{00000000-0005-0000-0000-00007B600000}"/>
    <cellStyle name="Calculation 3 7 3 3" xfId="47346" xr:uid="{00000000-0005-0000-0000-00007C600000}"/>
    <cellStyle name="Calculation 3 7 4" xfId="41200" xr:uid="{00000000-0005-0000-0000-00007D600000}"/>
    <cellStyle name="Calculation 3 7 4 2" xfId="47348" xr:uid="{00000000-0005-0000-0000-00007E600000}"/>
    <cellStyle name="Calculation 3 7 5" xfId="47343" xr:uid="{00000000-0005-0000-0000-00007F600000}"/>
    <cellStyle name="Calculation 3 8" xfId="16404" xr:uid="{00000000-0005-0000-0000-000080600000}"/>
    <cellStyle name="Calculation 3 8 2" xfId="16405" xr:uid="{00000000-0005-0000-0000-000081600000}"/>
    <cellStyle name="Calculation 3 8 2 2" xfId="16406" xr:uid="{00000000-0005-0000-0000-000082600000}"/>
    <cellStyle name="Calculation 3 8 2 2 2" xfId="47351" xr:uid="{00000000-0005-0000-0000-000083600000}"/>
    <cellStyle name="Calculation 3 8 2 3" xfId="41204" xr:uid="{00000000-0005-0000-0000-000084600000}"/>
    <cellStyle name="Calculation 3 8 2 4" xfId="47350" xr:uid="{00000000-0005-0000-0000-000085600000}"/>
    <cellStyle name="Calculation 3 8 3" xfId="16407" xr:uid="{00000000-0005-0000-0000-000086600000}"/>
    <cellStyle name="Calculation 3 8 3 2" xfId="16408" xr:uid="{00000000-0005-0000-0000-000087600000}"/>
    <cellStyle name="Calculation 3 8 3 3" xfId="47352" xr:uid="{00000000-0005-0000-0000-000088600000}"/>
    <cellStyle name="Calculation 3 8 4" xfId="16409" xr:uid="{00000000-0005-0000-0000-000089600000}"/>
    <cellStyle name="Calculation 3 8 5" xfId="38804" xr:uid="{00000000-0005-0000-0000-00008A600000}"/>
    <cellStyle name="Calculation 3 8 6" xfId="41203" xr:uid="{00000000-0005-0000-0000-00008B600000}"/>
    <cellStyle name="Calculation 3 8 7" xfId="47349" xr:uid="{00000000-0005-0000-0000-00008C600000}"/>
    <cellStyle name="Calculation 3 9" xfId="16410" xr:uid="{00000000-0005-0000-0000-00008D600000}"/>
    <cellStyle name="Calculation 3 9 2" xfId="16411" xr:uid="{00000000-0005-0000-0000-00008E600000}"/>
    <cellStyle name="Calculation 3 9 2 2" xfId="16412" xr:uid="{00000000-0005-0000-0000-00008F600000}"/>
    <cellStyle name="Calculation 3 9 2 2 2" xfId="47355" xr:uid="{00000000-0005-0000-0000-000090600000}"/>
    <cellStyle name="Calculation 3 9 2 3" xfId="41206" xr:uid="{00000000-0005-0000-0000-000091600000}"/>
    <cellStyle name="Calculation 3 9 2 4" xfId="47354" xr:uid="{00000000-0005-0000-0000-000092600000}"/>
    <cellStyle name="Calculation 3 9 3" xfId="16413" xr:uid="{00000000-0005-0000-0000-000093600000}"/>
    <cellStyle name="Calculation 3 9 3 2" xfId="47356" xr:uid="{00000000-0005-0000-0000-000094600000}"/>
    <cellStyle name="Calculation 3 9 4" xfId="38805" xr:uid="{00000000-0005-0000-0000-000095600000}"/>
    <cellStyle name="Calculation 3 9 5" xfId="41205" xr:uid="{00000000-0005-0000-0000-000096600000}"/>
    <cellStyle name="Calculation 3 9 6" xfId="47353" xr:uid="{00000000-0005-0000-0000-000097600000}"/>
    <cellStyle name="Calculation 4" xfId="16414" xr:uid="{00000000-0005-0000-0000-000098600000}"/>
    <cellStyle name="Calculation 4 10" xfId="16415" xr:uid="{00000000-0005-0000-0000-000099600000}"/>
    <cellStyle name="Calculation 4 10 2" xfId="16416" xr:uid="{00000000-0005-0000-0000-00009A600000}"/>
    <cellStyle name="Calculation 4 10 2 2" xfId="16417" xr:uid="{00000000-0005-0000-0000-00009B600000}"/>
    <cellStyle name="Calculation 4 10 2 2 2" xfId="47360" xr:uid="{00000000-0005-0000-0000-00009C600000}"/>
    <cellStyle name="Calculation 4 10 2 3" xfId="41208" xr:uid="{00000000-0005-0000-0000-00009D600000}"/>
    <cellStyle name="Calculation 4 10 2 4" xfId="47359" xr:uid="{00000000-0005-0000-0000-00009E600000}"/>
    <cellStyle name="Calculation 4 10 3" xfId="16418" xr:uid="{00000000-0005-0000-0000-00009F600000}"/>
    <cellStyle name="Calculation 4 10 3 2" xfId="47361" xr:uid="{00000000-0005-0000-0000-0000A0600000}"/>
    <cellStyle name="Calculation 4 10 4" xfId="38806" xr:uid="{00000000-0005-0000-0000-0000A1600000}"/>
    <cellStyle name="Calculation 4 10 5" xfId="41207" xr:uid="{00000000-0005-0000-0000-0000A2600000}"/>
    <cellStyle name="Calculation 4 10 6" xfId="47358" xr:uid="{00000000-0005-0000-0000-0000A3600000}"/>
    <cellStyle name="Calculation 4 11" xfId="16419" xr:uid="{00000000-0005-0000-0000-0000A4600000}"/>
    <cellStyle name="Calculation 4 11 2" xfId="16420" xr:uid="{00000000-0005-0000-0000-0000A5600000}"/>
    <cellStyle name="Calculation 4 11 2 2" xfId="47363" xr:uid="{00000000-0005-0000-0000-0000A6600000}"/>
    <cellStyle name="Calculation 4 11 3" xfId="41209" xr:uid="{00000000-0005-0000-0000-0000A7600000}"/>
    <cellStyle name="Calculation 4 11 4" xfId="47362" xr:uid="{00000000-0005-0000-0000-0000A8600000}"/>
    <cellStyle name="Calculation 4 12" xfId="47364" xr:uid="{00000000-0005-0000-0000-0000A9600000}"/>
    <cellStyle name="Calculation 4 13" xfId="47357" xr:uid="{00000000-0005-0000-0000-0000AA600000}"/>
    <cellStyle name="Calculation 4 2" xfId="16421" xr:uid="{00000000-0005-0000-0000-0000AB600000}"/>
    <cellStyle name="Calculation 4 2 2" xfId="16422" xr:uid="{00000000-0005-0000-0000-0000AC600000}"/>
    <cellStyle name="Calculation 4 2 2 2" xfId="16423" xr:uid="{00000000-0005-0000-0000-0000AD600000}"/>
    <cellStyle name="Calculation 4 2 2 2 2" xfId="16424" xr:uid="{00000000-0005-0000-0000-0000AE600000}"/>
    <cellStyle name="Calculation 4 2 2 2 2 2" xfId="16425" xr:uid="{00000000-0005-0000-0000-0000AF600000}"/>
    <cellStyle name="Calculation 4 2 2 2 2 2 2" xfId="47369" xr:uid="{00000000-0005-0000-0000-0000B0600000}"/>
    <cellStyle name="Calculation 4 2 2 2 2 3" xfId="41211" xr:uid="{00000000-0005-0000-0000-0000B1600000}"/>
    <cellStyle name="Calculation 4 2 2 2 2 4" xfId="47368" xr:uid="{00000000-0005-0000-0000-0000B2600000}"/>
    <cellStyle name="Calculation 4 2 2 2 3" xfId="16426" xr:uid="{00000000-0005-0000-0000-0000B3600000}"/>
    <cellStyle name="Calculation 4 2 2 2 3 2" xfId="16427" xr:uid="{00000000-0005-0000-0000-0000B4600000}"/>
    <cellStyle name="Calculation 4 2 2 2 3 3" xfId="47370" xr:uid="{00000000-0005-0000-0000-0000B5600000}"/>
    <cellStyle name="Calculation 4 2 2 2 4" xfId="16428" xr:uid="{00000000-0005-0000-0000-0000B6600000}"/>
    <cellStyle name="Calculation 4 2 2 2 5" xfId="41210" xr:uid="{00000000-0005-0000-0000-0000B7600000}"/>
    <cellStyle name="Calculation 4 2 2 2 6" xfId="47367" xr:uid="{00000000-0005-0000-0000-0000B8600000}"/>
    <cellStyle name="Calculation 4 2 2 3" xfId="16429" xr:uid="{00000000-0005-0000-0000-0000B9600000}"/>
    <cellStyle name="Calculation 4 2 2 3 2" xfId="16430" xr:uid="{00000000-0005-0000-0000-0000BA600000}"/>
    <cellStyle name="Calculation 4 2 2 3 2 2" xfId="16431" xr:uid="{00000000-0005-0000-0000-0000BB600000}"/>
    <cellStyle name="Calculation 4 2 2 3 2 2 2" xfId="47373" xr:uid="{00000000-0005-0000-0000-0000BC600000}"/>
    <cellStyle name="Calculation 4 2 2 3 2 3" xfId="41213" xr:uid="{00000000-0005-0000-0000-0000BD600000}"/>
    <cellStyle name="Calculation 4 2 2 3 2 4" xfId="47372" xr:uid="{00000000-0005-0000-0000-0000BE600000}"/>
    <cellStyle name="Calculation 4 2 2 3 3" xfId="16432" xr:uid="{00000000-0005-0000-0000-0000BF600000}"/>
    <cellStyle name="Calculation 4 2 2 3 3 2" xfId="47374" xr:uid="{00000000-0005-0000-0000-0000C0600000}"/>
    <cellStyle name="Calculation 4 2 2 3 4" xfId="41212" xr:uid="{00000000-0005-0000-0000-0000C1600000}"/>
    <cellStyle name="Calculation 4 2 2 3 5" xfId="47371" xr:uid="{00000000-0005-0000-0000-0000C2600000}"/>
    <cellStyle name="Calculation 4 2 2 4" xfId="16433" xr:uid="{00000000-0005-0000-0000-0000C3600000}"/>
    <cellStyle name="Calculation 4 2 2 4 2" xfId="47375" xr:uid="{00000000-0005-0000-0000-0000C4600000}"/>
    <cellStyle name="Calculation 4 2 2 5" xfId="40886" xr:uid="{00000000-0005-0000-0000-0000C5600000}"/>
    <cellStyle name="Calculation 4 2 2 6" xfId="47366" xr:uid="{00000000-0005-0000-0000-0000C6600000}"/>
    <cellStyle name="Calculation 4 2 3" xfId="16434" xr:uid="{00000000-0005-0000-0000-0000C7600000}"/>
    <cellStyle name="Calculation 4 2 3 2" xfId="16435" xr:uid="{00000000-0005-0000-0000-0000C8600000}"/>
    <cellStyle name="Calculation 4 2 3 2 2" xfId="16436" xr:uid="{00000000-0005-0000-0000-0000C9600000}"/>
    <cellStyle name="Calculation 4 2 3 2 2 2" xfId="47378" xr:uid="{00000000-0005-0000-0000-0000CA600000}"/>
    <cellStyle name="Calculation 4 2 3 2 3" xfId="41215" xr:uid="{00000000-0005-0000-0000-0000CB600000}"/>
    <cellStyle name="Calculation 4 2 3 2 4" xfId="47377" xr:uid="{00000000-0005-0000-0000-0000CC600000}"/>
    <cellStyle name="Calculation 4 2 3 3" xfId="16437" xr:uid="{00000000-0005-0000-0000-0000CD600000}"/>
    <cellStyle name="Calculation 4 2 3 3 2" xfId="41216" xr:uid="{00000000-0005-0000-0000-0000CE600000}"/>
    <cellStyle name="Calculation 4 2 3 3 2 2" xfId="47380" xr:uid="{00000000-0005-0000-0000-0000CF600000}"/>
    <cellStyle name="Calculation 4 2 3 3 3" xfId="47379" xr:uid="{00000000-0005-0000-0000-0000D0600000}"/>
    <cellStyle name="Calculation 4 2 3 4" xfId="41214" xr:uid="{00000000-0005-0000-0000-0000D1600000}"/>
    <cellStyle name="Calculation 4 2 3 4 2" xfId="47381" xr:uid="{00000000-0005-0000-0000-0000D2600000}"/>
    <cellStyle name="Calculation 4 2 3 5" xfId="47376" xr:uid="{00000000-0005-0000-0000-0000D3600000}"/>
    <cellStyle name="Calculation 4 2 4" xfId="16438" xr:uid="{00000000-0005-0000-0000-0000D4600000}"/>
    <cellStyle name="Calculation 4 2 4 2" xfId="16439" xr:uid="{00000000-0005-0000-0000-0000D5600000}"/>
    <cellStyle name="Calculation 4 2 4 2 2" xfId="16440" xr:uid="{00000000-0005-0000-0000-0000D6600000}"/>
    <cellStyle name="Calculation 4 2 4 2 2 2" xfId="47384" xr:uid="{00000000-0005-0000-0000-0000D7600000}"/>
    <cellStyle name="Calculation 4 2 4 2 3" xfId="41218" xr:uid="{00000000-0005-0000-0000-0000D8600000}"/>
    <cellStyle name="Calculation 4 2 4 2 4" xfId="47383" xr:uid="{00000000-0005-0000-0000-0000D9600000}"/>
    <cellStyle name="Calculation 4 2 4 3" xfId="16441" xr:uid="{00000000-0005-0000-0000-0000DA600000}"/>
    <cellStyle name="Calculation 4 2 4 3 2" xfId="16442" xr:uid="{00000000-0005-0000-0000-0000DB600000}"/>
    <cellStyle name="Calculation 4 2 4 3 3" xfId="47385" xr:uid="{00000000-0005-0000-0000-0000DC600000}"/>
    <cellStyle name="Calculation 4 2 4 4" xfId="16443" xr:uid="{00000000-0005-0000-0000-0000DD600000}"/>
    <cellStyle name="Calculation 4 2 4 5" xfId="38807" xr:uid="{00000000-0005-0000-0000-0000DE600000}"/>
    <cellStyle name="Calculation 4 2 4 6" xfId="41217" xr:uid="{00000000-0005-0000-0000-0000DF600000}"/>
    <cellStyle name="Calculation 4 2 4 7" xfId="47382" xr:uid="{00000000-0005-0000-0000-0000E0600000}"/>
    <cellStyle name="Calculation 4 2 5" xfId="16444" xr:uid="{00000000-0005-0000-0000-0000E1600000}"/>
    <cellStyle name="Calculation 4 2 5 2" xfId="16445" xr:uid="{00000000-0005-0000-0000-0000E2600000}"/>
    <cellStyle name="Calculation 4 2 5 2 2" xfId="16446" xr:uid="{00000000-0005-0000-0000-0000E3600000}"/>
    <cellStyle name="Calculation 4 2 5 2 2 2" xfId="47388" xr:uid="{00000000-0005-0000-0000-0000E4600000}"/>
    <cellStyle name="Calculation 4 2 5 2 3" xfId="41220" xr:uid="{00000000-0005-0000-0000-0000E5600000}"/>
    <cellStyle name="Calculation 4 2 5 2 4" xfId="47387" xr:uid="{00000000-0005-0000-0000-0000E6600000}"/>
    <cellStyle name="Calculation 4 2 5 3" xfId="16447" xr:uid="{00000000-0005-0000-0000-0000E7600000}"/>
    <cellStyle name="Calculation 4 2 5 3 2" xfId="47389" xr:uid="{00000000-0005-0000-0000-0000E8600000}"/>
    <cellStyle name="Calculation 4 2 5 4" xfId="38808" xr:uid="{00000000-0005-0000-0000-0000E9600000}"/>
    <cellStyle name="Calculation 4 2 5 5" xfId="41219" xr:uid="{00000000-0005-0000-0000-0000EA600000}"/>
    <cellStyle name="Calculation 4 2 5 6" xfId="47386" xr:uid="{00000000-0005-0000-0000-0000EB600000}"/>
    <cellStyle name="Calculation 4 2 6" xfId="16448" xr:uid="{00000000-0005-0000-0000-0000EC600000}"/>
    <cellStyle name="Calculation 4 2 6 2" xfId="47390" xr:uid="{00000000-0005-0000-0000-0000ED600000}"/>
    <cellStyle name="Calculation 4 2 7" xfId="40887" xr:uid="{00000000-0005-0000-0000-0000EE600000}"/>
    <cellStyle name="Calculation 4 2 8" xfId="47365" xr:uid="{00000000-0005-0000-0000-0000EF600000}"/>
    <cellStyle name="Calculation 4 3" xfId="16449" xr:uid="{00000000-0005-0000-0000-0000F0600000}"/>
    <cellStyle name="Calculation 4 3 2" xfId="16450" xr:uid="{00000000-0005-0000-0000-0000F1600000}"/>
    <cellStyle name="Calculation 4 3 2 2" xfId="16451" xr:uid="{00000000-0005-0000-0000-0000F2600000}"/>
    <cellStyle name="Calculation 4 3 2 2 2" xfId="16452" xr:uid="{00000000-0005-0000-0000-0000F3600000}"/>
    <cellStyle name="Calculation 4 3 2 2 2 2" xfId="16453" xr:uid="{00000000-0005-0000-0000-0000F4600000}"/>
    <cellStyle name="Calculation 4 3 2 2 2 2 2" xfId="47395" xr:uid="{00000000-0005-0000-0000-0000F5600000}"/>
    <cellStyle name="Calculation 4 3 2 2 2 3" xfId="41222" xr:uid="{00000000-0005-0000-0000-0000F6600000}"/>
    <cellStyle name="Calculation 4 3 2 2 2 4" xfId="47394" xr:uid="{00000000-0005-0000-0000-0000F7600000}"/>
    <cellStyle name="Calculation 4 3 2 2 3" xfId="16454" xr:uid="{00000000-0005-0000-0000-0000F8600000}"/>
    <cellStyle name="Calculation 4 3 2 2 3 2" xfId="16455" xr:uid="{00000000-0005-0000-0000-0000F9600000}"/>
    <cellStyle name="Calculation 4 3 2 2 3 3" xfId="47396" xr:uid="{00000000-0005-0000-0000-0000FA600000}"/>
    <cellStyle name="Calculation 4 3 2 2 4" xfId="16456" xr:uid="{00000000-0005-0000-0000-0000FB600000}"/>
    <cellStyle name="Calculation 4 3 2 2 5" xfId="41221" xr:uid="{00000000-0005-0000-0000-0000FC600000}"/>
    <cellStyle name="Calculation 4 3 2 2 6" xfId="47393" xr:uid="{00000000-0005-0000-0000-0000FD600000}"/>
    <cellStyle name="Calculation 4 3 2 3" xfId="16457" xr:uid="{00000000-0005-0000-0000-0000FE600000}"/>
    <cellStyle name="Calculation 4 3 2 3 2" xfId="16458" xr:uid="{00000000-0005-0000-0000-0000FF600000}"/>
    <cellStyle name="Calculation 4 3 2 3 2 2" xfId="16459" xr:uid="{00000000-0005-0000-0000-000000610000}"/>
    <cellStyle name="Calculation 4 3 2 3 2 2 2" xfId="47399" xr:uid="{00000000-0005-0000-0000-000001610000}"/>
    <cellStyle name="Calculation 4 3 2 3 2 3" xfId="41224" xr:uid="{00000000-0005-0000-0000-000002610000}"/>
    <cellStyle name="Calculation 4 3 2 3 2 4" xfId="47398" xr:uid="{00000000-0005-0000-0000-000003610000}"/>
    <cellStyle name="Calculation 4 3 2 3 3" xfId="16460" xr:uid="{00000000-0005-0000-0000-000004610000}"/>
    <cellStyle name="Calculation 4 3 2 3 3 2" xfId="47400" xr:uid="{00000000-0005-0000-0000-000005610000}"/>
    <cellStyle name="Calculation 4 3 2 3 4" xfId="41223" xr:uid="{00000000-0005-0000-0000-000006610000}"/>
    <cellStyle name="Calculation 4 3 2 3 5" xfId="47397" xr:uid="{00000000-0005-0000-0000-000007610000}"/>
    <cellStyle name="Calculation 4 3 2 4" xfId="16461" xr:uid="{00000000-0005-0000-0000-000008610000}"/>
    <cellStyle name="Calculation 4 3 2 4 2" xfId="47401" xr:uid="{00000000-0005-0000-0000-000009610000}"/>
    <cellStyle name="Calculation 4 3 2 5" xfId="40884" xr:uid="{00000000-0005-0000-0000-00000A610000}"/>
    <cellStyle name="Calculation 4 3 2 6" xfId="47392" xr:uid="{00000000-0005-0000-0000-00000B610000}"/>
    <cellStyle name="Calculation 4 3 3" xfId="16462" xr:uid="{00000000-0005-0000-0000-00000C610000}"/>
    <cellStyle name="Calculation 4 3 3 2" xfId="16463" xr:uid="{00000000-0005-0000-0000-00000D610000}"/>
    <cellStyle name="Calculation 4 3 3 2 2" xfId="16464" xr:uid="{00000000-0005-0000-0000-00000E610000}"/>
    <cellStyle name="Calculation 4 3 3 2 2 2" xfId="47404" xr:uid="{00000000-0005-0000-0000-00000F610000}"/>
    <cellStyle name="Calculation 4 3 3 2 3" xfId="41226" xr:uid="{00000000-0005-0000-0000-000010610000}"/>
    <cellStyle name="Calculation 4 3 3 2 4" xfId="47403" xr:uid="{00000000-0005-0000-0000-000011610000}"/>
    <cellStyle name="Calculation 4 3 3 3" xfId="16465" xr:uid="{00000000-0005-0000-0000-000012610000}"/>
    <cellStyle name="Calculation 4 3 3 3 2" xfId="41227" xr:uid="{00000000-0005-0000-0000-000013610000}"/>
    <cellStyle name="Calculation 4 3 3 3 2 2" xfId="47406" xr:uid="{00000000-0005-0000-0000-000014610000}"/>
    <cellStyle name="Calculation 4 3 3 3 3" xfId="47405" xr:uid="{00000000-0005-0000-0000-000015610000}"/>
    <cellStyle name="Calculation 4 3 3 4" xfId="41225" xr:uid="{00000000-0005-0000-0000-000016610000}"/>
    <cellStyle name="Calculation 4 3 3 4 2" xfId="47407" xr:uid="{00000000-0005-0000-0000-000017610000}"/>
    <cellStyle name="Calculation 4 3 3 5" xfId="47402" xr:uid="{00000000-0005-0000-0000-000018610000}"/>
    <cellStyle name="Calculation 4 3 4" xfId="16466" xr:uid="{00000000-0005-0000-0000-000019610000}"/>
    <cellStyle name="Calculation 4 3 4 2" xfId="16467" xr:uid="{00000000-0005-0000-0000-00001A610000}"/>
    <cellStyle name="Calculation 4 3 4 2 2" xfId="16468" xr:uid="{00000000-0005-0000-0000-00001B610000}"/>
    <cellStyle name="Calculation 4 3 4 2 2 2" xfId="47410" xr:uid="{00000000-0005-0000-0000-00001C610000}"/>
    <cellStyle name="Calculation 4 3 4 2 3" xfId="41229" xr:uid="{00000000-0005-0000-0000-00001D610000}"/>
    <cellStyle name="Calculation 4 3 4 2 4" xfId="47409" xr:uid="{00000000-0005-0000-0000-00001E610000}"/>
    <cellStyle name="Calculation 4 3 4 3" xfId="16469" xr:uid="{00000000-0005-0000-0000-00001F610000}"/>
    <cellStyle name="Calculation 4 3 4 3 2" xfId="16470" xr:uid="{00000000-0005-0000-0000-000020610000}"/>
    <cellStyle name="Calculation 4 3 4 3 3" xfId="47411" xr:uid="{00000000-0005-0000-0000-000021610000}"/>
    <cellStyle name="Calculation 4 3 4 4" xfId="16471" xr:uid="{00000000-0005-0000-0000-000022610000}"/>
    <cellStyle name="Calculation 4 3 4 5" xfId="38809" xr:uid="{00000000-0005-0000-0000-000023610000}"/>
    <cellStyle name="Calculation 4 3 4 6" xfId="41228" xr:uid="{00000000-0005-0000-0000-000024610000}"/>
    <cellStyle name="Calculation 4 3 4 7" xfId="47408" xr:uid="{00000000-0005-0000-0000-000025610000}"/>
    <cellStyle name="Calculation 4 3 5" xfId="16472" xr:uid="{00000000-0005-0000-0000-000026610000}"/>
    <cellStyle name="Calculation 4 3 5 2" xfId="16473" xr:uid="{00000000-0005-0000-0000-000027610000}"/>
    <cellStyle name="Calculation 4 3 5 2 2" xfId="16474" xr:uid="{00000000-0005-0000-0000-000028610000}"/>
    <cellStyle name="Calculation 4 3 5 2 2 2" xfId="47414" xr:uid="{00000000-0005-0000-0000-000029610000}"/>
    <cellStyle name="Calculation 4 3 5 2 3" xfId="41231" xr:uid="{00000000-0005-0000-0000-00002A610000}"/>
    <cellStyle name="Calculation 4 3 5 2 4" xfId="47413" xr:uid="{00000000-0005-0000-0000-00002B610000}"/>
    <cellStyle name="Calculation 4 3 5 3" xfId="16475" xr:uid="{00000000-0005-0000-0000-00002C610000}"/>
    <cellStyle name="Calculation 4 3 5 3 2" xfId="47415" xr:uid="{00000000-0005-0000-0000-00002D610000}"/>
    <cellStyle name="Calculation 4 3 5 4" xfId="38810" xr:uid="{00000000-0005-0000-0000-00002E610000}"/>
    <cellStyle name="Calculation 4 3 5 5" xfId="41230" xr:uid="{00000000-0005-0000-0000-00002F610000}"/>
    <cellStyle name="Calculation 4 3 5 6" xfId="47412" xr:uid="{00000000-0005-0000-0000-000030610000}"/>
    <cellStyle name="Calculation 4 3 6" xfId="16476" xr:uid="{00000000-0005-0000-0000-000031610000}"/>
    <cellStyle name="Calculation 4 3 6 2" xfId="47416" xr:uid="{00000000-0005-0000-0000-000032610000}"/>
    <cellStyle name="Calculation 4 3 7" xfId="40885" xr:uid="{00000000-0005-0000-0000-000033610000}"/>
    <cellStyle name="Calculation 4 3 8" xfId="47391" xr:uid="{00000000-0005-0000-0000-000034610000}"/>
    <cellStyle name="Calculation 4 4" xfId="16477" xr:uid="{00000000-0005-0000-0000-000035610000}"/>
    <cellStyle name="Calculation 4 4 2" xfId="16478" xr:uid="{00000000-0005-0000-0000-000036610000}"/>
    <cellStyle name="Calculation 4 4 2 2" xfId="16479" xr:uid="{00000000-0005-0000-0000-000037610000}"/>
    <cellStyle name="Calculation 4 4 2 2 2" xfId="16480" xr:uid="{00000000-0005-0000-0000-000038610000}"/>
    <cellStyle name="Calculation 4 4 2 2 2 2" xfId="47420" xr:uid="{00000000-0005-0000-0000-000039610000}"/>
    <cellStyle name="Calculation 4 4 2 2 3" xfId="41233" xr:uid="{00000000-0005-0000-0000-00003A610000}"/>
    <cellStyle name="Calculation 4 4 2 2 4" xfId="47419" xr:uid="{00000000-0005-0000-0000-00003B610000}"/>
    <cellStyle name="Calculation 4 4 2 3" xfId="16481" xr:uid="{00000000-0005-0000-0000-00003C610000}"/>
    <cellStyle name="Calculation 4 4 2 3 2" xfId="41234" xr:uid="{00000000-0005-0000-0000-00003D610000}"/>
    <cellStyle name="Calculation 4 4 2 3 2 2" xfId="47422" xr:uid="{00000000-0005-0000-0000-00003E610000}"/>
    <cellStyle name="Calculation 4 4 2 3 3" xfId="47421" xr:uid="{00000000-0005-0000-0000-00003F610000}"/>
    <cellStyle name="Calculation 4 4 2 4" xfId="41232" xr:uid="{00000000-0005-0000-0000-000040610000}"/>
    <cellStyle name="Calculation 4 4 2 4 2" xfId="47423" xr:uid="{00000000-0005-0000-0000-000041610000}"/>
    <cellStyle name="Calculation 4 4 2 5" xfId="47418" xr:uid="{00000000-0005-0000-0000-000042610000}"/>
    <cellStyle name="Calculation 4 4 3" xfId="16482" xr:uid="{00000000-0005-0000-0000-000043610000}"/>
    <cellStyle name="Calculation 4 4 3 2" xfId="16483" xr:uid="{00000000-0005-0000-0000-000044610000}"/>
    <cellStyle name="Calculation 4 4 3 2 2" xfId="16484" xr:uid="{00000000-0005-0000-0000-000045610000}"/>
    <cellStyle name="Calculation 4 4 3 2 2 2" xfId="47426" xr:uid="{00000000-0005-0000-0000-000046610000}"/>
    <cellStyle name="Calculation 4 4 3 2 3" xfId="41236" xr:uid="{00000000-0005-0000-0000-000047610000}"/>
    <cellStyle name="Calculation 4 4 3 2 4" xfId="47425" xr:uid="{00000000-0005-0000-0000-000048610000}"/>
    <cellStyle name="Calculation 4 4 3 3" xfId="16485" xr:uid="{00000000-0005-0000-0000-000049610000}"/>
    <cellStyle name="Calculation 4 4 3 3 2" xfId="41237" xr:uid="{00000000-0005-0000-0000-00004A610000}"/>
    <cellStyle name="Calculation 4 4 3 3 2 2" xfId="47428" xr:uid="{00000000-0005-0000-0000-00004B610000}"/>
    <cellStyle name="Calculation 4 4 3 3 3" xfId="47427" xr:uid="{00000000-0005-0000-0000-00004C610000}"/>
    <cellStyle name="Calculation 4 4 3 4" xfId="41235" xr:uid="{00000000-0005-0000-0000-00004D610000}"/>
    <cellStyle name="Calculation 4 4 3 4 2" xfId="47429" xr:uid="{00000000-0005-0000-0000-00004E610000}"/>
    <cellStyle name="Calculation 4 4 3 5" xfId="47424" xr:uid="{00000000-0005-0000-0000-00004F610000}"/>
    <cellStyle name="Calculation 4 4 4" xfId="16486" xr:uid="{00000000-0005-0000-0000-000050610000}"/>
    <cellStyle name="Calculation 4 4 4 2" xfId="16487" xr:uid="{00000000-0005-0000-0000-000051610000}"/>
    <cellStyle name="Calculation 4 4 4 2 2" xfId="16488" xr:uid="{00000000-0005-0000-0000-000052610000}"/>
    <cellStyle name="Calculation 4 4 4 2 2 2" xfId="47432" xr:uid="{00000000-0005-0000-0000-000053610000}"/>
    <cellStyle name="Calculation 4 4 4 2 3" xfId="41239" xr:uid="{00000000-0005-0000-0000-000054610000}"/>
    <cellStyle name="Calculation 4 4 4 2 4" xfId="47431" xr:uid="{00000000-0005-0000-0000-000055610000}"/>
    <cellStyle name="Calculation 4 4 4 3" xfId="16489" xr:uid="{00000000-0005-0000-0000-000056610000}"/>
    <cellStyle name="Calculation 4 4 4 3 2" xfId="16490" xr:uid="{00000000-0005-0000-0000-000057610000}"/>
    <cellStyle name="Calculation 4 4 4 3 3" xfId="47433" xr:uid="{00000000-0005-0000-0000-000058610000}"/>
    <cellStyle name="Calculation 4 4 4 4" xfId="16491" xr:uid="{00000000-0005-0000-0000-000059610000}"/>
    <cellStyle name="Calculation 4 4 4 5" xfId="41238" xr:uid="{00000000-0005-0000-0000-00005A610000}"/>
    <cellStyle name="Calculation 4 4 4 6" xfId="47430" xr:uid="{00000000-0005-0000-0000-00005B610000}"/>
    <cellStyle name="Calculation 4 4 5" xfId="16492" xr:uid="{00000000-0005-0000-0000-00005C610000}"/>
    <cellStyle name="Calculation 4 4 5 2" xfId="16493" xr:uid="{00000000-0005-0000-0000-00005D610000}"/>
    <cellStyle name="Calculation 4 4 5 2 2" xfId="16494" xr:uid="{00000000-0005-0000-0000-00005E610000}"/>
    <cellStyle name="Calculation 4 4 5 2 2 2" xfId="47436" xr:uid="{00000000-0005-0000-0000-00005F610000}"/>
    <cellStyle name="Calculation 4 4 5 2 3" xfId="41241" xr:uid="{00000000-0005-0000-0000-000060610000}"/>
    <cellStyle name="Calculation 4 4 5 2 4" xfId="47435" xr:uid="{00000000-0005-0000-0000-000061610000}"/>
    <cellStyle name="Calculation 4 4 5 3" xfId="16495" xr:uid="{00000000-0005-0000-0000-000062610000}"/>
    <cellStyle name="Calculation 4 4 5 3 2" xfId="47437" xr:uid="{00000000-0005-0000-0000-000063610000}"/>
    <cellStyle name="Calculation 4 4 5 4" xfId="41240" xr:uid="{00000000-0005-0000-0000-000064610000}"/>
    <cellStyle name="Calculation 4 4 5 5" xfId="47434" xr:uid="{00000000-0005-0000-0000-000065610000}"/>
    <cellStyle name="Calculation 4 4 6" xfId="16496" xr:uid="{00000000-0005-0000-0000-000066610000}"/>
    <cellStyle name="Calculation 4 4 6 2" xfId="47438" xr:uid="{00000000-0005-0000-0000-000067610000}"/>
    <cellStyle name="Calculation 4 4 7" xfId="40883" xr:uid="{00000000-0005-0000-0000-000068610000}"/>
    <cellStyle name="Calculation 4 4 8" xfId="47417" xr:uid="{00000000-0005-0000-0000-000069610000}"/>
    <cellStyle name="Calculation 4 5" xfId="16497" xr:uid="{00000000-0005-0000-0000-00006A610000}"/>
    <cellStyle name="Calculation 4 5 2" xfId="16498" xr:uid="{00000000-0005-0000-0000-00006B610000}"/>
    <cellStyle name="Calculation 4 5 2 2" xfId="16499" xr:uid="{00000000-0005-0000-0000-00006C610000}"/>
    <cellStyle name="Calculation 4 5 2 2 2" xfId="16500" xr:uid="{00000000-0005-0000-0000-00006D610000}"/>
    <cellStyle name="Calculation 4 5 2 2 2 2" xfId="47442" xr:uid="{00000000-0005-0000-0000-00006E610000}"/>
    <cellStyle name="Calculation 4 5 2 2 3" xfId="41244" xr:uid="{00000000-0005-0000-0000-00006F610000}"/>
    <cellStyle name="Calculation 4 5 2 2 4" xfId="47441" xr:uid="{00000000-0005-0000-0000-000070610000}"/>
    <cellStyle name="Calculation 4 5 2 3" xfId="16501" xr:uid="{00000000-0005-0000-0000-000071610000}"/>
    <cellStyle name="Calculation 4 5 2 3 2" xfId="41245" xr:uid="{00000000-0005-0000-0000-000072610000}"/>
    <cellStyle name="Calculation 4 5 2 3 2 2" xfId="47444" xr:uid="{00000000-0005-0000-0000-000073610000}"/>
    <cellStyle name="Calculation 4 5 2 3 3" xfId="47443" xr:uid="{00000000-0005-0000-0000-000074610000}"/>
    <cellStyle name="Calculation 4 5 2 4" xfId="41243" xr:uid="{00000000-0005-0000-0000-000075610000}"/>
    <cellStyle name="Calculation 4 5 2 4 2" xfId="47445" xr:uid="{00000000-0005-0000-0000-000076610000}"/>
    <cellStyle name="Calculation 4 5 2 5" xfId="47440" xr:uid="{00000000-0005-0000-0000-000077610000}"/>
    <cellStyle name="Calculation 4 5 3" xfId="16502" xr:uid="{00000000-0005-0000-0000-000078610000}"/>
    <cellStyle name="Calculation 4 5 3 2" xfId="16503" xr:uid="{00000000-0005-0000-0000-000079610000}"/>
    <cellStyle name="Calculation 4 5 3 2 2" xfId="16504" xr:uid="{00000000-0005-0000-0000-00007A610000}"/>
    <cellStyle name="Calculation 4 5 3 2 2 2" xfId="47448" xr:uid="{00000000-0005-0000-0000-00007B610000}"/>
    <cellStyle name="Calculation 4 5 3 2 3" xfId="41247" xr:uid="{00000000-0005-0000-0000-00007C610000}"/>
    <cellStyle name="Calculation 4 5 3 2 4" xfId="47447" xr:uid="{00000000-0005-0000-0000-00007D610000}"/>
    <cellStyle name="Calculation 4 5 3 3" xfId="16505" xr:uid="{00000000-0005-0000-0000-00007E610000}"/>
    <cellStyle name="Calculation 4 5 3 3 2" xfId="41248" xr:uid="{00000000-0005-0000-0000-00007F610000}"/>
    <cellStyle name="Calculation 4 5 3 3 2 2" xfId="47450" xr:uid="{00000000-0005-0000-0000-000080610000}"/>
    <cellStyle name="Calculation 4 5 3 3 3" xfId="47449" xr:uid="{00000000-0005-0000-0000-000081610000}"/>
    <cellStyle name="Calculation 4 5 3 4" xfId="41246" xr:uid="{00000000-0005-0000-0000-000082610000}"/>
    <cellStyle name="Calculation 4 5 3 4 2" xfId="47451" xr:uid="{00000000-0005-0000-0000-000083610000}"/>
    <cellStyle name="Calculation 4 5 3 5" xfId="47446" xr:uid="{00000000-0005-0000-0000-000084610000}"/>
    <cellStyle name="Calculation 4 5 4" xfId="16506" xr:uid="{00000000-0005-0000-0000-000085610000}"/>
    <cellStyle name="Calculation 4 5 4 2" xfId="16507" xr:uid="{00000000-0005-0000-0000-000086610000}"/>
    <cellStyle name="Calculation 4 5 4 2 2" xfId="47453" xr:uid="{00000000-0005-0000-0000-000087610000}"/>
    <cellStyle name="Calculation 4 5 4 3" xfId="41249" xr:uid="{00000000-0005-0000-0000-000088610000}"/>
    <cellStyle name="Calculation 4 5 4 4" xfId="47452" xr:uid="{00000000-0005-0000-0000-000089610000}"/>
    <cellStyle name="Calculation 4 5 5" xfId="16508" xr:uid="{00000000-0005-0000-0000-00008A610000}"/>
    <cellStyle name="Calculation 4 5 5 2" xfId="41250" xr:uid="{00000000-0005-0000-0000-00008B610000}"/>
    <cellStyle name="Calculation 4 5 5 2 2" xfId="47455" xr:uid="{00000000-0005-0000-0000-00008C610000}"/>
    <cellStyle name="Calculation 4 5 5 3" xfId="47454" xr:uid="{00000000-0005-0000-0000-00008D610000}"/>
    <cellStyle name="Calculation 4 5 6" xfId="41242" xr:uid="{00000000-0005-0000-0000-00008E610000}"/>
    <cellStyle name="Calculation 4 5 6 2" xfId="47456" xr:uid="{00000000-0005-0000-0000-00008F610000}"/>
    <cellStyle name="Calculation 4 5 7" xfId="47439" xr:uid="{00000000-0005-0000-0000-000090610000}"/>
    <cellStyle name="Calculation 4 6" xfId="16509" xr:uid="{00000000-0005-0000-0000-000091610000}"/>
    <cellStyle name="Calculation 4 6 2" xfId="16510" xr:uid="{00000000-0005-0000-0000-000092610000}"/>
    <cellStyle name="Calculation 4 6 2 2" xfId="16511" xr:uid="{00000000-0005-0000-0000-000093610000}"/>
    <cellStyle name="Calculation 4 6 2 2 2" xfId="47459" xr:uid="{00000000-0005-0000-0000-000094610000}"/>
    <cellStyle name="Calculation 4 6 2 3" xfId="41252" xr:uid="{00000000-0005-0000-0000-000095610000}"/>
    <cellStyle name="Calculation 4 6 2 4" xfId="47458" xr:uid="{00000000-0005-0000-0000-000096610000}"/>
    <cellStyle name="Calculation 4 6 3" xfId="16512" xr:uid="{00000000-0005-0000-0000-000097610000}"/>
    <cellStyle name="Calculation 4 6 3 2" xfId="41253" xr:uid="{00000000-0005-0000-0000-000098610000}"/>
    <cellStyle name="Calculation 4 6 3 2 2" xfId="47461" xr:uid="{00000000-0005-0000-0000-000099610000}"/>
    <cellStyle name="Calculation 4 6 3 3" xfId="47460" xr:uid="{00000000-0005-0000-0000-00009A610000}"/>
    <cellStyle name="Calculation 4 6 4" xfId="41251" xr:uid="{00000000-0005-0000-0000-00009B610000}"/>
    <cellStyle name="Calculation 4 6 4 2" xfId="47462" xr:uid="{00000000-0005-0000-0000-00009C610000}"/>
    <cellStyle name="Calculation 4 6 5" xfId="47457" xr:uid="{00000000-0005-0000-0000-00009D610000}"/>
    <cellStyle name="Calculation 4 7" xfId="16513" xr:uid="{00000000-0005-0000-0000-00009E610000}"/>
    <cellStyle name="Calculation 4 8" xfId="16514" xr:uid="{00000000-0005-0000-0000-00009F610000}"/>
    <cellStyle name="Calculation 4 8 2" xfId="16515" xr:uid="{00000000-0005-0000-0000-0000A0610000}"/>
    <cellStyle name="Calculation 4 8 2 2" xfId="16516" xr:uid="{00000000-0005-0000-0000-0000A1610000}"/>
    <cellStyle name="Calculation 4 8 2 2 2" xfId="47465" xr:uid="{00000000-0005-0000-0000-0000A2610000}"/>
    <cellStyle name="Calculation 4 8 2 3" xfId="41255" xr:uid="{00000000-0005-0000-0000-0000A3610000}"/>
    <cellStyle name="Calculation 4 8 2 4" xfId="47464" xr:uid="{00000000-0005-0000-0000-0000A4610000}"/>
    <cellStyle name="Calculation 4 8 3" xfId="16517" xr:uid="{00000000-0005-0000-0000-0000A5610000}"/>
    <cellStyle name="Calculation 4 8 3 2" xfId="41256" xr:uid="{00000000-0005-0000-0000-0000A6610000}"/>
    <cellStyle name="Calculation 4 8 3 2 2" xfId="47467" xr:uid="{00000000-0005-0000-0000-0000A7610000}"/>
    <cellStyle name="Calculation 4 8 3 3" xfId="47466" xr:uid="{00000000-0005-0000-0000-0000A8610000}"/>
    <cellStyle name="Calculation 4 8 4" xfId="41254" xr:uid="{00000000-0005-0000-0000-0000A9610000}"/>
    <cellStyle name="Calculation 4 8 4 2" xfId="47468" xr:uid="{00000000-0005-0000-0000-0000AA610000}"/>
    <cellStyle name="Calculation 4 8 5" xfId="47463" xr:uid="{00000000-0005-0000-0000-0000AB610000}"/>
    <cellStyle name="Calculation 4 9" xfId="16518" xr:uid="{00000000-0005-0000-0000-0000AC610000}"/>
    <cellStyle name="Calculation 4 9 2" xfId="16519" xr:uid="{00000000-0005-0000-0000-0000AD610000}"/>
    <cellStyle name="Calculation 4 9 2 2" xfId="16520" xr:uid="{00000000-0005-0000-0000-0000AE610000}"/>
    <cellStyle name="Calculation 4 9 2 2 2" xfId="47471" xr:uid="{00000000-0005-0000-0000-0000AF610000}"/>
    <cellStyle name="Calculation 4 9 2 3" xfId="41258" xr:uid="{00000000-0005-0000-0000-0000B0610000}"/>
    <cellStyle name="Calculation 4 9 2 4" xfId="47470" xr:uid="{00000000-0005-0000-0000-0000B1610000}"/>
    <cellStyle name="Calculation 4 9 3" xfId="16521" xr:uid="{00000000-0005-0000-0000-0000B2610000}"/>
    <cellStyle name="Calculation 4 9 3 2" xfId="16522" xr:uid="{00000000-0005-0000-0000-0000B3610000}"/>
    <cellStyle name="Calculation 4 9 3 3" xfId="47472" xr:uid="{00000000-0005-0000-0000-0000B4610000}"/>
    <cellStyle name="Calculation 4 9 4" xfId="16523" xr:uid="{00000000-0005-0000-0000-0000B5610000}"/>
    <cellStyle name="Calculation 4 9 5" xfId="38811" xr:uid="{00000000-0005-0000-0000-0000B6610000}"/>
    <cellStyle name="Calculation 4 9 6" xfId="41257" xr:uid="{00000000-0005-0000-0000-0000B7610000}"/>
    <cellStyle name="Calculation 4 9 7" xfId="47469" xr:uid="{00000000-0005-0000-0000-0000B8610000}"/>
    <cellStyle name="Calculation 5" xfId="16524" xr:uid="{00000000-0005-0000-0000-0000B9610000}"/>
    <cellStyle name="Calculation 5 10" xfId="16525" xr:uid="{00000000-0005-0000-0000-0000BA610000}"/>
    <cellStyle name="Calculation 5 10 2" xfId="16526" xr:uid="{00000000-0005-0000-0000-0000BB610000}"/>
    <cellStyle name="Calculation 5 10 2 2" xfId="16527" xr:uid="{00000000-0005-0000-0000-0000BC610000}"/>
    <cellStyle name="Calculation 5 10 2 2 2" xfId="47476" xr:uid="{00000000-0005-0000-0000-0000BD610000}"/>
    <cellStyle name="Calculation 5 10 2 3" xfId="41260" xr:uid="{00000000-0005-0000-0000-0000BE610000}"/>
    <cellStyle name="Calculation 5 10 2 4" xfId="47475" xr:uid="{00000000-0005-0000-0000-0000BF610000}"/>
    <cellStyle name="Calculation 5 10 3" xfId="16528" xr:uid="{00000000-0005-0000-0000-0000C0610000}"/>
    <cellStyle name="Calculation 5 10 3 2" xfId="47477" xr:uid="{00000000-0005-0000-0000-0000C1610000}"/>
    <cellStyle name="Calculation 5 10 4" xfId="41259" xr:uid="{00000000-0005-0000-0000-0000C2610000}"/>
    <cellStyle name="Calculation 5 10 5" xfId="47474" xr:uid="{00000000-0005-0000-0000-0000C3610000}"/>
    <cellStyle name="Calculation 5 11" xfId="16529" xr:uid="{00000000-0005-0000-0000-0000C4610000}"/>
    <cellStyle name="Calculation 5 11 2" xfId="16530" xr:uid="{00000000-0005-0000-0000-0000C5610000}"/>
    <cellStyle name="Calculation 5 11 2 2" xfId="47479" xr:uid="{00000000-0005-0000-0000-0000C6610000}"/>
    <cellStyle name="Calculation 5 11 3" xfId="41261" xr:uid="{00000000-0005-0000-0000-0000C7610000}"/>
    <cellStyle name="Calculation 5 11 4" xfId="47478" xr:uid="{00000000-0005-0000-0000-0000C8610000}"/>
    <cellStyle name="Calculation 5 12" xfId="16531" xr:uid="{00000000-0005-0000-0000-0000C9610000}"/>
    <cellStyle name="Calculation 5 12 2" xfId="41262" xr:uid="{00000000-0005-0000-0000-0000CA610000}"/>
    <cellStyle name="Calculation 5 12 2 2" xfId="47481" xr:uid="{00000000-0005-0000-0000-0000CB610000}"/>
    <cellStyle name="Calculation 5 12 3" xfId="47480" xr:uid="{00000000-0005-0000-0000-0000CC610000}"/>
    <cellStyle name="Calculation 5 13" xfId="40882" xr:uid="{00000000-0005-0000-0000-0000CD610000}"/>
    <cellStyle name="Calculation 5 13 2" xfId="47482" xr:uid="{00000000-0005-0000-0000-0000CE610000}"/>
    <cellStyle name="Calculation 5 14" xfId="47473" xr:uid="{00000000-0005-0000-0000-0000CF610000}"/>
    <cellStyle name="Calculation 5 2" xfId="16532" xr:uid="{00000000-0005-0000-0000-0000D0610000}"/>
    <cellStyle name="Calculation 5 2 2" xfId="16533" xr:uid="{00000000-0005-0000-0000-0000D1610000}"/>
    <cellStyle name="Calculation 5 2 2 2" xfId="16534" xr:uid="{00000000-0005-0000-0000-0000D2610000}"/>
    <cellStyle name="Calculation 5 2 2 2 2" xfId="16535" xr:uid="{00000000-0005-0000-0000-0000D3610000}"/>
    <cellStyle name="Calculation 5 2 2 2 2 2" xfId="16536" xr:uid="{00000000-0005-0000-0000-0000D4610000}"/>
    <cellStyle name="Calculation 5 2 2 2 2 2 2" xfId="47487" xr:uid="{00000000-0005-0000-0000-0000D5610000}"/>
    <cellStyle name="Calculation 5 2 2 2 2 3" xfId="41264" xr:uid="{00000000-0005-0000-0000-0000D6610000}"/>
    <cellStyle name="Calculation 5 2 2 2 2 4" xfId="47486" xr:uid="{00000000-0005-0000-0000-0000D7610000}"/>
    <cellStyle name="Calculation 5 2 2 2 3" xfId="16537" xr:uid="{00000000-0005-0000-0000-0000D8610000}"/>
    <cellStyle name="Calculation 5 2 2 2 3 2" xfId="16538" xr:uid="{00000000-0005-0000-0000-0000D9610000}"/>
    <cellStyle name="Calculation 5 2 2 2 3 3" xfId="47488" xr:uid="{00000000-0005-0000-0000-0000DA610000}"/>
    <cellStyle name="Calculation 5 2 2 2 4" xfId="16539" xr:uid="{00000000-0005-0000-0000-0000DB610000}"/>
    <cellStyle name="Calculation 5 2 2 2 5" xfId="41263" xr:uid="{00000000-0005-0000-0000-0000DC610000}"/>
    <cellStyle name="Calculation 5 2 2 2 6" xfId="47485" xr:uid="{00000000-0005-0000-0000-0000DD610000}"/>
    <cellStyle name="Calculation 5 2 2 3" xfId="16540" xr:uid="{00000000-0005-0000-0000-0000DE610000}"/>
    <cellStyle name="Calculation 5 2 2 3 2" xfId="16541" xr:uid="{00000000-0005-0000-0000-0000DF610000}"/>
    <cellStyle name="Calculation 5 2 2 3 2 2" xfId="16542" xr:uid="{00000000-0005-0000-0000-0000E0610000}"/>
    <cellStyle name="Calculation 5 2 2 3 2 2 2" xfId="47491" xr:uid="{00000000-0005-0000-0000-0000E1610000}"/>
    <cellStyle name="Calculation 5 2 2 3 2 3" xfId="41266" xr:uid="{00000000-0005-0000-0000-0000E2610000}"/>
    <cellStyle name="Calculation 5 2 2 3 2 4" xfId="47490" xr:uid="{00000000-0005-0000-0000-0000E3610000}"/>
    <cellStyle name="Calculation 5 2 2 3 3" xfId="16543" xr:uid="{00000000-0005-0000-0000-0000E4610000}"/>
    <cellStyle name="Calculation 5 2 2 3 3 2" xfId="47492" xr:uid="{00000000-0005-0000-0000-0000E5610000}"/>
    <cellStyle name="Calculation 5 2 2 3 4" xfId="41265" xr:uid="{00000000-0005-0000-0000-0000E6610000}"/>
    <cellStyle name="Calculation 5 2 2 3 5" xfId="47489" xr:uid="{00000000-0005-0000-0000-0000E7610000}"/>
    <cellStyle name="Calculation 5 2 2 4" xfId="16544" xr:uid="{00000000-0005-0000-0000-0000E8610000}"/>
    <cellStyle name="Calculation 5 2 2 4 2" xfId="47493" xr:uid="{00000000-0005-0000-0000-0000E9610000}"/>
    <cellStyle name="Calculation 5 2 2 5" xfId="40880" xr:uid="{00000000-0005-0000-0000-0000EA610000}"/>
    <cellStyle name="Calculation 5 2 2 6" xfId="47484" xr:uid="{00000000-0005-0000-0000-0000EB610000}"/>
    <cellStyle name="Calculation 5 2 3" xfId="16545" xr:uid="{00000000-0005-0000-0000-0000EC610000}"/>
    <cellStyle name="Calculation 5 2 3 2" xfId="16546" xr:uid="{00000000-0005-0000-0000-0000ED610000}"/>
    <cellStyle name="Calculation 5 2 3 2 2" xfId="16547" xr:uid="{00000000-0005-0000-0000-0000EE610000}"/>
    <cellStyle name="Calculation 5 2 3 2 2 2" xfId="47496" xr:uid="{00000000-0005-0000-0000-0000EF610000}"/>
    <cellStyle name="Calculation 5 2 3 2 3" xfId="41268" xr:uid="{00000000-0005-0000-0000-0000F0610000}"/>
    <cellStyle name="Calculation 5 2 3 2 4" xfId="47495" xr:uid="{00000000-0005-0000-0000-0000F1610000}"/>
    <cellStyle name="Calculation 5 2 3 3" xfId="16548" xr:uid="{00000000-0005-0000-0000-0000F2610000}"/>
    <cellStyle name="Calculation 5 2 3 3 2" xfId="41269" xr:uid="{00000000-0005-0000-0000-0000F3610000}"/>
    <cellStyle name="Calculation 5 2 3 3 2 2" xfId="47498" xr:uid="{00000000-0005-0000-0000-0000F4610000}"/>
    <cellStyle name="Calculation 5 2 3 3 3" xfId="47497" xr:uid="{00000000-0005-0000-0000-0000F5610000}"/>
    <cellStyle name="Calculation 5 2 3 4" xfId="41267" xr:uid="{00000000-0005-0000-0000-0000F6610000}"/>
    <cellStyle name="Calculation 5 2 3 4 2" xfId="47499" xr:uid="{00000000-0005-0000-0000-0000F7610000}"/>
    <cellStyle name="Calculation 5 2 3 5" xfId="47494" xr:uid="{00000000-0005-0000-0000-0000F8610000}"/>
    <cellStyle name="Calculation 5 2 4" xfId="16549" xr:uid="{00000000-0005-0000-0000-0000F9610000}"/>
    <cellStyle name="Calculation 5 2 4 2" xfId="16550" xr:uid="{00000000-0005-0000-0000-0000FA610000}"/>
    <cellStyle name="Calculation 5 2 4 2 2" xfId="16551" xr:uid="{00000000-0005-0000-0000-0000FB610000}"/>
    <cellStyle name="Calculation 5 2 4 2 2 2" xfId="47502" xr:uid="{00000000-0005-0000-0000-0000FC610000}"/>
    <cellStyle name="Calculation 5 2 4 2 3" xfId="41271" xr:uid="{00000000-0005-0000-0000-0000FD610000}"/>
    <cellStyle name="Calculation 5 2 4 2 4" xfId="47501" xr:uid="{00000000-0005-0000-0000-0000FE610000}"/>
    <cellStyle name="Calculation 5 2 4 3" xfId="16552" xr:uid="{00000000-0005-0000-0000-0000FF610000}"/>
    <cellStyle name="Calculation 5 2 4 3 2" xfId="16553" xr:uid="{00000000-0005-0000-0000-000000620000}"/>
    <cellStyle name="Calculation 5 2 4 3 3" xfId="47503" xr:uid="{00000000-0005-0000-0000-000001620000}"/>
    <cellStyle name="Calculation 5 2 4 4" xfId="16554" xr:uid="{00000000-0005-0000-0000-000002620000}"/>
    <cellStyle name="Calculation 5 2 4 5" xfId="41270" xr:uid="{00000000-0005-0000-0000-000003620000}"/>
    <cellStyle name="Calculation 5 2 4 6" xfId="47500" xr:uid="{00000000-0005-0000-0000-000004620000}"/>
    <cellStyle name="Calculation 5 2 5" xfId="16555" xr:uid="{00000000-0005-0000-0000-000005620000}"/>
    <cellStyle name="Calculation 5 2 5 2" xfId="16556" xr:uid="{00000000-0005-0000-0000-000006620000}"/>
    <cellStyle name="Calculation 5 2 5 2 2" xfId="16557" xr:uid="{00000000-0005-0000-0000-000007620000}"/>
    <cellStyle name="Calculation 5 2 5 2 2 2" xfId="47506" xr:uid="{00000000-0005-0000-0000-000008620000}"/>
    <cellStyle name="Calculation 5 2 5 2 3" xfId="41273" xr:uid="{00000000-0005-0000-0000-000009620000}"/>
    <cellStyle name="Calculation 5 2 5 2 4" xfId="47505" xr:uid="{00000000-0005-0000-0000-00000A620000}"/>
    <cellStyle name="Calculation 5 2 5 3" xfId="16558" xr:uid="{00000000-0005-0000-0000-00000B620000}"/>
    <cellStyle name="Calculation 5 2 5 3 2" xfId="47507" xr:uid="{00000000-0005-0000-0000-00000C620000}"/>
    <cellStyle name="Calculation 5 2 5 4" xfId="41272" xr:uid="{00000000-0005-0000-0000-00000D620000}"/>
    <cellStyle name="Calculation 5 2 5 5" xfId="47504" xr:uid="{00000000-0005-0000-0000-00000E620000}"/>
    <cellStyle name="Calculation 5 2 6" xfId="16559" xr:uid="{00000000-0005-0000-0000-00000F620000}"/>
    <cellStyle name="Calculation 5 2 6 2" xfId="47508" xr:uid="{00000000-0005-0000-0000-000010620000}"/>
    <cellStyle name="Calculation 5 2 7" xfId="40881" xr:uid="{00000000-0005-0000-0000-000011620000}"/>
    <cellStyle name="Calculation 5 2 8" xfId="47483" xr:uid="{00000000-0005-0000-0000-000012620000}"/>
    <cellStyle name="Calculation 5 3" xfId="16560" xr:uid="{00000000-0005-0000-0000-000013620000}"/>
    <cellStyle name="Calculation 5 3 2" xfId="16561" xr:uid="{00000000-0005-0000-0000-000014620000}"/>
    <cellStyle name="Calculation 5 3 2 2" xfId="16562" xr:uid="{00000000-0005-0000-0000-000015620000}"/>
    <cellStyle name="Calculation 5 3 2 2 2" xfId="16563" xr:uid="{00000000-0005-0000-0000-000016620000}"/>
    <cellStyle name="Calculation 5 3 2 2 2 2" xfId="16564" xr:uid="{00000000-0005-0000-0000-000017620000}"/>
    <cellStyle name="Calculation 5 3 2 2 2 2 2" xfId="47513" xr:uid="{00000000-0005-0000-0000-000018620000}"/>
    <cellStyle name="Calculation 5 3 2 2 2 3" xfId="41275" xr:uid="{00000000-0005-0000-0000-000019620000}"/>
    <cellStyle name="Calculation 5 3 2 2 2 4" xfId="47512" xr:uid="{00000000-0005-0000-0000-00001A620000}"/>
    <cellStyle name="Calculation 5 3 2 2 3" xfId="16565" xr:uid="{00000000-0005-0000-0000-00001B620000}"/>
    <cellStyle name="Calculation 5 3 2 2 3 2" xfId="16566" xr:uid="{00000000-0005-0000-0000-00001C620000}"/>
    <cellStyle name="Calculation 5 3 2 2 3 3" xfId="47514" xr:uid="{00000000-0005-0000-0000-00001D620000}"/>
    <cellStyle name="Calculation 5 3 2 2 4" xfId="16567" xr:uid="{00000000-0005-0000-0000-00001E620000}"/>
    <cellStyle name="Calculation 5 3 2 2 5" xfId="41274" xr:uid="{00000000-0005-0000-0000-00001F620000}"/>
    <cellStyle name="Calculation 5 3 2 2 6" xfId="47511" xr:uid="{00000000-0005-0000-0000-000020620000}"/>
    <cellStyle name="Calculation 5 3 2 3" xfId="16568" xr:uid="{00000000-0005-0000-0000-000021620000}"/>
    <cellStyle name="Calculation 5 3 2 3 2" xfId="16569" xr:uid="{00000000-0005-0000-0000-000022620000}"/>
    <cellStyle name="Calculation 5 3 2 3 2 2" xfId="16570" xr:uid="{00000000-0005-0000-0000-000023620000}"/>
    <cellStyle name="Calculation 5 3 2 3 2 2 2" xfId="47517" xr:uid="{00000000-0005-0000-0000-000024620000}"/>
    <cellStyle name="Calculation 5 3 2 3 2 3" xfId="41277" xr:uid="{00000000-0005-0000-0000-000025620000}"/>
    <cellStyle name="Calculation 5 3 2 3 2 4" xfId="47516" xr:uid="{00000000-0005-0000-0000-000026620000}"/>
    <cellStyle name="Calculation 5 3 2 3 3" xfId="16571" xr:uid="{00000000-0005-0000-0000-000027620000}"/>
    <cellStyle name="Calculation 5 3 2 3 3 2" xfId="47518" xr:uid="{00000000-0005-0000-0000-000028620000}"/>
    <cellStyle name="Calculation 5 3 2 3 4" xfId="41276" xr:uid="{00000000-0005-0000-0000-000029620000}"/>
    <cellStyle name="Calculation 5 3 2 3 5" xfId="47515" xr:uid="{00000000-0005-0000-0000-00002A620000}"/>
    <cellStyle name="Calculation 5 3 2 4" xfId="16572" xr:uid="{00000000-0005-0000-0000-00002B620000}"/>
    <cellStyle name="Calculation 5 3 2 4 2" xfId="47519" xr:uid="{00000000-0005-0000-0000-00002C620000}"/>
    <cellStyle name="Calculation 5 3 2 5" xfId="40879" xr:uid="{00000000-0005-0000-0000-00002D620000}"/>
    <cellStyle name="Calculation 5 3 2 6" xfId="47510" xr:uid="{00000000-0005-0000-0000-00002E620000}"/>
    <cellStyle name="Calculation 5 3 3" xfId="16573" xr:uid="{00000000-0005-0000-0000-00002F620000}"/>
    <cellStyle name="Calculation 5 3 3 2" xfId="16574" xr:uid="{00000000-0005-0000-0000-000030620000}"/>
    <cellStyle name="Calculation 5 3 3 2 2" xfId="16575" xr:uid="{00000000-0005-0000-0000-000031620000}"/>
    <cellStyle name="Calculation 5 3 3 2 2 2" xfId="47522" xr:uid="{00000000-0005-0000-0000-000032620000}"/>
    <cellStyle name="Calculation 5 3 3 2 3" xfId="41279" xr:uid="{00000000-0005-0000-0000-000033620000}"/>
    <cellStyle name="Calculation 5 3 3 2 4" xfId="47521" xr:uid="{00000000-0005-0000-0000-000034620000}"/>
    <cellStyle name="Calculation 5 3 3 3" xfId="16576" xr:uid="{00000000-0005-0000-0000-000035620000}"/>
    <cellStyle name="Calculation 5 3 3 3 2" xfId="41280" xr:uid="{00000000-0005-0000-0000-000036620000}"/>
    <cellStyle name="Calculation 5 3 3 3 2 2" xfId="47524" xr:uid="{00000000-0005-0000-0000-000037620000}"/>
    <cellStyle name="Calculation 5 3 3 3 3" xfId="47523" xr:uid="{00000000-0005-0000-0000-000038620000}"/>
    <cellStyle name="Calculation 5 3 3 4" xfId="41278" xr:uid="{00000000-0005-0000-0000-000039620000}"/>
    <cellStyle name="Calculation 5 3 3 4 2" xfId="47525" xr:uid="{00000000-0005-0000-0000-00003A620000}"/>
    <cellStyle name="Calculation 5 3 3 5" xfId="47520" xr:uid="{00000000-0005-0000-0000-00003B620000}"/>
    <cellStyle name="Calculation 5 3 4" xfId="16577" xr:uid="{00000000-0005-0000-0000-00003C620000}"/>
    <cellStyle name="Calculation 5 3 4 2" xfId="16578" xr:uid="{00000000-0005-0000-0000-00003D620000}"/>
    <cellStyle name="Calculation 5 3 4 2 2" xfId="16579" xr:uid="{00000000-0005-0000-0000-00003E620000}"/>
    <cellStyle name="Calculation 5 3 4 2 2 2" xfId="47528" xr:uid="{00000000-0005-0000-0000-00003F620000}"/>
    <cellStyle name="Calculation 5 3 4 2 3" xfId="41282" xr:uid="{00000000-0005-0000-0000-000040620000}"/>
    <cellStyle name="Calculation 5 3 4 2 4" xfId="47527" xr:uid="{00000000-0005-0000-0000-000041620000}"/>
    <cellStyle name="Calculation 5 3 4 3" xfId="16580" xr:uid="{00000000-0005-0000-0000-000042620000}"/>
    <cellStyle name="Calculation 5 3 4 3 2" xfId="16581" xr:uid="{00000000-0005-0000-0000-000043620000}"/>
    <cellStyle name="Calculation 5 3 4 3 3" xfId="47529" xr:uid="{00000000-0005-0000-0000-000044620000}"/>
    <cellStyle name="Calculation 5 3 4 4" xfId="16582" xr:uid="{00000000-0005-0000-0000-000045620000}"/>
    <cellStyle name="Calculation 5 3 4 5" xfId="41281" xr:uid="{00000000-0005-0000-0000-000046620000}"/>
    <cellStyle name="Calculation 5 3 4 6" xfId="47526" xr:uid="{00000000-0005-0000-0000-000047620000}"/>
    <cellStyle name="Calculation 5 3 5" xfId="16583" xr:uid="{00000000-0005-0000-0000-000048620000}"/>
    <cellStyle name="Calculation 5 3 5 2" xfId="16584" xr:uid="{00000000-0005-0000-0000-000049620000}"/>
    <cellStyle name="Calculation 5 3 5 2 2" xfId="16585" xr:uid="{00000000-0005-0000-0000-00004A620000}"/>
    <cellStyle name="Calculation 5 3 5 2 2 2" xfId="47532" xr:uid="{00000000-0005-0000-0000-00004B620000}"/>
    <cellStyle name="Calculation 5 3 5 2 3" xfId="41284" xr:uid="{00000000-0005-0000-0000-00004C620000}"/>
    <cellStyle name="Calculation 5 3 5 2 4" xfId="47531" xr:uid="{00000000-0005-0000-0000-00004D620000}"/>
    <cellStyle name="Calculation 5 3 5 3" xfId="16586" xr:uid="{00000000-0005-0000-0000-00004E620000}"/>
    <cellStyle name="Calculation 5 3 5 3 2" xfId="47533" xr:uid="{00000000-0005-0000-0000-00004F620000}"/>
    <cellStyle name="Calculation 5 3 5 4" xfId="41283" xr:uid="{00000000-0005-0000-0000-000050620000}"/>
    <cellStyle name="Calculation 5 3 5 5" xfId="47530" xr:uid="{00000000-0005-0000-0000-000051620000}"/>
    <cellStyle name="Calculation 5 3 6" xfId="16587" xr:uid="{00000000-0005-0000-0000-000052620000}"/>
    <cellStyle name="Calculation 5 3 6 2" xfId="47534" xr:uid="{00000000-0005-0000-0000-000053620000}"/>
    <cellStyle name="Calculation 5 3 7" xfId="36185" xr:uid="{00000000-0005-0000-0000-000054620000}"/>
    <cellStyle name="Calculation 5 3 8" xfId="47509" xr:uid="{00000000-0005-0000-0000-000055620000}"/>
    <cellStyle name="Calculation 5 4" xfId="16588" xr:uid="{00000000-0005-0000-0000-000056620000}"/>
    <cellStyle name="Calculation 5 4 2" xfId="16589" xr:uid="{00000000-0005-0000-0000-000057620000}"/>
    <cellStyle name="Calculation 5 4 2 2" xfId="16590" xr:uid="{00000000-0005-0000-0000-000058620000}"/>
    <cellStyle name="Calculation 5 4 2 2 2" xfId="16591" xr:uid="{00000000-0005-0000-0000-000059620000}"/>
    <cellStyle name="Calculation 5 4 2 2 2 2" xfId="47538" xr:uid="{00000000-0005-0000-0000-00005A620000}"/>
    <cellStyle name="Calculation 5 4 2 2 3" xfId="41286" xr:uid="{00000000-0005-0000-0000-00005B620000}"/>
    <cellStyle name="Calculation 5 4 2 2 4" xfId="47537" xr:uid="{00000000-0005-0000-0000-00005C620000}"/>
    <cellStyle name="Calculation 5 4 2 3" xfId="16592" xr:uid="{00000000-0005-0000-0000-00005D620000}"/>
    <cellStyle name="Calculation 5 4 2 3 2" xfId="41287" xr:uid="{00000000-0005-0000-0000-00005E620000}"/>
    <cellStyle name="Calculation 5 4 2 3 2 2" xfId="47540" xr:uid="{00000000-0005-0000-0000-00005F620000}"/>
    <cellStyle name="Calculation 5 4 2 3 3" xfId="47539" xr:uid="{00000000-0005-0000-0000-000060620000}"/>
    <cellStyle name="Calculation 5 4 2 4" xfId="41285" xr:uid="{00000000-0005-0000-0000-000061620000}"/>
    <cellStyle name="Calculation 5 4 2 4 2" xfId="47541" xr:uid="{00000000-0005-0000-0000-000062620000}"/>
    <cellStyle name="Calculation 5 4 2 5" xfId="47536" xr:uid="{00000000-0005-0000-0000-000063620000}"/>
    <cellStyle name="Calculation 5 4 3" xfId="16593" xr:uid="{00000000-0005-0000-0000-000064620000}"/>
    <cellStyle name="Calculation 5 4 3 2" xfId="16594" xr:uid="{00000000-0005-0000-0000-000065620000}"/>
    <cellStyle name="Calculation 5 4 3 2 2" xfId="16595" xr:uid="{00000000-0005-0000-0000-000066620000}"/>
    <cellStyle name="Calculation 5 4 3 2 2 2" xfId="47544" xr:uid="{00000000-0005-0000-0000-000067620000}"/>
    <cellStyle name="Calculation 5 4 3 2 3" xfId="41289" xr:uid="{00000000-0005-0000-0000-000068620000}"/>
    <cellStyle name="Calculation 5 4 3 2 4" xfId="47543" xr:uid="{00000000-0005-0000-0000-000069620000}"/>
    <cellStyle name="Calculation 5 4 3 3" xfId="16596" xr:uid="{00000000-0005-0000-0000-00006A620000}"/>
    <cellStyle name="Calculation 5 4 3 3 2" xfId="41290" xr:uid="{00000000-0005-0000-0000-00006B620000}"/>
    <cellStyle name="Calculation 5 4 3 3 2 2" xfId="47546" xr:uid="{00000000-0005-0000-0000-00006C620000}"/>
    <cellStyle name="Calculation 5 4 3 3 3" xfId="47545" xr:uid="{00000000-0005-0000-0000-00006D620000}"/>
    <cellStyle name="Calculation 5 4 3 4" xfId="41288" xr:uid="{00000000-0005-0000-0000-00006E620000}"/>
    <cellStyle name="Calculation 5 4 3 4 2" xfId="47547" xr:uid="{00000000-0005-0000-0000-00006F620000}"/>
    <cellStyle name="Calculation 5 4 3 5" xfId="47542" xr:uid="{00000000-0005-0000-0000-000070620000}"/>
    <cellStyle name="Calculation 5 4 4" xfId="16597" xr:uid="{00000000-0005-0000-0000-000071620000}"/>
    <cellStyle name="Calculation 5 4 4 2" xfId="16598" xr:uid="{00000000-0005-0000-0000-000072620000}"/>
    <cellStyle name="Calculation 5 4 4 2 2" xfId="16599" xr:uid="{00000000-0005-0000-0000-000073620000}"/>
    <cellStyle name="Calculation 5 4 4 2 2 2" xfId="47550" xr:uid="{00000000-0005-0000-0000-000074620000}"/>
    <cellStyle name="Calculation 5 4 4 2 3" xfId="41292" xr:uid="{00000000-0005-0000-0000-000075620000}"/>
    <cellStyle name="Calculation 5 4 4 2 4" xfId="47549" xr:uid="{00000000-0005-0000-0000-000076620000}"/>
    <cellStyle name="Calculation 5 4 4 3" xfId="16600" xr:uid="{00000000-0005-0000-0000-000077620000}"/>
    <cellStyle name="Calculation 5 4 4 3 2" xfId="16601" xr:uid="{00000000-0005-0000-0000-000078620000}"/>
    <cellStyle name="Calculation 5 4 4 3 3" xfId="47551" xr:uid="{00000000-0005-0000-0000-000079620000}"/>
    <cellStyle name="Calculation 5 4 4 4" xfId="16602" xr:uid="{00000000-0005-0000-0000-00007A620000}"/>
    <cellStyle name="Calculation 5 4 4 5" xfId="41291" xr:uid="{00000000-0005-0000-0000-00007B620000}"/>
    <cellStyle name="Calculation 5 4 4 6" xfId="47548" xr:uid="{00000000-0005-0000-0000-00007C620000}"/>
    <cellStyle name="Calculation 5 4 5" xfId="16603" xr:uid="{00000000-0005-0000-0000-00007D620000}"/>
    <cellStyle name="Calculation 5 4 5 2" xfId="16604" xr:uid="{00000000-0005-0000-0000-00007E620000}"/>
    <cellStyle name="Calculation 5 4 5 2 2" xfId="16605" xr:uid="{00000000-0005-0000-0000-00007F620000}"/>
    <cellStyle name="Calculation 5 4 5 2 2 2" xfId="47554" xr:uid="{00000000-0005-0000-0000-000080620000}"/>
    <cellStyle name="Calculation 5 4 5 2 3" xfId="41294" xr:uid="{00000000-0005-0000-0000-000081620000}"/>
    <cellStyle name="Calculation 5 4 5 2 4" xfId="47553" xr:uid="{00000000-0005-0000-0000-000082620000}"/>
    <cellStyle name="Calculation 5 4 5 3" xfId="16606" xr:uid="{00000000-0005-0000-0000-000083620000}"/>
    <cellStyle name="Calculation 5 4 5 3 2" xfId="47555" xr:uid="{00000000-0005-0000-0000-000084620000}"/>
    <cellStyle name="Calculation 5 4 5 4" xfId="41293" xr:uid="{00000000-0005-0000-0000-000085620000}"/>
    <cellStyle name="Calculation 5 4 5 5" xfId="47552" xr:uid="{00000000-0005-0000-0000-000086620000}"/>
    <cellStyle name="Calculation 5 4 6" xfId="16607" xr:uid="{00000000-0005-0000-0000-000087620000}"/>
    <cellStyle name="Calculation 5 4 6 2" xfId="47556" xr:uid="{00000000-0005-0000-0000-000088620000}"/>
    <cellStyle name="Calculation 5 4 7" xfId="40877" xr:uid="{00000000-0005-0000-0000-000089620000}"/>
    <cellStyle name="Calculation 5 4 8" xfId="47535" xr:uid="{00000000-0005-0000-0000-00008A620000}"/>
    <cellStyle name="Calculation 5 5" xfId="16608" xr:uid="{00000000-0005-0000-0000-00008B620000}"/>
    <cellStyle name="Calculation 5 5 2" xfId="16609" xr:uid="{00000000-0005-0000-0000-00008C620000}"/>
    <cellStyle name="Calculation 5 5 2 2" xfId="16610" xr:uid="{00000000-0005-0000-0000-00008D620000}"/>
    <cellStyle name="Calculation 5 5 2 2 2" xfId="16611" xr:uid="{00000000-0005-0000-0000-00008E620000}"/>
    <cellStyle name="Calculation 5 5 2 2 2 2" xfId="47560" xr:uid="{00000000-0005-0000-0000-00008F620000}"/>
    <cellStyle name="Calculation 5 5 2 2 3" xfId="41297" xr:uid="{00000000-0005-0000-0000-000090620000}"/>
    <cellStyle name="Calculation 5 5 2 2 4" xfId="47559" xr:uid="{00000000-0005-0000-0000-000091620000}"/>
    <cellStyle name="Calculation 5 5 2 3" xfId="16612" xr:uid="{00000000-0005-0000-0000-000092620000}"/>
    <cellStyle name="Calculation 5 5 2 3 2" xfId="41298" xr:uid="{00000000-0005-0000-0000-000093620000}"/>
    <cellStyle name="Calculation 5 5 2 3 2 2" xfId="47562" xr:uid="{00000000-0005-0000-0000-000094620000}"/>
    <cellStyle name="Calculation 5 5 2 3 3" xfId="47561" xr:uid="{00000000-0005-0000-0000-000095620000}"/>
    <cellStyle name="Calculation 5 5 2 4" xfId="41296" xr:uid="{00000000-0005-0000-0000-000096620000}"/>
    <cellStyle name="Calculation 5 5 2 4 2" xfId="47563" xr:uid="{00000000-0005-0000-0000-000097620000}"/>
    <cellStyle name="Calculation 5 5 2 5" xfId="47558" xr:uid="{00000000-0005-0000-0000-000098620000}"/>
    <cellStyle name="Calculation 5 5 3" xfId="16613" xr:uid="{00000000-0005-0000-0000-000099620000}"/>
    <cellStyle name="Calculation 5 5 3 2" xfId="16614" xr:uid="{00000000-0005-0000-0000-00009A620000}"/>
    <cellStyle name="Calculation 5 5 3 2 2" xfId="16615" xr:uid="{00000000-0005-0000-0000-00009B620000}"/>
    <cellStyle name="Calculation 5 5 3 2 2 2" xfId="47566" xr:uid="{00000000-0005-0000-0000-00009C620000}"/>
    <cellStyle name="Calculation 5 5 3 2 3" xfId="41300" xr:uid="{00000000-0005-0000-0000-00009D620000}"/>
    <cellStyle name="Calculation 5 5 3 2 4" xfId="47565" xr:uid="{00000000-0005-0000-0000-00009E620000}"/>
    <cellStyle name="Calculation 5 5 3 3" xfId="16616" xr:uid="{00000000-0005-0000-0000-00009F620000}"/>
    <cellStyle name="Calculation 5 5 3 3 2" xfId="41301" xr:uid="{00000000-0005-0000-0000-0000A0620000}"/>
    <cellStyle name="Calculation 5 5 3 3 2 2" xfId="47568" xr:uid="{00000000-0005-0000-0000-0000A1620000}"/>
    <cellStyle name="Calculation 5 5 3 3 3" xfId="47567" xr:uid="{00000000-0005-0000-0000-0000A2620000}"/>
    <cellStyle name="Calculation 5 5 3 4" xfId="41299" xr:uid="{00000000-0005-0000-0000-0000A3620000}"/>
    <cellStyle name="Calculation 5 5 3 4 2" xfId="47569" xr:uid="{00000000-0005-0000-0000-0000A4620000}"/>
    <cellStyle name="Calculation 5 5 3 5" xfId="47564" xr:uid="{00000000-0005-0000-0000-0000A5620000}"/>
    <cellStyle name="Calculation 5 5 4" xfId="16617" xr:uid="{00000000-0005-0000-0000-0000A6620000}"/>
    <cellStyle name="Calculation 5 5 4 2" xfId="16618" xr:uid="{00000000-0005-0000-0000-0000A7620000}"/>
    <cellStyle name="Calculation 5 5 4 2 2" xfId="47571" xr:uid="{00000000-0005-0000-0000-0000A8620000}"/>
    <cellStyle name="Calculation 5 5 4 3" xfId="41302" xr:uid="{00000000-0005-0000-0000-0000A9620000}"/>
    <cellStyle name="Calculation 5 5 4 4" xfId="47570" xr:uid="{00000000-0005-0000-0000-0000AA620000}"/>
    <cellStyle name="Calculation 5 5 5" xfId="16619" xr:uid="{00000000-0005-0000-0000-0000AB620000}"/>
    <cellStyle name="Calculation 5 5 5 2" xfId="41303" xr:uid="{00000000-0005-0000-0000-0000AC620000}"/>
    <cellStyle name="Calculation 5 5 5 2 2" xfId="47573" xr:uid="{00000000-0005-0000-0000-0000AD620000}"/>
    <cellStyle name="Calculation 5 5 5 3" xfId="47572" xr:uid="{00000000-0005-0000-0000-0000AE620000}"/>
    <cellStyle name="Calculation 5 5 6" xfId="41295" xr:uid="{00000000-0005-0000-0000-0000AF620000}"/>
    <cellStyle name="Calculation 5 5 6 2" xfId="47574" xr:uid="{00000000-0005-0000-0000-0000B0620000}"/>
    <cellStyle name="Calculation 5 5 7" xfId="47557" xr:uid="{00000000-0005-0000-0000-0000B1620000}"/>
    <cellStyle name="Calculation 5 6" xfId="16620" xr:uid="{00000000-0005-0000-0000-0000B2620000}"/>
    <cellStyle name="Calculation 5 6 2" xfId="16621" xr:uid="{00000000-0005-0000-0000-0000B3620000}"/>
    <cellStyle name="Calculation 5 6 2 2" xfId="16622" xr:uid="{00000000-0005-0000-0000-0000B4620000}"/>
    <cellStyle name="Calculation 5 6 2 2 2" xfId="47577" xr:uid="{00000000-0005-0000-0000-0000B5620000}"/>
    <cellStyle name="Calculation 5 6 2 3" xfId="41305" xr:uid="{00000000-0005-0000-0000-0000B6620000}"/>
    <cellStyle name="Calculation 5 6 2 4" xfId="47576" xr:uid="{00000000-0005-0000-0000-0000B7620000}"/>
    <cellStyle name="Calculation 5 6 3" xfId="16623" xr:uid="{00000000-0005-0000-0000-0000B8620000}"/>
    <cellStyle name="Calculation 5 6 3 2" xfId="41306" xr:uid="{00000000-0005-0000-0000-0000B9620000}"/>
    <cellStyle name="Calculation 5 6 3 2 2" xfId="47579" xr:uid="{00000000-0005-0000-0000-0000BA620000}"/>
    <cellStyle name="Calculation 5 6 3 3" xfId="47578" xr:uid="{00000000-0005-0000-0000-0000BB620000}"/>
    <cellStyle name="Calculation 5 6 4" xfId="41304" xr:uid="{00000000-0005-0000-0000-0000BC620000}"/>
    <cellStyle name="Calculation 5 6 4 2" xfId="47580" xr:uid="{00000000-0005-0000-0000-0000BD620000}"/>
    <cellStyle name="Calculation 5 6 5" xfId="47575" xr:uid="{00000000-0005-0000-0000-0000BE620000}"/>
    <cellStyle name="Calculation 5 7" xfId="16624" xr:uid="{00000000-0005-0000-0000-0000BF620000}"/>
    <cellStyle name="Calculation 5 7 2" xfId="16625" xr:uid="{00000000-0005-0000-0000-0000C0620000}"/>
    <cellStyle name="Calculation 5 7 2 2" xfId="16626" xr:uid="{00000000-0005-0000-0000-0000C1620000}"/>
    <cellStyle name="Calculation 5 7 2 2 2" xfId="47583" xr:uid="{00000000-0005-0000-0000-0000C2620000}"/>
    <cellStyle name="Calculation 5 7 2 3" xfId="41308" xr:uid="{00000000-0005-0000-0000-0000C3620000}"/>
    <cellStyle name="Calculation 5 7 2 4" xfId="47582" xr:uid="{00000000-0005-0000-0000-0000C4620000}"/>
    <cellStyle name="Calculation 5 7 3" xfId="16627" xr:uid="{00000000-0005-0000-0000-0000C5620000}"/>
    <cellStyle name="Calculation 5 7 3 2" xfId="41309" xr:uid="{00000000-0005-0000-0000-0000C6620000}"/>
    <cellStyle name="Calculation 5 7 3 2 2" xfId="47585" xr:uid="{00000000-0005-0000-0000-0000C7620000}"/>
    <cellStyle name="Calculation 5 7 3 3" xfId="47584" xr:uid="{00000000-0005-0000-0000-0000C8620000}"/>
    <cellStyle name="Calculation 5 7 4" xfId="41307" xr:uid="{00000000-0005-0000-0000-0000C9620000}"/>
    <cellStyle name="Calculation 5 7 4 2" xfId="47586" xr:uid="{00000000-0005-0000-0000-0000CA620000}"/>
    <cellStyle name="Calculation 5 7 5" xfId="47581" xr:uid="{00000000-0005-0000-0000-0000CB620000}"/>
    <cellStyle name="Calculation 5 8" xfId="16628" xr:uid="{00000000-0005-0000-0000-0000CC620000}"/>
    <cellStyle name="Calculation 5 8 2" xfId="16629" xr:uid="{00000000-0005-0000-0000-0000CD620000}"/>
    <cellStyle name="Calculation 5 8 2 2" xfId="16630" xr:uid="{00000000-0005-0000-0000-0000CE620000}"/>
    <cellStyle name="Calculation 5 8 2 2 2" xfId="47589" xr:uid="{00000000-0005-0000-0000-0000CF620000}"/>
    <cellStyle name="Calculation 5 8 2 3" xfId="41311" xr:uid="{00000000-0005-0000-0000-0000D0620000}"/>
    <cellStyle name="Calculation 5 8 2 4" xfId="47588" xr:uid="{00000000-0005-0000-0000-0000D1620000}"/>
    <cellStyle name="Calculation 5 8 3" xfId="16631" xr:uid="{00000000-0005-0000-0000-0000D2620000}"/>
    <cellStyle name="Calculation 5 8 3 2" xfId="41312" xr:uid="{00000000-0005-0000-0000-0000D3620000}"/>
    <cellStyle name="Calculation 5 8 3 2 2" xfId="47591" xr:uid="{00000000-0005-0000-0000-0000D4620000}"/>
    <cellStyle name="Calculation 5 8 3 3" xfId="47590" xr:uid="{00000000-0005-0000-0000-0000D5620000}"/>
    <cellStyle name="Calculation 5 8 4" xfId="41310" xr:uid="{00000000-0005-0000-0000-0000D6620000}"/>
    <cellStyle name="Calculation 5 8 4 2" xfId="47592" xr:uid="{00000000-0005-0000-0000-0000D7620000}"/>
    <cellStyle name="Calculation 5 8 5" xfId="47587" xr:uid="{00000000-0005-0000-0000-0000D8620000}"/>
    <cellStyle name="Calculation 5 9" xfId="16632" xr:uid="{00000000-0005-0000-0000-0000D9620000}"/>
    <cellStyle name="Calculation 5 9 2" xfId="16633" xr:uid="{00000000-0005-0000-0000-0000DA620000}"/>
    <cellStyle name="Calculation 5 9 2 2" xfId="16634" xr:uid="{00000000-0005-0000-0000-0000DB620000}"/>
    <cellStyle name="Calculation 5 9 2 2 2" xfId="47595" xr:uid="{00000000-0005-0000-0000-0000DC620000}"/>
    <cellStyle name="Calculation 5 9 2 3" xfId="41314" xr:uid="{00000000-0005-0000-0000-0000DD620000}"/>
    <cellStyle name="Calculation 5 9 2 4" xfId="47594" xr:uid="{00000000-0005-0000-0000-0000DE620000}"/>
    <cellStyle name="Calculation 5 9 3" xfId="16635" xr:uid="{00000000-0005-0000-0000-0000DF620000}"/>
    <cellStyle name="Calculation 5 9 3 2" xfId="16636" xr:uid="{00000000-0005-0000-0000-0000E0620000}"/>
    <cellStyle name="Calculation 5 9 3 3" xfId="47596" xr:uid="{00000000-0005-0000-0000-0000E1620000}"/>
    <cellStyle name="Calculation 5 9 4" xfId="16637" xr:uid="{00000000-0005-0000-0000-0000E2620000}"/>
    <cellStyle name="Calculation 5 9 5" xfId="41313" xr:uid="{00000000-0005-0000-0000-0000E3620000}"/>
    <cellStyle name="Calculation 5 9 6" xfId="47593" xr:uid="{00000000-0005-0000-0000-0000E4620000}"/>
    <cellStyle name="Calculation 6" xfId="16638" xr:uid="{00000000-0005-0000-0000-0000E5620000}"/>
    <cellStyle name="Calculation 6 10" xfId="16639" xr:uid="{00000000-0005-0000-0000-0000E6620000}"/>
    <cellStyle name="Calculation 6 10 2" xfId="16640" xr:uid="{00000000-0005-0000-0000-0000E7620000}"/>
    <cellStyle name="Calculation 6 10 2 2" xfId="16641" xr:uid="{00000000-0005-0000-0000-0000E8620000}"/>
    <cellStyle name="Calculation 6 10 2 2 2" xfId="47600" xr:uid="{00000000-0005-0000-0000-0000E9620000}"/>
    <cellStyle name="Calculation 6 10 2 3" xfId="41316" xr:uid="{00000000-0005-0000-0000-0000EA620000}"/>
    <cellStyle name="Calculation 6 10 2 4" xfId="47599" xr:uid="{00000000-0005-0000-0000-0000EB620000}"/>
    <cellStyle name="Calculation 6 10 3" xfId="16642" xr:uid="{00000000-0005-0000-0000-0000EC620000}"/>
    <cellStyle name="Calculation 6 10 3 2" xfId="47601" xr:uid="{00000000-0005-0000-0000-0000ED620000}"/>
    <cellStyle name="Calculation 6 10 4" xfId="41315" xr:uid="{00000000-0005-0000-0000-0000EE620000}"/>
    <cellStyle name="Calculation 6 10 5" xfId="47598" xr:uid="{00000000-0005-0000-0000-0000EF620000}"/>
    <cellStyle name="Calculation 6 11" xfId="16643" xr:uid="{00000000-0005-0000-0000-0000F0620000}"/>
    <cellStyle name="Calculation 6 11 2" xfId="16644" xr:uid="{00000000-0005-0000-0000-0000F1620000}"/>
    <cellStyle name="Calculation 6 11 2 2" xfId="47603" xr:uid="{00000000-0005-0000-0000-0000F2620000}"/>
    <cellStyle name="Calculation 6 11 3" xfId="41317" xr:uid="{00000000-0005-0000-0000-0000F3620000}"/>
    <cellStyle name="Calculation 6 11 4" xfId="47602" xr:uid="{00000000-0005-0000-0000-0000F4620000}"/>
    <cellStyle name="Calculation 6 12" xfId="16645" xr:uid="{00000000-0005-0000-0000-0000F5620000}"/>
    <cellStyle name="Calculation 6 12 2" xfId="41318" xr:uid="{00000000-0005-0000-0000-0000F6620000}"/>
    <cellStyle name="Calculation 6 12 2 2" xfId="47605" xr:uid="{00000000-0005-0000-0000-0000F7620000}"/>
    <cellStyle name="Calculation 6 12 3" xfId="47604" xr:uid="{00000000-0005-0000-0000-0000F8620000}"/>
    <cellStyle name="Calculation 6 13" xfId="40875" xr:uid="{00000000-0005-0000-0000-0000F9620000}"/>
    <cellStyle name="Calculation 6 13 2" xfId="47606" xr:uid="{00000000-0005-0000-0000-0000FA620000}"/>
    <cellStyle name="Calculation 6 14" xfId="47597" xr:uid="{00000000-0005-0000-0000-0000FB620000}"/>
    <cellStyle name="Calculation 6 2" xfId="16646" xr:uid="{00000000-0005-0000-0000-0000FC620000}"/>
    <cellStyle name="Calculation 6 2 2" xfId="16647" xr:uid="{00000000-0005-0000-0000-0000FD620000}"/>
    <cellStyle name="Calculation 6 2 2 2" xfId="16648" xr:uid="{00000000-0005-0000-0000-0000FE620000}"/>
    <cellStyle name="Calculation 6 2 2 2 2" xfId="16649" xr:uid="{00000000-0005-0000-0000-0000FF620000}"/>
    <cellStyle name="Calculation 6 2 2 2 2 2" xfId="16650" xr:uid="{00000000-0005-0000-0000-000000630000}"/>
    <cellStyle name="Calculation 6 2 2 2 2 2 2" xfId="47611" xr:uid="{00000000-0005-0000-0000-000001630000}"/>
    <cellStyle name="Calculation 6 2 2 2 2 3" xfId="41320" xr:uid="{00000000-0005-0000-0000-000002630000}"/>
    <cellStyle name="Calculation 6 2 2 2 2 4" xfId="47610" xr:uid="{00000000-0005-0000-0000-000003630000}"/>
    <cellStyle name="Calculation 6 2 2 2 3" xfId="16651" xr:uid="{00000000-0005-0000-0000-000004630000}"/>
    <cellStyle name="Calculation 6 2 2 2 3 2" xfId="16652" xr:uid="{00000000-0005-0000-0000-000005630000}"/>
    <cellStyle name="Calculation 6 2 2 2 3 3" xfId="47612" xr:uid="{00000000-0005-0000-0000-000006630000}"/>
    <cellStyle name="Calculation 6 2 2 2 4" xfId="16653" xr:uid="{00000000-0005-0000-0000-000007630000}"/>
    <cellStyle name="Calculation 6 2 2 2 5" xfId="41319" xr:uid="{00000000-0005-0000-0000-000008630000}"/>
    <cellStyle name="Calculation 6 2 2 2 6" xfId="47609" xr:uid="{00000000-0005-0000-0000-000009630000}"/>
    <cellStyle name="Calculation 6 2 2 3" xfId="16654" xr:uid="{00000000-0005-0000-0000-00000A630000}"/>
    <cellStyle name="Calculation 6 2 2 3 2" xfId="16655" xr:uid="{00000000-0005-0000-0000-00000B630000}"/>
    <cellStyle name="Calculation 6 2 2 3 2 2" xfId="16656" xr:uid="{00000000-0005-0000-0000-00000C630000}"/>
    <cellStyle name="Calculation 6 2 2 3 2 2 2" xfId="47615" xr:uid="{00000000-0005-0000-0000-00000D630000}"/>
    <cellStyle name="Calculation 6 2 2 3 2 3" xfId="41322" xr:uid="{00000000-0005-0000-0000-00000E630000}"/>
    <cellStyle name="Calculation 6 2 2 3 2 4" xfId="47614" xr:uid="{00000000-0005-0000-0000-00000F630000}"/>
    <cellStyle name="Calculation 6 2 2 3 3" xfId="16657" xr:uid="{00000000-0005-0000-0000-000010630000}"/>
    <cellStyle name="Calculation 6 2 2 3 3 2" xfId="47616" xr:uid="{00000000-0005-0000-0000-000011630000}"/>
    <cellStyle name="Calculation 6 2 2 3 4" xfId="41321" xr:uid="{00000000-0005-0000-0000-000012630000}"/>
    <cellStyle name="Calculation 6 2 2 3 5" xfId="47613" xr:uid="{00000000-0005-0000-0000-000013630000}"/>
    <cellStyle name="Calculation 6 2 2 4" xfId="16658" xr:uid="{00000000-0005-0000-0000-000014630000}"/>
    <cellStyle name="Calculation 6 2 2 4 2" xfId="47617" xr:uid="{00000000-0005-0000-0000-000015630000}"/>
    <cellStyle name="Calculation 6 2 2 5" xfId="40873" xr:uid="{00000000-0005-0000-0000-000016630000}"/>
    <cellStyle name="Calculation 6 2 2 6" xfId="47608" xr:uid="{00000000-0005-0000-0000-000017630000}"/>
    <cellStyle name="Calculation 6 2 3" xfId="16659" xr:uid="{00000000-0005-0000-0000-000018630000}"/>
    <cellStyle name="Calculation 6 2 3 2" xfId="16660" xr:uid="{00000000-0005-0000-0000-000019630000}"/>
    <cellStyle name="Calculation 6 2 3 2 2" xfId="16661" xr:uid="{00000000-0005-0000-0000-00001A630000}"/>
    <cellStyle name="Calculation 6 2 3 2 2 2" xfId="47620" xr:uid="{00000000-0005-0000-0000-00001B630000}"/>
    <cellStyle name="Calculation 6 2 3 2 3" xfId="41324" xr:uid="{00000000-0005-0000-0000-00001C630000}"/>
    <cellStyle name="Calculation 6 2 3 2 4" xfId="47619" xr:uid="{00000000-0005-0000-0000-00001D630000}"/>
    <cellStyle name="Calculation 6 2 3 3" xfId="16662" xr:uid="{00000000-0005-0000-0000-00001E630000}"/>
    <cellStyle name="Calculation 6 2 3 3 2" xfId="41325" xr:uid="{00000000-0005-0000-0000-00001F630000}"/>
    <cellStyle name="Calculation 6 2 3 3 2 2" xfId="47622" xr:uid="{00000000-0005-0000-0000-000020630000}"/>
    <cellStyle name="Calculation 6 2 3 3 3" xfId="47621" xr:uid="{00000000-0005-0000-0000-000021630000}"/>
    <cellStyle name="Calculation 6 2 3 4" xfId="41323" xr:uid="{00000000-0005-0000-0000-000022630000}"/>
    <cellStyle name="Calculation 6 2 3 4 2" xfId="47623" xr:uid="{00000000-0005-0000-0000-000023630000}"/>
    <cellStyle name="Calculation 6 2 3 5" xfId="47618" xr:uid="{00000000-0005-0000-0000-000024630000}"/>
    <cellStyle name="Calculation 6 2 4" xfId="16663" xr:uid="{00000000-0005-0000-0000-000025630000}"/>
    <cellStyle name="Calculation 6 2 4 2" xfId="16664" xr:uid="{00000000-0005-0000-0000-000026630000}"/>
    <cellStyle name="Calculation 6 2 4 2 2" xfId="16665" xr:uid="{00000000-0005-0000-0000-000027630000}"/>
    <cellStyle name="Calculation 6 2 4 2 2 2" xfId="47626" xr:uid="{00000000-0005-0000-0000-000028630000}"/>
    <cellStyle name="Calculation 6 2 4 2 3" xfId="41327" xr:uid="{00000000-0005-0000-0000-000029630000}"/>
    <cellStyle name="Calculation 6 2 4 2 4" xfId="47625" xr:uid="{00000000-0005-0000-0000-00002A630000}"/>
    <cellStyle name="Calculation 6 2 4 3" xfId="16666" xr:uid="{00000000-0005-0000-0000-00002B630000}"/>
    <cellStyle name="Calculation 6 2 4 3 2" xfId="16667" xr:uid="{00000000-0005-0000-0000-00002C630000}"/>
    <cellStyle name="Calculation 6 2 4 3 3" xfId="47627" xr:uid="{00000000-0005-0000-0000-00002D630000}"/>
    <cellStyle name="Calculation 6 2 4 4" xfId="16668" xr:uid="{00000000-0005-0000-0000-00002E630000}"/>
    <cellStyle name="Calculation 6 2 4 5" xfId="41326" xr:uid="{00000000-0005-0000-0000-00002F630000}"/>
    <cellStyle name="Calculation 6 2 4 6" xfId="47624" xr:uid="{00000000-0005-0000-0000-000030630000}"/>
    <cellStyle name="Calculation 6 2 5" xfId="16669" xr:uid="{00000000-0005-0000-0000-000031630000}"/>
    <cellStyle name="Calculation 6 2 5 2" xfId="16670" xr:uid="{00000000-0005-0000-0000-000032630000}"/>
    <cellStyle name="Calculation 6 2 5 2 2" xfId="16671" xr:uid="{00000000-0005-0000-0000-000033630000}"/>
    <cellStyle name="Calculation 6 2 5 2 2 2" xfId="47630" xr:uid="{00000000-0005-0000-0000-000034630000}"/>
    <cellStyle name="Calculation 6 2 5 2 3" xfId="41329" xr:uid="{00000000-0005-0000-0000-000035630000}"/>
    <cellStyle name="Calculation 6 2 5 2 4" xfId="47629" xr:uid="{00000000-0005-0000-0000-000036630000}"/>
    <cellStyle name="Calculation 6 2 5 3" xfId="16672" xr:uid="{00000000-0005-0000-0000-000037630000}"/>
    <cellStyle name="Calculation 6 2 5 3 2" xfId="47631" xr:uid="{00000000-0005-0000-0000-000038630000}"/>
    <cellStyle name="Calculation 6 2 5 4" xfId="41328" xr:uid="{00000000-0005-0000-0000-000039630000}"/>
    <cellStyle name="Calculation 6 2 5 5" xfId="47628" xr:uid="{00000000-0005-0000-0000-00003A630000}"/>
    <cellStyle name="Calculation 6 2 6" xfId="16673" xr:uid="{00000000-0005-0000-0000-00003B630000}"/>
    <cellStyle name="Calculation 6 2 6 2" xfId="47632" xr:uid="{00000000-0005-0000-0000-00003C630000}"/>
    <cellStyle name="Calculation 6 2 7" xfId="40874" xr:uid="{00000000-0005-0000-0000-00003D630000}"/>
    <cellStyle name="Calculation 6 2 8" xfId="47607" xr:uid="{00000000-0005-0000-0000-00003E630000}"/>
    <cellStyle name="Calculation 6 3" xfId="16674" xr:uid="{00000000-0005-0000-0000-00003F630000}"/>
    <cellStyle name="Calculation 6 3 2" xfId="16675" xr:uid="{00000000-0005-0000-0000-000040630000}"/>
    <cellStyle name="Calculation 6 3 2 2" xfId="16676" xr:uid="{00000000-0005-0000-0000-000041630000}"/>
    <cellStyle name="Calculation 6 3 2 2 2" xfId="16677" xr:uid="{00000000-0005-0000-0000-000042630000}"/>
    <cellStyle name="Calculation 6 3 2 2 2 2" xfId="16678" xr:uid="{00000000-0005-0000-0000-000043630000}"/>
    <cellStyle name="Calculation 6 3 2 2 2 2 2" xfId="47637" xr:uid="{00000000-0005-0000-0000-000044630000}"/>
    <cellStyle name="Calculation 6 3 2 2 2 3" xfId="41331" xr:uid="{00000000-0005-0000-0000-000045630000}"/>
    <cellStyle name="Calculation 6 3 2 2 2 4" xfId="47636" xr:uid="{00000000-0005-0000-0000-000046630000}"/>
    <cellStyle name="Calculation 6 3 2 2 3" xfId="16679" xr:uid="{00000000-0005-0000-0000-000047630000}"/>
    <cellStyle name="Calculation 6 3 2 2 3 2" xfId="16680" xr:uid="{00000000-0005-0000-0000-000048630000}"/>
    <cellStyle name="Calculation 6 3 2 2 3 3" xfId="47638" xr:uid="{00000000-0005-0000-0000-000049630000}"/>
    <cellStyle name="Calculation 6 3 2 2 4" xfId="16681" xr:uid="{00000000-0005-0000-0000-00004A630000}"/>
    <cellStyle name="Calculation 6 3 2 2 5" xfId="41330" xr:uid="{00000000-0005-0000-0000-00004B630000}"/>
    <cellStyle name="Calculation 6 3 2 2 6" xfId="47635" xr:uid="{00000000-0005-0000-0000-00004C630000}"/>
    <cellStyle name="Calculation 6 3 2 3" xfId="16682" xr:uid="{00000000-0005-0000-0000-00004D630000}"/>
    <cellStyle name="Calculation 6 3 2 3 2" xfId="16683" xr:uid="{00000000-0005-0000-0000-00004E630000}"/>
    <cellStyle name="Calculation 6 3 2 3 2 2" xfId="16684" xr:uid="{00000000-0005-0000-0000-00004F630000}"/>
    <cellStyle name="Calculation 6 3 2 3 2 2 2" xfId="47641" xr:uid="{00000000-0005-0000-0000-000050630000}"/>
    <cellStyle name="Calculation 6 3 2 3 2 3" xfId="41333" xr:uid="{00000000-0005-0000-0000-000051630000}"/>
    <cellStyle name="Calculation 6 3 2 3 2 4" xfId="47640" xr:uid="{00000000-0005-0000-0000-000052630000}"/>
    <cellStyle name="Calculation 6 3 2 3 3" xfId="16685" xr:uid="{00000000-0005-0000-0000-000053630000}"/>
    <cellStyle name="Calculation 6 3 2 3 3 2" xfId="47642" xr:uid="{00000000-0005-0000-0000-000054630000}"/>
    <cellStyle name="Calculation 6 3 2 3 4" xfId="41332" xr:uid="{00000000-0005-0000-0000-000055630000}"/>
    <cellStyle name="Calculation 6 3 2 3 5" xfId="47639" xr:uid="{00000000-0005-0000-0000-000056630000}"/>
    <cellStyle name="Calculation 6 3 2 4" xfId="16686" xr:uid="{00000000-0005-0000-0000-000057630000}"/>
    <cellStyle name="Calculation 6 3 2 4 2" xfId="47643" xr:uid="{00000000-0005-0000-0000-000058630000}"/>
    <cellStyle name="Calculation 6 3 2 5" xfId="40871" xr:uid="{00000000-0005-0000-0000-000059630000}"/>
    <cellStyle name="Calculation 6 3 2 6" xfId="47634" xr:uid="{00000000-0005-0000-0000-00005A630000}"/>
    <cellStyle name="Calculation 6 3 3" xfId="16687" xr:uid="{00000000-0005-0000-0000-00005B630000}"/>
    <cellStyle name="Calculation 6 3 3 2" xfId="16688" xr:uid="{00000000-0005-0000-0000-00005C630000}"/>
    <cellStyle name="Calculation 6 3 3 2 2" xfId="16689" xr:uid="{00000000-0005-0000-0000-00005D630000}"/>
    <cellStyle name="Calculation 6 3 3 2 2 2" xfId="47646" xr:uid="{00000000-0005-0000-0000-00005E630000}"/>
    <cellStyle name="Calculation 6 3 3 2 3" xfId="41335" xr:uid="{00000000-0005-0000-0000-00005F630000}"/>
    <cellStyle name="Calculation 6 3 3 2 4" xfId="47645" xr:uid="{00000000-0005-0000-0000-000060630000}"/>
    <cellStyle name="Calculation 6 3 3 3" xfId="16690" xr:uid="{00000000-0005-0000-0000-000061630000}"/>
    <cellStyle name="Calculation 6 3 3 3 2" xfId="41336" xr:uid="{00000000-0005-0000-0000-000062630000}"/>
    <cellStyle name="Calculation 6 3 3 3 2 2" xfId="47648" xr:uid="{00000000-0005-0000-0000-000063630000}"/>
    <cellStyle name="Calculation 6 3 3 3 3" xfId="47647" xr:uid="{00000000-0005-0000-0000-000064630000}"/>
    <cellStyle name="Calculation 6 3 3 4" xfId="41334" xr:uid="{00000000-0005-0000-0000-000065630000}"/>
    <cellStyle name="Calculation 6 3 3 4 2" xfId="47649" xr:uid="{00000000-0005-0000-0000-000066630000}"/>
    <cellStyle name="Calculation 6 3 3 5" xfId="47644" xr:uid="{00000000-0005-0000-0000-000067630000}"/>
    <cellStyle name="Calculation 6 3 4" xfId="16691" xr:uid="{00000000-0005-0000-0000-000068630000}"/>
    <cellStyle name="Calculation 6 3 4 2" xfId="16692" xr:uid="{00000000-0005-0000-0000-000069630000}"/>
    <cellStyle name="Calculation 6 3 4 2 2" xfId="16693" xr:uid="{00000000-0005-0000-0000-00006A630000}"/>
    <cellStyle name="Calculation 6 3 4 2 2 2" xfId="47652" xr:uid="{00000000-0005-0000-0000-00006B630000}"/>
    <cellStyle name="Calculation 6 3 4 2 3" xfId="41338" xr:uid="{00000000-0005-0000-0000-00006C630000}"/>
    <cellStyle name="Calculation 6 3 4 2 4" xfId="47651" xr:uid="{00000000-0005-0000-0000-00006D630000}"/>
    <cellStyle name="Calculation 6 3 4 3" xfId="16694" xr:uid="{00000000-0005-0000-0000-00006E630000}"/>
    <cellStyle name="Calculation 6 3 4 3 2" xfId="16695" xr:uid="{00000000-0005-0000-0000-00006F630000}"/>
    <cellStyle name="Calculation 6 3 4 3 3" xfId="47653" xr:uid="{00000000-0005-0000-0000-000070630000}"/>
    <cellStyle name="Calculation 6 3 4 4" xfId="16696" xr:uid="{00000000-0005-0000-0000-000071630000}"/>
    <cellStyle name="Calculation 6 3 4 5" xfId="41337" xr:uid="{00000000-0005-0000-0000-000072630000}"/>
    <cellStyle name="Calculation 6 3 4 6" xfId="47650" xr:uid="{00000000-0005-0000-0000-000073630000}"/>
    <cellStyle name="Calculation 6 3 5" xfId="16697" xr:uid="{00000000-0005-0000-0000-000074630000}"/>
    <cellStyle name="Calculation 6 3 5 2" xfId="16698" xr:uid="{00000000-0005-0000-0000-000075630000}"/>
    <cellStyle name="Calculation 6 3 5 2 2" xfId="16699" xr:uid="{00000000-0005-0000-0000-000076630000}"/>
    <cellStyle name="Calculation 6 3 5 2 2 2" xfId="47656" xr:uid="{00000000-0005-0000-0000-000077630000}"/>
    <cellStyle name="Calculation 6 3 5 2 3" xfId="41340" xr:uid="{00000000-0005-0000-0000-000078630000}"/>
    <cellStyle name="Calculation 6 3 5 2 4" xfId="47655" xr:uid="{00000000-0005-0000-0000-000079630000}"/>
    <cellStyle name="Calculation 6 3 5 3" xfId="16700" xr:uid="{00000000-0005-0000-0000-00007A630000}"/>
    <cellStyle name="Calculation 6 3 5 3 2" xfId="47657" xr:uid="{00000000-0005-0000-0000-00007B630000}"/>
    <cellStyle name="Calculation 6 3 5 4" xfId="41339" xr:uid="{00000000-0005-0000-0000-00007C630000}"/>
    <cellStyle name="Calculation 6 3 5 5" xfId="47654" xr:uid="{00000000-0005-0000-0000-00007D630000}"/>
    <cellStyle name="Calculation 6 3 6" xfId="16701" xr:uid="{00000000-0005-0000-0000-00007E630000}"/>
    <cellStyle name="Calculation 6 3 6 2" xfId="47658" xr:uid="{00000000-0005-0000-0000-00007F630000}"/>
    <cellStyle name="Calculation 6 3 7" xfId="40872" xr:uid="{00000000-0005-0000-0000-000080630000}"/>
    <cellStyle name="Calculation 6 3 8" xfId="47633" xr:uid="{00000000-0005-0000-0000-000081630000}"/>
    <cellStyle name="Calculation 6 4" xfId="16702" xr:uid="{00000000-0005-0000-0000-000082630000}"/>
    <cellStyle name="Calculation 6 4 2" xfId="16703" xr:uid="{00000000-0005-0000-0000-000083630000}"/>
    <cellStyle name="Calculation 6 4 2 2" xfId="16704" xr:uid="{00000000-0005-0000-0000-000084630000}"/>
    <cellStyle name="Calculation 6 4 2 2 2" xfId="16705" xr:uid="{00000000-0005-0000-0000-000085630000}"/>
    <cellStyle name="Calculation 6 4 2 2 2 2" xfId="47662" xr:uid="{00000000-0005-0000-0000-000086630000}"/>
    <cellStyle name="Calculation 6 4 2 2 3" xfId="41342" xr:uid="{00000000-0005-0000-0000-000087630000}"/>
    <cellStyle name="Calculation 6 4 2 2 4" xfId="47661" xr:uid="{00000000-0005-0000-0000-000088630000}"/>
    <cellStyle name="Calculation 6 4 2 3" xfId="16706" xr:uid="{00000000-0005-0000-0000-000089630000}"/>
    <cellStyle name="Calculation 6 4 2 3 2" xfId="41343" xr:uid="{00000000-0005-0000-0000-00008A630000}"/>
    <cellStyle name="Calculation 6 4 2 3 2 2" xfId="47664" xr:uid="{00000000-0005-0000-0000-00008B630000}"/>
    <cellStyle name="Calculation 6 4 2 3 3" xfId="47663" xr:uid="{00000000-0005-0000-0000-00008C630000}"/>
    <cellStyle name="Calculation 6 4 2 4" xfId="41341" xr:uid="{00000000-0005-0000-0000-00008D630000}"/>
    <cellStyle name="Calculation 6 4 2 4 2" xfId="47665" xr:uid="{00000000-0005-0000-0000-00008E630000}"/>
    <cellStyle name="Calculation 6 4 2 5" xfId="47660" xr:uid="{00000000-0005-0000-0000-00008F630000}"/>
    <cellStyle name="Calculation 6 4 3" xfId="16707" xr:uid="{00000000-0005-0000-0000-000090630000}"/>
    <cellStyle name="Calculation 6 4 3 2" xfId="16708" xr:uid="{00000000-0005-0000-0000-000091630000}"/>
    <cellStyle name="Calculation 6 4 3 2 2" xfId="16709" xr:uid="{00000000-0005-0000-0000-000092630000}"/>
    <cellStyle name="Calculation 6 4 3 2 2 2" xfId="47668" xr:uid="{00000000-0005-0000-0000-000093630000}"/>
    <cellStyle name="Calculation 6 4 3 2 3" xfId="41345" xr:uid="{00000000-0005-0000-0000-000094630000}"/>
    <cellStyle name="Calculation 6 4 3 2 4" xfId="47667" xr:uid="{00000000-0005-0000-0000-000095630000}"/>
    <cellStyle name="Calculation 6 4 3 3" xfId="16710" xr:uid="{00000000-0005-0000-0000-000096630000}"/>
    <cellStyle name="Calculation 6 4 3 3 2" xfId="41346" xr:uid="{00000000-0005-0000-0000-000097630000}"/>
    <cellStyle name="Calculation 6 4 3 3 2 2" xfId="47670" xr:uid="{00000000-0005-0000-0000-000098630000}"/>
    <cellStyle name="Calculation 6 4 3 3 3" xfId="47669" xr:uid="{00000000-0005-0000-0000-000099630000}"/>
    <cellStyle name="Calculation 6 4 3 4" xfId="41344" xr:uid="{00000000-0005-0000-0000-00009A630000}"/>
    <cellStyle name="Calculation 6 4 3 4 2" xfId="47671" xr:uid="{00000000-0005-0000-0000-00009B630000}"/>
    <cellStyle name="Calculation 6 4 3 5" xfId="47666" xr:uid="{00000000-0005-0000-0000-00009C630000}"/>
    <cellStyle name="Calculation 6 4 4" xfId="16711" xr:uid="{00000000-0005-0000-0000-00009D630000}"/>
    <cellStyle name="Calculation 6 4 4 2" xfId="16712" xr:uid="{00000000-0005-0000-0000-00009E630000}"/>
    <cellStyle name="Calculation 6 4 4 2 2" xfId="16713" xr:uid="{00000000-0005-0000-0000-00009F630000}"/>
    <cellStyle name="Calculation 6 4 4 2 2 2" xfId="47674" xr:uid="{00000000-0005-0000-0000-0000A0630000}"/>
    <cellStyle name="Calculation 6 4 4 2 3" xfId="41348" xr:uid="{00000000-0005-0000-0000-0000A1630000}"/>
    <cellStyle name="Calculation 6 4 4 2 4" xfId="47673" xr:uid="{00000000-0005-0000-0000-0000A2630000}"/>
    <cellStyle name="Calculation 6 4 4 3" xfId="16714" xr:uid="{00000000-0005-0000-0000-0000A3630000}"/>
    <cellStyle name="Calculation 6 4 4 3 2" xfId="16715" xr:uid="{00000000-0005-0000-0000-0000A4630000}"/>
    <cellStyle name="Calculation 6 4 4 3 3" xfId="47675" xr:uid="{00000000-0005-0000-0000-0000A5630000}"/>
    <cellStyle name="Calculation 6 4 4 4" xfId="16716" xr:uid="{00000000-0005-0000-0000-0000A6630000}"/>
    <cellStyle name="Calculation 6 4 4 5" xfId="41347" xr:uid="{00000000-0005-0000-0000-0000A7630000}"/>
    <cellStyle name="Calculation 6 4 4 6" xfId="47672" xr:uid="{00000000-0005-0000-0000-0000A8630000}"/>
    <cellStyle name="Calculation 6 4 5" xfId="16717" xr:uid="{00000000-0005-0000-0000-0000A9630000}"/>
    <cellStyle name="Calculation 6 4 5 2" xfId="16718" xr:uid="{00000000-0005-0000-0000-0000AA630000}"/>
    <cellStyle name="Calculation 6 4 5 2 2" xfId="16719" xr:uid="{00000000-0005-0000-0000-0000AB630000}"/>
    <cellStyle name="Calculation 6 4 5 2 2 2" xfId="47678" xr:uid="{00000000-0005-0000-0000-0000AC630000}"/>
    <cellStyle name="Calculation 6 4 5 2 3" xfId="41350" xr:uid="{00000000-0005-0000-0000-0000AD630000}"/>
    <cellStyle name="Calculation 6 4 5 2 4" xfId="47677" xr:uid="{00000000-0005-0000-0000-0000AE630000}"/>
    <cellStyle name="Calculation 6 4 5 3" xfId="16720" xr:uid="{00000000-0005-0000-0000-0000AF630000}"/>
    <cellStyle name="Calculation 6 4 5 3 2" xfId="47679" xr:uid="{00000000-0005-0000-0000-0000B0630000}"/>
    <cellStyle name="Calculation 6 4 5 4" xfId="41349" xr:uid="{00000000-0005-0000-0000-0000B1630000}"/>
    <cellStyle name="Calculation 6 4 5 5" xfId="47676" xr:uid="{00000000-0005-0000-0000-0000B2630000}"/>
    <cellStyle name="Calculation 6 4 6" xfId="16721" xr:uid="{00000000-0005-0000-0000-0000B3630000}"/>
    <cellStyle name="Calculation 6 4 6 2" xfId="47680" xr:uid="{00000000-0005-0000-0000-0000B4630000}"/>
    <cellStyle name="Calculation 6 4 7" xfId="40870" xr:uid="{00000000-0005-0000-0000-0000B5630000}"/>
    <cellStyle name="Calculation 6 4 8" xfId="47659" xr:uid="{00000000-0005-0000-0000-0000B6630000}"/>
    <cellStyle name="Calculation 6 5" xfId="16722" xr:uid="{00000000-0005-0000-0000-0000B7630000}"/>
    <cellStyle name="Calculation 6 5 2" xfId="16723" xr:uid="{00000000-0005-0000-0000-0000B8630000}"/>
    <cellStyle name="Calculation 6 5 2 2" xfId="16724" xr:uid="{00000000-0005-0000-0000-0000B9630000}"/>
    <cellStyle name="Calculation 6 5 2 2 2" xfId="16725" xr:uid="{00000000-0005-0000-0000-0000BA630000}"/>
    <cellStyle name="Calculation 6 5 2 2 2 2" xfId="47684" xr:uid="{00000000-0005-0000-0000-0000BB630000}"/>
    <cellStyle name="Calculation 6 5 2 2 3" xfId="41353" xr:uid="{00000000-0005-0000-0000-0000BC630000}"/>
    <cellStyle name="Calculation 6 5 2 2 4" xfId="47683" xr:uid="{00000000-0005-0000-0000-0000BD630000}"/>
    <cellStyle name="Calculation 6 5 2 3" xfId="16726" xr:uid="{00000000-0005-0000-0000-0000BE630000}"/>
    <cellStyle name="Calculation 6 5 2 3 2" xfId="41354" xr:uid="{00000000-0005-0000-0000-0000BF630000}"/>
    <cellStyle name="Calculation 6 5 2 3 2 2" xfId="47686" xr:uid="{00000000-0005-0000-0000-0000C0630000}"/>
    <cellStyle name="Calculation 6 5 2 3 3" xfId="47685" xr:uid="{00000000-0005-0000-0000-0000C1630000}"/>
    <cellStyle name="Calculation 6 5 2 4" xfId="41352" xr:uid="{00000000-0005-0000-0000-0000C2630000}"/>
    <cellStyle name="Calculation 6 5 2 4 2" xfId="47687" xr:uid="{00000000-0005-0000-0000-0000C3630000}"/>
    <cellStyle name="Calculation 6 5 2 5" xfId="47682" xr:uid="{00000000-0005-0000-0000-0000C4630000}"/>
    <cellStyle name="Calculation 6 5 3" xfId="16727" xr:uid="{00000000-0005-0000-0000-0000C5630000}"/>
    <cellStyle name="Calculation 6 5 3 2" xfId="16728" xr:uid="{00000000-0005-0000-0000-0000C6630000}"/>
    <cellStyle name="Calculation 6 5 3 2 2" xfId="16729" xr:uid="{00000000-0005-0000-0000-0000C7630000}"/>
    <cellStyle name="Calculation 6 5 3 2 2 2" xfId="47690" xr:uid="{00000000-0005-0000-0000-0000C8630000}"/>
    <cellStyle name="Calculation 6 5 3 2 3" xfId="41356" xr:uid="{00000000-0005-0000-0000-0000C9630000}"/>
    <cellStyle name="Calculation 6 5 3 2 4" xfId="47689" xr:uid="{00000000-0005-0000-0000-0000CA630000}"/>
    <cellStyle name="Calculation 6 5 3 3" xfId="16730" xr:uid="{00000000-0005-0000-0000-0000CB630000}"/>
    <cellStyle name="Calculation 6 5 3 3 2" xfId="41357" xr:uid="{00000000-0005-0000-0000-0000CC630000}"/>
    <cellStyle name="Calculation 6 5 3 3 2 2" xfId="47692" xr:uid="{00000000-0005-0000-0000-0000CD630000}"/>
    <cellStyle name="Calculation 6 5 3 3 3" xfId="47691" xr:uid="{00000000-0005-0000-0000-0000CE630000}"/>
    <cellStyle name="Calculation 6 5 3 4" xfId="41355" xr:uid="{00000000-0005-0000-0000-0000CF630000}"/>
    <cellStyle name="Calculation 6 5 3 4 2" xfId="47693" xr:uid="{00000000-0005-0000-0000-0000D0630000}"/>
    <cellStyle name="Calculation 6 5 3 5" xfId="47688" xr:uid="{00000000-0005-0000-0000-0000D1630000}"/>
    <cellStyle name="Calculation 6 5 4" xfId="16731" xr:uid="{00000000-0005-0000-0000-0000D2630000}"/>
    <cellStyle name="Calculation 6 5 4 2" xfId="16732" xr:uid="{00000000-0005-0000-0000-0000D3630000}"/>
    <cellStyle name="Calculation 6 5 4 2 2" xfId="47695" xr:uid="{00000000-0005-0000-0000-0000D4630000}"/>
    <cellStyle name="Calculation 6 5 4 3" xfId="41358" xr:uid="{00000000-0005-0000-0000-0000D5630000}"/>
    <cellStyle name="Calculation 6 5 4 4" xfId="47694" xr:uid="{00000000-0005-0000-0000-0000D6630000}"/>
    <cellStyle name="Calculation 6 5 5" xfId="16733" xr:uid="{00000000-0005-0000-0000-0000D7630000}"/>
    <cellStyle name="Calculation 6 5 5 2" xfId="41359" xr:uid="{00000000-0005-0000-0000-0000D8630000}"/>
    <cellStyle name="Calculation 6 5 5 2 2" xfId="47697" xr:uid="{00000000-0005-0000-0000-0000D9630000}"/>
    <cellStyle name="Calculation 6 5 5 3" xfId="47696" xr:uid="{00000000-0005-0000-0000-0000DA630000}"/>
    <cellStyle name="Calculation 6 5 6" xfId="41351" xr:uid="{00000000-0005-0000-0000-0000DB630000}"/>
    <cellStyle name="Calculation 6 5 6 2" xfId="47698" xr:uid="{00000000-0005-0000-0000-0000DC630000}"/>
    <cellStyle name="Calculation 6 5 7" xfId="47681" xr:uid="{00000000-0005-0000-0000-0000DD630000}"/>
    <cellStyle name="Calculation 6 6" xfId="16734" xr:uid="{00000000-0005-0000-0000-0000DE630000}"/>
    <cellStyle name="Calculation 6 6 2" xfId="16735" xr:uid="{00000000-0005-0000-0000-0000DF630000}"/>
    <cellStyle name="Calculation 6 6 2 2" xfId="16736" xr:uid="{00000000-0005-0000-0000-0000E0630000}"/>
    <cellStyle name="Calculation 6 6 2 2 2" xfId="47701" xr:uid="{00000000-0005-0000-0000-0000E1630000}"/>
    <cellStyle name="Calculation 6 6 2 3" xfId="41361" xr:uid="{00000000-0005-0000-0000-0000E2630000}"/>
    <cellStyle name="Calculation 6 6 2 4" xfId="47700" xr:uid="{00000000-0005-0000-0000-0000E3630000}"/>
    <cellStyle name="Calculation 6 6 3" xfId="16737" xr:uid="{00000000-0005-0000-0000-0000E4630000}"/>
    <cellStyle name="Calculation 6 6 3 2" xfId="41362" xr:uid="{00000000-0005-0000-0000-0000E5630000}"/>
    <cellStyle name="Calculation 6 6 3 2 2" xfId="47703" xr:uid="{00000000-0005-0000-0000-0000E6630000}"/>
    <cellStyle name="Calculation 6 6 3 3" xfId="47702" xr:uid="{00000000-0005-0000-0000-0000E7630000}"/>
    <cellStyle name="Calculation 6 6 4" xfId="41360" xr:uid="{00000000-0005-0000-0000-0000E8630000}"/>
    <cellStyle name="Calculation 6 6 4 2" xfId="47704" xr:uid="{00000000-0005-0000-0000-0000E9630000}"/>
    <cellStyle name="Calculation 6 6 5" xfId="47699" xr:uid="{00000000-0005-0000-0000-0000EA630000}"/>
    <cellStyle name="Calculation 6 7" xfId="16738" xr:uid="{00000000-0005-0000-0000-0000EB630000}"/>
    <cellStyle name="Calculation 6 7 2" xfId="16739" xr:uid="{00000000-0005-0000-0000-0000EC630000}"/>
    <cellStyle name="Calculation 6 7 2 2" xfId="16740" xr:uid="{00000000-0005-0000-0000-0000ED630000}"/>
    <cellStyle name="Calculation 6 7 2 2 2" xfId="47707" xr:uid="{00000000-0005-0000-0000-0000EE630000}"/>
    <cellStyle name="Calculation 6 7 2 3" xfId="41364" xr:uid="{00000000-0005-0000-0000-0000EF630000}"/>
    <cellStyle name="Calculation 6 7 2 4" xfId="47706" xr:uid="{00000000-0005-0000-0000-0000F0630000}"/>
    <cellStyle name="Calculation 6 7 3" xfId="16741" xr:uid="{00000000-0005-0000-0000-0000F1630000}"/>
    <cellStyle name="Calculation 6 7 3 2" xfId="41365" xr:uid="{00000000-0005-0000-0000-0000F2630000}"/>
    <cellStyle name="Calculation 6 7 3 2 2" xfId="47709" xr:uid="{00000000-0005-0000-0000-0000F3630000}"/>
    <cellStyle name="Calculation 6 7 3 3" xfId="47708" xr:uid="{00000000-0005-0000-0000-0000F4630000}"/>
    <cellStyle name="Calculation 6 7 4" xfId="41363" xr:uid="{00000000-0005-0000-0000-0000F5630000}"/>
    <cellStyle name="Calculation 6 7 4 2" xfId="47710" xr:uid="{00000000-0005-0000-0000-0000F6630000}"/>
    <cellStyle name="Calculation 6 7 5" xfId="47705" xr:uid="{00000000-0005-0000-0000-0000F7630000}"/>
    <cellStyle name="Calculation 6 8" xfId="16742" xr:uid="{00000000-0005-0000-0000-0000F8630000}"/>
    <cellStyle name="Calculation 6 8 2" xfId="16743" xr:uid="{00000000-0005-0000-0000-0000F9630000}"/>
    <cellStyle name="Calculation 6 8 2 2" xfId="16744" xr:uid="{00000000-0005-0000-0000-0000FA630000}"/>
    <cellStyle name="Calculation 6 8 2 2 2" xfId="47713" xr:uid="{00000000-0005-0000-0000-0000FB630000}"/>
    <cellStyle name="Calculation 6 8 2 3" xfId="41367" xr:uid="{00000000-0005-0000-0000-0000FC630000}"/>
    <cellStyle name="Calculation 6 8 2 4" xfId="47712" xr:uid="{00000000-0005-0000-0000-0000FD630000}"/>
    <cellStyle name="Calculation 6 8 3" xfId="16745" xr:uid="{00000000-0005-0000-0000-0000FE630000}"/>
    <cellStyle name="Calculation 6 8 3 2" xfId="41368" xr:uid="{00000000-0005-0000-0000-0000FF630000}"/>
    <cellStyle name="Calculation 6 8 3 2 2" xfId="47715" xr:uid="{00000000-0005-0000-0000-000000640000}"/>
    <cellStyle name="Calculation 6 8 3 3" xfId="47714" xr:uid="{00000000-0005-0000-0000-000001640000}"/>
    <cellStyle name="Calculation 6 8 4" xfId="41366" xr:uid="{00000000-0005-0000-0000-000002640000}"/>
    <cellStyle name="Calculation 6 8 4 2" xfId="47716" xr:uid="{00000000-0005-0000-0000-000003640000}"/>
    <cellStyle name="Calculation 6 8 5" xfId="47711" xr:uid="{00000000-0005-0000-0000-000004640000}"/>
    <cellStyle name="Calculation 6 9" xfId="16746" xr:uid="{00000000-0005-0000-0000-000005640000}"/>
    <cellStyle name="Calculation 6 9 2" xfId="16747" xr:uid="{00000000-0005-0000-0000-000006640000}"/>
    <cellStyle name="Calculation 6 9 2 2" xfId="16748" xr:uid="{00000000-0005-0000-0000-000007640000}"/>
    <cellStyle name="Calculation 6 9 2 2 2" xfId="47719" xr:uid="{00000000-0005-0000-0000-000008640000}"/>
    <cellStyle name="Calculation 6 9 2 3" xfId="41370" xr:uid="{00000000-0005-0000-0000-000009640000}"/>
    <cellStyle name="Calculation 6 9 2 4" xfId="47718" xr:uid="{00000000-0005-0000-0000-00000A640000}"/>
    <cellStyle name="Calculation 6 9 3" xfId="16749" xr:uid="{00000000-0005-0000-0000-00000B640000}"/>
    <cellStyle name="Calculation 6 9 3 2" xfId="16750" xr:uid="{00000000-0005-0000-0000-00000C640000}"/>
    <cellStyle name="Calculation 6 9 3 3" xfId="47720" xr:uid="{00000000-0005-0000-0000-00000D640000}"/>
    <cellStyle name="Calculation 6 9 4" xfId="16751" xr:uid="{00000000-0005-0000-0000-00000E640000}"/>
    <cellStyle name="Calculation 6 9 5" xfId="41369" xr:uid="{00000000-0005-0000-0000-00000F640000}"/>
    <cellStyle name="Calculation 6 9 6" xfId="47717" xr:uid="{00000000-0005-0000-0000-000010640000}"/>
    <cellStyle name="Calculation 7" xfId="16752" xr:uid="{00000000-0005-0000-0000-000011640000}"/>
    <cellStyle name="Calculation 7 2" xfId="16753" xr:uid="{00000000-0005-0000-0000-000012640000}"/>
    <cellStyle name="Calculation 7 2 2" xfId="16754" xr:uid="{00000000-0005-0000-0000-000013640000}"/>
    <cellStyle name="Calculation 7 2 2 2" xfId="16755" xr:uid="{00000000-0005-0000-0000-000014640000}"/>
    <cellStyle name="Calculation 7 2 2 2 2" xfId="16756" xr:uid="{00000000-0005-0000-0000-000015640000}"/>
    <cellStyle name="Calculation 7 2 2 2 2 2" xfId="47724" xr:uid="{00000000-0005-0000-0000-000016640000}"/>
    <cellStyle name="Calculation 7 2 2 2 3" xfId="41373" xr:uid="{00000000-0005-0000-0000-000017640000}"/>
    <cellStyle name="Calculation 7 2 2 2 4" xfId="47723" xr:uid="{00000000-0005-0000-0000-000018640000}"/>
    <cellStyle name="Calculation 7 2 2 3" xfId="16757" xr:uid="{00000000-0005-0000-0000-000019640000}"/>
    <cellStyle name="Calculation 7 2 2 3 2" xfId="41374" xr:uid="{00000000-0005-0000-0000-00001A640000}"/>
    <cellStyle name="Calculation 7 2 2 3 2 2" xfId="47726" xr:uid="{00000000-0005-0000-0000-00001B640000}"/>
    <cellStyle name="Calculation 7 2 2 3 3" xfId="47725" xr:uid="{00000000-0005-0000-0000-00001C640000}"/>
    <cellStyle name="Calculation 7 2 2 4" xfId="41372" xr:uid="{00000000-0005-0000-0000-00001D640000}"/>
    <cellStyle name="Calculation 7 2 2 4 2" xfId="47727" xr:uid="{00000000-0005-0000-0000-00001E640000}"/>
    <cellStyle name="Calculation 7 2 2 5" xfId="47722" xr:uid="{00000000-0005-0000-0000-00001F640000}"/>
    <cellStyle name="Calculation 7 2 3" xfId="16758" xr:uid="{00000000-0005-0000-0000-000020640000}"/>
    <cellStyle name="Calculation 7 2 3 2" xfId="16759" xr:uid="{00000000-0005-0000-0000-000021640000}"/>
    <cellStyle name="Calculation 7 2 3 2 2" xfId="16760" xr:uid="{00000000-0005-0000-0000-000022640000}"/>
    <cellStyle name="Calculation 7 2 3 2 2 2" xfId="47730" xr:uid="{00000000-0005-0000-0000-000023640000}"/>
    <cellStyle name="Calculation 7 2 3 2 3" xfId="41376" xr:uid="{00000000-0005-0000-0000-000024640000}"/>
    <cellStyle name="Calculation 7 2 3 2 4" xfId="47729" xr:uid="{00000000-0005-0000-0000-000025640000}"/>
    <cellStyle name="Calculation 7 2 3 3" xfId="16761" xr:uid="{00000000-0005-0000-0000-000026640000}"/>
    <cellStyle name="Calculation 7 2 3 3 2" xfId="41377" xr:uid="{00000000-0005-0000-0000-000027640000}"/>
    <cellStyle name="Calculation 7 2 3 3 2 2" xfId="47732" xr:uid="{00000000-0005-0000-0000-000028640000}"/>
    <cellStyle name="Calculation 7 2 3 3 3" xfId="47731" xr:uid="{00000000-0005-0000-0000-000029640000}"/>
    <cellStyle name="Calculation 7 2 3 4" xfId="41375" xr:uid="{00000000-0005-0000-0000-00002A640000}"/>
    <cellStyle name="Calculation 7 2 3 4 2" xfId="47733" xr:uid="{00000000-0005-0000-0000-00002B640000}"/>
    <cellStyle name="Calculation 7 2 3 5" xfId="47728" xr:uid="{00000000-0005-0000-0000-00002C640000}"/>
    <cellStyle name="Calculation 7 2 4" xfId="16762" xr:uid="{00000000-0005-0000-0000-00002D640000}"/>
    <cellStyle name="Calculation 7 2 4 2" xfId="16763" xr:uid="{00000000-0005-0000-0000-00002E640000}"/>
    <cellStyle name="Calculation 7 2 4 2 2" xfId="47735" xr:uid="{00000000-0005-0000-0000-00002F640000}"/>
    <cellStyle name="Calculation 7 2 4 3" xfId="41378" xr:uid="{00000000-0005-0000-0000-000030640000}"/>
    <cellStyle name="Calculation 7 2 4 4" xfId="47734" xr:uid="{00000000-0005-0000-0000-000031640000}"/>
    <cellStyle name="Calculation 7 2 5" xfId="16764" xr:uid="{00000000-0005-0000-0000-000032640000}"/>
    <cellStyle name="Calculation 7 2 5 2" xfId="41379" xr:uid="{00000000-0005-0000-0000-000033640000}"/>
    <cellStyle name="Calculation 7 2 5 2 2" xfId="47737" xr:uid="{00000000-0005-0000-0000-000034640000}"/>
    <cellStyle name="Calculation 7 2 5 3" xfId="47736" xr:uid="{00000000-0005-0000-0000-000035640000}"/>
    <cellStyle name="Calculation 7 2 6" xfId="41371" xr:uid="{00000000-0005-0000-0000-000036640000}"/>
    <cellStyle name="Calculation 7 2 6 2" xfId="47738" xr:uid="{00000000-0005-0000-0000-000037640000}"/>
    <cellStyle name="Calculation 7 2 7" xfId="47721" xr:uid="{00000000-0005-0000-0000-000038640000}"/>
    <cellStyle name="Calculation 7 3" xfId="16765" xr:uid="{00000000-0005-0000-0000-000039640000}"/>
    <cellStyle name="Calculation 7 3 2" xfId="16766" xr:uid="{00000000-0005-0000-0000-00003A640000}"/>
    <cellStyle name="Calculation 7 3 2 2" xfId="16767" xr:uid="{00000000-0005-0000-0000-00003B640000}"/>
    <cellStyle name="Calculation 7 3 2 2 2" xfId="47741" xr:uid="{00000000-0005-0000-0000-00003C640000}"/>
    <cellStyle name="Calculation 7 3 2 3" xfId="41381" xr:uid="{00000000-0005-0000-0000-00003D640000}"/>
    <cellStyle name="Calculation 7 3 2 4" xfId="47740" xr:uid="{00000000-0005-0000-0000-00003E640000}"/>
    <cellStyle name="Calculation 7 3 3" xfId="16768" xr:uid="{00000000-0005-0000-0000-00003F640000}"/>
    <cellStyle name="Calculation 7 3 3 2" xfId="41382" xr:uid="{00000000-0005-0000-0000-000040640000}"/>
    <cellStyle name="Calculation 7 3 3 2 2" xfId="47743" xr:uid="{00000000-0005-0000-0000-000041640000}"/>
    <cellStyle name="Calculation 7 3 3 3" xfId="47742" xr:uid="{00000000-0005-0000-0000-000042640000}"/>
    <cellStyle name="Calculation 7 3 4" xfId="41380" xr:uid="{00000000-0005-0000-0000-000043640000}"/>
    <cellStyle name="Calculation 7 3 4 2" xfId="47744" xr:uid="{00000000-0005-0000-0000-000044640000}"/>
    <cellStyle name="Calculation 7 3 5" xfId="47739" xr:uid="{00000000-0005-0000-0000-000045640000}"/>
    <cellStyle name="Calculation 7 4" xfId="16769" xr:uid="{00000000-0005-0000-0000-000046640000}"/>
    <cellStyle name="Calculation 7 4 2" xfId="16770" xr:uid="{00000000-0005-0000-0000-000047640000}"/>
    <cellStyle name="Calculation 7 4 2 2" xfId="16771" xr:uid="{00000000-0005-0000-0000-000048640000}"/>
    <cellStyle name="Calculation 7 4 2 2 2" xfId="47747" xr:uid="{00000000-0005-0000-0000-000049640000}"/>
    <cellStyle name="Calculation 7 4 2 3" xfId="41384" xr:uid="{00000000-0005-0000-0000-00004A640000}"/>
    <cellStyle name="Calculation 7 4 2 4" xfId="47746" xr:uid="{00000000-0005-0000-0000-00004B640000}"/>
    <cellStyle name="Calculation 7 4 3" xfId="16772" xr:uid="{00000000-0005-0000-0000-00004C640000}"/>
    <cellStyle name="Calculation 7 4 3 2" xfId="41385" xr:uid="{00000000-0005-0000-0000-00004D640000}"/>
    <cellStyle name="Calculation 7 4 3 2 2" xfId="47749" xr:uid="{00000000-0005-0000-0000-00004E640000}"/>
    <cellStyle name="Calculation 7 4 3 3" xfId="47748" xr:uid="{00000000-0005-0000-0000-00004F640000}"/>
    <cellStyle name="Calculation 7 4 4" xfId="41383" xr:uid="{00000000-0005-0000-0000-000050640000}"/>
    <cellStyle name="Calculation 7 4 4 2" xfId="47750" xr:uid="{00000000-0005-0000-0000-000051640000}"/>
    <cellStyle name="Calculation 7 4 5" xfId="47745" xr:uid="{00000000-0005-0000-0000-000052640000}"/>
    <cellStyle name="Calculation 7 5" xfId="16773" xr:uid="{00000000-0005-0000-0000-000053640000}"/>
    <cellStyle name="Calculation 7 5 2" xfId="38813" xr:uid="{00000000-0005-0000-0000-000054640000}"/>
    <cellStyle name="Calculation 7 5 3" xfId="38812" xr:uid="{00000000-0005-0000-0000-000055640000}"/>
    <cellStyle name="Calculation 7 5 3 2" xfId="47752" xr:uid="{00000000-0005-0000-0000-000056640000}"/>
    <cellStyle name="Calculation 7 5 4" xfId="41386" xr:uid="{00000000-0005-0000-0000-000057640000}"/>
    <cellStyle name="Calculation 7 5 5" xfId="47751" xr:uid="{00000000-0005-0000-0000-000058640000}"/>
    <cellStyle name="Calculation 7 6" xfId="16774" xr:uid="{00000000-0005-0000-0000-000059640000}"/>
    <cellStyle name="Calculation 7 6 2" xfId="16775" xr:uid="{00000000-0005-0000-0000-00005A640000}"/>
    <cellStyle name="Calculation 7 6 2 2" xfId="47754" xr:uid="{00000000-0005-0000-0000-00005B640000}"/>
    <cellStyle name="Calculation 7 6 3" xfId="41387" xr:uid="{00000000-0005-0000-0000-00005C640000}"/>
    <cellStyle name="Calculation 7 6 4" xfId="47753" xr:uid="{00000000-0005-0000-0000-00005D640000}"/>
    <cellStyle name="Calculation 7 7" xfId="16776" xr:uid="{00000000-0005-0000-0000-00005E640000}"/>
    <cellStyle name="Calculation 8" xfId="16777" xr:uid="{00000000-0005-0000-0000-00005F640000}"/>
    <cellStyle name="Calculation 9" xfId="16778" xr:uid="{00000000-0005-0000-0000-000060640000}"/>
    <cellStyle name="Calculation 9 2" xfId="16779" xr:uid="{00000000-0005-0000-0000-000061640000}"/>
    <cellStyle name="Calculation 9 2 2" xfId="16780" xr:uid="{00000000-0005-0000-0000-000062640000}"/>
    <cellStyle name="Calculation 9 2 2 2" xfId="47757" xr:uid="{00000000-0005-0000-0000-000063640000}"/>
    <cellStyle name="Calculation 9 2 3" xfId="41389" xr:uid="{00000000-0005-0000-0000-000064640000}"/>
    <cellStyle name="Calculation 9 2 4" xfId="47756" xr:uid="{00000000-0005-0000-0000-000065640000}"/>
    <cellStyle name="Calculation 9 3" xfId="16781" xr:uid="{00000000-0005-0000-0000-000066640000}"/>
    <cellStyle name="Calculation 9 3 2" xfId="41390" xr:uid="{00000000-0005-0000-0000-000067640000}"/>
    <cellStyle name="Calculation 9 3 2 2" xfId="47759" xr:uid="{00000000-0005-0000-0000-000068640000}"/>
    <cellStyle name="Calculation 9 3 3" xfId="47758" xr:uid="{00000000-0005-0000-0000-000069640000}"/>
    <cellStyle name="Calculation 9 4" xfId="41388" xr:uid="{00000000-0005-0000-0000-00006A640000}"/>
    <cellStyle name="Calculation 9 4 2" xfId="47760" xr:uid="{00000000-0005-0000-0000-00006B640000}"/>
    <cellStyle name="Calculation 9 5" xfId="47755" xr:uid="{00000000-0005-0000-0000-00006C640000}"/>
    <cellStyle name="Check Cell 2" xfId="16782" xr:uid="{00000000-0005-0000-0000-00006D640000}"/>
    <cellStyle name="Check Cell 2 2" xfId="16783" xr:uid="{00000000-0005-0000-0000-00006E640000}"/>
    <cellStyle name="Check Cell 2 2 2" xfId="16784" xr:uid="{00000000-0005-0000-0000-00006F640000}"/>
    <cellStyle name="Check Cell 2 2 2 2" xfId="35047" xr:uid="{00000000-0005-0000-0000-000070640000}"/>
    <cellStyle name="Check Cell 2 2 2 3" xfId="35046" xr:uid="{00000000-0005-0000-0000-000071640000}"/>
    <cellStyle name="Check Cell 2 2 3" xfId="16785" xr:uid="{00000000-0005-0000-0000-000072640000}"/>
    <cellStyle name="Check Cell 2 2 3 2" xfId="38814" xr:uid="{00000000-0005-0000-0000-000073640000}"/>
    <cellStyle name="Check Cell 2 2 3 3" xfId="47761" xr:uid="{00000000-0005-0000-0000-000074640000}"/>
    <cellStyle name="Check Cell 2 2 4" xfId="16786" xr:uid="{00000000-0005-0000-0000-000075640000}"/>
    <cellStyle name="Check Cell 2 3" xfId="16787" xr:uid="{00000000-0005-0000-0000-000076640000}"/>
    <cellStyle name="Check Cell 2 3 2" xfId="16788" xr:uid="{00000000-0005-0000-0000-000077640000}"/>
    <cellStyle name="Check Cell 2 4" xfId="16789" xr:uid="{00000000-0005-0000-0000-000078640000}"/>
    <cellStyle name="Check Cell 2 4 2" xfId="16790" xr:uid="{00000000-0005-0000-0000-000079640000}"/>
    <cellStyle name="Check Cell 2 4 3" xfId="35048" xr:uid="{00000000-0005-0000-0000-00007A640000}"/>
    <cellStyle name="Check Cell 2 5" xfId="16791" xr:uid="{00000000-0005-0000-0000-00007B640000}"/>
    <cellStyle name="Check Cell 3" xfId="16792" xr:uid="{00000000-0005-0000-0000-00007C640000}"/>
    <cellStyle name="Check Cell 3 2" xfId="16793" xr:uid="{00000000-0005-0000-0000-00007D640000}"/>
    <cellStyle name="Check Cell 3 3" xfId="16794" xr:uid="{00000000-0005-0000-0000-00007E640000}"/>
    <cellStyle name="Check Cell 3 3 2" xfId="38816" xr:uid="{00000000-0005-0000-0000-00007F640000}"/>
    <cellStyle name="Check Cell 3 3 3" xfId="38815" xr:uid="{00000000-0005-0000-0000-000080640000}"/>
    <cellStyle name="Check Cell 3 4" xfId="16795" xr:uid="{00000000-0005-0000-0000-000081640000}"/>
    <cellStyle name="Check Cell 4" xfId="16796" xr:uid="{00000000-0005-0000-0000-000082640000}"/>
    <cellStyle name="Check Cell 4 2" xfId="16797" xr:uid="{00000000-0005-0000-0000-000083640000}"/>
    <cellStyle name="Check Cell 5" xfId="16798" xr:uid="{00000000-0005-0000-0000-000084640000}"/>
    <cellStyle name="Check Cell 5 2" xfId="16799" xr:uid="{00000000-0005-0000-0000-000085640000}"/>
    <cellStyle name="Check Cell 6" xfId="16800" xr:uid="{00000000-0005-0000-0000-000086640000}"/>
    <cellStyle name="Column heading" xfId="16801" xr:uid="{00000000-0005-0000-0000-000087640000}"/>
    <cellStyle name="Column heading 2" xfId="16802" xr:uid="{00000000-0005-0000-0000-000088640000}"/>
    <cellStyle name="Column heading 2 2" xfId="16803" xr:uid="{00000000-0005-0000-0000-000089640000}"/>
    <cellStyle name="Column heading 2 2 10" xfId="56438" xr:uid="{00000000-0005-0000-0000-00008A640000}"/>
    <cellStyle name="Column heading 2 2 11" xfId="56439" xr:uid="{00000000-0005-0000-0000-00008B640000}"/>
    <cellStyle name="Column heading 2 2 2" xfId="16804" xr:uid="{00000000-0005-0000-0000-00008C640000}"/>
    <cellStyle name="Column heading 2 2 2 2" xfId="16805" xr:uid="{00000000-0005-0000-0000-00008D640000}"/>
    <cellStyle name="Column heading 2 2 2 2 10" xfId="56440" xr:uid="{00000000-0005-0000-0000-00008E640000}"/>
    <cellStyle name="Column heading 2 2 2 2 11" xfId="56441" xr:uid="{00000000-0005-0000-0000-00008F640000}"/>
    <cellStyle name="Column heading 2 2 2 2 2" xfId="16806" xr:uid="{00000000-0005-0000-0000-000090640000}"/>
    <cellStyle name="Column heading 2 2 2 2 3" xfId="16807" xr:uid="{00000000-0005-0000-0000-000091640000}"/>
    <cellStyle name="Column heading 2 2 2 2 4" xfId="16808" xr:uid="{00000000-0005-0000-0000-000092640000}"/>
    <cellStyle name="Column heading 2 2 2 2 5" xfId="16809" xr:uid="{00000000-0005-0000-0000-000093640000}"/>
    <cellStyle name="Column heading 2 2 2 2 6" xfId="16810" xr:uid="{00000000-0005-0000-0000-000094640000}"/>
    <cellStyle name="Column heading 2 2 2 2 7" xfId="56442" xr:uid="{00000000-0005-0000-0000-000095640000}"/>
    <cellStyle name="Column heading 2 2 2 2 8" xfId="56443" xr:uid="{00000000-0005-0000-0000-000096640000}"/>
    <cellStyle name="Column heading 2 2 2 2 9" xfId="56444" xr:uid="{00000000-0005-0000-0000-000097640000}"/>
    <cellStyle name="Column heading 2 2 2 3" xfId="16811" xr:uid="{00000000-0005-0000-0000-000098640000}"/>
    <cellStyle name="Column heading 2 2 2 3 10" xfId="56445" xr:uid="{00000000-0005-0000-0000-000099640000}"/>
    <cellStyle name="Column heading 2 2 2 3 2" xfId="16812" xr:uid="{00000000-0005-0000-0000-00009A640000}"/>
    <cellStyle name="Column heading 2 2 2 3 3" xfId="16813" xr:uid="{00000000-0005-0000-0000-00009B640000}"/>
    <cellStyle name="Column heading 2 2 2 3 4" xfId="16814" xr:uid="{00000000-0005-0000-0000-00009C640000}"/>
    <cellStyle name="Column heading 2 2 2 3 5" xfId="56446" xr:uid="{00000000-0005-0000-0000-00009D640000}"/>
    <cellStyle name="Column heading 2 2 2 3 6" xfId="56447" xr:uid="{00000000-0005-0000-0000-00009E640000}"/>
    <cellStyle name="Column heading 2 2 2 3 7" xfId="56448" xr:uid="{00000000-0005-0000-0000-00009F640000}"/>
    <cellStyle name="Column heading 2 2 2 3 8" xfId="56449" xr:uid="{00000000-0005-0000-0000-0000A0640000}"/>
    <cellStyle name="Column heading 2 2 2 3 9" xfId="56450" xr:uid="{00000000-0005-0000-0000-0000A1640000}"/>
    <cellStyle name="Column heading 2 2 2 4" xfId="16815" xr:uid="{00000000-0005-0000-0000-0000A2640000}"/>
    <cellStyle name="Column heading 2 2 2 4 10" xfId="56451" xr:uid="{00000000-0005-0000-0000-0000A3640000}"/>
    <cellStyle name="Column heading 2 2 2 4 2" xfId="16816" xr:uid="{00000000-0005-0000-0000-0000A4640000}"/>
    <cellStyle name="Column heading 2 2 2 4 3" xfId="16817" xr:uid="{00000000-0005-0000-0000-0000A5640000}"/>
    <cellStyle name="Column heading 2 2 2 4 4" xfId="56452" xr:uid="{00000000-0005-0000-0000-0000A6640000}"/>
    <cellStyle name="Column heading 2 2 2 4 5" xfId="56453" xr:uid="{00000000-0005-0000-0000-0000A7640000}"/>
    <cellStyle name="Column heading 2 2 2 4 6" xfId="56454" xr:uid="{00000000-0005-0000-0000-0000A8640000}"/>
    <cellStyle name="Column heading 2 2 2 4 7" xfId="56455" xr:uid="{00000000-0005-0000-0000-0000A9640000}"/>
    <cellStyle name="Column heading 2 2 2 4 8" xfId="56456" xr:uid="{00000000-0005-0000-0000-0000AA640000}"/>
    <cellStyle name="Column heading 2 2 2 4 9" xfId="56457" xr:uid="{00000000-0005-0000-0000-0000AB640000}"/>
    <cellStyle name="Column heading 2 2 2 5" xfId="16818" xr:uid="{00000000-0005-0000-0000-0000AC640000}"/>
    <cellStyle name="Column heading 2 2 2 5 2" xfId="16819" xr:uid="{00000000-0005-0000-0000-0000AD640000}"/>
    <cellStyle name="Column heading 2 2 2 5 3" xfId="16820" xr:uid="{00000000-0005-0000-0000-0000AE640000}"/>
    <cellStyle name="Column heading 2 2 2 5 4" xfId="56458" xr:uid="{00000000-0005-0000-0000-0000AF640000}"/>
    <cellStyle name="Column heading 2 2 2 5 5" xfId="56459" xr:uid="{00000000-0005-0000-0000-0000B0640000}"/>
    <cellStyle name="Column heading 2 2 2 5 6" xfId="56460" xr:uid="{00000000-0005-0000-0000-0000B1640000}"/>
    <cellStyle name="Column heading 2 2 2 5 7" xfId="56461" xr:uid="{00000000-0005-0000-0000-0000B2640000}"/>
    <cellStyle name="Column heading 2 2 2 5 8" xfId="56462" xr:uid="{00000000-0005-0000-0000-0000B3640000}"/>
    <cellStyle name="Column heading 2 2 2 5 9" xfId="56463" xr:uid="{00000000-0005-0000-0000-0000B4640000}"/>
    <cellStyle name="Column heading 2 2 2 6" xfId="16821" xr:uid="{00000000-0005-0000-0000-0000B5640000}"/>
    <cellStyle name="Column heading 2 2 2 7" xfId="16822" xr:uid="{00000000-0005-0000-0000-0000B6640000}"/>
    <cellStyle name="Column heading 2 2 2 8" xfId="16823" xr:uid="{00000000-0005-0000-0000-0000B7640000}"/>
    <cellStyle name="Column heading 2 2 2 9" xfId="56464" xr:uid="{00000000-0005-0000-0000-0000B8640000}"/>
    <cellStyle name="Column heading 2 2 3" xfId="16824" xr:uid="{00000000-0005-0000-0000-0000B9640000}"/>
    <cellStyle name="Column heading 2 2 3 10" xfId="56465" xr:uid="{00000000-0005-0000-0000-0000BA640000}"/>
    <cellStyle name="Column heading 2 2 3 2" xfId="16825" xr:uid="{00000000-0005-0000-0000-0000BB640000}"/>
    <cellStyle name="Column heading 2 2 3 3" xfId="16826" xr:uid="{00000000-0005-0000-0000-0000BC640000}"/>
    <cellStyle name="Column heading 2 2 3 4" xfId="16827" xr:uid="{00000000-0005-0000-0000-0000BD640000}"/>
    <cellStyle name="Column heading 2 2 3 5" xfId="16828" xr:uid="{00000000-0005-0000-0000-0000BE640000}"/>
    <cellStyle name="Column heading 2 2 3 6" xfId="16829" xr:uid="{00000000-0005-0000-0000-0000BF640000}"/>
    <cellStyle name="Column heading 2 2 3 7" xfId="56466" xr:uid="{00000000-0005-0000-0000-0000C0640000}"/>
    <cellStyle name="Column heading 2 2 3 8" xfId="56467" xr:uid="{00000000-0005-0000-0000-0000C1640000}"/>
    <cellStyle name="Column heading 2 2 3 9" xfId="56468" xr:uid="{00000000-0005-0000-0000-0000C2640000}"/>
    <cellStyle name="Column heading 2 2 4" xfId="16830" xr:uid="{00000000-0005-0000-0000-0000C3640000}"/>
    <cellStyle name="Column heading 2 2 4 10" xfId="56469" xr:uid="{00000000-0005-0000-0000-0000C4640000}"/>
    <cellStyle name="Column heading 2 2 4 2" xfId="16831" xr:uid="{00000000-0005-0000-0000-0000C5640000}"/>
    <cellStyle name="Column heading 2 2 4 3" xfId="16832" xr:uid="{00000000-0005-0000-0000-0000C6640000}"/>
    <cellStyle name="Column heading 2 2 4 4" xfId="16833" xr:uid="{00000000-0005-0000-0000-0000C7640000}"/>
    <cellStyle name="Column heading 2 2 4 5" xfId="56470" xr:uid="{00000000-0005-0000-0000-0000C8640000}"/>
    <cellStyle name="Column heading 2 2 4 6" xfId="56471" xr:uid="{00000000-0005-0000-0000-0000C9640000}"/>
    <cellStyle name="Column heading 2 2 4 7" xfId="56472" xr:uid="{00000000-0005-0000-0000-0000CA640000}"/>
    <cellStyle name="Column heading 2 2 4 8" xfId="56473" xr:uid="{00000000-0005-0000-0000-0000CB640000}"/>
    <cellStyle name="Column heading 2 2 4 9" xfId="56474" xr:uid="{00000000-0005-0000-0000-0000CC640000}"/>
    <cellStyle name="Column heading 2 2 5" xfId="16834" xr:uid="{00000000-0005-0000-0000-0000CD640000}"/>
    <cellStyle name="Column heading 2 2 5 2" xfId="16835" xr:uid="{00000000-0005-0000-0000-0000CE640000}"/>
    <cellStyle name="Column heading 2 2 5 3" xfId="16836" xr:uid="{00000000-0005-0000-0000-0000CF640000}"/>
    <cellStyle name="Column heading 2 2 5 4" xfId="56475" xr:uid="{00000000-0005-0000-0000-0000D0640000}"/>
    <cellStyle name="Column heading 2 2 5 5" xfId="56476" xr:uid="{00000000-0005-0000-0000-0000D1640000}"/>
    <cellStyle name="Column heading 2 2 5 6" xfId="56477" xr:uid="{00000000-0005-0000-0000-0000D2640000}"/>
    <cellStyle name="Column heading 2 2 5 7" xfId="56478" xr:uid="{00000000-0005-0000-0000-0000D3640000}"/>
    <cellStyle name="Column heading 2 2 5 8" xfId="56479" xr:uid="{00000000-0005-0000-0000-0000D4640000}"/>
    <cellStyle name="Column heading 2 2 5 9" xfId="56480" xr:uid="{00000000-0005-0000-0000-0000D5640000}"/>
    <cellStyle name="Column heading 2 2 6" xfId="16837" xr:uid="{00000000-0005-0000-0000-0000D6640000}"/>
    <cellStyle name="Column heading 2 2 6 2" xfId="16838" xr:uid="{00000000-0005-0000-0000-0000D7640000}"/>
    <cellStyle name="Column heading 2 2 6 3" xfId="16839" xr:uid="{00000000-0005-0000-0000-0000D8640000}"/>
    <cellStyle name="Column heading 2 2 6 4" xfId="56481" xr:uid="{00000000-0005-0000-0000-0000D9640000}"/>
    <cellStyle name="Column heading 2 2 6 5" xfId="56482" xr:uid="{00000000-0005-0000-0000-0000DA640000}"/>
    <cellStyle name="Column heading 2 2 6 6" xfId="56483" xr:uid="{00000000-0005-0000-0000-0000DB640000}"/>
    <cellStyle name="Column heading 2 2 6 7" xfId="56484" xr:uid="{00000000-0005-0000-0000-0000DC640000}"/>
    <cellStyle name="Column heading 2 2 6 8" xfId="56485" xr:uid="{00000000-0005-0000-0000-0000DD640000}"/>
    <cellStyle name="Column heading 2 2 6 9" xfId="56486" xr:uid="{00000000-0005-0000-0000-0000DE640000}"/>
    <cellStyle name="Column heading 2 2 7" xfId="16840" xr:uid="{00000000-0005-0000-0000-0000DF640000}"/>
    <cellStyle name="Column heading 2 2 8" xfId="16841" xr:uid="{00000000-0005-0000-0000-0000E0640000}"/>
    <cellStyle name="Column heading 2 2 9" xfId="16842" xr:uid="{00000000-0005-0000-0000-0000E1640000}"/>
    <cellStyle name="Column heading 2 3" xfId="16843" xr:uid="{00000000-0005-0000-0000-0000E2640000}"/>
    <cellStyle name="Column heading 2 3 2" xfId="16844" xr:uid="{00000000-0005-0000-0000-0000E3640000}"/>
    <cellStyle name="Column heading 2 3 3" xfId="16845" xr:uid="{00000000-0005-0000-0000-0000E4640000}"/>
    <cellStyle name="Column heading 2 3 4" xfId="16846" xr:uid="{00000000-0005-0000-0000-0000E5640000}"/>
    <cellStyle name="Column heading 2 3 5" xfId="16847" xr:uid="{00000000-0005-0000-0000-0000E6640000}"/>
    <cellStyle name="Column heading 2 3 6" xfId="16848" xr:uid="{00000000-0005-0000-0000-0000E7640000}"/>
    <cellStyle name="Column heading 2 4" xfId="16849" xr:uid="{00000000-0005-0000-0000-0000E8640000}"/>
    <cellStyle name="Column heading 2 5" xfId="16850" xr:uid="{00000000-0005-0000-0000-0000E9640000}"/>
    <cellStyle name="Column heading 2 6" xfId="16851" xr:uid="{00000000-0005-0000-0000-0000EA640000}"/>
    <cellStyle name="Column heading 2 7" xfId="16852" xr:uid="{00000000-0005-0000-0000-0000EB640000}"/>
    <cellStyle name="Column heading 3" xfId="16853" xr:uid="{00000000-0005-0000-0000-0000EC640000}"/>
    <cellStyle name="Column heading 3 10" xfId="56487" xr:uid="{00000000-0005-0000-0000-0000ED640000}"/>
    <cellStyle name="Column heading 3 2" xfId="16854" xr:uid="{00000000-0005-0000-0000-0000EE640000}"/>
    <cellStyle name="Column heading 3 2 2" xfId="16855" xr:uid="{00000000-0005-0000-0000-0000EF640000}"/>
    <cellStyle name="Column heading 3 2 2 10" xfId="56488" xr:uid="{00000000-0005-0000-0000-0000F0640000}"/>
    <cellStyle name="Column heading 3 2 2 11" xfId="56489" xr:uid="{00000000-0005-0000-0000-0000F1640000}"/>
    <cellStyle name="Column heading 3 2 2 2" xfId="16856" xr:uid="{00000000-0005-0000-0000-0000F2640000}"/>
    <cellStyle name="Column heading 3 2 2 3" xfId="16857" xr:uid="{00000000-0005-0000-0000-0000F3640000}"/>
    <cellStyle name="Column heading 3 2 2 4" xfId="16858" xr:uid="{00000000-0005-0000-0000-0000F4640000}"/>
    <cellStyle name="Column heading 3 2 2 5" xfId="16859" xr:uid="{00000000-0005-0000-0000-0000F5640000}"/>
    <cellStyle name="Column heading 3 2 2 6" xfId="16860" xr:uid="{00000000-0005-0000-0000-0000F6640000}"/>
    <cellStyle name="Column heading 3 2 2 7" xfId="56490" xr:uid="{00000000-0005-0000-0000-0000F7640000}"/>
    <cellStyle name="Column heading 3 2 2 8" xfId="56491" xr:uid="{00000000-0005-0000-0000-0000F8640000}"/>
    <cellStyle name="Column heading 3 2 2 9" xfId="56492" xr:uid="{00000000-0005-0000-0000-0000F9640000}"/>
    <cellStyle name="Column heading 3 2 3" xfId="16861" xr:uid="{00000000-0005-0000-0000-0000FA640000}"/>
    <cellStyle name="Column heading 3 2 3 10" xfId="56493" xr:uid="{00000000-0005-0000-0000-0000FB640000}"/>
    <cellStyle name="Column heading 3 2 3 2" xfId="16862" xr:uid="{00000000-0005-0000-0000-0000FC640000}"/>
    <cellStyle name="Column heading 3 2 3 3" xfId="16863" xr:uid="{00000000-0005-0000-0000-0000FD640000}"/>
    <cellStyle name="Column heading 3 2 3 4" xfId="16864" xr:uid="{00000000-0005-0000-0000-0000FE640000}"/>
    <cellStyle name="Column heading 3 2 3 5" xfId="56494" xr:uid="{00000000-0005-0000-0000-0000FF640000}"/>
    <cellStyle name="Column heading 3 2 3 6" xfId="56495" xr:uid="{00000000-0005-0000-0000-000000650000}"/>
    <cellStyle name="Column heading 3 2 3 7" xfId="56496" xr:uid="{00000000-0005-0000-0000-000001650000}"/>
    <cellStyle name="Column heading 3 2 3 8" xfId="56497" xr:uid="{00000000-0005-0000-0000-000002650000}"/>
    <cellStyle name="Column heading 3 2 3 9" xfId="56498" xr:uid="{00000000-0005-0000-0000-000003650000}"/>
    <cellStyle name="Column heading 3 2 4" xfId="16865" xr:uid="{00000000-0005-0000-0000-000004650000}"/>
    <cellStyle name="Column heading 3 2 4 10" xfId="56499" xr:uid="{00000000-0005-0000-0000-000005650000}"/>
    <cellStyle name="Column heading 3 2 4 2" xfId="16866" xr:uid="{00000000-0005-0000-0000-000006650000}"/>
    <cellStyle name="Column heading 3 2 4 3" xfId="16867" xr:uid="{00000000-0005-0000-0000-000007650000}"/>
    <cellStyle name="Column heading 3 2 4 4" xfId="56500" xr:uid="{00000000-0005-0000-0000-000008650000}"/>
    <cellStyle name="Column heading 3 2 4 5" xfId="56501" xr:uid="{00000000-0005-0000-0000-000009650000}"/>
    <cellStyle name="Column heading 3 2 4 6" xfId="56502" xr:uid="{00000000-0005-0000-0000-00000A650000}"/>
    <cellStyle name="Column heading 3 2 4 7" xfId="56503" xr:uid="{00000000-0005-0000-0000-00000B650000}"/>
    <cellStyle name="Column heading 3 2 4 8" xfId="56504" xr:uid="{00000000-0005-0000-0000-00000C650000}"/>
    <cellStyle name="Column heading 3 2 4 9" xfId="56505" xr:uid="{00000000-0005-0000-0000-00000D650000}"/>
    <cellStyle name="Column heading 3 2 5" xfId="16868" xr:uid="{00000000-0005-0000-0000-00000E650000}"/>
    <cellStyle name="Column heading 3 2 5 2" xfId="16869" xr:uid="{00000000-0005-0000-0000-00000F650000}"/>
    <cellStyle name="Column heading 3 2 5 3" xfId="16870" xr:uid="{00000000-0005-0000-0000-000010650000}"/>
    <cellStyle name="Column heading 3 2 5 4" xfId="56506" xr:uid="{00000000-0005-0000-0000-000011650000}"/>
    <cellStyle name="Column heading 3 2 5 5" xfId="56507" xr:uid="{00000000-0005-0000-0000-000012650000}"/>
    <cellStyle name="Column heading 3 2 5 6" xfId="56508" xr:uid="{00000000-0005-0000-0000-000013650000}"/>
    <cellStyle name="Column heading 3 2 5 7" xfId="56509" xr:uid="{00000000-0005-0000-0000-000014650000}"/>
    <cellStyle name="Column heading 3 2 5 8" xfId="56510" xr:uid="{00000000-0005-0000-0000-000015650000}"/>
    <cellStyle name="Column heading 3 2 5 9" xfId="56511" xr:uid="{00000000-0005-0000-0000-000016650000}"/>
    <cellStyle name="Column heading 3 2 6" xfId="16871" xr:uid="{00000000-0005-0000-0000-000017650000}"/>
    <cellStyle name="Column heading 3 2 7" xfId="16872" xr:uid="{00000000-0005-0000-0000-000018650000}"/>
    <cellStyle name="Column heading 3 2 8" xfId="16873" xr:uid="{00000000-0005-0000-0000-000019650000}"/>
    <cellStyle name="Column heading 3 2 9" xfId="56512" xr:uid="{00000000-0005-0000-0000-00001A650000}"/>
    <cellStyle name="Column heading 3 3" xfId="16874" xr:uid="{00000000-0005-0000-0000-00001B650000}"/>
    <cellStyle name="Column heading 3 3 2" xfId="16875" xr:uid="{00000000-0005-0000-0000-00001C650000}"/>
    <cellStyle name="Column heading 3 3 2 10" xfId="56513" xr:uid="{00000000-0005-0000-0000-00001D650000}"/>
    <cellStyle name="Column heading 3 3 2 11" xfId="56514" xr:uid="{00000000-0005-0000-0000-00001E650000}"/>
    <cellStyle name="Column heading 3 3 2 2" xfId="16876" xr:uid="{00000000-0005-0000-0000-00001F650000}"/>
    <cellStyle name="Column heading 3 3 2 3" xfId="16877" xr:uid="{00000000-0005-0000-0000-000020650000}"/>
    <cellStyle name="Column heading 3 3 2 4" xfId="16878" xr:uid="{00000000-0005-0000-0000-000021650000}"/>
    <cellStyle name="Column heading 3 3 2 5" xfId="16879" xr:uid="{00000000-0005-0000-0000-000022650000}"/>
    <cellStyle name="Column heading 3 3 2 6" xfId="16880" xr:uid="{00000000-0005-0000-0000-000023650000}"/>
    <cellStyle name="Column heading 3 3 2 7" xfId="56515" xr:uid="{00000000-0005-0000-0000-000024650000}"/>
    <cellStyle name="Column heading 3 3 2 8" xfId="56516" xr:uid="{00000000-0005-0000-0000-000025650000}"/>
    <cellStyle name="Column heading 3 3 2 9" xfId="56517" xr:uid="{00000000-0005-0000-0000-000026650000}"/>
    <cellStyle name="Column heading 3 3 3" xfId="16881" xr:uid="{00000000-0005-0000-0000-000027650000}"/>
    <cellStyle name="Column heading 3 3 3 10" xfId="56518" xr:uid="{00000000-0005-0000-0000-000028650000}"/>
    <cellStyle name="Column heading 3 3 3 2" xfId="16882" xr:uid="{00000000-0005-0000-0000-000029650000}"/>
    <cellStyle name="Column heading 3 3 3 3" xfId="16883" xr:uid="{00000000-0005-0000-0000-00002A650000}"/>
    <cellStyle name="Column heading 3 3 3 4" xfId="16884" xr:uid="{00000000-0005-0000-0000-00002B650000}"/>
    <cellStyle name="Column heading 3 3 3 5" xfId="56519" xr:uid="{00000000-0005-0000-0000-00002C650000}"/>
    <cellStyle name="Column heading 3 3 3 6" xfId="56520" xr:uid="{00000000-0005-0000-0000-00002D650000}"/>
    <cellStyle name="Column heading 3 3 3 7" xfId="56521" xr:uid="{00000000-0005-0000-0000-00002E650000}"/>
    <cellStyle name="Column heading 3 3 3 8" xfId="56522" xr:uid="{00000000-0005-0000-0000-00002F650000}"/>
    <cellStyle name="Column heading 3 3 3 9" xfId="56523" xr:uid="{00000000-0005-0000-0000-000030650000}"/>
    <cellStyle name="Column heading 3 3 4" xfId="16885" xr:uid="{00000000-0005-0000-0000-000031650000}"/>
    <cellStyle name="Column heading 3 3 4 10" xfId="56524" xr:uid="{00000000-0005-0000-0000-000032650000}"/>
    <cellStyle name="Column heading 3 3 4 2" xfId="16886" xr:uid="{00000000-0005-0000-0000-000033650000}"/>
    <cellStyle name="Column heading 3 3 4 3" xfId="16887" xr:uid="{00000000-0005-0000-0000-000034650000}"/>
    <cellStyle name="Column heading 3 3 4 4" xfId="56525" xr:uid="{00000000-0005-0000-0000-000035650000}"/>
    <cellStyle name="Column heading 3 3 4 5" xfId="56526" xr:uid="{00000000-0005-0000-0000-000036650000}"/>
    <cellStyle name="Column heading 3 3 4 6" xfId="56527" xr:uid="{00000000-0005-0000-0000-000037650000}"/>
    <cellStyle name="Column heading 3 3 4 7" xfId="56528" xr:uid="{00000000-0005-0000-0000-000038650000}"/>
    <cellStyle name="Column heading 3 3 4 8" xfId="56529" xr:uid="{00000000-0005-0000-0000-000039650000}"/>
    <cellStyle name="Column heading 3 3 4 9" xfId="56530" xr:uid="{00000000-0005-0000-0000-00003A650000}"/>
    <cellStyle name="Column heading 3 3 5" xfId="16888" xr:uid="{00000000-0005-0000-0000-00003B650000}"/>
    <cellStyle name="Column heading 3 3 5 2" xfId="16889" xr:uid="{00000000-0005-0000-0000-00003C650000}"/>
    <cellStyle name="Column heading 3 3 5 3" xfId="16890" xr:uid="{00000000-0005-0000-0000-00003D650000}"/>
    <cellStyle name="Column heading 3 3 5 4" xfId="56531" xr:uid="{00000000-0005-0000-0000-00003E650000}"/>
    <cellStyle name="Column heading 3 3 5 5" xfId="56532" xr:uid="{00000000-0005-0000-0000-00003F650000}"/>
    <cellStyle name="Column heading 3 3 5 6" xfId="56533" xr:uid="{00000000-0005-0000-0000-000040650000}"/>
    <cellStyle name="Column heading 3 3 5 7" xfId="56534" xr:uid="{00000000-0005-0000-0000-000041650000}"/>
    <cellStyle name="Column heading 3 3 5 8" xfId="56535" xr:uid="{00000000-0005-0000-0000-000042650000}"/>
    <cellStyle name="Column heading 3 3 5 9" xfId="56536" xr:uid="{00000000-0005-0000-0000-000043650000}"/>
    <cellStyle name="Column heading 3 3 6" xfId="16891" xr:uid="{00000000-0005-0000-0000-000044650000}"/>
    <cellStyle name="Column heading 3 3 7" xfId="16892" xr:uid="{00000000-0005-0000-0000-000045650000}"/>
    <cellStyle name="Column heading 3 3 8" xfId="16893" xr:uid="{00000000-0005-0000-0000-000046650000}"/>
    <cellStyle name="Column heading 3 3 9" xfId="56537" xr:uid="{00000000-0005-0000-0000-000047650000}"/>
    <cellStyle name="Column heading 3 4" xfId="16894" xr:uid="{00000000-0005-0000-0000-000048650000}"/>
    <cellStyle name="Column heading 3 4 10" xfId="56538" xr:uid="{00000000-0005-0000-0000-000049650000}"/>
    <cellStyle name="Column heading 3 4 2" xfId="16895" xr:uid="{00000000-0005-0000-0000-00004A650000}"/>
    <cellStyle name="Column heading 3 4 3" xfId="16896" xr:uid="{00000000-0005-0000-0000-00004B650000}"/>
    <cellStyle name="Column heading 3 4 4" xfId="16897" xr:uid="{00000000-0005-0000-0000-00004C650000}"/>
    <cellStyle name="Column heading 3 4 5" xfId="16898" xr:uid="{00000000-0005-0000-0000-00004D650000}"/>
    <cellStyle name="Column heading 3 4 6" xfId="16899" xr:uid="{00000000-0005-0000-0000-00004E650000}"/>
    <cellStyle name="Column heading 3 4 7" xfId="56539" xr:uid="{00000000-0005-0000-0000-00004F650000}"/>
    <cellStyle name="Column heading 3 4 8" xfId="56540" xr:uid="{00000000-0005-0000-0000-000050650000}"/>
    <cellStyle name="Column heading 3 4 9" xfId="56541" xr:uid="{00000000-0005-0000-0000-000051650000}"/>
    <cellStyle name="Column heading 3 5" xfId="16900" xr:uid="{00000000-0005-0000-0000-000052650000}"/>
    <cellStyle name="Column heading 3 5 2" xfId="16901" xr:uid="{00000000-0005-0000-0000-000053650000}"/>
    <cellStyle name="Column heading 3 5 3" xfId="16902" xr:uid="{00000000-0005-0000-0000-000054650000}"/>
    <cellStyle name="Column heading 3 5 4" xfId="16903" xr:uid="{00000000-0005-0000-0000-000055650000}"/>
    <cellStyle name="Column heading 3 5 5" xfId="56542" xr:uid="{00000000-0005-0000-0000-000056650000}"/>
    <cellStyle name="Column heading 3 5 6" xfId="56543" xr:uid="{00000000-0005-0000-0000-000057650000}"/>
    <cellStyle name="Column heading 3 5 7" xfId="56544" xr:uid="{00000000-0005-0000-0000-000058650000}"/>
    <cellStyle name="Column heading 3 5 8" xfId="56545" xr:uid="{00000000-0005-0000-0000-000059650000}"/>
    <cellStyle name="Column heading 3 5 9" xfId="56546" xr:uid="{00000000-0005-0000-0000-00005A650000}"/>
    <cellStyle name="Column heading 3 6" xfId="16904" xr:uid="{00000000-0005-0000-0000-00005B650000}"/>
    <cellStyle name="Column heading 3 7" xfId="16905" xr:uid="{00000000-0005-0000-0000-00005C650000}"/>
    <cellStyle name="Column heading 3 8" xfId="16906" xr:uid="{00000000-0005-0000-0000-00005D650000}"/>
    <cellStyle name="Column heading 3 9" xfId="56547" xr:uid="{00000000-0005-0000-0000-00005E650000}"/>
    <cellStyle name="Column heading 4" xfId="16907" xr:uid="{00000000-0005-0000-0000-00005F650000}"/>
    <cellStyle name="Column heading 4 10" xfId="56548" xr:uid="{00000000-0005-0000-0000-000060650000}"/>
    <cellStyle name="Column heading 4 11" xfId="56549" xr:uid="{00000000-0005-0000-0000-000061650000}"/>
    <cellStyle name="Column heading 4 12" xfId="56550" xr:uid="{00000000-0005-0000-0000-000062650000}"/>
    <cellStyle name="Column heading 4 13" xfId="56551" xr:uid="{00000000-0005-0000-0000-000063650000}"/>
    <cellStyle name="Column heading 4 2" xfId="16908" xr:uid="{00000000-0005-0000-0000-000064650000}"/>
    <cellStyle name="Column heading 4 2 2" xfId="16909" xr:uid="{00000000-0005-0000-0000-000065650000}"/>
    <cellStyle name="Column heading 4 2 2 10" xfId="56552" xr:uid="{00000000-0005-0000-0000-000066650000}"/>
    <cellStyle name="Column heading 4 2 2 11" xfId="56553" xr:uid="{00000000-0005-0000-0000-000067650000}"/>
    <cellStyle name="Column heading 4 2 2 2" xfId="16910" xr:uid="{00000000-0005-0000-0000-000068650000}"/>
    <cellStyle name="Column heading 4 2 2 3" xfId="16911" xr:uid="{00000000-0005-0000-0000-000069650000}"/>
    <cellStyle name="Column heading 4 2 2 4" xfId="16912" xr:uid="{00000000-0005-0000-0000-00006A650000}"/>
    <cellStyle name="Column heading 4 2 2 5" xfId="16913" xr:uid="{00000000-0005-0000-0000-00006B650000}"/>
    <cellStyle name="Column heading 4 2 2 6" xfId="16914" xr:uid="{00000000-0005-0000-0000-00006C650000}"/>
    <cellStyle name="Column heading 4 2 2 7" xfId="56554" xr:uid="{00000000-0005-0000-0000-00006D650000}"/>
    <cellStyle name="Column heading 4 2 2 8" xfId="56555" xr:uid="{00000000-0005-0000-0000-00006E650000}"/>
    <cellStyle name="Column heading 4 2 2 9" xfId="56556" xr:uid="{00000000-0005-0000-0000-00006F650000}"/>
    <cellStyle name="Column heading 4 2 3" xfId="16915" xr:uid="{00000000-0005-0000-0000-000070650000}"/>
    <cellStyle name="Column heading 4 2 3 10" xfId="56557" xr:uid="{00000000-0005-0000-0000-000071650000}"/>
    <cellStyle name="Column heading 4 2 3 2" xfId="16916" xr:uid="{00000000-0005-0000-0000-000072650000}"/>
    <cellStyle name="Column heading 4 2 3 3" xfId="16917" xr:uid="{00000000-0005-0000-0000-000073650000}"/>
    <cellStyle name="Column heading 4 2 3 4" xfId="16918" xr:uid="{00000000-0005-0000-0000-000074650000}"/>
    <cellStyle name="Column heading 4 2 3 5" xfId="56558" xr:uid="{00000000-0005-0000-0000-000075650000}"/>
    <cellStyle name="Column heading 4 2 3 6" xfId="56559" xr:uid="{00000000-0005-0000-0000-000076650000}"/>
    <cellStyle name="Column heading 4 2 3 7" xfId="56560" xr:uid="{00000000-0005-0000-0000-000077650000}"/>
    <cellStyle name="Column heading 4 2 3 8" xfId="56561" xr:uid="{00000000-0005-0000-0000-000078650000}"/>
    <cellStyle name="Column heading 4 2 3 9" xfId="56562" xr:uid="{00000000-0005-0000-0000-000079650000}"/>
    <cellStyle name="Column heading 4 2 4" xfId="16919" xr:uid="{00000000-0005-0000-0000-00007A650000}"/>
    <cellStyle name="Column heading 4 2 4 10" xfId="56563" xr:uid="{00000000-0005-0000-0000-00007B650000}"/>
    <cellStyle name="Column heading 4 2 4 2" xfId="16920" xr:uid="{00000000-0005-0000-0000-00007C650000}"/>
    <cellStyle name="Column heading 4 2 4 3" xfId="16921" xr:uid="{00000000-0005-0000-0000-00007D650000}"/>
    <cellStyle name="Column heading 4 2 4 4" xfId="56564" xr:uid="{00000000-0005-0000-0000-00007E650000}"/>
    <cellStyle name="Column heading 4 2 4 5" xfId="56565" xr:uid="{00000000-0005-0000-0000-00007F650000}"/>
    <cellStyle name="Column heading 4 2 4 6" xfId="56566" xr:uid="{00000000-0005-0000-0000-000080650000}"/>
    <cellStyle name="Column heading 4 2 4 7" xfId="56567" xr:uid="{00000000-0005-0000-0000-000081650000}"/>
    <cellStyle name="Column heading 4 2 4 8" xfId="56568" xr:uid="{00000000-0005-0000-0000-000082650000}"/>
    <cellStyle name="Column heading 4 2 4 9" xfId="56569" xr:uid="{00000000-0005-0000-0000-000083650000}"/>
    <cellStyle name="Column heading 4 2 5" xfId="16922" xr:uid="{00000000-0005-0000-0000-000084650000}"/>
    <cellStyle name="Column heading 4 2 5 2" xfId="16923" xr:uid="{00000000-0005-0000-0000-000085650000}"/>
    <cellStyle name="Column heading 4 2 5 3" xfId="16924" xr:uid="{00000000-0005-0000-0000-000086650000}"/>
    <cellStyle name="Column heading 4 2 5 4" xfId="56570" xr:uid="{00000000-0005-0000-0000-000087650000}"/>
    <cellStyle name="Column heading 4 2 5 5" xfId="56571" xr:uid="{00000000-0005-0000-0000-000088650000}"/>
    <cellStyle name="Column heading 4 2 5 6" xfId="56572" xr:uid="{00000000-0005-0000-0000-000089650000}"/>
    <cellStyle name="Column heading 4 2 5 7" xfId="56573" xr:uid="{00000000-0005-0000-0000-00008A650000}"/>
    <cellStyle name="Column heading 4 2 5 8" xfId="56574" xr:uid="{00000000-0005-0000-0000-00008B650000}"/>
    <cellStyle name="Column heading 4 2 5 9" xfId="56575" xr:uid="{00000000-0005-0000-0000-00008C650000}"/>
    <cellStyle name="Column heading 4 2 6" xfId="16925" xr:uid="{00000000-0005-0000-0000-00008D650000}"/>
    <cellStyle name="Column heading 4 2 7" xfId="16926" xr:uid="{00000000-0005-0000-0000-00008E650000}"/>
    <cellStyle name="Column heading 4 2 8" xfId="16927" xr:uid="{00000000-0005-0000-0000-00008F650000}"/>
    <cellStyle name="Column heading 4 2 9" xfId="38817" xr:uid="{00000000-0005-0000-0000-000090650000}"/>
    <cellStyle name="Column heading 4 3" xfId="16928" xr:uid="{00000000-0005-0000-0000-000091650000}"/>
    <cellStyle name="Column heading 4 3 10" xfId="56576" xr:uid="{00000000-0005-0000-0000-000092650000}"/>
    <cellStyle name="Column heading 4 3 2" xfId="16929" xr:uid="{00000000-0005-0000-0000-000093650000}"/>
    <cellStyle name="Column heading 4 3 3" xfId="16930" xr:uid="{00000000-0005-0000-0000-000094650000}"/>
    <cellStyle name="Column heading 4 3 4" xfId="16931" xr:uid="{00000000-0005-0000-0000-000095650000}"/>
    <cellStyle name="Column heading 4 3 5" xfId="16932" xr:uid="{00000000-0005-0000-0000-000096650000}"/>
    <cellStyle name="Column heading 4 3 6" xfId="16933" xr:uid="{00000000-0005-0000-0000-000097650000}"/>
    <cellStyle name="Column heading 4 3 7" xfId="56577" xr:uid="{00000000-0005-0000-0000-000098650000}"/>
    <cellStyle name="Column heading 4 3 8" xfId="56578" xr:uid="{00000000-0005-0000-0000-000099650000}"/>
    <cellStyle name="Column heading 4 3 9" xfId="56579" xr:uid="{00000000-0005-0000-0000-00009A650000}"/>
    <cellStyle name="Column heading 4 4" xfId="16934" xr:uid="{00000000-0005-0000-0000-00009B650000}"/>
    <cellStyle name="Column heading 4 4 10" xfId="56580" xr:uid="{00000000-0005-0000-0000-00009C650000}"/>
    <cellStyle name="Column heading 4 4 2" xfId="16935" xr:uid="{00000000-0005-0000-0000-00009D650000}"/>
    <cellStyle name="Column heading 4 4 3" xfId="16936" xr:uid="{00000000-0005-0000-0000-00009E650000}"/>
    <cellStyle name="Column heading 4 4 4" xfId="16937" xr:uid="{00000000-0005-0000-0000-00009F650000}"/>
    <cellStyle name="Column heading 4 4 5" xfId="56581" xr:uid="{00000000-0005-0000-0000-0000A0650000}"/>
    <cellStyle name="Column heading 4 4 6" xfId="56582" xr:uid="{00000000-0005-0000-0000-0000A1650000}"/>
    <cellStyle name="Column heading 4 4 7" xfId="56583" xr:uid="{00000000-0005-0000-0000-0000A2650000}"/>
    <cellStyle name="Column heading 4 4 8" xfId="56584" xr:uid="{00000000-0005-0000-0000-0000A3650000}"/>
    <cellStyle name="Column heading 4 4 9" xfId="56585" xr:uid="{00000000-0005-0000-0000-0000A4650000}"/>
    <cellStyle name="Column heading 4 5" xfId="16938" xr:uid="{00000000-0005-0000-0000-0000A5650000}"/>
    <cellStyle name="Column heading 4 5 2" xfId="16939" xr:uid="{00000000-0005-0000-0000-0000A6650000}"/>
    <cellStyle name="Column heading 4 5 3" xfId="16940" xr:uid="{00000000-0005-0000-0000-0000A7650000}"/>
    <cellStyle name="Column heading 4 5 4" xfId="56586" xr:uid="{00000000-0005-0000-0000-0000A8650000}"/>
    <cellStyle name="Column heading 4 5 5" xfId="56587" xr:uid="{00000000-0005-0000-0000-0000A9650000}"/>
    <cellStyle name="Column heading 4 5 6" xfId="56588" xr:uid="{00000000-0005-0000-0000-0000AA650000}"/>
    <cellStyle name="Column heading 4 5 7" xfId="56589" xr:uid="{00000000-0005-0000-0000-0000AB650000}"/>
    <cellStyle name="Column heading 4 5 8" xfId="56590" xr:uid="{00000000-0005-0000-0000-0000AC650000}"/>
    <cellStyle name="Column heading 4 5 9" xfId="56591" xr:uid="{00000000-0005-0000-0000-0000AD650000}"/>
    <cellStyle name="Column heading 4 6" xfId="16941" xr:uid="{00000000-0005-0000-0000-0000AE650000}"/>
    <cellStyle name="Column heading 4 6 2" xfId="16942" xr:uid="{00000000-0005-0000-0000-0000AF650000}"/>
    <cellStyle name="Column heading 4 6 3" xfId="16943" xr:uid="{00000000-0005-0000-0000-0000B0650000}"/>
    <cellStyle name="Column heading 4 6 4" xfId="56592" xr:uid="{00000000-0005-0000-0000-0000B1650000}"/>
    <cellStyle name="Column heading 4 6 5" xfId="56593" xr:uid="{00000000-0005-0000-0000-0000B2650000}"/>
    <cellStyle name="Column heading 4 6 6" xfId="56594" xr:uid="{00000000-0005-0000-0000-0000B3650000}"/>
    <cellStyle name="Column heading 4 6 7" xfId="56595" xr:uid="{00000000-0005-0000-0000-0000B4650000}"/>
    <cellStyle name="Column heading 4 6 8" xfId="56596" xr:uid="{00000000-0005-0000-0000-0000B5650000}"/>
    <cellStyle name="Column heading 4 6 9" xfId="56597" xr:uid="{00000000-0005-0000-0000-0000B6650000}"/>
    <cellStyle name="Column heading 4 7" xfId="16944" xr:uid="{00000000-0005-0000-0000-0000B7650000}"/>
    <cellStyle name="Column heading 4 8" xfId="16945" xr:uid="{00000000-0005-0000-0000-0000B8650000}"/>
    <cellStyle name="Column heading 4 9" xfId="16946" xr:uid="{00000000-0005-0000-0000-0000B9650000}"/>
    <cellStyle name="Column heading 5" xfId="16947" xr:uid="{00000000-0005-0000-0000-0000BA650000}"/>
    <cellStyle name="Column heading 5 2" xfId="16948" xr:uid="{00000000-0005-0000-0000-0000BB650000}"/>
    <cellStyle name="Column heading 5 3" xfId="16949" xr:uid="{00000000-0005-0000-0000-0000BC650000}"/>
    <cellStyle name="Column heading 5 4" xfId="16950" xr:uid="{00000000-0005-0000-0000-0000BD650000}"/>
    <cellStyle name="Column heading 5 5" xfId="16951" xr:uid="{00000000-0005-0000-0000-0000BE650000}"/>
    <cellStyle name="Column heading 5 6" xfId="16952" xr:uid="{00000000-0005-0000-0000-0000BF650000}"/>
    <cellStyle name="Column heading 6" xfId="16953" xr:uid="{00000000-0005-0000-0000-0000C0650000}"/>
    <cellStyle name="Column heading 7" xfId="16954" xr:uid="{00000000-0005-0000-0000-0000C1650000}"/>
    <cellStyle name="Column heading 8" xfId="16955" xr:uid="{00000000-0005-0000-0000-0000C2650000}"/>
    <cellStyle name="Column heading 9" xfId="16956" xr:uid="{00000000-0005-0000-0000-0000C3650000}"/>
    <cellStyle name="Comma" xfId="5" builtinId="3"/>
    <cellStyle name="Comma [0] 2" xfId="16957" xr:uid="{00000000-0005-0000-0000-0000C5650000}"/>
    <cellStyle name="Comma [0] 2 2" xfId="16958" xr:uid="{00000000-0005-0000-0000-0000C6650000}"/>
    <cellStyle name="Comma [0]7Z_87C" xfId="35049" xr:uid="{00000000-0005-0000-0000-0000C7650000}"/>
    <cellStyle name="Comma 0" xfId="35050" xr:uid="{00000000-0005-0000-0000-0000C8650000}"/>
    <cellStyle name="Comma 1" xfId="35051" xr:uid="{00000000-0005-0000-0000-0000C9650000}"/>
    <cellStyle name="Comma 1 2" xfId="41875" xr:uid="{00000000-0005-0000-0000-0000CA650000}"/>
    <cellStyle name="Comma 10" xfId="16959" xr:uid="{00000000-0005-0000-0000-0000CB650000}"/>
    <cellStyle name="Comma 10 2" xfId="16960" xr:uid="{00000000-0005-0000-0000-0000CC650000}"/>
    <cellStyle name="Comma 10 2 2" xfId="16961" xr:uid="{00000000-0005-0000-0000-0000CD650000}"/>
    <cellStyle name="Comma 10 2 2 2" xfId="16962" xr:uid="{00000000-0005-0000-0000-0000CE650000}"/>
    <cellStyle name="Comma 10 2 2 3" xfId="47763" xr:uid="{00000000-0005-0000-0000-0000CF650000}"/>
    <cellStyle name="Comma 10 2 3" xfId="16963" xr:uid="{00000000-0005-0000-0000-0000D0650000}"/>
    <cellStyle name="Comma 10 2 4" xfId="16964" xr:uid="{00000000-0005-0000-0000-0000D1650000}"/>
    <cellStyle name="Comma 10 2 5" xfId="38818" xr:uid="{00000000-0005-0000-0000-0000D2650000}"/>
    <cellStyle name="Comma 10 2 6" xfId="47762" xr:uid="{00000000-0005-0000-0000-0000D3650000}"/>
    <cellStyle name="Comma 10 3" xfId="47764" xr:uid="{00000000-0005-0000-0000-0000D4650000}"/>
    <cellStyle name="Comma 10 4" xfId="41876" xr:uid="{00000000-0005-0000-0000-0000D5650000}"/>
    <cellStyle name="Comma 100" xfId="16965" xr:uid="{00000000-0005-0000-0000-0000D6650000}"/>
    <cellStyle name="Comma 100 2" xfId="16966" xr:uid="{00000000-0005-0000-0000-0000D7650000}"/>
    <cellStyle name="Comma 101" xfId="16967" xr:uid="{00000000-0005-0000-0000-0000D8650000}"/>
    <cellStyle name="Comma 101 2" xfId="16968" xr:uid="{00000000-0005-0000-0000-0000D9650000}"/>
    <cellStyle name="Comma 102" xfId="16969" xr:uid="{00000000-0005-0000-0000-0000DA650000}"/>
    <cellStyle name="Comma 102 2" xfId="16970" xr:uid="{00000000-0005-0000-0000-0000DB650000}"/>
    <cellStyle name="Comma 102 2 2" xfId="16971" xr:uid="{00000000-0005-0000-0000-0000DC650000}"/>
    <cellStyle name="Comma 102 3" xfId="16972" xr:uid="{00000000-0005-0000-0000-0000DD650000}"/>
    <cellStyle name="Comma 103" xfId="16973" xr:uid="{00000000-0005-0000-0000-0000DE650000}"/>
    <cellStyle name="Comma 103 2" xfId="16974" xr:uid="{00000000-0005-0000-0000-0000DF650000}"/>
    <cellStyle name="Comma 103 2 2" xfId="16975" xr:uid="{00000000-0005-0000-0000-0000E0650000}"/>
    <cellStyle name="Comma 103 3" xfId="16976" xr:uid="{00000000-0005-0000-0000-0000E1650000}"/>
    <cellStyle name="Comma 104" xfId="16977" xr:uid="{00000000-0005-0000-0000-0000E2650000}"/>
    <cellStyle name="Comma 104 2" xfId="16978" xr:uid="{00000000-0005-0000-0000-0000E3650000}"/>
    <cellStyle name="Comma 104 2 2" xfId="16979" xr:uid="{00000000-0005-0000-0000-0000E4650000}"/>
    <cellStyle name="Comma 104 3" xfId="16980" xr:uid="{00000000-0005-0000-0000-0000E5650000}"/>
    <cellStyle name="Comma 105" xfId="16981" xr:uid="{00000000-0005-0000-0000-0000E6650000}"/>
    <cellStyle name="Comma 105 2" xfId="16982" xr:uid="{00000000-0005-0000-0000-0000E7650000}"/>
    <cellStyle name="Comma 106" xfId="16983" xr:uid="{00000000-0005-0000-0000-0000E8650000}"/>
    <cellStyle name="Comma 106 2" xfId="16984" xr:uid="{00000000-0005-0000-0000-0000E9650000}"/>
    <cellStyle name="Comma 107" xfId="16985" xr:uid="{00000000-0005-0000-0000-0000EA650000}"/>
    <cellStyle name="Comma 107 2" xfId="16986" xr:uid="{00000000-0005-0000-0000-0000EB650000}"/>
    <cellStyle name="Comma 108" xfId="16987" xr:uid="{00000000-0005-0000-0000-0000EC650000}"/>
    <cellStyle name="Comma 108 2" xfId="16988" xr:uid="{00000000-0005-0000-0000-0000ED650000}"/>
    <cellStyle name="Comma 109" xfId="16989" xr:uid="{00000000-0005-0000-0000-0000EE650000}"/>
    <cellStyle name="Comma 109 2" xfId="16990" xr:uid="{00000000-0005-0000-0000-0000EF650000}"/>
    <cellStyle name="Comma 11" xfId="16991" xr:uid="{00000000-0005-0000-0000-0000F0650000}"/>
    <cellStyle name="Comma 11 2" xfId="16992" xr:uid="{00000000-0005-0000-0000-0000F1650000}"/>
    <cellStyle name="Comma 11 2 2" xfId="16993" xr:uid="{00000000-0005-0000-0000-0000F2650000}"/>
    <cellStyle name="Comma 11 2 2 2" xfId="16994" xr:uid="{00000000-0005-0000-0000-0000F3650000}"/>
    <cellStyle name="Comma 11 2 2 3" xfId="47767" xr:uid="{00000000-0005-0000-0000-0000F4650000}"/>
    <cellStyle name="Comma 11 2 3" xfId="16995" xr:uid="{00000000-0005-0000-0000-0000F5650000}"/>
    <cellStyle name="Comma 11 2 4" xfId="16996" xr:uid="{00000000-0005-0000-0000-0000F6650000}"/>
    <cellStyle name="Comma 11 2 5" xfId="38819" xr:uid="{00000000-0005-0000-0000-0000F7650000}"/>
    <cellStyle name="Comma 11 2 6" xfId="47766" xr:uid="{00000000-0005-0000-0000-0000F8650000}"/>
    <cellStyle name="Comma 11 3" xfId="47768" xr:uid="{00000000-0005-0000-0000-0000F9650000}"/>
    <cellStyle name="Comma 11 4" xfId="47765" xr:uid="{00000000-0005-0000-0000-0000FA650000}"/>
    <cellStyle name="Comma 110" xfId="16997" xr:uid="{00000000-0005-0000-0000-0000FB650000}"/>
    <cellStyle name="Comma 110 2" xfId="16998" xr:uid="{00000000-0005-0000-0000-0000FC650000}"/>
    <cellStyle name="Comma 111" xfId="16999" xr:uid="{00000000-0005-0000-0000-0000FD650000}"/>
    <cellStyle name="Comma 111 2" xfId="17000" xr:uid="{00000000-0005-0000-0000-0000FE650000}"/>
    <cellStyle name="Comma 112" xfId="17001" xr:uid="{00000000-0005-0000-0000-0000FF650000}"/>
    <cellStyle name="Comma 112 2" xfId="17002" xr:uid="{00000000-0005-0000-0000-000000660000}"/>
    <cellStyle name="Comma 113" xfId="17003" xr:uid="{00000000-0005-0000-0000-000001660000}"/>
    <cellStyle name="Comma 113 2" xfId="17004" xr:uid="{00000000-0005-0000-0000-000002660000}"/>
    <cellStyle name="Comma 114" xfId="17005" xr:uid="{00000000-0005-0000-0000-000003660000}"/>
    <cellStyle name="Comma 114 2" xfId="17006" xr:uid="{00000000-0005-0000-0000-000004660000}"/>
    <cellStyle name="Comma 115" xfId="17007" xr:uid="{00000000-0005-0000-0000-000005660000}"/>
    <cellStyle name="Comma 115 2" xfId="17008" xr:uid="{00000000-0005-0000-0000-000006660000}"/>
    <cellStyle name="Comma 116" xfId="17009" xr:uid="{00000000-0005-0000-0000-000007660000}"/>
    <cellStyle name="Comma 116 2" xfId="17010" xr:uid="{00000000-0005-0000-0000-000008660000}"/>
    <cellStyle name="Comma 117" xfId="17011" xr:uid="{00000000-0005-0000-0000-000009660000}"/>
    <cellStyle name="Comma 117 2" xfId="17012" xr:uid="{00000000-0005-0000-0000-00000A660000}"/>
    <cellStyle name="Comma 118" xfId="17013" xr:uid="{00000000-0005-0000-0000-00000B660000}"/>
    <cellStyle name="Comma 118 2" xfId="17014" xr:uid="{00000000-0005-0000-0000-00000C660000}"/>
    <cellStyle name="Comma 119" xfId="17015" xr:uid="{00000000-0005-0000-0000-00000D660000}"/>
    <cellStyle name="Comma 119 2" xfId="17016" xr:uid="{00000000-0005-0000-0000-00000E660000}"/>
    <cellStyle name="Comma 12" xfId="17017" xr:uid="{00000000-0005-0000-0000-00000F660000}"/>
    <cellStyle name="Comma 12 2" xfId="47770" xr:uid="{00000000-0005-0000-0000-000010660000}"/>
    <cellStyle name="Comma 12 3" xfId="47769" xr:uid="{00000000-0005-0000-0000-000011660000}"/>
    <cellStyle name="Comma 120" xfId="17018" xr:uid="{00000000-0005-0000-0000-000012660000}"/>
    <cellStyle name="Comma 120 2" xfId="17019" xr:uid="{00000000-0005-0000-0000-000013660000}"/>
    <cellStyle name="Comma 121" xfId="17020" xr:uid="{00000000-0005-0000-0000-000014660000}"/>
    <cellStyle name="Comma 121 2" xfId="17021" xr:uid="{00000000-0005-0000-0000-000015660000}"/>
    <cellStyle name="Comma 122" xfId="17022" xr:uid="{00000000-0005-0000-0000-000016660000}"/>
    <cellStyle name="Comma 122 2" xfId="17023" xr:uid="{00000000-0005-0000-0000-000017660000}"/>
    <cellStyle name="Comma 123" xfId="17024" xr:uid="{00000000-0005-0000-0000-000018660000}"/>
    <cellStyle name="Comma 123 2" xfId="17025" xr:uid="{00000000-0005-0000-0000-000019660000}"/>
    <cellStyle name="Comma 124" xfId="17026" xr:uid="{00000000-0005-0000-0000-00001A660000}"/>
    <cellStyle name="Comma 124 2" xfId="17027" xr:uid="{00000000-0005-0000-0000-00001B660000}"/>
    <cellStyle name="Comma 125" xfId="17028" xr:uid="{00000000-0005-0000-0000-00001C660000}"/>
    <cellStyle name="Comma 126" xfId="17029" xr:uid="{00000000-0005-0000-0000-00001D660000}"/>
    <cellStyle name="Comma 127" xfId="17030" xr:uid="{00000000-0005-0000-0000-00001E660000}"/>
    <cellStyle name="Comma 128" xfId="17031" xr:uid="{00000000-0005-0000-0000-00001F660000}"/>
    <cellStyle name="Comma 129" xfId="17032" xr:uid="{00000000-0005-0000-0000-000020660000}"/>
    <cellStyle name="Comma 13" xfId="17033" xr:uid="{00000000-0005-0000-0000-000021660000}"/>
    <cellStyle name="Comma 130" xfId="17034" xr:uid="{00000000-0005-0000-0000-000022660000}"/>
    <cellStyle name="Comma 131" xfId="17035" xr:uid="{00000000-0005-0000-0000-000023660000}"/>
    <cellStyle name="Comma 132" xfId="17036" xr:uid="{00000000-0005-0000-0000-000024660000}"/>
    <cellStyle name="Comma 133" xfId="17037" xr:uid="{00000000-0005-0000-0000-000025660000}"/>
    <cellStyle name="Comma 134" xfId="17038" xr:uid="{00000000-0005-0000-0000-000026660000}"/>
    <cellStyle name="Comma 135" xfId="17039" xr:uid="{00000000-0005-0000-0000-000027660000}"/>
    <cellStyle name="Comma 136" xfId="17040" xr:uid="{00000000-0005-0000-0000-000028660000}"/>
    <cellStyle name="Comma 137" xfId="17041" xr:uid="{00000000-0005-0000-0000-000029660000}"/>
    <cellStyle name="Comma 138" xfId="17042" xr:uid="{00000000-0005-0000-0000-00002A660000}"/>
    <cellStyle name="Comma 139" xfId="17043" xr:uid="{00000000-0005-0000-0000-00002B660000}"/>
    <cellStyle name="Comma 139 2" xfId="17044" xr:uid="{00000000-0005-0000-0000-00002C660000}"/>
    <cellStyle name="Comma 14" xfId="17045" xr:uid="{00000000-0005-0000-0000-00002D660000}"/>
    <cellStyle name="Comma 14 2" xfId="17046" xr:uid="{00000000-0005-0000-0000-00002E660000}"/>
    <cellStyle name="Comma 140" xfId="17047" xr:uid="{00000000-0005-0000-0000-00002F660000}"/>
    <cellStyle name="Comma 140 2" xfId="17048" xr:uid="{00000000-0005-0000-0000-000030660000}"/>
    <cellStyle name="Comma 141" xfId="17049" xr:uid="{00000000-0005-0000-0000-000031660000}"/>
    <cellStyle name="Comma 141 2" xfId="17050" xr:uid="{00000000-0005-0000-0000-000032660000}"/>
    <cellStyle name="Comma 142" xfId="17051" xr:uid="{00000000-0005-0000-0000-000033660000}"/>
    <cellStyle name="Comma 142 2" xfId="17052" xr:uid="{00000000-0005-0000-0000-000034660000}"/>
    <cellStyle name="Comma 143" xfId="17053" xr:uid="{00000000-0005-0000-0000-000035660000}"/>
    <cellStyle name="Comma 143 2" xfId="17054" xr:uid="{00000000-0005-0000-0000-000036660000}"/>
    <cellStyle name="Comma 144" xfId="17055" xr:uid="{00000000-0005-0000-0000-000037660000}"/>
    <cellStyle name="Comma 144 2" xfId="17056" xr:uid="{00000000-0005-0000-0000-000038660000}"/>
    <cellStyle name="Comma 145" xfId="17057" xr:uid="{00000000-0005-0000-0000-000039660000}"/>
    <cellStyle name="Comma 145 2" xfId="17058" xr:uid="{00000000-0005-0000-0000-00003A660000}"/>
    <cellStyle name="Comma 146" xfId="17059" xr:uid="{00000000-0005-0000-0000-00003B660000}"/>
    <cellStyle name="Comma 146 2" xfId="17060" xr:uid="{00000000-0005-0000-0000-00003C660000}"/>
    <cellStyle name="Comma 147" xfId="17061" xr:uid="{00000000-0005-0000-0000-00003D660000}"/>
    <cellStyle name="Comma 147 2" xfId="17062" xr:uid="{00000000-0005-0000-0000-00003E660000}"/>
    <cellStyle name="Comma 148" xfId="17063" xr:uid="{00000000-0005-0000-0000-00003F660000}"/>
    <cellStyle name="Comma 148 2" xfId="17064" xr:uid="{00000000-0005-0000-0000-000040660000}"/>
    <cellStyle name="Comma 149" xfId="17065" xr:uid="{00000000-0005-0000-0000-000041660000}"/>
    <cellStyle name="Comma 15" xfId="17066" xr:uid="{00000000-0005-0000-0000-000042660000}"/>
    <cellStyle name="Comma 15 2" xfId="17067" xr:uid="{00000000-0005-0000-0000-000043660000}"/>
    <cellStyle name="Comma 150" xfId="17068" xr:uid="{00000000-0005-0000-0000-000044660000}"/>
    <cellStyle name="Comma 151" xfId="17069" xr:uid="{00000000-0005-0000-0000-000045660000}"/>
    <cellStyle name="Comma 152" xfId="17070" xr:uid="{00000000-0005-0000-0000-000046660000}"/>
    <cellStyle name="Comma 153" xfId="17071" xr:uid="{00000000-0005-0000-0000-000047660000}"/>
    <cellStyle name="Comma 153 2" xfId="17072" xr:uid="{00000000-0005-0000-0000-000048660000}"/>
    <cellStyle name="Comma 154" xfId="17073" xr:uid="{00000000-0005-0000-0000-000049660000}"/>
    <cellStyle name="Comma 154 2" xfId="17074" xr:uid="{00000000-0005-0000-0000-00004A660000}"/>
    <cellStyle name="Comma 155" xfId="17075" xr:uid="{00000000-0005-0000-0000-00004B660000}"/>
    <cellStyle name="Comma 155 2" xfId="17076" xr:uid="{00000000-0005-0000-0000-00004C660000}"/>
    <cellStyle name="Comma 156" xfId="17077" xr:uid="{00000000-0005-0000-0000-00004D660000}"/>
    <cellStyle name="Comma 156 2" xfId="17078" xr:uid="{00000000-0005-0000-0000-00004E660000}"/>
    <cellStyle name="Comma 157" xfId="17079" xr:uid="{00000000-0005-0000-0000-00004F660000}"/>
    <cellStyle name="Comma 157 2" xfId="17080" xr:uid="{00000000-0005-0000-0000-000050660000}"/>
    <cellStyle name="Comma 158" xfId="17081" xr:uid="{00000000-0005-0000-0000-000051660000}"/>
    <cellStyle name="Comma 158 2" xfId="17082" xr:uid="{00000000-0005-0000-0000-000052660000}"/>
    <cellStyle name="Comma 159" xfId="17083" xr:uid="{00000000-0005-0000-0000-000053660000}"/>
    <cellStyle name="Comma 159 2" xfId="17084" xr:uid="{00000000-0005-0000-0000-000054660000}"/>
    <cellStyle name="Comma 16" xfId="17085" xr:uid="{00000000-0005-0000-0000-000055660000}"/>
    <cellStyle name="Comma 16 2" xfId="17086" xr:uid="{00000000-0005-0000-0000-000056660000}"/>
    <cellStyle name="Comma 160" xfId="17087" xr:uid="{00000000-0005-0000-0000-000057660000}"/>
    <cellStyle name="Comma 160 2" xfId="17088" xr:uid="{00000000-0005-0000-0000-000058660000}"/>
    <cellStyle name="Comma 161" xfId="17089" xr:uid="{00000000-0005-0000-0000-000059660000}"/>
    <cellStyle name="Comma 161 2" xfId="17090" xr:uid="{00000000-0005-0000-0000-00005A660000}"/>
    <cellStyle name="Comma 162" xfId="17091" xr:uid="{00000000-0005-0000-0000-00005B660000}"/>
    <cellStyle name="Comma 162 2" xfId="17092" xr:uid="{00000000-0005-0000-0000-00005C660000}"/>
    <cellStyle name="Comma 163" xfId="17093" xr:uid="{00000000-0005-0000-0000-00005D660000}"/>
    <cellStyle name="Comma 163 2" xfId="17094" xr:uid="{00000000-0005-0000-0000-00005E660000}"/>
    <cellStyle name="Comma 164" xfId="17095" xr:uid="{00000000-0005-0000-0000-00005F660000}"/>
    <cellStyle name="Comma 164 2" xfId="17096" xr:uid="{00000000-0005-0000-0000-000060660000}"/>
    <cellStyle name="Comma 165" xfId="17097" xr:uid="{00000000-0005-0000-0000-000061660000}"/>
    <cellStyle name="Comma 165 2" xfId="17098" xr:uid="{00000000-0005-0000-0000-000062660000}"/>
    <cellStyle name="Comma 166" xfId="17099" xr:uid="{00000000-0005-0000-0000-000063660000}"/>
    <cellStyle name="Comma 166 2" xfId="17100" xr:uid="{00000000-0005-0000-0000-000064660000}"/>
    <cellStyle name="Comma 167" xfId="17101" xr:uid="{00000000-0005-0000-0000-000065660000}"/>
    <cellStyle name="Comma 167 2" xfId="17102" xr:uid="{00000000-0005-0000-0000-000066660000}"/>
    <cellStyle name="Comma 168" xfId="17103" xr:uid="{00000000-0005-0000-0000-000067660000}"/>
    <cellStyle name="Comma 168 2" xfId="17104" xr:uid="{00000000-0005-0000-0000-000068660000}"/>
    <cellStyle name="Comma 169" xfId="17105" xr:uid="{00000000-0005-0000-0000-000069660000}"/>
    <cellStyle name="Comma 169 2" xfId="17106" xr:uid="{00000000-0005-0000-0000-00006A660000}"/>
    <cellStyle name="Comma 17" xfId="17107" xr:uid="{00000000-0005-0000-0000-00006B660000}"/>
    <cellStyle name="Comma 17 2" xfId="17108" xr:uid="{00000000-0005-0000-0000-00006C660000}"/>
    <cellStyle name="Comma 170" xfId="17109" xr:uid="{00000000-0005-0000-0000-00006D660000}"/>
    <cellStyle name="Comma 170 2" xfId="17110" xr:uid="{00000000-0005-0000-0000-00006E660000}"/>
    <cellStyle name="Comma 171" xfId="17111" xr:uid="{00000000-0005-0000-0000-00006F660000}"/>
    <cellStyle name="Comma 171 2" xfId="17112" xr:uid="{00000000-0005-0000-0000-000070660000}"/>
    <cellStyle name="Comma 172" xfId="17113" xr:uid="{00000000-0005-0000-0000-000071660000}"/>
    <cellStyle name="Comma 172 2" xfId="17114" xr:uid="{00000000-0005-0000-0000-000072660000}"/>
    <cellStyle name="Comma 173" xfId="17115" xr:uid="{00000000-0005-0000-0000-000073660000}"/>
    <cellStyle name="Comma 173 2" xfId="17116" xr:uid="{00000000-0005-0000-0000-000074660000}"/>
    <cellStyle name="Comma 174" xfId="17117" xr:uid="{00000000-0005-0000-0000-000075660000}"/>
    <cellStyle name="Comma 174 2" xfId="17118" xr:uid="{00000000-0005-0000-0000-000076660000}"/>
    <cellStyle name="Comma 175" xfId="17119" xr:uid="{00000000-0005-0000-0000-000077660000}"/>
    <cellStyle name="Comma 175 2" xfId="17120" xr:uid="{00000000-0005-0000-0000-000078660000}"/>
    <cellStyle name="Comma 176" xfId="17121" xr:uid="{00000000-0005-0000-0000-000079660000}"/>
    <cellStyle name="Comma 176 2" xfId="17122" xr:uid="{00000000-0005-0000-0000-00007A660000}"/>
    <cellStyle name="Comma 177" xfId="17123" xr:uid="{00000000-0005-0000-0000-00007B660000}"/>
    <cellStyle name="Comma 177 2" xfId="17124" xr:uid="{00000000-0005-0000-0000-00007C660000}"/>
    <cellStyle name="Comma 178" xfId="17125" xr:uid="{00000000-0005-0000-0000-00007D660000}"/>
    <cellStyle name="Comma 178 2" xfId="17126" xr:uid="{00000000-0005-0000-0000-00007E660000}"/>
    <cellStyle name="Comma 179" xfId="17127" xr:uid="{00000000-0005-0000-0000-00007F660000}"/>
    <cellStyle name="Comma 179 2" xfId="17128" xr:uid="{00000000-0005-0000-0000-000080660000}"/>
    <cellStyle name="Comma 18" xfId="17129" xr:uid="{00000000-0005-0000-0000-000081660000}"/>
    <cellStyle name="Comma 18 2" xfId="17130" xr:uid="{00000000-0005-0000-0000-000082660000}"/>
    <cellStyle name="Comma 180" xfId="17131" xr:uid="{00000000-0005-0000-0000-000083660000}"/>
    <cellStyle name="Comma 180 2" xfId="17132" xr:uid="{00000000-0005-0000-0000-000084660000}"/>
    <cellStyle name="Comma 181" xfId="17133" xr:uid="{00000000-0005-0000-0000-000085660000}"/>
    <cellStyle name="Comma 181 2" xfId="17134" xr:uid="{00000000-0005-0000-0000-000086660000}"/>
    <cellStyle name="Comma 182" xfId="17135" xr:uid="{00000000-0005-0000-0000-000087660000}"/>
    <cellStyle name="Comma 182 2" xfId="17136" xr:uid="{00000000-0005-0000-0000-000088660000}"/>
    <cellStyle name="Comma 183" xfId="17137" xr:uid="{00000000-0005-0000-0000-000089660000}"/>
    <cellStyle name="Comma 183 2" xfId="17138" xr:uid="{00000000-0005-0000-0000-00008A660000}"/>
    <cellStyle name="Comma 184" xfId="17139" xr:uid="{00000000-0005-0000-0000-00008B660000}"/>
    <cellStyle name="Comma 184 2" xfId="17140" xr:uid="{00000000-0005-0000-0000-00008C660000}"/>
    <cellStyle name="Comma 185" xfId="17141" xr:uid="{00000000-0005-0000-0000-00008D660000}"/>
    <cellStyle name="Comma 185 2" xfId="17142" xr:uid="{00000000-0005-0000-0000-00008E660000}"/>
    <cellStyle name="Comma 186" xfId="17143" xr:uid="{00000000-0005-0000-0000-00008F660000}"/>
    <cellStyle name="Comma 186 2" xfId="17144" xr:uid="{00000000-0005-0000-0000-000090660000}"/>
    <cellStyle name="Comma 187" xfId="17145" xr:uid="{00000000-0005-0000-0000-000091660000}"/>
    <cellStyle name="Comma 187 2" xfId="17146" xr:uid="{00000000-0005-0000-0000-000092660000}"/>
    <cellStyle name="Comma 188" xfId="17147" xr:uid="{00000000-0005-0000-0000-000093660000}"/>
    <cellStyle name="Comma 188 2" xfId="17148" xr:uid="{00000000-0005-0000-0000-000094660000}"/>
    <cellStyle name="Comma 189" xfId="17149" xr:uid="{00000000-0005-0000-0000-000095660000}"/>
    <cellStyle name="Comma 189 2" xfId="17150" xr:uid="{00000000-0005-0000-0000-000096660000}"/>
    <cellStyle name="Comma 19" xfId="17151" xr:uid="{00000000-0005-0000-0000-000097660000}"/>
    <cellStyle name="Comma 19 2" xfId="17152" xr:uid="{00000000-0005-0000-0000-000098660000}"/>
    <cellStyle name="Comma 190" xfId="17153" xr:uid="{00000000-0005-0000-0000-000099660000}"/>
    <cellStyle name="Comma 190 2" xfId="17154" xr:uid="{00000000-0005-0000-0000-00009A660000}"/>
    <cellStyle name="Comma 191" xfId="17155" xr:uid="{00000000-0005-0000-0000-00009B660000}"/>
    <cellStyle name="Comma 191 2" xfId="17156" xr:uid="{00000000-0005-0000-0000-00009C660000}"/>
    <cellStyle name="Comma 192" xfId="17157" xr:uid="{00000000-0005-0000-0000-00009D660000}"/>
    <cellStyle name="Comma 192 2" xfId="17158" xr:uid="{00000000-0005-0000-0000-00009E660000}"/>
    <cellStyle name="Comma 193" xfId="17159" xr:uid="{00000000-0005-0000-0000-00009F660000}"/>
    <cellStyle name="Comma 193 2" xfId="17160" xr:uid="{00000000-0005-0000-0000-0000A0660000}"/>
    <cellStyle name="Comma 194" xfId="17161" xr:uid="{00000000-0005-0000-0000-0000A1660000}"/>
    <cellStyle name="Comma 194 2" xfId="17162" xr:uid="{00000000-0005-0000-0000-0000A2660000}"/>
    <cellStyle name="Comma 195" xfId="17163" xr:uid="{00000000-0005-0000-0000-0000A3660000}"/>
    <cellStyle name="Comma 195 2" xfId="17164" xr:uid="{00000000-0005-0000-0000-0000A4660000}"/>
    <cellStyle name="Comma 196" xfId="17165" xr:uid="{00000000-0005-0000-0000-0000A5660000}"/>
    <cellStyle name="Comma 196 2" xfId="17166" xr:uid="{00000000-0005-0000-0000-0000A6660000}"/>
    <cellStyle name="Comma 197" xfId="17167" xr:uid="{00000000-0005-0000-0000-0000A7660000}"/>
    <cellStyle name="Comma 197 2" xfId="17168" xr:uid="{00000000-0005-0000-0000-0000A8660000}"/>
    <cellStyle name="Comma 198" xfId="17169" xr:uid="{00000000-0005-0000-0000-0000A9660000}"/>
    <cellStyle name="Comma 198 2" xfId="17170" xr:uid="{00000000-0005-0000-0000-0000AA660000}"/>
    <cellStyle name="Comma 199" xfId="17171" xr:uid="{00000000-0005-0000-0000-0000AB660000}"/>
    <cellStyle name="Comma 199 2" xfId="17172" xr:uid="{00000000-0005-0000-0000-0000AC660000}"/>
    <cellStyle name="Comma 2" xfId="15" xr:uid="{00000000-0005-0000-0000-0000AD660000}"/>
    <cellStyle name="Comma 2 2" xfId="17173" xr:uid="{00000000-0005-0000-0000-0000AE660000}"/>
    <cellStyle name="Comma 2 2 2" xfId="17174" xr:uid="{00000000-0005-0000-0000-0000AF660000}"/>
    <cellStyle name="Comma 2 2 2 2" xfId="17175" xr:uid="{00000000-0005-0000-0000-0000B0660000}"/>
    <cellStyle name="Comma 2 2 2 3" xfId="17176" xr:uid="{00000000-0005-0000-0000-0000B1660000}"/>
    <cellStyle name="Comma 2 2 3" xfId="17177" xr:uid="{00000000-0005-0000-0000-0000B2660000}"/>
    <cellStyle name="Comma 2 2 3 2" xfId="41877" xr:uid="{00000000-0005-0000-0000-0000B3660000}"/>
    <cellStyle name="Comma 2 2 4" xfId="17178" xr:uid="{00000000-0005-0000-0000-0000B4660000}"/>
    <cellStyle name="Comma 2 2 4 2" xfId="17179" xr:uid="{00000000-0005-0000-0000-0000B5660000}"/>
    <cellStyle name="Comma 2 2 4 2 2" xfId="17180" xr:uid="{00000000-0005-0000-0000-0000B6660000}"/>
    <cellStyle name="Comma 2 2 4 2 3" xfId="47772" xr:uid="{00000000-0005-0000-0000-0000B7660000}"/>
    <cellStyle name="Comma 2 2 4 3" xfId="17181" xr:uid="{00000000-0005-0000-0000-0000B8660000}"/>
    <cellStyle name="Comma 2 2 4 4" xfId="17182" xr:uid="{00000000-0005-0000-0000-0000B9660000}"/>
    <cellStyle name="Comma 2 2 4 5" xfId="38820" xr:uid="{00000000-0005-0000-0000-0000BA660000}"/>
    <cellStyle name="Comma 2 2 4 6" xfId="47771" xr:uid="{00000000-0005-0000-0000-0000BB660000}"/>
    <cellStyle name="Comma 2 2 5" xfId="17183" xr:uid="{00000000-0005-0000-0000-0000BC660000}"/>
    <cellStyle name="Comma 2 2 5 2" xfId="47773" xr:uid="{00000000-0005-0000-0000-0000BD660000}"/>
    <cellStyle name="Comma 2 2 6" xfId="35052" xr:uid="{00000000-0005-0000-0000-0000BE660000}"/>
    <cellStyle name="Comma 2 3" xfId="17184" xr:uid="{00000000-0005-0000-0000-0000BF660000}"/>
    <cellStyle name="Comma 2 3 2" xfId="17185" xr:uid="{00000000-0005-0000-0000-0000C0660000}"/>
    <cellStyle name="Comma 2 3 2 2" xfId="41878" xr:uid="{00000000-0005-0000-0000-0000C1660000}"/>
    <cellStyle name="Comma 2 3 3" xfId="17186" xr:uid="{00000000-0005-0000-0000-0000C2660000}"/>
    <cellStyle name="Comma 2 3 3 2" xfId="17187" xr:uid="{00000000-0005-0000-0000-0000C3660000}"/>
    <cellStyle name="Comma 2 3 3 2 2" xfId="17188" xr:uid="{00000000-0005-0000-0000-0000C4660000}"/>
    <cellStyle name="Comma 2 3 3 2 2 2" xfId="47775" xr:uid="{00000000-0005-0000-0000-0000C5660000}"/>
    <cellStyle name="Comma 2 3 3 2 3" xfId="38822" xr:uid="{00000000-0005-0000-0000-0000C6660000}"/>
    <cellStyle name="Comma 2 3 3 2 4" xfId="47774" xr:uid="{00000000-0005-0000-0000-0000C7660000}"/>
    <cellStyle name="Comma 2 3 3 3" xfId="17189" xr:uid="{00000000-0005-0000-0000-0000C8660000}"/>
    <cellStyle name="Comma 2 3 3 4" xfId="17190" xr:uid="{00000000-0005-0000-0000-0000C9660000}"/>
    <cellStyle name="Comma 2 3 3 5" xfId="38821" xr:uid="{00000000-0005-0000-0000-0000CA660000}"/>
    <cellStyle name="Comma 2 3 4" xfId="17191" xr:uid="{00000000-0005-0000-0000-0000CB660000}"/>
    <cellStyle name="Comma 2 4" xfId="17192" xr:uid="{00000000-0005-0000-0000-0000CC660000}"/>
    <cellStyle name="Comma 2 4 2" xfId="17193" xr:uid="{00000000-0005-0000-0000-0000CD660000}"/>
    <cellStyle name="Comma 2 5" xfId="17194" xr:uid="{00000000-0005-0000-0000-0000CE660000}"/>
    <cellStyle name="Comma 2 5 2" xfId="41879" xr:uid="{00000000-0005-0000-0000-0000CF660000}"/>
    <cellStyle name="Comma 2 6" xfId="34372" xr:uid="{00000000-0005-0000-0000-0000D0660000}"/>
    <cellStyle name="Comma 2 6 2" xfId="35053" xr:uid="{00000000-0005-0000-0000-0000D1660000}"/>
    <cellStyle name="Comma 2 6 3" xfId="41880" xr:uid="{00000000-0005-0000-0000-0000D2660000}"/>
    <cellStyle name="Comma 20" xfId="17195" xr:uid="{00000000-0005-0000-0000-0000D3660000}"/>
    <cellStyle name="Comma 20 2" xfId="17196" xr:uid="{00000000-0005-0000-0000-0000D4660000}"/>
    <cellStyle name="Comma 200" xfId="17197" xr:uid="{00000000-0005-0000-0000-0000D5660000}"/>
    <cellStyle name="Comma 200 2" xfId="17198" xr:uid="{00000000-0005-0000-0000-0000D6660000}"/>
    <cellStyle name="Comma 201" xfId="17199" xr:uid="{00000000-0005-0000-0000-0000D7660000}"/>
    <cellStyle name="Comma 201 2" xfId="17200" xr:uid="{00000000-0005-0000-0000-0000D8660000}"/>
    <cellStyle name="Comma 202" xfId="17201" xr:uid="{00000000-0005-0000-0000-0000D9660000}"/>
    <cellStyle name="Comma 202 2" xfId="17202" xr:uid="{00000000-0005-0000-0000-0000DA660000}"/>
    <cellStyle name="Comma 203" xfId="17203" xr:uid="{00000000-0005-0000-0000-0000DB660000}"/>
    <cellStyle name="Comma 203 2" xfId="17204" xr:uid="{00000000-0005-0000-0000-0000DC660000}"/>
    <cellStyle name="Comma 204" xfId="17205" xr:uid="{00000000-0005-0000-0000-0000DD660000}"/>
    <cellStyle name="Comma 204 2" xfId="17206" xr:uid="{00000000-0005-0000-0000-0000DE660000}"/>
    <cellStyle name="Comma 205" xfId="17207" xr:uid="{00000000-0005-0000-0000-0000DF660000}"/>
    <cellStyle name="Comma 205 2" xfId="17208" xr:uid="{00000000-0005-0000-0000-0000E0660000}"/>
    <cellStyle name="Comma 206" xfId="17209" xr:uid="{00000000-0005-0000-0000-0000E1660000}"/>
    <cellStyle name="Comma 206 2" xfId="17210" xr:uid="{00000000-0005-0000-0000-0000E2660000}"/>
    <cellStyle name="Comma 207" xfId="17211" xr:uid="{00000000-0005-0000-0000-0000E3660000}"/>
    <cellStyle name="Comma 207 2" xfId="17212" xr:uid="{00000000-0005-0000-0000-0000E4660000}"/>
    <cellStyle name="Comma 208" xfId="17213" xr:uid="{00000000-0005-0000-0000-0000E5660000}"/>
    <cellStyle name="Comma 208 2" xfId="17214" xr:uid="{00000000-0005-0000-0000-0000E6660000}"/>
    <cellStyle name="Comma 209" xfId="17215" xr:uid="{00000000-0005-0000-0000-0000E7660000}"/>
    <cellStyle name="Comma 209 2" xfId="17216" xr:uid="{00000000-0005-0000-0000-0000E8660000}"/>
    <cellStyle name="Comma 21" xfId="17217" xr:uid="{00000000-0005-0000-0000-0000E9660000}"/>
    <cellStyle name="Comma 21 2" xfId="17218" xr:uid="{00000000-0005-0000-0000-0000EA660000}"/>
    <cellStyle name="Comma 210" xfId="17219" xr:uid="{00000000-0005-0000-0000-0000EB660000}"/>
    <cellStyle name="Comma 210 2" xfId="17220" xr:uid="{00000000-0005-0000-0000-0000EC660000}"/>
    <cellStyle name="Comma 211" xfId="17221" xr:uid="{00000000-0005-0000-0000-0000ED660000}"/>
    <cellStyle name="Comma 211 2" xfId="17222" xr:uid="{00000000-0005-0000-0000-0000EE660000}"/>
    <cellStyle name="Comma 212" xfId="17223" xr:uid="{00000000-0005-0000-0000-0000EF660000}"/>
    <cellStyle name="Comma 212 2" xfId="17224" xr:uid="{00000000-0005-0000-0000-0000F0660000}"/>
    <cellStyle name="Comma 213" xfId="17225" xr:uid="{00000000-0005-0000-0000-0000F1660000}"/>
    <cellStyle name="Comma 213 2" xfId="17226" xr:uid="{00000000-0005-0000-0000-0000F2660000}"/>
    <cellStyle name="Comma 214" xfId="17227" xr:uid="{00000000-0005-0000-0000-0000F3660000}"/>
    <cellStyle name="Comma 214 2" xfId="17228" xr:uid="{00000000-0005-0000-0000-0000F4660000}"/>
    <cellStyle name="Comma 215" xfId="17229" xr:uid="{00000000-0005-0000-0000-0000F5660000}"/>
    <cellStyle name="Comma 215 2" xfId="17230" xr:uid="{00000000-0005-0000-0000-0000F6660000}"/>
    <cellStyle name="Comma 216" xfId="17231" xr:uid="{00000000-0005-0000-0000-0000F7660000}"/>
    <cellStyle name="Comma 216 2" xfId="17232" xr:uid="{00000000-0005-0000-0000-0000F8660000}"/>
    <cellStyle name="Comma 217" xfId="17233" xr:uid="{00000000-0005-0000-0000-0000F9660000}"/>
    <cellStyle name="Comma 217 2" xfId="17234" xr:uid="{00000000-0005-0000-0000-0000FA660000}"/>
    <cellStyle name="Comma 218" xfId="17235" xr:uid="{00000000-0005-0000-0000-0000FB660000}"/>
    <cellStyle name="Comma 218 2" xfId="17236" xr:uid="{00000000-0005-0000-0000-0000FC660000}"/>
    <cellStyle name="Comma 219" xfId="17237" xr:uid="{00000000-0005-0000-0000-0000FD660000}"/>
    <cellStyle name="Comma 219 2" xfId="17238" xr:uid="{00000000-0005-0000-0000-0000FE660000}"/>
    <cellStyle name="Comma 22" xfId="17239" xr:uid="{00000000-0005-0000-0000-0000FF660000}"/>
    <cellStyle name="Comma 220" xfId="17240" xr:uid="{00000000-0005-0000-0000-000000670000}"/>
    <cellStyle name="Comma 220 2" xfId="17241" xr:uid="{00000000-0005-0000-0000-000001670000}"/>
    <cellStyle name="Comma 221" xfId="17242" xr:uid="{00000000-0005-0000-0000-000002670000}"/>
    <cellStyle name="Comma 221 2" xfId="17243" xr:uid="{00000000-0005-0000-0000-000003670000}"/>
    <cellStyle name="Comma 222" xfId="17244" xr:uid="{00000000-0005-0000-0000-000004670000}"/>
    <cellStyle name="Comma 222 2" xfId="17245" xr:uid="{00000000-0005-0000-0000-000005670000}"/>
    <cellStyle name="Comma 223" xfId="17246" xr:uid="{00000000-0005-0000-0000-000006670000}"/>
    <cellStyle name="Comma 223 2" xfId="17247" xr:uid="{00000000-0005-0000-0000-000007670000}"/>
    <cellStyle name="Comma 224" xfId="17248" xr:uid="{00000000-0005-0000-0000-000008670000}"/>
    <cellStyle name="Comma 224 2" xfId="17249" xr:uid="{00000000-0005-0000-0000-000009670000}"/>
    <cellStyle name="Comma 225" xfId="17250" xr:uid="{00000000-0005-0000-0000-00000A670000}"/>
    <cellStyle name="Comma 225 2" xfId="17251" xr:uid="{00000000-0005-0000-0000-00000B670000}"/>
    <cellStyle name="Comma 226" xfId="17252" xr:uid="{00000000-0005-0000-0000-00000C670000}"/>
    <cellStyle name="Comma 226 2" xfId="17253" xr:uid="{00000000-0005-0000-0000-00000D670000}"/>
    <cellStyle name="Comma 227" xfId="17254" xr:uid="{00000000-0005-0000-0000-00000E670000}"/>
    <cellStyle name="Comma 227 2" xfId="17255" xr:uid="{00000000-0005-0000-0000-00000F670000}"/>
    <cellStyle name="Comma 228" xfId="17256" xr:uid="{00000000-0005-0000-0000-000010670000}"/>
    <cellStyle name="Comma 228 2" xfId="17257" xr:uid="{00000000-0005-0000-0000-000011670000}"/>
    <cellStyle name="Comma 229" xfId="17258" xr:uid="{00000000-0005-0000-0000-000012670000}"/>
    <cellStyle name="Comma 229 2" xfId="17259" xr:uid="{00000000-0005-0000-0000-000013670000}"/>
    <cellStyle name="Comma 23" xfId="17260" xr:uid="{00000000-0005-0000-0000-000014670000}"/>
    <cellStyle name="Comma 23 2" xfId="17261" xr:uid="{00000000-0005-0000-0000-000015670000}"/>
    <cellStyle name="Comma 230" xfId="17262" xr:uid="{00000000-0005-0000-0000-000016670000}"/>
    <cellStyle name="Comma 230 2" xfId="17263" xr:uid="{00000000-0005-0000-0000-000017670000}"/>
    <cellStyle name="Comma 231" xfId="17264" xr:uid="{00000000-0005-0000-0000-000018670000}"/>
    <cellStyle name="Comma 231 2" xfId="17265" xr:uid="{00000000-0005-0000-0000-000019670000}"/>
    <cellStyle name="Comma 232" xfId="17266" xr:uid="{00000000-0005-0000-0000-00001A670000}"/>
    <cellStyle name="Comma 232 2" xfId="17267" xr:uid="{00000000-0005-0000-0000-00001B670000}"/>
    <cellStyle name="Comma 233" xfId="17268" xr:uid="{00000000-0005-0000-0000-00001C670000}"/>
    <cellStyle name="Comma 234" xfId="17269" xr:uid="{00000000-0005-0000-0000-00001D670000}"/>
    <cellStyle name="Comma 234 2" xfId="17270" xr:uid="{00000000-0005-0000-0000-00001E670000}"/>
    <cellStyle name="Comma 235" xfId="17271" xr:uid="{00000000-0005-0000-0000-00001F670000}"/>
    <cellStyle name="Comma 235 2" xfId="17272" xr:uid="{00000000-0005-0000-0000-000020670000}"/>
    <cellStyle name="Comma 236" xfId="17273" xr:uid="{00000000-0005-0000-0000-000021670000}"/>
    <cellStyle name="Comma 236 2" xfId="17274" xr:uid="{00000000-0005-0000-0000-000022670000}"/>
    <cellStyle name="Comma 237" xfId="17275" xr:uid="{00000000-0005-0000-0000-000023670000}"/>
    <cellStyle name="Comma 237 2" xfId="17276" xr:uid="{00000000-0005-0000-0000-000024670000}"/>
    <cellStyle name="Comma 238" xfId="17277" xr:uid="{00000000-0005-0000-0000-000025670000}"/>
    <cellStyle name="Comma 238 2" xfId="17278" xr:uid="{00000000-0005-0000-0000-000026670000}"/>
    <cellStyle name="Comma 239" xfId="17279" xr:uid="{00000000-0005-0000-0000-000027670000}"/>
    <cellStyle name="Comma 239 2" xfId="17280" xr:uid="{00000000-0005-0000-0000-000028670000}"/>
    <cellStyle name="Comma 239 2 2" xfId="17281" xr:uid="{00000000-0005-0000-0000-000029670000}"/>
    <cellStyle name="Comma 239 2 2 2" xfId="17282" xr:uid="{00000000-0005-0000-0000-00002A670000}"/>
    <cellStyle name="Comma 239 2 2 2 2" xfId="17283" xr:uid="{00000000-0005-0000-0000-00002B670000}"/>
    <cellStyle name="Comma 239 2 2 2 3" xfId="47779" xr:uid="{00000000-0005-0000-0000-00002C670000}"/>
    <cellStyle name="Comma 239 2 2 3" xfId="17284" xr:uid="{00000000-0005-0000-0000-00002D670000}"/>
    <cellStyle name="Comma 239 2 2 4" xfId="17285" xr:uid="{00000000-0005-0000-0000-00002E670000}"/>
    <cellStyle name="Comma 239 2 2 5" xfId="38824" xr:uid="{00000000-0005-0000-0000-00002F670000}"/>
    <cellStyle name="Comma 239 2 2 6" xfId="47778" xr:uid="{00000000-0005-0000-0000-000030670000}"/>
    <cellStyle name="Comma 239 2 3" xfId="17286" xr:uid="{00000000-0005-0000-0000-000031670000}"/>
    <cellStyle name="Comma 239 2 3 2" xfId="17287" xr:uid="{00000000-0005-0000-0000-000032670000}"/>
    <cellStyle name="Comma 239 2 3 3" xfId="47780" xr:uid="{00000000-0005-0000-0000-000033670000}"/>
    <cellStyle name="Comma 239 2 4" xfId="17288" xr:uid="{00000000-0005-0000-0000-000034670000}"/>
    <cellStyle name="Comma 239 2 5" xfId="17289" xr:uid="{00000000-0005-0000-0000-000035670000}"/>
    <cellStyle name="Comma 239 2 6" xfId="38823" xr:uid="{00000000-0005-0000-0000-000036670000}"/>
    <cellStyle name="Comma 239 2 7" xfId="47777" xr:uid="{00000000-0005-0000-0000-000037670000}"/>
    <cellStyle name="Comma 239 3" xfId="17290" xr:uid="{00000000-0005-0000-0000-000038670000}"/>
    <cellStyle name="Comma 239 3 2" xfId="17291" xr:uid="{00000000-0005-0000-0000-000039670000}"/>
    <cellStyle name="Comma 239 3 2 2" xfId="17292" xr:uid="{00000000-0005-0000-0000-00003A670000}"/>
    <cellStyle name="Comma 239 3 2 3" xfId="47782" xr:uid="{00000000-0005-0000-0000-00003B670000}"/>
    <cellStyle name="Comma 239 3 3" xfId="17293" xr:uid="{00000000-0005-0000-0000-00003C670000}"/>
    <cellStyle name="Comma 239 3 4" xfId="17294" xr:uid="{00000000-0005-0000-0000-00003D670000}"/>
    <cellStyle name="Comma 239 3 5" xfId="38825" xr:uid="{00000000-0005-0000-0000-00003E670000}"/>
    <cellStyle name="Comma 239 3 6" xfId="47781" xr:uid="{00000000-0005-0000-0000-00003F670000}"/>
    <cellStyle name="Comma 239 4" xfId="17295" xr:uid="{00000000-0005-0000-0000-000040670000}"/>
    <cellStyle name="Comma 239 4 2" xfId="38826" xr:uid="{00000000-0005-0000-0000-000041670000}"/>
    <cellStyle name="Comma 239 5" xfId="17296" xr:uid="{00000000-0005-0000-0000-000042670000}"/>
    <cellStyle name="Comma 239 5 2" xfId="47783" xr:uid="{00000000-0005-0000-0000-000043670000}"/>
    <cellStyle name="Comma 239 6" xfId="17297" xr:uid="{00000000-0005-0000-0000-000044670000}"/>
    <cellStyle name="Comma 239 6 2" xfId="17298" xr:uid="{00000000-0005-0000-0000-000045670000}"/>
    <cellStyle name="Comma 239 7" xfId="17299" xr:uid="{00000000-0005-0000-0000-000046670000}"/>
    <cellStyle name="Comma 239 8" xfId="17300" xr:uid="{00000000-0005-0000-0000-000047670000}"/>
    <cellStyle name="Comma 239 9" xfId="47776" xr:uid="{00000000-0005-0000-0000-000048670000}"/>
    <cellStyle name="Comma 24" xfId="17301" xr:uid="{00000000-0005-0000-0000-000049670000}"/>
    <cellStyle name="Comma 24 2" xfId="17302" xr:uid="{00000000-0005-0000-0000-00004A670000}"/>
    <cellStyle name="Comma 240" xfId="17303" xr:uid="{00000000-0005-0000-0000-00004B670000}"/>
    <cellStyle name="Comma 240 2" xfId="17304" xr:uid="{00000000-0005-0000-0000-00004C670000}"/>
    <cellStyle name="Comma 240 2 2" xfId="17305" xr:uid="{00000000-0005-0000-0000-00004D670000}"/>
    <cellStyle name="Comma 240 2 2 2" xfId="17306" xr:uid="{00000000-0005-0000-0000-00004E670000}"/>
    <cellStyle name="Comma 240 2 2 2 2" xfId="17307" xr:uid="{00000000-0005-0000-0000-00004F670000}"/>
    <cellStyle name="Comma 240 2 2 2 3" xfId="47787" xr:uid="{00000000-0005-0000-0000-000050670000}"/>
    <cellStyle name="Comma 240 2 2 3" xfId="17308" xr:uid="{00000000-0005-0000-0000-000051670000}"/>
    <cellStyle name="Comma 240 2 2 4" xfId="17309" xr:uid="{00000000-0005-0000-0000-000052670000}"/>
    <cellStyle name="Comma 240 2 2 5" xfId="38828" xr:uid="{00000000-0005-0000-0000-000053670000}"/>
    <cellStyle name="Comma 240 2 2 6" xfId="47786" xr:uid="{00000000-0005-0000-0000-000054670000}"/>
    <cellStyle name="Comma 240 2 3" xfId="17310" xr:uid="{00000000-0005-0000-0000-000055670000}"/>
    <cellStyle name="Comma 240 2 3 2" xfId="17311" xr:uid="{00000000-0005-0000-0000-000056670000}"/>
    <cellStyle name="Comma 240 2 3 3" xfId="47788" xr:uid="{00000000-0005-0000-0000-000057670000}"/>
    <cellStyle name="Comma 240 2 4" xfId="17312" xr:uid="{00000000-0005-0000-0000-000058670000}"/>
    <cellStyle name="Comma 240 2 5" xfId="17313" xr:uid="{00000000-0005-0000-0000-000059670000}"/>
    <cellStyle name="Comma 240 2 6" xfId="38827" xr:uid="{00000000-0005-0000-0000-00005A670000}"/>
    <cellStyle name="Comma 240 2 7" xfId="47785" xr:uid="{00000000-0005-0000-0000-00005B670000}"/>
    <cellStyle name="Comma 240 3" xfId="17314" xr:uid="{00000000-0005-0000-0000-00005C670000}"/>
    <cellStyle name="Comma 240 3 2" xfId="17315" xr:uid="{00000000-0005-0000-0000-00005D670000}"/>
    <cellStyle name="Comma 240 3 2 2" xfId="17316" xr:uid="{00000000-0005-0000-0000-00005E670000}"/>
    <cellStyle name="Comma 240 3 2 3" xfId="47790" xr:uid="{00000000-0005-0000-0000-00005F670000}"/>
    <cellStyle name="Comma 240 3 3" xfId="17317" xr:uid="{00000000-0005-0000-0000-000060670000}"/>
    <cellStyle name="Comma 240 3 4" xfId="17318" xr:uid="{00000000-0005-0000-0000-000061670000}"/>
    <cellStyle name="Comma 240 3 5" xfId="38829" xr:uid="{00000000-0005-0000-0000-000062670000}"/>
    <cellStyle name="Comma 240 3 6" xfId="47789" xr:uid="{00000000-0005-0000-0000-000063670000}"/>
    <cellStyle name="Comma 240 4" xfId="17319" xr:uid="{00000000-0005-0000-0000-000064670000}"/>
    <cellStyle name="Comma 240 5" xfId="17320" xr:uid="{00000000-0005-0000-0000-000065670000}"/>
    <cellStyle name="Comma 240 5 2" xfId="17321" xr:uid="{00000000-0005-0000-0000-000066670000}"/>
    <cellStyle name="Comma 240 5 3" xfId="47791" xr:uid="{00000000-0005-0000-0000-000067670000}"/>
    <cellStyle name="Comma 240 6" xfId="17322" xr:uid="{00000000-0005-0000-0000-000068670000}"/>
    <cellStyle name="Comma 240 7" xfId="17323" xr:uid="{00000000-0005-0000-0000-000069670000}"/>
    <cellStyle name="Comma 240 8" xfId="47784" xr:uid="{00000000-0005-0000-0000-00006A670000}"/>
    <cellStyle name="Comma 241" xfId="17324" xr:uid="{00000000-0005-0000-0000-00006B670000}"/>
    <cellStyle name="Comma 241 2" xfId="17325" xr:uid="{00000000-0005-0000-0000-00006C670000}"/>
    <cellStyle name="Comma 241 2 2" xfId="17326" xr:uid="{00000000-0005-0000-0000-00006D670000}"/>
    <cellStyle name="Comma 241 2 2 2" xfId="17327" xr:uid="{00000000-0005-0000-0000-00006E670000}"/>
    <cellStyle name="Comma 241 2 2 2 2" xfId="17328" xr:uid="{00000000-0005-0000-0000-00006F670000}"/>
    <cellStyle name="Comma 241 2 2 2 3" xfId="47795" xr:uid="{00000000-0005-0000-0000-000070670000}"/>
    <cellStyle name="Comma 241 2 2 3" xfId="17329" xr:uid="{00000000-0005-0000-0000-000071670000}"/>
    <cellStyle name="Comma 241 2 2 4" xfId="17330" xr:uid="{00000000-0005-0000-0000-000072670000}"/>
    <cellStyle name="Comma 241 2 2 5" xfId="38831" xr:uid="{00000000-0005-0000-0000-000073670000}"/>
    <cellStyle name="Comma 241 2 2 6" xfId="47794" xr:uid="{00000000-0005-0000-0000-000074670000}"/>
    <cellStyle name="Comma 241 2 3" xfId="17331" xr:uid="{00000000-0005-0000-0000-000075670000}"/>
    <cellStyle name="Comma 241 2 3 2" xfId="17332" xr:uid="{00000000-0005-0000-0000-000076670000}"/>
    <cellStyle name="Comma 241 2 3 3" xfId="47796" xr:uid="{00000000-0005-0000-0000-000077670000}"/>
    <cellStyle name="Comma 241 2 4" xfId="17333" xr:uid="{00000000-0005-0000-0000-000078670000}"/>
    <cellStyle name="Comma 241 2 5" xfId="17334" xr:uid="{00000000-0005-0000-0000-000079670000}"/>
    <cellStyle name="Comma 241 2 6" xfId="38830" xr:uid="{00000000-0005-0000-0000-00007A670000}"/>
    <cellStyle name="Comma 241 2 7" xfId="47793" xr:uid="{00000000-0005-0000-0000-00007B670000}"/>
    <cellStyle name="Comma 241 3" xfId="17335" xr:uid="{00000000-0005-0000-0000-00007C670000}"/>
    <cellStyle name="Comma 241 3 2" xfId="17336" xr:uid="{00000000-0005-0000-0000-00007D670000}"/>
    <cellStyle name="Comma 241 3 2 2" xfId="17337" xr:uid="{00000000-0005-0000-0000-00007E670000}"/>
    <cellStyle name="Comma 241 3 2 3" xfId="47798" xr:uid="{00000000-0005-0000-0000-00007F670000}"/>
    <cellStyle name="Comma 241 3 3" xfId="17338" xr:uid="{00000000-0005-0000-0000-000080670000}"/>
    <cellStyle name="Comma 241 3 4" xfId="17339" xr:uid="{00000000-0005-0000-0000-000081670000}"/>
    <cellStyle name="Comma 241 3 5" xfId="38832" xr:uid="{00000000-0005-0000-0000-000082670000}"/>
    <cellStyle name="Comma 241 3 6" xfId="47797" xr:uid="{00000000-0005-0000-0000-000083670000}"/>
    <cellStyle name="Comma 241 4" xfId="17340" xr:uid="{00000000-0005-0000-0000-000084670000}"/>
    <cellStyle name="Comma 241 5" xfId="17341" xr:uid="{00000000-0005-0000-0000-000085670000}"/>
    <cellStyle name="Comma 241 5 2" xfId="17342" xr:uid="{00000000-0005-0000-0000-000086670000}"/>
    <cellStyle name="Comma 241 5 3" xfId="47799" xr:uid="{00000000-0005-0000-0000-000087670000}"/>
    <cellStyle name="Comma 241 6" xfId="17343" xr:uid="{00000000-0005-0000-0000-000088670000}"/>
    <cellStyle name="Comma 241 7" xfId="17344" xr:uid="{00000000-0005-0000-0000-000089670000}"/>
    <cellStyle name="Comma 241 8" xfId="47792" xr:uid="{00000000-0005-0000-0000-00008A670000}"/>
    <cellStyle name="Comma 242" xfId="17345" xr:uid="{00000000-0005-0000-0000-00008B670000}"/>
    <cellStyle name="Comma 242 2" xfId="17346" xr:uid="{00000000-0005-0000-0000-00008C670000}"/>
    <cellStyle name="Comma 242 2 2" xfId="17347" xr:uid="{00000000-0005-0000-0000-00008D670000}"/>
    <cellStyle name="Comma 242 2 2 2" xfId="17348" xr:uid="{00000000-0005-0000-0000-00008E670000}"/>
    <cellStyle name="Comma 242 2 2 2 2" xfId="17349" xr:uid="{00000000-0005-0000-0000-00008F670000}"/>
    <cellStyle name="Comma 242 2 2 2 3" xfId="47803" xr:uid="{00000000-0005-0000-0000-000090670000}"/>
    <cellStyle name="Comma 242 2 2 3" xfId="17350" xr:uid="{00000000-0005-0000-0000-000091670000}"/>
    <cellStyle name="Comma 242 2 2 4" xfId="17351" xr:uid="{00000000-0005-0000-0000-000092670000}"/>
    <cellStyle name="Comma 242 2 2 5" xfId="38834" xr:uid="{00000000-0005-0000-0000-000093670000}"/>
    <cellStyle name="Comma 242 2 2 6" xfId="47802" xr:uid="{00000000-0005-0000-0000-000094670000}"/>
    <cellStyle name="Comma 242 2 3" xfId="17352" xr:uid="{00000000-0005-0000-0000-000095670000}"/>
    <cellStyle name="Comma 242 2 3 2" xfId="17353" xr:uid="{00000000-0005-0000-0000-000096670000}"/>
    <cellStyle name="Comma 242 2 3 3" xfId="47804" xr:uid="{00000000-0005-0000-0000-000097670000}"/>
    <cellStyle name="Comma 242 2 4" xfId="17354" xr:uid="{00000000-0005-0000-0000-000098670000}"/>
    <cellStyle name="Comma 242 2 5" xfId="17355" xr:uid="{00000000-0005-0000-0000-000099670000}"/>
    <cellStyle name="Comma 242 2 6" xfId="38833" xr:uid="{00000000-0005-0000-0000-00009A670000}"/>
    <cellStyle name="Comma 242 2 7" xfId="47801" xr:uid="{00000000-0005-0000-0000-00009B670000}"/>
    <cellStyle name="Comma 242 3" xfId="17356" xr:uid="{00000000-0005-0000-0000-00009C670000}"/>
    <cellStyle name="Comma 242 3 2" xfId="17357" xr:uid="{00000000-0005-0000-0000-00009D670000}"/>
    <cellStyle name="Comma 242 3 2 2" xfId="17358" xr:uid="{00000000-0005-0000-0000-00009E670000}"/>
    <cellStyle name="Comma 242 3 2 3" xfId="47806" xr:uid="{00000000-0005-0000-0000-00009F670000}"/>
    <cellStyle name="Comma 242 3 3" xfId="17359" xr:uid="{00000000-0005-0000-0000-0000A0670000}"/>
    <cellStyle name="Comma 242 3 4" xfId="17360" xr:uid="{00000000-0005-0000-0000-0000A1670000}"/>
    <cellStyle name="Comma 242 3 5" xfId="38835" xr:uid="{00000000-0005-0000-0000-0000A2670000}"/>
    <cellStyle name="Comma 242 3 6" xfId="47805" xr:uid="{00000000-0005-0000-0000-0000A3670000}"/>
    <cellStyle name="Comma 242 4" xfId="17361" xr:uid="{00000000-0005-0000-0000-0000A4670000}"/>
    <cellStyle name="Comma 242 5" xfId="17362" xr:uid="{00000000-0005-0000-0000-0000A5670000}"/>
    <cellStyle name="Comma 242 5 2" xfId="17363" xr:uid="{00000000-0005-0000-0000-0000A6670000}"/>
    <cellStyle name="Comma 242 5 3" xfId="47807" xr:uid="{00000000-0005-0000-0000-0000A7670000}"/>
    <cellStyle name="Comma 242 6" xfId="17364" xr:uid="{00000000-0005-0000-0000-0000A8670000}"/>
    <cellStyle name="Comma 242 7" xfId="17365" xr:uid="{00000000-0005-0000-0000-0000A9670000}"/>
    <cellStyle name="Comma 242 8" xfId="47800" xr:uid="{00000000-0005-0000-0000-0000AA670000}"/>
    <cellStyle name="Comma 243" xfId="17366" xr:uid="{00000000-0005-0000-0000-0000AB670000}"/>
    <cellStyle name="Comma 243 2" xfId="17367" xr:uid="{00000000-0005-0000-0000-0000AC670000}"/>
    <cellStyle name="Comma 243 2 2" xfId="17368" xr:uid="{00000000-0005-0000-0000-0000AD670000}"/>
    <cellStyle name="Comma 243 2 2 2" xfId="17369" xr:uid="{00000000-0005-0000-0000-0000AE670000}"/>
    <cellStyle name="Comma 243 2 2 2 2" xfId="17370" xr:uid="{00000000-0005-0000-0000-0000AF670000}"/>
    <cellStyle name="Comma 243 2 2 2 3" xfId="47811" xr:uid="{00000000-0005-0000-0000-0000B0670000}"/>
    <cellStyle name="Comma 243 2 2 3" xfId="17371" xr:uid="{00000000-0005-0000-0000-0000B1670000}"/>
    <cellStyle name="Comma 243 2 2 4" xfId="17372" xr:uid="{00000000-0005-0000-0000-0000B2670000}"/>
    <cellStyle name="Comma 243 2 2 5" xfId="38837" xr:uid="{00000000-0005-0000-0000-0000B3670000}"/>
    <cellStyle name="Comma 243 2 2 6" xfId="47810" xr:uid="{00000000-0005-0000-0000-0000B4670000}"/>
    <cellStyle name="Comma 243 2 3" xfId="17373" xr:uid="{00000000-0005-0000-0000-0000B5670000}"/>
    <cellStyle name="Comma 243 2 3 2" xfId="17374" xr:uid="{00000000-0005-0000-0000-0000B6670000}"/>
    <cellStyle name="Comma 243 2 3 3" xfId="47812" xr:uid="{00000000-0005-0000-0000-0000B7670000}"/>
    <cellStyle name="Comma 243 2 4" xfId="17375" xr:uid="{00000000-0005-0000-0000-0000B8670000}"/>
    <cellStyle name="Comma 243 2 5" xfId="17376" xr:uid="{00000000-0005-0000-0000-0000B9670000}"/>
    <cellStyle name="Comma 243 2 6" xfId="38836" xr:uid="{00000000-0005-0000-0000-0000BA670000}"/>
    <cellStyle name="Comma 243 2 7" xfId="47809" xr:uid="{00000000-0005-0000-0000-0000BB670000}"/>
    <cellStyle name="Comma 243 3" xfId="17377" xr:uid="{00000000-0005-0000-0000-0000BC670000}"/>
    <cellStyle name="Comma 243 3 2" xfId="17378" xr:uid="{00000000-0005-0000-0000-0000BD670000}"/>
    <cellStyle name="Comma 243 3 2 2" xfId="17379" xr:uid="{00000000-0005-0000-0000-0000BE670000}"/>
    <cellStyle name="Comma 243 3 2 3" xfId="47814" xr:uid="{00000000-0005-0000-0000-0000BF670000}"/>
    <cellStyle name="Comma 243 3 3" xfId="17380" xr:uid="{00000000-0005-0000-0000-0000C0670000}"/>
    <cellStyle name="Comma 243 3 4" xfId="17381" xr:uid="{00000000-0005-0000-0000-0000C1670000}"/>
    <cellStyle name="Comma 243 3 5" xfId="38838" xr:uid="{00000000-0005-0000-0000-0000C2670000}"/>
    <cellStyle name="Comma 243 3 6" xfId="47813" xr:uid="{00000000-0005-0000-0000-0000C3670000}"/>
    <cellStyle name="Comma 243 4" xfId="17382" xr:uid="{00000000-0005-0000-0000-0000C4670000}"/>
    <cellStyle name="Comma 243 5" xfId="17383" xr:uid="{00000000-0005-0000-0000-0000C5670000}"/>
    <cellStyle name="Comma 243 5 2" xfId="17384" xr:uid="{00000000-0005-0000-0000-0000C6670000}"/>
    <cellStyle name="Comma 243 5 3" xfId="47815" xr:uid="{00000000-0005-0000-0000-0000C7670000}"/>
    <cellStyle name="Comma 243 6" xfId="17385" xr:uid="{00000000-0005-0000-0000-0000C8670000}"/>
    <cellStyle name="Comma 243 7" xfId="17386" xr:uid="{00000000-0005-0000-0000-0000C9670000}"/>
    <cellStyle name="Comma 243 8" xfId="35054" xr:uid="{00000000-0005-0000-0000-0000CA670000}"/>
    <cellStyle name="Comma 243 9" xfId="47808" xr:uid="{00000000-0005-0000-0000-0000CB670000}"/>
    <cellStyle name="Comma 244" xfId="17387" xr:uid="{00000000-0005-0000-0000-0000CC670000}"/>
    <cellStyle name="Comma 244 2" xfId="17388" xr:uid="{00000000-0005-0000-0000-0000CD670000}"/>
    <cellStyle name="Comma 244 2 2" xfId="17389" xr:uid="{00000000-0005-0000-0000-0000CE670000}"/>
    <cellStyle name="Comma 244 2 2 2" xfId="17390" xr:uid="{00000000-0005-0000-0000-0000CF670000}"/>
    <cellStyle name="Comma 244 2 2 2 2" xfId="17391" xr:uid="{00000000-0005-0000-0000-0000D0670000}"/>
    <cellStyle name="Comma 244 2 2 2 3" xfId="47819" xr:uid="{00000000-0005-0000-0000-0000D1670000}"/>
    <cellStyle name="Comma 244 2 2 3" xfId="17392" xr:uid="{00000000-0005-0000-0000-0000D2670000}"/>
    <cellStyle name="Comma 244 2 2 4" xfId="17393" xr:uid="{00000000-0005-0000-0000-0000D3670000}"/>
    <cellStyle name="Comma 244 2 2 5" xfId="38840" xr:uid="{00000000-0005-0000-0000-0000D4670000}"/>
    <cellStyle name="Comma 244 2 2 6" xfId="47818" xr:uid="{00000000-0005-0000-0000-0000D5670000}"/>
    <cellStyle name="Comma 244 2 3" xfId="17394" xr:uid="{00000000-0005-0000-0000-0000D6670000}"/>
    <cellStyle name="Comma 244 2 3 2" xfId="17395" xr:uid="{00000000-0005-0000-0000-0000D7670000}"/>
    <cellStyle name="Comma 244 2 3 3" xfId="47820" xr:uid="{00000000-0005-0000-0000-0000D8670000}"/>
    <cellStyle name="Comma 244 2 4" xfId="17396" xr:uid="{00000000-0005-0000-0000-0000D9670000}"/>
    <cellStyle name="Comma 244 2 5" xfId="17397" xr:uid="{00000000-0005-0000-0000-0000DA670000}"/>
    <cellStyle name="Comma 244 2 6" xfId="38839" xr:uid="{00000000-0005-0000-0000-0000DB670000}"/>
    <cellStyle name="Comma 244 2 7" xfId="47817" xr:uid="{00000000-0005-0000-0000-0000DC670000}"/>
    <cellStyle name="Comma 244 3" xfId="17398" xr:uid="{00000000-0005-0000-0000-0000DD670000}"/>
    <cellStyle name="Comma 244 3 2" xfId="17399" xr:uid="{00000000-0005-0000-0000-0000DE670000}"/>
    <cellStyle name="Comma 244 3 2 2" xfId="17400" xr:uid="{00000000-0005-0000-0000-0000DF670000}"/>
    <cellStyle name="Comma 244 3 2 3" xfId="47822" xr:uid="{00000000-0005-0000-0000-0000E0670000}"/>
    <cellStyle name="Comma 244 3 3" xfId="17401" xr:uid="{00000000-0005-0000-0000-0000E1670000}"/>
    <cellStyle name="Comma 244 3 4" xfId="17402" xr:uid="{00000000-0005-0000-0000-0000E2670000}"/>
    <cellStyle name="Comma 244 3 5" xfId="38841" xr:uid="{00000000-0005-0000-0000-0000E3670000}"/>
    <cellStyle name="Comma 244 3 6" xfId="47821" xr:uid="{00000000-0005-0000-0000-0000E4670000}"/>
    <cellStyle name="Comma 244 4" xfId="17403" xr:uid="{00000000-0005-0000-0000-0000E5670000}"/>
    <cellStyle name="Comma 244 5" xfId="17404" xr:uid="{00000000-0005-0000-0000-0000E6670000}"/>
    <cellStyle name="Comma 244 5 2" xfId="17405" xr:uid="{00000000-0005-0000-0000-0000E7670000}"/>
    <cellStyle name="Comma 244 5 3" xfId="47823" xr:uid="{00000000-0005-0000-0000-0000E8670000}"/>
    <cellStyle name="Comma 244 6" xfId="17406" xr:uid="{00000000-0005-0000-0000-0000E9670000}"/>
    <cellStyle name="Comma 244 7" xfId="17407" xr:uid="{00000000-0005-0000-0000-0000EA670000}"/>
    <cellStyle name="Comma 244 8" xfId="35055" xr:uid="{00000000-0005-0000-0000-0000EB670000}"/>
    <cellStyle name="Comma 244 9" xfId="47816" xr:uid="{00000000-0005-0000-0000-0000EC670000}"/>
    <cellStyle name="Comma 245" xfId="17408" xr:uid="{00000000-0005-0000-0000-0000ED670000}"/>
    <cellStyle name="Comma 245 2" xfId="17409" xr:uid="{00000000-0005-0000-0000-0000EE670000}"/>
    <cellStyle name="Comma 245 2 2" xfId="17410" xr:uid="{00000000-0005-0000-0000-0000EF670000}"/>
    <cellStyle name="Comma 245 2 2 2" xfId="17411" xr:uid="{00000000-0005-0000-0000-0000F0670000}"/>
    <cellStyle name="Comma 245 2 2 2 2" xfId="17412" xr:uid="{00000000-0005-0000-0000-0000F1670000}"/>
    <cellStyle name="Comma 245 2 2 2 3" xfId="47827" xr:uid="{00000000-0005-0000-0000-0000F2670000}"/>
    <cellStyle name="Comma 245 2 2 3" xfId="17413" xr:uid="{00000000-0005-0000-0000-0000F3670000}"/>
    <cellStyle name="Comma 245 2 2 4" xfId="17414" xr:uid="{00000000-0005-0000-0000-0000F4670000}"/>
    <cellStyle name="Comma 245 2 2 5" xfId="38843" xr:uid="{00000000-0005-0000-0000-0000F5670000}"/>
    <cellStyle name="Comma 245 2 2 6" xfId="47826" xr:uid="{00000000-0005-0000-0000-0000F6670000}"/>
    <cellStyle name="Comma 245 2 3" xfId="17415" xr:uid="{00000000-0005-0000-0000-0000F7670000}"/>
    <cellStyle name="Comma 245 2 3 2" xfId="17416" xr:uid="{00000000-0005-0000-0000-0000F8670000}"/>
    <cellStyle name="Comma 245 2 3 3" xfId="47828" xr:uid="{00000000-0005-0000-0000-0000F9670000}"/>
    <cellStyle name="Comma 245 2 4" xfId="17417" xr:uid="{00000000-0005-0000-0000-0000FA670000}"/>
    <cellStyle name="Comma 245 2 5" xfId="17418" xr:uid="{00000000-0005-0000-0000-0000FB670000}"/>
    <cellStyle name="Comma 245 2 6" xfId="38842" xr:uid="{00000000-0005-0000-0000-0000FC670000}"/>
    <cellStyle name="Comma 245 2 7" xfId="47825" xr:uid="{00000000-0005-0000-0000-0000FD670000}"/>
    <cellStyle name="Comma 245 3" xfId="17419" xr:uid="{00000000-0005-0000-0000-0000FE670000}"/>
    <cellStyle name="Comma 245 3 2" xfId="17420" xr:uid="{00000000-0005-0000-0000-0000FF670000}"/>
    <cellStyle name="Comma 245 3 2 2" xfId="17421" xr:uid="{00000000-0005-0000-0000-000000680000}"/>
    <cellStyle name="Comma 245 3 2 3" xfId="47830" xr:uid="{00000000-0005-0000-0000-000001680000}"/>
    <cellStyle name="Comma 245 3 3" xfId="17422" xr:uid="{00000000-0005-0000-0000-000002680000}"/>
    <cellStyle name="Comma 245 3 4" xfId="17423" xr:uid="{00000000-0005-0000-0000-000003680000}"/>
    <cellStyle name="Comma 245 3 5" xfId="38844" xr:uid="{00000000-0005-0000-0000-000004680000}"/>
    <cellStyle name="Comma 245 3 6" xfId="47829" xr:uid="{00000000-0005-0000-0000-000005680000}"/>
    <cellStyle name="Comma 245 4" xfId="17424" xr:uid="{00000000-0005-0000-0000-000006680000}"/>
    <cellStyle name="Comma 245 5" xfId="17425" xr:uid="{00000000-0005-0000-0000-000007680000}"/>
    <cellStyle name="Comma 245 5 2" xfId="17426" xr:uid="{00000000-0005-0000-0000-000008680000}"/>
    <cellStyle name="Comma 245 5 3" xfId="47831" xr:uid="{00000000-0005-0000-0000-000009680000}"/>
    <cellStyle name="Comma 245 6" xfId="17427" xr:uid="{00000000-0005-0000-0000-00000A680000}"/>
    <cellStyle name="Comma 245 7" xfId="17428" xr:uid="{00000000-0005-0000-0000-00000B680000}"/>
    <cellStyle name="Comma 245 8" xfId="35056" xr:uid="{00000000-0005-0000-0000-00000C680000}"/>
    <cellStyle name="Comma 245 9" xfId="47824" xr:uid="{00000000-0005-0000-0000-00000D680000}"/>
    <cellStyle name="Comma 246" xfId="17429" xr:uid="{00000000-0005-0000-0000-00000E680000}"/>
    <cellStyle name="Comma 246 2" xfId="17430" xr:uid="{00000000-0005-0000-0000-00000F680000}"/>
    <cellStyle name="Comma 246 2 2" xfId="17431" xr:uid="{00000000-0005-0000-0000-000010680000}"/>
    <cellStyle name="Comma 246 2 2 2" xfId="17432" xr:uid="{00000000-0005-0000-0000-000011680000}"/>
    <cellStyle name="Comma 246 2 2 2 2" xfId="17433" xr:uid="{00000000-0005-0000-0000-000012680000}"/>
    <cellStyle name="Comma 246 2 2 2 3" xfId="47835" xr:uid="{00000000-0005-0000-0000-000013680000}"/>
    <cellStyle name="Comma 246 2 2 3" xfId="17434" xr:uid="{00000000-0005-0000-0000-000014680000}"/>
    <cellStyle name="Comma 246 2 2 4" xfId="17435" xr:uid="{00000000-0005-0000-0000-000015680000}"/>
    <cellStyle name="Comma 246 2 2 5" xfId="38846" xr:uid="{00000000-0005-0000-0000-000016680000}"/>
    <cellStyle name="Comma 246 2 2 6" xfId="47834" xr:uid="{00000000-0005-0000-0000-000017680000}"/>
    <cellStyle name="Comma 246 2 3" xfId="17436" xr:uid="{00000000-0005-0000-0000-000018680000}"/>
    <cellStyle name="Comma 246 2 3 2" xfId="17437" xr:uid="{00000000-0005-0000-0000-000019680000}"/>
    <cellStyle name="Comma 246 2 3 3" xfId="47836" xr:uid="{00000000-0005-0000-0000-00001A680000}"/>
    <cellStyle name="Comma 246 2 4" xfId="17438" xr:uid="{00000000-0005-0000-0000-00001B680000}"/>
    <cellStyle name="Comma 246 2 5" xfId="17439" xr:uid="{00000000-0005-0000-0000-00001C680000}"/>
    <cellStyle name="Comma 246 2 6" xfId="38845" xr:uid="{00000000-0005-0000-0000-00001D680000}"/>
    <cellStyle name="Comma 246 2 7" xfId="47833" xr:uid="{00000000-0005-0000-0000-00001E680000}"/>
    <cellStyle name="Comma 246 3" xfId="17440" xr:uid="{00000000-0005-0000-0000-00001F680000}"/>
    <cellStyle name="Comma 246 3 2" xfId="17441" xr:uid="{00000000-0005-0000-0000-000020680000}"/>
    <cellStyle name="Comma 246 3 2 2" xfId="17442" xr:uid="{00000000-0005-0000-0000-000021680000}"/>
    <cellStyle name="Comma 246 3 2 3" xfId="47838" xr:uid="{00000000-0005-0000-0000-000022680000}"/>
    <cellStyle name="Comma 246 3 3" xfId="17443" xr:uid="{00000000-0005-0000-0000-000023680000}"/>
    <cellStyle name="Comma 246 3 4" xfId="17444" xr:uid="{00000000-0005-0000-0000-000024680000}"/>
    <cellStyle name="Comma 246 3 5" xfId="38847" xr:uid="{00000000-0005-0000-0000-000025680000}"/>
    <cellStyle name="Comma 246 3 6" xfId="47837" xr:uid="{00000000-0005-0000-0000-000026680000}"/>
    <cellStyle name="Comma 246 4" xfId="17445" xr:uid="{00000000-0005-0000-0000-000027680000}"/>
    <cellStyle name="Comma 246 5" xfId="17446" xr:uid="{00000000-0005-0000-0000-000028680000}"/>
    <cellStyle name="Comma 246 5 2" xfId="17447" xr:uid="{00000000-0005-0000-0000-000029680000}"/>
    <cellStyle name="Comma 246 5 3" xfId="47839" xr:uid="{00000000-0005-0000-0000-00002A680000}"/>
    <cellStyle name="Comma 246 6" xfId="17448" xr:uid="{00000000-0005-0000-0000-00002B680000}"/>
    <cellStyle name="Comma 246 7" xfId="17449" xr:uid="{00000000-0005-0000-0000-00002C680000}"/>
    <cellStyle name="Comma 246 8" xfId="35057" xr:uid="{00000000-0005-0000-0000-00002D680000}"/>
    <cellStyle name="Comma 246 9" xfId="47832" xr:uid="{00000000-0005-0000-0000-00002E680000}"/>
    <cellStyle name="Comma 247" xfId="17450" xr:uid="{00000000-0005-0000-0000-00002F680000}"/>
    <cellStyle name="Comma 247 2" xfId="17451" xr:uid="{00000000-0005-0000-0000-000030680000}"/>
    <cellStyle name="Comma 247 2 2" xfId="17452" xr:uid="{00000000-0005-0000-0000-000031680000}"/>
    <cellStyle name="Comma 247 2 2 2" xfId="17453" xr:uid="{00000000-0005-0000-0000-000032680000}"/>
    <cellStyle name="Comma 247 2 2 2 2" xfId="17454" xr:uid="{00000000-0005-0000-0000-000033680000}"/>
    <cellStyle name="Comma 247 2 2 2 3" xfId="47843" xr:uid="{00000000-0005-0000-0000-000034680000}"/>
    <cellStyle name="Comma 247 2 2 3" xfId="17455" xr:uid="{00000000-0005-0000-0000-000035680000}"/>
    <cellStyle name="Comma 247 2 2 4" xfId="17456" xr:uid="{00000000-0005-0000-0000-000036680000}"/>
    <cellStyle name="Comma 247 2 2 5" xfId="38849" xr:uid="{00000000-0005-0000-0000-000037680000}"/>
    <cellStyle name="Comma 247 2 2 6" xfId="47842" xr:uid="{00000000-0005-0000-0000-000038680000}"/>
    <cellStyle name="Comma 247 2 3" xfId="17457" xr:uid="{00000000-0005-0000-0000-000039680000}"/>
    <cellStyle name="Comma 247 2 3 2" xfId="17458" xr:uid="{00000000-0005-0000-0000-00003A680000}"/>
    <cellStyle name="Comma 247 2 3 3" xfId="47844" xr:uid="{00000000-0005-0000-0000-00003B680000}"/>
    <cellStyle name="Comma 247 2 4" xfId="17459" xr:uid="{00000000-0005-0000-0000-00003C680000}"/>
    <cellStyle name="Comma 247 2 5" xfId="17460" xr:uid="{00000000-0005-0000-0000-00003D680000}"/>
    <cellStyle name="Comma 247 2 6" xfId="38848" xr:uid="{00000000-0005-0000-0000-00003E680000}"/>
    <cellStyle name="Comma 247 2 7" xfId="47841" xr:uid="{00000000-0005-0000-0000-00003F680000}"/>
    <cellStyle name="Comma 247 3" xfId="17461" xr:uid="{00000000-0005-0000-0000-000040680000}"/>
    <cellStyle name="Comma 247 3 2" xfId="17462" xr:uid="{00000000-0005-0000-0000-000041680000}"/>
    <cellStyle name="Comma 247 3 2 2" xfId="17463" xr:uid="{00000000-0005-0000-0000-000042680000}"/>
    <cellStyle name="Comma 247 3 2 3" xfId="47846" xr:uid="{00000000-0005-0000-0000-000043680000}"/>
    <cellStyle name="Comma 247 3 3" xfId="17464" xr:uid="{00000000-0005-0000-0000-000044680000}"/>
    <cellStyle name="Comma 247 3 4" xfId="17465" xr:uid="{00000000-0005-0000-0000-000045680000}"/>
    <cellStyle name="Comma 247 3 5" xfId="38850" xr:uid="{00000000-0005-0000-0000-000046680000}"/>
    <cellStyle name="Comma 247 3 6" xfId="47845" xr:uid="{00000000-0005-0000-0000-000047680000}"/>
    <cellStyle name="Comma 247 4" xfId="17466" xr:uid="{00000000-0005-0000-0000-000048680000}"/>
    <cellStyle name="Comma 247 5" xfId="17467" xr:uid="{00000000-0005-0000-0000-000049680000}"/>
    <cellStyle name="Comma 247 5 2" xfId="17468" xr:uid="{00000000-0005-0000-0000-00004A680000}"/>
    <cellStyle name="Comma 247 5 3" xfId="47847" xr:uid="{00000000-0005-0000-0000-00004B680000}"/>
    <cellStyle name="Comma 247 6" xfId="17469" xr:uid="{00000000-0005-0000-0000-00004C680000}"/>
    <cellStyle name="Comma 247 7" xfId="17470" xr:uid="{00000000-0005-0000-0000-00004D680000}"/>
    <cellStyle name="Comma 247 8" xfId="35058" xr:uid="{00000000-0005-0000-0000-00004E680000}"/>
    <cellStyle name="Comma 247 9" xfId="47840" xr:uid="{00000000-0005-0000-0000-00004F680000}"/>
    <cellStyle name="Comma 248" xfId="17471" xr:uid="{00000000-0005-0000-0000-000050680000}"/>
    <cellStyle name="Comma 248 2" xfId="17472" xr:uid="{00000000-0005-0000-0000-000051680000}"/>
    <cellStyle name="Comma 248 2 2" xfId="17473" xr:uid="{00000000-0005-0000-0000-000052680000}"/>
    <cellStyle name="Comma 248 2 2 2" xfId="17474" xr:uid="{00000000-0005-0000-0000-000053680000}"/>
    <cellStyle name="Comma 248 2 2 2 2" xfId="17475" xr:uid="{00000000-0005-0000-0000-000054680000}"/>
    <cellStyle name="Comma 248 2 2 2 3" xfId="47851" xr:uid="{00000000-0005-0000-0000-000055680000}"/>
    <cellStyle name="Comma 248 2 2 3" xfId="17476" xr:uid="{00000000-0005-0000-0000-000056680000}"/>
    <cellStyle name="Comma 248 2 2 4" xfId="17477" xr:uid="{00000000-0005-0000-0000-000057680000}"/>
    <cellStyle name="Comma 248 2 2 5" xfId="38852" xr:uid="{00000000-0005-0000-0000-000058680000}"/>
    <cellStyle name="Comma 248 2 2 6" xfId="47850" xr:uid="{00000000-0005-0000-0000-000059680000}"/>
    <cellStyle name="Comma 248 2 3" xfId="17478" xr:uid="{00000000-0005-0000-0000-00005A680000}"/>
    <cellStyle name="Comma 248 2 3 2" xfId="17479" xr:uid="{00000000-0005-0000-0000-00005B680000}"/>
    <cellStyle name="Comma 248 2 3 3" xfId="47852" xr:uid="{00000000-0005-0000-0000-00005C680000}"/>
    <cellStyle name="Comma 248 2 4" xfId="17480" xr:uid="{00000000-0005-0000-0000-00005D680000}"/>
    <cellStyle name="Comma 248 2 5" xfId="17481" xr:uid="{00000000-0005-0000-0000-00005E680000}"/>
    <cellStyle name="Comma 248 2 6" xfId="38851" xr:uid="{00000000-0005-0000-0000-00005F680000}"/>
    <cellStyle name="Comma 248 2 7" xfId="47849" xr:uid="{00000000-0005-0000-0000-000060680000}"/>
    <cellStyle name="Comma 248 3" xfId="17482" xr:uid="{00000000-0005-0000-0000-000061680000}"/>
    <cellStyle name="Comma 248 3 2" xfId="17483" xr:uid="{00000000-0005-0000-0000-000062680000}"/>
    <cellStyle name="Comma 248 3 2 2" xfId="17484" xr:uid="{00000000-0005-0000-0000-000063680000}"/>
    <cellStyle name="Comma 248 3 2 3" xfId="47854" xr:uid="{00000000-0005-0000-0000-000064680000}"/>
    <cellStyle name="Comma 248 3 3" xfId="17485" xr:uid="{00000000-0005-0000-0000-000065680000}"/>
    <cellStyle name="Comma 248 3 4" xfId="17486" xr:uid="{00000000-0005-0000-0000-000066680000}"/>
    <cellStyle name="Comma 248 3 5" xfId="38853" xr:uid="{00000000-0005-0000-0000-000067680000}"/>
    <cellStyle name="Comma 248 3 6" xfId="47853" xr:uid="{00000000-0005-0000-0000-000068680000}"/>
    <cellStyle name="Comma 248 4" xfId="17487" xr:uid="{00000000-0005-0000-0000-000069680000}"/>
    <cellStyle name="Comma 248 5" xfId="17488" xr:uid="{00000000-0005-0000-0000-00006A680000}"/>
    <cellStyle name="Comma 248 5 2" xfId="17489" xr:uid="{00000000-0005-0000-0000-00006B680000}"/>
    <cellStyle name="Comma 248 5 3" xfId="47855" xr:uid="{00000000-0005-0000-0000-00006C680000}"/>
    <cellStyle name="Comma 248 6" xfId="17490" xr:uid="{00000000-0005-0000-0000-00006D680000}"/>
    <cellStyle name="Comma 248 7" xfId="17491" xr:uid="{00000000-0005-0000-0000-00006E680000}"/>
    <cellStyle name="Comma 248 8" xfId="47848" xr:uid="{00000000-0005-0000-0000-00006F680000}"/>
    <cellStyle name="Comma 249" xfId="17492" xr:uid="{00000000-0005-0000-0000-000070680000}"/>
    <cellStyle name="Comma 25" xfId="17493" xr:uid="{00000000-0005-0000-0000-000071680000}"/>
    <cellStyle name="Comma 25 2" xfId="17494" xr:uid="{00000000-0005-0000-0000-000072680000}"/>
    <cellStyle name="Comma 250" xfId="17495" xr:uid="{00000000-0005-0000-0000-000073680000}"/>
    <cellStyle name="Comma 251" xfId="17496" xr:uid="{00000000-0005-0000-0000-000074680000}"/>
    <cellStyle name="Comma 252" xfId="17497" xr:uid="{00000000-0005-0000-0000-000075680000}"/>
    <cellStyle name="Comma 253" xfId="17498" xr:uid="{00000000-0005-0000-0000-000076680000}"/>
    <cellStyle name="Comma 254" xfId="17499" xr:uid="{00000000-0005-0000-0000-000077680000}"/>
    <cellStyle name="Comma 255" xfId="17500" xr:uid="{00000000-0005-0000-0000-000078680000}"/>
    <cellStyle name="Comma 256" xfId="17501" xr:uid="{00000000-0005-0000-0000-000079680000}"/>
    <cellStyle name="Comma 256 2" xfId="17502" xr:uid="{00000000-0005-0000-0000-00007A680000}"/>
    <cellStyle name="Comma 257" xfId="17503" xr:uid="{00000000-0005-0000-0000-00007B680000}"/>
    <cellStyle name="Comma 257 2" xfId="17504" xr:uid="{00000000-0005-0000-0000-00007C680000}"/>
    <cellStyle name="Comma 258" xfId="17505" xr:uid="{00000000-0005-0000-0000-00007D680000}"/>
    <cellStyle name="Comma 258 2" xfId="17506" xr:uid="{00000000-0005-0000-0000-00007E680000}"/>
    <cellStyle name="Comma 259" xfId="17507" xr:uid="{00000000-0005-0000-0000-00007F680000}"/>
    <cellStyle name="Comma 259 2" xfId="17508" xr:uid="{00000000-0005-0000-0000-000080680000}"/>
    <cellStyle name="Comma 26" xfId="17509" xr:uid="{00000000-0005-0000-0000-000081680000}"/>
    <cellStyle name="Comma 26 2" xfId="17510" xr:uid="{00000000-0005-0000-0000-000082680000}"/>
    <cellStyle name="Comma 260" xfId="17511" xr:uid="{00000000-0005-0000-0000-000083680000}"/>
    <cellStyle name="Comma 260 2" xfId="17512" xr:uid="{00000000-0005-0000-0000-000084680000}"/>
    <cellStyle name="Comma 261" xfId="17513" xr:uid="{00000000-0005-0000-0000-000085680000}"/>
    <cellStyle name="Comma 261 2" xfId="17514" xr:uid="{00000000-0005-0000-0000-000086680000}"/>
    <cellStyle name="Comma 262" xfId="17515" xr:uid="{00000000-0005-0000-0000-000087680000}"/>
    <cellStyle name="Comma 262 2" xfId="17516" xr:uid="{00000000-0005-0000-0000-000088680000}"/>
    <cellStyle name="Comma 262 2 2" xfId="17517" xr:uid="{00000000-0005-0000-0000-000089680000}"/>
    <cellStyle name="Comma 262 2 2 2" xfId="17518" xr:uid="{00000000-0005-0000-0000-00008A680000}"/>
    <cellStyle name="Comma 262 2 2 3" xfId="47858" xr:uid="{00000000-0005-0000-0000-00008B680000}"/>
    <cellStyle name="Comma 262 2 3" xfId="17519" xr:uid="{00000000-0005-0000-0000-00008C680000}"/>
    <cellStyle name="Comma 262 2 4" xfId="17520" xr:uid="{00000000-0005-0000-0000-00008D680000}"/>
    <cellStyle name="Comma 262 2 5" xfId="38854" xr:uid="{00000000-0005-0000-0000-00008E680000}"/>
    <cellStyle name="Comma 262 2 6" xfId="47857" xr:uid="{00000000-0005-0000-0000-00008F680000}"/>
    <cellStyle name="Comma 262 3" xfId="17521" xr:uid="{00000000-0005-0000-0000-000090680000}"/>
    <cellStyle name="Comma 262 4" xfId="17522" xr:uid="{00000000-0005-0000-0000-000091680000}"/>
    <cellStyle name="Comma 262 4 2" xfId="17523" xr:uid="{00000000-0005-0000-0000-000092680000}"/>
    <cellStyle name="Comma 262 4 3" xfId="47859" xr:uid="{00000000-0005-0000-0000-000093680000}"/>
    <cellStyle name="Comma 262 5" xfId="17524" xr:uid="{00000000-0005-0000-0000-000094680000}"/>
    <cellStyle name="Comma 262 6" xfId="17525" xr:uid="{00000000-0005-0000-0000-000095680000}"/>
    <cellStyle name="Comma 262 7" xfId="35059" xr:uid="{00000000-0005-0000-0000-000096680000}"/>
    <cellStyle name="Comma 262 8" xfId="47856" xr:uid="{00000000-0005-0000-0000-000097680000}"/>
    <cellStyle name="Comma 263" xfId="17526" xr:uid="{00000000-0005-0000-0000-000098680000}"/>
    <cellStyle name="Comma 263 2" xfId="17527" xr:uid="{00000000-0005-0000-0000-000099680000}"/>
    <cellStyle name="Comma 263 2 2" xfId="17528" xr:uid="{00000000-0005-0000-0000-00009A680000}"/>
    <cellStyle name="Comma 263 2 2 2" xfId="17529" xr:uid="{00000000-0005-0000-0000-00009B680000}"/>
    <cellStyle name="Comma 263 2 2 3" xfId="47862" xr:uid="{00000000-0005-0000-0000-00009C680000}"/>
    <cellStyle name="Comma 263 2 3" xfId="17530" xr:uid="{00000000-0005-0000-0000-00009D680000}"/>
    <cellStyle name="Comma 263 2 4" xfId="17531" xr:uid="{00000000-0005-0000-0000-00009E680000}"/>
    <cellStyle name="Comma 263 2 5" xfId="38855" xr:uid="{00000000-0005-0000-0000-00009F680000}"/>
    <cellStyle name="Comma 263 2 6" xfId="47861" xr:uid="{00000000-0005-0000-0000-0000A0680000}"/>
    <cellStyle name="Comma 263 3" xfId="17532" xr:uid="{00000000-0005-0000-0000-0000A1680000}"/>
    <cellStyle name="Comma 263 4" xfId="17533" xr:uid="{00000000-0005-0000-0000-0000A2680000}"/>
    <cellStyle name="Comma 263 4 2" xfId="17534" xr:uid="{00000000-0005-0000-0000-0000A3680000}"/>
    <cellStyle name="Comma 263 4 3" xfId="47863" xr:uid="{00000000-0005-0000-0000-0000A4680000}"/>
    <cellStyle name="Comma 263 5" xfId="17535" xr:uid="{00000000-0005-0000-0000-0000A5680000}"/>
    <cellStyle name="Comma 263 6" xfId="17536" xr:uid="{00000000-0005-0000-0000-0000A6680000}"/>
    <cellStyle name="Comma 263 7" xfId="35060" xr:uid="{00000000-0005-0000-0000-0000A7680000}"/>
    <cellStyle name="Comma 263 8" xfId="47860" xr:uid="{00000000-0005-0000-0000-0000A8680000}"/>
    <cellStyle name="Comma 264" xfId="17537" xr:uid="{00000000-0005-0000-0000-0000A9680000}"/>
    <cellStyle name="Comma 264 2" xfId="17538" xr:uid="{00000000-0005-0000-0000-0000AA680000}"/>
    <cellStyle name="Comma 264 2 2" xfId="17539" xr:uid="{00000000-0005-0000-0000-0000AB680000}"/>
    <cellStyle name="Comma 264 2 2 2" xfId="17540" xr:uid="{00000000-0005-0000-0000-0000AC680000}"/>
    <cellStyle name="Comma 264 2 2 3" xfId="47866" xr:uid="{00000000-0005-0000-0000-0000AD680000}"/>
    <cellStyle name="Comma 264 2 3" xfId="17541" xr:uid="{00000000-0005-0000-0000-0000AE680000}"/>
    <cellStyle name="Comma 264 2 4" xfId="17542" xr:uid="{00000000-0005-0000-0000-0000AF680000}"/>
    <cellStyle name="Comma 264 2 5" xfId="38857" xr:uid="{00000000-0005-0000-0000-0000B0680000}"/>
    <cellStyle name="Comma 264 2 6" xfId="47865" xr:uid="{00000000-0005-0000-0000-0000B1680000}"/>
    <cellStyle name="Comma 264 3" xfId="17543" xr:uid="{00000000-0005-0000-0000-0000B2680000}"/>
    <cellStyle name="Comma 264 4" xfId="17544" xr:uid="{00000000-0005-0000-0000-0000B3680000}"/>
    <cellStyle name="Comma 264 4 2" xfId="17545" xr:uid="{00000000-0005-0000-0000-0000B4680000}"/>
    <cellStyle name="Comma 264 4 3" xfId="47867" xr:uid="{00000000-0005-0000-0000-0000B5680000}"/>
    <cellStyle name="Comma 264 5" xfId="17546" xr:uid="{00000000-0005-0000-0000-0000B6680000}"/>
    <cellStyle name="Comma 264 6" xfId="17547" xr:uid="{00000000-0005-0000-0000-0000B7680000}"/>
    <cellStyle name="Comma 264 7" xfId="38856" xr:uid="{00000000-0005-0000-0000-0000B8680000}"/>
    <cellStyle name="Comma 264 8" xfId="47864" xr:uid="{00000000-0005-0000-0000-0000B9680000}"/>
    <cellStyle name="Comma 265" xfId="17548" xr:uid="{00000000-0005-0000-0000-0000BA680000}"/>
    <cellStyle name="Comma 265 2" xfId="17549" xr:uid="{00000000-0005-0000-0000-0000BB680000}"/>
    <cellStyle name="Comma 265 2 2" xfId="17550" xr:uid="{00000000-0005-0000-0000-0000BC680000}"/>
    <cellStyle name="Comma 265 2 2 2" xfId="17551" xr:uid="{00000000-0005-0000-0000-0000BD680000}"/>
    <cellStyle name="Comma 265 2 2 3" xfId="47870" xr:uid="{00000000-0005-0000-0000-0000BE680000}"/>
    <cellStyle name="Comma 265 2 3" xfId="17552" xr:uid="{00000000-0005-0000-0000-0000BF680000}"/>
    <cellStyle name="Comma 265 2 4" xfId="17553" xr:uid="{00000000-0005-0000-0000-0000C0680000}"/>
    <cellStyle name="Comma 265 2 5" xfId="38859" xr:uid="{00000000-0005-0000-0000-0000C1680000}"/>
    <cellStyle name="Comma 265 2 6" xfId="47869" xr:uid="{00000000-0005-0000-0000-0000C2680000}"/>
    <cellStyle name="Comma 265 3" xfId="17554" xr:uid="{00000000-0005-0000-0000-0000C3680000}"/>
    <cellStyle name="Comma 265 4" xfId="17555" xr:uid="{00000000-0005-0000-0000-0000C4680000}"/>
    <cellStyle name="Comma 265 4 2" xfId="17556" xr:uid="{00000000-0005-0000-0000-0000C5680000}"/>
    <cellStyle name="Comma 265 4 3" xfId="47871" xr:uid="{00000000-0005-0000-0000-0000C6680000}"/>
    <cellStyle name="Comma 265 5" xfId="17557" xr:uid="{00000000-0005-0000-0000-0000C7680000}"/>
    <cellStyle name="Comma 265 6" xfId="17558" xr:uid="{00000000-0005-0000-0000-0000C8680000}"/>
    <cellStyle name="Comma 265 7" xfId="38858" xr:uid="{00000000-0005-0000-0000-0000C9680000}"/>
    <cellStyle name="Comma 265 8" xfId="47868" xr:uid="{00000000-0005-0000-0000-0000CA680000}"/>
    <cellStyle name="Comma 266" xfId="17559" xr:uid="{00000000-0005-0000-0000-0000CB680000}"/>
    <cellStyle name="Comma 266 2" xfId="17560" xr:uid="{00000000-0005-0000-0000-0000CC680000}"/>
    <cellStyle name="Comma 266 2 2" xfId="17561" xr:uid="{00000000-0005-0000-0000-0000CD680000}"/>
    <cellStyle name="Comma 266 2 2 2" xfId="17562" xr:uid="{00000000-0005-0000-0000-0000CE680000}"/>
    <cellStyle name="Comma 266 2 2 3" xfId="47874" xr:uid="{00000000-0005-0000-0000-0000CF680000}"/>
    <cellStyle name="Comma 266 2 3" xfId="17563" xr:uid="{00000000-0005-0000-0000-0000D0680000}"/>
    <cellStyle name="Comma 266 2 4" xfId="17564" xr:uid="{00000000-0005-0000-0000-0000D1680000}"/>
    <cellStyle name="Comma 266 2 5" xfId="38861" xr:uid="{00000000-0005-0000-0000-0000D2680000}"/>
    <cellStyle name="Comma 266 2 6" xfId="47873" xr:uid="{00000000-0005-0000-0000-0000D3680000}"/>
    <cellStyle name="Comma 266 3" xfId="17565" xr:uid="{00000000-0005-0000-0000-0000D4680000}"/>
    <cellStyle name="Comma 266 4" xfId="17566" xr:uid="{00000000-0005-0000-0000-0000D5680000}"/>
    <cellStyle name="Comma 266 4 2" xfId="17567" xr:uid="{00000000-0005-0000-0000-0000D6680000}"/>
    <cellStyle name="Comma 266 4 3" xfId="47875" xr:uid="{00000000-0005-0000-0000-0000D7680000}"/>
    <cellStyle name="Comma 266 5" xfId="17568" xr:uid="{00000000-0005-0000-0000-0000D8680000}"/>
    <cellStyle name="Comma 266 6" xfId="17569" xr:uid="{00000000-0005-0000-0000-0000D9680000}"/>
    <cellStyle name="Comma 266 7" xfId="38860" xr:uid="{00000000-0005-0000-0000-0000DA680000}"/>
    <cellStyle name="Comma 266 8" xfId="47872" xr:uid="{00000000-0005-0000-0000-0000DB680000}"/>
    <cellStyle name="Comma 267" xfId="17570" xr:uid="{00000000-0005-0000-0000-0000DC680000}"/>
    <cellStyle name="Comma 267 2" xfId="17571" xr:uid="{00000000-0005-0000-0000-0000DD680000}"/>
    <cellStyle name="Comma 267 2 2" xfId="17572" xr:uid="{00000000-0005-0000-0000-0000DE680000}"/>
    <cellStyle name="Comma 267 2 2 2" xfId="17573" xr:uid="{00000000-0005-0000-0000-0000DF680000}"/>
    <cellStyle name="Comma 267 2 2 3" xfId="47878" xr:uid="{00000000-0005-0000-0000-0000E0680000}"/>
    <cellStyle name="Comma 267 2 3" xfId="17574" xr:uid="{00000000-0005-0000-0000-0000E1680000}"/>
    <cellStyle name="Comma 267 2 4" xfId="17575" xr:uid="{00000000-0005-0000-0000-0000E2680000}"/>
    <cellStyle name="Comma 267 2 5" xfId="38863" xr:uid="{00000000-0005-0000-0000-0000E3680000}"/>
    <cellStyle name="Comma 267 2 6" xfId="47877" xr:uid="{00000000-0005-0000-0000-0000E4680000}"/>
    <cellStyle name="Comma 267 3" xfId="17576" xr:uid="{00000000-0005-0000-0000-0000E5680000}"/>
    <cellStyle name="Comma 267 4" xfId="17577" xr:uid="{00000000-0005-0000-0000-0000E6680000}"/>
    <cellStyle name="Comma 267 4 2" xfId="17578" xr:uid="{00000000-0005-0000-0000-0000E7680000}"/>
    <cellStyle name="Comma 267 4 3" xfId="47879" xr:uid="{00000000-0005-0000-0000-0000E8680000}"/>
    <cellStyle name="Comma 267 5" xfId="17579" xr:uid="{00000000-0005-0000-0000-0000E9680000}"/>
    <cellStyle name="Comma 267 6" xfId="17580" xr:uid="{00000000-0005-0000-0000-0000EA680000}"/>
    <cellStyle name="Comma 267 7" xfId="38862" xr:uid="{00000000-0005-0000-0000-0000EB680000}"/>
    <cellStyle name="Comma 267 8" xfId="47876" xr:uid="{00000000-0005-0000-0000-0000EC680000}"/>
    <cellStyle name="Comma 268" xfId="17581" xr:uid="{00000000-0005-0000-0000-0000ED680000}"/>
    <cellStyle name="Comma 268 2" xfId="17582" xr:uid="{00000000-0005-0000-0000-0000EE680000}"/>
    <cellStyle name="Comma 268 2 2" xfId="17583" xr:uid="{00000000-0005-0000-0000-0000EF680000}"/>
    <cellStyle name="Comma 268 2 2 2" xfId="17584" xr:uid="{00000000-0005-0000-0000-0000F0680000}"/>
    <cellStyle name="Comma 268 2 2 3" xfId="47882" xr:uid="{00000000-0005-0000-0000-0000F1680000}"/>
    <cellStyle name="Comma 268 2 3" xfId="17585" xr:uid="{00000000-0005-0000-0000-0000F2680000}"/>
    <cellStyle name="Comma 268 2 4" xfId="17586" xr:uid="{00000000-0005-0000-0000-0000F3680000}"/>
    <cellStyle name="Comma 268 2 5" xfId="38865" xr:uid="{00000000-0005-0000-0000-0000F4680000}"/>
    <cellStyle name="Comma 268 2 6" xfId="47881" xr:uid="{00000000-0005-0000-0000-0000F5680000}"/>
    <cellStyle name="Comma 268 3" xfId="17587" xr:uid="{00000000-0005-0000-0000-0000F6680000}"/>
    <cellStyle name="Comma 268 3 2" xfId="17588" xr:uid="{00000000-0005-0000-0000-0000F7680000}"/>
    <cellStyle name="Comma 268 3 3" xfId="47883" xr:uid="{00000000-0005-0000-0000-0000F8680000}"/>
    <cellStyle name="Comma 268 4" xfId="17589" xr:uid="{00000000-0005-0000-0000-0000F9680000}"/>
    <cellStyle name="Comma 268 5" xfId="17590" xr:uid="{00000000-0005-0000-0000-0000FA680000}"/>
    <cellStyle name="Comma 268 6" xfId="38864" xr:uid="{00000000-0005-0000-0000-0000FB680000}"/>
    <cellStyle name="Comma 268 7" xfId="47880" xr:uid="{00000000-0005-0000-0000-0000FC680000}"/>
    <cellStyle name="Comma 269" xfId="17591" xr:uid="{00000000-0005-0000-0000-0000FD680000}"/>
    <cellStyle name="Comma 269 2" xfId="17592" xr:uid="{00000000-0005-0000-0000-0000FE680000}"/>
    <cellStyle name="Comma 269 2 2" xfId="17593" xr:uid="{00000000-0005-0000-0000-0000FF680000}"/>
    <cellStyle name="Comma 269 2 2 2" xfId="17594" xr:uid="{00000000-0005-0000-0000-000000690000}"/>
    <cellStyle name="Comma 269 2 2 3" xfId="47886" xr:uid="{00000000-0005-0000-0000-000001690000}"/>
    <cellStyle name="Comma 269 2 3" xfId="17595" xr:uid="{00000000-0005-0000-0000-000002690000}"/>
    <cellStyle name="Comma 269 2 4" xfId="17596" xr:uid="{00000000-0005-0000-0000-000003690000}"/>
    <cellStyle name="Comma 269 2 5" xfId="38867" xr:uid="{00000000-0005-0000-0000-000004690000}"/>
    <cellStyle name="Comma 269 2 6" xfId="47885" xr:uid="{00000000-0005-0000-0000-000005690000}"/>
    <cellStyle name="Comma 269 3" xfId="17597" xr:uid="{00000000-0005-0000-0000-000006690000}"/>
    <cellStyle name="Comma 269 3 2" xfId="17598" xr:uid="{00000000-0005-0000-0000-000007690000}"/>
    <cellStyle name="Comma 269 3 3" xfId="47887" xr:uid="{00000000-0005-0000-0000-000008690000}"/>
    <cellStyle name="Comma 269 4" xfId="17599" xr:uid="{00000000-0005-0000-0000-000009690000}"/>
    <cellStyle name="Comma 269 5" xfId="17600" xr:uid="{00000000-0005-0000-0000-00000A690000}"/>
    <cellStyle name="Comma 269 6" xfId="38866" xr:uid="{00000000-0005-0000-0000-00000B690000}"/>
    <cellStyle name="Comma 269 7" xfId="47884" xr:uid="{00000000-0005-0000-0000-00000C690000}"/>
    <cellStyle name="Comma 27" xfId="17601" xr:uid="{00000000-0005-0000-0000-00000D690000}"/>
    <cellStyle name="Comma 27 2" xfId="17602" xr:uid="{00000000-0005-0000-0000-00000E690000}"/>
    <cellStyle name="Comma 270" xfId="17603" xr:uid="{00000000-0005-0000-0000-00000F690000}"/>
    <cellStyle name="Comma 270 2" xfId="17604" xr:uid="{00000000-0005-0000-0000-000010690000}"/>
    <cellStyle name="Comma 270 2 2" xfId="17605" xr:uid="{00000000-0005-0000-0000-000011690000}"/>
    <cellStyle name="Comma 270 2 2 2" xfId="17606" xr:uid="{00000000-0005-0000-0000-000012690000}"/>
    <cellStyle name="Comma 270 2 2 3" xfId="47890" xr:uid="{00000000-0005-0000-0000-000013690000}"/>
    <cellStyle name="Comma 270 2 3" xfId="17607" xr:uid="{00000000-0005-0000-0000-000014690000}"/>
    <cellStyle name="Comma 270 2 4" xfId="17608" xr:uid="{00000000-0005-0000-0000-000015690000}"/>
    <cellStyle name="Comma 270 2 5" xfId="38869" xr:uid="{00000000-0005-0000-0000-000016690000}"/>
    <cellStyle name="Comma 270 2 6" xfId="47889" xr:uid="{00000000-0005-0000-0000-000017690000}"/>
    <cellStyle name="Comma 270 3" xfId="17609" xr:uid="{00000000-0005-0000-0000-000018690000}"/>
    <cellStyle name="Comma 270 3 2" xfId="17610" xr:uid="{00000000-0005-0000-0000-000019690000}"/>
    <cellStyle name="Comma 270 3 3" xfId="47891" xr:uid="{00000000-0005-0000-0000-00001A690000}"/>
    <cellStyle name="Comma 270 4" xfId="17611" xr:uid="{00000000-0005-0000-0000-00001B690000}"/>
    <cellStyle name="Comma 270 5" xfId="17612" xr:uid="{00000000-0005-0000-0000-00001C690000}"/>
    <cellStyle name="Comma 270 6" xfId="38868" xr:uid="{00000000-0005-0000-0000-00001D690000}"/>
    <cellStyle name="Comma 270 7" xfId="47888" xr:uid="{00000000-0005-0000-0000-00001E690000}"/>
    <cellStyle name="Comma 271" xfId="17613" xr:uid="{00000000-0005-0000-0000-00001F690000}"/>
    <cellStyle name="Comma 271 2" xfId="17614" xr:uid="{00000000-0005-0000-0000-000020690000}"/>
    <cellStyle name="Comma 271 2 2" xfId="17615" xr:uid="{00000000-0005-0000-0000-000021690000}"/>
    <cellStyle name="Comma 271 2 2 2" xfId="17616" xr:uid="{00000000-0005-0000-0000-000022690000}"/>
    <cellStyle name="Comma 271 2 2 3" xfId="47894" xr:uid="{00000000-0005-0000-0000-000023690000}"/>
    <cellStyle name="Comma 271 2 3" xfId="17617" xr:uid="{00000000-0005-0000-0000-000024690000}"/>
    <cellStyle name="Comma 271 2 4" xfId="17618" xr:uid="{00000000-0005-0000-0000-000025690000}"/>
    <cellStyle name="Comma 271 2 5" xfId="38871" xr:uid="{00000000-0005-0000-0000-000026690000}"/>
    <cellStyle name="Comma 271 2 6" xfId="47893" xr:uid="{00000000-0005-0000-0000-000027690000}"/>
    <cellStyle name="Comma 271 3" xfId="17619" xr:uid="{00000000-0005-0000-0000-000028690000}"/>
    <cellStyle name="Comma 271 3 2" xfId="17620" xr:uid="{00000000-0005-0000-0000-000029690000}"/>
    <cellStyle name="Comma 271 3 3" xfId="47895" xr:uid="{00000000-0005-0000-0000-00002A690000}"/>
    <cellStyle name="Comma 271 4" xfId="17621" xr:uid="{00000000-0005-0000-0000-00002B690000}"/>
    <cellStyle name="Comma 271 5" xfId="17622" xr:uid="{00000000-0005-0000-0000-00002C690000}"/>
    <cellStyle name="Comma 271 6" xfId="38870" xr:uid="{00000000-0005-0000-0000-00002D690000}"/>
    <cellStyle name="Comma 271 7" xfId="47892" xr:uid="{00000000-0005-0000-0000-00002E690000}"/>
    <cellStyle name="Comma 272" xfId="17623" xr:uid="{00000000-0005-0000-0000-00002F690000}"/>
    <cellStyle name="Comma 272 2" xfId="17624" xr:uid="{00000000-0005-0000-0000-000030690000}"/>
    <cellStyle name="Comma 272 2 2" xfId="17625" xr:uid="{00000000-0005-0000-0000-000031690000}"/>
    <cellStyle name="Comma 272 2 2 2" xfId="17626" xr:uid="{00000000-0005-0000-0000-000032690000}"/>
    <cellStyle name="Comma 272 2 2 3" xfId="47898" xr:uid="{00000000-0005-0000-0000-000033690000}"/>
    <cellStyle name="Comma 272 2 3" xfId="17627" xr:uid="{00000000-0005-0000-0000-000034690000}"/>
    <cellStyle name="Comma 272 2 4" xfId="17628" xr:uid="{00000000-0005-0000-0000-000035690000}"/>
    <cellStyle name="Comma 272 2 5" xfId="38873" xr:uid="{00000000-0005-0000-0000-000036690000}"/>
    <cellStyle name="Comma 272 2 6" xfId="47897" xr:uid="{00000000-0005-0000-0000-000037690000}"/>
    <cellStyle name="Comma 272 3" xfId="17629" xr:uid="{00000000-0005-0000-0000-000038690000}"/>
    <cellStyle name="Comma 272 3 2" xfId="17630" xr:uid="{00000000-0005-0000-0000-000039690000}"/>
    <cellStyle name="Comma 272 3 3" xfId="47899" xr:uid="{00000000-0005-0000-0000-00003A690000}"/>
    <cellStyle name="Comma 272 4" xfId="17631" xr:uid="{00000000-0005-0000-0000-00003B690000}"/>
    <cellStyle name="Comma 272 5" xfId="17632" xr:uid="{00000000-0005-0000-0000-00003C690000}"/>
    <cellStyle name="Comma 272 6" xfId="38872" xr:uid="{00000000-0005-0000-0000-00003D690000}"/>
    <cellStyle name="Comma 272 7" xfId="47896" xr:uid="{00000000-0005-0000-0000-00003E690000}"/>
    <cellStyle name="Comma 273" xfId="17633" xr:uid="{00000000-0005-0000-0000-00003F690000}"/>
    <cellStyle name="Comma 273 2" xfId="17634" xr:uid="{00000000-0005-0000-0000-000040690000}"/>
    <cellStyle name="Comma 273 2 2" xfId="17635" xr:uid="{00000000-0005-0000-0000-000041690000}"/>
    <cellStyle name="Comma 273 2 2 2" xfId="17636" xr:uid="{00000000-0005-0000-0000-000042690000}"/>
    <cellStyle name="Comma 273 2 2 3" xfId="47902" xr:uid="{00000000-0005-0000-0000-000043690000}"/>
    <cellStyle name="Comma 273 2 3" xfId="17637" xr:uid="{00000000-0005-0000-0000-000044690000}"/>
    <cellStyle name="Comma 273 2 4" xfId="17638" xr:uid="{00000000-0005-0000-0000-000045690000}"/>
    <cellStyle name="Comma 273 2 5" xfId="38875" xr:uid="{00000000-0005-0000-0000-000046690000}"/>
    <cellStyle name="Comma 273 2 6" xfId="47901" xr:uid="{00000000-0005-0000-0000-000047690000}"/>
    <cellStyle name="Comma 273 3" xfId="17639" xr:uid="{00000000-0005-0000-0000-000048690000}"/>
    <cellStyle name="Comma 273 3 2" xfId="17640" xr:uid="{00000000-0005-0000-0000-000049690000}"/>
    <cellStyle name="Comma 273 3 3" xfId="47903" xr:uid="{00000000-0005-0000-0000-00004A690000}"/>
    <cellStyle name="Comma 273 4" xfId="17641" xr:uid="{00000000-0005-0000-0000-00004B690000}"/>
    <cellStyle name="Comma 273 5" xfId="17642" xr:uid="{00000000-0005-0000-0000-00004C690000}"/>
    <cellStyle name="Comma 273 6" xfId="38874" xr:uid="{00000000-0005-0000-0000-00004D690000}"/>
    <cellStyle name="Comma 273 7" xfId="47900" xr:uid="{00000000-0005-0000-0000-00004E690000}"/>
    <cellStyle name="Comma 274" xfId="17643" xr:uid="{00000000-0005-0000-0000-00004F690000}"/>
    <cellStyle name="Comma 274 2" xfId="17644" xr:uid="{00000000-0005-0000-0000-000050690000}"/>
    <cellStyle name="Comma 274 2 2" xfId="17645" xr:uid="{00000000-0005-0000-0000-000051690000}"/>
    <cellStyle name="Comma 274 2 2 2" xfId="17646" xr:uid="{00000000-0005-0000-0000-000052690000}"/>
    <cellStyle name="Comma 274 2 2 3" xfId="47906" xr:uid="{00000000-0005-0000-0000-000053690000}"/>
    <cellStyle name="Comma 274 2 3" xfId="17647" xr:uid="{00000000-0005-0000-0000-000054690000}"/>
    <cellStyle name="Comma 274 2 4" xfId="17648" xr:uid="{00000000-0005-0000-0000-000055690000}"/>
    <cellStyle name="Comma 274 2 5" xfId="38877" xr:uid="{00000000-0005-0000-0000-000056690000}"/>
    <cellStyle name="Comma 274 2 6" xfId="47905" xr:uid="{00000000-0005-0000-0000-000057690000}"/>
    <cellStyle name="Comma 274 3" xfId="17649" xr:uid="{00000000-0005-0000-0000-000058690000}"/>
    <cellStyle name="Comma 274 3 2" xfId="17650" xr:uid="{00000000-0005-0000-0000-000059690000}"/>
    <cellStyle name="Comma 274 3 3" xfId="47907" xr:uid="{00000000-0005-0000-0000-00005A690000}"/>
    <cellStyle name="Comma 274 4" xfId="17651" xr:uid="{00000000-0005-0000-0000-00005B690000}"/>
    <cellStyle name="Comma 274 5" xfId="17652" xr:uid="{00000000-0005-0000-0000-00005C690000}"/>
    <cellStyle name="Comma 274 6" xfId="38876" xr:uid="{00000000-0005-0000-0000-00005D690000}"/>
    <cellStyle name="Comma 274 7" xfId="47904" xr:uid="{00000000-0005-0000-0000-00005E690000}"/>
    <cellStyle name="Comma 275" xfId="17653" xr:uid="{00000000-0005-0000-0000-00005F690000}"/>
    <cellStyle name="Comma 276" xfId="17654" xr:uid="{00000000-0005-0000-0000-000060690000}"/>
    <cellStyle name="Comma 277" xfId="17655" xr:uid="{00000000-0005-0000-0000-000061690000}"/>
    <cellStyle name="Comma 277 2" xfId="17656" xr:uid="{00000000-0005-0000-0000-000062690000}"/>
    <cellStyle name="Comma 277 2 2" xfId="17657" xr:uid="{00000000-0005-0000-0000-000063690000}"/>
    <cellStyle name="Comma 277 2 3" xfId="17658" xr:uid="{00000000-0005-0000-0000-000064690000}"/>
    <cellStyle name="Comma 277 3" xfId="17659" xr:uid="{00000000-0005-0000-0000-000065690000}"/>
    <cellStyle name="Comma 277 4" xfId="17660" xr:uid="{00000000-0005-0000-0000-000066690000}"/>
    <cellStyle name="Comma 278" xfId="17661" xr:uid="{00000000-0005-0000-0000-000067690000}"/>
    <cellStyle name="Comma 278 2" xfId="17662" xr:uid="{00000000-0005-0000-0000-000068690000}"/>
    <cellStyle name="Comma 278 2 2" xfId="17663" xr:uid="{00000000-0005-0000-0000-000069690000}"/>
    <cellStyle name="Comma 278 2 3" xfId="17664" xr:uid="{00000000-0005-0000-0000-00006A690000}"/>
    <cellStyle name="Comma 278 3" xfId="17665" xr:uid="{00000000-0005-0000-0000-00006B690000}"/>
    <cellStyle name="Comma 278 4" xfId="17666" xr:uid="{00000000-0005-0000-0000-00006C690000}"/>
    <cellStyle name="Comma 279" xfId="17667" xr:uid="{00000000-0005-0000-0000-00006D690000}"/>
    <cellStyle name="Comma 279 2" xfId="17668" xr:uid="{00000000-0005-0000-0000-00006E690000}"/>
    <cellStyle name="Comma 279 2 2" xfId="17669" xr:uid="{00000000-0005-0000-0000-00006F690000}"/>
    <cellStyle name="Comma 279 2 3" xfId="17670" xr:uid="{00000000-0005-0000-0000-000070690000}"/>
    <cellStyle name="Comma 279 3" xfId="17671" xr:uid="{00000000-0005-0000-0000-000071690000}"/>
    <cellStyle name="Comma 279 4" xfId="17672" xr:uid="{00000000-0005-0000-0000-000072690000}"/>
    <cellStyle name="Comma 28" xfId="17673" xr:uid="{00000000-0005-0000-0000-000073690000}"/>
    <cellStyle name="Comma 28 2" xfId="17674" xr:uid="{00000000-0005-0000-0000-000074690000}"/>
    <cellStyle name="Comma 280" xfId="17675" xr:uid="{00000000-0005-0000-0000-000075690000}"/>
    <cellStyle name="Comma 281" xfId="17676" xr:uid="{00000000-0005-0000-0000-000076690000}"/>
    <cellStyle name="Comma 281 2" xfId="47909" xr:uid="{00000000-0005-0000-0000-000077690000}"/>
    <cellStyle name="Comma 281 3" xfId="47908" xr:uid="{00000000-0005-0000-0000-000078690000}"/>
    <cellStyle name="Comma 282" xfId="17677" xr:uid="{00000000-0005-0000-0000-000079690000}"/>
    <cellStyle name="Comma 282 2" xfId="47911" xr:uid="{00000000-0005-0000-0000-00007A690000}"/>
    <cellStyle name="Comma 282 3" xfId="47910" xr:uid="{00000000-0005-0000-0000-00007B690000}"/>
    <cellStyle name="Comma 283" xfId="17678" xr:uid="{00000000-0005-0000-0000-00007C690000}"/>
    <cellStyle name="Comma 283 2" xfId="47913" xr:uid="{00000000-0005-0000-0000-00007D690000}"/>
    <cellStyle name="Comma 283 3" xfId="47912" xr:uid="{00000000-0005-0000-0000-00007E690000}"/>
    <cellStyle name="Comma 284" xfId="17679" xr:uid="{00000000-0005-0000-0000-00007F690000}"/>
    <cellStyle name="Comma 284 2" xfId="47915" xr:uid="{00000000-0005-0000-0000-000080690000}"/>
    <cellStyle name="Comma 284 3" xfId="47914" xr:uid="{00000000-0005-0000-0000-000081690000}"/>
    <cellStyle name="Comma 285" xfId="17680" xr:uid="{00000000-0005-0000-0000-000082690000}"/>
    <cellStyle name="Comma 286" xfId="17681" xr:uid="{00000000-0005-0000-0000-000083690000}"/>
    <cellStyle name="Comma 287" xfId="17682" xr:uid="{00000000-0005-0000-0000-000084690000}"/>
    <cellStyle name="Comma 288" xfId="17683" xr:uid="{00000000-0005-0000-0000-000085690000}"/>
    <cellStyle name="Comma 288 2" xfId="17684" xr:uid="{00000000-0005-0000-0000-000086690000}"/>
    <cellStyle name="Comma 288 2 2" xfId="17685" xr:uid="{00000000-0005-0000-0000-000087690000}"/>
    <cellStyle name="Comma 288 3" xfId="17686" xr:uid="{00000000-0005-0000-0000-000088690000}"/>
    <cellStyle name="Comma 288 4" xfId="17687" xr:uid="{00000000-0005-0000-0000-000089690000}"/>
    <cellStyle name="Comma 289" xfId="17688" xr:uid="{00000000-0005-0000-0000-00008A690000}"/>
    <cellStyle name="Comma 289 2" xfId="17689" xr:uid="{00000000-0005-0000-0000-00008B690000}"/>
    <cellStyle name="Comma 289 2 2" xfId="17690" xr:uid="{00000000-0005-0000-0000-00008C690000}"/>
    <cellStyle name="Comma 289 3" xfId="17691" xr:uid="{00000000-0005-0000-0000-00008D690000}"/>
    <cellStyle name="Comma 289 4" xfId="17692" xr:uid="{00000000-0005-0000-0000-00008E690000}"/>
    <cellStyle name="Comma 29" xfId="17693" xr:uid="{00000000-0005-0000-0000-00008F690000}"/>
    <cellStyle name="Comma 29 2" xfId="17694" xr:uid="{00000000-0005-0000-0000-000090690000}"/>
    <cellStyle name="Comma 290" xfId="17695" xr:uid="{00000000-0005-0000-0000-000091690000}"/>
    <cellStyle name="Comma 291" xfId="17696" xr:uid="{00000000-0005-0000-0000-000092690000}"/>
    <cellStyle name="Comma 292" xfId="17697" xr:uid="{00000000-0005-0000-0000-000093690000}"/>
    <cellStyle name="Comma 293" xfId="17698" xr:uid="{00000000-0005-0000-0000-000094690000}"/>
    <cellStyle name="Comma 294" xfId="17699" xr:uid="{00000000-0005-0000-0000-000095690000}"/>
    <cellStyle name="Comma 295" xfId="17700" xr:uid="{00000000-0005-0000-0000-000096690000}"/>
    <cellStyle name="Comma 296" xfId="17701" xr:uid="{00000000-0005-0000-0000-000097690000}"/>
    <cellStyle name="Comma 297" xfId="17702" xr:uid="{00000000-0005-0000-0000-000098690000}"/>
    <cellStyle name="Comma 298" xfId="17703" xr:uid="{00000000-0005-0000-0000-000099690000}"/>
    <cellStyle name="Comma 299" xfId="17704" xr:uid="{00000000-0005-0000-0000-00009A690000}"/>
    <cellStyle name="Comma 3" xfId="19" xr:uid="{00000000-0005-0000-0000-00009B690000}"/>
    <cellStyle name="Comma 3 2" xfId="17705" xr:uid="{00000000-0005-0000-0000-00009C690000}"/>
    <cellStyle name="Comma 3 2 2" xfId="17706" xr:uid="{00000000-0005-0000-0000-00009D690000}"/>
    <cellStyle name="Comma 3 2 2 2" xfId="41883" xr:uid="{00000000-0005-0000-0000-00009E690000}"/>
    <cellStyle name="Comma 3 2 3" xfId="17707" xr:uid="{00000000-0005-0000-0000-00009F690000}"/>
    <cellStyle name="Comma 3 2 4" xfId="17708" xr:uid="{00000000-0005-0000-0000-0000A0690000}"/>
    <cellStyle name="Comma 3 2 4 2" xfId="17709" xr:uid="{00000000-0005-0000-0000-0000A1690000}"/>
    <cellStyle name="Comma 3 2 4 2 2" xfId="17710" xr:uid="{00000000-0005-0000-0000-0000A2690000}"/>
    <cellStyle name="Comma 3 2 4 2 3" xfId="47917" xr:uid="{00000000-0005-0000-0000-0000A3690000}"/>
    <cellStyle name="Comma 3 2 4 3" xfId="17711" xr:uid="{00000000-0005-0000-0000-0000A4690000}"/>
    <cellStyle name="Comma 3 2 4 4" xfId="17712" xr:uid="{00000000-0005-0000-0000-0000A5690000}"/>
    <cellStyle name="Comma 3 2 4 5" xfId="38878" xr:uid="{00000000-0005-0000-0000-0000A6690000}"/>
    <cellStyle name="Comma 3 2 4 6" xfId="47916" xr:uid="{00000000-0005-0000-0000-0000A7690000}"/>
    <cellStyle name="Comma 3 2 5" xfId="35062" xr:uid="{00000000-0005-0000-0000-0000A8690000}"/>
    <cellStyle name="Comma 3 2 5 2" xfId="47918" xr:uid="{00000000-0005-0000-0000-0000A9690000}"/>
    <cellStyle name="Comma 3 2 6" xfId="41882" xr:uid="{00000000-0005-0000-0000-0000AA690000}"/>
    <cellStyle name="Comma 3 3" xfId="17713" xr:uid="{00000000-0005-0000-0000-0000AB690000}"/>
    <cellStyle name="Comma 3 3 2" xfId="17714" xr:uid="{00000000-0005-0000-0000-0000AC690000}"/>
    <cellStyle name="Comma 3 3 2 2" xfId="41885" xr:uid="{00000000-0005-0000-0000-0000AD690000}"/>
    <cellStyle name="Comma 3 3 3" xfId="17715" xr:uid="{00000000-0005-0000-0000-0000AE690000}"/>
    <cellStyle name="Comma 3 3 3 2" xfId="17716" xr:uid="{00000000-0005-0000-0000-0000AF690000}"/>
    <cellStyle name="Comma 3 3 3 2 2" xfId="17717" xr:uid="{00000000-0005-0000-0000-0000B0690000}"/>
    <cellStyle name="Comma 3 3 3 2 2 2" xfId="47920" xr:uid="{00000000-0005-0000-0000-0000B1690000}"/>
    <cellStyle name="Comma 3 3 3 2 3" xfId="38880" xr:uid="{00000000-0005-0000-0000-0000B2690000}"/>
    <cellStyle name="Comma 3 3 3 2 4" xfId="47919" xr:uid="{00000000-0005-0000-0000-0000B3690000}"/>
    <cellStyle name="Comma 3 3 3 3" xfId="17718" xr:uid="{00000000-0005-0000-0000-0000B4690000}"/>
    <cellStyle name="Comma 3 3 3 4" xfId="17719" xr:uid="{00000000-0005-0000-0000-0000B5690000}"/>
    <cellStyle name="Comma 3 3 3 5" xfId="38879" xr:uid="{00000000-0005-0000-0000-0000B6690000}"/>
    <cellStyle name="Comma 3 3 4" xfId="17720" xr:uid="{00000000-0005-0000-0000-0000B7690000}"/>
    <cellStyle name="Comma 3 3 5" xfId="41884" xr:uid="{00000000-0005-0000-0000-0000B8690000}"/>
    <cellStyle name="Comma 3 4" xfId="17721" xr:uid="{00000000-0005-0000-0000-0000B9690000}"/>
    <cellStyle name="Comma 3 4 2" xfId="17722" xr:uid="{00000000-0005-0000-0000-0000BA690000}"/>
    <cellStyle name="Comma 3 4 3" xfId="17723" xr:uid="{00000000-0005-0000-0000-0000BB690000}"/>
    <cellStyle name="Comma 3 4 4" xfId="41886" xr:uid="{00000000-0005-0000-0000-0000BC690000}"/>
    <cellStyle name="Comma 3 5" xfId="17724" xr:uid="{00000000-0005-0000-0000-0000BD690000}"/>
    <cellStyle name="Comma 3 5 2" xfId="41887" xr:uid="{00000000-0005-0000-0000-0000BE690000}"/>
    <cellStyle name="Comma 3 6" xfId="17725" xr:uid="{00000000-0005-0000-0000-0000BF690000}"/>
    <cellStyle name="Comma 3 6 2" xfId="41888" xr:uid="{00000000-0005-0000-0000-0000C0690000}"/>
    <cellStyle name="Comma 3 7" xfId="34376" xr:uid="{00000000-0005-0000-0000-0000C1690000}"/>
    <cellStyle name="Comma 3 8" xfId="35061" xr:uid="{00000000-0005-0000-0000-0000C2690000}"/>
    <cellStyle name="Comma 3 9" xfId="41881" xr:uid="{00000000-0005-0000-0000-0000C3690000}"/>
    <cellStyle name="Comma 30" xfId="17726" xr:uid="{00000000-0005-0000-0000-0000C4690000}"/>
    <cellStyle name="Comma 300" xfId="17727" xr:uid="{00000000-0005-0000-0000-0000C5690000}"/>
    <cellStyle name="Comma 301" xfId="17728" xr:uid="{00000000-0005-0000-0000-0000C6690000}"/>
    <cellStyle name="Comma 302" xfId="34355" xr:uid="{00000000-0005-0000-0000-0000C7690000}"/>
    <cellStyle name="Comma 303" xfId="34388" xr:uid="{00000000-0005-0000-0000-0000C8690000}"/>
    <cellStyle name="Comma 304" xfId="41096" xr:uid="{00000000-0005-0000-0000-0000C9690000}"/>
    <cellStyle name="Comma 305" xfId="35066" xr:uid="{00000000-0005-0000-0000-0000CA690000}"/>
    <cellStyle name="Comma 306" xfId="41808" xr:uid="{00000000-0005-0000-0000-0000CB690000}"/>
    <cellStyle name="Comma 307" xfId="56937" xr:uid="{A8EFFA07-D48B-48F1-8DDF-5CB4ECC7FCBD}"/>
    <cellStyle name="Comma 308" xfId="56944" xr:uid="{9D0DF836-503E-435B-AB78-69647F6FF70C}"/>
    <cellStyle name="Comma 31" xfId="17729" xr:uid="{00000000-0005-0000-0000-0000CC690000}"/>
    <cellStyle name="Comma 32" xfId="17730" xr:uid="{00000000-0005-0000-0000-0000CD690000}"/>
    <cellStyle name="Comma 33" xfId="17731" xr:uid="{00000000-0005-0000-0000-0000CE690000}"/>
    <cellStyle name="Comma 34" xfId="17732" xr:uid="{00000000-0005-0000-0000-0000CF690000}"/>
    <cellStyle name="Comma 34 2" xfId="17733" xr:uid="{00000000-0005-0000-0000-0000D0690000}"/>
    <cellStyle name="Comma 35" xfId="17734" xr:uid="{00000000-0005-0000-0000-0000D1690000}"/>
    <cellStyle name="Comma 35 2" xfId="17735" xr:uid="{00000000-0005-0000-0000-0000D2690000}"/>
    <cellStyle name="Comma 36" xfId="17736" xr:uid="{00000000-0005-0000-0000-0000D3690000}"/>
    <cellStyle name="Comma 36 2" xfId="17737" xr:uid="{00000000-0005-0000-0000-0000D4690000}"/>
    <cellStyle name="Comma 37" xfId="17738" xr:uid="{00000000-0005-0000-0000-0000D5690000}"/>
    <cellStyle name="Comma 37 2" xfId="17739" xr:uid="{00000000-0005-0000-0000-0000D6690000}"/>
    <cellStyle name="Comma 37 2 2" xfId="17740" xr:uid="{00000000-0005-0000-0000-0000D7690000}"/>
    <cellStyle name="Comma 37 3" xfId="17741" xr:uid="{00000000-0005-0000-0000-0000D8690000}"/>
    <cellStyle name="Comma 38" xfId="17742" xr:uid="{00000000-0005-0000-0000-0000D9690000}"/>
    <cellStyle name="Comma 38 2" xfId="17743" xr:uid="{00000000-0005-0000-0000-0000DA690000}"/>
    <cellStyle name="Comma 38 2 2" xfId="17744" xr:uid="{00000000-0005-0000-0000-0000DB690000}"/>
    <cellStyle name="Comma 38 3" xfId="17745" xr:uid="{00000000-0005-0000-0000-0000DC690000}"/>
    <cellStyle name="Comma 39" xfId="17746" xr:uid="{00000000-0005-0000-0000-0000DD690000}"/>
    <cellStyle name="Comma 39 2" xfId="17747" xr:uid="{00000000-0005-0000-0000-0000DE690000}"/>
    <cellStyle name="Comma 39 2 2" xfId="17748" xr:uid="{00000000-0005-0000-0000-0000DF690000}"/>
    <cellStyle name="Comma 39 3" xfId="17749" xr:uid="{00000000-0005-0000-0000-0000E0690000}"/>
    <cellStyle name="Comma 4" xfId="17750" xr:uid="{00000000-0005-0000-0000-0000E1690000}"/>
    <cellStyle name="Comma 4 10" xfId="17751" xr:uid="{00000000-0005-0000-0000-0000E2690000}"/>
    <cellStyle name="Comma 4 11" xfId="17752" xr:uid="{00000000-0005-0000-0000-0000E3690000}"/>
    <cellStyle name="Comma 4 12" xfId="34380" xr:uid="{00000000-0005-0000-0000-0000E4690000}"/>
    <cellStyle name="Comma 4 13" xfId="35063" xr:uid="{00000000-0005-0000-0000-0000E5690000}"/>
    <cellStyle name="Comma 4 2" xfId="17753" xr:uid="{00000000-0005-0000-0000-0000E6690000}"/>
    <cellStyle name="Comma 4 2 2" xfId="17754" xr:uid="{00000000-0005-0000-0000-0000E7690000}"/>
    <cellStyle name="Comma 4 2 3" xfId="17755" xr:uid="{00000000-0005-0000-0000-0000E8690000}"/>
    <cellStyle name="Comma 4 2 4" xfId="17756" xr:uid="{00000000-0005-0000-0000-0000E9690000}"/>
    <cellStyle name="Comma 4 2 4 2" xfId="17757" xr:uid="{00000000-0005-0000-0000-0000EA690000}"/>
    <cellStyle name="Comma 4 2 4 2 2" xfId="17758" xr:uid="{00000000-0005-0000-0000-0000EB690000}"/>
    <cellStyle name="Comma 4 2 4 2 3" xfId="47922" xr:uid="{00000000-0005-0000-0000-0000EC690000}"/>
    <cellStyle name="Comma 4 2 4 3" xfId="17759" xr:uid="{00000000-0005-0000-0000-0000ED690000}"/>
    <cellStyle name="Comma 4 2 4 4" xfId="17760" xr:uid="{00000000-0005-0000-0000-0000EE690000}"/>
    <cellStyle name="Comma 4 2 4 5" xfId="38881" xr:uid="{00000000-0005-0000-0000-0000EF690000}"/>
    <cellStyle name="Comma 4 2 4 6" xfId="47921" xr:uid="{00000000-0005-0000-0000-0000F0690000}"/>
    <cellStyle name="Comma 4 2 5" xfId="35064" xr:uid="{00000000-0005-0000-0000-0000F1690000}"/>
    <cellStyle name="Comma 4 2 5 2" xfId="47923" xr:uid="{00000000-0005-0000-0000-0000F2690000}"/>
    <cellStyle name="Comma 4 3" xfId="17761" xr:uid="{00000000-0005-0000-0000-0000F3690000}"/>
    <cellStyle name="Comma 4 4" xfId="17762" xr:uid="{00000000-0005-0000-0000-0000F4690000}"/>
    <cellStyle name="Comma 4 4 2" xfId="17763" xr:uid="{00000000-0005-0000-0000-0000F5690000}"/>
    <cellStyle name="Comma 4 5" xfId="17764" xr:uid="{00000000-0005-0000-0000-0000F6690000}"/>
    <cellStyle name="Comma 4 5 2" xfId="17765" xr:uid="{00000000-0005-0000-0000-0000F7690000}"/>
    <cellStyle name="Comma 4 5 2 2" xfId="17766" xr:uid="{00000000-0005-0000-0000-0000F8690000}"/>
    <cellStyle name="Comma 4 5 2 2 2" xfId="17767" xr:uid="{00000000-0005-0000-0000-0000F9690000}"/>
    <cellStyle name="Comma 4 5 2 2 3" xfId="47926" xr:uid="{00000000-0005-0000-0000-0000FA690000}"/>
    <cellStyle name="Comma 4 5 2 3" xfId="17768" xr:uid="{00000000-0005-0000-0000-0000FB690000}"/>
    <cellStyle name="Comma 4 5 2 4" xfId="17769" xr:uid="{00000000-0005-0000-0000-0000FC690000}"/>
    <cellStyle name="Comma 4 5 2 5" xfId="38883" xr:uid="{00000000-0005-0000-0000-0000FD690000}"/>
    <cellStyle name="Comma 4 5 2 6" xfId="47925" xr:uid="{00000000-0005-0000-0000-0000FE690000}"/>
    <cellStyle name="Comma 4 5 3" xfId="17770" xr:uid="{00000000-0005-0000-0000-0000FF690000}"/>
    <cellStyle name="Comma 4 5 4" xfId="17771" xr:uid="{00000000-0005-0000-0000-0000006A0000}"/>
    <cellStyle name="Comma 4 5 4 2" xfId="17772" xr:uid="{00000000-0005-0000-0000-0000016A0000}"/>
    <cellStyle name="Comma 4 5 4 3" xfId="47927" xr:uid="{00000000-0005-0000-0000-0000026A0000}"/>
    <cellStyle name="Comma 4 5 5" xfId="17773" xr:uid="{00000000-0005-0000-0000-0000036A0000}"/>
    <cellStyle name="Comma 4 5 6" xfId="17774" xr:uid="{00000000-0005-0000-0000-0000046A0000}"/>
    <cellStyle name="Comma 4 5 7" xfId="38882" xr:uid="{00000000-0005-0000-0000-0000056A0000}"/>
    <cellStyle name="Comma 4 5 8" xfId="47924" xr:uid="{00000000-0005-0000-0000-0000066A0000}"/>
    <cellStyle name="Comma 4 6" xfId="17775" xr:uid="{00000000-0005-0000-0000-0000076A0000}"/>
    <cellStyle name="Comma 4 6 2" xfId="17776" xr:uid="{00000000-0005-0000-0000-0000086A0000}"/>
    <cellStyle name="Comma 4 6 3" xfId="17777" xr:uid="{00000000-0005-0000-0000-0000096A0000}"/>
    <cellStyle name="Comma 4 6 3 2" xfId="17778" xr:uid="{00000000-0005-0000-0000-00000A6A0000}"/>
    <cellStyle name="Comma 4 6 3 3" xfId="47929" xr:uid="{00000000-0005-0000-0000-00000B6A0000}"/>
    <cellStyle name="Comma 4 6 4" xfId="17779" xr:uid="{00000000-0005-0000-0000-00000C6A0000}"/>
    <cellStyle name="Comma 4 6 5" xfId="17780" xr:uid="{00000000-0005-0000-0000-00000D6A0000}"/>
    <cellStyle name="Comma 4 6 6" xfId="38884" xr:uid="{00000000-0005-0000-0000-00000E6A0000}"/>
    <cellStyle name="Comma 4 6 7" xfId="47928" xr:uid="{00000000-0005-0000-0000-00000F6A0000}"/>
    <cellStyle name="Comma 4 7" xfId="17781" xr:uid="{00000000-0005-0000-0000-0000106A0000}"/>
    <cellStyle name="Comma 4 7 2" xfId="38886" xr:uid="{00000000-0005-0000-0000-0000116A0000}"/>
    <cellStyle name="Comma 4 7 3" xfId="38885" xr:uid="{00000000-0005-0000-0000-0000126A0000}"/>
    <cellStyle name="Comma 4 8" xfId="17782" xr:uid="{00000000-0005-0000-0000-0000136A0000}"/>
    <cellStyle name="Comma 4 9" xfId="17783" xr:uid="{00000000-0005-0000-0000-0000146A0000}"/>
    <cellStyle name="Comma 4 9 2" xfId="17784" xr:uid="{00000000-0005-0000-0000-0000156A0000}"/>
    <cellStyle name="Comma 40" xfId="17785" xr:uid="{00000000-0005-0000-0000-0000166A0000}"/>
    <cellStyle name="Comma 40 2" xfId="17786" xr:uid="{00000000-0005-0000-0000-0000176A0000}"/>
    <cellStyle name="Comma 40 2 2" xfId="17787" xr:uid="{00000000-0005-0000-0000-0000186A0000}"/>
    <cellStyle name="Comma 40 3" xfId="17788" xr:uid="{00000000-0005-0000-0000-0000196A0000}"/>
    <cellStyle name="Comma 41" xfId="17789" xr:uid="{00000000-0005-0000-0000-00001A6A0000}"/>
    <cellStyle name="Comma 41 2" xfId="17790" xr:uid="{00000000-0005-0000-0000-00001B6A0000}"/>
    <cellStyle name="Comma 41 2 2" xfId="17791" xr:uid="{00000000-0005-0000-0000-00001C6A0000}"/>
    <cellStyle name="Comma 41 3" xfId="17792" xr:uid="{00000000-0005-0000-0000-00001D6A0000}"/>
    <cellStyle name="Comma 42" xfId="17793" xr:uid="{00000000-0005-0000-0000-00001E6A0000}"/>
    <cellStyle name="Comma 43" xfId="17794" xr:uid="{00000000-0005-0000-0000-00001F6A0000}"/>
    <cellStyle name="Comma 43 2" xfId="17795" xr:uid="{00000000-0005-0000-0000-0000206A0000}"/>
    <cellStyle name="Comma 43 2 2" xfId="17796" xr:uid="{00000000-0005-0000-0000-0000216A0000}"/>
    <cellStyle name="Comma 43 3" xfId="17797" xr:uid="{00000000-0005-0000-0000-0000226A0000}"/>
    <cellStyle name="Comma 44" xfId="17798" xr:uid="{00000000-0005-0000-0000-0000236A0000}"/>
    <cellStyle name="Comma 44 2" xfId="17799" xr:uid="{00000000-0005-0000-0000-0000246A0000}"/>
    <cellStyle name="Comma 44 2 2" xfId="17800" xr:uid="{00000000-0005-0000-0000-0000256A0000}"/>
    <cellStyle name="Comma 44 3" xfId="17801" xr:uid="{00000000-0005-0000-0000-0000266A0000}"/>
    <cellStyle name="Comma 45" xfId="17802" xr:uid="{00000000-0005-0000-0000-0000276A0000}"/>
    <cellStyle name="Comma 45 2" xfId="17803" xr:uid="{00000000-0005-0000-0000-0000286A0000}"/>
    <cellStyle name="Comma 46" xfId="17804" xr:uid="{00000000-0005-0000-0000-0000296A0000}"/>
    <cellStyle name="Comma 46 2" xfId="17805" xr:uid="{00000000-0005-0000-0000-00002A6A0000}"/>
    <cellStyle name="Comma 46 2 2" xfId="17806" xr:uid="{00000000-0005-0000-0000-00002B6A0000}"/>
    <cellStyle name="Comma 46 3" xfId="17807" xr:uid="{00000000-0005-0000-0000-00002C6A0000}"/>
    <cellStyle name="Comma 47" xfId="17808" xr:uid="{00000000-0005-0000-0000-00002D6A0000}"/>
    <cellStyle name="Comma 47 2" xfId="17809" xr:uid="{00000000-0005-0000-0000-00002E6A0000}"/>
    <cellStyle name="Comma 47 2 2" xfId="17810" xr:uid="{00000000-0005-0000-0000-00002F6A0000}"/>
    <cellStyle name="Comma 47 3" xfId="17811" xr:uid="{00000000-0005-0000-0000-0000306A0000}"/>
    <cellStyle name="Comma 48" xfId="17812" xr:uid="{00000000-0005-0000-0000-0000316A0000}"/>
    <cellStyle name="Comma 48 2" xfId="17813" xr:uid="{00000000-0005-0000-0000-0000326A0000}"/>
    <cellStyle name="Comma 48 2 2" xfId="17814" xr:uid="{00000000-0005-0000-0000-0000336A0000}"/>
    <cellStyle name="Comma 48 3" xfId="17815" xr:uid="{00000000-0005-0000-0000-0000346A0000}"/>
    <cellStyle name="Comma 49" xfId="17816" xr:uid="{00000000-0005-0000-0000-0000356A0000}"/>
    <cellStyle name="Comma 49 2" xfId="17817" xr:uid="{00000000-0005-0000-0000-0000366A0000}"/>
    <cellStyle name="Comma 49 2 2" xfId="17818" xr:uid="{00000000-0005-0000-0000-0000376A0000}"/>
    <cellStyle name="Comma 49 3" xfId="17819" xr:uid="{00000000-0005-0000-0000-0000386A0000}"/>
    <cellStyle name="Comma 5" xfId="17820" xr:uid="{00000000-0005-0000-0000-0000396A0000}"/>
    <cellStyle name="Comma 5 2" xfId="17821" xr:uid="{00000000-0005-0000-0000-00003A6A0000}"/>
    <cellStyle name="Comma 5 2 2" xfId="17822" xr:uid="{00000000-0005-0000-0000-00003B6A0000}"/>
    <cellStyle name="Comma 5 2 2 2" xfId="17823" xr:uid="{00000000-0005-0000-0000-00003C6A0000}"/>
    <cellStyle name="Comma 5 2 3" xfId="17824" xr:uid="{00000000-0005-0000-0000-00003D6A0000}"/>
    <cellStyle name="Comma 5 2 4" xfId="17825" xr:uid="{00000000-0005-0000-0000-00003E6A0000}"/>
    <cellStyle name="Comma 5 2 5" xfId="17826" xr:uid="{00000000-0005-0000-0000-00003F6A0000}"/>
    <cellStyle name="Comma 5 3" xfId="17827" xr:uid="{00000000-0005-0000-0000-0000406A0000}"/>
    <cellStyle name="Comma 5 3 2" xfId="17828" xr:uid="{00000000-0005-0000-0000-0000416A0000}"/>
    <cellStyle name="Comma 5 4" xfId="17829" xr:uid="{00000000-0005-0000-0000-0000426A0000}"/>
    <cellStyle name="Comma 5 5" xfId="17830" xr:uid="{00000000-0005-0000-0000-0000436A0000}"/>
    <cellStyle name="Comma 5 5 2" xfId="17831" xr:uid="{00000000-0005-0000-0000-0000446A0000}"/>
    <cellStyle name="Comma 5 6" xfId="17832" xr:uid="{00000000-0005-0000-0000-0000456A0000}"/>
    <cellStyle name="Comma 50" xfId="17833" xr:uid="{00000000-0005-0000-0000-0000466A0000}"/>
    <cellStyle name="Comma 50 2" xfId="17834" xr:uid="{00000000-0005-0000-0000-0000476A0000}"/>
    <cellStyle name="Comma 50 2 2" xfId="17835" xr:uid="{00000000-0005-0000-0000-0000486A0000}"/>
    <cellStyle name="Comma 50 3" xfId="17836" xr:uid="{00000000-0005-0000-0000-0000496A0000}"/>
    <cellStyle name="Comma 51" xfId="17837" xr:uid="{00000000-0005-0000-0000-00004A6A0000}"/>
    <cellStyle name="Comma 51 2" xfId="17838" xr:uid="{00000000-0005-0000-0000-00004B6A0000}"/>
    <cellStyle name="Comma 51 2 2" xfId="17839" xr:uid="{00000000-0005-0000-0000-00004C6A0000}"/>
    <cellStyle name="Comma 51 3" xfId="17840" xr:uid="{00000000-0005-0000-0000-00004D6A0000}"/>
    <cellStyle name="Comma 52" xfId="17841" xr:uid="{00000000-0005-0000-0000-00004E6A0000}"/>
    <cellStyle name="Comma 52 2" xfId="17842" xr:uid="{00000000-0005-0000-0000-00004F6A0000}"/>
    <cellStyle name="Comma 52 2 2" xfId="17843" xr:uid="{00000000-0005-0000-0000-0000506A0000}"/>
    <cellStyle name="Comma 52 3" xfId="17844" xr:uid="{00000000-0005-0000-0000-0000516A0000}"/>
    <cellStyle name="Comma 53" xfId="17845" xr:uid="{00000000-0005-0000-0000-0000526A0000}"/>
    <cellStyle name="Comma 53 2" xfId="17846" xr:uid="{00000000-0005-0000-0000-0000536A0000}"/>
    <cellStyle name="Comma 53 2 2" xfId="17847" xr:uid="{00000000-0005-0000-0000-0000546A0000}"/>
    <cellStyle name="Comma 53 3" xfId="17848" xr:uid="{00000000-0005-0000-0000-0000556A0000}"/>
    <cellStyle name="Comma 54" xfId="17849" xr:uid="{00000000-0005-0000-0000-0000566A0000}"/>
    <cellStyle name="Comma 54 2" xfId="17850" xr:uid="{00000000-0005-0000-0000-0000576A0000}"/>
    <cellStyle name="Comma 54 2 2" xfId="17851" xr:uid="{00000000-0005-0000-0000-0000586A0000}"/>
    <cellStyle name="Comma 54 3" xfId="17852" xr:uid="{00000000-0005-0000-0000-0000596A0000}"/>
    <cellStyle name="Comma 55" xfId="17853" xr:uid="{00000000-0005-0000-0000-00005A6A0000}"/>
    <cellStyle name="Comma 55 2" xfId="17854" xr:uid="{00000000-0005-0000-0000-00005B6A0000}"/>
    <cellStyle name="Comma 55 2 2" xfId="17855" xr:uid="{00000000-0005-0000-0000-00005C6A0000}"/>
    <cellStyle name="Comma 55 3" xfId="17856" xr:uid="{00000000-0005-0000-0000-00005D6A0000}"/>
    <cellStyle name="Comma 56" xfId="17857" xr:uid="{00000000-0005-0000-0000-00005E6A0000}"/>
    <cellStyle name="Comma 56 2" xfId="17858" xr:uid="{00000000-0005-0000-0000-00005F6A0000}"/>
    <cellStyle name="Comma 57" xfId="17859" xr:uid="{00000000-0005-0000-0000-0000606A0000}"/>
    <cellStyle name="Comma 57 2" xfId="17860" xr:uid="{00000000-0005-0000-0000-0000616A0000}"/>
    <cellStyle name="Comma 58" xfId="17861" xr:uid="{00000000-0005-0000-0000-0000626A0000}"/>
    <cellStyle name="Comma 58 2" xfId="17862" xr:uid="{00000000-0005-0000-0000-0000636A0000}"/>
    <cellStyle name="Comma 59" xfId="17863" xr:uid="{00000000-0005-0000-0000-0000646A0000}"/>
    <cellStyle name="Comma 59 2" xfId="17864" xr:uid="{00000000-0005-0000-0000-0000656A0000}"/>
    <cellStyle name="Comma 6" xfId="17865" xr:uid="{00000000-0005-0000-0000-0000666A0000}"/>
    <cellStyle name="Comma 6 2" xfId="17866" xr:uid="{00000000-0005-0000-0000-0000676A0000}"/>
    <cellStyle name="Comma 6 2 2" xfId="17867" xr:uid="{00000000-0005-0000-0000-0000686A0000}"/>
    <cellStyle name="Comma 6 3" xfId="17868" xr:uid="{00000000-0005-0000-0000-0000696A0000}"/>
    <cellStyle name="Comma 6 3 2" xfId="17869" xr:uid="{00000000-0005-0000-0000-00006A6A0000}"/>
    <cellStyle name="Comma 6 4" xfId="17870" xr:uid="{00000000-0005-0000-0000-00006B6A0000}"/>
    <cellStyle name="Comma 6 4 2" xfId="17871" xr:uid="{00000000-0005-0000-0000-00006C6A0000}"/>
    <cellStyle name="Comma 6 4 3" xfId="17872" xr:uid="{00000000-0005-0000-0000-00006D6A0000}"/>
    <cellStyle name="Comma 6 5" xfId="35065" xr:uid="{00000000-0005-0000-0000-00006E6A0000}"/>
    <cellStyle name="Comma 60" xfId="17873" xr:uid="{00000000-0005-0000-0000-00006F6A0000}"/>
    <cellStyle name="Comma 60 2" xfId="17874" xr:uid="{00000000-0005-0000-0000-0000706A0000}"/>
    <cellStyle name="Comma 61" xfId="17875" xr:uid="{00000000-0005-0000-0000-0000716A0000}"/>
    <cellStyle name="Comma 61 2" xfId="17876" xr:uid="{00000000-0005-0000-0000-0000726A0000}"/>
    <cellStyle name="Comma 62" xfId="17877" xr:uid="{00000000-0005-0000-0000-0000736A0000}"/>
    <cellStyle name="Comma 62 2" xfId="17878" xr:uid="{00000000-0005-0000-0000-0000746A0000}"/>
    <cellStyle name="Comma 63" xfId="17879" xr:uid="{00000000-0005-0000-0000-0000756A0000}"/>
    <cellStyle name="Comma 63 2" xfId="17880" xr:uid="{00000000-0005-0000-0000-0000766A0000}"/>
    <cellStyle name="Comma 64" xfId="17881" xr:uid="{00000000-0005-0000-0000-0000776A0000}"/>
    <cellStyle name="Comma 64 2" xfId="17882" xr:uid="{00000000-0005-0000-0000-0000786A0000}"/>
    <cellStyle name="Comma 65" xfId="17883" xr:uid="{00000000-0005-0000-0000-0000796A0000}"/>
    <cellStyle name="Comma 65 2" xfId="17884" xr:uid="{00000000-0005-0000-0000-00007A6A0000}"/>
    <cellStyle name="Comma 66" xfId="17885" xr:uid="{00000000-0005-0000-0000-00007B6A0000}"/>
    <cellStyle name="Comma 66 2" xfId="17886" xr:uid="{00000000-0005-0000-0000-00007C6A0000}"/>
    <cellStyle name="Comma 67" xfId="17887" xr:uid="{00000000-0005-0000-0000-00007D6A0000}"/>
    <cellStyle name="Comma 67 2" xfId="17888" xr:uid="{00000000-0005-0000-0000-00007E6A0000}"/>
    <cellStyle name="Comma 68" xfId="17889" xr:uid="{00000000-0005-0000-0000-00007F6A0000}"/>
    <cellStyle name="Comma 68 2" xfId="17890" xr:uid="{00000000-0005-0000-0000-0000806A0000}"/>
    <cellStyle name="Comma 69" xfId="17891" xr:uid="{00000000-0005-0000-0000-0000816A0000}"/>
    <cellStyle name="Comma 69 2" xfId="17892" xr:uid="{00000000-0005-0000-0000-0000826A0000}"/>
    <cellStyle name="Comma 7" xfId="17893" xr:uid="{00000000-0005-0000-0000-0000836A0000}"/>
    <cellStyle name="Comma 7 2" xfId="17894" xr:uid="{00000000-0005-0000-0000-0000846A0000}"/>
    <cellStyle name="Comma 7 2 2" xfId="17895" xr:uid="{00000000-0005-0000-0000-0000856A0000}"/>
    <cellStyle name="Comma 7 2 3" xfId="17896" xr:uid="{00000000-0005-0000-0000-0000866A0000}"/>
    <cellStyle name="Comma 7 2 3 2" xfId="17897" xr:uid="{00000000-0005-0000-0000-0000876A0000}"/>
    <cellStyle name="Comma 7 2 3 2 2" xfId="17898" xr:uid="{00000000-0005-0000-0000-0000886A0000}"/>
    <cellStyle name="Comma 7 2 3 2 2 2" xfId="17899" xr:uid="{00000000-0005-0000-0000-0000896A0000}"/>
    <cellStyle name="Comma 7 2 3 2 2 3" xfId="47933" xr:uid="{00000000-0005-0000-0000-00008A6A0000}"/>
    <cellStyle name="Comma 7 2 3 2 3" xfId="17900" xr:uid="{00000000-0005-0000-0000-00008B6A0000}"/>
    <cellStyle name="Comma 7 2 3 2 4" xfId="17901" xr:uid="{00000000-0005-0000-0000-00008C6A0000}"/>
    <cellStyle name="Comma 7 2 3 2 5" xfId="38888" xr:uid="{00000000-0005-0000-0000-00008D6A0000}"/>
    <cellStyle name="Comma 7 2 3 2 6" xfId="47932" xr:uid="{00000000-0005-0000-0000-00008E6A0000}"/>
    <cellStyle name="Comma 7 2 3 3" xfId="17902" xr:uid="{00000000-0005-0000-0000-00008F6A0000}"/>
    <cellStyle name="Comma 7 2 3 3 2" xfId="17903" xr:uid="{00000000-0005-0000-0000-0000906A0000}"/>
    <cellStyle name="Comma 7 2 3 3 3" xfId="47934" xr:uid="{00000000-0005-0000-0000-0000916A0000}"/>
    <cellStyle name="Comma 7 2 3 4" xfId="17904" xr:uid="{00000000-0005-0000-0000-0000926A0000}"/>
    <cellStyle name="Comma 7 2 3 5" xfId="17905" xr:uid="{00000000-0005-0000-0000-0000936A0000}"/>
    <cellStyle name="Comma 7 2 3 6" xfId="38887" xr:uid="{00000000-0005-0000-0000-0000946A0000}"/>
    <cellStyle name="Comma 7 2 3 7" xfId="47931" xr:uid="{00000000-0005-0000-0000-0000956A0000}"/>
    <cellStyle name="Comma 7 2 4" xfId="17906" xr:uid="{00000000-0005-0000-0000-0000966A0000}"/>
    <cellStyle name="Comma 7 2 4 2" xfId="17907" xr:uid="{00000000-0005-0000-0000-0000976A0000}"/>
    <cellStyle name="Comma 7 2 4 2 2" xfId="17908" xr:uid="{00000000-0005-0000-0000-0000986A0000}"/>
    <cellStyle name="Comma 7 2 4 2 3" xfId="47936" xr:uid="{00000000-0005-0000-0000-0000996A0000}"/>
    <cellStyle name="Comma 7 2 4 3" xfId="17909" xr:uid="{00000000-0005-0000-0000-00009A6A0000}"/>
    <cellStyle name="Comma 7 2 4 4" xfId="17910" xr:uid="{00000000-0005-0000-0000-00009B6A0000}"/>
    <cellStyle name="Comma 7 2 4 5" xfId="38889" xr:uid="{00000000-0005-0000-0000-00009C6A0000}"/>
    <cellStyle name="Comma 7 2 4 6" xfId="47935" xr:uid="{00000000-0005-0000-0000-00009D6A0000}"/>
    <cellStyle name="Comma 7 2 5" xfId="17911" xr:uid="{00000000-0005-0000-0000-00009E6A0000}"/>
    <cellStyle name="Comma 7 2 5 2" xfId="17912" xr:uid="{00000000-0005-0000-0000-00009F6A0000}"/>
    <cellStyle name="Comma 7 2 5 3" xfId="47937" xr:uid="{00000000-0005-0000-0000-0000A06A0000}"/>
    <cellStyle name="Comma 7 2 6" xfId="17913" xr:uid="{00000000-0005-0000-0000-0000A16A0000}"/>
    <cellStyle name="Comma 7 2 7" xfId="17914" xr:uid="{00000000-0005-0000-0000-0000A26A0000}"/>
    <cellStyle name="Comma 7 2 8" xfId="47930" xr:uid="{00000000-0005-0000-0000-0000A36A0000}"/>
    <cellStyle name="Comma 7 3" xfId="17915" xr:uid="{00000000-0005-0000-0000-0000A46A0000}"/>
    <cellStyle name="Comma 7 3 2" xfId="17916" xr:uid="{00000000-0005-0000-0000-0000A56A0000}"/>
    <cellStyle name="Comma 7 4" xfId="17917" xr:uid="{00000000-0005-0000-0000-0000A66A0000}"/>
    <cellStyle name="Comma 7 4 2" xfId="17918" xr:uid="{00000000-0005-0000-0000-0000A76A0000}"/>
    <cellStyle name="Comma 7 4 3" xfId="17919" xr:uid="{00000000-0005-0000-0000-0000A86A0000}"/>
    <cellStyle name="Comma 7 4 3 2" xfId="17920" xr:uid="{00000000-0005-0000-0000-0000A96A0000}"/>
    <cellStyle name="Comma 7 4 3 2 2" xfId="17921" xr:uid="{00000000-0005-0000-0000-0000AA6A0000}"/>
    <cellStyle name="Comma 7 4 3 2 3" xfId="47939" xr:uid="{00000000-0005-0000-0000-0000AB6A0000}"/>
    <cellStyle name="Comma 7 4 3 3" xfId="17922" xr:uid="{00000000-0005-0000-0000-0000AC6A0000}"/>
    <cellStyle name="Comma 7 4 3 4" xfId="17923" xr:uid="{00000000-0005-0000-0000-0000AD6A0000}"/>
    <cellStyle name="Comma 7 4 3 5" xfId="38890" xr:uid="{00000000-0005-0000-0000-0000AE6A0000}"/>
    <cellStyle name="Comma 7 4 3 6" xfId="47938" xr:uid="{00000000-0005-0000-0000-0000AF6A0000}"/>
    <cellStyle name="Comma 7 5" xfId="47940" xr:uid="{00000000-0005-0000-0000-0000B06A0000}"/>
    <cellStyle name="Comma 7 6" xfId="41889" xr:uid="{00000000-0005-0000-0000-0000B16A0000}"/>
    <cellStyle name="Comma 70" xfId="17924" xr:uid="{00000000-0005-0000-0000-0000B26A0000}"/>
    <cellStyle name="Comma 70 2" xfId="17925" xr:uid="{00000000-0005-0000-0000-0000B36A0000}"/>
    <cellStyle name="Comma 71" xfId="17926" xr:uid="{00000000-0005-0000-0000-0000B46A0000}"/>
    <cellStyle name="Comma 71 2" xfId="17927" xr:uid="{00000000-0005-0000-0000-0000B56A0000}"/>
    <cellStyle name="Comma 72" xfId="17928" xr:uid="{00000000-0005-0000-0000-0000B66A0000}"/>
    <cellStyle name="Comma 72 2" xfId="17929" xr:uid="{00000000-0005-0000-0000-0000B76A0000}"/>
    <cellStyle name="Comma 73" xfId="17930" xr:uid="{00000000-0005-0000-0000-0000B86A0000}"/>
    <cellStyle name="Comma 73 2" xfId="17931" xr:uid="{00000000-0005-0000-0000-0000B96A0000}"/>
    <cellStyle name="Comma 74" xfId="17932" xr:uid="{00000000-0005-0000-0000-0000BA6A0000}"/>
    <cellStyle name="Comma 74 2" xfId="17933" xr:uid="{00000000-0005-0000-0000-0000BB6A0000}"/>
    <cellStyle name="Comma 75" xfId="17934" xr:uid="{00000000-0005-0000-0000-0000BC6A0000}"/>
    <cellStyle name="Comma 75 2" xfId="17935" xr:uid="{00000000-0005-0000-0000-0000BD6A0000}"/>
    <cellStyle name="Comma 76" xfId="17936" xr:uid="{00000000-0005-0000-0000-0000BE6A0000}"/>
    <cellStyle name="Comma 76 2" xfId="17937" xr:uid="{00000000-0005-0000-0000-0000BF6A0000}"/>
    <cellStyle name="Comma 77" xfId="17938" xr:uid="{00000000-0005-0000-0000-0000C06A0000}"/>
    <cellStyle name="Comma 77 2" xfId="17939" xr:uid="{00000000-0005-0000-0000-0000C16A0000}"/>
    <cellStyle name="Comma 78" xfId="17940" xr:uid="{00000000-0005-0000-0000-0000C26A0000}"/>
    <cellStyle name="Comma 78 2" xfId="17941" xr:uid="{00000000-0005-0000-0000-0000C36A0000}"/>
    <cellStyle name="Comma 79" xfId="17942" xr:uid="{00000000-0005-0000-0000-0000C46A0000}"/>
    <cellStyle name="Comma 79 2" xfId="17943" xr:uid="{00000000-0005-0000-0000-0000C56A0000}"/>
    <cellStyle name="Comma 8" xfId="17944" xr:uid="{00000000-0005-0000-0000-0000C66A0000}"/>
    <cellStyle name="Comma 8 2" xfId="17945" xr:uid="{00000000-0005-0000-0000-0000C76A0000}"/>
    <cellStyle name="Comma 8 3" xfId="17946" xr:uid="{00000000-0005-0000-0000-0000C86A0000}"/>
    <cellStyle name="Comma 8 3 2" xfId="17947" xr:uid="{00000000-0005-0000-0000-0000C96A0000}"/>
    <cellStyle name="Comma 8 4" xfId="17948" xr:uid="{00000000-0005-0000-0000-0000CA6A0000}"/>
    <cellStyle name="Comma 8 4 2" xfId="17949" xr:uid="{00000000-0005-0000-0000-0000CB6A0000}"/>
    <cellStyle name="Comma 8 4 3" xfId="17950" xr:uid="{00000000-0005-0000-0000-0000CC6A0000}"/>
    <cellStyle name="Comma 8 4 3 2" xfId="17951" xr:uid="{00000000-0005-0000-0000-0000CD6A0000}"/>
    <cellStyle name="Comma 8 4 3 2 2" xfId="17952" xr:uid="{00000000-0005-0000-0000-0000CE6A0000}"/>
    <cellStyle name="Comma 8 4 3 2 3" xfId="47942" xr:uid="{00000000-0005-0000-0000-0000CF6A0000}"/>
    <cellStyle name="Comma 8 4 3 3" xfId="17953" xr:uid="{00000000-0005-0000-0000-0000D06A0000}"/>
    <cellStyle name="Comma 8 4 3 4" xfId="17954" xr:uid="{00000000-0005-0000-0000-0000D16A0000}"/>
    <cellStyle name="Comma 8 4 3 5" xfId="38892" xr:uid="{00000000-0005-0000-0000-0000D26A0000}"/>
    <cellStyle name="Comma 8 4 3 6" xfId="47941" xr:uid="{00000000-0005-0000-0000-0000D36A0000}"/>
    <cellStyle name="Comma 8 5" xfId="47943" xr:uid="{00000000-0005-0000-0000-0000D46A0000}"/>
    <cellStyle name="Comma 8 6" xfId="41890" xr:uid="{00000000-0005-0000-0000-0000D56A0000}"/>
    <cellStyle name="Comma 80" xfId="17955" xr:uid="{00000000-0005-0000-0000-0000D66A0000}"/>
    <cellStyle name="Comma 80 2" xfId="17956" xr:uid="{00000000-0005-0000-0000-0000D76A0000}"/>
    <cellStyle name="Comma 81" xfId="17957" xr:uid="{00000000-0005-0000-0000-0000D86A0000}"/>
    <cellStyle name="Comma 81 2" xfId="17958" xr:uid="{00000000-0005-0000-0000-0000D96A0000}"/>
    <cellStyle name="Comma 82" xfId="17959" xr:uid="{00000000-0005-0000-0000-0000DA6A0000}"/>
    <cellStyle name="Comma 82 2" xfId="17960" xr:uid="{00000000-0005-0000-0000-0000DB6A0000}"/>
    <cellStyle name="Comma 83" xfId="17961" xr:uid="{00000000-0005-0000-0000-0000DC6A0000}"/>
    <cellStyle name="Comma 83 2" xfId="17962" xr:uid="{00000000-0005-0000-0000-0000DD6A0000}"/>
    <cellStyle name="Comma 84" xfId="17963" xr:uid="{00000000-0005-0000-0000-0000DE6A0000}"/>
    <cellStyle name="Comma 84 2" xfId="17964" xr:uid="{00000000-0005-0000-0000-0000DF6A0000}"/>
    <cellStyle name="Comma 85" xfId="17965" xr:uid="{00000000-0005-0000-0000-0000E06A0000}"/>
    <cellStyle name="Comma 85 2" xfId="17966" xr:uid="{00000000-0005-0000-0000-0000E16A0000}"/>
    <cellStyle name="Comma 86" xfId="17967" xr:uid="{00000000-0005-0000-0000-0000E26A0000}"/>
    <cellStyle name="Comma 86 2" xfId="17968" xr:uid="{00000000-0005-0000-0000-0000E36A0000}"/>
    <cellStyle name="Comma 87" xfId="17969" xr:uid="{00000000-0005-0000-0000-0000E46A0000}"/>
    <cellStyle name="Comma 87 2" xfId="17970" xr:uid="{00000000-0005-0000-0000-0000E56A0000}"/>
    <cellStyle name="Comma 88" xfId="17971" xr:uid="{00000000-0005-0000-0000-0000E66A0000}"/>
    <cellStyle name="Comma 88 2" xfId="17972" xr:uid="{00000000-0005-0000-0000-0000E76A0000}"/>
    <cellStyle name="Comma 89" xfId="17973" xr:uid="{00000000-0005-0000-0000-0000E86A0000}"/>
    <cellStyle name="Comma 89 2" xfId="17974" xr:uid="{00000000-0005-0000-0000-0000E96A0000}"/>
    <cellStyle name="Comma 9" xfId="17975" xr:uid="{00000000-0005-0000-0000-0000EA6A0000}"/>
    <cellStyle name="Comma 9 10" xfId="41891" xr:uid="{00000000-0005-0000-0000-0000EB6A0000}"/>
    <cellStyle name="Comma 9 2" xfId="17976" xr:uid="{00000000-0005-0000-0000-0000EC6A0000}"/>
    <cellStyle name="Comma 9 2 2" xfId="17977" xr:uid="{00000000-0005-0000-0000-0000ED6A0000}"/>
    <cellStyle name="Comma 9 2 3" xfId="41892" xr:uid="{00000000-0005-0000-0000-0000EE6A0000}"/>
    <cellStyle name="Comma 9 3" xfId="17978" xr:uid="{00000000-0005-0000-0000-0000EF6A0000}"/>
    <cellStyle name="Comma 9 3 2" xfId="17979" xr:uid="{00000000-0005-0000-0000-0000F06A0000}"/>
    <cellStyle name="Comma 9 3 3" xfId="41893" xr:uid="{00000000-0005-0000-0000-0000F16A0000}"/>
    <cellStyle name="Comma 9 4" xfId="17980" xr:uid="{00000000-0005-0000-0000-0000F26A0000}"/>
    <cellStyle name="Comma 9 4 2" xfId="17981" xr:uid="{00000000-0005-0000-0000-0000F36A0000}"/>
    <cellStyle name="Comma 9 4 3" xfId="17982" xr:uid="{00000000-0005-0000-0000-0000F46A0000}"/>
    <cellStyle name="Comma 9 4 3 2" xfId="17983" xr:uid="{00000000-0005-0000-0000-0000F56A0000}"/>
    <cellStyle name="Comma 9 4 3 2 2" xfId="17984" xr:uid="{00000000-0005-0000-0000-0000F66A0000}"/>
    <cellStyle name="Comma 9 4 3 2 3" xfId="47945" xr:uid="{00000000-0005-0000-0000-0000F76A0000}"/>
    <cellStyle name="Comma 9 4 3 3" xfId="17985" xr:uid="{00000000-0005-0000-0000-0000F86A0000}"/>
    <cellStyle name="Comma 9 4 3 4" xfId="17986" xr:uid="{00000000-0005-0000-0000-0000F96A0000}"/>
    <cellStyle name="Comma 9 4 3 5" xfId="38893" xr:uid="{00000000-0005-0000-0000-0000FA6A0000}"/>
    <cellStyle name="Comma 9 4 3 6" xfId="47944" xr:uid="{00000000-0005-0000-0000-0000FB6A0000}"/>
    <cellStyle name="Comma 9 5" xfId="17987" xr:uid="{00000000-0005-0000-0000-0000FC6A0000}"/>
    <cellStyle name="Comma 9 5 2" xfId="17988" xr:uid="{00000000-0005-0000-0000-0000FD6A0000}"/>
    <cellStyle name="Comma 9 5 2 2" xfId="17989" xr:uid="{00000000-0005-0000-0000-0000FE6A0000}"/>
    <cellStyle name="Comma 9 5 2 2 2" xfId="17990" xr:uid="{00000000-0005-0000-0000-0000FF6A0000}"/>
    <cellStyle name="Comma 9 5 2 2 3" xfId="47948" xr:uid="{00000000-0005-0000-0000-0000006B0000}"/>
    <cellStyle name="Comma 9 5 2 3" xfId="17991" xr:uid="{00000000-0005-0000-0000-0000016B0000}"/>
    <cellStyle name="Comma 9 5 2 4" xfId="17992" xr:uid="{00000000-0005-0000-0000-0000026B0000}"/>
    <cellStyle name="Comma 9 5 2 5" xfId="38895" xr:uid="{00000000-0005-0000-0000-0000036B0000}"/>
    <cellStyle name="Comma 9 5 2 6" xfId="47947" xr:uid="{00000000-0005-0000-0000-0000046B0000}"/>
    <cellStyle name="Comma 9 5 3" xfId="17993" xr:uid="{00000000-0005-0000-0000-0000056B0000}"/>
    <cellStyle name="Comma 9 5 3 2" xfId="17994" xr:uid="{00000000-0005-0000-0000-0000066B0000}"/>
    <cellStyle name="Comma 9 5 3 3" xfId="47949" xr:uid="{00000000-0005-0000-0000-0000076B0000}"/>
    <cellStyle name="Comma 9 5 4" xfId="17995" xr:uid="{00000000-0005-0000-0000-0000086B0000}"/>
    <cellStyle name="Comma 9 5 5" xfId="17996" xr:uid="{00000000-0005-0000-0000-0000096B0000}"/>
    <cellStyle name="Comma 9 5 6" xfId="38894" xr:uid="{00000000-0005-0000-0000-00000A6B0000}"/>
    <cellStyle name="Comma 9 5 7" xfId="47946" xr:uid="{00000000-0005-0000-0000-00000B6B0000}"/>
    <cellStyle name="Comma 9 6" xfId="17997" xr:uid="{00000000-0005-0000-0000-00000C6B0000}"/>
    <cellStyle name="Comma 9 6 2" xfId="17998" xr:uid="{00000000-0005-0000-0000-00000D6B0000}"/>
    <cellStyle name="Comma 9 6 2 2" xfId="17999" xr:uid="{00000000-0005-0000-0000-00000E6B0000}"/>
    <cellStyle name="Comma 9 6 2 3" xfId="47951" xr:uid="{00000000-0005-0000-0000-00000F6B0000}"/>
    <cellStyle name="Comma 9 6 3" xfId="18000" xr:uid="{00000000-0005-0000-0000-0000106B0000}"/>
    <cellStyle name="Comma 9 6 4" xfId="18001" xr:uid="{00000000-0005-0000-0000-0000116B0000}"/>
    <cellStyle name="Comma 9 6 5" xfId="38896" xr:uid="{00000000-0005-0000-0000-0000126B0000}"/>
    <cellStyle name="Comma 9 6 6" xfId="47950" xr:uid="{00000000-0005-0000-0000-0000136B0000}"/>
    <cellStyle name="Comma 9 7" xfId="18002" xr:uid="{00000000-0005-0000-0000-0000146B0000}"/>
    <cellStyle name="Comma 9 7 2" xfId="18003" xr:uid="{00000000-0005-0000-0000-0000156B0000}"/>
    <cellStyle name="Comma 9 7 3" xfId="47952" xr:uid="{00000000-0005-0000-0000-0000166B0000}"/>
    <cellStyle name="Comma 9 8" xfId="18004" xr:uid="{00000000-0005-0000-0000-0000176B0000}"/>
    <cellStyle name="Comma 9 9" xfId="18005" xr:uid="{00000000-0005-0000-0000-0000186B0000}"/>
    <cellStyle name="Comma 90" xfId="18006" xr:uid="{00000000-0005-0000-0000-0000196B0000}"/>
    <cellStyle name="Comma 90 2" xfId="18007" xr:uid="{00000000-0005-0000-0000-00001A6B0000}"/>
    <cellStyle name="Comma 91" xfId="18008" xr:uid="{00000000-0005-0000-0000-00001B6B0000}"/>
    <cellStyle name="Comma 91 2" xfId="18009" xr:uid="{00000000-0005-0000-0000-00001C6B0000}"/>
    <cellStyle name="Comma 92" xfId="18010" xr:uid="{00000000-0005-0000-0000-00001D6B0000}"/>
    <cellStyle name="Comma 92 2" xfId="18011" xr:uid="{00000000-0005-0000-0000-00001E6B0000}"/>
    <cellStyle name="Comma 93" xfId="18012" xr:uid="{00000000-0005-0000-0000-00001F6B0000}"/>
    <cellStyle name="Comma 93 2" xfId="18013" xr:uid="{00000000-0005-0000-0000-0000206B0000}"/>
    <cellStyle name="Comma 94" xfId="18014" xr:uid="{00000000-0005-0000-0000-0000216B0000}"/>
    <cellStyle name="Comma 94 2" xfId="18015" xr:uid="{00000000-0005-0000-0000-0000226B0000}"/>
    <cellStyle name="Comma 95" xfId="18016" xr:uid="{00000000-0005-0000-0000-0000236B0000}"/>
    <cellStyle name="Comma 95 2" xfId="18017" xr:uid="{00000000-0005-0000-0000-0000246B0000}"/>
    <cellStyle name="Comma 96" xfId="18018" xr:uid="{00000000-0005-0000-0000-0000256B0000}"/>
    <cellStyle name="Comma 96 2" xfId="18019" xr:uid="{00000000-0005-0000-0000-0000266B0000}"/>
    <cellStyle name="Comma 97" xfId="18020" xr:uid="{00000000-0005-0000-0000-0000276B0000}"/>
    <cellStyle name="Comma 97 2" xfId="18021" xr:uid="{00000000-0005-0000-0000-0000286B0000}"/>
    <cellStyle name="Comma 98" xfId="18022" xr:uid="{00000000-0005-0000-0000-0000296B0000}"/>
    <cellStyle name="Comma 98 2" xfId="18023" xr:uid="{00000000-0005-0000-0000-00002A6B0000}"/>
    <cellStyle name="Comma 99" xfId="18024" xr:uid="{00000000-0005-0000-0000-00002B6B0000}"/>
    <cellStyle name="Comma 99 2" xfId="18025" xr:uid="{00000000-0005-0000-0000-00002C6B0000}"/>
    <cellStyle name="Comma0" xfId="35068" xr:uid="{00000000-0005-0000-0000-00002D6B0000}"/>
    <cellStyle name="Currency" xfId="34386" builtinId="4"/>
    <cellStyle name="Currency [0] 2" xfId="18026" xr:uid="{00000000-0005-0000-0000-00002F6B0000}"/>
    <cellStyle name="Currency [0] 2 2" xfId="18027" xr:uid="{00000000-0005-0000-0000-0000306B0000}"/>
    <cellStyle name="Currency 10" xfId="18028" xr:uid="{00000000-0005-0000-0000-0000316B0000}"/>
    <cellStyle name="Currency 10 2" xfId="18029" xr:uid="{00000000-0005-0000-0000-0000326B0000}"/>
    <cellStyle name="Currency 100" xfId="18030" xr:uid="{00000000-0005-0000-0000-0000336B0000}"/>
    <cellStyle name="Currency 100 2" xfId="18031" xr:uid="{00000000-0005-0000-0000-0000346B0000}"/>
    <cellStyle name="Currency 100 2 2" xfId="18032" xr:uid="{00000000-0005-0000-0000-0000356B0000}"/>
    <cellStyle name="Currency 100 3" xfId="18033" xr:uid="{00000000-0005-0000-0000-0000366B0000}"/>
    <cellStyle name="Currency 101" xfId="18034" xr:uid="{00000000-0005-0000-0000-0000376B0000}"/>
    <cellStyle name="Currency 101 2" xfId="18035" xr:uid="{00000000-0005-0000-0000-0000386B0000}"/>
    <cellStyle name="Currency 102" xfId="18036" xr:uid="{00000000-0005-0000-0000-0000396B0000}"/>
    <cellStyle name="Currency 102 2" xfId="18037" xr:uid="{00000000-0005-0000-0000-00003A6B0000}"/>
    <cellStyle name="Currency 103" xfId="18038" xr:uid="{00000000-0005-0000-0000-00003B6B0000}"/>
    <cellStyle name="Currency 103 2" xfId="18039" xr:uid="{00000000-0005-0000-0000-00003C6B0000}"/>
    <cellStyle name="Currency 104" xfId="18040" xr:uid="{00000000-0005-0000-0000-00003D6B0000}"/>
    <cellStyle name="Currency 104 2" xfId="18041" xr:uid="{00000000-0005-0000-0000-00003E6B0000}"/>
    <cellStyle name="Currency 105" xfId="18042" xr:uid="{00000000-0005-0000-0000-00003F6B0000}"/>
    <cellStyle name="Currency 105 2" xfId="18043" xr:uid="{00000000-0005-0000-0000-0000406B0000}"/>
    <cellStyle name="Currency 106" xfId="18044" xr:uid="{00000000-0005-0000-0000-0000416B0000}"/>
    <cellStyle name="Currency 106 2" xfId="18045" xr:uid="{00000000-0005-0000-0000-0000426B0000}"/>
    <cellStyle name="Currency 107" xfId="18046" xr:uid="{00000000-0005-0000-0000-0000436B0000}"/>
    <cellStyle name="Currency 107 2" xfId="18047" xr:uid="{00000000-0005-0000-0000-0000446B0000}"/>
    <cellStyle name="Currency 108" xfId="18048" xr:uid="{00000000-0005-0000-0000-0000456B0000}"/>
    <cellStyle name="Currency 108 2" xfId="18049" xr:uid="{00000000-0005-0000-0000-0000466B0000}"/>
    <cellStyle name="Currency 109" xfId="18050" xr:uid="{00000000-0005-0000-0000-0000476B0000}"/>
    <cellStyle name="Currency 109 2" xfId="18051" xr:uid="{00000000-0005-0000-0000-0000486B0000}"/>
    <cellStyle name="Currency 11" xfId="18052" xr:uid="{00000000-0005-0000-0000-0000496B0000}"/>
    <cellStyle name="Currency 11 2" xfId="35069" xr:uid="{00000000-0005-0000-0000-00004A6B0000}"/>
    <cellStyle name="Currency 11 2 2" xfId="41895" xr:uid="{00000000-0005-0000-0000-00004B6B0000}"/>
    <cellStyle name="Currency 11 3" xfId="41894" xr:uid="{00000000-0005-0000-0000-00004C6B0000}"/>
    <cellStyle name="Currency 110" xfId="18053" xr:uid="{00000000-0005-0000-0000-00004D6B0000}"/>
    <cellStyle name="Currency 110 2" xfId="18054" xr:uid="{00000000-0005-0000-0000-00004E6B0000}"/>
    <cellStyle name="Currency 111" xfId="18055" xr:uid="{00000000-0005-0000-0000-00004F6B0000}"/>
    <cellStyle name="Currency 111 2" xfId="18056" xr:uid="{00000000-0005-0000-0000-0000506B0000}"/>
    <cellStyle name="Currency 112" xfId="18057" xr:uid="{00000000-0005-0000-0000-0000516B0000}"/>
    <cellStyle name="Currency 112 2" xfId="18058" xr:uid="{00000000-0005-0000-0000-0000526B0000}"/>
    <cellStyle name="Currency 113" xfId="18059" xr:uid="{00000000-0005-0000-0000-0000536B0000}"/>
    <cellStyle name="Currency 113 2" xfId="18060" xr:uid="{00000000-0005-0000-0000-0000546B0000}"/>
    <cellStyle name="Currency 114" xfId="18061" xr:uid="{00000000-0005-0000-0000-0000556B0000}"/>
    <cellStyle name="Currency 114 2" xfId="18062" xr:uid="{00000000-0005-0000-0000-0000566B0000}"/>
    <cellStyle name="Currency 115" xfId="18063" xr:uid="{00000000-0005-0000-0000-0000576B0000}"/>
    <cellStyle name="Currency 115 2" xfId="18064" xr:uid="{00000000-0005-0000-0000-0000586B0000}"/>
    <cellStyle name="Currency 116" xfId="18065" xr:uid="{00000000-0005-0000-0000-0000596B0000}"/>
    <cellStyle name="Currency 116 2" xfId="18066" xr:uid="{00000000-0005-0000-0000-00005A6B0000}"/>
    <cellStyle name="Currency 117" xfId="18067" xr:uid="{00000000-0005-0000-0000-00005B6B0000}"/>
    <cellStyle name="Currency 117 2" xfId="18068" xr:uid="{00000000-0005-0000-0000-00005C6B0000}"/>
    <cellStyle name="Currency 118" xfId="18069" xr:uid="{00000000-0005-0000-0000-00005D6B0000}"/>
    <cellStyle name="Currency 118 2" xfId="18070" xr:uid="{00000000-0005-0000-0000-00005E6B0000}"/>
    <cellStyle name="Currency 119" xfId="18071" xr:uid="{00000000-0005-0000-0000-00005F6B0000}"/>
    <cellStyle name="Currency 119 2" xfId="18072" xr:uid="{00000000-0005-0000-0000-0000606B0000}"/>
    <cellStyle name="Currency 12" xfId="18073" xr:uid="{00000000-0005-0000-0000-0000616B0000}"/>
    <cellStyle name="Currency 120" xfId="18074" xr:uid="{00000000-0005-0000-0000-0000626B0000}"/>
    <cellStyle name="Currency 120 2" xfId="18075" xr:uid="{00000000-0005-0000-0000-0000636B0000}"/>
    <cellStyle name="Currency 121" xfId="18076" xr:uid="{00000000-0005-0000-0000-0000646B0000}"/>
    <cellStyle name="Currency 122" xfId="18077" xr:uid="{00000000-0005-0000-0000-0000656B0000}"/>
    <cellStyle name="Currency 123" xfId="18078" xr:uid="{00000000-0005-0000-0000-0000666B0000}"/>
    <cellStyle name="Currency 124" xfId="18079" xr:uid="{00000000-0005-0000-0000-0000676B0000}"/>
    <cellStyle name="Currency 125" xfId="18080" xr:uid="{00000000-0005-0000-0000-0000686B0000}"/>
    <cellStyle name="Currency 126" xfId="18081" xr:uid="{00000000-0005-0000-0000-0000696B0000}"/>
    <cellStyle name="Currency 127" xfId="18082" xr:uid="{00000000-0005-0000-0000-00006A6B0000}"/>
    <cellStyle name="Currency 128" xfId="18083" xr:uid="{00000000-0005-0000-0000-00006B6B0000}"/>
    <cellStyle name="Currency 129" xfId="18084" xr:uid="{00000000-0005-0000-0000-00006C6B0000}"/>
    <cellStyle name="Currency 13" xfId="18085" xr:uid="{00000000-0005-0000-0000-00006D6B0000}"/>
    <cellStyle name="Currency 130" xfId="18086" xr:uid="{00000000-0005-0000-0000-00006E6B0000}"/>
    <cellStyle name="Currency 131" xfId="18087" xr:uid="{00000000-0005-0000-0000-00006F6B0000}"/>
    <cellStyle name="Currency 132" xfId="18088" xr:uid="{00000000-0005-0000-0000-0000706B0000}"/>
    <cellStyle name="Currency 133" xfId="18089" xr:uid="{00000000-0005-0000-0000-0000716B0000}"/>
    <cellStyle name="Currency 134" xfId="18090" xr:uid="{00000000-0005-0000-0000-0000726B0000}"/>
    <cellStyle name="Currency 135" xfId="18091" xr:uid="{00000000-0005-0000-0000-0000736B0000}"/>
    <cellStyle name="Currency 135 2" xfId="18092" xr:uid="{00000000-0005-0000-0000-0000746B0000}"/>
    <cellStyle name="Currency 136" xfId="18093" xr:uid="{00000000-0005-0000-0000-0000756B0000}"/>
    <cellStyle name="Currency 136 2" xfId="18094" xr:uid="{00000000-0005-0000-0000-0000766B0000}"/>
    <cellStyle name="Currency 137" xfId="18095" xr:uid="{00000000-0005-0000-0000-0000776B0000}"/>
    <cellStyle name="Currency 137 2" xfId="18096" xr:uid="{00000000-0005-0000-0000-0000786B0000}"/>
    <cellStyle name="Currency 138" xfId="18097" xr:uid="{00000000-0005-0000-0000-0000796B0000}"/>
    <cellStyle name="Currency 138 2" xfId="18098" xr:uid="{00000000-0005-0000-0000-00007A6B0000}"/>
    <cellStyle name="Currency 139" xfId="18099" xr:uid="{00000000-0005-0000-0000-00007B6B0000}"/>
    <cellStyle name="Currency 139 2" xfId="18100" xr:uid="{00000000-0005-0000-0000-00007C6B0000}"/>
    <cellStyle name="Currency 14" xfId="18101" xr:uid="{00000000-0005-0000-0000-00007D6B0000}"/>
    <cellStyle name="Currency 14 2" xfId="18102" xr:uid="{00000000-0005-0000-0000-00007E6B0000}"/>
    <cellStyle name="Currency 140" xfId="18103" xr:uid="{00000000-0005-0000-0000-00007F6B0000}"/>
    <cellStyle name="Currency 140 2" xfId="18104" xr:uid="{00000000-0005-0000-0000-0000806B0000}"/>
    <cellStyle name="Currency 141" xfId="18105" xr:uid="{00000000-0005-0000-0000-0000816B0000}"/>
    <cellStyle name="Currency 141 2" xfId="18106" xr:uid="{00000000-0005-0000-0000-0000826B0000}"/>
    <cellStyle name="Currency 142" xfId="18107" xr:uid="{00000000-0005-0000-0000-0000836B0000}"/>
    <cellStyle name="Currency 143" xfId="18108" xr:uid="{00000000-0005-0000-0000-0000846B0000}"/>
    <cellStyle name="Currency 144" xfId="18109" xr:uid="{00000000-0005-0000-0000-0000856B0000}"/>
    <cellStyle name="Currency 145" xfId="18110" xr:uid="{00000000-0005-0000-0000-0000866B0000}"/>
    <cellStyle name="Currency 146" xfId="18111" xr:uid="{00000000-0005-0000-0000-0000876B0000}"/>
    <cellStyle name="Currency 146 2" xfId="18112" xr:uid="{00000000-0005-0000-0000-0000886B0000}"/>
    <cellStyle name="Currency 147" xfId="18113" xr:uid="{00000000-0005-0000-0000-0000896B0000}"/>
    <cellStyle name="Currency 147 2" xfId="18114" xr:uid="{00000000-0005-0000-0000-00008A6B0000}"/>
    <cellStyle name="Currency 148" xfId="18115" xr:uid="{00000000-0005-0000-0000-00008B6B0000}"/>
    <cellStyle name="Currency 148 2" xfId="18116" xr:uid="{00000000-0005-0000-0000-00008C6B0000}"/>
    <cellStyle name="Currency 149" xfId="18117" xr:uid="{00000000-0005-0000-0000-00008D6B0000}"/>
    <cellStyle name="Currency 149 2" xfId="18118" xr:uid="{00000000-0005-0000-0000-00008E6B0000}"/>
    <cellStyle name="Currency 15" xfId="18119" xr:uid="{00000000-0005-0000-0000-00008F6B0000}"/>
    <cellStyle name="Currency 15 2" xfId="18120" xr:uid="{00000000-0005-0000-0000-0000906B0000}"/>
    <cellStyle name="Currency 150" xfId="18121" xr:uid="{00000000-0005-0000-0000-0000916B0000}"/>
    <cellStyle name="Currency 150 2" xfId="18122" xr:uid="{00000000-0005-0000-0000-0000926B0000}"/>
    <cellStyle name="Currency 151" xfId="18123" xr:uid="{00000000-0005-0000-0000-0000936B0000}"/>
    <cellStyle name="Currency 151 2" xfId="18124" xr:uid="{00000000-0005-0000-0000-0000946B0000}"/>
    <cellStyle name="Currency 152" xfId="18125" xr:uid="{00000000-0005-0000-0000-0000956B0000}"/>
    <cellStyle name="Currency 152 2" xfId="18126" xr:uid="{00000000-0005-0000-0000-0000966B0000}"/>
    <cellStyle name="Currency 153" xfId="18127" xr:uid="{00000000-0005-0000-0000-0000976B0000}"/>
    <cellStyle name="Currency 153 2" xfId="18128" xr:uid="{00000000-0005-0000-0000-0000986B0000}"/>
    <cellStyle name="Currency 154" xfId="18129" xr:uid="{00000000-0005-0000-0000-0000996B0000}"/>
    <cellStyle name="Currency 154 2" xfId="18130" xr:uid="{00000000-0005-0000-0000-00009A6B0000}"/>
    <cellStyle name="Currency 155" xfId="18131" xr:uid="{00000000-0005-0000-0000-00009B6B0000}"/>
    <cellStyle name="Currency 155 2" xfId="18132" xr:uid="{00000000-0005-0000-0000-00009C6B0000}"/>
    <cellStyle name="Currency 156" xfId="18133" xr:uid="{00000000-0005-0000-0000-00009D6B0000}"/>
    <cellStyle name="Currency 156 2" xfId="18134" xr:uid="{00000000-0005-0000-0000-00009E6B0000}"/>
    <cellStyle name="Currency 157" xfId="18135" xr:uid="{00000000-0005-0000-0000-00009F6B0000}"/>
    <cellStyle name="Currency 157 2" xfId="18136" xr:uid="{00000000-0005-0000-0000-0000A06B0000}"/>
    <cellStyle name="Currency 158" xfId="18137" xr:uid="{00000000-0005-0000-0000-0000A16B0000}"/>
    <cellStyle name="Currency 158 2" xfId="18138" xr:uid="{00000000-0005-0000-0000-0000A26B0000}"/>
    <cellStyle name="Currency 159" xfId="18139" xr:uid="{00000000-0005-0000-0000-0000A36B0000}"/>
    <cellStyle name="Currency 159 2" xfId="18140" xr:uid="{00000000-0005-0000-0000-0000A46B0000}"/>
    <cellStyle name="Currency 16" xfId="18141" xr:uid="{00000000-0005-0000-0000-0000A56B0000}"/>
    <cellStyle name="Currency 16 2" xfId="18142" xr:uid="{00000000-0005-0000-0000-0000A66B0000}"/>
    <cellStyle name="Currency 160" xfId="18143" xr:uid="{00000000-0005-0000-0000-0000A76B0000}"/>
    <cellStyle name="Currency 160 2" xfId="18144" xr:uid="{00000000-0005-0000-0000-0000A86B0000}"/>
    <cellStyle name="Currency 161" xfId="18145" xr:uid="{00000000-0005-0000-0000-0000A96B0000}"/>
    <cellStyle name="Currency 161 2" xfId="18146" xr:uid="{00000000-0005-0000-0000-0000AA6B0000}"/>
    <cellStyle name="Currency 162" xfId="18147" xr:uid="{00000000-0005-0000-0000-0000AB6B0000}"/>
    <cellStyle name="Currency 162 2" xfId="18148" xr:uid="{00000000-0005-0000-0000-0000AC6B0000}"/>
    <cellStyle name="Currency 163" xfId="18149" xr:uid="{00000000-0005-0000-0000-0000AD6B0000}"/>
    <cellStyle name="Currency 163 2" xfId="18150" xr:uid="{00000000-0005-0000-0000-0000AE6B0000}"/>
    <cellStyle name="Currency 164" xfId="18151" xr:uid="{00000000-0005-0000-0000-0000AF6B0000}"/>
    <cellStyle name="Currency 164 2" xfId="18152" xr:uid="{00000000-0005-0000-0000-0000B06B0000}"/>
    <cellStyle name="Currency 165" xfId="18153" xr:uid="{00000000-0005-0000-0000-0000B16B0000}"/>
    <cellStyle name="Currency 165 2" xfId="18154" xr:uid="{00000000-0005-0000-0000-0000B26B0000}"/>
    <cellStyle name="Currency 166" xfId="18155" xr:uid="{00000000-0005-0000-0000-0000B36B0000}"/>
    <cellStyle name="Currency 166 2" xfId="18156" xr:uid="{00000000-0005-0000-0000-0000B46B0000}"/>
    <cellStyle name="Currency 167" xfId="18157" xr:uid="{00000000-0005-0000-0000-0000B56B0000}"/>
    <cellStyle name="Currency 167 2" xfId="18158" xr:uid="{00000000-0005-0000-0000-0000B66B0000}"/>
    <cellStyle name="Currency 168" xfId="18159" xr:uid="{00000000-0005-0000-0000-0000B76B0000}"/>
    <cellStyle name="Currency 168 2" xfId="18160" xr:uid="{00000000-0005-0000-0000-0000B86B0000}"/>
    <cellStyle name="Currency 169" xfId="18161" xr:uid="{00000000-0005-0000-0000-0000B96B0000}"/>
    <cellStyle name="Currency 169 2" xfId="18162" xr:uid="{00000000-0005-0000-0000-0000BA6B0000}"/>
    <cellStyle name="Currency 17" xfId="18163" xr:uid="{00000000-0005-0000-0000-0000BB6B0000}"/>
    <cellStyle name="Currency 17 2" xfId="18164" xr:uid="{00000000-0005-0000-0000-0000BC6B0000}"/>
    <cellStyle name="Currency 170" xfId="18165" xr:uid="{00000000-0005-0000-0000-0000BD6B0000}"/>
    <cellStyle name="Currency 170 2" xfId="18166" xr:uid="{00000000-0005-0000-0000-0000BE6B0000}"/>
    <cellStyle name="Currency 171" xfId="18167" xr:uid="{00000000-0005-0000-0000-0000BF6B0000}"/>
    <cellStyle name="Currency 171 2" xfId="18168" xr:uid="{00000000-0005-0000-0000-0000C06B0000}"/>
    <cellStyle name="Currency 172" xfId="18169" xr:uid="{00000000-0005-0000-0000-0000C16B0000}"/>
    <cellStyle name="Currency 172 2" xfId="18170" xr:uid="{00000000-0005-0000-0000-0000C26B0000}"/>
    <cellStyle name="Currency 173" xfId="18171" xr:uid="{00000000-0005-0000-0000-0000C36B0000}"/>
    <cellStyle name="Currency 173 2" xfId="18172" xr:uid="{00000000-0005-0000-0000-0000C46B0000}"/>
    <cellStyle name="Currency 174" xfId="18173" xr:uid="{00000000-0005-0000-0000-0000C56B0000}"/>
    <cellStyle name="Currency 174 2" xfId="18174" xr:uid="{00000000-0005-0000-0000-0000C66B0000}"/>
    <cellStyle name="Currency 175" xfId="18175" xr:uid="{00000000-0005-0000-0000-0000C76B0000}"/>
    <cellStyle name="Currency 175 2" xfId="18176" xr:uid="{00000000-0005-0000-0000-0000C86B0000}"/>
    <cellStyle name="Currency 176" xfId="18177" xr:uid="{00000000-0005-0000-0000-0000C96B0000}"/>
    <cellStyle name="Currency 176 2" xfId="18178" xr:uid="{00000000-0005-0000-0000-0000CA6B0000}"/>
    <cellStyle name="Currency 177" xfId="18179" xr:uid="{00000000-0005-0000-0000-0000CB6B0000}"/>
    <cellStyle name="Currency 177 2" xfId="18180" xr:uid="{00000000-0005-0000-0000-0000CC6B0000}"/>
    <cellStyle name="Currency 178" xfId="18181" xr:uid="{00000000-0005-0000-0000-0000CD6B0000}"/>
    <cellStyle name="Currency 178 2" xfId="18182" xr:uid="{00000000-0005-0000-0000-0000CE6B0000}"/>
    <cellStyle name="Currency 179" xfId="18183" xr:uid="{00000000-0005-0000-0000-0000CF6B0000}"/>
    <cellStyle name="Currency 179 2" xfId="18184" xr:uid="{00000000-0005-0000-0000-0000D06B0000}"/>
    <cellStyle name="Currency 18" xfId="18185" xr:uid="{00000000-0005-0000-0000-0000D16B0000}"/>
    <cellStyle name="Currency 18 2" xfId="18186" xr:uid="{00000000-0005-0000-0000-0000D26B0000}"/>
    <cellStyle name="Currency 180" xfId="18187" xr:uid="{00000000-0005-0000-0000-0000D36B0000}"/>
    <cellStyle name="Currency 180 2" xfId="18188" xr:uid="{00000000-0005-0000-0000-0000D46B0000}"/>
    <cellStyle name="Currency 181" xfId="18189" xr:uid="{00000000-0005-0000-0000-0000D56B0000}"/>
    <cellStyle name="Currency 181 2" xfId="18190" xr:uid="{00000000-0005-0000-0000-0000D66B0000}"/>
    <cellStyle name="Currency 182" xfId="18191" xr:uid="{00000000-0005-0000-0000-0000D76B0000}"/>
    <cellStyle name="Currency 182 2" xfId="18192" xr:uid="{00000000-0005-0000-0000-0000D86B0000}"/>
    <cellStyle name="Currency 183" xfId="18193" xr:uid="{00000000-0005-0000-0000-0000D96B0000}"/>
    <cellStyle name="Currency 183 2" xfId="18194" xr:uid="{00000000-0005-0000-0000-0000DA6B0000}"/>
    <cellStyle name="Currency 184" xfId="18195" xr:uid="{00000000-0005-0000-0000-0000DB6B0000}"/>
    <cellStyle name="Currency 184 2" xfId="18196" xr:uid="{00000000-0005-0000-0000-0000DC6B0000}"/>
    <cellStyle name="Currency 185" xfId="18197" xr:uid="{00000000-0005-0000-0000-0000DD6B0000}"/>
    <cellStyle name="Currency 185 2" xfId="18198" xr:uid="{00000000-0005-0000-0000-0000DE6B0000}"/>
    <cellStyle name="Currency 186" xfId="18199" xr:uid="{00000000-0005-0000-0000-0000DF6B0000}"/>
    <cellStyle name="Currency 186 2" xfId="18200" xr:uid="{00000000-0005-0000-0000-0000E06B0000}"/>
    <cellStyle name="Currency 187" xfId="18201" xr:uid="{00000000-0005-0000-0000-0000E16B0000}"/>
    <cellStyle name="Currency 187 2" xfId="18202" xr:uid="{00000000-0005-0000-0000-0000E26B0000}"/>
    <cellStyle name="Currency 188" xfId="18203" xr:uid="{00000000-0005-0000-0000-0000E36B0000}"/>
    <cellStyle name="Currency 188 2" xfId="18204" xr:uid="{00000000-0005-0000-0000-0000E46B0000}"/>
    <cellStyle name="Currency 189" xfId="18205" xr:uid="{00000000-0005-0000-0000-0000E56B0000}"/>
    <cellStyle name="Currency 189 2" xfId="18206" xr:uid="{00000000-0005-0000-0000-0000E66B0000}"/>
    <cellStyle name="Currency 19" xfId="18207" xr:uid="{00000000-0005-0000-0000-0000E76B0000}"/>
    <cellStyle name="Currency 19 2" xfId="18208" xr:uid="{00000000-0005-0000-0000-0000E86B0000}"/>
    <cellStyle name="Currency 190" xfId="18209" xr:uid="{00000000-0005-0000-0000-0000E96B0000}"/>
    <cellStyle name="Currency 190 2" xfId="18210" xr:uid="{00000000-0005-0000-0000-0000EA6B0000}"/>
    <cellStyle name="Currency 191" xfId="18211" xr:uid="{00000000-0005-0000-0000-0000EB6B0000}"/>
    <cellStyle name="Currency 191 2" xfId="18212" xr:uid="{00000000-0005-0000-0000-0000EC6B0000}"/>
    <cellStyle name="Currency 192" xfId="18213" xr:uid="{00000000-0005-0000-0000-0000ED6B0000}"/>
    <cellStyle name="Currency 192 2" xfId="18214" xr:uid="{00000000-0005-0000-0000-0000EE6B0000}"/>
    <cellStyle name="Currency 193" xfId="18215" xr:uid="{00000000-0005-0000-0000-0000EF6B0000}"/>
    <cellStyle name="Currency 193 2" xfId="18216" xr:uid="{00000000-0005-0000-0000-0000F06B0000}"/>
    <cellStyle name="Currency 194" xfId="18217" xr:uid="{00000000-0005-0000-0000-0000F16B0000}"/>
    <cellStyle name="Currency 194 2" xfId="18218" xr:uid="{00000000-0005-0000-0000-0000F26B0000}"/>
    <cellStyle name="Currency 195" xfId="18219" xr:uid="{00000000-0005-0000-0000-0000F36B0000}"/>
    <cellStyle name="Currency 195 2" xfId="18220" xr:uid="{00000000-0005-0000-0000-0000F46B0000}"/>
    <cellStyle name="Currency 196" xfId="18221" xr:uid="{00000000-0005-0000-0000-0000F56B0000}"/>
    <cellStyle name="Currency 196 2" xfId="18222" xr:uid="{00000000-0005-0000-0000-0000F66B0000}"/>
    <cellStyle name="Currency 197" xfId="18223" xr:uid="{00000000-0005-0000-0000-0000F76B0000}"/>
    <cellStyle name="Currency 197 2" xfId="18224" xr:uid="{00000000-0005-0000-0000-0000F86B0000}"/>
    <cellStyle name="Currency 198" xfId="18225" xr:uid="{00000000-0005-0000-0000-0000F96B0000}"/>
    <cellStyle name="Currency 198 2" xfId="18226" xr:uid="{00000000-0005-0000-0000-0000FA6B0000}"/>
    <cellStyle name="Currency 199" xfId="18227" xr:uid="{00000000-0005-0000-0000-0000FB6B0000}"/>
    <cellStyle name="Currency 199 2" xfId="18228" xr:uid="{00000000-0005-0000-0000-0000FC6B0000}"/>
    <cellStyle name="Currency 2" xfId="21" xr:uid="{00000000-0005-0000-0000-0000FD6B0000}"/>
    <cellStyle name="Currency 2 2" xfId="18229" xr:uid="{00000000-0005-0000-0000-0000FE6B0000}"/>
    <cellStyle name="Currency 2 2 2" xfId="18230" xr:uid="{00000000-0005-0000-0000-0000FF6B0000}"/>
    <cellStyle name="Currency 2 2 2 2" xfId="18231" xr:uid="{00000000-0005-0000-0000-0000006C0000}"/>
    <cellStyle name="Currency 2 2 2 3" xfId="18232" xr:uid="{00000000-0005-0000-0000-0000016C0000}"/>
    <cellStyle name="Currency 2 2 3" xfId="18233" xr:uid="{00000000-0005-0000-0000-0000026C0000}"/>
    <cellStyle name="Currency 2 2 4" xfId="18234" xr:uid="{00000000-0005-0000-0000-0000036C0000}"/>
    <cellStyle name="Currency 2 2 5" xfId="18235" xr:uid="{00000000-0005-0000-0000-0000046C0000}"/>
    <cellStyle name="Currency 2 2 6" xfId="35071" xr:uid="{00000000-0005-0000-0000-0000056C0000}"/>
    <cellStyle name="Currency 2 3" xfId="18236" xr:uid="{00000000-0005-0000-0000-0000066C0000}"/>
    <cellStyle name="Currency 2 3 2" xfId="18237" xr:uid="{00000000-0005-0000-0000-0000076C0000}"/>
    <cellStyle name="Currency 2 3 3" xfId="18238" xr:uid="{00000000-0005-0000-0000-0000086C0000}"/>
    <cellStyle name="Currency 2 3 3 2" xfId="18239" xr:uid="{00000000-0005-0000-0000-0000096C0000}"/>
    <cellStyle name="Currency 2 3 3 2 2" xfId="18240" xr:uid="{00000000-0005-0000-0000-00000A6C0000}"/>
    <cellStyle name="Currency 2 3 3 2 3" xfId="47954" xr:uid="{00000000-0005-0000-0000-00000B6C0000}"/>
    <cellStyle name="Currency 2 3 3 3" xfId="18241" xr:uid="{00000000-0005-0000-0000-00000C6C0000}"/>
    <cellStyle name="Currency 2 3 3 4" xfId="18242" xr:uid="{00000000-0005-0000-0000-00000D6C0000}"/>
    <cellStyle name="Currency 2 3 3 5" xfId="38897" xr:uid="{00000000-0005-0000-0000-00000E6C0000}"/>
    <cellStyle name="Currency 2 3 3 6" xfId="47953" xr:uid="{00000000-0005-0000-0000-00000F6C0000}"/>
    <cellStyle name="Currency 2 3 4" xfId="18243" xr:uid="{00000000-0005-0000-0000-0000106C0000}"/>
    <cellStyle name="Currency 2 3 5" xfId="47955" xr:uid="{00000000-0005-0000-0000-0000116C0000}"/>
    <cellStyle name="Currency 2 4" xfId="18244" xr:uid="{00000000-0005-0000-0000-0000126C0000}"/>
    <cellStyle name="Currency 2 4 2" xfId="18245" xr:uid="{00000000-0005-0000-0000-0000136C0000}"/>
    <cellStyle name="Currency 2 5" xfId="18246" xr:uid="{00000000-0005-0000-0000-0000146C0000}"/>
    <cellStyle name="Currency 2 5 2" xfId="18247" xr:uid="{00000000-0005-0000-0000-0000156C0000}"/>
    <cellStyle name="Currency 2 5 3" xfId="18248" xr:uid="{00000000-0005-0000-0000-0000166C0000}"/>
    <cellStyle name="Currency 2 6" xfId="18249" xr:uid="{00000000-0005-0000-0000-0000176C0000}"/>
    <cellStyle name="Currency 2 6 2" xfId="18250" xr:uid="{00000000-0005-0000-0000-0000186C0000}"/>
    <cellStyle name="Currency 2 7" xfId="18251" xr:uid="{00000000-0005-0000-0000-0000196C0000}"/>
    <cellStyle name="Currency 2 8" xfId="34374" xr:uid="{00000000-0005-0000-0000-00001A6C0000}"/>
    <cellStyle name="Currency 2 9" xfId="35070" xr:uid="{00000000-0005-0000-0000-00001B6C0000}"/>
    <cellStyle name="Currency 20" xfId="18252" xr:uid="{00000000-0005-0000-0000-00001C6C0000}"/>
    <cellStyle name="Currency 20 2" xfId="18253" xr:uid="{00000000-0005-0000-0000-00001D6C0000}"/>
    <cellStyle name="Currency 200" xfId="18254" xr:uid="{00000000-0005-0000-0000-00001E6C0000}"/>
    <cellStyle name="Currency 200 2" xfId="18255" xr:uid="{00000000-0005-0000-0000-00001F6C0000}"/>
    <cellStyle name="Currency 201" xfId="18256" xr:uid="{00000000-0005-0000-0000-0000206C0000}"/>
    <cellStyle name="Currency 201 2" xfId="18257" xr:uid="{00000000-0005-0000-0000-0000216C0000}"/>
    <cellStyle name="Currency 202" xfId="18258" xr:uid="{00000000-0005-0000-0000-0000226C0000}"/>
    <cellStyle name="Currency 202 2" xfId="18259" xr:uid="{00000000-0005-0000-0000-0000236C0000}"/>
    <cellStyle name="Currency 203" xfId="18260" xr:uid="{00000000-0005-0000-0000-0000246C0000}"/>
    <cellStyle name="Currency 203 2" xfId="18261" xr:uid="{00000000-0005-0000-0000-0000256C0000}"/>
    <cellStyle name="Currency 204" xfId="18262" xr:uid="{00000000-0005-0000-0000-0000266C0000}"/>
    <cellStyle name="Currency 204 2" xfId="18263" xr:uid="{00000000-0005-0000-0000-0000276C0000}"/>
    <cellStyle name="Currency 205" xfId="18264" xr:uid="{00000000-0005-0000-0000-0000286C0000}"/>
    <cellStyle name="Currency 205 2" xfId="18265" xr:uid="{00000000-0005-0000-0000-0000296C0000}"/>
    <cellStyle name="Currency 206" xfId="18266" xr:uid="{00000000-0005-0000-0000-00002A6C0000}"/>
    <cellStyle name="Currency 206 2" xfId="18267" xr:uid="{00000000-0005-0000-0000-00002B6C0000}"/>
    <cellStyle name="Currency 207" xfId="18268" xr:uid="{00000000-0005-0000-0000-00002C6C0000}"/>
    <cellStyle name="Currency 207 2" xfId="18269" xr:uid="{00000000-0005-0000-0000-00002D6C0000}"/>
    <cellStyle name="Currency 208" xfId="18270" xr:uid="{00000000-0005-0000-0000-00002E6C0000}"/>
    <cellStyle name="Currency 208 2" xfId="18271" xr:uid="{00000000-0005-0000-0000-00002F6C0000}"/>
    <cellStyle name="Currency 209" xfId="18272" xr:uid="{00000000-0005-0000-0000-0000306C0000}"/>
    <cellStyle name="Currency 209 2" xfId="18273" xr:uid="{00000000-0005-0000-0000-0000316C0000}"/>
    <cellStyle name="Currency 21" xfId="18274" xr:uid="{00000000-0005-0000-0000-0000326C0000}"/>
    <cellStyle name="Currency 21 2" xfId="18275" xr:uid="{00000000-0005-0000-0000-0000336C0000}"/>
    <cellStyle name="Currency 210" xfId="18276" xr:uid="{00000000-0005-0000-0000-0000346C0000}"/>
    <cellStyle name="Currency 210 2" xfId="18277" xr:uid="{00000000-0005-0000-0000-0000356C0000}"/>
    <cellStyle name="Currency 211" xfId="18278" xr:uid="{00000000-0005-0000-0000-0000366C0000}"/>
    <cellStyle name="Currency 211 2" xfId="18279" xr:uid="{00000000-0005-0000-0000-0000376C0000}"/>
    <cellStyle name="Currency 212" xfId="18280" xr:uid="{00000000-0005-0000-0000-0000386C0000}"/>
    <cellStyle name="Currency 212 2" xfId="18281" xr:uid="{00000000-0005-0000-0000-0000396C0000}"/>
    <cellStyle name="Currency 213" xfId="18282" xr:uid="{00000000-0005-0000-0000-00003A6C0000}"/>
    <cellStyle name="Currency 213 2" xfId="18283" xr:uid="{00000000-0005-0000-0000-00003B6C0000}"/>
    <cellStyle name="Currency 214" xfId="18284" xr:uid="{00000000-0005-0000-0000-00003C6C0000}"/>
    <cellStyle name="Currency 214 2" xfId="18285" xr:uid="{00000000-0005-0000-0000-00003D6C0000}"/>
    <cellStyle name="Currency 215" xfId="18286" xr:uid="{00000000-0005-0000-0000-00003E6C0000}"/>
    <cellStyle name="Currency 215 2" xfId="18287" xr:uid="{00000000-0005-0000-0000-00003F6C0000}"/>
    <cellStyle name="Currency 216" xfId="18288" xr:uid="{00000000-0005-0000-0000-0000406C0000}"/>
    <cellStyle name="Currency 216 2" xfId="18289" xr:uid="{00000000-0005-0000-0000-0000416C0000}"/>
    <cellStyle name="Currency 217" xfId="18290" xr:uid="{00000000-0005-0000-0000-0000426C0000}"/>
    <cellStyle name="Currency 217 2" xfId="18291" xr:uid="{00000000-0005-0000-0000-0000436C0000}"/>
    <cellStyle name="Currency 218" xfId="18292" xr:uid="{00000000-0005-0000-0000-0000446C0000}"/>
    <cellStyle name="Currency 218 2" xfId="18293" xr:uid="{00000000-0005-0000-0000-0000456C0000}"/>
    <cellStyle name="Currency 219" xfId="18294" xr:uid="{00000000-0005-0000-0000-0000466C0000}"/>
    <cellStyle name="Currency 219 2" xfId="18295" xr:uid="{00000000-0005-0000-0000-0000476C0000}"/>
    <cellStyle name="Currency 22" xfId="18296" xr:uid="{00000000-0005-0000-0000-0000486C0000}"/>
    <cellStyle name="Currency 220" xfId="18297" xr:uid="{00000000-0005-0000-0000-0000496C0000}"/>
    <cellStyle name="Currency 220 2" xfId="18298" xr:uid="{00000000-0005-0000-0000-00004A6C0000}"/>
    <cellStyle name="Currency 221" xfId="18299" xr:uid="{00000000-0005-0000-0000-00004B6C0000}"/>
    <cellStyle name="Currency 221 2" xfId="18300" xr:uid="{00000000-0005-0000-0000-00004C6C0000}"/>
    <cellStyle name="Currency 222" xfId="18301" xr:uid="{00000000-0005-0000-0000-00004D6C0000}"/>
    <cellStyle name="Currency 222 2" xfId="18302" xr:uid="{00000000-0005-0000-0000-00004E6C0000}"/>
    <cellStyle name="Currency 223" xfId="18303" xr:uid="{00000000-0005-0000-0000-00004F6C0000}"/>
    <cellStyle name="Currency 223 2" xfId="18304" xr:uid="{00000000-0005-0000-0000-0000506C0000}"/>
    <cellStyle name="Currency 224" xfId="18305" xr:uid="{00000000-0005-0000-0000-0000516C0000}"/>
    <cellStyle name="Currency 224 2" xfId="18306" xr:uid="{00000000-0005-0000-0000-0000526C0000}"/>
    <cellStyle name="Currency 225" xfId="18307" xr:uid="{00000000-0005-0000-0000-0000536C0000}"/>
    <cellStyle name="Currency 225 2" xfId="18308" xr:uid="{00000000-0005-0000-0000-0000546C0000}"/>
    <cellStyle name="Currency 226" xfId="18309" xr:uid="{00000000-0005-0000-0000-0000556C0000}"/>
    <cellStyle name="Currency 227" xfId="18310" xr:uid="{00000000-0005-0000-0000-0000566C0000}"/>
    <cellStyle name="Currency 227 2" xfId="18311" xr:uid="{00000000-0005-0000-0000-0000576C0000}"/>
    <cellStyle name="Currency 227 2 2" xfId="18312" xr:uid="{00000000-0005-0000-0000-0000586C0000}"/>
    <cellStyle name="Currency 227 3" xfId="18313" xr:uid="{00000000-0005-0000-0000-0000596C0000}"/>
    <cellStyle name="Currency 228" xfId="18314" xr:uid="{00000000-0005-0000-0000-00005A6C0000}"/>
    <cellStyle name="Currency 228 2" xfId="18315" xr:uid="{00000000-0005-0000-0000-00005B6C0000}"/>
    <cellStyle name="Currency 229" xfId="18316" xr:uid="{00000000-0005-0000-0000-00005C6C0000}"/>
    <cellStyle name="Currency 229 2" xfId="18317" xr:uid="{00000000-0005-0000-0000-00005D6C0000}"/>
    <cellStyle name="Currency 23" xfId="18318" xr:uid="{00000000-0005-0000-0000-00005E6C0000}"/>
    <cellStyle name="Currency 230" xfId="18319" xr:uid="{00000000-0005-0000-0000-00005F6C0000}"/>
    <cellStyle name="Currency 230 2" xfId="18320" xr:uid="{00000000-0005-0000-0000-0000606C0000}"/>
    <cellStyle name="Currency 231" xfId="18321" xr:uid="{00000000-0005-0000-0000-0000616C0000}"/>
    <cellStyle name="Currency 232" xfId="18322" xr:uid="{00000000-0005-0000-0000-0000626C0000}"/>
    <cellStyle name="Currency 232 2" xfId="18323" xr:uid="{00000000-0005-0000-0000-0000636C0000}"/>
    <cellStyle name="Currency 233" xfId="18324" xr:uid="{00000000-0005-0000-0000-0000646C0000}"/>
    <cellStyle name="Currency 233 2" xfId="18325" xr:uid="{00000000-0005-0000-0000-0000656C0000}"/>
    <cellStyle name="Currency 234" xfId="18326" xr:uid="{00000000-0005-0000-0000-0000666C0000}"/>
    <cellStyle name="Currency 234 2" xfId="18327" xr:uid="{00000000-0005-0000-0000-0000676C0000}"/>
    <cellStyle name="Currency 234 2 2" xfId="18328" xr:uid="{00000000-0005-0000-0000-0000686C0000}"/>
    <cellStyle name="Currency 234 2 2 2" xfId="18329" xr:uid="{00000000-0005-0000-0000-0000696C0000}"/>
    <cellStyle name="Currency 234 2 2 2 2" xfId="18330" xr:uid="{00000000-0005-0000-0000-00006A6C0000}"/>
    <cellStyle name="Currency 234 2 2 2 3" xfId="47959" xr:uid="{00000000-0005-0000-0000-00006B6C0000}"/>
    <cellStyle name="Currency 234 2 2 3" xfId="18331" xr:uid="{00000000-0005-0000-0000-00006C6C0000}"/>
    <cellStyle name="Currency 234 2 2 4" xfId="18332" xr:uid="{00000000-0005-0000-0000-00006D6C0000}"/>
    <cellStyle name="Currency 234 2 2 5" xfId="38899" xr:uid="{00000000-0005-0000-0000-00006E6C0000}"/>
    <cellStyle name="Currency 234 2 2 6" xfId="47958" xr:uid="{00000000-0005-0000-0000-00006F6C0000}"/>
    <cellStyle name="Currency 234 2 3" xfId="18333" xr:uid="{00000000-0005-0000-0000-0000706C0000}"/>
    <cellStyle name="Currency 234 2 3 2" xfId="18334" xr:uid="{00000000-0005-0000-0000-0000716C0000}"/>
    <cellStyle name="Currency 234 2 3 3" xfId="47960" xr:uid="{00000000-0005-0000-0000-0000726C0000}"/>
    <cellStyle name="Currency 234 2 4" xfId="18335" xr:uid="{00000000-0005-0000-0000-0000736C0000}"/>
    <cellStyle name="Currency 234 2 5" xfId="18336" xr:uid="{00000000-0005-0000-0000-0000746C0000}"/>
    <cellStyle name="Currency 234 2 6" xfId="38898" xr:uid="{00000000-0005-0000-0000-0000756C0000}"/>
    <cellStyle name="Currency 234 2 7" xfId="47957" xr:uid="{00000000-0005-0000-0000-0000766C0000}"/>
    <cellStyle name="Currency 234 3" xfId="18337" xr:uid="{00000000-0005-0000-0000-0000776C0000}"/>
    <cellStyle name="Currency 234 3 2" xfId="18338" xr:uid="{00000000-0005-0000-0000-0000786C0000}"/>
    <cellStyle name="Currency 234 3 2 2" xfId="18339" xr:uid="{00000000-0005-0000-0000-0000796C0000}"/>
    <cellStyle name="Currency 234 3 2 3" xfId="47962" xr:uid="{00000000-0005-0000-0000-00007A6C0000}"/>
    <cellStyle name="Currency 234 3 3" xfId="18340" xr:uid="{00000000-0005-0000-0000-00007B6C0000}"/>
    <cellStyle name="Currency 234 3 4" xfId="18341" xr:uid="{00000000-0005-0000-0000-00007C6C0000}"/>
    <cellStyle name="Currency 234 3 5" xfId="38900" xr:uid="{00000000-0005-0000-0000-00007D6C0000}"/>
    <cellStyle name="Currency 234 3 6" xfId="47961" xr:uid="{00000000-0005-0000-0000-00007E6C0000}"/>
    <cellStyle name="Currency 234 4" xfId="18342" xr:uid="{00000000-0005-0000-0000-00007F6C0000}"/>
    <cellStyle name="Currency 234 5" xfId="18343" xr:uid="{00000000-0005-0000-0000-0000806C0000}"/>
    <cellStyle name="Currency 234 5 2" xfId="18344" xr:uid="{00000000-0005-0000-0000-0000816C0000}"/>
    <cellStyle name="Currency 234 5 3" xfId="47963" xr:uid="{00000000-0005-0000-0000-0000826C0000}"/>
    <cellStyle name="Currency 234 6" xfId="18345" xr:uid="{00000000-0005-0000-0000-0000836C0000}"/>
    <cellStyle name="Currency 234 7" xfId="18346" xr:uid="{00000000-0005-0000-0000-0000846C0000}"/>
    <cellStyle name="Currency 234 8" xfId="47956" xr:uid="{00000000-0005-0000-0000-0000856C0000}"/>
    <cellStyle name="Currency 235" xfId="18347" xr:uid="{00000000-0005-0000-0000-0000866C0000}"/>
    <cellStyle name="Currency 235 2" xfId="18348" xr:uid="{00000000-0005-0000-0000-0000876C0000}"/>
    <cellStyle name="Currency 235 2 2" xfId="18349" xr:uid="{00000000-0005-0000-0000-0000886C0000}"/>
    <cellStyle name="Currency 235 2 2 2" xfId="18350" xr:uid="{00000000-0005-0000-0000-0000896C0000}"/>
    <cellStyle name="Currency 235 2 2 2 2" xfId="18351" xr:uid="{00000000-0005-0000-0000-00008A6C0000}"/>
    <cellStyle name="Currency 235 2 2 2 3" xfId="47967" xr:uid="{00000000-0005-0000-0000-00008B6C0000}"/>
    <cellStyle name="Currency 235 2 2 3" xfId="18352" xr:uid="{00000000-0005-0000-0000-00008C6C0000}"/>
    <cellStyle name="Currency 235 2 2 4" xfId="18353" xr:uid="{00000000-0005-0000-0000-00008D6C0000}"/>
    <cellStyle name="Currency 235 2 2 5" xfId="38902" xr:uid="{00000000-0005-0000-0000-00008E6C0000}"/>
    <cellStyle name="Currency 235 2 2 6" xfId="47966" xr:uid="{00000000-0005-0000-0000-00008F6C0000}"/>
    <cellStyle name="Currency 235 2 3" xfId="18354" xr:uid="{00000000-0005-0000-0000-0000906C0000}"/>
    <cellStyle name="Currency 235 2 3 2" xfId="18355" xr:uid="{00000000-0005-0000-0000-0000916C0000}"/>
    <cellStyle name="Currency 235 2 3 3" xfId="47968" xr:uid="{00000000-0005-0000-0000-0000926C0000}"/>
    <cellStyle name="Currency 235 2 4" xfId="18356" xr:uid="{00000000-0005-0000-0000-0000936C0000}"/>
    <cellStyle name="Currency 235 2 5" xfId="18357" xr:uid="{00000000-0005-0000-0000-0000946C0000}"/>
    <cellStyle name="Currency 235 2 6" xfId="38901" xr:uid="{00000000-0005-0000-0000-0000956C0000}"/>
    <cellStyle name="Currency 235 2 7" xfId="47965" xr:uid="{00000000-0005-0000-0000-0000966C0000}"/>
    <cellStyle name="Currency 235 3" xfId="18358" xr:uid="{00000000-0005-0000-0000-0000976C0000}"/>
    <cellStyle name="Currency 235 3 2" xfId="18359" xr:uid="{00000000-0005-0000-0000-0000986C0000}"/>
    <cellStyle name="Currency 235 3 2 2" xfId="18360" xr:uid="{00000000-0005-0000-0000-0000996C0000}"/>
    <cellStyle name="Currency 235 3 2 3" xfId="47970" xr:uid="{00000000-0005-0000-0000-00009A6C0000}"/>
    <cellStyle name="Currency 235 3 3" xfId="18361" xr:uid="{00000000-0005-0000-0000-00009B6C0000}"/>
    <cellStyle name="Currency 235 3 4" xfId="18362" xr:uid="{00000000-0005-0000-0000-00009C6C0000}"/>
    <cellStyle name="Currency 235 3 5" xfId="38903" xr:uid="{00000000-0005-0000-0000-00009D6C0000}"/>
    <cellStyle name="Currency 235 3 6" xfId="47969" xr:uid="{00000000-0005-0000-0000-00009E6C0000}"/>
    <cellStyle name="Currency 235 4" xfId="18363" xr:uid="{00000000-0005-0000-0000-00009F6C0000}"/>
    <cellStyle name="Currency 235 5" xfId="18364" xr:uid="{00000000-0005-0000-0000-0000A06C0000}"/>
    <cellStyle name="Currency 235 5 2" xfId="18365" xr:uid="{00000000-0005-0000-0000-0000A16C0000}"/>
    <cellStyle name="Currency 235 5 3" xfId="47971" xr:uid="{00000000-0005-0000-0000-0000A26C0000}"/>
    <cellStyle name="Currency 235 6" xfId="18366" xr:uid="{00000000-0005-0000-0000-0000A36C0000}"/>
    <cellStyle name="Currency 235 7" xfId="18367" xr:uid="{00000000-0005-0000-0000-0000A46C0000}"/>
    <cellStyle name="Currency 235 8" xfId="35072" xr:uid="{00000000-0005-0000-0000-0000A56C0000}"/>
    <cellStyle name="Currency 235 9" xfId="47964" xr:uid="{00000000-0005-0000-0000-0000A66C0000}"/>
    <cellStyle name="Currency 236" xfId="18368" xr:uid="{00000000-0005-0000-0000-0000A76C0000}"/>
    <cellStyle name="Currency 236 2" xfId="18369" xr:uid="{00000000-0005-0000-0000-0000A86C0000}"/>
    <cellStyle name="Currency 236 2 2" xfId="18370" xr:uid="{00000000-0005-0000-0000-0000A96C0000}"/>
    <cellStyle name="Currency 236 2 2 2" xfId="18371" xr:uid="{00000000-0005-0000-0000-0000AA6C0000}"/>
    <cellStyle name="Currency 236 2 2 2 2" xfId="18372" xr:uid="{00000000-0005-0000-0000-0000AB6C0000}"/>
    <cellStyle name="Currency 236 2 2 2 3" xfId="47975" xr:uid="{00000000-0005-0000-0000-0000AC6C0000}"/>
    <cellStyle name="Currency 236 2 2 3" xfId="18373" xr:uid="{00000000-0005-0000-0000-0000AD6C0000}"/>
    <cellStyle name="Currency 236 2 2 4" xfId="18374" xr:uid="{00000000-0005-0000-0000-0000AE6C0000}"/>
    <cellStyle name="Currency 236 2 2 5" xfId="38905" xr:uid="{00000000-0005-0000-0000-0000AF6C0000}"/>
    <cellStyle name="Currency 236 2 2 6" xfId="47974" xr:uid="{00000000-0005-0000-0000-0000B06C0000}"/>
    <cellStyle name="Currency 236 2 3" xfId="18375" xr:uid="{00000000-0005-0000-0000-0000B16C0000}"/>
    <cellStyle name="Currency 236 2 3 2" xfId="18376" xr:uid="{00000000-0005-0000-0000-0000B26C0000}"/>
    <cellStyle name="Currency 236 2 3 3" xfId="47976" xr:uid="{00000000-0005-0000-0000-0000B36C0000}"/>
    <cellStyle name="Currency 236 2 4" xfId="18377" xr:uid="{00000000-0005-0000-0000-0000B46C0000}"/>
    <cellStyle name="Currency 236 2 5" xfId="18378" xr:uid="{00000000-0005-0000-0000-0000B56C0000}"/>
    <cellStyle name="Currency 236 2 6" xfId="38904" xr:uid="{00000000-0005-0000-0000-0000B66C0000}"/>
    <cellStyle name="Currency 236 2 7" xfId="47973" xr:uid="{00000000-0005-0000-0000-0000B76C0000}"/>
    <cellStyle name="Currency 236 3" xfId="18379" xr:uid="{00000000-0005-0000-0000-0000B86C0000}"/>
    <cellStyle name="Currency 236 3 2" xfId="18380" xr:uid="{00000000-0005-0000-0000-0000B96C0000}"/>
    <cellStyle name="Currency 236 3 2 2" xfId="18381" xr:uid="{00000000-0005-0000-0000-0000BA6C0000}"/>
    <cellStyle name="Currency 236 3 2 3" xfId="47978" xr:uid="{00000000-0005-0000-0000-0000BB6C0000}"/>
    <cellStyle name="Currency 236 3 3" xfId="18382" xr:uid="{00000000-0005-0000-0000-0000BC6C0000}"/>
    <cellStyle name="Currency 236 3 4" xfId="18383" xr:uid="{00000000-0005-0000-0000-0000BD6C0000}"/>
    <cellStyle name="Currency 236 3 5" xfId="38906" xr:uid="{00000000-0005-0000-0000-0000BE6C0000}"/>
    <cellStyle name="Currency 236 3 6" xfId="47977" xr:uid="{00000000-0005-0000-0000-0000BF6C0000}"/>
    <cellStyle name="Currency 236 4" xfId="18384" xr:uid="{00000000-0005-0000-0000-0000C06C0000}"/>
    <cellStyle name="Currency 236 5" xfId="18385" xr:uid="{00000000-0005-0000-0000-0000C16C0000}"/>
    <cellStyle name="Currency 236 5 2" xfId="18386" xr:uid="{00000000-0005-0000-0000-0000C26C0000}"/>
    <cellStyle name="Currency 236 5 3" xfId="47979" xr:uid="{00000000-0005-0000-0000-0000C36C0000}"/>
    <cellStyle name="Currency 236 6" xfId="18387" xr:uid="{00000000-0005-0000-0000-0000C46C0000}"/>
    <cellStyle name="Currency 236 7" xfId="18388" xr:uid="{00000000-0005-0000-0000-0000C56C0000}"/>
    <cellStyle name="Currency 236 8" xfId="35073" xr:uid="{00000000-0005-0000-0000-0000C66C0000}"/>
    <cellStyle name="Currency 236 9" xfId="47972" xr:uid="{00000000-0005-0000-0000-0000C76C0000}"/>
    <cellStyle name="Currency 237" xfId="18389" xr:uid="{00000000-0005-0000-0000-0000C86C0000}"/>
    <cellStyle name="Currency 237 2" xfId="18390" xr:uid="{00000000-0005-0000-0000-0000C96C0000}"/>
    <cellStyle name="Currency 237 2 2" xfId="18391" xr:uid="{00000000-0005-0000-0000-0000CA6C0000}"/>
    <cellStyle name="Currency 237 2 2 2" xfId="18392" xr:uid="{00000000-0005-0000-0000-0000CB6C0000}"/>
    <cellStyle name="Currency 237 2 2 2 2" xfId="18393" xr:uid="{00000000-0005-0000-0000-0000CC6C0000}"/>
    <cellStyle name="Currency 237 2 2 2 3" xfId="47983" xr:uid="{00000000-0005-0000-0000-0000CD6C0000}"/>
    <cellStyle name="Currency 237 2 2 3" xfId="18394" xr:uid="{00000000-0005-0000-0000-0000CE6C0000}"/>
    <cellStyle name="Currency 237 2 2 4" xfId="18395" xr:uid="{00000000-0005-0000-0000-0000CF6C0000}"/>
    <cellStyle name="Currency 237 2 2 5" xfId="38908" xr:uid="{00000000-0005-0000-0000-0000D06C0000}"/>
    <cellStyle name="Currency 237 2 2 6" xfId="47982" xr:uid="{00000000-0005-0000-0000-0000D16C0000}"/>
    <cellStyle name="Currency 237 2 3" xfId="18396" xr:uid="{00000000-0005-0000-0000-0000D26C0000}"/>
    <cellStyle name="Currency 237 2 3 2" xfId="18397" xr:uid="{00000000-0005-0000-0000-0000D36C0000}"/>
    <cellStyle name="Currency 237 2 3 3" xfId="47984" xr:uid="{00000000-0005-0000-0000-0000D46C0000}"/>
    <cellStyle name="Currency 237 2 4" xfId="18398" xr:uid="{00000000-0005-0000-0000-0000D56C0000}"/>
    <cellStyle name="Currency 237 2 5" xfId="18399" xr:uid="{00000000-0005-0000-0000-0000D66C0000}"/>
    <cellStyle name="Currency 237 2 6" xfId="38907" xr:uid="{00000000-0005-0000-0000-0000D76C0000}"/>
    <cellStyle name="Currency 237 2 7" xfId="47981" xr:uid="{00000000-0005-0000-0000-0000D86C0000}"/>
    <cellStyle name="Currency 237 3" xfId="18400" xr:uid="{00000000-0005-0000-0000-0000D96C0000}"/>
    <cellStyle name="Currency 237 3 2" xfId="18401" xr:uid="{00000000-0005-0000-0000-0000DA6C0000}"/>
    <cellStyle name="Currency 237 3 2 2" xfId="18402" xr:uid="{00000000-0005-0000-0000-0000DB6C0000}"/>
    <cellStyle name="Currency 237 3 2 3" xfId="47986" xr:uid="{00000000-0005-0000-0000-0000DC6C0000}"/>
    <cellStyle name="Currency 237 3 3" xfId="18403" xr:uid="{00000000-0005-0000-0000-0000DD6C0000}"/>
    <cellStyle name="Currency 237 3 4" xfId="18404" xr:uid="{00000000-0005-0000-0000-0000DE6C0000}"/>
    <cellStyle name="Currency 237 3 5" xfId="38909" xr:uid="{00000000-0005-0000-0000-0000DF6C0000}"/>
    <cellStyle name="Currency 237 3 6" xfId="47985" xr:uid="{00000000-0005-0000-0000-0000E06C0000}"/>
    <cellStyle name="Currency 237 4" xfId="18405" xr:uid="{00000000-0005-0000-0000-0000E16C0000}"/>
    <cellStyle name="Currency 237 5" xfId="18406" xr:uid="{00000000-0005-0000-0000-0000E26C0000}"/>
    <cellStyle name="Currency 237 5 2" xfId="18407" xr:uid="{00000000-0005-0000-0000-0000E36C0000}"/>
    <cellStyle name="Currency 237 5 3" xfId="47987" xr:uid="{00000000-0005-0000-0000-0000E46C0000}"/>
    <cellStyle name="Currency 237 6" xfId="18408" xr:uid="{00000000-0005-0000-0000-0000E56C0000}"/>
    <cellStyle name="Currency 237 7" xfId="18409" xr:uid="{00000000-0005-0000-0000-0000E66C0000}"/>
    <cellStyle name="Currency 237 8" xfId="35074" xr:uid="{00000000-0005-0000-0000-0000E76C0000}"/>
    <cellStyle name="Currency 237 9" xfId="47980" xr:uid="{00000000-0005-0000-0000-0000E86C0000}"/>
    <cellStyle name="Currency 238" xfId="18410" xr:uid="{00000000-0005-0000-0000-0000E96C0000}"/>
    <cellStyle name="Currency 238 2" xfId="18411" xr:uid="{00000000-0005-0000-0000-0000EA6C0000}"/>
    <cellStyle name="Currency 238 2 2" xfId="18412" xr:uid="{00000000-0005-0000-0000-0000EB6C0000}"/>
    <cellStyle name="Currency 238 2 2 2" xfId="18413" xr:uid="{00000000-0005-0000-0000-0000EC6C0000}"/>
    <cellStyle name="Currency 238 2 2 2 2" xfId="18414" xr:uid="{00000000-0005-0000-0000-0000ED6C0000}"/>
    <cellStyle name="Currency 238 2 2 2 3" xfId="47991" xr:uid="{00000000-0005-0000-0000-0000EE6C0000}"/>
    <cellStyle name="Currency 238 2 2 3" xfId="18415" xr:uid="{00000000-0005-0000-0000-0000EF6C0000}"/>
    <cellStyle name="Currency 238 2 2 4" xfId="18416" xr:uid="{00000000-0005-0000-0000-0000F06C0000}"/>
    <cellStyle name="Currency 238 2 2 5" xfId="38911" xr:uid="{00000000-0005-0000-0000-0000F16C0000}"/>
    <cellStyle name="Currency 238 2 2 6" xfId="47990" xr:uid="{00000000-0005-0000-0000-0000F26C0000}"/>
    <cellStyle name="Currency 238 2 3" xfId="18417" xr:uid="{00000000-0005-0000-0000-0000F36C0000}"/>
    <cellStyle name="Currency 238 2 3 2" xfId="18418" xr:uid="{00000000-0005-0000-0000-0000F46C0000}"/>
    <cellStyle name="Currency 238 2 3 3" xfId="47992" xr:uid="{00000000-0005-0000-0000-0000F56C0000}"/>
    <cellStyle name="Currency 238 2 4" xfId="18419" xr:uid="{00000000-0005-0000-0000-0000F66C0000}"/>
    <cellStyle name="Currency 238 2 5" xfId="18420" xr:uid="{00000000-0005-0000-0000-0000F76C0000}"/>
    <cellStyle name="Currency 238 2 6" xfId="38910" xr:uid="{00000000-0005-0000-0000-0000F86C0000}"/>
    <cellStyle name="Currency 238 2 7" xfId="47989" xr:uid="{00000000-0005-0000-0000-0000F96C0000}"/>
    <cellStyle name="Currency 238 3" xfId="18421" xr:uid="{00000000-0005-0000-0000-0000FA6C0000}"/>
    <cellStyle name="Currency 238 3 2" xfId="18422" xr:uid="{00000000-0005-0000-0000-0000FB6C0000}"/>
    <cellStyle name="Currency 238 3 2 2" xfId="18423" xr:uid="{00000000-0005-0000-0000-0000FC6C0000}"/>
    <cellStyle name="Currency 238 3 2 3" xfId="47994" xr:uid="{00000000-0005-0000-0000-0000FD6C0000}"/>
    <cellStyle name="Currency 238 3 3" xfId="18424" xr:uid="{00000000-0005-0000-0000-0000FE6C0000}"/>
    <cellStyle name="Currency 238 3 4" xfId="18425" xr:uid="{00000000-0005-0000-0000-0000FF6C0000}"/>
    <cellStyle name="Currency 238 3 5" xfId="38912" xr:uid="{00000000-0005-0000-0000-0000006D0000}"/>
    <cellStyle name="Currency 238 3 6" xfId="47993" xr:uid="{00000000-0005-0000-0000-0000016D0000}"/>
    <cellStyle name="Currency 238 4" xfId="18426" xr:uid="{00000000-0005-0000-0000-0000026D0000}"/>
    <cellStyle name="Currency 238 5" xfId="18427" xr:uid="{00000000-0005-0000-0000-0000036D0000}"/>
    <cellStyle name="Currency 238 5 2" xfId="18428" xr:uid="{00000000-0005-0000-0000-0000046D0000}"/>
    <cellStyle name="Currency 238 5 3" xfId="47995" xr:uid="{00000000-0005-0000-0000-0000056D0000}"/>
    <cellStyle name="Currency 238 6" xfId="18429" xr:uid="{00000000-0005-0000-0000-0000066D0000}"/>
    <cellStyle name="Currency 238 7" xfId="18430" xr:uid="{00000000-0005-0000-0000-0000076D0000}"/>
    <cellStyle name="Currency 238 8" xfId="35075" xr:uid="{00000000-0005-0000-0000-0000086D0000}"/>
    <cellStyle name="Currency 238 9" xfId="47988" xr:uid="{00000000-0005-0000-0000-0000096D0000}"/>
    <cellStyle name="Currency 239" xfId="18431" xr:uid="{00000000-0005-0000-0000-00000A6D0000}"/>
    <cellStyle name="Currency 239 2" xfId="18432" xr:uid="{00000000-0005-0000-0000-00000B6D0000}"/>
    <cellStyle name="Currency 239 2 2" xfId="18433" xr:uid="{00000000-0005-0000-0000-00000C6D0000}"/>
    <cellStyle name="Currency 239 2 2 2" xfId="18434" xr:uid="{00000000-0005-0000-0000-00000D6D0000}"/>
    <cellStyle name="Currency 239 2 2 2 2" xfId="18435" xr:uid="{00000000-0005-0000-0000-00000E6D0000}"/>
    <cellStyle name="Currency 239 2 2 2 3" xfId="47999" xr:uid="{00000000-0005-0000-0000-00000F6D0000}"/>
    <cellStyle name="Currency 239 2 2 3" xfId="18436" xr:uid="{00000000-0005-0000-0000-0000106D0000}"/>
    <cellStyle name="Currency 239 2 2 4" xfId="18437" xr:uid="{00000000-0005-0000-0000-0000116D0000}"/>
    <cellStyle name="Currency 239 2 2 5" xfId="38914" xr:uid="{00000000-0005-0000-0000-0000126D0000}"/>
    <cellStyle name="Currency 239 2 2 6" xfId="47998" xr:uid="{00000000-0005-0000-0000-0000136D0000}"/>
    <cellStyle name="Currency 239 2 3" xfId="18438" xr:uid="{00000000-0005-0000-0000-0000146D0000}"/>
    <cellStyle name="Currency 239 2 3 2" xfId="18439" xr:uid="{00000000-0005-0000-0000-0000156D0000}"/>
    <cellStyle name="Currency 239 2 3 3" xfId="48000" xr:uid="{00000000-0005-0000-0000-0000166D0000}"/>
    <cellStyle name="Currency 239 2 4" xfId="18440" xr:uid="{00000000-0005-0000-0000-0000176D0000}"/>
    <cellStyle name="Currency 239 2 5" xfId="18441" xr:uid="{00000000-0005-0000-0000-0000186D0000}"/>
    <cellStyle name="Currency 239 2 6" xfId="38913" xr:uid="{00000000-0005-0000-0000-0000196D0000}"/>
    <cellStyle name="Currency 239 2 7" xfId="47997" xr:uid="{00000000-0005-0000-0000-00001A6D0000}"/>
    <cellStyle name="Currency 239 3" xfId="18442" xr:uid="{00000000-0005-0000-0000-00001B6D0000}"/>
    <cellStyle name="Currency 239 3 2" xfId="18443" xr:uid="{00000000-0005-0000-0000-00001C6D0000}"/>
    <cellStyle name="Currency 239 3 2 2" xfId="18444" xr:uid="{00000000-0005-0000-0000-00001D6D0000}"/>
    <cellStyle name="Currency 239 3 2 3" xfId="48002" xr:uid="{00000000-0005-0000-0000-00001E6D0000}"/>
    <cellStyle name="Currency 239 3 3" xfId="18445" xr:uid="{00000000-0005-0000-0000-00001F6D0000}"/>
    <cellStyle name="Currency 239 3 4" xfId="18446" xr:uid="{00000000-0005-0000-0000-0000206D0000}"/>
    <cellStyle name="Currency 239 3 5" xfId="38915" xr:uid="{00000000-0005-0000-0000-0000216D0000}"/>
    <cellStyle name="Currency 239 3 6" xfId="48001" xr:uid="{00000000-0005-0000-0000-0000226D0000}"/>
    <cellStyle name="Currency 239 4" xfId="18447" xr:uid="{00000000-0005-0000-0000-0000236D0000}"/>
    <cellStyle name="Currency 239 5" xfId="18448" xr:uid="{00000000-0005-0000-0000-0000246D0000}"/>
    <cellStyle name="Currency 239 5 2" xfId="18449" xr:uid="{00000000-0005-0000-0000-0000256D0000}"/>
    <cellStyle name="Currency 239 5 3" xfId="48003" xr:uid="{00000000-0005-0000-0000-0000266D0000}"/>
    <cellStyle name="Currency 239 6" xfId="18450" xr:uid="{00000000-0005-0000-0000-0000276D0000}"/>
    <cellStyle name="Currency 239 7" xfId="18451" xr:uid="{00000000-0005-0000-0000-0000286D0000}"/>
    <cellStyle name="Currency 239 8" xfId="35076" xr:uid="{00000000-0005-0000-0000-0000296D0000}"/>
    <cellStyle name="Currency 239 9" xfId="47996" xr:uid="{00000000-0005-0000-0000-00002A6D0000}"/>
    <cellStyle name="Currency 24" xfId="18452" xr:uid="{00000000-0005-0000-0000-00002B6D0000}"/>
    <cellStyle name="Currency 240" xfId="18453" xr:uid="{00000000-0005-0000-0000-00002C6D0000}"/>
    <cellStyle name="Currency 240 2" xfId="18454" xr:uid="{00000000-0005-0000-0000-00002D6D0000}"/>
    <cellStyle name="Currency 240 2 2" xfId="18455" xr:uid="{00000000-0005-0000-0000-00002E6D0000}"/>
    <cellStyle name="Currency 240 2 2 2" xfId="18456" xr:uid="{00000000-0005-0000-0000-00002F6D0000}"/>
    <cellStyle name="Currency 240 2 2 2 2" xfId="18457" xr:uid="{00000000-0005-0000-0000-0000306D0000}"/>
    <cellStyle name="Currency 240 2 2 2 3" xfId="48007" xr:uid="{00000000-0005-0000-0000-0000316D0000}"/>
    <cellStyle name="Currency 240 2 2 3" xfId="18458" xr:uid="{00000000-0005-0000-0000-0000326D0000}"/>
    <cellStyle name="Currency 240 2 2 4" xfId="18459" xr:uid="{00000000-0005-0000-0000-0000336D0000}"/>
    <cellStyle name="Currency 240 2 2 5" xfId="38917" xr:uid="{00000000-0005-0000-0000-0000346D0000}"/>
    <cellStyle name="Currency 240 2 2 6" xfId="48006" xr:uid="{00000000-0005-0000-0000-0000356D0000}"/>
    <cellStyle name="Currency 240 2 3" xfId="18460" xr:uid="{00000000-0005-0000-0000-0000366D0000}"/>
    <cellStyle name="Currency 240 2 3 2" xfId="18461" xr:uid="{00000000-0005-0000-0000-0000376D0000}"/>
    <cellStyle name="Currency 240 2 3 3" xfId="48008" xr:uid="{00000000-0005-0000-0000-0000386D0000}"/>
    <cellStyle name="Currency 240 2 4" xfId="18462" xr:uid="{00000000-0005-0000-0000-0000396D0000}"/>
    <cellStyle name="Currency 240 2 5" xfId="18463" xr:uid="{00000000-0005-0000-0000-00003A6D0000}"/>
    <cellStyle name="Currency 240 2 6" xfId="38916" xr:uid="{00000000-0005-0000-0000-00003B6D0000}"/>
    <cellStyle name="Currency 240 2 7" xfId="48005" xr:uid="{00000000-0005-0000-0000-00003C6D0000}"/>
    <cellStyle name="Currency 240 3" xfId="18464" xr:uid="{00000000-0005-0000-0000-00003D6D0000}"/>
    <cellStyle name="Currency 240 3 2" xfId="18465" xr:uid="{00000000-0005-0000-0000-00003E6D0000}"/>
    <cellStyle name="Currency 240 3 2 2" xfId="18466" xr:uid="{00000000-0005-0000-0000-00003F6D0000}"/>
    <cellStyle name="Currency 240 3 2 3" xfId="48010" xr:uid="{00000000-0005-0000-0000-0000406D0000}"/>
    <cellStyle name="Currency 240 3 3" xfId="18467" xr:uid="{00000000-0005-0000-0000-0000416D0000}"/>
    <cellStyle name="Currency 240 3 4" xfId="18468" xr:uid="{00000000-0005-0000-0000-0000426D0000}"/>
    <cellStyle name="Currency 240 3 5" xfId="38918" xr:uid="{00000000-0005-0000-0000-0000436D0000}"/>
    <cellStyle name="Currency 240 3 6" xfId="48009" xr:uid="{00000000-0005-0000-0000-0000446D0000}"/>
    <cellStyle name="Currency 240 4" xfId="18469" xr:uid="{00000000-0005-0000-0000-0000456D0000}"/>
    <cellStyle name="Currency 240 5" xfId="18470" xr:uid="{00000000-0005-0000-0000-0000466D0000}"/>
    <cellStyle name="Currency 240 5 2" xfId="18471" xr:uid="{00000000-0005-0000-0000-0000476D0000}"/>
    <cellStyle name="Currency 240 5 3" xfId="48011" xr:uid="{00000000-0005-0000-0000-0000486D0000}"/>
    <cellStyle name="Currency 240 6" xfId="18472" xr:uid="{00000000-0005-0000-0000-0000496D0000}"/>
    <cellStyle name="Currency 240 7" xfId="18473" xr:uid="{00000000-0005-0000-0000-00004A6D0000}"/>
    <cellStyle name="Currency 240 8" xfId="48004" xr:uid="{00000000-0005-0000-0000-00004B6D0000}"/>
    <cellStyle name="Currency 241" xfId="18474" xr:uid="{00000000-0005-0000-0000-00004C6D0000}"/>
    <cellStyle name="Currency 241 2" xfId="18475" xr:uid="{00000000-0005-0000-0000-00004D6D0000}"/>
    <cellStyle name="Currency 241 2 2" xfId="18476" xr:uid="{00000000-0005-0000-0000-00004E6D0000}"/>
    <cellStyle name="Currency 241 2 2 2" xfId="18477" xr:uid="{00000000-0005-0000-0000-00004F6D0000}"/>
    <cellStyle name="Currency 241 2 2 2 2" xfId="18478" xr:uid="{00000000-0005-0000-0000-0000506D0000}"/>
    <cellStyle name="Currency 241 2 2 2 3" xfId="48015" xr:uid="{00000000-0005-0000-0000-0000516D0000}"/>
    <cellStyle name="Currency 241 2 2 3" xfId="18479" xr:uid="{00000000-0005-0000-0000-0000526D0000}"/>
    <cellStyle name="Currency 241 2 2 4" xfId="18480" xr:uid="{00000000-0005-0000-0000-0000536D0000}"/>
    <cellStyle name="Currency 241 2 2 5" xfId="38920" xr:uid="{00000000-0005-0000-0000-0000546D0000}"/>
    <cellStyle name="Currency 241 2 2 6" xfId="48014" xr:uid="{00000000-0005-0000-0000-0000556D0000}"/>
    <cellStyle name="Currency 241 2 3" xfId="18481" xr:uid="{00000000-0005-0000-0000-0000566D0000}"/>
    <cellStyle name="Currency 241 2 3 2" xfId="18482" xr:uid="{00000000-0005-0000-0000-0000576D0000}"/>
    <cellStyle name="Currency 241 2 3 3" xfId="48016" xr:uid="{00000000-0005-0000-0000-0000586D0000}"/>
    <cellStyle name="Currency 241 2 4" xfId="18483" xr:uid="{00000000-0005-0000-0000-0000596D0000}"/>
    <cellStyle name="Currency 241 2 5" xfId="18484" xr:uid="{00000000-0005-0000-0000-00005A6D0000}"/>
    <cellStyle name="Currency 241 2 6" xfId="38919" xr:uid="{00000000-0005-0000-0000-00005B6D0000}"/>
    <cellStyle name="Currency 241 2 7" xfId="48013" xr:uid="{00000000-0005-0000-0000-00005C6D0000}"/>
    <cellStyle name="Currency 241 3" xfId="18485" xr:uid="{00000000-0005-0000-0000-00005D6D0000}"/>
    <cellStyle name="Currency 241 3 2" xfId="18486" xr:uid="{00000000-0005-0000-0000-00005E6D0000}"/>
    <cellStyle name="Currency 241 3 2 2" xfId="18487" xr:uid="{00000000-0005-0000-0000-00005F6D0000}"/>
    <cellStyle name="Currency 241 3 2 3" xfId="48018" xr:uid="{00000000-0005-0000-0000-0000606D0000}"/>
    <cellStyle name="Currency 241 3 3" xfId="18488" xr:uid="{00000000-0005-0000-0000-0000616D0000}"/>
    <cellStyle name="Currency 241 3 4" xfId="18489" xr:uid="{00000000-0005-0000-0000-0000626D0000}"/>
    <cellStyle name="Currency 241 3 5" xfId="38921" xr:uid="{00000000-0005-0000-0000-0000636D0000}"/>
    <cellStyle name="Currency 241 3 6" xfId="48017" xr:uid="{00000000-0005-0000-0000-0000646D0000}"/>
    <cellStyle name="Currency 241 4" xfId="18490" xr:uid="{00000000-0005-0000-0000-0000656D0000}"/>
    <cellStyle name="Currency 241 5" xfId="18491" xr:uid="{00000000-0005-0000-0000-0000666D0000}"/>
    <cellStyle name="Currency 241 5 2" xfId="18492" xr:uid="{00000000-0005-0000-0000-0000676D0000}"/>
    <cellStyle name="Currency 241 5 3" xfId="48019" xr:uid="{00000000-0005-0000-0000-0000686D0000}"/>
    <cellStyle name="Currency 241 6" xfId="18493" xr:uid="{00000000-0005-0000-0000-0000696D0000}"/>
    <cellStyle name="Currency 241 7" xfId="18494" xr:uid="{00000000-0005-0000-0000-00006A6D0000}"/>
    <cellStyle name="Currency 241 8" xfId="48012" xr:uid="{00000000-0005-0000-0000-00006B6D0000}"/>
    <cellStyle name="Currency 242" xfId="18495" xr:uid="{00000000-0005-0000-0000-00006C6D0000}"/>
    <cellStyle name="Currency 242 2" xfId="18496" xr:uid="{00000000-0005-0000-0000-00006D6D0000}"/>
    <cellStyle name="Currency 242 2 2" xfId="18497" xr:uid="{00000000-0005-0000-0000-00006E6D0000}"/>
    <cellStyle name="Currency 242 2 2 2" xfId="18498" xr:uid="{00000000-0005-0000-0000-00006F6D0000}"/>
    <cellStyle name="Currency 242 2 2 2 2" xfId="18499" xr:uid="{00000000-0005-0000-0000-0000706D0000}"/>
    <cellStyle name="Currency 242 2 2 2 3" xfId="48023" xr:uid="{00000000-0005-0000-0000-0000716D0000}"/>
    <cellStyle name="Currency 242 2 2 3" xfId="18500" xr:uid="{00000000-0005-0000-0000-0000726D0000}"/>
    <cellStyle name="Currency 242 2 2 4" xfId="18501" xr:uid="{00000000-0005-0000-0000-0000736D0000}"/>
    <cellStyle name="Currency 242 2 2 5" xfId="38923" xr:uid="{00000000-0005-0000-0000-0000746D0000}"/>
    <cellStyle name="Currency 242 2 2 6" xfId="48022" xr:uid="{00000000-0005-0000-0000-0000756D0000}"/>
    <cellStyle name="Currency 242 2 3" xfId="18502" xr:uid="{00000000-0005-0000-0000-0000766D0000}"/>
    <cellStyle name="Currency 242 2 3 2" xfId="18503" xr:uid="{00000000-0005-0000-0000-0000776D0000}"/>
    <cellStyle name="Currency 242 2 3 3" xfId="48024" xr:uid="{00000000-0005-0000-0000-0000786D0000}"/>
    <cellStyle name="Currency 242 2 4" xfId="18504" xr:uid="{00000000-0005-0000-0000-0000796D0000}"/>
    <cellStyle name="Currency 242 2 5" xfId="18505" xr:uid="{00000000-0005-0000-0000-00007A6D0000}"/>
    <cellStyle name="Currency 242 2 6" xfId="38922" xr:uid="{00000000-0005-0000-0000-00007B6D0000}"/>
    <cellStyle name="Currency 242 2 7" xfId="48021" xr:uid="{00000000-0005-0000-0000-00007C6D0000}"/>
    <cellStyle name="Currency 242 3" xfId="18506" xr:uid="{00000000-0005-0000-0000-00007D6D0000}"/>
    <cellStyle name="Currency 242 3 2" xfId="18507" xr:uid="{00000000-0005-0000-0000-00007E6D0000}"/>
    <cellStyle name="Currency 242 3 2 2" xfId="18508" xr:uid="{00000000-0005-0000-0000-00007F6D0000}"/>
    <cellStyle name="Currency 242 3 2 3" xfId="48026" xr:uid="{00000000-0005-0000-0000-0000806D0000}"/>
    <cellStyle name="Currency 242 3 3" xfId="18509" xr:uid="{00000000-0005-0000-0000-0000816D0000}"/>
    <cellStyle name="Currency 242 3 4" xfId="18510" xr:uid="{00000000-0005-0000-0000-0000826D0000}"/>
    <cellStyle name="Currency 242 3 5" xfId="38924" xr:uid="{00000000-0005-0000-0000-0000836D0000}"/>
    <cellStyle name="Currency 242 3 6" xfId="48025" xr:uid="{00000000-0005-0000-0000-0000846D0000}"/>
    <cellStyle name="Currency 242 4" xfId="18511" xr:uid="{00000000-0005-0000-0000-0000856D0000}"/>
    <cellStyle name="Currency 242 5" xfId="18512" xr:uid="{00000000-0005-0000-0000-0000866D0000}"/>
    <cellStyle name="Currency 242 5 2" xfId="18513" xr:uid="{00000000-0005-0000-0000-0000876D0000}"/>
    <cellStyle name="Currency 242 5 3" xfId="48027" xr:uid="{00000000-0005-0000-0000-0000886D0000}"/>
    <cellStyle name="Currency 242 6" xfId="18514" xr:uid="{00000000-0005-0000-0000-0000896D0000}"/>
    <cellStyle name="Currency 242 7" xfId="18515" xr:uid="{00000000-0005-0000-0000-00008A6D0000}"/>
    <cellStyle name="Currency 242 8" xfId="48020" xr:uid="{00000000-0005-0000-0000-00008B6D0000}"/>
    <cellStyle name="Currency 243" xfId="18516" xr:uid="{00000000-0005-0000-0000-00008C6D0000}"/>
    <cellStyle name="Currency 243 2" xfId="18517" xr:uid="{00000000-0005-0000-0000-00008D6D0000}"/>
    <cellStyle name="Currency 243 2 2" xfId="18518" xr:uid="{00000000-0005-0000-0000-00008E6D0000}"/>
    <cellStyle name="Currency 243 2 2 2" xfId="18519" xr:uid="{00000000-0005-0000-0000-00008F6D0000}"/>
    <cellStyle name="Currency 243 2 2 2 2" xfId="18520" xr:uid="{00000000-0005-0000-0000-0000906D0000}"/>
    <cellStyle name="Currency 243 2 2 2 3" xfId="48031" xr:uid="{00000000-0005-0000-0000-0000916D0000}"/>
    <cellStyle name="Currency 243 2 2 3" xfId="18521" xr:uid="{00000000-0005-0000-0000-0000926D0000}"/>
    <cellStyle name="Currency 243 2 2 4" xfId="18522" xr:uid="{00000000-0005-0000-0000-0000936D0000}"/>
    <cellStyle name="Currency 243 2 2 5" xfId="38926" xr:uid="{00000000-0005-0000-0000-0000946D0000}"/>
    <cellStyle name="Currency 243 2 2 6" xfId="48030" xr:uid="{00000000-0005-0000-0000-0000956D0000}"/>
    <cellStyle name="Currency 243 2 3" xfId="18523" xr:uid="{00000000-0005-0000-0000-0000966D0000}"/>
    <cellStyle name="Currency 243 2 3 2" xfId="18524" xr:uid="{00000000-0005-0000-0000-0000976D0000}"/>
    <cellStyle name="Currency 243 2 3 3" xfId="48032" xr:uid="{00000000-0005-0000-0000-0000986D0000}"/>
    <cellStyle name="Currency 243 2 4" xfId="18525" xr:uid="{00000000-0005-0000-0000-0000996D0000}"/>
    <cellStyle name="Currency 243 2 5" xfId="18526" xr:uid="{00000000-0005-0000-0000-00009A6D0000}"/>
    <cellStyle name="Currency 243 2 6" xfId="38925" xr:uid="{00000000-0005-0000-0000-00009B6D0000}"/>
    <cellStyle name="Currency 243 2 7" xfId="48029" xr:uid="{00000000-0005-0000-0000-00009C6D0000}"/>
    <cellStyle name="Currency 243 3" xfId="18527" xr:uid="{00000000-0005-0000-0000-00009D6D0000}"/>
    <cellStyle name="Currency 243 3 2" xfId="18528" xr:uid="{00000000-0005-0000-0000-00009E6D0000}"/>
    <cellStyle name="Currency 243 3 2 2" xfId="18529" xr:uid="{00000000-0005-0000-0000-00009F6D0000}"/>
    <cellStyle name="Currency 243 3 2 3" xfId="48034" xr:uid="{00000000-0005-0000-0000-0000A06D0000}"/>
    <cellStyle name="Currency 243 3 3" xfId="18530" xr:uid="{00000000-0005-0000-0000-0000A16D0000}"/>
    <cellStyle name="Currency 243 3 4" xfId="18531" xr:uid="{00000000-0005-0000-0000-0000A26D0000}"/>
    <cellStyle name="Currency 243 3 5" xfId="38927" xr:uid="{00000000-0005-0000-0000-0000A36D0000}"/>
    <cellStyle name="Currency 243 3 6" xfId="48033" xr:uid="{00000000-0005-0000-0000-0000A46D0000}"/>
    <cellStyle name="Currency 243 4" xfId="18532" xr:uid="{00000000-0005-0000-0000-0000A56D0000}"/>
    <cellStyle name="Currency 243 5" xfId="18533" xr:uid="{00000000-0005-0000-0000-0000A66D0000}"/>
    <cellStyle name="Currency 243 5 2" xfId="18534" xr:uid="{00000000-0005-0000-0000-0000A76D0000}"/>
    <cellStyle name="Currency 243 5 3" xfId="48035" xr:uid="{00000000-0005-0000-0000-0000A86D0000}"/>
    <cellStyle name="Currency 243 6" xfId="18535" xr:uid="{00000000-0005-0000-0000-0000A96D0000}"/>
    <cellStyle name="Currency 243 7" xfId="18536" xr:uid="{00000000-0005-0000-0000-0000AA6D0000}"/>
    <cellStyle name="Currency 243 8" xfId="48028" xr:uid="{00000000-0005-0000-0000-0000AB6D0000}"/>
    <cellStyle name="Currency 244" xfId="18537" xr:uid="{00000000-0005-0000-0000-0000AC6D0000}"/>
    <cellStyle name="Currency 244 2" xfId="18538" xr:uid="{00000000-0005-0000-0000-0000AD6D0000}"/>
    <cellStyle name="Currency 245" xfId="18539" xr:uid="{00000000-0005-0000-0000-0000AE6D0000}"/>
    <cellStyle name="Currency 246" xfId="18540" xr:uid="{00000000-0005-0000-0000-0000AF6D0000}"/>
    <cellStyle name="Currency 247" xfId="18541" xr:uid="{00000000-0005-0000-0000-0000B06D0000}"/>
    <cellStyle name="Currency 248" xfId="18542" xr:uid="{00000000-0005-0000-0000-0000B16D0000}"/>
    <cellStyle name="Currency 248 2" xfId="18543" xr:uid="{00000000-0005-0000-0000-0000B26D0000}"/>
    <cellStyle name="Currency 248 2 2" xfId="18544" xr:uid="{00000000-0005-0000-0000-0000B36D0000}"/>
    <cellStyle name="Currency 248 2 2 2" xfId="18545" xr:uid="{00000000-0005-0000-0000-0000B46D0000}"/>
    <cellStyle name="Currency 248 2 2 3" xfId="48038" xr:uid="{00000000-0005-0000-0000-0000B56D0000}"/>
    <cellStyle name="Currency 248 2 3" xfId="18546" xr:uid="{00000000-0005-0000-0000-0000B66D0000}"/>
    <cellStyle name="Currency 248 2 4" xfId="18547" xr:uid="{00000000-0005-0000-0000-0000B76D0000}"/>
    <cellStyle name="Currency 248 2 5" xfId="38928" xr:uid="{00000000-0005-0000-0000-0000B86D0000}"/>
    <cellStyle name="Currency 248 2 6" xfId="48037" xr:uid="{00000000-0005-0000-0000-0000B96D0000}"/>
    <cellStyle name="Currency 248 3" xfId="18548" xr:uid="{00000000-0005-0000-0000-0000BA6D0000}"/>
    <cellStyle name="Currency 248 4" xfId="18549" xr:uid="{00000000-0005-0000-0000-0000BB6D0000}"/>
    <cellStyle name="Currency 248 4 2" xfId="18550" xr:uid="{00000000-0005-0000-0000-0000BC6D0000}"/>
    <cellStyle name="Currency 248 4 3" xfId="48039" xr:uid="{00000000-0005-0000-0000-0000BD6D0000}"/>
    <cellStyle name="Currency 248 5" xfId="18551" xr:uid="{00000000-0005-0000-0000-0000BE6D0000}"/>
    <cellStyle name="Currency 248 6" xfId="18552" xr:uid="{00000000-0005-0000-0000-0000BF6D0000}"/>
    <cellStyle name="Currency 248 7" xfId="48036" xr:uid="{00000000-0005-0000-0000-0000C06D0000}"/>
    <cellStyle name="Currency 249" xfId="18553" xr:uid="{00000000-0005-0000-0000-0000C16D0000}"/>
    <cellStyle name="Currency 249 2" xfId="18554" xr:uid="{00000000-0005-0000-0000-0000C26D0000}"/>
    <cellStyle name="Currency 249 2 2" xfId="18555" xr:uid="{00000000-0005-0000-0000-0000C36D0000}"/>
    <cellStyle name="Currency 249 2 2 2" xfId="18556" xr:uid="{00000000-0005-0000-0000-0000C46D0000}"/>
    <cellStyle name="Currency 249 2 2 3" xfId="48042" xr:uid="{00000000-0005-0000-0000-0000C56D0000}"/>
    <cellStyle name="Currency 249 2 3" xfId="18557" xr:uid="{00000000-0005-0000-0000-0000C66D0000}"/>
    <cellStyle name="Currency 249 2 4" xfId="18558" xr:uid="{00000000-0005-0000-0000-0000C76D0000}"/>
    <cellStyle name="Currency 249 2 5" xfId="38929" xr:uid="{00000000-0005-0000-0000-0000C86D0000}"/>
    <cellStyle name="Currency 249 2 6" xfId="48041" xr:uid="{00000000-0005-0000-0000-0000C96D0000}"/>
    <cellStyle name="Currency 249 3" xfId="18559" xr:uid="{00000000-0005-0000-0000-0000CA6D0000}"/>
    <cellStyle name="Currency 249 4" xfId="18560" xr:uid="{00000000-0005-0000-0000-0000CB6D0000}"/>
    <cellStyle name="Currency 249 4 2" xfId="18561" xr:uid="{00000000-0005-0000-0000-0000CC6D0000}"/>
    <cellStyle name="Currency 249 4 3" xfId="48043" xr:uid="{00000000-0005-0000-0000-0000CD6D0000}"/>
    <cellStyle name="Currency 249 5" xfId="18562" xr:uid="{00000000-0005-0000-0000-0000CE6D0000}"/>
    <cellStyle name="Currency 249 6" xfId="18563" xr:uid="{00000000-0005-0000-0000-0000CF6D0000}"/>
    <cellStyle name="Currency 249 7" xfId="48040" xr:uid="{00000000-0005-0000-0000-0000D06D0000}"/>
    <cellStyle name="Currency 25" xfId="18564" xr:uid="{00000000-0005-0000-0000-0000D16D0000}"/>
    <cellStyle name="Currency 250" xfId="18565" xr:uid="{00000000-0005-0000-0000-0000D26D0000}"/>
    <cellStyle name="Currency 250 2" xfId="18566" xr:uid="{00000000-0005-0000-0000-0000D36D0000}"/>
    <cellStyle name="Currency 250 2 2" xfId="18567" xr:uid="{00000000-0005-0000-0000-0000D46D0000}"/>
    <cellStyle name="Currency 250 2 2 2" xfId="18568" xr:uid="{00000000-0005-0000-0000-0000D56D0000}"/>
    <cellStyle name="Currency 250 2 2 3" xfId="48046" xr:uid="{00000000-0005-0000-0000-0000D66D0000}"/>
    <cellStyle name="Currency 250 2 3" xfId="18569" xr:uid="{00000000-0005-0000-0000-0000D76D0000}"/>
    <cellStyle name="Currency 250 2 4" xfId="18570" xr:uid="{00000000-0005-0000-0000-0000D86D0000}"/>
    <cellStyle name="Currency 250 2 5" xfId="38930" xr:uid="{00000000-0005-0000-0000-0000D96D0000}"/>
    <cellStyle name="Currency 250 2 6" xfId="48045" xr:uid="{00000000-0005-0000-0000-0000DA6D0000}"/>
    <cellStyle name="Currency 250 3" xfId="18571" xr:uid="{00000000-0005-0000-0000-0000DB6D0000}"/>
    <cellStyle name="Currency 250 4" xfId="18572" xr:uid="{00000000-0005-0000-0000-0000DC6D0000}"/>
    <cellStyle name="Currency 250 4 2" xfId="18573" xr:uid="{00000000-0005-0000-0000-0000DD6D0000}"/>
    <cellStyle name="Currency 250 4 3" xfId="48047" xr:uid="{00000000-0005-0000-0000-0000DE6D0000}"/>
    <cellStyle name="Currency 250 5" xfId="18574" xr:uid="{00000000-0005-0000-0000-0000DF6D0000}"/>
    <cellStyle name="Currency 250 6" xfId="18575" xr:uid="{00000000-0005-0000-0000-0000E06D0000}"/>
    <cellStyle name="Currency 250 7" xfId="48044" xr:uid="{00000000-0005-0000-0000-0000E16D0000}"/>
    <cellStyle name="Currency 251" xfId="18576" xr:uid="{00000000-0005-0000-0000-0000E26D0000}"/>
    <cellStyle name="Currency 251 2" xfId="18577" xr:uid="{00000000-0005-0000-0000-0000E36D0000}"/>
    <cellStyle name="Currency 252" xfId="18578" xr:uid="{00000000-0005-0000-0000-0000E46D0000}"/>
    <cellStyle name="Currency 252 2" xfId="18579" xr:uid="{00000000-0005-0000-0000-0000E56D0000}"/>
    <cellStyle name="Currency 253" xfId="18580" xr:uid="{00000000-0005-0000-0000-0000E66D0000}"/>
    <cellStyle name="Currency 253 2" xfId="18581" xr:uid="{00000000-0005-0000-0000-0000E76D0000}"/>
    <cellStyle name="Currency 253 3" xfId="18582" xr:uid="{00000000-0005-0000-0000-0000E86D0000}"/>
    <cellStyle name="Currency 253 3 2" xfId="18583" xr:uid="{00000000-0005-0000-0000-0000E96D0000}"/>
    <cellStyle name="Currency 253 3 3" xfId="18584" xr:uid="{00000000-0005-0000-0000-0000EA6D0000}"/>
    <cellStyle name="Currency 253 4" xfId="18585" xr:uid="{00000000-0005-0000-0000-0000EB6D0000}"/>
    <cellStyle name="Currency 254" xfId="18586" xr:uid="{00000000-0005-0000-0000-0000EC6D0000}"/>
    <cellStyle name="Currency 254 2" xfId="18587" xr:uid="{00000000-0005-0000-0000-0000ED6D0000}"/>
    <cellStyle name="Currency 254 2 2" xfId="18588" xr:uid="{00000000-0005-0000-0000-0000EE6D0000}"/>
    <cellStyle name="Currency 254 2 3" xfId="18589" xr:uid="{00000000-0005-0000-0000-0000EF6D0000}"/>
    <cellStyle name="Currency 254 3" xfId="18590" xr:uid="{00000000-0005-0000-0000-0000F06D0000}"/>
    <cellStyle name="Currency 254 4" xfId="18591" xr:uid="{00000000-0005-0000-0000-0000F16D0000}"/>
    <cellStyle name="Currency 255" xfId="18592" xr:uid="{00000000-0005-0000-0000-0000F26D0000}"/>
    <cellStyle name="Currency 255 2" xfId="18593" xr:uid="{00000000-0005-0000-0000-0000F36D0000}"/>
    <cellStyle name="Currency 255 2 2" xfId="18594" xr:uid="{00000000-0005-0000-0000-0000F46D0000}"/>
    <cellStyle name="Currency 255 2 3" xfId="18595" xr:uid="{00000000-0005-0000-0000-0000F56D0000}"/>
    <cellStyle name="Currency 255 3" xfId="18596" xr:uid="{00000000-0005-0000-0000-0000F66D0000}"/>
    <cellStyle name="Currency 255 4" xfId="18597" xr:uid="{00000000-0005-0000-0000-0000F76D0000}"/>
    <cellStyle name="Currency 256" xfId="18598" xr:uid="{00000000-0005-0000-0000-0000F86D0000}"/>
    <cellStyle name="Currency 256 2" xfId="35077" xr:uid="{00000000-0005-0000-0000-0000F96D0000}"/>
    <cellStyle name="Currency 257" xfId="18599" xr:uid="{00000000-0005-0000-0000-0000FA6D0000}"/>
    <cellStyle name="Currency 258" xfId="18600" xr:uid="{00000000-0005-0000-0000-0000FB6D0000}"/>
    <cellStyle name="Currency 258 2" xfId="48049" xr:uid="{00000000-0005-0000-0000-0000FC6D0000}"/>
    <cellStyle name="Currency 258 3" xfId="48048" xr:uid="{00000000-0005-0000-0000-0000FD6D0000}"/>
    <cellStyle name="Currency 259" xfId="18601" xr:uid="{00000000-0005-0000-0000-0000FE6D0000}"/>
    <cellStyle name="Currency 259 2" xfId="48051" xr:uid="{00000000-0005-0000-0000-0000FF6D0000}"/>
    <cellStyle name="Currency 259 3" xfId="48050" xr:uid="{00000000-0005-0000-0000-0000006E0000}"/>
    <cellStyle name="Currency 26" xfId="18602" xr:uid="{00000000-0005-0000-0000-0000016E0000}"/>
    <cellStyle name="Currency 260" xfId="18603" xr:uid="{00000000-0005-0000-0000-0000026E0000}"/>
    <cellStyle name="Currency 260 2" xfId="48053" xr:uid="{00000000-0005-0000-0000-0000036E0000}"/>
    <cellStyle name="Currency 260 3" xfId="48052" xr:uid="{00000000-0005-0000-0000-0000046E0000}"/>
    <cellStyle name="Currency 261" xfId="18604" xr:uid="{00000000-0005-0000-0000-0000056E0000}"/>
    <cellStyle name="Currency 261 2" xfId="48055" xr:uid="{00000000-0005-0000-0000-0000066E0000}"/>
    <cellStyle name="Currency 261 3" xfId="48054" xr:uid="{00000000-0005-0000-0000-0000076E0000}"/>
    <cellStyle name="Currency 262" xfId="18605" xr:uid="{00000000-0005-0000-0000-0000086E0000}"/>
    <cellStyle name="Currency 263" xfId="18606" xr:uid="{00000000-0005-0000-0000-0000096E0000}"/>
    <cellStyle name="Currency 264" xfId="18607" xr:uid="{00000000-0005-0000-0000-00000A6E0000}"/>
    <cellStyle name="Currency 264 2" xfId="18608" xr:uid="{00000000-0005-0000-0000-00000B6E0000}"/>
    <cellStyle name="Currency 264 2 2" xfId="18609" xr:uid="{00000000-0005-0000-0000-00000C6E0000}"/>
    <cellStyle name="Currency 264 3" xfId="18610" xr:uid="{00000000-0005-0000-0000-00000D6E0000}"/>
    <cellStyle name="Currency 264 4" xfId="18611" xr:uid="{00000000-0005-0000-0000-00000E6E0000}"/>
    <cellStyle name="Currency 265" xfId="18612" xr:uid="{00000000-0005-0000-0000-00000F6E0000}"/>
    <cellStyle name="Currency 265 2" xfId="18613" xr:uid="{00000000-0005-0000-0000-0000106E0000}"/>
    <cellStyle name="Currency 265 2 2" xfId="18614" xr:uid="{00000000-0005-0000-0000-0000116E0000}"/>
    <cellStyle name="Currency 265 3" xfId="18615" xr:uid="{00000000-0005-0000-0000-0000126E0000}"/>
    <cellStyle name="Currency 265 4" xfId="18616" xr:uid="{00000000-0005-0000-0000-0000136E0000}"/>
    <cellStyle name="Currency 266" xfId="18617" xr:uid="{00000000-0005-0000-0000-0000146E0000}"/>
    <cellStyle name="Currency 267" xfId="18618" xr:uid="{00000000-0005-0000-0000-0000156E0000}"/>
    <cellStyle name="Currency 268" xfId="18619" xr:uid="{00000000-0005-0000-0000-0000166E0000}"/>
    <cellStyle name="Currency 269" xfId="18620" xr:uid="{00000000-0005-0000-0000-0000176E0000}"/>
    <cellStyle name="Currency 27" xfId="18621" xr:uid="{00000000-0005-0000-0000-0000186E0000}"/>
    <cellStyle name="Currency 27 2" xfId="18622" xr:uid="{00000000-0005-0000-0000-0000196E0000}"/>
    <cellStyle name="Currency 270" xfId="18623" xr:uid="{00000000-0005-0000-0000-00001A6E0000}"/>
    <cellStyle name="Currency 271" xfId="18624" xr:uid="{00000000-0005-0000-0000-00001B6E0000}"/>
    <cellStyle name="Currency 272" xfId="18625" xr:uid="{00000000-0005-0000-0000-00001C6E0000}"/>
    <cellStyle name="Currency 273" xfId="18626" xr:uid="{00000000-0005-0000-0000-00001D6E0000}"/>
    <cellStyle name="Currency 274" xfId="18627" xr:uid="{00000000-0005-0000-0000-00001E6E0000}"/>
    <cellStyle name="Currency 275" xfId="18628" xr:uid="{00000000-0005-0000-0000-00001F6E0000}"/>
    <cellStyle name="Currency 276" xfId="18629" xr:uid="{00000000-0005-0000-0000-0000206E0000}"/>
    <cellStyle name="Currency 277" xfId="18630" xr:uid="{00000000-0005-0000-0000-0000216E0000}"/>
    <cellStyle name="Currency 278" xfId="34356" xr:uid="{00000000-0005-0000-0000-0000226E0000}"/>
    <cellStyle name="Currency 279" xfId="34389" xr:uid="{00000000-0005-0000-0000-0000236E0000}"/>
    <cellStyle name="Currency 28" xfId="18631" xr:uid="{00000000-0005-0000-0000-0000246E0000}"/>
    <cellStyle name="Currency 28 2" xfId="18632" xr:uid="{00000000-0005-0000-0000-0000256E0000}"/>
    <cellStyle name="Currency 280" xfId="41095" xr:uid="{00000000-0005-0000-0000-0000266E0000}"/>
    <cellStyle name="Currency 281" xfId="38891" xr:uid="{00000000-0005-0000-0000-0000276E0000}"/>
    <cellStyle name="Currency 282" xfId="41807" xr:uid="{00000000-0005-0000-0000-0000286E0000}"/>
    <cellStyle name="Currency 283" xfId="56943" xr:uid="{46638511-E0E2-4893-83A8-503362D5E700}"/>
    <cellStyle name="Currency 284" xfId="56957" xr:uid="{88F53AFD-CA89-4097-893B-977CF5D7EBF0}"/>
    <cellStyle name="Currency 29" xfId="18633" xr:uid="{00000000-0005-0000-0000-0000296E0000}"/>
    <cellStyle name="Currency 29 2" xfId="18634" xr:uid="{00000000-0005-0000-0000-00002A6E0000}"/>
    <cellStyle name="Currency 3" xfId="18635" xr:uid="{00000000-0005-0000-0000-00002B6E0000}"/>
    <cellStyle name="Currency 3 2" xfId="18636" xr:uid="{00000000-0005-0000-0000-00002C6E0000}"/>
    <cellStyle name="Currency 3 2 2" xfId="18637" xr:uid="{00000000-0005-0000-0000-00002D6E0000}"/>
    <cellStyle name="Currency 3 2 3" xfId="35079" xr:uid="{00000000-0005-0000-0000-00002E6E0000}"/>
    <cellStyle name="Currency 3 3" xfId="18638" xr:uid="{00000000-0005-0000-0000-00002F6E0000}"/>
    <cellStyle name="Currency 3 3 2" xfId="18639" xr:uid="{00000000-0005-0000-0000-0000306E0000}"/>
    <cellStyle name="Currency 3 3 3" xfId="18640" xr:uid="{00000000-0005-0000-0000-0000316E0000}"/>
    <cellStyle name="Currency 3 3 4" xfId="35080" xr:uid="{00000000-0005-0000-0000-0000326E0000}"/>
    <cellStyle name="Currency 3 4" xfId="18641" xr:uid="{00000000-0005-0000-0000-0000336E0000}"/>
    <cellStyle name="Currency 3 4 2" xfId="18642" xr:uid="{00000000-0005-0000-0000-0000346E0000}"/>
    <cellStyle name="Currency 3 4 3" xfId="18643" xr:uid="{00000000-0005-0000-0000-0000356E0000}"/>
    <cellStyle name="Currency 3 4 3 2" xfId="18644" xr:uid="{00000000-0005-0000-0000-0000366E0000}"/>
    <cellStyle name="Currency 3 4 3 2 2" xfId="18645" xr:uid="{00000000-0005-0000-0000-0000376E0000}"/>
    <cellStyle name="Currency 3 4 3 2 3" xfId="48058" xr:uid="{00000000-0005-0000-0000-0000386E0000}"/>
    <cellStyle name="Currency 3 4 3 3" xfId="18646" xr:uid="{00000000-0005-0000-0000-0000396E0000}"/>
    <cellStyle name="Currency 3 4 3 4" xfId="18647" xr:uid="{00000000-0005-0000-0000-00003A6E0000}"/>
    <cellStyle name="Currency 3 4 3 5" xfId="38931" xr:uid="{00000000-0005-0000-0000-00003B6E0000}"/>
    <cellStyle name="Currency 3 4 3 6" xfId="48057" xr:uid="{00000000-0005-0000-0000-00003C6E0000}"/>
    <cellStyle name="Currency 3 4 4" xfId="35081" xr:uid="{00000000-0005-0000-0000-00003D6E0000}"/>
    <cellStyle name="Currency 3 4 4 2" xfId="48059" xr:uid="{00000000-0005-0000-0000-00003E6E0000}"/>
    <cellStyle name="Currency 3 4 5" xfId="48056" xr:uid="{00000000-0005-0000-0000-00003F6E0000}"/>
    <cellStyle name="Currency 3 5" xfId="18648" xr:uid="{00000000-0005-0000-0000-0000406E0000}"/>
    <cellStyle name="Currency 3 6" xfId="34378" xr:uid="{00000000-0005-0000-0000-0000416E0000}"/>
    <cellStyle name="Currency 3 7" xfId="35078" xr:uid="{00000000-0005-0000-0000-0000426E0000}"/>
    <cellStyle name="Currency 30" xfId="18649" xr:uid="{00000000-0005-0000-0000-0000436E0000}"/>
    <cellStyle name="Currency 30 2" xfId="18650" xr:uid="{00000000-0005-0000-0000-0000446E0000}"/>
    <cellStyle name="Currency 30 2 2" xfId="18651" xr:uid="{00000000-0005-0000-0000-0000456E0000}"/>
    <cellStyle name="Currency 30 3" xfId="18652" xr:uid="{00000000-0005-0000-0000-0000466E0000}"/>
    <cellStyle name="Currency 31" xfId="18653" xr:uid="{00000000-0005-0000-0000-0000476E0000}"/>
    <cellStyle name="Currency 31 2" xfId="18654" xr:uid="{00000000-0005-0000-0000-0000486E0000}"/>
    <cellStyle name="Currency 31 2 2" xfId="18655" xr:uid="{00000000-0005-0000-0000-0000496E0000}"/>
    <cellStyle name="Currency 31 3" xfId="18656" xr:uid="{00000000-0005-0000-0000-00004A6E0000}"/>
    <cellStyle name="Currency 32" xfId="18657" xr:uid="{00000000-0005-0000-0000-00004B6E0000}"/>
    <cellStyle name="Currency 32 2" xfId="18658" xr:uid="{00000000-0005-0000-0000-00004C6E0000}"/>
    <cellStyle name="Currency 32 2 2" xfId="18659" xr:uid="{00000000-0005-0000-0000-00004D6E0000}"/>
    <cellStyle name="Currency 32 3" xfId="18660" xr:uid="{00000000-0005-0000-0000-00004E6E0000}"/>
    <cellStyle name="Currency 33" xfId="18661" xr:uid="{00000000-0005-0000-0000-00004F6E0000}"/>
    <cellStyle name="Currency 33 2" xfId="18662" xr:uid="{00000000-0005-0000-0000-0000506E0000}"/>
    <cellStyle name="Currency 33 2 2" xfId="18663" xr:uid="{00000000-0005-0000-0000-0000516E0000}"/>
    <cellStyle name="Currency 33 3" xfId="18664" xr:uid="{00000000-0005-0000-0000-0000526E0000}"/>
    <cellStyle name="Currency 34" xfId="18665" xr:uid="{00000000-0005-0000-0000-0000536E0000}"/>
    <cellStyle name="Currency 34 2" xfId="18666" xr:uid="{00000000-0005-0000-0000-0000546E0000}"/>
    <cellStyle name="Currency 34 2 2" xfId="18667" xr:uid="{00000000-0005-0000-0000-0000556E0000}"/>
    <cellStyle name="Currency 34 3" xfId="18668" xr:uid="{00000000-0005-0000-0000-0000566E0000}"/>
    <cellStyle name="Currency 35" xfId="18669" xr:uid="{00000000-0005-0000-0000-0000576E0000}"/>
    <cellStyle name="Currency 36" xfId="18670" xr:uid="{00000000-0005-0000-0000-0000586E0000}"/>
    <cellStyle name="Currency 36 2" xfId="18671" xr:uid="{00000000-0005-0000-0000-0000596E0000}"/>
    <cellStyle name="Currency 36 2 2" xfId="18672" xr:uid="{00000000-0005-0000-0000-00005A6E0000}"/>
    <cellStyle name="Currency 36 3" xfId="18673" xr:uid="{00000000-0005-0000-0000-00005B6E0000}"/>
    <cellStyle name="Currency 37" xfId="18674" xr:uid="{00000000-0005-0000-0000-00005C6E0000}"/>
    <cellStyle name="Currency 37 2" xfId="18675" xr:uid="{00000000-0005-0000-0000-00005D6E0000}"/>
    <cellStyle name="Currency 37 2 2" xfId="18676" xr:uid="{00000000-0005-0000-0000-00005E6E0000}"/>
    <cellStyle name="Currency 37 3" xfId="18677" xr:uid="{00000000-0005-0000-0000-00005F6E0000}"/>
    <cellStyle name="Currency 38" xfId="18678" xr:uid="{00000000-0005-0000-0000-0000606E0000}"/>
    <cellStyle name="Currency 38 10" xfId="18679" xr:uid="{00000000-0005-0000-0000-0000616E0000}"/>
    <cellStyle name="Currency 38 11" xfId="18680" xr:uid="{00000000-0005-0000-0000-0000626E0000}"/>
    <cellStyle name="Currency 38 12" xfId="35082" xr:uid="{00000000-0005-0000-0000-0000636E0000}"/>
    <cellStyle name="Currency 38 13" xfId="48060" xr:uid="{00000000-0005-0000-0000-0000646E0000}"/>
    <cellStyle name="Currency 38 2" xfId="18681" xr:uid="{00000000-0005-0000-0000-0000656E0000}"/>
    <cellStyle name="Currency 38 2 10" xfId="18682" xr:uid="{00000000-0005-0000-0000-0000666E0000}"/>
    <cellStyle name="Currency 38 2 11" xfId="35083" xr:uid="{00000000-0005-0000-0000-0000676E0000}"/>
    <cellStyle name="Currency 38 2 12" xfId="48061" xr:uid="{00000000-0005-0000-0000-0000686E0000}"/>
    <cellStyle name="Currency 38 2 2" xfId="18683" xr:uid="{00000000-0005-0000-0000-0000696E0000}"/>
    <cellStyle name="Currency 38 2 2 10" xfId="35084" xr:uid="{00000000-0005-0000-0000-00006A6E0000}"/>
    <cellStyle name="Currency 38 2 2 11" xfId="48062" xr:uid="{00000000-0005-0000-0000-00006B6E0000}"/>
    <cellStyle name="Currency 38 2 2 2" xfId="18684" xr:uid="{00000000-0005-0000-0000-00006C6E0000}"/>
    <cellStyle name="Currency 38 2 2 2 2" xfId="18685" xr:uid="{00000000-0005-0000-0000-00006D6E0000}"/>
    <cellStyle name="Currency 38 2 2 2 2 2" xfId="18686" xr:uid="{00000000-0005-0000-0000-00006E6E0000}"/>
    <cellStyle name="Currency 38 2 2 2 2 2 2" xfId="18687" xr:uid="{00000000-0005-0000-0000-00006F6E0000}"/>
    <cellStyle name="Currency 38 2 2 2 2 2 3" xfId="48065" xr:uid="{00000000-0005-0000-0000-0000706E0000}"/>
    <cellStyle name="Currency 38 2 2 2 2 3" xfId="18688" xr:uid="{00000000-0005-0000-0000-0000716E0000}"/>
    <cellStyle name="Currency 38 2 2 2 2 4" xfId="18689" xr:uid="{00000000-0005-0000-0000-0000726E0000}"/>
    <cellStyle name="Currency 38 2 2 2 2 5" xfId="38933" xr:uid="{00000000-0005-0000-0000-0000736E0000}"/>
    <cellStyle name="Currency 38 2 2 2 2 6" xfId="48064" xr:uid="{00000000-0005-0000-0000-0000746E0000}"/>
    <cellStyle name="Currency 38 2 2 2 3" xfId="18690" xr:uid="{00000000-0005-0000-0000-0000756E0000}"/>
    <cellStyle name="Currency 38 2 2 2 3 2" xfId="18691" xr:uid="{00000000-0005-0000-0000-0000766E0000}"/>
    <cellStyle name="Currency 38 2 2 2 3 3" xfId="48066" xr:uid="{00000000-0005-0000-0000-0000776E0000}"/>
    <cellStyle name="Currency 38 2 2 2 4" xfId="18692" xr:uid="{00000000-0005-0000-0000-0000786E0000}"/>
    <cellStyle name="Currency 38 2 2 2 5" xfId="18693" xr:uid="{00000000-0005-0000-0000-0000796E0000}"/>
    <cellStyle name="Currency 38 2 2 2 6" xfId="38932" xr:uid="{00000000-0005-0000-0000-00007A6E0000}"/>
    <cellStyle name="Currency 38 2 2 2 7" xfId="48063" xr:uid="{00000000-0005-0000-0000-00007B6E0000}"/>
    <cellStyle name="Currency 38 2 2 3" xfId="18694" xr:uid="{00000000-0005-0000-0000-00007C6E0000}"/>
    <cellStyle name="Currency 38 2 2 3 2" xfId="18695" xr:uid="{00000000-0005-0000-0000-00007D6E0000}"/>
    <cellStyle name="Currency 38 2 2 3 2 2" xfId="18696" xr:uid="{00000000-0005-0000-0000-00007E6E0000}"/>
    <cellStyle name="Currency 38 2 2 3 2 2 2" xfId="18697" xr:uid="{00000000-0005-0000-0000-00007F6E0000}"/>
    <cellStyle name="Currency 38 2 2 3 2 2 3" xfId="48069" xr:uid="{00000000-0005-0000-0000-0000806E0000}"/>
    <cellStyle name="Currency 38 2 2 3 2 3" xfId="18698" xr:uid="{00000000-0005-0000-0000-0000816E0000}"/>
    <cellStyle name="Currency 38 2 2 3 2 4" xfId="18699" xr:uid="{00000000-0005-0000-0000-0000826E0000}"/>
    <cellStyle name="Currency 38 2 2 3 2 5" xfId="38935" xr:uid="{00000000-0005-0000-0000-0000836E0000}"/>
    <cellStyle name="Currency 38 2 2 3 2 6" xfId="48068" xr:uid="{00000000-0005-0000-0000-0000846E0000}"/>
    <cellStyle name="Currency 38 2 2 3 3" xfId="18700" xr:uid="{00000000-0005-0000-0000-0000856E0000}"/>
    <cellStyle name="Currency 38 2 2 3 3 2" xfId="18701" xr:uid="{00000000-0005-0000-0000-0000866E0000}"/>
    <cellStyle name="Currency 38 2 2 3 3 3" xfId="48070" xr:uid="{00000000-0005-0000-0000-0000876E0000}"/>
    <cellStyle name="Currency 38 2 2 3 4" xfId="18702" xr:uid="{00000000-0005-0000-0000-0000886E0000}"/>
    <cellStyle name="Currency 38 2 2 3 5" xfId="18703" xr:uid="{00000000-0005-0000-0000-0000896E0000}"/>
    <cellStyle name="Currency 38 2 2 3 6" xfId="38934" xr:uid="{00000000-0005-0000-0000-00008A6E0000}"/>
    <cellStyle name="Currency 38 2 2 3 7" xfId="48067" xr:uid="{00000000-0005-0000-0000-00008B6E0000}"/>
    <cellStyle name="Currency 38 2 2 4" xfId="18704" xr:uid="{00000000-0005-0000-0000-00008C6E0000}"/>
    <cellStyle name="Currency 38 2 2 4 2" xfId="18705" xr:uid="{00000000-0005-0000-0000-00008D6E0000}"/>
    <cellStyle name="Currency 38 2 2 4 2 2" xfId="18706" xr:uid="{00000000-0005-0000-0000-00008E6E0000}"/>
    <cellStyle name="Currency 38 2 2 4 2 3" xfId="48072" xr:uid="{00000000-0005-0000-0000-00008F6E0000}"/>
    <cellStyle name="Currency 38 2 2 4 3" xfId="18707" xr:uid="{00000000-0005-0000-0000-0000906E0000}"/>
    <cellStyle name="Currency 38 2 2 4 4" xfId="18708" xr:uid="{00000000-0005-0000-0000-0000916E0000}"/>
    <cellStyle name="Currency 38 2 2 4 5" xfId="38936" xr:uid="{00000000-0005-0000-0000-0000926E0000}"/>
    <cellStyle name="Currency 38 2 2 4 6" xfId="48071" xr:uid="{00000000-0005-0000-0000-0000936E0000}"/>
    <cellStyle name="Currency 38 2 2 5" xfId="18709" xr:uid="{00000000-0005-0000-0000-0000946E0000}"/>
    <cellStyle name="Currency 38 2 2 5 2" xfId="18710" xr:uid="{00000000-0005-0000-0000-0000956E0000}"/>
    <cellStyle name="Currency 38 2 2 5 2 2" xfId="18711" xr:uid="{00000000-0005-0000-0000-0000966E0000}"/>
    <cellStyle name="Currency 38 2 2 5 3" xfId="18712" xr:uid="{00000000-0005-0000-0000-0000976E0000}"/>
    <cellStyle name="Currency 38 2 2 5 4" xfId="18713" xr:uid="{00000000-0005-0000-0000-0000986E0000}"/>
    <cellStyle name="Currency 38 2 2 5 5" xfId="48073" xr:uid="{00000000-0005-0000-0000-0000996E0000}"/>
    <cellStyle name="Currency 38 2 2 6" xfId="18714" xr:uid="{00000000-0005-0000-0000-00009A6E0000}"/>
    <cellStyle name="Currency 38 2 2 6 2" xfId="18715" xr:uid="{00000000-0005-0000-0000-00009B6E0000}"/>
    <cellStyle name="Currency 38 2 2 6 2 2" xfId="18716" xr:uid="{00000000-0005-0000-0000-00009C6E0000}"/>
    <cellStyle name="Currency 38 2 2 6 3" xfId="18717" xr:uid="{00000000-0005-0000-0000-00009D6E0000}"/>
    <cellStyle name="Currency 38 2 2 6 4" xfId="18718" xr:uid="{00000000-0005-0000-0000-00009E6E0000}"/>
    <cellStyle name="Currency 38 2 2 7" xfId="18719" xr:uid="{00000000-0005-0000-0000-00009F6E0000}"/>
    <cellStyle name="Currency 38 2 2 7 2" xfId="18720" xr:uid="{00000000-0005-0000-0000-0000A06E0000}"/>
    <cellStyle name="Currency 38 2 2 8" xfId="18721" xr:uid="{00000000-0005-0000-0000-0000A16E0000}"/>
    <cellStyle name="Currency 38 2 2 9" xfId="18722" xr:uid="{00000000-0005-0000-0000-0000A26E0000}"/>
    <cellStyle name="Currency 38 2 3" xfId="18723" xr:uid="{00000000-0005-0000-0000-0000A36E0000}"/>
    <cellStyle name="Currency 38 2 3 2" xfId="18724" xr:uid="{00000000-0005-0000-0000-0000A46E0000}"/>
    <cellStyle name="Currency 38 2 3 2 2" xfId="18725" xr:uid="{00000000-0005-0000-0000-0000A56E0000}"/>
    <cellStyle name="Currency 38 2 3 2 2 2" xfId="18726" xr:uid="{00000000-0005-0000-0000-0000A66E0000}"/>
    <cellStyle name="Currency 38 2 3 2 2 3" xfId="48076" xr:uid="{00000000-0005-0000-0000-0000A76E0000}"/>
    <cellStyle name="Currency 38 2 3 2 3" xfId="18727" xr:uid="{00000000-0005-0000-0000-0000A86E0000}"/>
    <cellStyle name="Currency 38 2 3 2 4" xfId="18728" xr:uid="{00000000-0005-0000-0000-0000A96E0000}"/>
    <cellStyle name="Currency 38 2 3 2 5" xfId="38938" xr:uid="{00000000-0005-0000-0000-0000AA6E0000}"/>
    <cellStyle name="Currency 38 2 3 2 6" xfId="48075" xr:uid="{00000000-0005-0000-0000-0000AB6E0000}"/>
    <cellStyle name="Currency 38 2 3 3" xfId="18729" xr:uid="{00000000-0005-0000-0000-0000AC6E0000}"/>
    <cellStyle name="Currency 38 2 3 3 2" xfId="18730" xr:uid="{00000000-0005-0000-0000-0000AD6E0000}"/>
    <cellStyle name="Currency 38 2 3 3 3" xfId="48077" xr:uid="{00000000-0005-0000-0000-0000AE6E0000}"/>
    <cellStyle name="Currency 38 2 3 4" xfId="18731" xr:uid="{00000000-0005-0000-0000-0000AF6E0000}"/>
    <cellStyle name="Currency 38 2 3 5" xfId="18732" xr:uid="{00000000-0005-0000-0000-0000B06E0000}"/>
    <cellStyle name="Currency 38 2 3 6" xfId="38937" xr:uid="{00000000-0005-0000-0000-0000B16E0000}"/>
    <cellStyle name="Currency 38 2 3 7" xfId="48074" xr:uid="{00000000-0005-0000-0000-0000B26E0000}"/>
    <cellStyle name="Currency 38 2 4" xfId="18733" xr:uid="{00000000-0005-0000-0000-0000B36E0000}"/>
    <cellStyle name="Currency 38 2 4 2" xfId="18734" xr:uid="{00000000-0005-0000-0000-0000B46E0000}"/>
    <cellStyle name="Currency 38 2 4 2 2" xfId="18735" xr:uid="{00000000-0005-0000-0000-0000B56E0000}"/>
    <cellStyle name="Currency 38 2 4 2 2 2" xfId="18736" xr:uid="{00000000-0005-0000-0000-0000B66E0000}"/>
    <cellStyle name="Currency 38 2 4 2 2 3" xfId="48080" xr:uid="{00000000-0005-0000-0000-0000B76E0000}"/>
    <cellStyle name="Currency 38 2 4 2 3" xfId="18737" xr:uid="{00000000-0005-0000-0000-0000B86E0000}"/>
    <cellStyle name="Currency 38 2 4 2 4" xfId="18738" xr:uid="{00000000-0005-0000-0000-0000B96E0000}"/>
    <cellStyle name="Currency 38 2 4 2 5" xfId="38940" xr:uid="{00000000-0005-0000-0000-0000BA6E0000}"/>
    <cellStyle name="Currency 38 2 4 2 6" xfId="48079" xr:uid="{00000000-0005-0000-0000-0000BB6E0000}"/>
    <cellStyle name="Currency 38 2 4 3" xfId="18739" xr:uid="{00000000-0005-0000-0000-0000BC6E0000}"/>
    <cellStyle name="Currency 38 2 4 3 2" xfId="18740" xr:uid="{00000000-0005-0000-0000-0000BD6E0000}"/>
    <cellStyle name="Currency 38 2 4 3 3" xfId="48081" xr:uid="{00000000-0005-0000-0000-0000BE6E0000}"/>
    <cellStyle name="Currency 38 2 4 4" xfId="18741" xr:uid="{00000000-0005-0000-0000-0000BF6E0000}"/>
    <cellStyle name="Currency 38 2 4 5" xfId="18742" xr:uid="{00000000-0005-0000-0000-0000C06E0000}"/>
    <cellStyle name="Currency 38 2 4 6" xfId="38939" xr:uid="{00000000-0005-0000-0000-0000C16E0000}"/>
    <cellStyle name="Currency 38 2 4 7" xfId="48078" xr:uid="{00000000-0005-0000-0000-0000C26E0000}"/>
    <cellStyle name="Currency 38 2 5" xfId="18743" xr:uid="{00000000-0005-0000-0000-0000C36E0000}"/>
    <cellStyle name="Currency 38 2 5 2" xfId="18744" xr:uid="{00000000-0005-0000-0000-0000C46E0000}"/>
    <cellStyle name="Currency 38 2 5 2 2" xfId="18745" xr:uid="{00000000-0005-0000-0000-0000C56E0000}"/>
    <cellStyle name="Currency 38 2 5 2 3" xfId="48083" xr:uid="{00000000-0005-0000-0000-0000C66E0000}"/>
    <cellStyle name="Currency 38 2 5 3" xfId="18746" xr:uid="{00000000-0005-0000-0000-0000C76E0000}"/>
    <cellStyle name="Currency 38 2 5 4" xfId="18747" xr:uid="{00000000-0005-0000-0000-0000C86E0000}"/>
    <cellStyle name="Currency 38 2 5 5" xfId="38941" xr:uid="{00000000-0005-0000-0000-0000C96E0000}"/>
    <cellStyle name="Currency 38 2 5 6" xfId="48082" xr:uid="{00000000-0005-0000-0000-0000CA6E0000}"/>
    <cellStyle name="Currency 38 2 6" xfId="18748" xr:uid="{00000000-0005-0000-0000-0000CB6E0000}"/>
    <cellStyle name="Currency 38 2 6 2" xfId="18749" xr:uid="{00000000-0005-0000-0000-0000CC6E0000}"/>
    <cellStyle name="Currency 38 2 6 2 2" xfId="18750" xr:uid="{00000000-0005-0000-0000-0000CD6E0000}"/>
    <cellStyle name="Currency 38 2 6 3" xfId="18751" xr:uid="{00000000-0005-0000-0000-0000CE6E0000}"/>
    <cellStyle name="Currency 38 2 6 4" xfId="18752" xr:uid="{00000000-0005-0000-0000-0000CF6E0000}"/>
    <cellStyle name="Currency 38 2 6 5" xfId="48084" xr:uid="{00000000-0005-0000-0000-0000D06E0000}"/>
    <cellStyle name="Currency 38 2 7" xfId="18753" xr:uid="{00000000-0005-0000-0000-0000D16E0000}"/>
    <cellStyle name="Currency 38 2 7 2" xfId="18754" xr:uid="{00000000-0005-0000-0000-0000D26E0000}"/>
    <cellStyle name="Currency 38 2 7 2 2" xfId="18755" xr:uid="{00000000-0005-0000-0000-0000D36E0000}"/>
    <cellStyle name="Currency 38 2 7 3" xfId="18756" xr:uid="{00000000-0005-0000-0000-0000D46E0000}"/>
    <cellStyle name="Currency 38 2 7 4" xfId="18757" xr:uid="{00000000-0005-0000-0000-0000D56E0000}"/>
    <cellStyle name="Currency 38 2 8" xfId="18758" xr:uid="{00000000-0005-0000-0000-0000D66E0000}"/>
    <cellStyle name="Currency 38 2 8 2" xfId="18759" xr:uid="{00000000-0005-0000-0000-0000D76E0000}"/>
    <cellStyle name="Currency 38 2 9" xfId="18760" xr:uid="{00000000-0005-0000-0000-0000D86E0000}"/>
    <cellStyle name="Currency 38 3" xfId="18761" xr:uid="{00000000-0005-0000-0000-0000D96E0000}"/>
    <cellStyle name="Currency 38 3 10" xfId="35085" xr:uid="{00000000-0005-0000-0000-0000DA6E0000}"/>
    <cellStyle name="Currency 38 3 11" xfId="48085" xr:uid="{00000000-0005-0000-0000-0000DB6E0000}"/>
    <cellStyle name="Currency 38 3 2" xfId="18762" xr:uid="{00000000-0005-0000-0000-0000DC6E0000}"/>
    <cellStyle name="Currency 38 3 2 2" xfId="18763" xr:uid="{00000000-0005-0000-0000-0000DD6E0000}"/>
    <cellStyle name="Currency 38 3 2 2 2" xfId="18764" xr:uid="{00000000-0005-0000-0000-0000DE6E0000}"/>
    <cellStyle name="Currency 38 3 2 2 2 2" xfId="18765" xr:uid="{00000000-0005-0000-0000-0000DF6E0000}"/>
    <cellStyle name="Currency 38 3 2 2 2 3" xfId="48088" xr:uid="{00000000-0005-0000-0000-0000E06E0000}"/>
    <cellStyle name="Currency 38 3 2 2 3" xfId="18766" xr:uid="{00000000-0005-0000-0000-0000E16E0000}"/>
    <cellStyle name="Currency 38 3 2 2 4" xfId="18767" xr:uid="{00000000-0005-0000-0000-0000E26E0000}"/>
    <cellStyle name="Currency 38 3 2 2 5" xfId="38943" xr:uid="{00000000-0005-0000-0000-0000E36E0000}"/>
    <cellStyle name="Currency 38 3 2 2 6" xfId="48087" xr:uid="{00000000-0005-0000-0000-0000E46E0000}"/>
    <cellStyle name="Currency 38 3 2 3" xfId="18768" xr:uid="{00000000-0005-0000-0000-0000E56E0000}"/>
    <cellStyle name="Currency 38 3 2 3 2" xfId="18769" xr:uid="{00000000-0005-0000-0000-0000E66E0000}"/>
    <cellStyle name="Currency 38 3 2 3 3" xfId="48089" xr:uid="{00000000-0005-0000-0000-0000E76E0000}"/>
    <cellStyle name="Currency 38 3 2 4" xfId="18770" xr:uid="{00000000-0005-0000-0000-0000E86E0000}"/>
    <cellStyle name="Currency 38 3 2 5" xfId="18771" xr:uid="{00000000-0005-0000-0000-0000E96E0000}"/>
    <cellStyle name="Currency 38 3 2 6" xfId="38942" xr:uid="{00000000-0005-0000-0000-0000EA6E0000}"/>
    <cellStyle name="Currency 38 3 2 7" xfId="48086" xr:uid="{00000000-0005-0000-0000-0000EB6E0000}"/>
    <cellStyle name="Currency 38 3 3" xfId="18772" xr:uid="{00000000-0005-0000-0000-0000EC6E0000}"/>
    <cellStyle name="Currency 38 3 3 2" xfId="18773" xr:uid="{00000000-0005-0000-0000-0000ED6E0000}"/>
    <cellStyle name="Currency 38 3 3 2 2" xfId="18774" xr:uid="{00000000-0005-0000-0000-0000EE6E0000}"/>
    <cellStyle name="Currency 38 3 3 2 2 2" xfId="18775" xr:uid="{00000000-0005-0000-0000-0000EF6E0000}"/>
    <cellStyle name="Currency 38 3 3 2 2 3" xfId="48092" xr:uid="{00000000-0005-0000-0000-0000F06E0000}"/>
    <cellStyle name="Currency 38 3 3 2 3" xfId="18776" xr:uid="{00000000-0005-0000-0000-0000F16E0000}"/>
    <cellStyle name="Currency 38 3 3 2 4" xfId="18777" xr:uid="{00000000-0005-0000-0000-0000F26E0000}"/>
    <cellStyle name="Currency 38 3 3 2 5" xfId="38945" xr:uid="{00000000-0005-0000-0000-0000F36E0000}"/>
    <cellStyle name="Currency 38 3 3 2 6" xfId="48091" xr:uid="{00000000-0005-0000-0000-0000F46E0000}"/>
    <cellStyle name="Currency 38 3 3 3" xfId="18778" xr:uid="{00000000-0005-0000-0000-0000F56E0000}"/>
    <cellStyle name="Currency 38 3 3 3 2" xfId="18779" xr:uid="{00000000-0005-0000-0000-0000F66E0000}"/>
    <cellStyle name="Currency 38 3 3 3 3" xfId="48093" xr:uid="{00000000-0005-0000-0000-0000F76E0000}"/>
    <cellStyle name="Currency 38 3 3 4" xfId="18780" xr:uid="{00000000-0005-0000-0000-0000F86E0000}"/>
    <cellStyle name="Currency 38 3 3 5" xfId="18781" xr:uid="{00000000-0005-0000-0000-0000F96E0000}"/>
    <cellStyle name="Currency 38 3 3 6" xfId="38944" xr:uid="{00000000-0005-0000-0000-0000FA6E0000}"/>
    <cellStyle name="Currency 38 3 3 7" xfId="48090" xr:uid="{00000000-0005-0000-0000-0000FB6E0000}"/>
    <cellStyle name="Currency 38 3 4" xfId="18782" xr:uid="{00000000-0005-0000-0000-0000FC6E0000}"/>
    <cellStyle name="Currency 38 3 4 2" xfId="18783" xr:uid="{00000000-0005-0000-0000-0000FD6E0000}"/>
    <cellStyle name="Currency 38 3 4 2 2" xfId="18784" xr:uid="{00000000-0005-0000-0000-0000FE6E0000}"/>
    <cellStyle name="Currency 38 3 4 2 3" xfId="48095" xr:uid="{00000000-0005-0000-0000-0000FF6E0000}"/>
    <cellStyle name="Currency 38 3 4 3" xfId="18785" xr:uid="{00000000-0005-0000-0000-0000006F0000}"/>
    <cellStyle name="Currency 38 3 4 4" xfId="18786" xr:uid="{00000000-0005-0000-0000-0000016F0000}"/>
    <cellStyle name="Currency 38 3 4 5" xfId="38946" xr:uid="{00000000-0005-0000-0000-0000026F0000}"/>
    <cellStyle name="Currency 38 3 4 6" xfId="48094" xr:uid="{00000000-0005-0000-0000-0000036F0000}"/>
    <cellStyle name="Currency 38 3 5" xfId="18787" xr:uid="{00000000-0005-0000-0000-0000046F0000}"/>
    <cellStyle name="Currency 38 3 5 2" xfId="18788" xr:uid="{00000000-0005-0000-0000-0000056F0000}"/>
    <cellStyle name="Currency 38 3 5 2 2" xfId="18789" xr:uid="{00000000-0005-0000-0000-0000066F0000}"/>
    <cellStyle name="Currency 38 3 5 3" xfId="18790" xr:uid="{00000000-0005-0000-0000-0000076F0000}"/>
    <cellStyle name="Currency 38 3 5 4" xfId="18791" xr:uid="{00000000-0005-0000-0000-0000086F0000}"/>
    <cellStyle name="Currency 38 3 5 5" xfId="48096" xr:uid="{00000000-0005-0000-0000-0000096F0000}"/>
    <cellStyle name="Currency 38 3 6" xfId="18792" xr:uid="{00000000-0005-0000-0000-00000A6F0000}"/>
    <cellStyle name="Currency 38 3 6 2" xfId="18793" xr:uid="{00000000-0005-0000-0000-00000B6F0000}"/>
    <cellStyle name="Currency 38 3 6 2 2" xfId="18794" xr:uid="{00000000-0005-0000-0000-00000C6F0000}"/>
    <cellStyle name="Currency 38 3 6 3" xfId="18795" xr:uid="{00000000-0005-0000-0000-00000D6F0000}"/>
    <cellStyle name="Currency 38 3 6 4" xfId="18796" xr:uid="{00000000-0005-0000-0000-00000E6F0000}"/>
    <cellStyle name="Currency 38 3 7" xfId="18797" xr:uid="{00000000-0005-0000-0000-00000F6F0000}"/>
    <cellStyle name="Currency 38 3 7 2" xfId="18798" xr:uid="{00000000-0005-0000-0000-0000106F0000}"/>
    <cellStyle name="Currency 38 3 8" xfId="18799" xr:uid="{00000000-0005-0000-0000-0000116F0000}"/>
    <cellStyle name="Currency 38 3 9" xfId="18800" xr:uid="{00000000-0005-0000-0000-0000126F0000}"/>
    <cellStyle name="Currency 38 4" xfId="18801" xr:uid="{00000000-0005-0000-0000-0000136F0000}"/>
    <cellStyle name="Currency 38 4 2" xfId="18802" xr:uid="{00000000-0005-0000-0000-0000146F0000}"/>
    <cellStyle name="Currency 38 4 2 2" xfId="18803" xr:uid="{00000000-0005-0000-0000-0000156F0000}"/>
    <cellStyle name="Currency 38 4 2 2 2" xfId="18804" xr:uid="{00000000-0005-0000-0000-0000166F0000}"/>
    <cellStyle name="Currency 38 4 2 2 3" xfId="48099" xr:uid="{00000000-0005-0000-0000-0000176F0000}"/>
    <cellStyle name="Currency 38 4 2 3" xfId="18805" xr:uid="{00000000-0005-0000-0000-0000186F0000}"/>
    <cellStyle name="Currency 38 4 2 4" xfId="18806" xr:uid="{00000000-0005-0000-0000-0000196F0000}"/>
    <cellStyle name="Currency 38 4 2 5" xfId="38948" xr:uid="{00000000-0005-0000-0000-00001A6F0000}"/>
    <cellStyle name="Currency 38 4 2 6" xfId="48098" xr:uid="{00000000-0005-0000-0000-00001B6F0000}"/>
    <cellStyle name="Currency 38 4 3" xfId="18807" xr:uid="{00000000-0005-0000-0000-00001C6F0000}"/>
    <cellStyle name="Currency 38 4 3 2" xfId="18808" xr:uid="{00000000-0005-0000-0000-00001D6F0000}"/>
    <cellStyle name="Currency 38 4 3 3" xfId="48100" xr:uid="{00000000-0005-0000-0000-00001E6F0000}"/>
    <cellStyle name="Currency 38 4 4" xfId="18809" xr:uid="{00000000-0005-0000-0000-00001F6F0000}"/>
    <cellStyle name="Currency 38 4 5" xfId="18810" xr:uid="{00000000-0005-0000-0000-0000206F0000}"/>
    <cellStyle name="Currency 38 4 6" xfId="38947" xr:uid="{00000000-0005-0000-0000-0000216F0000}"/>
    <cellStyle name="Currency 38 4 7" xfId="48097" xr:uid="{00000000-0005-0000-0000-0000226F0000}"/>
    <cellStyle name="Currency 38 5" xfId="18811" xr:uid="{00000000-0005-0000-0000-0000236F0000}"/>
    <cellStyle name="Currency 38 5 2" xfId="18812" xr:uid="{00000000-0005-0000-0000-0000246F0000}"/>
    <cellStyle name="Currency 38 5 2 2" xfId="18813" xr:uid="{00000000-0005-0000-0000-0000256F0000}"/>
    <cellStyle name="Currency 38 5 2 2 2" xfId="18814" xr:uid="{00000000-0005-0000-0000-0000266F0000}"/>
    <cellStyle name="Currency 38 5 2 2 3" xfId="48103" xr:uid="{00000000-0005-0000-0000-0000276F0000}"/>
    <cellStyle name="Currency 38 5 2 3" xfId="18815" xr:uid="{00000000-0005-0000-0000-0000286F0000}"/>
    <cellStyle name="Currency 38 5 2 4" xfId="18816" xr:uid="{00000000-0005-0000-0000-0000296F0000}"/>
    <cellStyle name="Currency 38 5 2 5" xfId="38950" xr:uid="{00000000-0005-0000-0000-00002A6F0000}"/>
    <cellStyle name="Currency 38 5 2 6" xfId="48102" xr:uid="{00000000-0005-0000-0000-00002B6F0000}"/>
    <cellStyle name="Currency 38 5 3" xfId="18817" xr:uid="{00000000-0005-0000-0000-00002C6F0000}"/>
    <cellStyle name="Currency 38 5 3 2" xfId="18818" xr:uid="{00000000-0005-0000-0000-00002D6F0000}"/>
    <cellStyle name="Currency 38 5 3 3" xfId="48104" xr:uid="{00000000-0005-0000-0000-00002E6F0000}"/>
    <cellStyle name="Currency 38 5 4" xfId="18819" xr:uid="{00000000-0005-0000-0000-00002F6F0000}"/>
    <cellStyle name="Currency 38 5 5" xfId="18820" xr:uid="{00000000-0005-0000-0000-0000306F0000}"/>
    <cellStyle name="Currency 38 5 6" xfId="38949" xr:uid="{00000000-0005-0000-0000-0000316F0000}"/>
    <cellStyle name="Currency 38 5 7" xfId="48101" xr:uid="{00000000-0005-0000-0000-0000326F0000}"/>
    <cellStyle name="Currency 38 6" xfId="18821" xr:uid="{00000000-0005-0000-0000-0000336F0000}"/>
    <cellStyle name="Currency 38 6 2" xfId="18822" xr:uid="{00000000-0005-0000-0000-0000346F0000}"/>
    <cellStyle name="Currency 38 6 2 2" xfId="18823" xr:uid="{00000000-0005-0000-0000-0000356F0000}"/>
    <cellStyle name="Currency 38 6 2 3" xfId="48106" xr:uid="{00000000-0005-0000-0000-0000366F0000}"/>
    <cellStyle name="Currency 38 6 3" xfId="18824" xr:uid="{00000000-0005-0000-0000-0000376F0000}"/>
    <cellStyle name="Currency 38 6 4" xfId="18825" xr:uid="{00000000-0005-0000-0000-0000386F0000}"/>
    <cellStyle name="Currency 38 6 5" xfId="38951" xr:uid="{00000000-0005-0000-0000-0000396F0000}"/>
    <cellStyle name="Currency 38 6 6" xfId="48105" xr:uid="{00000000-0005-0000-0000-00003A6F0000}"/>
    <cellStyle name="Currency 38 7" xfId="18826" xr:uid="{00000000-0005-0000-0000-00003B6F0000}"/>
    <cellStyle name="Currency 38 7 2" xfId="18827" xr:uid="{00000000-0005-0000-0000-00003C6F0000}"/>
    <cellStyle name="Currency 38 7 2 2" xfId="18828" xr:uid="{00000000-0005-0000-0000-00003D6F0000}"/>
    <cellStyle name="Currency 38 7 3" xfId="18829" xr:uid="{00000000-0005-0000-0000-00003E6F0000}"/>
    <cellStyle name="Currency 38 7 4" xfId="18830" xr:uid="{00000000-0005-0000-0000-00003F6F0000}"/>
    <cellStyle name="Currency 38 7 5" xfId="48107" xr:uid="{00000000-0005-0000-0000-0000406F0000}"/>
    <cellStyle name="Currency 38 8" xfId="18831" xr:uid="{00000000-0005-0000-0000-0000416F0000}"/>
    <cellStyle name="Currency 38 8 2" xfId="18832" xr:uid="{00000000-0005-0000-0000-0000426F0000}"/>
    <cellStyle name="Currency 38 8 2 2" xfId="18833" xr:uid="{00000000-0005-0000-0000-0000436F0000}"/>
    <cellStyle name="Currency 38 8 3" xfId="18834" xr:uid="{00000000-0005-0000-0000-0000446F0000}"/>
    <cellStyle name="Currency 38 8 4" xfId="18835" xr:uid="{00000000-0005-0000-0000-0000456F0000}"/>
    <cellStyle name="Currency 38 9" xfId="18836" xr:uid="{00000000-0005-0000-0000-0000466F0000}"/>
    <cellStyle name="Currency 38 9 2" xfId="18837" xr:uid="{00000000-0005-0000-0000-0000476F0000}"/>
    <cellStyle name="Currency 39" xfId="18838" xr:uid="{00000000-0005-0000-0000-0000486F0000}"/>
    <cellStyle name="Currency 39 10" xfId="18839" xr:uid="{00000000-0005-0000-0000-0000496F0000}"/>
    <cellStyle name="Currency 39 11" xfId="18840" xr:uid="{00000000-0005-0000-0000-00004A6F0000}"/>
    <cellStyle name="Currency 39 12" xfId="35086" xr:uid="{00000000-0005-0000-0000-00004B6F0000}"/>
    <cellStyle name="Currency 39 13" xfId="48108" xr:uid="{00000000-0005-0000-0000-00004C6F0000}"/>
    <cellStyle name="Currency 39 2" xfId="18841" xr:uid="{00000000-0005-0000-0000-00004D6F0000}"/>
    <cellStyle name="Currency 39 2 10" xfId="18842" xr:uid="{00000000-0005-0000-0000-00004E6F0000}"/>
    <cellStyle name="Currency 39 2 11" xfId="35087" xr:uid="{00000000-0005-0000-0000-00004F6F0000}"/>
    <cellStyle name="Currency 39 2 12" xfId="48109" xr:uid="{00000000-0005-0000-0000-0000506F0000}"/>
    <cellStyle name="Currency 39 2 2" xfId="18843" xr:uid="{00000000-0005-0000-0000-0000516F0000}"/>
    <cellStyle name="Currency 39 2 2 10" xfId="35088" xr:uid="{00000000-0005-0000-0000-0000526F0000}"/>
    <cellStyle name="Currency 39 2 2 11" xfId="48110" xr:uid="{00000000-0005-0000-0000-0000536F0000}"/>
    <cellStyle name="Currency 39 2 2 2" xfId="18844" xr:uid="{00000000-0005-0000-0000-0000546F0000}"/>
    <cellStyle name="Currency 39 2 2 2 2" xfId="18845" xr:uid="{00000000-0005-0000-0000-0000556F0000}"/>
    <cellStyle name="Currency 39 2 2 2 2 2" xfId="18846" xr:uid="{00000000-0005-0000-0000-0000566F0000}"/>
    <cellStyle name="Currency 39 2 2 2 2 2 2" xfId="18847" xr:uid="{00000000-0005-0000-0000-0000576F0000}"/>
    <cellStyle name="Currency 39 2 2 2 2 2 3" xfId="48113" xr:uid="{00000000-0005-0000-0000-0000586F0000}"/>
    <cellStyle name="Currency 39 2 2 2 2 3" xfId="18848" xr:uid="{00000000-0005-0000-0000-0000596F0000}"/>
    <cellStyle name="Currency 39 2 2 2 2 4" xfId="18849" xr:uid="{00000000-0005-0000-0000-00005A6F0000}"/>
    <cellStyle name="Currency 39 2 2 2 2 5" xfId="38953" xr:uid="{00000000-0005-0000-0000-00005B6F0000}"/>
    <cellStyle name="Currency 39 2 2 2 2 6" xfId="48112" xr:uid="{00000000-0005-0000-0000-00005C6F0000}"/>
    <cellStyle name="Currency 39 2 2 2 3" xfId="18850" xr:uid="{00000000-0005-0000-0000-00005D6F0000}"/>
    <cellStyle name="Currency 39 2 2 2 3 2" xfId="18851" xr:uid="{00000000-0005-0000-0000-00005E6F0000}"/>
    <cellStyle name="Currency 39 2 2 2 3 3" xfId="48114" xr:uid="{00000000-0005-0000-0000-00005F6F0000}"/>
    <cellStyle name="Currency 39 2 2 2 4" xfId="18852" xr:uid="{00000000-0005-0000-0000-0000606F0000}"/>
    <cellStyle name="Currency 39 2 2 2 5" xfId="18853" xr:uid="{00000000-0005-0000-0000-0000616F0000}"/>
    <cellStyle name="Currency 39 2 2 2 6" xfId="38952" xr:uid="{00000000-0005-0000-0000-0000626F0000}"/>
    <cellStyle name="Currency 39 2 2 2 7" xfId="48111" xr:uid="{00000000-0005-0000-0000-0000636F0000}"/>
    <cellStyle name="Currency 39 2 2 3" xfId="18854" xr:uid="{00000000-0005-0000-0000-0000646F0000}"/>
    <cellStyle name="Currency 39 2 2 3 2" xfId="18855" xr:uid="{00000000-0005-0000-0000-0000656F0000}"/>
    <cellStyle name="Currency 39 2 2 3 2 2" xfId="18856" xr:uid="{00000000-0005-0000-0000-0000666F0000}"/>
    <cellStyle name="Currency 39 2 2 3 2 2 2" xfId="18857" xr:uid="{00000000-0005-0000-0000-0000676F0000}"/>
    <cellStyle name="Currency 39 2 2 3 2 2 3" xfId="48117" xr:uid="{00000000-0005-0000-0000-0000686F0000}"/>
    <cellStyle name="Currency 39 2 2 3 2 3" xfId="18858" xr:uid="{00000000-0005-0000-0000-0000696F0000}"/>
    <cellStyle name="Currency 39 2 2 3 2 4" xfId="18859" xr:uid="{00000000-0005-0000-0000-00006A6F0000}"/>
    <cellStyle name="Currency 39 2 2 3 2 5" xfId="38955" xr:uid="{00000000-0005-0000-0000-00006B6F0000}"/>
    <cellStyle name="Currency 39 2 2 3 2 6" xfId="48116" xr:uid="{00000000-0005-0000-0000-00006C6F0000}"/>
    <cellStyle name="Currency 39 2 2 3 3" xfId="18860" xr:uid="{00000000-0005-0000-0000-00006D6F0000}"/>
    <cellStyle name="Currency 39 2 2 3 3 2" xfId="18861" xr:uid="{00000000-0005-0000-0000-00006E6F0000}"/>
    <cellStyle name="Currency 39 2 2 3 3 3" xfId="48118" xr:uid="{00000000-0005-0000-0000-00006F6F0000}"/>
    <cellStyle name="Currency 39 2 2 3 4" xfId="18862" xr:uid="{00000000-0005-0000-0000-0000706F0000}"/>
    <cellStyle name="Currency 39 2 2 3 5" xfId="18863" xr:uid="{00000000-0005-0000-0000-0000716F0000}"/>
    <cellStyle name="Currency 39 2 2 3 6" xfId="38954" xr:uid="{00000000-0005-0000-0000-0000726F0000}"/>
    <cellStyle name="Currency 39 2 2 3 7" xfId="48115" xr:uid="{00000000-0005-0000-0000-0000736F0000}"/>
    <cellStyle name="Currency 39 2 2 4" xfId="18864" xr:uid="{00000000-0005-0000-0000-0000746F0000}"/>
    <cellStyle name="Currency 39 2 2 4 2" xfId="18865" xr:uid="{00000000-0005-0000-0000-0000756F0000}"/>
    <cellStyle name="Currency 39 2 2 4 2 2" xfId="18866" xr:uid="{00000000-0005-0000-0000-0000766F0000}"/>
    <cellStyle name="Currency 39 2 2 4 2 3" xfId="48120" xr:uid="{00000000-0005-0000-0000-0000776F0000}"/>
    <cellStyle name="Currency 39 2 2 4 3" xfId="18867" xr:uid="{00000000-0005-0000-0000-0000786F0000}"/>
    <cellStyle name="Currency 39 2 2 4 4" xfId="18868" xr:uid="{00000000-0005-0000-0000-0000796F0000}"/>
    <cellStyle name="Currency 39 2 2 4 5" xfId="38956" xr:uid="{00000000-0005-0000-0000-00007A6F0000}"/>
    <cellStyle name="Currency 39 2 2 4 6" xfId="48119" xr:uid="{00000000-0005-0000-0000-00007B6F0000}"/>
    <cellStyle name="Currency 39 2 2 5" xfId="18869" xr:uid="{00000000-0005-0000-0000-00007C6F0000}"/>
    <cellStyle name="Currency 39 2 2 5 2" xfId="18870" xr:uid="{00000000-0005-0000-0000-00007D6F0000}"/>
    <cellStyle name="Currency 39 2 2 5 2 2" xfId="18871" xr:uid="{00000000-0005-0000-0000-00007E6F0000}"/>
    <cellStyle name="Currency 39 2 2 5 3" xfId="18872" xr:uid="{00000000-0005-0000-0000-00007F6F0000}"/>
    <cellStyle name="Currency 39 2 2 5 4" xfId="18873" xr:uid="{00000000-0005-0000-0000-0000806F0000}"/>
    <cellStyle name="Currency 39 2 2 5 5" xfId="48121" xr:uid="{00000000-0005-0000-0000-0000816F0000}"/>
    <cellStyle name="Currency 39 2 2 6" xfId="18874" xr:uid="{00000000-0005-0000-0000-0000826F0000}"/>
    <cellStyle name="Currency 39 2 2 6 2" xfId="18875" xr:uid="{00000000-0005-0000-0000-0000836F0000}"/>
    <cellStyle name="Currency 39 2 2 6 2 2" xfId="18876" xr:uid="{00000000-0005-0000-0000-0000846F0000}"/>
    <cellStyle name="Currency 39 2 2 6 3" xfId="18877" xr:uid="{00000000-0005-0000-0000-0000856F0000}"/>
    <cellStyle name="Currency 39 2 2 6 4" xfId="18878" xr:uid="{00000000-0005-0000-0000-0000866F0000}"/>
    <cellStyle name="Currency 39 2 2 7" xfId="18879" xr:uid="{00000000-0005-0000-0000-0000876F0000}"/>
    <cellStyle name="Currency 39 2 2 7 2" xfId="18880" xr:uid="{00000000-0005-0000-0000-0000886F0000}"/>
    <cellStyle name="Currency 39 2 2 8" xfId="18881" xr:uid="{00000000-0005-0000-0000-0000896F0000}"/>
    <cellStyle name="Currency 39 2 2 9" xfId="18882" xr:uid="{00000000-0005-0000-0000-00008A6F0000}"/>
    <cellStyle name="Currency 39 2 3" xfId="18883" xr:uid="{00000000-0005-0000-0000-00008B6F0000}"/>
    <cellStyle name="Currency 39 2 3 2" xfId="18884" xr:uid="{00000000-0005-0000-0000-00008C6F0000}"/>
    <cellStyle name="Currency 39 2 3 2 2" xfId="18885" xr:uid="{00000000-0005-0000-0000-00008D6F0000}"/>
    <cellStyle name="Currency 39 2 3 2 2 2" xfId="18886" xr:uid="{00000000-0005-0000-0000-00008E6F0000}"/>
    <cellStyle name="Currency 39 2 3 2 2 3" xfId="48124" xr:uid="{00000000-0005-0000-0000-00008F6F0000}"/>
    <cellStyle name="Currency 39 2 3 2 3" xfId="18887" xr:uid="{00000000-0005-0000-0000-0000906F0000}"/>
    <cellStyle name="Currency 39 2 3 2 4" xfId="18888" xr:uid="{00000000-0005-0000-0000-0000916F0000}"/>
    <cellStyle name="Currency 39 2 3 2 5" xfId="38958" xr:uid="{00000000-0005-0000-0000-0000926F0000}"/>
    <cellStyle name="Currency 39 2 3 2 6" xfId="48123" xr:uid="{00000000-0005-0000-0000-0000936F0000}"/>
    <cellStyle name="Currency 39 2 3 3" xfId="18889" xr:uid="{00000000-0005-0000-0000-0000946F0000}"/>
    <cellStyle name="Currency 39 2 3 3 2" xfId="18890" xr:uid="{00000000-0005-0000-0000-0000956F0000}"/>
    <cellStyle name="Currency 39 2 3 3 3" xfId="48125" xr:uid="{00000000-0005-0000-0000-0000966F0000}"/>
    <cellStyle name="Currency 39 2 3 4" xfId="18891" xr:uid="{00000000-0005-0000-0000-0000976F0000}"/>
    <cellStyle name="Currency 39 2 3 5" xfId="18892" xr:uid="{00000000-0005-0000-0000-0000986F0000}"/>
    <cellStyle name="Currency 39 2 3 6" xfId="38957" xr:uid="{00000000-0005-0000-0000-0000996F0000}"/>
    <cellStyle name="Currency 39 2 3 7" xfId="48122" xr:uid="{00000000-0005-0000-0000-00009A6F0000}"/>
    <cellStyle name="Currency 39 2 4" xfId="18893" xr:uid="{00000000-0005-0000-0000-00009B6F0000}"/>
    <cellStyle name="Currency 39 2 4 2" xfId="18894" xr:uid="{00000000-0005-0000-0000-00009C6F0000}"/>
    <cellStyle name="Currency 39 2 4 2 2" xfId="18895" xr:uid="{00000000-0005-0000-0000-00009D6F0000}"/>
    <cellStyle name="Currency 39 2 4 2 2 2" xfId="18896" xr:uid="{00000000-0005-0000-0000-00009E6F0000}"/>
    <cellStyle name="Currency 39 2 4 2 2 3" xfId="48128" xr:uid="{00000000-0005-0000-0000-00009F6F0000}"/>
    <cellStyle name="Currency 39 2 4 2 3" xfId="18897" xr:uid="{00000000-0005-0000-0000-0000A06F0000}"/>
    <cellStyle name="Currency 39 2 4 2 4" xfId="18898" xr:uid="{00000000-0005-0000-0000-0000A16F0000}"/>
    <cellStyle name="Currency 39 2 4 2 5" xfId="38960" xr:uid="{00000000-0005-0000-0000-0000A26F0000}"/>
    <cellStyle name="Currency 39 2 4 2 6" xfId="48127" xr:uid="{00000000-0005-0000-0000-0000A36F0000}"/>
    <cellStyle name="Currency 39 2 4 3" xfId="18899" xr:uid="{00000000-0005-0000-0000-0000A46F0000}"/>
    <cellStyle name="Currency 39 2 4 3 2" xfId="18900" xr:uid="{00000000-0005-0000-0000-0000A56F0000}"/>
    <cellStyle name="Currency 39 2 4 3 3" xfId="48129" xr:uid="{00000000-0005-0000-0000-0000A66F0000}"/>
    <cellStyle name="Currency 39 2 4 4" xfId="18901" xr:uid="{00000000-0005-0000-0000-0000A76F0000}"/>
    <cellStyle name="Currency 39 2 4 5" xfId="18902" xr:uid="{00000000-0005-0000-0000-0000A86F0000}"/>
    <cellStyle name="Currency 39 2 4 6" xfId="38959" xr:uid="{00000000-0005-0000-0000-0000A96F0000}"/>
    <cellStyle name="Currency 39 2 4 7" xfId="48126" xr:uid="{00000000-0005-0000-0000-0000AA6F0000}"/>
    <cellStyle name="Currency 39 2 5" xfId="18903" xr:uid="{00000000-0005-0000-0000-0000AB6F0000}"/>
    <cellStyle name="Currency 39 2 5 2" xfId="18904" xr:uid="{00000000-0005-0000-0000-0000AC6F0000}"/>
    <cellStyle name="Currency 39 2 5 2 2" xfId="18905" xr:uid="{00000000-0005-0000-0000-0000AD6F0000}"/>
    <cellStyle name="Currency 39 2 5 2 3" xfId="48131" xr:uid="{00000000-0005-0000-0000-0000AE6F0000}"/>
    <cellStyle name="Currency 39 2 5 3" xfId="18906" xr:uid="{00000000-0005-0000-0000-0000AF6F0000}"/>
    <cellStyle name="Currency 39 2 5 4" xfId="18907" xr:uid="{00000000-0005-0000-0000-0000B06F0000}"/>
    <cellStyle name="Currency 39 2 5 5" xfId="38961" xr:uid="{00000000-0005-0000-0000-0000B16F0000}"/>
    <cellStyle name="Currency 39 2 5 6" xfId="48130" xr:uid="{00000000-0005-0000-0000-0000B26F0000}"/>
    <cellStyle name="Currency 39 2 6" xfId="18908" xr:uid="{00000000-0005-0000-0000-0000B36F0000}"/>
    <cellStyle name="Currency 39 2 6 2" xfId="18909" xr:uid="{00000000-0005-0000-0000-0000B46F0000}"/>
    <cellStyle name="Currency 39 2 6 2 2" xfId="18910" xr:uid="{00000000-0005-0000-0000-0000B56F0000}"/>
    <cellStyle name="Currency 39 2 6 3" xfId="18911" xr:uid="{00000000-0005-0000-0000-0000B66F0000}"/>
    <cellStyle name="Currency 39 2 6 4" xfId="18912" xr:uid="{00000000-0005-0000-0000-0000B76F0000}"/>
    <cellStyle name="Currency 39 2 6 5" xfId="48132" xr:uid="{00000000-0005-0000-0000-0000B86F0000}"/>
    <cellStyle name="Currency 39 2 7" xfId="18913" xr:uid="{00000000-0005-0000-0000-0000B96F0000}"/>
    <cellStyle name="Currency 39 2 7 2" xfId="18914" xr:uid="{00000000-0005-0000-0000-0000BA6F0000}"/>
    <cellStyle name="Currency 39 2 7 2 2" xfId="18915" xr:uid="{00000000-0005-0000-0000-0000BB6F0000}"/>
    <cellStyle name="Currency 39 2 7 3" xfId="18916" xr:uid="{00000000-0005-0000-0000-0000BC6F0000}"/>
    <cellStyle name="Currency 39 2 7 4" xfId="18917" xr:uid="{00000000-0005-0000-0000-0000BD6F0000}"/>
    <cellStyle name="Currency 39 2 8" xfId="18918" xr:uid="{00000000-0005-0000-0000-0000BE6F0000}"/>
    <cellStyle name="Currency 39 2 8 2" xfId="18919" xr:uid="{00000000-0005-0000-0000-0000BF6F0000}"/>
    <cellStyle name="Currency 39 2 9" xfId="18920" xr:uid="{00000000-0005-0000-0000-0000C06F0000}"/>
    <cellStyle name="Currency 39 3" xfId="18921" xr:uid="{00000000-0005-0000-0000-0000C16F0000}"/>
    <cellStyle name="Currency 39 3 10" xfId="35089" xr:uid="{00000000-0005-0000-0000-0000C26F0000}"/>
    <cellStyle name="Currency 39 3 11" xfId="48133" xr:uid="{00000000-0005-0000-0000-0000C36F0000}"/>
    <cellStyle name="Currency 39 3 2" xfId="18922" xr:uid="{00000000-0005-0000-0000-0000C46F0000}"/>
    <cellStyle name="Currency 39 3 2 2" xfId="18923" xr:uid="{00000000-0005-0000-0000-0000C56F0000}"/>
    <cellStyle name="Currency 39 3 2 2 2" xfId="18924" xr:uid="{00000000-0005-0000-0000-0000C66F0000}"/>
    <cellStyle name="Currency 39 3 2 2 2 2" xfId="18925" xr:uid="{00000000-0005-0000-0000-0000C76F0000}"/>
    <cellStyle name="Currency 39 3 2 2 2 3" xfId="48136" xr:uid="{00000000-0005-0000-0000-0000C86F0000}"/>
    <cellStyle name="Currency 39 3 2 2 3" xfId="18926" xr:uid="{00000000-0005-0000-0000-0000C96F0000}"/>
    <cellStyle name="Currency 39 3 2 2 4" xfId="18927" xr:uid="{00000000-0005-0000-0000-0000CA6F0000}"/>
    <cellStyle name="Currency 39 3 2 2 5" xfId="38963" xr:uid="{00000000-0005-0000-0000-0000CB6F0000}"/>
    <cellStyle name="Currency 39 3 2 2 6" xfId="48135" xr:uid="{00000000-0005-0000-0000-0000CC6F0000}"/>
    <cellStyle name="Currency 39 3 2 3" xfId="18928" xr:uid="{00000000-0005-0000-0000-0000CD6F0000}"/>
    <cellStyle name="Currency 39 3 2 3 2" xfId="18929" xr:uid="{00000000-0005-0000-0000-0000CE6F0000}"/>
    <cellStyle name="Currency 39 3 2 3 3" xfId="48137" xr:uid="{00000000-0005-0000-0000-0000CF6F0000}"/>
    <cellStyle name="Currency 39 3 2 4" xfId="18930" xr:uid="{00000000-0005-0000-0000-0000D06F0000}"/>
    <cellStyle name="Currency 39 3 2 5" xfId="18931" xr:uid="{00000000-0005-0000-0000-0000D16F0000}"/>
    <cellStyle name="Currency 39 3 2 6" xfId="38962" xr:uid="{00000000-0005-0000-0000-0000D26F0000}"/>
    <cellStyle name="Currency 39 3 2 7" xfId="48134" xr:uid="{00000000-0005-0000-0000-0000D36F0000}"/>
    <cellStyle name="Currency 39 3 3" xfId="18932" xr:uid="{00000000-0005-0000-0000-0000D46F0000}"/>
    <cellStyle name="Currency 39 3 3 2" xfId="18933" xr:uid="{00000000-0005-0000-0000-0000D56F0000}"/>
    <cellStyle name="Currency 39 3 3 2 2" xfId="18934" xr:uid="{00000000-0005-0000-0000-0000D66F0000}"/>
    <cellStyle name="Currency 39 3 3 2 2 2" xfId="18935" xr:uid="{00000000-0005-0000-0000-0000D76F0000}"/>
    <cellStyle name="Currency 39 3 3 2 2 3" xfId="48140" xr:uid="{00000000-0005-0000-0000-0000D86F0000}"/>
    <cellStyle name="Currency 39 3 3 2 3" xfId="18936" xr:uid="{00000000-0005-0000-0000-0000D96F0000}"/>
    <cellStyle name="Currency 39 3 3 2 4" xfId="18937" xr:uid="{00000000-0005-0000-0000-0000DA6F0000}"/>
    <cellStyle name="Currency 39 3 3 2 5" xfId="38965" xr:uid="{00000000-0005-0000-0000-0000DB6F0000}"/>
    <cellStyle name="Currency 39 3 3 2 6" xfId="48139" xr:uid="{00000000-0005-0000-0000-0000DC6F0000}"/>
    <cellStyle name="Currency 39 3 3 3" xfId="18938" xr:uid="{00000000-0005-0000-0000-0000DD6F0000}"/>
    <cellStyle name="Currency 39 3 3 3 2" xfId="18939" xr:uid="{00000000-0005-0000-0000-0000DE6F0000}"/>
    <cellStyle name="Currency 39 3 3 3 3" xfId="48141" xr:uid="{00000000-0005-0000-0000-0000DF6F0000}"/>
    <cellStyle name="Currency 39 3 3 4" xfId="18940" xr:uid="{00000000-0005-0000-0000-0000E06F0000}"/>
    <cellStyle name="Currency 39 3 3 5" xfId="18941" xr:uid="{00000000-0005-0000-0000-0000E16F0000}"/>
    <cellStyle name="Currency 39 3 3 6" xfId="38964" xr:uid="{00000000-0005-0000-0000-0000E26F0000}"/>
    <cellStyle name="Currency 39 3 3 7" xfId="48138" xr:uid="{00000000-0005-0000-0000-0000E36F0000}"/>
    <cellStyle name="Currency 39 3 4" xfId="18942" xr:uid="{00000000-0005-0000-0000-0000E46F0000}"/>
    <cellStyle name="Currency 39 3 4 2" xfId="18943" xr:uid="{00000000-0005-0000-0000-0000E56F0000}"/>
    <cellStyle name="Currency 39 3 4 2 2" xfId="18944" xr:uid="{00000000-0005-0000-0000-0000E66F0000}"/>
    <cellStyle name="Currency 39 3 4 2 3" xfId="48143" xr:uid="{00000000-0005-0000-0000-0000E76F0000}"/>
    <cellStyle name="Currency 39 3 4 3" xfId="18945" xr:uid="{00000000-0005-0000-0000-0000E86F0000}"/>
    <cellStyle name="Currency 39 3 4 4" xfId="18946" xr:uid="{00000000-0005-0000-0000-0000E96F0000}"/>
    <cellStyle name="Currency 39 3 4 5" xfId="38966" xr:uid="{00000000-0005-0000-0000-0000EA6F0000}"/>
    <cellStyle name="Currency 39 3 4 6" xfId="48142" xr:uid="{00000000-0005-0000-0000-0000EB6F0000}"/>
    <cellStyle name="Currency 39 3 5" xfId="18947" xr:uid="{00000000-0005-0000-0000-0000EC6F0000}"/>
    <cellStyle name="Currency 39 3 5 2" xfId="18948" xr:uid="{00000000-0005-0000-0000-0000ED6F0000}"/>
    <cellStyle name="Currency 39 3 5 2 2" xfId="18949" xr:uid="{00000000-0005-0000-0000-0000EE6F0000}"/>
    <cellStyle name="Currency 39 3 5 3" xfId="18950" xr:uid="{00000000-0005-0000-0000-0000EF6F0000}"/>
    <cellStyle name="Currency 39 3 5 4" xfId="18951" xr:uid="{00000000-0005-0000-0000-0000F06F0000}"/>
    <cellStyle name="Currency 39 3 5 5" xfId="48144" xr:uid="{00000000-0005-0000-0000-0000F16F0000}"/>
    <cellStyle name="Currency 39 3 6" xfId="18952" xr:uid="{00000000-0005-0000-0000-0000F26F0000}"/>
    <cellStyle name="Currency 39 3 6 2" xfId="18953" xr:uid="{00000000-0005-0000-0000-0000F36F0000}"/>
    <cellStyle name="Currency 39 3 6 2 2" xfId="18954" xr:uid="{00000000-0005-0000-0000-0000F46F0000}"/>
    <cellStyle name="Currency 39 3 6 3" xfId="18955" xr:uid="{00000000-0005-0000-0000-0000F56F0000}"/>
    <cellStyle name="Currency 39 3 6 4" xfId="18956" xr:uid="{00000000-0005-0000-0000-0000F66F0000}"/>
    <cellStyle name="Currency 39 3 7" xfId="18957" xr:uid="{00000000-0005-0000-0000-0000F76F0000}"/>
    <cellStyle name="Currency 39 3 7 2" xfId="18958" xr:uid="{00000000-0005-0000-0000-0000F86F0000}"/>
    <cellStyle name="Currency 39 3 8" xfId="18959" xr:uid="{00000000-0005-0000-0000-0000F96F0000}"/>
    <cellStyle name="Currency 39 3 9" xfId="18960" xr:uid="{00000000-0005-0000-0000-0000FA6F0000}"/>
    <cellStyle name="Currency 39 4" xfId="18961" xr:uid="{00000000-0005-0000-0000-0000FB6F0000}"/>
    <cellStyle name="Currency 39 4 2" xfId="18962" xr:uid="{00000000-0005-0000-0000-0000FC6F0000}"/>
    <cellStyle name="Currency 39 4 2 2" xfId="18963" xr:uid="{00000000-0005-0000-0000-0000FD6F0000}"/>
    <cellStyle name="Currency 39 4 2 2 2" xfId="18964" xr:uid="{00000000-0005-0000-0000-0000FE6F0000}"/>
    <cellStyle name="Currency 39 4 2 2 3" xfId="48147" xr:uid="{00000000-0005-0000-0000-0000FF6F0000}"/>
    <cellStyle name="Currency 39 4 2 3" xfId="18965" xr:uid="{00000000-0005-0000-0000-000000700000}"/>
    <cellStyle name="Currency 39 4 2 4" xfId="18966" xr:uid="{00000000-0005-0000-0000-000001700000}"/>
    <cellStyle name="Currency 39 4 2 5" xfId="38968" xr:uid="{00000000-0005-0000-0000-000002700000}"/>
    <cellStyle name="Currency 39 4 2 6" xfId="48146" xr:uid="{00000000-0005-0000-0000-000003700000}"/>
    <cellStyle name="Currency 39 4 3" xfId="18967" xr:uid="{00000000-0005-0000-0000-000004700000}"/>
    <cellStyle name="Currency 39 4 3 2" xfId="18968" xr:uid="{00000000-0005-0000-0000-000005700000}"/>
    <cellStyle name="Currency 39 4 3 3" xfId="48148" xr:uid="{00000000-0005-0000-0000-000006700000}"/>
    <cellStyle name="Currency 39 4 4" xfId="18969" xr:uid="{00000000-0005-0000-0000-000007700000}"/>
    <cellStyle name="Currency 39 4 5" xfId="18970" xr:uid="{00000000-0005-0000-0000-000008700000}"/>
    <cellStyle name="Currency 39 4 6" xfId="38967" xr:uid="{00000000-0005-0000-0000-000009700000}"/>
    <cellStyle name="Currency 39 4 7" xfId="48145" xr:uid="{00000000-0005-0000-0000-00000A700000}"/>
    <cellStyle name="Currency 39 5" xfId="18971" xr:uid="{00000000-0005-0000-0000-00000B700000}"/>
    <cellStyle name="Currency 39 5 2" xfId="18972" xr:uid="{00000000-0005-0000-0000-00000C700000}"/>
    <cellStyle name="Currency 39 5 2 2" xfId="18973" xr:uid="{00000000-0005-0000-0000-00000D700000}"/>
    <cellStyle name="Currency 39 5 2 2 2" xfId="18974" xr:uid="{00000000-0005-0000-0000-00000E700000}"/>
    <cellStyle name="Currency 39 5 2 2 3" xfId="48151" xr:uid="{00000000-0005-0000-0000-00000F700000}"/>
    <cellStyle name="Currency 39 5 2 3" xfId="18975" xr:uid="{00000000-0005-0000-0000-000010700000}"/>
    <cellStyle name="Currency 39 5 2 4" xfId="18976" xr:uid="{00000000-0005-0000-0000-000011700000}"/>
    <cellStyle name="Currency 39 5 2 5" xfId="38970" xr:uid="{00000000-0005-0000-0000-000012700000}"/>
    <cellStyle name="Currency 39 5 2 6" xfId="48150" xr:uid="{00000000-0005-0000-0000-000013700000}"/>
    <cellStyle name="Currency 39 5 3" xfId="18977" xr:uid="{00000000-0005-0000-0000-000014700000}"/>
    <cellStyle name="Currency 39 5 3 2" xfId="18978" xr:uid="{00000000-0005-0000-0000-000015700000}"/>
    <cellStyle name="Currency 39 5 3 3" xfId="48152" xr:uid="{00000000-0005-0000-0000-000016700000}"/>
    <cellStyle name="Currency 39 5 4" xfId="18979" xr:uid="{00000000-0005-0000-0000-000017700000}"/>
    <cellStyle name="Currency 39 5 5" xfId="18980" xr:uid="{00000000-0005-0000-0000-000018700000}"/>
    <cellStyle name="Currency 39 5 6" xfId="38969" xr:uid="{00000000-0005-0000-0000-000019700000}"/>
    <cellStyle name="Currency 39 5 7" xfId="48149" xr:uid="{00000000-0005-0000-0000-00001A700000}"/>
    <cellStyle name="Currency 39 6" xfId="18981" xr:uid="{00000000-0005-0000-0000-00001B700000}"/>
    <cellStyle name="Currency 39 6 2" xfId="18982" xr:uid="{00000000-0005-0000-0000-00001C700000}"/>
    <cellStyle name="Currency 39 6 2 2" xfId="18983" xr:uid="{00000000-0005-0000-0000-00001D700000}"/>
    <cellStyle name="Currency 39 6 2 3" xfId="48154" xr:uid="{00000000-0005-0000-0000-00001E700000}"/>
    <cellStyle name="Currency 39 6 3" xfId="18984" xr:uid="{00000000-0005-0000-0000-00001F700000}"/>
    <cellStyle name="Currency 39 6 4" xfId="18985" xr:uid="{00000000-0005-0000-0000-000020700000}"/>
    <cellStyle name="Currency 39 6 5" xfId="38971" xr:uid="{00000000-0005-0000-0000-000021700000}"/>
    <cellStyle name="Currency 39 6 6" xfId="48153" xr:uid="{00000000-0005-0000-0000-000022700000}"/>
    <cellStyle name="Currency 39 7" xfId="18986" xr:uid="{00000000-0005-0000-0000-000023700000}"/>
    <cellStyle name="Currency 39 7 2" xfId="18987" xr:uid="{00000000-0005-0000-0000-000024700000}"/>
    <cellStyle name="Currency 39 7 2 2" xfId="18988" xr:uid="{00000000-0005-0000-0000-000025700000}"/>
    <cellStyle name="Currency 39 7 3" xfId="18989" xr:uid="{00000000-0005-0000-0000-000026700000}"/>
    <cellStyle name="Currency 39 7 4" xfId="18990" xr:uid="{00000000-0005-0000-0000-000027700000}"/>
    <cellStyle name="Currency 39 7 5" xfId="48155" xr:uid="{00000000-0005-0000-0000-000028700000}"/>
    <cellStyle name="Currency 39 8" xfId="18991" xr:uid="{00000000-0005-0000-0000-000029700000}"/>
    <cellStyle name="Currency 39 8 2" xfId="18992" xr:uid="{00000000-0005-0000-0000-00002A700000}"/>
    <cellStyle name="Currency 39 8 2 2" xfId="18993" xr:uid="{00000000-0005-0000-0000-00002B700000}"/>
    <cellStyle name="Currency 39 8 3" xfId="18994" xr:uid="{00000000-0005-0000-0000-00002C700000}"/>
    <cellStyle name="Currency 39 8 4" xfId="18995" xr:uid="{00000000-0005-0000-0000-00002D700000}"/>
    <cellStyle name="Currency 39 9" xfId="18996" xr:uid="{00000000-0005-0000-0000-00002E700000}"/>
    <cellStyle name="Currency 39 9 2" xfId="18997" xr:uid="{00000000-0005-0000-0000-00002F700000}"/>
    <cellStyle name="Currency 4" xfId="18998" xr:uid="{00000000-0005-0000-0000-000030700000}"/>
    <cellStyle name="Currency 4 10" xfId="35090" xr:uid="{00000000-0005-0000-0000-000031700000}"/>
    <cellStyle name="Currency 4 2" xfId="18999" xr:uid="{00000000-0005-0000-0000-000032700000}"/>
    <cellStyle name="Currency 4 2 2" xfId="19000" xr:uid="{00000000-0005-0000-0000-000033700000}"/>
    <cellStyle name="Currency 4 2 2 10" xfId="35091" xr:uid="{00000000-0005-0000-0000-000034700000}"/>
    <cellStyle name="Currency 4 2 2 11" xfId="48156" xr:uid="{00000000-0005-0000-0000-000035700000}"/>
    <cellStyle name="Currency 4 2 2 2" xfId="19001" xr:uid="{00000000-0005-0000-0000-000036700000}"/>
    <cellStyle name="Currency 4 2 2 2 2" xfId="19002" xr:uid="{00000000-0005-0000-0000-000037700000}"/>
    <cellStyle name="Currency 4 2 2 2 2 2" xfId="19003" xr:uid="{00000000-0005-0000-0000-000038700000}"/>
    <cellStyle name="Currency 4 2 2 2 2 2 2" xfId="19004" xr:uid="{00000000-0005-0000-0000-000039700000}"/>
    <cellStyle name="Currency 4 2 2 2 2 2 3" xfId="48159" xr:uid="{00000000-0005-0000-0000-00003A700000}"/>
    <cellStyle name="Currency 4 2 2 2 2 3" xfId="19005" xr:uid="{00000000-0005-0000-0000-00003B700000}"/>
    <cellStyle name="Currency 4 2 2 2 2 4" xfId="19006" xr:uid="{00000000-0005-0000-0000-00003C700000}"/>
    <cellStyle name="Currency 4 2 2 2 2 5" xfId="38973" xr:uid="{00000000-0005-0000-0000-00003D700000}"/>
    <cellStyle name="Currency 4 2 2 2 2 6" xfId="48158" xr:uid="{00000000-0005-0000-0000-00003E700000}"/>
    <cellStyle name="Currency 4 2 2 2 3" xfId="19007" xr:uid="{00000000-0005-0000-0000-00003F700000}"/>
    <cellStyle name="Currency 4 2 2 2 3 2" xfId="19008" xr:uid="{00000000-0005-0000-0000-000040700000}"/>
    <cellStyle name="Currency 4 2 2 2 3 3" xfId="48160" xr:uid="{00000000-0005-0000-0000-000041700000}"/>
    <cellStyle name="Currency 4 2 2 2 4" xfId="19009" xr:uid="{00000000-0005-0000-0000-000042700000}"/>
    <cellStyle name="Currency 4 2 2 2 5" xfId="19010" xr:uid="{00000000-0005-0000-0000-000043700000}"/>
    <cellStyle name="Currency 4 2 2 2 6" xfId="38972" xr:uid="{00000000-0005-0000-0000-000044700000}"/>
    <cellStyle name="Currency 4 2 2 2 7" xfId="48157" xr:uid="{00000000-0005-0000-0000-000045700000}"/>
    <cellStyle name="Currency 4 2 2 3" xfId="19011" xr:uid="{00000000-0005-0000-0000-000046700000}"/>
    <cellStyle name="Currency 4 2 2 3 2" xfId="19012" xr:uid="{00000000-0005-0000-0000-000047700000}"/>
    <cellStyle name="Currency 4 2 2 3 2 2" xfId="19013" xr:uid="{00000000-0005-0000-0000-000048700000}"/>
    <cellStyle name="Currency 4 2 2 3 2 2 2" xfId="19014" xr:uid="{00000000-0005-0000-0000-000049700000}"/>
    <cellStyle name="Currency 4 2 2 3 2 2 3" xfId="48163" xr:uid="{00000000-0005-0000-0000-00004A700000}"/>
    <cellStyle name="Currency 4 2 2 3 2 3" xfId="19015" xr:uid="{00000000-0005-0000-0000-00004B700000}"/>
    <cellStyle name="Currency 4 2 2 3 2 4" xfId="19016" xr:uid="{00000000-0005-0000-0000-00004C700000}"/>
    <cellStyle name="Currency 4 2 2 3 2 5" xfId="38975" xr:uid="{00000000-0005-0000-0000-00004D700000}"/>
    <cellStyle name="Currency 4 2 2 3 2 6" xfId="48162" xr:uid="{00000000-0005-0000-0000-00004E700000}"/>
    <cellStyle name="Currency 4 2 2 3 3" xfId="19017" xr:uid="{00000000-0005-0000-0000-00004F700000}"/>
    <cellStyle name="Currency 4 2 2 3 3 2" xfId="19018" xr:uid="{00000000-0005-0000-0000-000050700000}"/>
    <cellStyle name="Currency 4 2 2 3 3 3" xfId="48164" xr:uid="{00000000-0005-0000-0000-000051700000}"/>
    <cellStyle name="Currency 4 2 2 3 4" xfId="19019" xr:uid="{00000000-0005-0000-0000-000052700000}"/>
    <cellStyle name="Currency 4 2 2 3 5" xfId="19020" xr:uid="{00000000-0005-0000-0000-000053700000}"/>
    <cellStyle name="Currency 4 2 2 3 6" xfId="38974" xr:uid="{00000000-0005-0000-0000-000054700000}"/>
    <cellStyle name="Currency 4 2 2 3 7" xfId="48161" xr:uid="{00000000-0005-0000-0000-000055700000}"/>
    <cellStyle name="Currency 4 2 2 4" xfId="19021" xr:uid="{00000000-0005-0000-0000-000056700000}"/>
    <cellStyle name="Currency 4 2 2 4 2" xfId="19022" xr:uid="{00000000-0005-0000-0000-000057700000}"/>
    <cellStyle name="Currency 4 2 2 4 2 2" xfId="19023" xr:uid="{00000000-0005-0000-0000-000058700000}"/>
    <cellStyle name="Currency 4 2 2 4 2 3" xfId="48166" xr:uid="{00000000-0005-0000-0000-000059700000}"/>
    <cellStyle name="Currency 4 2 2 4 3" xfId="19024" xr:uid="{00000000-0005-0000-0000-00005A700000}"/>
    <cellStyle name="Currency 4 2 2 4 4" xfId="19025" xr:uid="{00000000-0005-0000-0000-00005B700000}"/>
    <cellStyle name="Currency 4 2 2 4 5" xfId="38976" xr:uid="{00000000-0005-0000-0000-00005C700000}"/>
    <cellStyle name="Currency 4 2 2 4 6" xfId="48165" xr:uid="{00000000-0005-0000-0000-00005D700000}"/>
    <cellStyle name="Currency 4 2 2 5" xfId="19026" xr:uid="{00000000-0005-0000-0000-00005E700000}"/>
    <cellStyle name="Currency 4 2 2 5 2" xfId="19027" xr:uid="{00000000-0005-0000-0000-00005F700000}"/>
    <cellStyle name="Currency 4 2 2 5 2 2" xfId="19028" xr:uid="{00000000-0005-0000-0000-000060700000}"/>
    <cellStyle name="Currency 4 2 2 5 3" xfId="19029" xr:uid="{00000000-0005-0000-0000-000061700000}"/>
    <cellStyle name="Currency 4 2 2 5 4" xfId="19030" xr:uid="{00000000-0005-0000-0000-000062700000}"/>
    <cellStyle name="Currency 4 2 2 5 5" xfId="48167" xr:uid="{00000000-0005-0000-0000-000063700000}"/>
    <cellStyle name="Currency 4 2 2 6" xfId="19031" xr:uid="{00000000-0005-0000-0000-000064700000}"/>
    <cellStyle name="Currency 4 2 2 6 2" xfId="19032" xr:uid="{00000000-0005-0000-0000-000065700000}"/>
    <cellStyle name="Currency 4 2 2 6 2 2" xfId="19033" xr:uid="{00000000-0005-0000-0000-000066700000}"/>
    <cellStyle name="Currency 4 2 2 6 3" xfId="19034" xr:uid="{00000000-0005-0000-0000-000067700000}"/>
    <cellStyle name="Currency 4 2 2 6 4" xfId="19035" xr:uid="{00000000-0005-0000-0000-000068700000}"/>
    <cellStyle name="Currency 4 2 2 7" xfId="19036" xr:uid="{00000000-0005-0000-0000-000069700000}"/>
    <cellStyle name="Currency 4 2 2 7 2" xfId="19037" xr:uid="{00000000-0005-0000-0000-00006A700000}"/>
    <cellStyle name="Currency 4 2 2 8" xfId="19038" xr:uid="{00000000-0005-0000-0000-00006B700000}"/>
    <cellStyle name="Currency 4 2 2 9" xfId="19039" xr:uid="{00000000-0005-0000-0000-00006C700000}"/>
    <cellStyle name="Currency 4 2 3" xfId="41896" xr:uid="{00000000-0005-0000-0000-00006D700000}"/>
    <cellStyle name="Currency 4 3" xfId="19040" xr:uid="{00000000-0005-0000-0000-00006E700000}"/>
    <cellStyle name="Currency 4 4" xfId="19041" xr:uid="{00000000-0005-0000-0000-00006F700000}"/>
    <cellStyle name="Currency 4 4 2" xfId="19042" xr:uid="{00000000-0005-0000-0000-000070700000}"/>
    <cellStyle name="Currency 4 5" xfId="19043" xr:uid="{00000000-0005-0000-0000-000071700000}"/>
    <cellStyle name="Currency 4 5 2" xfId="19044" xr:uid="{00000000-0005-0000-0000-000072700000}"/>
    <cellStyle name="Currency 4 5 2 2" xfId="19045" xr:uid="{00000000-0005-0000-0000-000073700000}"/>
    <cellStyle name="Currency 4 5 2 2 2" xfId="19046" xr:uid="{00000000-0005-0000-0000-000074700000}"/>
    <cellStyle name="Currency 4 5 2 2 3" xfId="48170" xr:uid="{00000000-0005-0000-0000-000075700000}"/>
    <cellStyle name="Currency 4 5 2 3" xfId="19047" xr:uid="{00000000-0005-0000-0000-000076700000}"/>
    <cellStyle name="Currency 4 5 2 4" xfId="19048" xr:uid="{00000000-0005-0000-0000-000077700000}"/>
    <cellStyle name="Currency 4 5 2 5" xfId="38978" xr:uid="{00000000-0005-0000-0000-000078700000}"/>
    <cellStyle name="Currency 4 5 2 6" xfId="48169" xr:uid="{00000000-0005-0000-0000-000079700000}"/>
    <cellStyle name="Currency 4 5 3" xfId="19049" xr:uid="{00000000-0005-0000-0000-00007A700000}"/>
    <cellStyle name="Currency 4 5 3 2" xfId="19050" xr:uid="{00000000-0005-0000-0000-00007B700000}"/>
    <cellStyle name="Currency 4 5 3 3" xfId="48171" xr:uid="{00000000-0005-0000-0000-00007C700000}"/>
    <cellStyle name="Currency 4 5 4" xfId="19051" xr:uid="{00000000-0005-0000-0000-00007D700000}"/>
    <cellStyle name="Currency 4 5 5" xfId="19052" xr:uid="{00000000-0005-0000-0000-00007E700000}"/>
    <cellStyle name="Currency 4 5 6" xfId="38977" xr:uid="{00000000-0005-0000-0000-00007F700000}"/>
    <cellStyle name="Currency 4 5 7" xfId="48168" xr:uid="{00000000-0005-0000-0000-000080700000}"/>
    <cellStyle name="Currency 4 6" xfId="19053" xr:uid="{00000000-0005-0000-0000-000081700000}"/>
    <cellStyle name="Currency 4 6 2" xfId="19054" xr:uid="{00000000-0005-0000-0000-000082700000}"/>
    <cellStyle name="Currency 4 6 2 2" xfId="19055" xr:uid="{00000000-0005-0000-0000-000083700000}"/>
    <cellStyle name="Currency 4 6 2 3" xfId="48173" xr:uid="{00000000-0005-0000-0000-000084700000}"/>
    <cellStyle name="Currency 4 6 3" xfId="19056" xr:uid="{00000000-0005-0000-0000-000085700000}"/>
    <cellStyle name="Currency 4 6 4" xfId="19057" xr:uid="{00000000-0005-0000-0000-000086700000}"/>
    <cellStyle name="Currency 4 6 5" xfId="38979" xr:uid="{00000000-0005-0000-0000-000087700000}"/>
    <cellStyle name="Currency 4 6 6" xfId="48172" xr:uid="{00000000-0005-0000-0000-000088700000}"/>
    <cellStyle name="Currency 4 7" xfId="19058" xr:uid="{00000000-0005-0000-0000-000089700000}"/>
    <cellStyle name="Currency 4 7 2" xfId="19059" xr:uid="{00000000-0005-0000-0000-00008A700000}"/>
    <cellStyle name="Currency 4 8" xfId="19060" xr:uid="{00000000-0005-0000-0000-00008B700000}"/>
    <cellStyle name="Currency 4 9" xfId="19061" xr:uid="{00000000-0005-0000-0000-00008C700000}"/>
    <cellStyle name="Currency 40" xfId="19062" xr:uid="{00000000-0005-0000-0000-00008D700000}"/>
    <cellStyle name="Currency 40 10" xfId="19063" xr:uid="{00000000-0005-0000-0000-00008E700000}"/>
    <cellStyle name="Currency 40 11" xfId="19064" xr:uid="{00000000-0005-0000-0000-00008F700000}"/>
    <cellStyle name="Currency 40 12" xfId="35092" xr:uid="{00000000-0005-0000-0000-000090700000}"/>
    <cellStyle name="Currency 40 13" xfId="48174" xr:uid="{00000000-0005-0000-0000-000091700000}"/>
    <cellStyle name="Currency 40 2" xfId="19065" xr:uid="{00000000-0005-0000-0000-000092700000}"/>
    <cellStyle name="Currency 40 2 10" xfId="19066" xr:uid="{00000000-0005-0000-0000-000093700000}"/>
    <cellStyle name="Currency 40 2 11" xfId="35093" xr:uid="{00000000-0005-0000-0000-000094700000}"/>
    <cellStyle name="Currency 40 2 12" xfId="48175" xr:uid="{00000000-0005-0000-0000-000095700000}"/>
    <cellStyle name="Currency 40 2 2" xfId="19067" xr:uid="{00000000-0005-0000-0000-000096700000}"/>
    <cellStyle name="Currency 40 2 2 10" xfId="35094" xr:uid="{00000000-0005-0000-0000-000097700000}"/>
    <cellStyle name="Currency 40 2 2 11" xfId="48176" xr:uid="{00000000-0005-0000-0000-000098700000}"/>
    <cellStyle name="Currency 40 2 2 2" xfId="19068" xr:uid="{00000000-0005-0000-0000-000099700000}"/>
    <cellStyle name="Currency 40 2 2 2 2" xfId="19069" xr:uid="{00000000-0005-0000-0000-00009A700000}"/>
    <cellStyle name="Currency 40 2 2 2 2 2" xfId="19070" xr:uid="{00000000-0005-0000-0000-00009B700000}"/>
    <cellStyle name="Currency 40 2 2 2 2 2 2" xfId="19071" xr:uid="{00000000-0005-0000-0000-00009C700000}"/>
    <cellStyle name="Currency 40 2 2 2 2 2 3" xfId="48179" xr:uid="{00000000-0005-0000-0000-00009D700000}"/>
    <cellStyle name="Currency 40 2 2 2 2 3" xfId="19072" xr:uid="{00000000-0005-0000-0000-00009E700000}"/>
    <cellStyle name="Currency 40 2 2 2 2 4" xfId="19073" xr:uid="{00000000-0005-0000-0000-00009F700000}"/>
    <cellStyle name="Currency 40 2 2 2 2 5" xfId="38981" xr:uid="{00000000-0005-0000-0000-0000A0700000}"/>
    <cellStyle name="Currency 40 2 2 2 2 6" xfId="48178" xr:uid="{00000000-0005-0000-0000-0000A1700000}"/>
    <cellStyle name="Currency 40 2 2 2 3" xfId="19074" xr:uid="{00000000-0005-0000-0000-0000A2700000}"/>
    <cellStyle name="Currency 40 2 2 2 3 2" xfId="19075" xr:uid="{00000000-0005-0000-0000-0000A3700000}"/>
    <cellStyle name="Currency 40 2 2 2 3 3" xfId="48180" xr:uid="{00000000-0005-0000-0000-0000A4700000}"/>
    <cellStyle name="Currency 40 2 2 2 4" xfId="19076" xr:uid="{00000000-0005-0000-0000-0000A5700000}"/>
    <cellStyle name="Currency 40 2 2 2 5" xfId="19077" xr:uid="{00000000-0005-0000-0000-0000A6700000}"/>
    <cellStyle name="Currency 40 2 2 2 6" xfId="38980" xr:uid="{00000000-0005-0000-0000-0000A7700000}"/>
    <cellStyle name="Currency 40 2 2 2 7" xfId="48177" xr:uid="{00000000-0005-0000-0000-0000A8700000}"/>
    <cellStyle name="Currency 40 2 2 3" xfId="19078" xr:uid="{00000000-0005-0000-0000-0000A9700000}"/>
    <cellStyle name="Currency 40 2 2 3 2" xfId="19079" xr:uid="{00000000-0005-0000-0000-0000AA700000}"/>
    <cellStyle name="Currency 40 2 2 3 2 2" xfId="19080" xr:uid="{00000000-0005-0000-0000-0000AB700000}"/>
    <cellStyle name="Currency 40 2 2 3 2 2 2" xfId="19081" xr:uid="{00000000-0005-0000-0000-0000AC700000}"/>
    <cellStyle name="Currency 40 2 2 3 2 2 3" xfId="48183" xr:uid="{00000000-0005-0000-0000-0000AD700000}"/>
    <cellStyle name="Currency 40 2 2 3 2 3" xfId="19082" xr:uid="{00000000-0005-0000-0000-0000AE700000}"/>
    <cellStyle name="Currency 40 2 2 3 2 4" xfId="19083" xr:uid="{00000000-0005-0000-0000-0000AF700000}"/>
    <cellStyle name="Currency 40 2 2 3 2 5" xfId="38983" xr:uid="{00000000-0005-0000-0000-0000B0700000}"/>
    <cellStyle name="Currency 40 2 2 3 2 6" xfId="48182" xr:uid="{00000000-0005-0000-0000-0000B1700000}"/>
    <cellStyle name="Currency 40 2 2 3 3" xfId="19084" xr:uid="{00000000-0005-0000-0000-0000B2700000}"/>
    <cellStyle name="Currency 40 2 2 3 3 2" xfId="19085" xr:uid="{00000000-0005-0000-0000-0000B3700000}"/>
    <cellStyle name="Currency 40 2 2 3 3 3" xfId="48184" xr:uid="{00000000-0005-0000-0000-0000B4700000}"/>
    <cellStyle name="Currency 40 2 2 3 4" xfId="19086" xr:uid="{00000000-0005-0000-0000-0000B5700000}"/>
    <cellStyle name="Currency 40 2 2 3 5" xfId="19087" xr:uid="{00000000-0005-0000-0000-0000B6700000}"/>
    <cellStyle name="Currency 40 2 2 3 6" xfId="38982" xr:uid="{00000000-0005-0000-0000-0000B7700000}"/>
    <cellStyle name="Currency 40 2 2 3 7" xfId="48181" xr:uid="{00000000-0005-0000-0000-0000B8700000}"/>
    <cellStyle name="Currency 40 2 2 4" xfId="19088" xr:uid="{00000000-0005-0000-0000-0000B9700000}"/>
    <cellStyle name="Currency 40 2 2 4 2" xfId="19089" xr:uid="{00000000-0005-0000-0000-0000BA700000}"/>
    <cellStyle name="Currency 40 2 2 4 2 2" xfId="19090" xr:uid="{00000000-0005-0000-0000-0000BB700000}"/>
    <cellStyle name="Currency 40 2 2 4 2 3" xfId="48186" xr:uid="{00000000-0005-0000-0000-0000BC700000}"/>
    <cellStyle name="Currency 40 2 2 4 3" xfId="19091" xr:uid="{00000000-0005-0000-0000-0000BD700000}"/>
    <cellStyle name="Currency 40 2 2 4 4" xfId="19092" xr:uid="{00000000-0005-0000-0000-0000BE700000}"/>
    <cellStyle name="Currency 40 2 2 4 5" xfId="38984" xr:uid="{00000000-0005-0000-0000-0000BF700000}"/>
    <cellStyle name="Currency 40 2 2 4 6" xfId="48185" xr:uid="{00000000-0005-0000-0000-0000C0700000}"/>
    <cellStyle name="Currency 40 2 2 5" xfId="19093" xr:uid="{00000000-0005-0000-0000-0000C1700000}"/>
    <cellStyle name="Currency 40 2 2 5 2" xfId="19094" xr:uid="{00000000-0005-0000-0000-0000C2700000}"/>
    <cellStyle name="Currency 40 2 2 5 2 2" xfId="19095" xr:uid="{00000000-0005-0000-0000-0000C3700000}"/>
    <cellStyle name="Currency 40 2 2 5 3" xfId="19096" xr:uid="{00000000-0005-0000-0000-0000C4700000}"/>
    <cellStyle name="Currency 40 2 2 5 4" xfId="19097" xr:uid="{00000000-0005-0000-0000-0000C5700000}"/>
    <cellStyle name="Currency 40 2 2 5 5" xfId="48187" xr:uid="{00000000-0005-0000-0000-0000C6700000}"/>
    <cellStyle name="Currency 40 2 2 6" xfId="19098" xr:uid="{00000000-0005-0000-0000-0000C7700000}"/>
    <cellStyle name="Currency 40 2 2 6 2" xfId="19099" xr:uid="{00000000-0005-0000-0000-0000C8700000}"/>
    <cellStyle name="Currency 40 2 2 6 2 2" xfId="19100" xr:uid="{00000000-0005-0000-0000-0000C9700000}"/>
    <cellStyle name="Currency 40 2 2 6 3" xfId="19101" xr:uid="{00000000-0005-0000-0000-0000CA700000}"/>
    <cellStyle name="Currency 40 2 2 6 4" xfId="19102" xr:uid="{00000000-0005-0000-0000-0000CB700000}"/>
    <cellStyle name="Currency 40 2 2 7" xfId="19103" xr:uid="{00000000-0005-0000-0000-0000CC700000}"/>
    <cellStyle name="Currency 40 2 2 7 2" xfId="19104" xr:uid="{00000000-0005-0000-0000-0000CD700000}"/>
    <cellStyle name="Currency 40 2 2 8" xfId="19105" xr:uid="{00000000-0005-0000-0000-0000CE700000}"/>
    <cellStyle name="Currency 40 2 2 9" xfId="19106" xr:uid="{00000000-0005-0000-0000-0000CF700000}"/>
    <cellStyle name="Currency 40 2 3" xfId="19107" xr:uid="{00000000-0005-0000-0000-0000D0700000}"/>
    <cellStyle name="Currency 40 2 3 2" xfId="19108" xr:uid="{00000000-0005-0000-0000-0000D1700000}"/>
    <cellStyle name="Currency 40 2 3 2 2" xfId="19109" xr:uid="{00000000-0005-0000-0000-0000D2700000}"/>
    <cellStyle name="Currency 40 2 3 2 2 2" xfId="19110" xr:uid="{00000000-0005-0000-0000-0000D3700000}"/>
    <cellStyle name="Currency 40 2 3 2 2 3" xfId="48190" xr:uid="{00000000-0005-0000-0000-0000D4700000}"/>
    <cellStyle name="Currency 40 2 3 2 3" xfId="19111" xr:uid="{00000000-0005-0000-0000-0000D5700000}"/>
    <cellStyle name="Currency 40 2 3 2 4" xfId="19112" xr:uid="{00000000-0005-0000-0000-0000D6700000}"/>
    <cellStyle name="Currency 40 2 3 2 5" xfId="38986" xr:uid="{00000000-0005-0000-0000-0000D7700000}"/>
    <cellStyle name="Currency 40 2 3 2 6" xfId="48189" xr:uid="{00000000-0005-0000-0000-0000D8700000}"/>
    <cellStyle name="Currency 40 2 3 3" xfId="19113" xr:uid="{00000000-0005-0000-0000-0000D9700000}"/>
    <cellStyle name="Currency 40 2 3 3 2" xfId="19114" xr:uid="{00000000-0005-0000-0000-0000DA700000}"/>
    <cellStyle name="Currency 40 2 3 3 3" xfId="48191" xr:uid="{00000000-0005-0000-0000-0000DB700000}"/>
    <cellStyle name="Currency 40 2 3 4" xfId="19115" xr:uid="{00000000-0005-0000-0000-0000DC700000}"/>
    <cellStyle name="Currency 40 2 3 5" xfId="19116" xr:uid="{00000000-0005-0000-0000-0000DD700000}"/>
    <cellStyle name="Currency 40 2 3 6" xfId="38985" xr:uid="{00000000-0005-0000-0000-0000DE700000}"/>
    <cellStyle name="Currency 40 2 3 7" xfId="48188" xr:uid="{00000000-0005-0000-0000-0000DF700000}"/>
    <cellStyle name="Currency 40 2 4" xfId="19117" xr:uid="{00000000-0005-0000-0000-0000E0700000}"/>
    <cellStyle name="Currency 40 2 4 2" xfId="19118" xr:uid="{00000000-0005-0000-0000-0000E1700000}"/>
    <cellStyle name="Currency 40 2 4 2 2" xfId="19119" xr:uid="{00000000-0005-0000-0000-0000E2700000}"/>
    <cellStyle name="Currency 40 2 4 2 2 2" xfId="19120" xr:uid="{00000000-0005-0000-0000-0000E3700000}"/>
    <cellStyle name="Currency 40 2 4 2 2 3" xfId="48194" xr:uid="{00000000-0005-0000-0000-0000E4700000}"/>
    <cellStyle name="Currency 40 2 4 2 3" xfId="19121" xr:uid="{00000000-0005-0000-0000-0000E5700000}"/>
    <cellStyle name="Currency 40 2 4 2 4" xfId="19122" xr:uid="{00000000-0005-0000-0000-0000E6700000}"/>
    <cellStyle name="Currency 40 2 4 2 5" xfId="38988" xr:uid="{00000000-0005-0000-0000-0000E7700000}"/>
    <cellStyle name="Currency 40 2 4 2 6" xfId="48193" xr:uid="{00000000-0005-0000-0000-0000E8700000}"/>
    <cellStyle name="Currency 40 2 4 3" xfId="19123" xr:uid="{00000000-0005-0000-0000-0000E9700000}"/>
    <cellStyle name="Currency 40 2 4 3 2" xfId="19124" xr:uid="{00000000-0005-0000-0000-0000EA700000}"/>
    <cellStyle name="Currency 40 2 4 3 3" xfId="48195" xr:uid="{00000000-0005-0000-0000-0000EB700000}"/>
    <cellStyle name="Currency 40 2 4 4" xfId="19125" xr:uid="{00000000-0005-0000-0000-0000EC700000}"/>
    <cellStyle name="Currency 40 2 4 5" xfId="19126" xr:uid="{00000000-0005-0000-0000-0000ED700000}"/>
    <cellStyle name="Currency 40 2 4 6" xfId="38987" xr:uid="{00000000-0005-0000-0000-0000EE700000}"/>
    <cellStyle name="Currency 40 2 4 7" xfId="48192" xr:uid="{00000000-0005-0000-0000-0000EF700000}"/>
    <cellStyle name="Currency 40 2 5" xfId="19127" xr:uid="{00000000-0005-0000-0000-0000F0700000}"/>
    <cellStyle name="Currency 40 2 5 2" xfId="19128" xr:uid="{00000000-0005-0000-0000-0000F1700000}"/>
    <cellStyle name="Currency 40 2 5 2 2" xfId="19129" xr:uid="{00000000-0005-0000-0000-0000F2700000}"/>
    <cellStyle name="Currency 40 2 5 2 3" xfId="48197" xr:uid="{00000000-0005-0000-0000-0000F3700000}"/>
    <cellStyle name="Currency 40 2 5 3" xfId="19130" xr:uid="{00000000-0005-0000-0000-0000F4700000}"/>
    <cellStyle name="Currency 40 2 5 4" xfId="19131" xr:uid="{00000000-0005-0000-0000-0000F5700000}"/>
    <cellStyle name="Currency 40 2 5 5" xfId="38989" xr:uid="{00000000-0005-0000-0000-0000F6700000}"/>
    <cellStyle name="Currency 40 2 5 6" xfId="48196" xr:uid="{00000000-0005-0000-0000-0000F7700000}"/>
    <cellStyle name="Currency 40 2 6" xfId="19132" xr:uid="{00000000-0005-0000-0000-0000F8700000}"/>
    <cellStyle name="Currency 40 2 6 2" xfId="19133" xr:uid="{00000000-0005-0000-0000-0000F9700000}"/>
    <cellStyle name="Currency 40 2 6 2 2" xfId="19134" xr:uid="{00000000-0005-0000-0000-0000FA700000}"/>
    <cellStyle name="Currency 40 2 6 3" xfId="19135" xr:uid="{00000000-0005-0000-0000-0000FB700000}"/>
    <cellStyle name="Currency 40 2 6 4" xfId="19136" xr:uid="{00000000-0005-0000-0000-0000FC700000}"/>
    <cellStyle name="Currency 40 2 6 5" xfId="48198" xr:uid="{00000000-0005-0000-0000-0000FD700000}"/>
    <cellStyle name="Currency 40 2 7" xfId="19137" xr:uid="{00000000-0005-0000-0000-0000FE700000}"/>
    <cellStyle name="Currency 40 2 7 2" xfId="19138" xr:uid="{00000000-0005-0000-0000-0000FF700000}"/>
    <cellStyle name="Currency 40 2 7 2 2" xfId="19139" xr:uid="{00000000-0005-0000-0000-000000710000}"/>
    <cellStyle name="Currency 40 2 7 3" xfId="19140" xr:uid="{00000000-0005-0000-0000-000001710000}"/>
    <cellStyle name="Currency 40 2 7 4" xfId="19141" xr:uid="{00000000-0005-0000-0000-000002710000}"/>
    <cellStyle name="Currency 40 2 8" xfId="19142" xr:uid="{00000000-0005-0000-0000-000003710000}"/>
    <cellStyle name="Currency 40 2 8 2" xfId="19143" xr:uid="{00000000-0005-0000-0000-000004710000}"/>
    <cellStyle name="Currency 40 2 9" xfId="19144" xr:uid="{00000000-0005-0000-0000-000005710000}"/>
    <cellStyle name="Currency 40 3" xfId="19145" xr:uid="{00000000-0005-0000-0000-000006710000}"/>
    <cellStyle name="Currency 40 3 10" xfId="35095" xr:uid="{00000000-0005-0000-0000-000007710000}"/>
    <cellStyle name="Currency 40 3 11" xfId="48199" xr:uid="{00000000-0005-0000-0000-000008710000}"/>
    <cellStyle name="Currency 40 3 2" xfId="19146" xr:uid="{00000000-0005-0000-0000-000009710000}"/>
    <cellStyle name="Currency 40 3 2 2" xfId="19147" xr:uid="{00000000-0005-0000-0000-00000A710000}"/>
    <cellStyle name="Currency 40 3 2 2 2" xfId="19148" xr:uid="{00000000-0005-0000-0000-00000B710000}"/>
    <cellStyle name="Currency 40 3 2 2 2 2" xfId="19149" xr:uid="{00000000-0005-0000-0000-00000C710000}"/>
    <cellStyle name="Currency 40 3 2 2 2 3" xfId="48202" xr:uid="{00000000-0005-0000-0000-00000D710000}"/>
    <cellStyle name="Currency 40 3 2 2 3" xfId="19150" xr:uid="{00000000-0005-0000-0000-00000E710000}"/>
    <cellStyle name="Currency 40 3 2 2 4" xfId="19151" xr:uid="{00000000-0005-0000-0000-00000F710000}"/>
    <cellStyle name="Currency 40 3 2 2 5" xfId="38991" xr:uid="{00000000-0005-0000-0000-000010710000}"/>
    <cellStyle name="Currency 40 3 2 2 6" xfId="48201" xr:uid="{00000000-0005-0000-0000-000011710000}"/>
    <cellStyle name="Currency 40 3 2 3" xfId="19152" xr:uid="{00000000-0005-0000-0000-000012710000}"/>
    <cellStyle name="Currency 40 3 2 3 2" xfId="19153" xr:uid="{00000000-0005-0000-0000-000013710000}"/>
    <cellStyle name="Currency 40 3 2 3 3" xfId="48203" xr:uid="{00000000-0005-0000-0000-000014710000}"/>
    <cellStyle name="Currency 40 3 2 4" xfId="19154" xr:uid="{00000000-0005-0000-0000-000015710000}"/>
    <cellStyle name="Currency 40 3 2 5" xfId="19155" xr:uid="{00000000-0005-0000-0000-000016710000}"/>
    <cellStyle name="Currency 40 3 2 6" xfId="38990" xr:uid="{00000000-0005-0000-0000-000017710000}"/>
    <cellStyle name="Currency 40 3 2 7" xfId="48200" xr:uid="{00000000-0005-0000-0000-000018710000}"/>
    <cellStyle name="Currency 40 3 3" xfId="19156" xr:uid="{00000000-0005-0000-0000-000019710000}"/>
    <cellStyle name="Currency 40 3 3 2" xfId="19157" xr:uid="{00000000-0005-0000-0000-00001A710000}"/>
    <cellStyle name="Currency 40 3 3 2 2" xfId="19158" xr:uid="{00000000-0005-0000-0000-00001B710000}"/>
    <cellStyle name="Currency 40 3 3 2 2 2" xfId="19159" xr:uid="{00000000-0005-0000-0000-00001C710000}"/>
    <cellStyle name="Currency 40 3 3 2 2 3" xfId="48206" xr:uid="{00000000-0005-0000-0000-00001D710000}"/>
    <cellStyle name="Currency 40 3 3 2 3" xfId="19160" xr:uid="{00000000-0005-0000-0000-00001E710000}"/>
    <cellStyle name="Currency 40 3 3 2 4" xfId="19161" xr:uid="{00000000-0005-0000-0000-00001F710000}"/>
    <cellStyle name="Currency 40 3 3 2 5" xfId="38993" xr:uid="{00000000-0005-0000-0000-000020710000}"/>
    <cellStyle name="Currency 40 3 3 2 6" xfId="48205" xr:uid="{00000000-0005-0000-0000-000021710000}"/>
    <cellStyle name="Currency 40 3 3 3" xfId="19162" xr:uid="{00000000-0005-0000-0000-000022710000}"/>
    <cellStyle name="Currency 40 3 3 3 2" xfId="19163" xr:uid="{00000000-0005-0000-0000-000023710000}"/>
    <cellStyle name="Currency 40 3 3 3 3" xfId="48207" xr:uid="{00000000-0005-0000-0000-000024710000}"/>
    <cellStyle name="Currency 40 3 3 4" xfId="19164" xr:uid="{00000000-0005-0000-0000-000025710000}"/>
    <cellStyle name="Currency 40 3 3 5" xfId="19165" xr:uid="{00000000-0005-0000-0000-000026710000}"/>
    <cellStyle name="Currency 40 3 3 6" xfId="38992" xr:uid="{00000000-0005-0000-0000-000027710000}"/>
    <cellStyle name="Currency 40 3 3 7" xfId="48204" xr:uid="{00000000-0005-0000-0000-000028710000}"/>
    <cellStyle name="Currency 40 3 4" xfId="19166" xr:uid="{00000000-0005-0000-0000-000029710000}"/>
    <cellStyle name="Currency 40 3 4 2" xfId="19167" xr:uid="{00000000-0005-0000-0000-00002A710000}"/>
    <cellStyle name="Currency 40 3 4 2 2" xfId="19168" xr:uid="{00000000-0005-0000-0000-00002B710000}"/>
    <cellStyle name="Currency 40 3 4 2 3" xfId="48209" xr:uid="{00000000-0005-0000-0000-00002C710000}"/>
    <cellStyle name="Currency 40 3 4 3" xfId="19169" xr:uid="{00000000-0005-0000-0000-00002D710000}"/>
    <cellStyle name="Currency 40 3 4 4" xfId="19170" xr:uid="{00000000-0005-0000-0000-00002E710000}"/>
    <cellStyle name="Currency 40 3 4 5" xfId="38994" xr:uid="{00000000-0005-0000-0000-00002F710000}"/>
    <cellStyle name="Currency 40 3 4 6" xfId="48208" xr:uid="{00000000-0005-0000-0000-000030710000}"/>
    <cellStyle name="Currency 40 3 5" xfId="19171" xr:uid="{00000000-0005-0000-0000-000031710000}"/>
    <cellStyle name="Currency 40 3 5 2" xfId="19172" xr:uid="{00000000-0005-0000-0000-000032710000}"/>
    <cellStyle name="Currency 40 3 5 2 2" xfId="19173" xr:uid="{00000000-0005-0000-0000-000033710000}"/>
    <cellStyle name="Currency 40 3 5 3" xfId="19174" xr:uid="{00000000-0005-0000-0000-000034710000}"/>
    <cellStyle name="Currency 40 3 5 4" xfId="19175" xr:uid="{00000000-0005-0000-0000-000035710000}"/>
    <cellStyle name="Currency 40 3 5 5" xfId="48210" xr:uid="{00000000-0005-0000-0000-000036710000}"/>
    <cellStyle name="Currency 40 3 6" xfId="19176" xr:uid="{00000000-0005-0000-0000-000037710000}"/>
    <cellStyle name="Currency 40 3 6 2" xfId="19177" xr:uid="{00000000-0005-0000-0000-000038710000}"/>
    <cellStyle name="Currency 40 3 6 2 2" xfId="19178" xr:uid="{00000000-0005-0000-0000-000039710000}"/>
    <cellStyle name="Currency 40 3 6 3" xfId="19179" xr:uid="{00000000-0005-0000-0000-00003A710000}"/>
    <cellStyle name="Currency 40 3 6 4" xfId="19180" xr:uid="{00000000-0005-0000-0000-00003B710000}"/>
    <cellStyle name="Currency 40 3 7" xfId="19181" xr:uid="{00000000-0005-0000-0000-00003C710000}"/>
    <cellStyle name="Currency 40 3 7 2" xfId="19182" xr:uid="{00000000-0005-0000-0000-00003D710000}"/>
    <cellStyle name="Currency 40 3 8" xfId="19183" xr:uid="{00000000-0005-0000-0000-00003E710000}"/>
    <cellStyle name="Currency 40 3 9" xfId="19184" xr:uid="{00000000-0005-0000-0000-00003F710000}"/>
    <cellStyle name="Currency 40 4" xfId="19185" xr:uid="{00000000-0005-0000-0000-000040710000}"/>
    <cellStyle name="Currency 40 4 2" xfId="19186" xr:uid="{00000000-0005-0000-0000-000041710000}"/>
    <cellStyle name="Currency 40 4 2 2" xfId="19187" xr:uid="{00000000-0005-0000-0000-000042710000}"/>
    <cellStyle name="Currency 40 4 2 2 2" xfId="19188" xr:uid="{00000000-0005-0000-0000-000043710000}"/>
    <cellStyle name="Currency 40 4 2 2 3" xfId="48213" xr:uid="{00000000-0005-0000-0000-000044710000}"/>
    <cellStyle name="Currency 40 4 2 3" xfId="19189" xr:uid="{00000000-0005-0000-0000-000045710000}"/>
    <cellStyle name="Currency 40 4 2 4" xfId="19190" xr:uid="{00000000-0005-0000-0000-000046710000}"/>
    <cellStyle name="Currency 40 4 2 5" xfId="38996" xr:uid="{00000000-0005-0000-0000-000047710000}"/>
    <cellStyle name="Currency 40 4 2 6" xfId="48212" xr:uid="{00000000-0005-0000-0000-000048710000}"/>
    <cellStyle name="Currency 40 4 3" xfId="19191" xr:uid="{00000000-0005-0000-0000-000049710000}"/>
    <cellStyle name="Currency 40 4 3 2" xfId="19192" xr:uid="{00000000-0005-0000-0000-00004A710000}"/>
    <cellStyle name="Currency 40 4 3 3" xfId="48214" xr:uid="{00000000-0005-0000-0000-00004B710000}"/>
    <cellStyle name="Currency 40 4 4" xfId="19193" xr:uid="{00000000-0005-0000-0000-00004C710000}"/>
    <cellStyle name="Currency 40 4 5" xfId="19194" xr:uid="{00000000-0005-0000-0000-00004D710000}"/>
    <cellStyle name="Currency 40 4 6" xfId="38995" xr:uid="{00000000-0005-0000-0000-00004E710000}"/>
    <cellStyle name="Currency 40 4 7" xfId="48211" xr:uid="{00000000-0005-0000-0000-00004F710000}"/>
    <cellStyle name="Currency 40 5" xfId="19195" xr:uid="{00000000-0005-0000-0000-000050710000}"/>
    <cellStyle name="Currency 40 5 2" xfId="19196" xr:uid="{00000000-0005-0000-0000-000051710000}"/>
    <cellStyle name="Currency 40 5 2 2" xfId="19197" xr:uid="{00000000-0005-0000-0000-000052710000}"/>
    <cellStyle name="Currency 40 5 2 2 2" xfId="19198" xr:uid="{00000000-0005-0000-0000-000053710000}"/>
    <cellStyle name="Currency 40 5 2 2 3" xfId="48217" xr:uid="{00000000-0005-0000-0000-000054710000}"/>
    <cellStyle name="Currency 40 5 2 3" xfId="19199" xr:uid="{00000000-0005-0000-0000-000055710000}"/>
    <cellStyle name="Currency 40 5 2 4" xfId="19200" xr:uid="{00000000-0005-0000-0000-000056710000}"/>
    <cellStyle name="Currency 40 5 2 5" xfId="38998" xr:uid="{00000000-0005-0000-0000-000057710000}"/>
    <cellStyle name="Currency 40 5 2 6" xfId="48216" xr:uid="{00000000-0005-0000-0000-000058710000}"/>
    <cellStyle name="Currency 40 5 3" xfId="19201" xr:uid="{00000000-0005-0000-0000-000059710000}"/>
    <cellStyle name="Currency 40 5 3 2" xfId="19202" xr:uid="{00000000-0005-0000-0000-00005A710000}"/>
    <cellStyle name="Currency 40 5 3 3" xfId="48218" xr:uid="{00000000-0005-0000-0000-00005B710000}"/>
    <cellStyle name="Currency 40 5 4" xfId="19203" xr:uid="{00000000-0005-0000-0000-00005C710000}"/>
    <cellStyle name="Currency 40 5 5" xfId="19204" xr:uid="{00000000-0005-0000-0000-00005D710000}"/>
    <cellStyle name="Currency 40 5 6" xfId="38997" xr:uid="{00000000-0005-0000-0000-00005E710000}"/>
    <cellStyle name="Currency 40 5 7" xfId="48215" xr:uid="{00000000-0005-0000-0000-00005F710000}"/>
    <cellStyle name="Currency 40 6" xfId="19205" xr:uid="{00000000-0005-0000-0000-000060710000}"/>
    <cellStyle name="Currency 40 6 2" xfId="19206" xr:uid="{00000000-0005-0000-0000-000061710000}"/>
    <cellStyle name="Currency 40 6 2 2" xfId="19207" xr:uid="{00000000-0005-0000-0000-000062710000}"/>
    <cellStyle name="Currency 40 6 2 3" xfId="48220" xr:uid="{00000000-0005-0000-0000-000063710000}"/>
    <cellStyle name="Currency 40 6 3" xfId="19208" xr:uid="{00000000-0005-0000-0000-000064710000}"/>
    <cellStyle name="Currency 40 6 4" xfId="19209" xr:uid="{00000000-0005-0000-0000-000065710000}"/>
    <cellStyle name="Currency 40 6 5" xfId="38999" xr:uid="{00000000-0005-0000-0000-000066710000}"/>
    <cellStyle name="Currency 40 6 6" xfId="48219" xr:uid="{00000000-0005-0000-0000-000067710000}"/>
    <cellStyle name="Currency 40 7" xfId="19210" xr:uid="{00000000-0005-0000-0000-000068710000}"/>
    <cellStyle name="Currency 40 7 2" xfId="19211" xr:uid="{00000000-0005-0000-0000-000069710000}"/>
    <cellStyle name="Currency 40 7 2 2" xfId="19212" xr:uid="{00000000-0005-0000-0000-00006A710000}"/>
    <cellStyle name="Currency 40 7 3" xfId="19213" xr:uid="{00000000-0005-0000-0000-00006B710000}"/>
    <cellStyle name="Currency 40 7 4" xfId="19214" xr:uid="{00000000-0005-0000-0000-00006C710000}"/>
    <cellStyle name="Currency 40 7 5" xfId="48221" xr:uid="{00000000-0005-0000-0000-00006D710000}"/>
    <cellStyle name="Currency 40 8" xfId="19215" xr:uid="{00000000-0005-0000-0000-00006E710000}"/>
    <cellStyle name="Currency 40 8 2" xfId="19216" xr:uid="{00000000-0005-0000-0000-00006F710000}"/>
    <cellStyle name="Currency 40 8 2 2" xfId="19217" xr:uid="{00000000-0005-0000-0000-000070710000}"/>
    <cellStyle name="Currency 40 8 3" xfId="19218" xr:uid="{00000000-0005-0000-0000-000071710000}"/>
    <cellStyle name="Currency 40 8 4" xfId="19219" xr:uid="{00000000-0005-0000-0000-000072710000}"/>
    <cellStyle name="Currency 40 9" xfId="19220" xr:uid="{00000000-0005-0000-0000-000073710000}"/>
    <cellStyle name="Currency 40 9 2" xfId="19221" xr:uid="{00000000-0005-0000-0000-000074710000}"/>
    <cellStyle name="Currency 41" xfId="19222" xr:uid="{00000000-0005-0000-0000-000075710000}"/>
    <cellStyle name="Currency 41 2" xfId="19223" xr:uid="{00000000-0005-0000-0000-000076710000}"/>
    <cellStyle name="Currency 42" xfId="19224" xr:uid="{00000000-0005-0000-0000-000077710000}"/>
    <cellStyle name="Currency 42 2" xfId="19225" xr:uid="{00000000-0005-0000-0000-000078710000}"/>
    <cellStyle name="Currency 42 2 2" xfId="19226" xr:uid="{00000000-0005-0000-0000-000079710000}"/>
    <cellStyle name="Currency 42 3" xfId="19227" xr:uid="{00000000-0005-0000-0000-00007A710000}"/>
    <cellStyle name="Currency 43" xfId="19228" xr:uid="{00000000-0005-0000-0000-00007B710000}"/>
    <cellStyle name="Currency 43 2" xfId="19229" xr:uid="{00000000-0005-0000-0000-00007C710000}"/>
    <cellStyle name="Currency 43 2 2" xfId="19230" xr:uid="{00000000-0005-0000-0000-00007D710000}"/>
    <cellStyle name="Currency 43 3" xfId="19231" xr:uid="{00000000-0005-0000-0000-00007E710000}"/>
    <cellStyle name="Currency 44" xfId="19232" xr:uid="{00000000-0005-0000-0000-00007F710000}"/>
    <cellStyle name="Currency 44 2" xfId="19233" xr:uid="{00000000-0005-0000-0000-000080710000}"/>
    <cellStyle name="Currency 44 2 2" xfId="19234" xr:uid="{00000000-0005-0000-0000-000081710000}"/>
    <cellStyle name="Currency 44 3" xfId="19235" xr:uid="{00000000-0005-0000-0000-000082710000}"/>
    <cellStyle name="Currency 45" xfId="19236" xr:uid="{00000000-0005-0000-0000-000083710000}"/>
    <cellStyle name="Currency 45 2" xfId="19237" xr:uid="{00000000-0005-0000-0000-000084710000}"/>
    <cellStyle name="Currency 45 2 2" xfId="19238" xr:uid="{00000000-0005-0000-0000-000085710000}"/>
    <cellStyle name="Currency 45 3" xfId="19239" xr:uid="{00000000-0005-0000-0000-000086710000}"/>
    <cellStyle name="Currency 46" xfId="19240" xr:uid="{00000000-0005-0000-0000-000087710000}"/>
    <cellStyle name="Currency 46 2" xfId="19241" xr:uid="{00000000-0005-0000-0000-000088710000}"/>
    <cellStyle name="Currency 46 2 2" xfId="19242" xr:uid="{00000000-0005-0000-0000-000089710000}"/>
    <cellStyle name="Currency 46 3" xfId="19243" xr:uid="{00000000-0005-0000-0000-00008A710000}"/>
    <cellStyle name="Currency 47" xfId="19244" xr:uid="{00000000-0005-0000-0000-00008B710000}"/>
    <cellStyle name="Currency 47 2" xfId="19245" xr:uid="{00000000-0005-0000-0000-00008C710000}"/>
    <cellStyle name="Currency 47 2 2" xfId="19246" xr:uid="{00000000-0005-0000-0000-00008D710000}"/>
    <cellStyle name="Currency 47 3" xfId="19247" xr:uid="{00000000-0005-0000-0000-00008E710000}"/>
    <cellStyle name="Currency 48" xfId="19248" xr:uid="{00000000-0005-0000-0000-00008F710000}"/>
    <cellStyle name="Currency 48 2" xfId="19249" xr:uid="{00000000-0005-0000-0000-000090710000}"/>
    <cellStyle name="Currency 48 2 2" xfId="19250" xr:uid="{00000000-0005-0000-0000-000091710000}"/>
    <cellStyle name="Currency 48 3" xfId="19251" xr:uid="{00000000-0005-0000-0000-000092710000}"/>
    <cellStyle name="Currency 49" xfId="19252" xr:uid="{00000000-0005-0000-0000-000093710000}"/>
    <cellStyle name="Currency 49 2" xfId="19253" xr:uid="{00000000-0005-0000-0000-000094710000}"/>
    <cellStyle name="Currency 49 2 2" xfId="19254" xr:uid="{00000000-0005-0000-0000-000095710000}"/>
    <cellStyle name="Currency 49 3" xfId="19255" xr:uid="{00000000-0005-0000-0000-000096710000}"/>
    <cellStyle name="Currency 5" xfId="19256" xr:uid="{00000000-0005-0000-0000-000097710000}"/>
    <cellStyle name="Currency 5 2" xfId="19257" xr:uid="{00000000-0005-0000-0000-000098710000}"/>
    <cellStyle name="Currency 5 3" xfId="19258" xr:uid="{00000000-0005-0000-0000-000099710000}"/>
    <cellStyle name="Currency 5 3 2" xfId="19259" xr:uid="{00000000-0005-0000-0000-00009A710000}"/>
    <cellStyle name="Currency 5 3 3" xfId="19260" xr:uid="{00000000-0005-0000-0000-00009B710000}"/>
    <cellStyle name="Currency 5 3 3 2" xfId="19261" xr:uid="{00000000-0005-0000-0000-00009C710000}"/>
    <cellStyle name="Currency 5 3 3 2 2" xfId="19262" xr:uid="{00000000-0005-0000-0000-00009D710000}"/>
    <cellStyle name="Currency 5 3 3 2 3" xfId="48223" xr:uid="{00000000-0005-0000-0000-00009E710000}"/>
    <cellStyle name="Currency 5 3 3 3" xfId="19263" xr:uid="{00000000-0005-0000-0000-00009F710000}"/>
    <cellStyle name="Currency 5 3 3 4" xfId="19264" xr:uid="{00000000-0005-0000-0000-0000A0710000}"/>
    <cellStyle name="Currency 5 3 3 5" xfId="39000" xr:uid="{00000000-0005-0000-0000-0000A1710000}"/>
    <cellStyle name="Currency 5 3 3 6" xfId="48222" xr:uid="{00000000-0005-0000-0000-0000A2710000}"/>
    <cellStyle name="Currency 5 4" xfId="19265" xr:uid="{00000000-0005-0000-0000-0000A3710000}"/>
    <cellStyle name="Currency 50" xfId="19266" xr:uid="{00000000-0005-0000-0000-0000A4710000}"/>
    <cellStyle name="Currency 50 2" xfId="19267" xr:uid="{00000000-0005-0000-0000-0000A5710000}"/>
    <cellStyle name="Currency 50 2 2" xfId="19268" xr:uid="{00000000-0005-0000-0000-0000A6710000}"/>
    <cellStyle name="Currency 50 3" xfId="19269" xr:uid="{00000000-0005-0000-0000-0000A7710000}"/>
    <cellStyle name="Currency 51" xfId="19270" xr:uid="{00000000-0005-0000-0000-0000A8710000}"/>
    <cellStyle name="Currency 51 2" xfId="19271" xr:uid="{00000000-0005-0000-0000-0000A9710000}"/>
    <cellStyle name="Currency 51 2 2" xfId="19272" xr:uid="{00000000-0005-0000-0000-0000AA710000}"/>
    <cellStyle name="Currency 51 3" xfId="19273" xr:uid="{00000000-0005-0000-0000-0000AB710000}"/>
    <cellStyle name="Currency 52" xfId="19274" xr:uid="{00000000-0005-0000-0000-0000AC710000}"/>
    <cellStyle name="Currency 52 2" xfId="19275" xr:uid="{00000000-0005-0000-0000-0000AD710000}"/>
    <cellStyle name="Currency 53" xfId="19276" xr:uid="{00000000-0005-0000-0000-0000AE710000}"/>
    <cellStyle name="Currency 53 2" xfId="19277" xr:uid="{00000000-0005-0000-0000-0000AF710000}"/>
    <cellStyle name="Currency 54" xfId="19278" xr:uid="{00000000-0005-0000-0000-0000B0710000}"/>
    <cellStyle name="Currency 54 2" xfId="19279" xr:uid="{00000000-0005-0000-0000-0000B1710000}"/>
    <cellStyle name="Currency 55" xfId="19280" xr:uid="{00000000-0005-0000-0000-0000B2710000}"/>
    <cellStyle name="Currency 55 2" xfId="19281" xr:uid="{00000000-0005-0000-0000-0000B3710000}"/>
    <cellStyle name="Currency 56" xfId="19282" xr:uid="{00000000-0005-0000-0000-0000B4710000}"/>
    <cellStyle name="Currency 56 2" xfId="19283" xr:uid="{00000000-0005-0000-0000-0000B5710000}"/>
    <cellStyle name="Currency 57" xfId="19284" xr:uid="{00000000-0005-0000-0000-0000B6710000}"/>
    <cellStyle name="Currency 57 2" xfId="19285" xr:uid="{00000000-0005-0000-0000-0000B7710000}"/>
    <cellStyle name="Currency 58" xfId="19286" xr:uid="{00000000-0005-0000-0000-0000B8710000}"/>
    <cellStyle name="Currency 58 2" xfId="19287" xr:uid="{00000000-0005-0000-0000-0000B9710000}"/>
    <cellStyle name="Currency 59" xfId="19288" xr:uid="{00000000-0005-0000-0000-0000BA710000}"/>
    <cellStyle name="Currency 59 2" xfId="19289" xr:uid="{00000000-0005-0000-0000-0000BB710000}"/>
    <cellStyle name="Currency 6" xfId="19290" xr:uid="{00000000-0005-0000-0000-0000BC710000}"/>
    <cellStyle name="Currency 6 2" xfId="19291" xr:uid="{00000000-0005-0000-0000-0000BD710000}"/>
    <cellStyle name="Currency 6 2 2" xfId="19292" xr:uid="{00000000-0005-0000-0000-0000BE710000}"/>
    <cellStyle name="Currency 6 2 3" xfId="41898" xr:uid="{00000000-0005-0000-0000-0000BF710000}"/>
    <cellStyle name="Currency 6 3" xfId="19293" xr:uid="{00000000-0005-0000-0000-0000C0710000}"/>
    <cellStyle name="Currency 6 3 2" xfId="19294" xr:uid="{00000000-0005-0000-0000-0000C1710000}"/>
    <cellStyle name="Currency 6 3 3" xfId="19295" xr:uid="{00000000-0005-0000-0000-0000C2710000}"/>
    <cellStyle name="Currency 6 3 3 2" xfId="19296" xr:uid="{00000000-0005-0000-0000-0000C3710000}"/>
    <cellStyle name="Currency 6 3 3 2 2" xfId="19297" xr:uid="{00000000-0005-0000-0000-0000C4710000}"/>
    <cellStyle name="Currency 6 3 3 2 3" xfId="48225" xr:uid="{00000000-0005-0000-0000-0000C5710000}"/>
    <cellStyle name="Currency 6 3 3 3" xfId="19298" xr:uid="{00000000-0005-0000-0000-0000C6710000}"/>
    <cellStyle name="Currency 6 3 3 4" xfId="19299" xr:uid="{00000000-0005-0000-0000-0000C7710000}"/>
    <cellStyle name="Currency 6 3 3 5" xfId="39001" xr:uid="{00000000-0005-0000-0000-0000C8710000}"/>
    <cellStyle name="Currency 6 3 3 6" xfId="48224" xr:uid="{00000000-0005-0000-0000-0000C9710000}"/>
    <cellStyle name="Currency 6 3 4" xfId="41899" xr:uid="{00000000-0005-0000-0000-0000CA710000}"/>
    <cellStyle name="Currency 6 4" xfId="41897" xr:uid="{00000000-0005-0000-0000-0000CB710000}"/>
    <cellStyle name="Currency 60" xfId="19300" xr:uid="{00000000-0005-0000-0000-0000CC710000}"/>
    <cellStyle name="Currency 60 2" xfId="19301" xr:uid="{00000000-0005-0000-0000-0000CD710000}"/>
    <cellStyle name="Currency 61" xfId="19302" xr:uid="{00000000-0005-0000-0000-0000CE710000}"/>
    <cellStyle name="Currency 61 2" xfId="19303" xr:uid="{00000000-0005-0000-0000-0000CF710000}"/>
    <cellStyle name="Currency 62" xfId="19304" xr:uid="{00000000-0005-0000-0000-0000D0710000}"/>
    <cellStyle name="Currency 62 2" xfId="19305" xr:uid="{00000000-0005-0000-0000-0000D1710000}"/>
    <cellStyle name="Currency 63" xfId="19306" xr:uid="{00000000-0005-0000-0000-0000D2710000}"/>
    <cellStyle name="Currency 63 2" xfId="19307" xr:uid="{00000000-0005-0000-0000-0000D3710000}"/>
    <cellStyle name="Currency 64" xfId="19308" xr:uid="{00000000-0005-0000-0000-0000D4710000}"/>
    <cellStyle name="Currency 64 2" xfId="19309" xr:uid="{00000000-0005-0000-0000-0000D5710000}"/>
    <cellStyle name="Currency 65" xfId="19310" xr:uid="{00000000-0005-0000-0000-0000D6710000}"/>
    <cellStyle name="Currency 65 2" xfId="19311" xr:uid="{00000000-0005-0000-0000-0000D7710000}"/>
    <cellStyle name="Currency 66" xfId="19312" xr:uid="{00000000-0005-0000-0000-0000D8710000}"/>
    <cellStyle name="Currency 66 2" xfId="19313" xr:uid="{00000000-0005-0000-0000-0000D9710000}"/>
    <cellStyle name="Currency 67" xfId="19314" xr:uid="{00000000-0005-0000-0000-0000DA710000}"/>
    <cellStyle name="Currency 67 2" xfId="19315" xr:uid="{00000000-0005-0000-0000-0000DB710000}"/>
    <cellStyle name="Currency 68" xfId="19316" xr:uid="{00000000-0005-0000-0000-0000DC710000}"/>
    <cellStyle name="Currency 68 2" xfId="19317" xr:uid="{00000000-0005-0000-0000-0000DD710000}"/>
    <cellStyle name="Currency 69" xfId="19318" xr:uid="{00000000-0005-0000-0000-0000DE710000}"/>
    <cellStyle name="Currency 69 2" xfId="19319" xr:uid="{00000000-0005-0000-0000-0000DF710000}"/>
    <cellStyle name="Currency 7" xfId="19320" xr:uid="{00000000-0005-0000-0000-0000E0710000}"/>
    <cellStyle name="Currency 7 2" xfId="19321" xr:uid="{00000000-0005-0000-0000-0000E1710000}"/>
    <cellStyle name="Currency 7 2 2" xfId="19322" xr:uid="{00000000-0005-0000-0000-0000E2710000}"/>
    <cellStyle name="Currency 7 2 2 2" xfId="19323" xr:uid="{00000000-0005-0000-0000-0000E3710000}"/>
    <cellStyle name="Currency 7 2 3" xfId="19324" xr:uid="{00000000-0005-0000-0000-0000E4710000}"/>
    <cellStyle name="Currency 7 2 3 2" xfId="19325" xr:uid="{00000000-0005-0000-0000-0000E5710000}"/>
    <cellStyle name="Currency 7 2 3 2 2" xfId="19326" xr:uid="{00000000-0005-0000-0000-0000E6710000}"/>
    <cellStyle name="Currency 7 2 3 2 2 2" xfId="19327" xr:uid="{00000000-0005-0000-0000-0000E7710000}"/>
    <cellStyle name="Currency 7 2 3 2 2 3" xfId="48229" xr:uid="{00000000-0005-0000-0000-0000E8710000}"/>
    <cellStyle name="Currency 7 2 3 2 3" xfId="19328" xr:uid="{00000000-0005-0000-0000-0000E9710000}"/>
    <cellStyle name="Currency 7 2 3 2 4" xfId="19329" xr:uid="{00000000-0005-0000-0000-0000EA710000}"/>
    <cellStyle name="Currency 7 2 3 2 5" xfId="39003" xr:uid="{00000000-0005-0000-0000-0000EB710000}"/>
    <cellStyle name="Currency 7 2 3 2 6" xfId="48228" xr:uid="{00000000-0005-0000-0000-0000EC710000}"/>
    <cellStyle name="Currency 7 2 3 3" xfId="19330" xr:uid="{00000000-0005-0000-0000-0000ED710000}"/>
    <cellStyle name="Currency 7 2 3 3 2" xfId="19331" xr:uid="{00000000-0005-0000-0000-0000EE710000}"/>
    <cellStyle name="Currency 7 2 3 3 3" xfId="48230" xr:uid="{00000000-0005-0000-0000-0000EF710000}"/>
    <cellStyle name="Currency 7 2 3 4" xfId="19332" xr:uid="{00000000-0005-0000-0000-0000F0710000}"/>
    <cellStyle name="Currency 7 2 3 5" xfId="19333" xr:uid="{00000000-0005-0000-0000-0000F1710000}"/>
    <cellStyle name="Currency 7 2 3 6" xfId="39002" xr:uid="{00000000-0005-0000-0000-0000F2710000}"/>
    <cellStyle name="Currency 7 2 3 7" xfId="48227" xr:uid="{00000000-0005-0000-0000-0000F3710000}"/>
    <cellStyle name="Currency 7 2 4" xfId="19334" xr:uid="{00000000-0005-0000-0000-0000F4710000}"/>
    <cellStyle name="Currency 7 2 4 2" xfId="19335" xr:uid="{00000000-0005-0000-0000-0000F5710000}"/>
    <cellStyle name="Currency 7 2 4 2 2" xfId="19336" xr:uid="{00000000-0005-0000-0000-0000F6710000}"/>
    <cellStyle name="Currency 7 2 4 2 3" xfId="48232" xr:uid="{00000000-0005-0000-0000-0000F7710000}"/>
    <cellStyle name="Currency 7 2 4 3" xfId="19337" xr:uid="{00000000-0005-0000-0000-0000F8710000}"/>
    <cellStyle name="Currency 7 2 4 4" xfId="19338" xr:uid="{00000000-0005-0000-0000-0000F9710000}"/>
    <cellStyle name="Currency 7 2 4 5" xfId="39004" xr:uid="{00000000-0005-0000-0000-0000FA710000}"/>
    <cellStyle name="Currency 7 2 4 6" xfId="48231" xr:uid="{00000000-0005-0000-0000-0000FB710000}"/>
    <cellStyle name="Currency 7 2 5" xfId="19339" xr:uid="{00000000-0005-0000-0000-0000FC710000}"/>
    <cellStyle name="Currency 7 2 5 2" xfId="19340" xr:uid="{00000000-0005-0000-0000-0000FD710000}"/>
    <cellStyle name="Currency 7 2 5 3" xfId="48233" xr:uid="{00000000-0005-0000-0000-0000FE710000}"/>
    <cellStyle name="Currency 7 2 6" xfId="19341" xr:uid="{00000000-0005-0000-0000-0000FF710000}"/>
    <cellStyle name="Currency 7 2 7" xfId="19342" xr:uid="{00000000-0005-0000-0000-000000720000}"/>
    <cellStyle name="Currency 7 2 8" xfId="48226" xr:uid="{00000000-0005-0000-0000-000001720000}"/>
    <cellStyle name="Currency 7 3" xfId="19343" xr:uid="{00000000-0005-0000-0000-000002720000}"/>
    <cellStyle name="Currency 7 3 2" xfId="19344" xr:uid="{00000000-0005-0000-0000-000003720000}"/>
    <cellStyle name="Currency 7 4" xfId="41900" xr:uid="{00000000-0005-0000-0000-000004720000}"/>
    <cellStyle name="Currency 70" xfId="19345" xr:uid="{00000000-0005-0000-0000-000005720000}"/>
    <cellStyle name="Currency 70 2" xfId="19346" xr:uid="{00000000-0005-0000-0000-000006720000}"/>
    <cellStyle name="Currency 71" xfId="19347" xr:uid="{00000000-0005-0000-0000-000007720000}"/>
    <cellStyle name="Currency 71 2" xfId="19348" xr:uid="{00000000-0005-0000-0000-000008720000}"/>
    <cellStyle name="Currency 72" xfId="19349" xr:uid="{00000000-0005-0000-0000-000009720000}"/>
    <cellStyle name="Currency 72 2" xfId="19350" xr:uid="{00000000-0005-0000-0000-00000A720000}"/>
    <cellStyle name="Currency 73" xfId="19351" xr:uid="{00000000-0005-0000-0000-00000B720000}"/>
    <cellStyle name="Currency 73 2" xfId="19352" xr:uid="{00000000-0005-0000-0000-00000C720000}"/>
    <cellStyle name="Currency 74" xfId="19353" xr:uid="{00000000-0005-0000-0000-00000D720000}"/>
    <cellStyle name="Currency 74 2" xfId="19354" xr:uid="{00000000-0005-0000-0000-00000E720000}"/>
    <cellStyle name="Currency 75" xfId="19355" xr:uid="{00000000-0005-0000-0000-00000F720000}"/>
    <cellStyle name="Currency 75 2" xfId="19356" xr:uid="{00000000-0005-0000-0000-000010720000}"/>
    <cellStyle name="Currency 76" xfId="19357" xr:uid="{00000000-0005-0000-0000-000011720000}"/>
    <cellStyle name="Currency 76 2" xfId="19358" xr:uid="{00000000-0005-0000-0000-000012720000}"/>
    <cellStyle name="Currency 77" xfId="19359" xr:uid="{00000000-0005-0000-0000-000013720000}"/>
    <cellStyle name="Currency 77 2" xfId="19360" xr:uid="{00000000-0005-0000-0000-000014720000}"/>
    <cellStyle name="Currency 78" xfId="19361" xr:uid="{00000000-0005-0000-0000-000015720000}"/>
    <cellStyle name="Currency 78 2" xfId="19362" xr:uid="{00000000-0005-0000-0000-000016720000}"/>
    <cellStyle name="Currency 79" xfId="19363" xr:uid="{00000000-0005-0000-0000-000017720000}"/>
    <cellStyle name="Currency 79 2" xfId="19364" xr:uid="{00000000-0005-0000-0000-000018720000}"/>
    <cellStyle name="Currency 8" xfId="19365" xr:uid="{00000000-0005-0000-0000-000019720000}"/>
    <cellStyle name="Currency 8 2" xfId="19366" xr:uid="{00000000-0005-0000-0000-00001A720000}"/>
    <cellStyle name="Currency 8 2 2" xfId="19367" xr:uid="{00000000-0005-0000-0000-00001B720000}"/>
    <cellStyle name="Currency 8 3" xfId="19368" xr:uid="{00000000-0005-0000-0000-00001C720000}"/>
    <cellStyle name="Currency 8 3 2" xfId="19369" xr:uid="{00000000-0005-0000-0000-00001D720000}"/>
    <cellStyle name="Currency 80" xfId="19370" xr:uid="{00000000-0005-0000-0000-00001E720000}"/>
    <cellStyle name="Currency 80 2" xfId="19371" xr:uid="{00000000-0005-0000-0000-00001F720000}"/>
    <cellStyle name="Currency 81" xfId="19372" xr:uid="{00000000-0005-0000-0000-000020720000}"/>
    <cellStyle name="Currency 81 2" xfId="19373" xr:uid="{00000000-0005-0000-0000-000021720000}"/>
    <cellStyle name="Currency 82" xfId="19374" xr:uid="{00000000-0005-0000-0000-000022720000}"/>
    <cellStyle name="Currency 82 2" xfId="19375" xr:uid="{00000000-0005-0000-0000-000023720000}"/>
    <cellStyle name="Currency 83" xfId="19376" xr:uid="{00000000-0005-0000-0000-000024720000}"/>
    <cellStyle name="Currency 83 2" xfId="19377" xr:uid="{00000000-0005-0000-0000-000025720000}"/>
    <cellStyle name="Currency 84" xfId="19378" xr:uid="{00000000-0005-0000-0000-000026720000}"/>
    <cellStyle name="Currency 84 2" xfId="19379" xr:uid="{00000000-0005-0000-0000-000027720000}"/>
    <cellStyle name="Currency 85" xfId="19380" xr:uid="{00000000-0005-0000-0000-000028720000}"/>
    <cellStyle name="Currency 85 2" xfId="19381" xr:uid="{00000000-0005-0000-0000-000029720000}"/>
    <cellStyle name="Currency 86" xfId="19382" xr:uid="{00000000-0005-0000-0000-00002A720000}"/>
    <cellStyle name="Currency 86 2" xfId="19383" xr:uid="{00000000-0005-0000-0000-00002B720000}"/>
    <cellStyle name="Currency 87" xfId="19384" xr:uid="{00000000-0005-0000-0000-00002C720000}"/>
    <cellStyle name="Currency 87 2" xfId="19385" xr:uid="{00000000-0005-0000-0000-00002D720000}"/>
    <cellStyle name="Currency 88" xfId="19386" xr:uid="{00000000-0005-0000-0000-00002E720000}"/>
    <cellStyle name="Currency 88 2" xfId="19387" xr:uid="{00000000-0005-0000-0000-00002F720000}"/>
    <cellStyle name="Currency 89" xfId="19388" xr:uid="{00000000-0005-0000-0000-000030720000}"/>
    <cellStyle name="Currency 89 2" xfId="19389" xr:uid="{00000000-0005-0000-0000-000031720000}"/>
    <cellStyle name="Currency 9" xfId="19390" xr:uid="{00000000-0005-0000-0000-000032720000}"/>
    <cellStyle name="Currency 9 2" xfId="19391" xr:uid="{00000000-0005-0000-0000-000033720000}"/>
    <cellStyle name="Currency 9 2 2" xfId="19392" xr:uid="{00000000-0005-0000-0000-000034720000}"/>
    <cellStyle name="Currency 9 3" xfId="19393" xr:uid="{00000000-0005-0000-0000-000035720000}"/>
    <cellStyle name="Currency 9 3 2" xfId="19394" xr:uid="{00000000-0005-0000-0000-000036720000}"/>
    <cellStyle name="Currency 9 4" xfId="19395" xr:uid="{00000000-0005-0000-0000-000037720000}"/>
    <cellStyle name="Currency 9 4 2" xfId="19396" xr:uid="{00000000-0005-0000-0000-000038720000}"/>
    <cellStyle name="Currency 9 4 2 2" xfId="19397" xr:uid="{00000000-0005-0000-0000-000039720000}"/>
    <cellStyle name="Currency 9 4 2 2 2" xfId="19398" xr:uid="{00000000-0005-0000-0000-00003A720000}"/>
    <cellStyle name="Currency 9 4 2 2 3" xfId="48237" xr:uid="{00000000-0005-0000-0000-00003B720000}"/>
    <cellStyle name="Currency 9 4 2 3" xfId="19399" xr:uid="{00000000-0005-0000-0000-00003C720000}"/>
    <cellStyle name="Currency 9 4 2 4" xfId="19400" xr:uid="{00000000-0005-0000-0000-00003D720000}"/>
    <cellStyle name="Currency 9 4 2 5" xfId="39006" xr:uid="{00000000-0005-0000-0000-00003E720000}"/>
    <cellStyle name="Currency 9 4 2 6" xfId="48236" xr:uid="{00000000-0005-0000-0000-00003F720000}"/>
    <cellStyle name="Currency 9 4 3" xfId="19401" xr:uid="{00000000-0005-0000-0000-000040720000}"/>
    <cellStyle name="Currency 9 4 3 2" xfId="19402" xr:uid="{00000000-0005-0000-0000-000041720000}"/>
    <cellStyle name="Currency 9 4 3 3" xfId="48238" xr:uid="{00000000-0005-0000-0000-000042720000}"/>
    <cellStyle name="Currency 9 4 4" xfId="19403" xr:uid="{00000000-0005-0000-0000-000043720000}"/>
    <cellStyle name="Currency 9 4 5" xfId="19404" xr:uid="{00000000-0005-0000-0000-000044720000}"/>
    <cellStyle name="Currency 9 4 6" xfId="39005" xr:uid="{00000000-0005-0000-0000-000045720000}"/>
    <cellStyle name="Currency 9 4 7" xfId="48235" xr:uid="{00000000-0005-0000-0000-000046720000}"/>
    <cellStyle name="Currency 9 5" xfId="19405" xr:uid="{00000000-0005-0000-0000-000047720000}"/>
    <cellStyle name="Currency 9 5 2" xfId="19406" xr:uid="{00000000-0005-0000-0000-000048720000}"/>
    <cellStyle name="Currency 9 5 2 2" xfId="19407" xr:uid="{00000000-0005-0000-0000-000049720000}"/>
    <cellStyle name="Currency 9 5 2 3" xfId="48240" xr:uid="{00000000-0005-0000-0000-00004A720000}"/>
    <cellStyle name="Currency 9 5 3" xfId="19408" xr:uid="{00000000-0005-0000-0000-00004B720000}"/>
    <cellStyle name="Currency 9 5 4" xfId="19409" xr:uid="{00000000-0005-0000-0000-00004C720000}"/>
    <cellStyle name="Currency 9 5 5" xfId="39007" xr:uid="{00000000-0005-0000-0000-00004D720000}"/>
    <cellStyle name="Currency 9 5 6" xfId="48239" xr:uid="{00000000-0005-0000-0000-00004E720000}"/>
    <cellStyle name="Currency 9 6" xfId="19410" xr:uid="{00000000-0005-0000-0000-00004F720000}"/>
    <cellStyle name="Currency 9 6 2" xfId="19411" xr:uid="{00000000-0005-0000-0000-000050720000}"/>
    <cellStyle name="Currency 9 6 3" xfId="48241" xr:uid="{00000000-0005-0000-0000-000051720000}"/>
    <cellStyle name="Currency 9 7" xfId="19412" xr:uid="{00000000-0005-0000-0000-000052720000}"/>
    <cellStyle name="Currency 9 8" xfId="19413" xr:uid="{00000000-0005-0000-0000-000053720000}"/>
    <cellStyle name="Currency 9 9" xfId="48234" xr:uid="{00000000-0005-0000-0000-000054720000}"/>
    <cellStyle name="Currency 90" xfId="19414" xr:uid="{00000000-0005-0000-0000-000055720000}"/>
    <cellStyle name="Currency 90 2" xfId="19415" xr:uid="{00000000-0005-0000-0000-000056720000}"/>
    <cellStyle name="Currency 91" xfId="19416" xr:uid="{00000000-0005-0000-0000-000057720000}"/>
    <cellStyle name="Currency 91 2" xfId="19417" xr:uid="{00000000-0005-0000-0000-000058720000}"/>
    <cellStyle name="Currency 92" xfId="19418" xr:uid="{00000000-0005-0000-0000-000059720000}"/>
    <cellStyle name="Currency 92 2" xfId="19419" xr:uid="{00000000-0005-0000-0000-00005A720000}"/>
    <cellStyle name="Currency 93" xfId="19420" xr:uid="{00000000-0005-0000-0000-00005B720000}"/>
    <cellStyle name="Currency 93 2" xfId="19421" xr:uid="{00000000-0005-0000-0000-00005C720000}"/>
    <cellStyle name="Currency 94" xfId="19422" xr:uid="{00000000-0005-0000-0000-00005D720000}"/>
    <cellStyle name="Currency 94 2" xfId="19423" xr:uid="{00000000-0005-0000-0000-00005E720000}"/>
    <cellStyle name="Currency 95" xfId="19424" xr:uid="{00000000-0005-0000-0000-00005F720000}"/>
    <cellStyle name="Currency 95 2" xfId="19425" xr:uid="{00000000-0005-0000-0000-000060720000}"/>
    <cellStyle name="Currency 96" xfId="19426" xr:uid="{00000000-0005-0000-0000-000061720000}"/>
    <cellStyle name="Currency 96 2" xfId="19427" xr:uid="{00000000-0005-0000-0000-000062720000}"/>
    <cellStyle name="Currency 97" xfId="19428" xr:uid="{00000000-0005-0000-0000-000063720000}"/>
    <cellStyle name="Currency 97 2" xfId="19429" xr:uid="{00000000-0005-0000-0000-000064720000}"/>
    <cellStyle name="Currency 98" xfId="19430" xr:uid="{00000000-0005-0000-0000-000065720000}"/>
    <cellStyle name="Currency 98 2" xfId="19431" xr:uid="{00000000-0005-0000-0000-000066720000}"/>
    <cellStyle name="Currency 98 2 2" xfId="19432" xr:uid="{00000000-0005-0000-0000-000067720000}"/>
    <cellStyle name="Currency 98 3" xfId="19433" xr:uid="{00000000-0005-0000-0000-000068720000}"/>
    <cellStyle name="Currency 99" xfId="19434" xr:uid="{00000000-0005-0000-0000-000069720000}"/>
    <cellStyle name="Currency 99 2" xfId="19435" xr:uid="{00000000-0005-0000-0000-00006A720000}"/>
    <cellStyle name="Currency 99 2 2" xfId="19436" xr:uid="{00000000-0005-0000-0000-00006B720000}"/>
    <cellStyle name="Currency 99 3" xfId="19437" xr:uid="{00000000-0005-0000-0000-00006C720000}"/>
    <cellStyle name="D4_B8B1_005004B79812_.wvu.PrintTitlest" xfId="35096" xr:uid="{00000000-0005-0000-0000-00006D720000}"/>
    <cellStyle name="Data input" xfId="19438" xr:uid="{00000000-0005-0000-0000-00006E720000}"/>
    <cellStyle name="Data input 2" xfId="19439" xr:uid="{00000000-0005-0000-0000-00006F720000}"/>
    <cellStyle name="Data input 2 10" xfId="48243" xr:uid="{00000000-0005-0000-0000-000070720000}"/>
    <cellStyle name="Data input 2 2" xfId="19440" xr:uid="{00000000-0005-0000-0000-000071720000}"/>
    <cellStyle name="Data input 2 2 2" xfId="19441" xr:uid="{00000000-0005-0000-0000-000072720000}"/>
    <cellStyle name="Data input 2 2 2 2" xfId="48245" xr:uid="{00000000-0005-0000-0000-000073720000}"/>
    <cellStyle name="Data input 2 2 3" xfId="19442" xr:uid="{00000000-0005-0000-0000-000074720000}"/>
    <cellStyle name="Data input 2 2 3 2" xfId="48246" xr:uid="{00000000-0005-0000-0000-000075720000}"/>
    <cellStyle name="Data input 2 2 4" xfId="19443" xr:uid="{00000000-0005-0000-0000-000076720000}"/>
    <cellStyle name="Data input 2 2 4 2" xfId="19444" xr:uid="{00000000-0005-0000-0000-000077720000}"/>
    <cellStyle name="Data input 2 2 4 3" xfId="19445" xr:uid="{00000000-0005-0000-0000-000078720000}"/>
    <cellStyle name="Data input 2 2 4 4" xfId="48247" xr:uid="{00000000-0005-0000-0000-000079720000}"/>
    <cellStyle name="Data input 2 2 5" xfId="19446" xr:uid="{00000000-0005-0000-0000-00007A720000}"/>
    <cellStyle name="Data input 2 2 5 2" xfId="48248" xr:uid="{00000000-0005-0000-0000-00007B720000}"/>
    <cellStyle name="Data input 2 2 6" xfId="19447" xr:uid="{00000000-0005-0000-0000-00007C720000}"/>
    <cellStyle name="Data input 2 2 7" xfId="48244" xr:uid="{00000000-0005-0000-0000-00007D720000}"/>
    <cellStyle name="Data input 2 3" xfId="19448" xr:uid="{00000000-0005-0000-0000-00007E720000}"/>
    <cellStyle name="Data input 2 3 2" xfId="19449" xr:uid="{00000000-0005-0000-0000-00007F720000}"/>
    <cellStyle name="Data input 2 3 2 2" xfId="19450" xr:uid="{00000000-0005-0000-0000-000080720000}"/>
    <cellStyle name="Data input 2 3 2 2 2" xfId="39008" xr:uid="{00000000-0005-0000-0000-000081720000}"/>
    <cellStyle name="Data input 2 3 2 2 2 2" xfId="48252" xr:uid="{00000000-0005-0000-0000-000082720000}"/>
    <cellStyle name="Data input 2 3 2 2 3" xfId="48251" xr:uid="{00000000-0005-0000-0000-000083720000}"/>
    <cellStyle name="Data input 2 3 2 3" xfId="19451" xr:uid="{00000000-0005-0000-0000-000084720000}"/>
    <cellStyle name="Data input 2 3 2 3 2" xfId="19452" xr:uid="{00000000-0005-0000-0000-000085720000}"/>
    <cellStyle name="Data input 2 3 2 3 3" xfId="19453" xr:uid="{00000000-0005-0000-0000-000086720000}"/>
    <cellStyle name="Data input 2 3 2 3 4" xfId="48253" xr:uid="{00000000-0005-0000-0000-000087720000}"/>
    <cellStyle name="Data input 2 3 2 4" xfId="19454" xr:uid="{00000000-0005-0000-0000-000088720000}"/>
    <cellStyle name="Data input 2 3 2 5" xfId="19455" xr:uid="{00000000-0005-0000-0000-000089720000}"/>
    <cellStyle name="Data input 2 3 2 6" xfId="48250" xr:uid="{00000000-0005-0000-0000-00008A720000}"/>
    <cellStyle name="Data input 2 3 3" xfId="19456" xr:uid="{00000000-0005-0000-0000-00008B720000}"/>
    <cellStyle name="Data input 2 3 3 2" xfId="48254" xr:uid="{00000000-0005-0000-0000-00008C720000}"/>
    <cellStyle name="Data input 2 3 4" xfId="19457" xr:uid="{00000000-0005-0000-0000-00008D720000}"/>
    <cellStyle name="Data input 2 3 4 2" xfId="19458" xr:uid="{00000000-0005-0000-0000-00008E720000}"/>
    <cellStyle name="Data input 2 3 4 2 2" xfId="19459" xr:uid="{00000000-0005-0000-0000-00008F720000}"/>
    <cellStyle name="Data input 2 3 4 2 3" xfId="19460" xr:uid="{00000000-0005-0000-0000-000090720000}"/>
    <cellStyle name="Data input 2 3 4 2 4" xfId="48256" xr:uid="{00000000-0005-0000-0000-000091720000}"/>
    <cellStyle name="Data input 2 3 4 3" xfId="19461" xr:uid="{00000000-0005-0000-0000-000092720000}"/>
    <cellStyle name="Data input 2 3 4 4" xfId="19462" xr:uid="{00000000-0005-0000-0000-000093720000}"/>
    <cellStyle name="Data input 2 3 4 5" xfId="48255" xr:uid="{00000000-0005-0000-0000-000094720000}"/>
    <cellStyle name="Data input 2 3 5" xfId="19463" xr:uid="{00000000-0005-0000-0000-000095720000}"/>
    <cellStyle name="Data input 2 3 5 2" xfId="48257" xr:uid="{00000000-0005-0000-0000-000096720000}"/>
    <cellStyle name="Data input 2 3 6" xfId="19464" xr:uid="{00000000-0005-0000-0000-000097720000}"/>
    <cellStyle name="Data input 2 3 6 2" xfId="48258" xr:uid="{00000000-0005-0000-0000-000098720000}"/>
    <cellStyle name="Data input 2 3 7" xfId="48249" xr:uid="{00000000-0005-0000-0000-000099720000}"/>
    <cellStyle name="Data input 2 4" xfId="19465" xr:uid="{00000000-0005-0000-0000-00009A720000}"/>
    <cellStyle name="Data input 2 4 2" xfId="19466" xr:uid="{00000000-0005-0000-0000-00009B720000}"/>
    <cellStyle name="Data input 2 4 2 2" xfId="19467" xr:uid="{00000000-0005-0000-0000-00009C720000}"/>
    <cellStyle name="Data input 2 4 2 2 2" xfId="19468" xr:uid="{00000000-0005-0000-0000-00009D720000}"/>
    <cellStyle name="Data input 2 4 2 2 3" xfId="19469" xr:uid="{00000000-0005-0000-0000-00009E720000}"/>
    <cellStyle name="Data input 2 4 2 2 4" xfId="48261" xr:uid="{00000000-0005-0000-0000-00009F720000}"/>
    <cellStyle name="Data input 2 4 2 3" xfId="19470" xr:uid="{00000000-0005-0000-0000-0000A0720000}"/>
    <cellStyle name="Data input 2 4 2 3 2" xfId="48262" xr:uid="{00000000-0005-0000-0000-0000A1720000}"/>
    <cellStyle name="Data input 2 4 2 4" xfId="19471" xr:uid="{00000000-0005-0000-0000-0000A2720000}"/>
    <cellStyle name="Data input 2 4 2 5" xfId="48260" xr:uid="{00000000-0005-0000-0000-0000A3720000}"/>
    <cellStyle name="Data input 2 4 3" xfId="19472" xr:uid="{00000000-0005-0000-0000-0000A4720000}"/>
    <cellStyle name="Data input 2 4 3 2" xfId="48263" xr:uid="{00000000-0005-0000-0000-0000A5720000}"/>
    <cellStyle name="Data input 2 4 4" xfId="19473" xr:uid="{00000000-0005-0000-0000-0000A6720000}"/>
    <cellStyle name="Data input 2 4 4 2" xfId="19474" xr:uid="{00000000-0005-0000-0000-0000A7720000}"/>
    <cellStyle name="Data input 2 4 4 3" xfId="19475" xr:uid="{00000000-0005-0000-0000-0000A8720000}"/>
    <cellStyle name="Data input 2 4 4 4" xfId="48264" xr:uid="{00000000-0005-0000-0000-0000A9720000}"/>
    <cellStyle name="Data input 2 4 5" xfId="19476" xr:uid="{00000000-0005-0000-0000-0000AA720000}"/>
    <cellStyle name="Data input 2 4 5 2" xfId="48265" xr:uid="{00000000-0005-0000-0000-0000AB720000}"/>
    <cellStyle name="Data input 2 4 6" xfId="19477" xr:uid="{00000000-0005-0000-0000-0000AC720000}"/>
    <cellStyle name="Data input 2 4 7" xfId="48259" xr:uid="{00000000-0005-0000-0000-0000AD720000}"/>
    <cellStyle name="Data input 2 5" xfId="19478" xr:uid="{00000000-0005-0000-0000-0000AE720000}"/>
    <cellStyle name="Data input 2 5 2" xfId="48266" xr:uid="{00000000-0005-0000-0000-0000AF720000}"/>
    <cellStyle name="Data input 2 6" xfId="19479" xr:uid="{00000000-0005-0000-0000-0000B0720000}"/>
    <cellStyle name="Data input 2 6 2" xfId="48267" xr:uid="{00000000-0005-0000-0000-0000B1720000}"/>
    <cellStyle name="Data input 2 7" xfId="19480" xr:uid="{00000000-0005-0000-0000-0000B2720000}"/>
    <cellStyle name="Data input 2 7 2" xfId="19481" xr:uid="{00000000-0005-0000-0000-0000B3720000}"/>
    <cellStyle name="Data input 2 7 2 2" xfId="19482" xr:uid="{00000000-0005-0000-0000-0000B4720000}"/>
    <cellStyle name="Data input 2 7 2 3" xfId="19483" xr:uid="{00000000-0005-0000-0000-0000B5720000}"/>
    <cellStyle name="Data input 2 7 2 4" xfId="48269" xr:uid="{00000000-0005-0000-0000-0000B6720000}"/>
    <cellStyle name="Data input 2 7 3" xfId="19484" xr:uid="{00000000-0005-0000-0000-0000B7720000}"/>
    <cellStyle name="Data input 2 7 4" xfId="19485" xr:uid="{00000000-0005-0000-0000-0000B8720000}"/>
    <cellStyle name="Data input 2 7 5" xfId="48268" xr:uid="{00000000-0005-0000-0000-0000B9720000}"/>
    <cellStyle name="Data input 2 8" xfId="19486" xr:uid="{00000000-0005-0000-0000-0000BA720000}"/>
    <cellStyle name="Data input 2 8 2" xfId="48270" xr:uid="{00000000-0005-0000-0000-0000BB720000}"/>
    <cellStyle name="Data input 2 9" xfId="19487" xr:uid="{00000000-0005-0000-0000-0000BC720000}"/>
    <cellStyle name="Data input 2 9 2" xfId="48271" xr:uid="{00000000-0005-0000-0000-0000BD720000}"/>
    <cellStyle name="Data input 3" xfId="19488" xr:uid="{00000000-0005-0000-0000-0000BE720000}"/>
    <cellStyle name="Data input 3 2" xfId="19489" xr:uid="{00000000-0005-0000-0000-0000BF720000}"/>
    <cellStyle name="Data input 3 2 2" xfId="19490" xr:uid="{00000000-0005-0000-0000-0000C0720000}"/>
    <cellStyle name="Data input 3 2 2 2" xfId="19491" xr:uid="{00000000-0005-0000-0000-0000C1720000}"/>
    <cellStyle name="Data input 3 2 2 3" xfId="19492" xr:uid="{00000000-0005-0000-0000-0000C2720000}"/>
    <cellStyle name="Data input 3 2 2 4" xfId="48274" xr:uid="{00000000-0005-0000-0000-0000C3720000}"/>
    <cellStyle name="Data input 3 2 3" xfId="19493" xr:uid="{00000000-0005-0000-0000-0000C4720000}"/>
    <cellStyle name="Data input 3 2 3 2" xfId="48275" xr:uid="{00000000-0005-0000-0000-0000C5720000}"/>
    <cellStyle name="Data input 3 2 4" xfId="19494" xr:uid="{00000000-0005-0000-0000-0000C6720000}"/>
    <cellStyle name="Data input 3 2 5" xfId="48273" xr:uid="{00000000-0005-0000-0000-0000C7720000}"/>
    <cellStyle name="Data input 3 3" xfId="19495" xr:uid="{00000000-0005-0000-0000-0000C8720000}"/>
    <cellStyle name="Data input 3 3 2" xfId="48276" xr:uid="{00000000-0005-0000-0000-0000C9720000}"/>
    <cellStyle name="Data input 3 4" xfId="19496" xr:uid="{00000000-0005-0000-0000-0000CA720000}"/>
    <cellStyle name="Data input 3 4 2" xfId="19497" xr:uid="{00000000-0005-0000-0000-0000CB720000}"/>
    <cellStyle name="Data input 3 4 3" xfId="19498" xr:uid="{00000000-0005-0000-0000-0000CC720000}"/>
    <cellStyle name="Data input 3 4 4" xfId="48277" xr:uid="{00000000-0005-0000-0000-0000CD720000}"/>
    <cellStyle name="Data input 3 5" xfId="19499" xr:uid="{00000000-0005-0000-0000-0000CE720000}"/>
    <cellStyle name="Data input 3 5 2" xfId="48278" xr:uid="{00000000-0005-0000-0000-0000CF720000}"/>
    <cellStyle name="Data input 3 6" xfId="19500" xr:uid="{00000000-0005-0000-0000-0000D0720000}"/>
    <cellStyle name="Data input 3 7" xfId="48272" xr:uid="{00000000-0005-0000-0000-0000D1720000}"/>
    <cellStyle name="Data input 4" xfId="19501" xr:uid="{00000000-0005-0000-0000-0000D2720000}"/>
    <cellStyle name="Data input 4 2" xfId="48279" xr:uid="{00000000-0005-0000-0000-0000D3720000}"/>
    <cellStyle name="Data input 5" xfId="19502" xr:uid="{00000000-0005-0000-0000-0000D4720000}"/>
    <cellStyle name="Data input 5 2" xfId="48280" xr:uid="{00000000-0005-0000-0000-0000D5720000}"/>
    <cellStyle name="Data input 6" xfId="19503" xr:uid="{00000000-0005-0000-0000-0000D6720000}"/>
    <cellStyle name="Data input 6 2" xfId="48281" xr:uid="{00000000-0005-0000-0000-0000D7720000}"/>
    <cellStyle name="Data input 7" xfId="48242" xr:uid="{00000000-0005-0000-0000-0000D8720000}"/>
    <cellStyle name="Date" xfId="19504" xr:uid="{00000000-0005-0000-0000-0000D9720000}"/>
    <cellStyle name="Date 2" xfId="19505" xr:uid="{00000000-0005-0000-0000-0000DA720000}"/>
    <cellStyle name="Date 2 2" xfId="19506" xr:uid="{00000000-0005-0000-0000-0000DB720000}"/>
    <cellStyle name="Date 2 3" xfId="41902" xr:uid="{00000000-0005-0000-0000-0000DC720000}"/>
    <cellStyle name="Date 3" xfId="41901" xr:uid="{00000000-0005-0000-0000-0000DD720000}"/>
    <cellStyle name="Date_ACS Overall" xfId="19507" xr:uid="{00000000-0005-0000-0000-0000DE720000}"/>
    <cellStyle name="Dates" xfId="19508" xr:uid="{00000000-0005-0000-0000-0000DF720000}"/>
    <cellStyle name="Dates 2" xfId="19509" xr:uid="{00000000-0005-0000-0000-0000E0720000}"/>
    <cellStyle name="Dates 2 10" xfId="48284" xr:uid="{00000000-0005-0000-0000-0000E1720000}"/>
    <cellStyle name="Dates 2 11" xfId="48283" xr:uid="{00000000-0005-0000-0000-0000E2720000}"/>
    <cellStyle name="Dates 2 2" xfId="19510" xr:uid="{00000000-0005-0000-0000-0000E3720000}"/>
    <cellStyle name="Dates 2 2 2" xfId="19511" xr:uid="{00000000-0005-0000-0000-0000E4720000}"/>
    <cellStyle name="Dates 2 2 2 2" xfId="48286" xr:uid="{00000000-0005-0000-0000-0000E5720000}"/>
    <cellStyle name="Dates 2 2 3" xfId="19512" xr:uid="{00000000-0005-0000-0000-0000E6720000}"/>
    <cellStyle name="Dates 2 2 3 2" xfId="48287" xr:uid="{00000000-0005-0000-0000-0000E7720000}"/>
    <cellStyle name="Dates 2 2 4" xfId="19513" xr:uid="{00000000-0005-0000-0000-0000E8720000}"/>
    <cellStyle name="Dates 2 2 4 2" xfId="19514" xr:uid="{00000000-0005-0000-0000-0000E9720000}"/>
    <cellStyle name="Dates 2 2 4 3" xfId="19515" xr:uid="{00000000-0005-0000-0000-0000EA720000}"/>
    <cellStyle name="Dates 2 2 4 4" xfId="48288" xr:uid="{00000000-0005-0000-0000-0000EB720000}"/>
    <cellStyle name="Dates 2 2 5" xfId="19516" xr:uid="{00000000-0005-0000-0000-0000EC720000}"/>
    <cellStyle name="Dates 2 2 5 2" xfId="48289" xr:uid="{00000000-0005-0000-0000-0000ED720000}"/>
    <cellStyle name="Dates 2 2 6" xfId="19517" xr:uid="{00000000-0005-0000-0000-0000EE720000}"/>
    <cellStyle name="Dates 2 2 7" xfId="48285" xr:uid="{00000000-0005-0000-0000-0000EF720000}"/>
    <cellStyle name="Dates 2 3" xfId="19518" xr:uid="{00000000-0005-0000-0000-0000F0720000}"/>
    <cellStyle name="Dates 2 3 2" xfId="19519" xr:uid="{00000000-0005-0000-0000-0000F1720000}"/>
    <cellStyle name="Dates 2 3 2 2" xfId="19520" xr:uid="{00000000-0005-0000-0000-0000F2720000}"/>
    <cellStyle name="Dates 2 3 2 2 2" xfId="39009" xr:uid="{00000000-0005-0000-0000-0000F3720000}"/>
    <cellStyle name="Dates 2 3 2 2 2 2" xfId="48293" xr:uid="{00000000-0005-0000-0000-0000F4720000}"/>
    <cellStyle name="Dates 2 3 2 2 3" xfId="48292" xr:uid="{00000000-0005-0000-0000-0000F5720000}"/>
    <cellStyle name="Dates 2 3 2 3" xfId="19521" xr:uid="{00000000-0005-0000-0000-0000F6720000}"/>
    <cellStyle name="Dates 2 3 2 3 2" xfId="19522" xr:uid="{00000000-0005-0000-0000-0000F7720000}"/>
    <cellStyle name="Dates 2 3 2 3 3" xfId="19523" xr:uid="{00000000-0005-0000-0000-0000F8720000}"/>
    <cellStyle name="Dates 2 3 2 3 4" xfId="48294" xr:uid="{00000000-0005-0000-0000-0000F9720000}"/>
    <cellStyle name="Dates 2 3 2 4" xfId="19524" xr:uid="{00000000-0005-0000-0000-0000FA720000}"/>
    <cellStyle name="Dates 2 3 2 5" xfId="19525" xr:uid="{00000000-0005-0000-0000-0000FB720000}"/>
    <cellStyle name="Dates 2 3 2 6" xfId="48291" xr:uid="{00000000-0005-0000-0000-0000FC720000}"/>
    <cellStyle name="Dates 2 3 3" xfId="19526" xr:uid="{00000000-0005-0000-0000-0000FD720000}"/>
    <cellStyle name="Dates 2 3 3 2" xfId="48295" xr:uid="{00000000-0005-0000-0000-0000FE720000}"/>
    <cellStyle name="Dates 2 3 4" xfId="19527" xr:uid="{00000000-0005-0000-0000-0000FF720000}"/>
    <cellStyle name="Dates 2 3 4 2" xfId="19528" xr:uid="{00000000-0005-0000-0000-000000730000}"/>
    <cellStyle name="Dates 2 3 4 2 2" xfId="19529" xr:uid="{00000000-0005-0000-0000-000001730000}"/>
    <cellStyle name="Dates 2 3 4 2 3" xfId="19530" xr:uid="{00000000-0005-0000-0000-000002730000}"/>
    <cellStyle name="Dates 2 3 4 2 4" xfId="48297" xr:uid="{00000000-0005-0000-0000-000003730000}"/>
    <cellStyle name="Dates 2 3 4 3" xfId="19531" xr:uid="{00000000-0005-0000-0000-000004730000}"/>
    <cellStyle name="Dates 2 3 4 4" xfId="19532" xr:uid="{00000000-0005-0000-0000-000005730000}"/>
    <cellStyle name="Dates 2 3 4 5" xfId="48296" xr:uid="{00000000-0005-0000-0000-000006730000}"/>
    <cellStyle name="Dates 2 3 5" xfId="19533" xr:uid="{00000000-0005-0000-0000-000007730000}"/>
    <cellStyle name="Dates 2 3 5 2" xfId="48298" xr:uid="{00000000-0005-0000-0000-000008730000}"/>
    <cellStyle name="Dates 2 3 6" xfId="19534" xr:uid="{00000000-0005-0000-0000-000009730000}"/>
    <cellStyle name="Dates 2 3 6 2" xfId="48299" xr:uid="{00000000-0005-0000-0000-00000A730000}"/>
    <cellStyle name="Dates 2 3 7" xfId="48290" xr:uid="{00000000-0005-0000-0000-00000B730000}"/>
    <cellStyle name="Dates 2 4" xfId="19535" xr:uid="{00000000-0005-0000-0000-00000C730000}"/>
    <cellStyle name="Dates 2 4 2" xfId="19536" xr:uid="{00000000-0005-0000-0000-00000D730000}"/>
    <cellStyle name="Dates 2 4 2 2" xfId="19537" xr:uid="{00000000-0005-0000-0000-00000E730000}"/>
    <cellStyle name="Dates 2 4 2 2 2" xfId="19538" xr:uid="{00000000-0005-0000-0000-00000F730000}"/>
    <cellStyle name="Dates 2 4 2 2 3" xfId="19539" xr:uid="{00000000-0005-0000-0000-000010730000}"/>
    <cellStyle name="Dates 2 4 2 2 4" xfId="48302" xr:uid="{00000000-0005-0000-0000-000011730000}"/>
    <cellStyle name="Dates 2 4 2 3" xfId="19540" xr:uid="{00000000-0005-0000-0000-000012730000}"/>
    <cellStyle name="Dates 2 4 2 3 2" xfId="48303" xr:uid="{00000000-0005-0000-0000-000013730000}"/>
    <cellStyle name="Dates 2 4 2 4" xfId="19541" xr:uid="{00000000-0005-0000-0000-000014730000}"/>
    <cellStyle name="Dates 2 4 2 5" xfId="48301" xr:uid="{00000000-0005-0000-0000-000015730000}"/>
    <cellStyle name="Dates 2 4 3" xfId="19542" xr:uid="{00000000-0005-0000-0000-000016730000}"/>
    <cellStyle name="Dates 2 4 3 2" xfId="48304" xr:uid="{00000000-0005-0000-0000-000017730000}"/>
    <cellStyle name="Dates 2 4 4" xfId="19543" xr:uid="{00000000-0005-0000-0000-000018730000}"/>
    <cellStyle name="Dates 2 4 4 2" xfId="19544" xr:uid="{00000000-0005-0000-0000-000019730000}"/>
    <cellStyle name="Dates 2 4 4 3" xfId="19545" xr:uid="{00000000-0005-0000-0000-00001A730000}"/>
    <cellStyle name="Dates 2 4 4 4" xfId="48305" xr:uid="{00000000-0005-0000-0000-00001B730000}"/>
    <cellStyle name="Dates 2 4 5" xfId="19546" xr:uid="{00000000-0005-0000-0000-00001C730000}"/>
    <cellStyle name="Dates 2 4 5 2" xfId="48306" xr:uid="{00000000-0005-0000-0000-00001D730000}"/>
    <cellStyle name="Dates 2 4 6" xfId="19547" xr:uid="{00000000-0005-0000-0000-00001E730000}"/>
    <cellStyle name="Dates 2 4 7" xfId="48300" xr:uid="{00000000-0005-0000-0000-00001F730000}"/>
    <cellStyle name="Dates 2 5" xfId="19548" xr:uid="{00000000-0005-0000-0000-000020730000}"/>
    <cellStyle name="Dates 2 5 2" xfId="48307" xr:uid="{00000000-0005-0000-0000-000021730000}"/>
    <cellStyle name="Dates 2 6" xfId="19549" xr:uid="{00000000-0005-0000-0000-000022730000}"/>
    <cellStyle name="Dates 2 6 2" xfId="48308" xr:uid="{00000000-0005-0000-0000-000023730000}"/>
    <cellStyle name="Dates 2 7" xfId="19550" xr:uid="{00000000-0005-0000-0000-000024730000}"/>
    <cellStyle name="Dates 2 7 2" xfId="19551" xr:uid="{00000000-0005-0000-0000-000025730000}"/>
    <cellStyle name="Dates 2 7 2 2" xfId="19552" xr:uid="{00000000-0005-0000-0000-000026730000}"/>
    <cellStyle name="Dates 2 7 2 3" xfId="19553" xr:uid="{00000000-0005-0000-0000-000027730000}"/>
    <cellStyle name="Dates 2 7 2 4" xfId="48310" xr:uid="{00000000-0005-0000-0000-000028730000}"/>
    <cellStyle name="Dates 2 7 3" xfId="19554" xr:uid="{00000000-0005-0000-0000-000029730000}"/>
    <cellStyle name="Dates 2 7 4" xfId="19555" xr:uid="{00000000-0005-0000-0000-00002A730000}"/>
    <cellStyle name="Dates 2 7 5" xfId="48309" xr:uid="{00000000-0005-0000-0000-00002B730000}"/>
    <cellStyle name="Dates 2 8" xfId="19556" xr:uid="{00000000-0005-0000-0000-00002C730000}"/>
    <cellStyle name="Dates 2 8 2" xfId="19557" xr:uid="{00000000-0005-0000-0000-00002D730000}"/>
    <cellStyle name="Dates 2 8 3" xfId="19558" xr:uid="{00000000-0005-0000-0000-00002E730000}"/>
    <cellStyle name="Dates 2 8 4" xfId="48311" xr:uid="{00000000-0005-0000-0000-00002F730000}"/>
    <cellStyle name="Dates 2 9" xfId="39010" xr:uid="{00000000-0005-0000-0000-000030730000}"/>
    <cellStyle name="Dates 2 9 2" xfId="48312" xr:uid="{00000000-0005-0000-0000-000031730000}"/>
    <cellStyle name="Dates 3" xfId="19559" xr:uid="{00000000-0005-0000-0000-000032730000}"/>
    <cellStyle name="Dates 3 2" xfId="19560" xr:uid="{00000000-0005-0000-0000-000033730000}"/>
    <cellStyle name="Dates 3 2 2" xfId="19561" xr:uid="{00000000-0005-0000-0000-000034730000}"/>
    <cellStyle name="Dates 3 2 2 2" xfId="48315" xr:uid="{00000000-0005-0000-0000-000035730000}"/>
    <cellStyle name="Dates 3 2 3" xfId="19562" xr:uid="{00000000-0005-0000-0000-000036730000}"/>
    <cellStyle name="Dates 3 2 3 2" xfId="19563" xr:uid="{00000000-0005-0000-0000-000037730000}"/>
    <cellStyle name="Dates 3 2 3 3" xfId="19564" xr:uid="{00000000-0005-0000-0000-000038730000}"/>
    <cellStyle name="Dates 3 2 3 4" xfId="48316" xr:uid="{00000000-0005-0000-0000-000039730000}"/>
    <cellStyle name="Dates 3 2 4" xfId="39011" xr:uid="{00000000-0005-0000-0000-00003A730000}"/>
    <cellStyle name="Dates 3 2 4 2" xfId="48317" xr:uid="{00000000-0005-0000-0000-00003B730000}"/>
    <cellStyle name="Dates 3 2 5" xfId="39012" xr:uid="{00000000-0005-0000-0000-00003C730000}"/>
    <cellStyle name="Dates 3 2 5 2" xfId="48318" xr:uid="{00000000-0005-0000-0000-00003D730000}"/>
    <cellStyle name="Dates 3 2 6" xfId="48314" xr:uid="{00000000-0005-0000-0000-00003E730000}"/>
    <cellStyle name="Dates 3 3" xfId="19565" xr:uid="{00000000-0005-0000-0000-00003F730000}"/>
    <cellStyle name="Dates 3 3 2" xfId="48319" xr:uid="{00000000-0005-0000-0000-000040730000}"/>
    <cellStyle name="Dates 3 4" xfId="19566" xr:uid="{00000000-0005-0000-0000-000041730000}"/>
    <cellStyle name="Dates 3 4 2" xfId="19567" xr:uid="{00000000-0005-0000-0000-000042730000}"/>
    <cellStyle name="Dates 3 4 3" xfId="19568" xr:uid="{00000000-0005-0000-0000-000043730000}"/>
    <cellStyle name="Dates 3 4 4" xfId="48320" xr:uid="{00000000-0005-0000-0000-000044730000}"/>
    <cellStyle name="Dates 3 5" xfId="39013" xr:uid="{00000000-0005-0000-0000-000045730000}"/>
    <cellStyle name="Dates 3 5 2" xfId="48321" xr:uid="{00000000-0005-0000-0000-000046730000}"/>
    <cellStyle name="Dates 3 6" xfId="39014" xr:uid="{00000000-0005-0000-0000-000047730000}"/>
    <cellStyle name="Dates 3 6 2" xfId="48322" xr:uid="{00000000-0005-0000-0000-000048730000}"/>
    <cellStyle name="Dates 3 7" xfId="48313" xr:uid="{00000000-0005-0000-0000-000049730000}"/>
    <cellStyle name="Dates 4" xfId="19569" xr:uid="{00000000-0005-0000-0000-00004A730000}"/>
    <cellStyle name="Dates 4 2" xfId="48323" xr:uid="{00000000-0005-0000-0000-00004B730000}"/>
    <cellStyle name="Dates 5" xfId="19570" xr:uid="{00000000-0005-0000-0000-00004C730000}"/>
    <cellStyle name="Dates 5 2" xfId="48324" xr:uid="{00000000-0005-0000-0000-00004D730000}"/>
    <cellStyle name="Dates 6" xfId="19571" xr:uid="{00000000-0005-0000-0000-00004E730000}"/>
    <cellStyle name="Dates 6 2" xfId="48325" xr:uid="{00000000-0005-0000-0000-00004F730000}"/>
    <cellStyle name="Dates 7" xfId="48282" xr:uid="{00000000-0005-0000-0000-000050730000}"/>
    <cellStyle name="dms_ColumnHGrey" xfId="41903" xr:uid="{00000000-0005-0000-0000-000051730000}"/>
    <cellStyle name="dms_Level2" xfId="56939" xr:uid="{4D1E932F-B84E-4085-8139-8E2D8067F4EC}"/>
    <cellStyle name="dms_Row" xfId="56940" xr:uid="{42B83434-31C1-4C2B-A39E-97537658A140}"/>
    <cellStyle name="Emphasis 1" xfId="35097" xr:uid="{00000000-0005-0000-0000-000052730000}"/>
    <cellStyle name="Emphasis 2" xfId="35098" xr:uid="{00000000-0005-0000-0000-000053730000}"/>
    <cellStyle name="Emphasis 3" xfId="35099" xr:uid="{00000000-0005-0000-0000-000054730000}"/>
    <cellStyle name="Euro" xfId="19572" xr:uid="{00000000-0005-0000-0000-000055730000}"/>
    <cellStyle name="Euro 2" xfId="19573" xr:uid="{00000000-0005-0000-0000-000056730000}"/>
    <cellStyle name="Euro 2 2" xfId="19574" xr:uid="{00000000-0005-0000-0000-000057730000}"/>
    <cellStyle name="Euro 3" xfId="19575" xr:uid="{00000000-0005-0000-0000-000058730000}"/>
    <cellStyle name="Euro 3 2" xfId="19576" xr:uid="{00000000-0005-0000-0000-000059730000}"/>
    <cellStyle name="Euro 4" xfId="19577" xr:uid="{00000000-0005-0000-0000-00005A730000}"/>
    <cellStyle name="Euro 4 2" xfId="19578" xr:uid="{00000000-0005-0000-0000-00005B730000}"/>
    <cellStyle name="Euro 5" xfId="19579" xr:uid="{00000000-0005-0000-0000-00005C730000}"/>
    <cellStyle name="Euro 5 2" xfId="35100" xr:uid="{00000000-0005-0000-0000-00005D730000}"/>
    <cellStyle name="Euro 6" xfId="41904" xr:uid="{00000000-0005-0000-0000-00005E730000}"/>
    <cellStyle name="Explanatory Text 2" xfId="19580" xr:uid="{00000000-0005-0000-0000-00005F730000}"/>
    <cellStyle name="Explanatory Text 2 2" xfId="19581" xr:uid="{00000000-0005-0000-0000-000060730000}"/>
    <cellStyle name="Explanatory Text 2 2 2" xfId="19582" xr:uid="{00000000-0005-0000-0000-000061730000}"/>
    <cellStyle name="Explanatory Text 2 3" xfId="19583" xr:uid="{00000000-0005-0000-0000-000062730000}"/>
    <cellStyle name="Explanatory Text 2 3 2" xfId="19584" xr:uid="{00000000-0005-0000-0000-000063730000}"/>
    <cellStyle name="Explanatory Text 2 4" xfId="19585" xr:uid="{00000000-0005-0000-0000-000064730000}"/>
    <cellStyle name="Explanatory Text 2 4 2" xfId="19586" xr:uid="{00000000-0005-0000-0000-000065730000}"/>
    <cellStyle name="Explanatory Text 2 4 3" xfId="35101" xr:uid="{00000000-0005-0000-0000-000066730000}"/>
    <cellStyle name="Explanatory Text 2 5" xfId="19587" xr:uid="{00000000-0005-0000-0000-000067730000}"/>
    <cellStyle name="Explanatory Text 3" xfId="19588" xr:uid="{00000000-0005-0000-0000-000068730000}"/>
    <cellStyle name="Explanatory Text 3 2" xfId="19589" xr:uid="{00000000-0005-0000-0000-000069730000}"/>
    <cellStyle name="Explanatory Text 3 3" xfId="19590" xr:uid="{00000000-0005-0000-0000-00006A730000}"/>
    <cellStyle name="Explanatory Text 3 4" xfId="19591" xr:uid="{00000000-0005-0000-0000-00006B730000}"/>
    <cellStyle name="Explanatory Text 4" xfId="19592" xr:uid="{00000000-0005-0000-0000-00006C730000}"/>
    <cellStyle name="Explanatory Text 4 2" xfId="19593" xr:uid="{00000000-0005-0000-0000-00006D730000}"/>
    <cellStyle name="Explanatory Text 4 3" xfId="19594" xr:uid="{00000000-0005-0000-0000-00006E730000}"/>
    <cellStyle name="Explanatory Text 5" xfId="19595" xr:uid="{00000000-0005-0000-0000-00006F730000}"/>
    <cellStyle name="Explanatory Text 6" xfId="19596" xr:uid="{00000000-0005-0000-0000-000070730000}"/>
    <cellStyle name="EY%colcalc" xfId="19597" xr:uid="{00000000-0005-0000-0000-000071730000}"/>
    <cellStyle name="EY%input" xfId="19598" xr:uid="{00000000-0005-0000-0000-000072730000}"/>
    <cellStyle name="EY%rowcalc" xfId="19599" xr:uid="{00000000-0005-0000-0000-000073730000}"/>
    <cellStyle name="EY0dp" xfId="19600" xr:uid="{00000000-0005-0000-0000-000074730000}"/>
    <cellStyle name="EY1dp" xfId="19601" xr:uid="{00000000-0005-0000-0000-000075730000}"/>
    <cellStyle name="EY2dp" xfId="19602" xr:uid="{00000000-0005-0000-0000-000076730000}"/>
    <cellStyle name="EY3dp" xfId="19603" xr:uid="{00000000-0005-0000-0000-000077730000}"/>
    <cellStyle name="EYColumnHeading" xfId="19604" xr:uid="{00000000-0005-0000-0000-000078730000}"/>
    <cellStyle name="EYColumnHeading 2" xfId="19605" xr:uid="{00000000-0005-0000-0000-000079730000}"/>
    <cellStyle name="EYColumnHeading 2 2" xfId="19606" xr:uid="{00000000-0005-0000-0000-00007A730000}"/>
    <cellStyle name="EYColumnHeading 2 3" xfId="19607" xr:uid="{00000000-0005-0000-0000-00007B730000}"/>
    <cellStyle name="EYColumnHeading 2 4" xfId="19608" xr:uid="{00000000-0005-0000-0000-00007C730000}"/>
    <cellStyle name="EYColumnHeading 3" xfId="19609" xr:uid="{00000000-0005-0000-0000-00007D730000}"/>
    <cellStyle name="EYColumnHeading 3 2" xfId="19610" xr:uid="{00000000-0005-0000-0000-00007E730000}"/>
    <cellStyle name="EYColumnHeading 4" xfId="19611" xr:uid="{00000000-0005-0000-0000-00007F730000}"/>
    <cellStyle name="EYColumnHeading 4 2" xfId="19612" xr:uid="{00000000-0005-0000-0000-000080730000}"/>
    <cellStyle name="EYHeading1" xfId="19613" xr:uid="{00000000-0005-0000-0000-000081730000}"/>
    <cellStyle name="EYheading2" xfId="19614" xr:uid="{00000000-0005-0000-0000-000082730000}"/>
    <cellStyle name="EYheading3" xfId="19615" xr:uid="{00000000-0005-0000-0000-000083730000}"/>
    <cellStyle name="EYnumber" xfId="19616" xr:uid="{00000000-0005-0000-0000-000084730000}"/>
    <cellStyle name="EYnumber 2" xfId="19617" xr:uid="{00000000-0005-0000-0000-000085730000}"/>
    <cellStyle name="EYnumber 3" xfId="19618" xr:uid="{00000000-0005-0000-0000-000086730000}"/>
    <cellStyle name="EYSheetHeader1" xfId="19619" xr:uid="{00000000-0005-0000-0000-000087730000}"/>
    <cellStyle name="EYtext" xfId="19620" xr:uid="{00000000-0005-0000-0000-000088730000}"/>
    <cellStyle name="EYtext 2" xfId="19621" xr:uid="{00000000-0005-0000-0000-000089730000}"/>
    <cellStyle name="EYtext 2 2" xfId="19622" xr:uid="{00000000-0005-0000-0000-00008A730000}"/>
    <cellStyle name="EYtext 2 3" xfId="19623" xr:uid="{00000000-0005-0000-0000-00008B730000}"/>
    <cellStyle name="EYtext 2 4" xfId="19624" xr:uid="{00000000-0005-0000-0000-00008C730000}"/>
    <cellStyle name="EYtext 3" xfId="19625" xr:uid="{00000000-0005-0000-0000-00008D730000}"/>
    <cellStyle name="EYtext 3 2" xfId="19626" xr:uid="{00000000-0005-0000-0000-00008E730000}"/>
    <cellStyle name="EYtext 4" xfId="19627" xr:uid="{00000000-0005-0000-0000-00008F730000}"/>
    <cellStyle name="EYtext 4 2" xfId="19628" xr:uid="{00000000-0005-0000-0000-000090730000}"/>
    <cellStyle name="Fixed" xfId="19629" xr:uid="{00000000-0005-0000-0000-000091730000}"/>
    <cellStyle name="Fixed 2" xfId="35102" xr:uid="{00000000-0005-0000-0000-000092730000}"/>
    <cellStyle name="Gilsans" xfId="35103" xr:uid="{00000000-0005-0000-0000-000093730000}"/>
    <cellStyle name="Gilsansl" xfId="35104" xr:uid="{00000000-0005-0000-0000-000094730000}"/>
    <cellStyle name="Good 2" xfId="19630" xr:uid="{00000000-0005-0000-0000-000095730000}"/>
    <cellStyle name="Good 2 2" xfId="19631" xr:uid="{00000000-0005-0000-0000-000096730000}"/>
    <cellStyle name="Good 2 2 2" xfId="19632" xr:uid="{00000000-0005-0000-0000-000097730000}"/>
    <cellStyle name="Good 2 2 3" xfId="19633" xr:uid="{00000000-0005-0000-0000-000098730000}"/>
    <cellStyle name="Good 2 2 3 2" xfId="39016" xr:uid="{00000000-0005-0000-0000-000099730000}"/>
    <cellStyle name="Good 2 2 3 3" xfId="39015" xr:uid="{00000000-0005-0000-0000-00009A730000}"/>
    <cellStyle name="Good 2 2 4" xfId="19634" xr:uid="{00000000-0005-0000-0000-00009B730000}"/>
    <cellStyle name="Good 2 3" xfId="19635" xr:uid="{00000000-0005-0000-0000-00009C730000}"/>
    <cellStyle name="Good 2 3 2" xfId="19636" xr:uid="{00000000-0005-0000-0000-00009D730000}"/>
    <cellStyle name="Good 2 4" xfId="19637" xr:uid="{00000000-0005-0000-0000-00009E730000}"/>
    <cellStyle name="Good 2 5" xfId="19638" xr:uid="{00000000-0005-0000-0000-00009F730000}"/>
    <cellStyle name="Good 2 6" xfId="19639" xr:uid="{00000000-0005-0000-0000-0000A0730000}"/>
    <cellStyle name="Good 2 6 2" xfId="19640" xr:uid="{00000000-0005-0000-0000-0000A1730000}"/>
    <cellStyle name="Good 2 6 3" xfId="35105" xr:uid="{00000000-0005-0000-0000-0000A2730000}"/>
    <cellStyle name="Good 2 7" xfId="19641" xr:uid="{00000000-0005-0000-0000-0000A3730000}"/>
    <cellStyle name="Good 2 8" xfId="19642" xr:uid="{00000000-0005-0000-0000-0000A4730000}"/>
    <cellStyle name="Good 3" xfId="19643" xr:uid="{00000000-0005-0000-0000-0000A5730000}"/>
    <cellStyle name="Good 3 2" xfId="19644" xr:uid="{00000000-0005-0000-0000-0000A6730000}"/>
    <cellStyle name="Good 3 3" xfId="19645" xr:uid="{00000000-0005-0000-0000-0000A7730000}"/>
    <cellStyle name="Good 3 4" xfId="19646" xr:uid="{00000000-0005-0000-0000-0000A8730000}"/>
    <cellStyle name="Good 4" xfId="19647" xr:uid="{00000000-0005-0000-0000-0000A9730000}"/>
    <cellStyle name="Good 4 2" xfId="19648" xr:uid="{00000000-0005-0000-0000-0000AA730000}"/>
    <cellStyle name="Good 4 2 2" xfId="19649" xr:uid="{00000000-0005-0000-0000-0000AB730000}"/>
    <cellStyle name="Good 4 3" xfId="19650" xr:uid="{00000000-0005-0000-0000-0000AC730000}"/>
    <cellStyle name="Good 5" xfId="19651" xr:uid="{00000000-0005-0000-0000-0000AD730000}"/>
    <cellStyle name="Good 6" xfId="19652" xr:uid="{00000000-0005-0000-0000-0000AE730000}"/>
    <cellStyle name="Good 7" xfId="19653" xr:uid="{00000000-0005-0000-0000-0000AF730000}"/>
    <cellStyle name="Good 8" xfId="19654" xr:uid="{00000000-0005-0000-0000-0000B0730000}"/>
    <cellStyle name="Good 9" xfId="19655" xr:uid="{00000000-0005-0000-0000-0000B1730000}"/>
    <cellStyle name="Grey" xfId="19656" xr:uid="{00000000-0005-0000-0000-0000B2730000}"/>
    <cellStyle name="Hard Coded" xfId="19657" xr:uid="{00000000-0005-0000-0000-0000B3730000}"/>
    <cellStyle name="Hard Coded 10" xfId="19658" xr:uid="{00000000-0005-0000-0000-0000B4730000}"/>
    <cellStyle name="Hard Coded 10 2" xfId="19659" xr:uid="{00000000-0005-0000-0000-0000B5730000}"/>
    <cellStyle name="Hard Coded 10 2 2" xfId="19660" xr:uid="{00000000-0005-0000-0000-0000B6730000}"/>
    <cellStyle name="Hard Coded 10 2 2 2" xfId="19661" xr:uid="{00000000-0005-0000-0000-0000B7730000}"/>
    <cellStyle name="Hard Coded 10 2 2 2 2" xfId="19662" xr:uid="{00000000-0005-0000-0000-0000B8730000}"/>
    <cellStyle name="Hard Coded 10 2 2 2 3" xfId="19663" xr:uid="{00000000-0005-0000-0000-0000B9730000}"/>
    <cellStyle name="Hard Coded 10 2 2 2 4" xfId="39018" xr:uid="{00000000-0005-0000-0000-0000BA730000}"/>
    <cellStyle name="Hard Coded 10 2 2 2 5" xfId="48330" xr:uid="{00000000-0005-0000-0000-0000BB730000}"/>
    <cellStyle name="Hard Coded 10 2 2 3" xfId="19664" xr:uid="{00000000-0005-0000-0000-0000BC730000}"/>
    <cellStyle name="Hard Coded 10 2 2 3 2" xfId="39019" xr:uid="{00000000-0005-0000-0000-0000BD730000}"/>
    <cellStyle name="Hard Coded 10 2 2 3 3" xfId="48331" xr:uid="{00000000-0005-0000-0000-0000BE730000}"/>
    <cellStyle name="Hard Coded 10 2 2 4" xfId="19665" xr:uid="{00000000-0005-0000-0000-0000BF730000}"/>
    <cellStyle name="Hard Coded 10 2 2 5" xfId="39017" xr:uid="{00000000-0005-0000-0000-0000C0730000}"/>
    <cellStyle name="Hard Coded 10 2 2 6" xfId="48329" xr:uid="{00000000-0005-0000-0000-0000C1730000}"/>
    <cellStyle name="Hard Coded 10 2 3" xfId="19666" xr:uid="{00000000-0005-0000-0000-0000C2730000}"/>
    <cellStyle name="Hard Coded 10 2 3 2" xfId="19667" xr:uid="{00000000-0005-0000-0000-0000C3730000}"/>
    <cellStyle name="Hard Coded 10 2 3 2 2" xfId="19668" xr:uid="{00000000-0005-0000-0000-0000C4730000}"/>
    <cellStyle name="Hard Coded 10 2 3 2 3" xfId="19669" xr:uid="{00000000-0005-0000-0000-0000C5730000}"/>
    <cellStyle name="Hard Coded 10 2 3 3" xfId="19670" xr:uid="{00000000-0005-0000-0000-0000C6730000}"/>
    <cellStyle name="Hard Coded 10 2 3 4" xfId="19671" xr:uid="{00000000-0005-0000-0000-0000C7730000}"/>
    <cellStyle name="Hard Coded 10 2 3 5" xfId="39020" xr:uid="{00000000-0005-0000-0000-0000C8730000}"/>
    <cellStyle name="Hard Coded 10 2 3 6" xfId="48332" xr:uid="{00000000-0005-0000-0000-0000C9730000}"/>
    <cellStyle name="Hard Coded 10 2 4" xfId="19672" xr:uid="{00000000-0005-0000-0000-0000CA730000}"/>
    <cellStyle name="Hard Coded 10 2 5" xfId="35107" xr:uid="{00000000-0005-0000-0000-0000CB730000}"/>
    <cellStyle name="Hard Coded 10 2 6" xfId="48328" xr:uid="{00000000-0005-0000-0000-0000CC730000}"/>
    <cellStyle name="Hard Coded 10 3" xfId="19673" xr:uid="{00000000-0005-0000-0000-0000CD730000}"/>
    <cellStyle name="Hard Coded 10 3 2" xfId="19674" xr:uid="{00000000-0005-0000-0000-0000CE730000}"/>
    <cellStyle name="Hard Coded 10 3 2 2" xfId="19675" xr:uid="{00000000-0005-0000-0000-0000CF730000}"/>
    <cellStyle name="Hard Coded 10 3 2 2 2" xfId="19676" xr:uid="{00000000-0005-0000-0000-0000D0730000}"/>
    <cellStyle name="Hard Coded 10 3 2 2 3" xfId="19677" xr:uid="{00000000-0005-0000-0000-0000D1730000}"/>
    <cellStyle name="Hard Coded 10 3 2 2 4" xfId="39023" xr:uid="{00000000-0005-0000-0000-0000D2730000}"/>
    <cellStyle name="Hard Coded 10 3 2 2 5" xfId="48335" xr:uid="{00000000-0005-0000-0000-0000D3730000}"/>
    <cellStyle name="Hard Coded 10 3 2 3" xfId="19678" xr:uid="{00000000-0005-0000-0000-0000D4730000}"/>
    <cellStyle name="Hard Coded 10 3 2 3 2" xfId="39024" xr:uid="{00000000-0005-0000-0000-0000D5730000}"/>
    <cellStyle name="Hard Coded 10 3 2 3 3" xfId="48336" xr:uid="{00000000-0005-0000-0000-0000D6730000}"/>
    <cellStyle name="Hard Coded 10 3 2 4" xfId="19679" xr:uid="{00000000-0005-0000-0000-0000D7730000}"/>
    <cellStyle name="Hard Coded 10 3 2 5" xfId="39022" xr:uid="{00000000-0005-0000-0000-0000D8730000}"/>
    <cellStyle name="Hard Coded 10 3 2 6" xfId="48334" xr:uid="{00000000-0005-0000-0000-0000D9730000}"/>
    <cellStyle name="Hard Coded 10 3 3" xfId="19680" xr:uid="{00000000-0005-0000-0000-0000DA730000}"/>
    <cellStyle name="Hard Coded 10 3 3 2" xfId="19681" xr:uid="{00000000-0005-0000-0000-0000DB730000}"/>
    <cellStyle name="Hard Coded 10 3 3 3" xfId="19682" xr:uid="{00000000-0005-0000-0000-0000DC730000}"/>
    <cellStyle name="Hard Coded 10 3 4" xfId="19683" xr:uid="{00000000-0005-0000-0000-0000DD730000}"/>
    <cellStyle name="Hard Coded 10 3 5" xfId="39021" xr:uid="{00000000-0005-0000-0000-0000DE730000}"/>
    <cellStyle name="Hard Coded 10 3 6" xfId="48333" xr:uid="{00000000-0005-0000-0000-0000DF730000}"/>
    <cellStyle name="Hard Coded 10 4" xfId="19684" xr:uid="{00000000-0005-0000-0000-0000E0730000}"/>
    <cellStyle name="Hard Coded 10 4 2" xfId="19685" xr:uid="{00000000-0005-0000-0000-0000E1730000}"/>
    <cellStyle name="Hard Coded 10 4 2 2" xfId="19686" xr:uid="{00000000-0005-0000-0000-0000E2730000}"/>
    <cellStyle name="Hard Coded 10 4 2 3" xfId="19687" xr:uid="{00000000-0005-0000-0000-0000E3730000}"/>
    <cellStyle name="Hard Coded 10 4 2 4" xfId="39026" xr:uid="{00000000-0005-0000-0000-0000E4730000}"/>
    <cellStyle name="Hard Coded 10 4 2 5" xfId="48338" xr:uid="{00000000-0005-0000-0000-0000E5730000}"/>
    <cellStyle name="Hard Coded 10 4 3" xfId="19688" xr:uid="{00000000-0005-0000-0000-0000E6730000}"/>
    <cellStyle name="Hard Coded 10 4 4" xfId="19689" xr:uid="{00000000-0005-0000-0000-0000E7730000}"/>
    <cellStyle name="Hard Coded 10 4 5" xfId="39025" xr:uid="{00000000-0005-0000-0000-0000E8730000}"/>
    <cellStyle name="Hard Coded 10 4 6" xfId="48337" xr:uid="{00000000-0005-0000-0000-0000E9730000}"/>
    <cellStyle name="Hard Coded 10 5" xfId="19690" xr:uid="{00000000-0005-0000-0000-0000EA730000}"/>
    <cellStyle name="Hard Coded 10 5 2" xfId="19691" xr:uid="{00000000-0005-0000-0000-0000EB730000}"/>
    <cellStyle name="Hard Coded 10 5 2 2" xfId="19692" xr:uid="{00000000-0005-0000-0000-0000EC730000}"/>
    <cellStyle name="Hard Coded 10 5 2 3" xfId="19693" xr:uid="{00000000-0005-0000-0000-0000ED730000}"/>
    <cellStyle name="Hard Coded 10 5 2 4" xfId="39028" xr:uid="{00000000-0005-0000-0000-0000EE730000}"/>
    <cellStyle name="Hard Coded 10 5 2 5" xfId="48340" xr:uid="{00000000-0005-0000-0000-0000EF730000}"/>
    <cellStyle name="Hard Coded 10 5 3" xfId="19694" xr:uid="{00000000-0005-0000-0000-0000F0730000}"/>
    <cellStyle name="Hard Coded 10 5 3 2" xfId="19695" xr:uid="{00000000-0005-0000-0000-0000F1730000}"/>
    <cellStyle name="Hard Coded 10 5 3 3" xfId="19696" xr:uid="{00000000-0005-0000-0000-0000F2730000}"/>
    <cellStyle name="Hard Coded 10 5 4" xfId="19697" xr:uid="{00000000-0005-0000-0000-0000F3730000}"/>
    <cellStyle name="Hard Coded 10 5 5" xfId="39027" xr:uid="{00000000-0005-0000-0000-0000F4730000}"/>
    <cellStyle name="Hard Coded 10 5 6" xfId="48339" xr:uid="{00000000-0005-0000-0000-0000F5730000}"/>
    <cellStyle name="Hard Coded 10 6" xfId="19698" xr:uid="{00000000-0005-0000-0000-0000F6730000}"/>
    <cellStyle name="Hard Coded 10 6 2" xfId="48341" xr:uid="{00000000-0005-0000-0000-0000F7730000}"/>
    <cellStyle name="Hard Coded 10 7" xfId="19699" xr:uid="{00000000-0005-0000-0000-0000F8730000}"/>
    <cellStyle name="Hard Coded 10 8" xfId="35106" xr:uid="{00000000-0005-0000-0000-0000F9730000}"/>
    <cellStyle name="Hard Coded 10 9" xfId="48327" xr:uid="{00000000-0005-0000-0000-0000FA730000}"/>
    <cellStyle name="Hard Coded 11" xfId="19700" xr:uid="{00000000-0005-0000-0000-0000FB730000}"/>
    <cellStyle name="Hard Coded 11 2" xfId="19701" xr:uid="{00000000-0005-0000-0000-0000FC730000}"/>
    <cellStyle name="Hard Coded 11 2 2" xfId="19702" xr:uid="{00000000-0005-0000-0000-0000FD730000}"/>
    <cellStyle name="Hard Coded 11 2 2 2" xfId="19703" xr:uid="{00000000-0005-0000-0000-0000FE730000}"/>
    <cellStyle name="Hard Coded 11 2 2 3" xfId="19704" xr:uid="{00000000-0005-0000-0000-0000FF730000}"/>
    <cellStyle name="Hard Coded 11 2 2 4" xfId="39030" xr:uid="{00000000-0005-0000-0000-000000740000}"/>
    <cellStyle name="Hard Coded 11 2 2 5" xfId="48344" xr:uid="{00000000-0005-0000-0000-000001740000}"/>
    <cellStyle name="Hard Coded 11 2 3" xfId="19705" xr:uid="{00000000-0005-0000-0000-000002740000}"/>
    <cellStyle name="Hard Coded 11 2 3 2" xfId="39031" xr:uid="{00000000-0005-0000-0000-000003740000}"/>
    <cellStyle name="Hard Coded 11 2 3 3" xfId="48345" xr:uid="{00000000-0005-0000-0000-000004740000}"/>
    <cellStyle name="Hard Coded 11 2 4" xfId="19706" xr:uid="{00000000-0005-0000-0000-000005740000}"/>
    <cellStyle name="Hard Coded 11 2 5" xfId="39029" xr:uid="{00000000-0005-0000-0000-000006740000}"/>
    <cellStyle name="Hard Coded 11 2 6" xfId="48343" xr:uid="{00000000-0005-0000-0000-000007740000}"/>
    <cellStyle name="Hard Coded 11 3" xfId="19707" xr:uid="{00000000-0005-0000-0000-000008740000}"/>
    <cellStyle name="Hard Coded 11 3 2" xfId="19708" xr:uid="{00000000-0005-0000-0000-000009740000}"/>
    <cellStyle name="Hard Coded 11 3 2 2" xfId="19709" xr:uid="{00000000-0005-0000-0000-00000A740000}"/>
    <cellStyle name="Hard Coded 11 3 2 3" xfId="19710" xr:uid="{00000000-0005-0000-0000-00000B740000}"/>
    <cellStyle name="Hard Coded 11 3 3" xfId="19711" xr:uid="{00000000-0005-0000-0000-00000C740000}"/>
    <cellStyle name="Hard Coded 11 3 4" xfId="19712" xr:uid="{00000000-0005-0000-0000-00000D740000}"/>
    <cellStyle name="Hard Coded 11 3 5" xfId="39032" xr:uid="{00000000-0005-0000-0000-00000E740000}"/>
    <cellStyle name="Hard Coded 11 3 6" xfId="48346" xr:uid="{00000000-0005-0000-0000-00000F740000}"/>
    <cellStyle name="Hard Coded 11 4" xfId="19713" xr:uid="{00000000-0005-0000-0000-000010740000}"/>
    <cellStyle name="Hard Coded 11 4 2" xfId="19714" xr:uid="{00000000-0005-0000-0000-000011740000}"/>
    <cellStyle name="Hard Coded 11 4 2 2" xfId="19715" xr:uid="{00000000-0005-0000-0000-000012740000}"/>
    <cellStyle name="Hard Coded 11 4 2 3" xfId="19716" xr:uid="{00000000-0005-0000-0000-000013740000}"/>
    <cellStyle name="Hard Coded 11 4 3" xfId="19717" xr:uid="{00000000-0005-0000-0000-000014740000}"/>
    <cellStyle name="Hard Coded 11 4 4" xfId="19718" xr:uid="{00000000-0005-0000-0000-000015740000}"/>
    <cellStyle name="Hard Coded 11 4 5" xfId="39033" xr:uid="{00000000-0005-0000-0000-000016740000}"/>
    <cellStyle name="Hard Coded 11 4 6" xfId="48347" xr:uid="{00000000-0005-0000-0000-000017740000}"/>
    <cellStyle name="Hard Coded 11 5" xfId="19719" xr:uid="{00000000-0005-0000-0000-000018740000}"/>
    <cellStyle name="Hard Coded 11 5 2" xfId="19720" xr:uid="{00000000-0005-0000-0000-000019740000}"/>
    <cellStyle name="Hard Coded 11 5 3" xfId="19721" xr:uid="{00000000-0005-0000-0000-00001A740000}"/>
    <cellStyle name="Hard Coded 11 6" xfId="19722" xr:uid="{00000000-0005-0000-0000-00001B740000}"/>
    <cellStyle name="Hard Coded 11 7" xfId="35108" xr:uid="{00000000-0005-0000-0000-00001C740000}"/>
    <cellStyle name="Hard Coded 11 8" xfId="48342" xr:uid="{00000000-0005-0000-0000-00001D740000}"/>
    <cellStyle name="Hard Coded 12" xfId="19723" xr:uid="{00000000-0005-0000-0000-00001E740000}"/>
    <cellStyle name="Hard Coded 12 2" xfId="19724" xr:uid="{00000000-0005-0000-0000-00001F740000}"/>
    <cellStyle name="Hard Coded 12 2 2" xfId="19725" xr:uid="{00000000-0005-0000-0000-000020740000}"/>
    <cellStyle name="Hard Coded 12 2 2 2" xfId="19726" xr:uid="{00000000-0005-0000-0000-000021740000}"/>
    <cellStyle name="Hard Coded 12 2 2 3" xfId="19727" xr:uid="{00000000-0005-0000-0000-000022740000}"/>
    <cellStyle name="Hard Coded 12 2 2 4" xfId="39036" xr:uid="{00000000-0005-0000-0000-000023740000}"/>
    <cellStyle name="Hard Coded 12 2 2 5" xfId="48350" xr:uid="{00000000-0005-0000-0000-000024740000}"/>
    <cellStyle name="Hard Coded 12 2 3" xfId="19728" xr:uid="{00000000-0005-0000-0000-000025740000}"/>
    <cellStyle name="Hard Coded 12 2 3 2" xfId="39037" xr:uid="{00000000-0005-0000-0000-000026740000}"/>
    <cellStyle name="Hard Coded 12 2 3 3" xfId="48351" xr:uid="{00000000-0005-0000-0000-000027740000}"/>
    <cellStyle name="Hard Coded 12 2 4" xfId="19729" xr:uid="{00000000-0005-0000-0000-000028740000}"/>
    <cellStyle name="Hard Coded 12 2 5" xfId="39035" xr:uid="{00000000-0005-0000-0000-000029740000}"/>
    <cellStyle name="Hard Coded 12 2 6" xfId="48349" xr:uid="{00000000-0005-0000-0000-00002A740000}"/>
    <cellStyle name="Hard Coded 12 3" xfId="19730" xr:uid="{00000000-0005-0000-0000-00002B740000}"/>
    <cellStyle name="Hard Coded 12 3 2" xfId="19731" xr:uid="{00000000-0005-0000-0000-00002C740000}"/>
    <cellStyle name="Hard Coded 12 3 3" xfId="19732" xr:uid="{00000000-0005-0000-0000-00002D740000}"/>
    <cellStyle name="Hard Coded 12 4" xfId="19733" xr:uid="{00000000-0005-0000-0000-00002E740000}"/>
    <cellStyle name="Hard Coded 12 5" xfId="39034" xr:uid="{00000000-0005-0000-0000-00002F740000}"/>
    <cellStyle name="Hard Coded 12 6" xfId="48348" xr:uid="{00000000-0005-0000-0000-000030740000}"/>
    <cellStyle name="Hard Coded 13" xfId="19734" xr:uid="{00000000-0005-0000-0000-000031740000}"/>
    <cellStyle name="Hard Coded 13 2" xfId="48352" xr:uid="{00000000-0005-0000-0000-000032740000}"/>
    <cellStyle name="Hard Coded 14" xfId="34357" xr:uid="{00000000-0005-0000-0000-000033740000}"/>
    <cellStyle name="Hard Coded 15" xfId="48326" xr:uid="{00000000-0005-0000-0000-000034740000}"/>
    <cellStyle name="Hard Coded 2" xfId="19735" xr:uid="{00000000-0005-0000-0000-000035740000}"/>
    <cellStyle name="Hard Coded 2 10" xfId="48353" xr:uid="{00000000-0005-0000-0000-000036740000}"/>
    <cellStyle name="Hard Coded 2 2" xfId="19736" xr:uid="{00000000-0005-0000-0000-000037740000}"/>
    <cellStyle name="Hard Coded 2 2 2" xfId="19737" xr:uid="{00000000-0005-0000-0000-000038740000}"/>
    <cellStyle name="Hard Coded 2 2 2 2" xfId="19738" xr:uid="{00000000-0005-0000-0000-000039740000}"/>
    <cellStyle name="Hard Coded 2 2 2 2 2" xfId="19739" xr:uid="{00000000-0005-0000-0000-00003A740000}"/>
    <cellStyle name="Hard Coded 2 2 2 2 2 2" xfId="19740" xr:uid="{00000000-0005-0000-0000-00003B740000}"/>
    <cellStyle name="Hard Coded 2 2 2 2 2 3" xfId="19741" xr:uid="{00000000-0005-0000-0000-00003C740000}"/>
    <cellStyle name="Hard Coded 2 2 2 2 2 4" xfId="39039" xr:uid="{00000000-0005-0000-0000-00003D740000}"/>
    <cellStyle name="Hard Coded 2 2 2 2 2 5" xfId="48357" xr:uid="{00000000-0005-0000-0000-00003E740000}"/>
    <cellStyle name="Hard Coded 2 2 2 2 3" xfId="19742" xr:uid="{00000000-0005-0000-0000-00003F740000}"/>
    <cellStyle name="Hard Coded 2 2 2 2 3 2" xfId="39040" xr:uid="{00000000-0005-0000-0000-000040740000}"/>
    <cellStyle name="Hard Coded 2 2 2 2 3 3" xfId="48358" xr:uid="{00000000-0005-0000-0000-000041740000}"/>
    <cellStyle name="Hard Coded 2 2 2 2 4" xfId="19743" xr:uid="{00000000-0005-0000-0000-000042740000}"/>
    <cellStyle name="Hard Coded 2 2 2 2 5" xfId="39038" xr:uid="{00000000-0005-0000-0000-000043740000}"/>
    <cellStyle name="Hard Coded 2 2 2 2 6" xfId="48356" xr:uid="{00000000-0005-0000-0000-000044740000}"/>
    <cellStyle name="Hard Coded 2 2 2 3" xfId="19744" xr:uid="{00000000-0005-0000-0000-000045740000}"/>
    <cellStyle name="Hard Coded 2 2 2 3 2" xfId="19745" xr:uid="{00000000-0005-0000-0000-000046740000}"/>
    <cellStyle name="Hard Coded 2 2 2 3 2 2" xfId="19746" xr:uid="{00000000-0005-0000-0000-000047740000}"/>
    <cellStyle name="Hard Coded 2 2 2 3 2 3" xfId="19747" xr:uid="{00000000-0005-0000-0000-000048740000}"/>
    <cellStyle name="Hard Coded 2 2 2 3 3" xfId="19748" xr:uid="{00000000-0005-0000-0000-000049740000}"/>
    <cellStyle name="Hard Coded 2 2 2 3 4" xfId="19749" xr:uid="{00000000-0005-0000-0000-00004A740000}"/>
    <cellStyle name="Hard Coded 2 2 2 3 5" xfId="39041" xr:uid="{00000000-0005-0000-0000-00004B740000}"/>
    <cellStyle name="Hard Coded 2 2 2 3 6" xfId="48359" xr:uid="{00000000-0005-0000-0000-00004C740000}"/>
    <cellStyle name="Hard Coded 2 2 2 4" xfId="19750" xr:uid="{00000000-0005-0000-0000-00004D740000}"/>
    <cellStyle name="Hard Coded 2 2 2 5" xfId="35111" xr:uid="{00000000-0005-0000-0000-00004E740000}"/>
    <cellStyle name="Hard Coded 2 2 2 6" xfId="48355" xr:uid="{00000000-0005-0000-0000-00004F740000}"/>
    <cellStyle name="Hard Coded 2 2 3" xfId="19751" xr:uid="{00000000-0005-0000-0000-000050740000}"/>
    <cellStyle name="Hard Coded 2 2 3 2" xfId="19752" xr:uid="{00000000-0005-0000-0000-000051740000}"/>
    <cellStyle name="Hard Coded 2 2 3 2 2" xfId="19753" xr:uid="{00000000-0005-0000-0000-000052740000}"/>
    <cellStyle name="Hard Coded 2 2 3 2 2 2" xfId="19754" xr:uid="{00000000-0005-0000-0000-000053740000}"/>
    <cellStyle name="Hard Coded 2 2 3 2 2 3" xfId="19755" xr:uid="{00000000-0005-0000-0000-000054740000}"/>
    <cellStyle name="Hard Coded 2 2 3 2 2 4" xfId="39044" xr:uid="{00000000-0005-0000-0000-000055740000}"/>
    <cellStyle name="Hard Coded 2 2 3 2 2 5" xfId="48362" xr:uid="{00000000-0005-0000-0000-000056740000}"/>
    <cellStyle name="Hard Coded 2 2 3 2 3" xfId="19756" xr:uid="{00000000-0005-0000-0000-000057740000}"/>
    <cellStyle name="Hard Coded 2 2 3 2 3 2" xfId="39045" xr:uid="{00000000-0005-0000-0000-000058740000}"/>
    <cellStyle name="Hard Coded 2 2 3 2 3 3" xfId="48363" xr:uid="{00000000-0005-0000-0000-000059740000}"/>
    <cellStyle name="Hard Coded 2 2 3 2 4" xfId="19757" xr:uid="{00000000-0005-0000-0000-00005A740000}"/>
    <cellStyle name="Hard Coded 2 2 3 2 5" xfId="39043" xr:uid="{00000000-0005-0000-0000-00005B740000}"/>
    <cellStyle name="Hard Coded 2 2 3 2 6" xfId="48361" xr:uid="{00000000-0005-0000-0000-00005C740000}"/>
    <cellStyle name="Hard Coded 2 2 3 3" xfId="19758" xr:uid="{00000000-0005-0000-0000-00005D740000}"/>
    <cellStyle name="Hard Coded 2 2 3 3 2" xfId="19759" xr:uid="{00000000-0005-0000-0000-00005E740000}"/>
    <cellStyle name="Hard Coded 2 2 3 3 3" xfId="19760" xr:uid="{00000000-0005-0000-0000-00005F740000}"/>
    <cellStyle name="Hard Coded 2 2 3 4" xfId="19761" xr:uid="{00000000-0005-0000-0000-000060740000}"/>
    <cellStyle name="Hard Coded 2 2 3 5" xfId="39042" xr:uid="{00000000-0005-0000-0000-000061740000}"/>
    <cellStyle name="Hard Coded 2 2 3 6" xfId="48360" xr:uid="{00000000-0005-0000-0000-000062740000}"/>
    <cellStyle name="Hard Coded 2 2 4" xfId="19762" xr:uid="{00000000-0005-0000-0000-000063740000}"/>
    <cellStyle name="Hard Coded 2 2 4 2" xfId="19763" xr:uid="{00000000-0005-0000-0000-000064740000}"/>
    <cellStyle name="Hard Coded 2 2 4 2 2" xfId="19764" xr:uid="{00000000-0005-0000-0000-000065740000}"/>
    <cellStyle name="Hard Coded 2 2 4 2 3" xfId="19765" xr:uid="{00000000-0005-0000-0000-000066740000}"/>
    <cellStyle name="Hard Coded 2 2 4 2 4" xfId="39047" xr:uid="{00000000-0005-0000-0000-000067740000}"/>
    <cellStyle name="Hard Coded 2 2 4 2 5" xfId="48365" xr:uid="{00000000-0005-0000-0000-000068740000}"/>
    <cellStyle name="Hard Coded 2 2 4 3" xfId="19766" xr:uid="{00000000-0005-0000-0000-000069740000}"/>
    <cellStyle name="Hard Coded 2 2 4 4" xfId="19767" xr:uid="{00000000-0005-0000-0000-00006A740000}"/>
    <cellStyle name="Hard Coded 2 2 4 5" xfId="39046" xr:uid="{00000000-0005-0000-0000-00006B740000}"/>
    <cellStyle name="Hard Coded 2 2 4 6" xfId="48364" xr:uid="{00000000-0005-0000-0000-00006C740000}"/>
    <cellStyle name="Hard Coded 2 2 5" xfId="19768" xr:uid="{00000000-0005-0000-0000-00006D740000}"/>
    <cellStyle name="Hard Coded 2 2 5 2" xfId="19769" xr:uid="{00000000-0005-0000-0000-00006E740000}"/>
    <cellStyle name="Hard Coded 2 2 5 2 2" xfId="19770" xr:uid="{00000000-0005-0000-0000-00006F740000}"/>
    <cellStyle name="Hard Coded 2 2 5 2 3" xfId="19771" xr:uid="{00000000-0005-0000-0000-000070740000}"/>
    <cellStyle name="Hard Coded 2 2 5 2 4" xfId="39049" xr:uid="{00000000-0005-0000-0000-000071740000}"/>
    <cellStyle name="Hard Coded 2 2 5 2 5" xfId="48367" xr:uid="{00000000-0005-0000-0000-000072740000}"/>
    <cellStyle name="Hard Coded 2 2 5 3" xfId="19772" xr:uid="{00000000-0005-0000-0000-000073740000}"/>
    <cellStyle name="Hard Coded 2 2 5 4" xfId="19773" xr:uid="{00000000-0005-0000-0000-000074740000}"/>
    <cellStyle name="Hard Coded 2 2 5 5" xfId="39048" xr:uid="{00000000-0005-0000-0000-000075740000}"/>
    <cellStyle name="Hard Coded 2 2 5 6" xfId="48366" xr:uid="{00000000-0005-0000-0000-000076740000}"/>
    <cellStyle name="Hard Coded 2 2 6" xfId="19774" xr:uid="{00000000-0005-0000-0000-000077740000}"/>
    <cellStyle name="Hard Coded 2 2 6 2" xfId="19775" xr:uid="{00000000-0005-0000-0000-000078740000}"/>
    <cellStyle name="Hard Coded 2 2 6 3" xfId="19776" xr:uid="{00000000-0005-0000-0000-000079740000}"/>
    <cellStyle name="Hard Coded 2 2 6 4" xfId="39050" xr:uid="{00000000-0005-0000-0000-00007A740000}"/>
    <cellStyle name="Hard Coded 2 2 6 5" xfId="48368" xr:uid="{00000000-0005-0000-0000-00007B740000}"/>
    <cellStyle name="Hard Coded 2 2 7" xfId="19777" xr:uid="{00000000-0005-0000-0000-00007C740000}"/>
    <cellStyle name="Hard Coded 2 2 8" xfId="35110" xr:uid="{00000000-0005-0000-0000-00007D740000}"/>
    <cellStyle name="Hard Coded 2 2 9" xfId="48354" xr:uid="{00000000-0005-0000-0000-00007E740000}"/>
    <cellStyle name="Hard Coded 2 3" xfId="19778" xr:uid="{00000000-0005-0000-0000-00007F740000}"/>
    <cellStyle name="Hard Coded 2 3 2" xfId="19779" xr:uid="{00000000-0005-0000-0000-000080740000}"/>
    <cellStyle name="Hard Coded 2 3 2 2" xfId="19780" xr:uid="{00000000-0005-0000-0000-000081740000}"/>
    <cellStyle name="Hard Coded 2 3 2 2 2" xfId="19781" xr:uid="{00000000-0005-0000-0000-000082740000}"/>
    <cellStyle name="Hard Coded 2 3 2 2 2 2" xfId="19782" xr:uid="{00000000-0005-0000-0000-000083740000}"/>
    <cellStyle name="Hard Coded 2 3 2 2 2 3" xfId="19783" xr:uid="{00000000-0005-0000-0000-000084740000}"/>
    <cellStyle name="Hard Coded 2 3 2 2 2 4" xfId="39052" xr:uid="{00000000-0005-0000-0000-000085740000}"/>
    <cellStyle name="Hard Coded 2 3 2 2 2 5" xfId="48372" xr:uid="{00000000-0005-0000-0000-000086740000}"/>
    <cellStyle name="Hard Coded 2 3 2 2 3" xfId="19784" xr:uid="{00000000-0005-0000-0000-000087740000}"/>
    <cellStyle name="Hard Coded 2 3 2 2 3 2" xfId="39053" xr:uid="{00000000-0005-0000-0000-000088740000}"/>
    <cellStyle name="Hard Coded 2 3 2 2 3 3" xfId="48373" xr:uid="{00000000-0005-0000-0000-000089740000}"/>
    <cellStyle name="Hard Coded 2 3 2 2 4" xfId="19785" xr:uid="{00000000-0005-0000-0000-00008A740000}"/>
    <cellStyle name="Hard Coded 2 3 2 2 5" xfId="39051" xr:uid="{00000000-0005-0000-0000-00008B740000}"/>
    <cellStyle name="Hard Coded 2 3 2 2 6" xfId="48371" xr:uid="{00000000-0005-0000-0000-00008C740000}"/>
    <cellStyle name="Hard Coded 2 3 2 3" xfId="19786" xr:uid="{00000000-0005-0000-0000-00008D740000}"/>
    <cellStyle name="Hard Coded 2 3 2 3 2" xfId="19787" xr:uid="{00000000-0005-0000-0000-00008E740000}"/>
    <cellStyle name="Hard Coded 2 3 2 3 2 2" xfId="19788" xr:uid="{00000000-0005-0000-0000-00008F740000}"/>
    <cellStyle name="Hard Coded 2 3 2 3 2 3" xfId="19789" xr:uid="{00000000-0005-0000-0000-000090740000}"/>
    <cellStyle name="Hard Coded 2 3 2 3 3" xfId="19790" xr:uid="{00000000-0005-0000-0000-000091740000}"/>
    <cellStyle name="Hard Coded 2 3 2 3 4" xfId="19791" xr:uid="{00000000-0005-0000-0000-000092740000}"/>
    <cellStyle name="Hard Coded 2 3 2 3 5" xfId="39054" xr:uid="{00000000-0005-0000-0000-000093740000}"/>
    <cellStyle name="Hard Coded 2 3 2 3 6" xfId="48374" xr:uid="{00000000-0005-0000-0000-000094740000}"/>
    <cellStyle name="Hard Coded 2 3 2 4" xfId="19792" xr:uid="{00000000-0005-0000-0000-000095740000}"/>
    <cellStyle name="Hard Coded 2 3 2 5" xfId="35113" xr:uid="{00000000-0005-0000-0000-000096740000}"/>
    <cellStyle name="Hard Coded 2 3 2 6" xfId="48370" xr:uid="{00000000-0005-0000-0000-000097740000}"/>
    <cellStyle name="Hard Coded 2 3 3" xfId="19793" xr:uid="{00000000-0005-0000-0000-000098740000}"/>
    <cellStyle name="Hard Coded 2 3 3 2" xfId="19794" xr:uid="{00000000-0005-0000-0000-000099740000}"/>
    <cellStyle name="Hard Coded 2 3 3 2 2" xfId="19795" xr:uid="{00000000-0005-0000-0000-00009A740000}"/>
    <cellStyle name="Hard Coded 2 3 3 2 2 2" xfId="19796" xr:uid="{00000000-0005-0000-0000-00009B740000}"/>
    <cellStyle name="Hard Coded 2 3 3 2 2 3" xfId="19797" xr:uid="{00000000-0005-0000-0000-00009C740000}"/>
    <cellStyle name="Hard Coded 2 3 3 2 2 4" xfId="39057" xr:uid="{00000000-0005-0000-0000-00009D740000}"/>
    <cellStyle name="Hard Coded 2 3 3 2 2 5" xfId="48377" xr:uid="{00000000-0005-0000-0000-00009E740000}"/>
    <cellStyle name="Hard Coded 2 3 3 2 3" xfId="19798" xr:uid="{00000000-0005-0000-0000-00009F740000}"/>
    <cellStyle name="Hard Coded 2 3 3 2 3 2" xfId="39058" xr:uid="{00000000-0005-0000-0000-0000A0740000}"/>
    <cellStyle name="Hard Coded 2 3 3 2 3 3" xfId="48378" xr:uid="{00000000-0005-0000-0000-0000A1740000}"/>
    <cellStyle name="Hard Coded 2 3 3 2 4" xfId="19799" xr:uid="{00000000-0005-0000-0000-0000A2740000}"/>
    <cellStyle name="Hard Coded 2 3 3 2 5" xfId="39056" xr:uid="{00000000-0005-0000-0000-0000A3740000}"/>
    <cellStyle name="Hard Coded 2 3 3 2 6" xfId="48376" xr:uid="{00000000-0005-0000-0000-0000A4740000}"/>
    <cellStyle name="Hard Coded 2 3 3 3" xfId="19800" xr:uid="{00000000-0005-0000-0000-0000A5740000}"/>
    <cellStyle name="Hard Coded 2 3 3 3 2" xfId="19801" xr:uid="{00000000-0005-0000-0000-0000A6740000}"/>
    <cellStyle name="Hard Coded 2 3 3 3 3" xfId="19802" xr:uid="{00000000-0005-0000-0000-0000A7740000}"/>
    <cellStyle name="Hard Coded 2 3 3 4" xfId="19803" xr:uid="{00000000-0005-0000-0000-0000A8740000}"/>
    <cellStyle name="Hard Coded 2 3 3 5" xfId="39055" xr:uid="{00000000-0005-0000-0000-0000A9740000}"/>
    <cellStyle name="Hard Coded 2 3 3 6" xfId="48375" xr:uid="{00000000-0005-0000-0000-0000AA740000}"/>
    <cellStyle name="Hard Coded 2 3 4" xfId="19804" xr:uid="{00000000-0005-0000-0000-0000AB740000}"/>
    <cellStyle name="Hard Coded 2 3 4 2" xfId="19805" xr:uid="{00000000-0005-0000-0000-0000AC740000}"/>
    <cellStyle name="Hard Coded 2 3 4 2 2" xfId="19806" xr:uid="{00000000-0005-0000-0000-0000AD740000}"/>
    <cellStyle name="Hard Coded 2 3 4 2 3" xfId="19807" xr:uid="{00000000-0005-0000-0000-0000AE740000}"/>
    <cellStyle name="Hard Coded 2 3 4 2 4" xfId="39060" xr:uid="{00000000-0005-0000-0000-0000AF740000}"/>
    <cellStyle name="Hard Coded 2 3 4 2 5" xfId="48380" xr:uid="{00000000-0005-0000-0000-0000B0740000}"/>
    <cellStyle name="Hard Coded 2 3 4 3" xfId="19808" xr:uid="{00000000-0005-0000-0000-0000B1740000}"/>
    <cellStyle name="Hard Coded 2 3 4 3 2" xfId="39061" xr:uid="{00000000-0005-0000-0000-0000B2740000}"/>
    <cellStyle name="Hard Coded 2 3 4 3 3" xfId="48381" xr:uid="{00000000-0005-0000-0000-0000B3740000}"/>
    <cellStyle name="Hard Coded 2 3 4 4" xfId="19809" xr:uid="{00000000-0005-0000-0000-0000B4740000}"/>
    <cellStyle name="Hard Coded 2 3 4 5" xfId="39059" xr:uid="{00000000-0005-0000-0000-0000B5740000}"/>
    <cellStyle name="Hard Coded 2 3 4 6" xfId="48379" xr:uid="{00000000-0005-0000-0000-0000B6740000}"/>
    <cellStyle name="Hard Coded 2 3 5" xfId="19810" xr:uid="{00000000-0005-0000-0000-0000B7740000}"/>
    <cellStyle name="Hard Coded 2 3 5 2" xfId="19811" xr:uid="{00000000-0005-0000-0000-0000B8740000}"/>
    <cellStyle name="Hard Coded 2 3 5 2 2" xfId="19812" xr:uid="{00000000-0005-0000-0000-0000B9740000}"/>
    <cellStyle name="Hard Coded 2 3 5 2 3" xfId="19813" xr:uid="{00000000-0005-0000-0000-0000BA740000}"/>
    <cellStyle name="Hard Coded 2 3 5 3" xfId="19814" xr:uid="{00000000-0005-0000-0000-0000BB740000}"/>
    <cellStyle name="Hard Coded 2 3 5 4" xfId="19815" xr:uid="{00000000-0005-0000-0000-0000BC740000}"/>
    <cellStyle name="Hard Coded 2 3 5 5" xfId="39062" xr:uid="{00000000-0005-0000-0000-0000BD740000}"/>
    <cellStyle name="Hard Coded 2 3 5 6" xfId="48382" xr:uid="{00000000-0005-0000-0000-0000BE740000}"/>
    <cellStyle name="Hard Coded 2 3 6" xfId="19816" xr:uid="{00000000-0005-0000-0000-0000BF740000}"/>
    <cellStyle name="Hard Coded 2 3 6 2" xfId="19817" xr:uid="{00000000-0005-0000-0000-0000C0740000}"/>
    <cellStyle name="Hard Coded 2 3 6 2 2" xfId="19818" xr:uid="{00000000-0005-0000-0000-0000C1740000}"/>
    <cellStyle name="Hard Coded 2 3 6 2 3" xfId="19819" xr:uid="{00000000-0005-0000-0000-0000C2740000}"/>
    <cellStyle name="Hard Coded 2 3 6 3" xfId="19820" xr:uid="{00000000-0005-0000-0000-0000C3740000}"/>
    <cellStyle name="Hard Coded 2 3 6 3 2" xfId="19821" xr:uid="{00000000-0005-0000-0000-0000C4740000}"/>
    <cellStyle name="Hard Coded 2 3 6 3 3" xfId="19822" xr:uid="{00000000-0005-0000-0000-0000C5740000}"/>
    <cellStyle name="Hard Coded 2 3 6 4" xfId="19823" xr:uid="{00000000-0005-0000-0000-0000C6740000}"/>
    <cellStyle name="Hard Coded 2 3 6 5" xfId="39063" xr:uid="{00000000-0005-0000-0000-0000C7740000}"/>
    <cellStyle name="Hard Coded 2 3 6 6" xfId="48383" xr:uid="{00000000-0005-0000-0000-0000C8740000}"/>
    <cellStyle name="Hard Coded 2 3 7" xfId="19824" xr:uid="{00000000-0005-0000-0000-0000C9740000}"/>
    <cellStyle name="Hard Coded 2 3 7 2" xfId="48384" xr:uid="{00000000-0005-0000-0000-0000CA740000}"/>
    <cellStyle name="Hard Coded 2 3 8" xfId="35112" xr:uid="{00000000-0005-0000-0000-0000CB740000}"/>
    <cellStyle name="Hard Coded 2 3 9" xfId="48369" xr:uid="{00000000-0005-0000-0000-0000CC740000}"/>
    <cellStyle name="Hard Coded 2 4" xfId="19825" xr:uid="{00000000-0005-0000-0000-0000CD740000}"/>
    <cellStyle name="Hard Coded 2 4 2" xfId="19826" xr:uid="{00000000-0005-0000-0000-0000CE740000}"/>
    <cellStyle name="Hard Coded 2 4 2 2" xfId="19827" xr:uid="{00000000-0005-0000-0000-0000CF740000}"/>
    <cellStyle name="Hard Coded 2 4 2 2 2" xfId="19828" xr:uid="{00000000-0005-0000-0000-0000D0740000}"/>
    <cellStyle name="Hard Coded 2 4 2 2 3" xfId="19829" xr:uid="{00000000-0005-0000-0000-0000D1740000}"/>
    <cellStyle name="Hard Coded 2 4 2 2 4" xfId="39066" xr:uid="{00000000-0005-0000-0000-0000D2740000}"/>
    <cellStyle name="Hard Coded 2 4 2 2 5" xfId="48387" xr:uid="{00000000-0005-0000-0000-0000D3740000}"/>
    <cellStyle name="Hard Coded 2 4 2 3" xfId="19830" xr:uid="{00000000-0005-0000-0000-0000D4740000}"/>
    <cellStyle name="Hard Coded 2 4 2 3 2" xfId="39067" xr:uid="{00000000-0005-0000-0000-0000D5740000}"/>
    <cellStyle name="Hard Coded 2 4 2 3 3" xfId="48388" xr:uid="{00000000-0005-0000-0000-0000D6740000}"/>
    <cellStyle name="Hard Coded 2 4 2 4" xfId="19831" xr:uid="{00000000-0005-0000-0000-0000D7740000}"/>
    <cellStyle name="Hard Coded 2 4 2 5" xfId="39065" xr:uid="{00000000-0005-0000-0000-0000D8740000}"/>
    <cellStyle name="Hard Coded 2 4 2 6" xfId="48386" xr:uid="{00000000-0005-0000-0000-0000D9740000}"/>
    <cellStyle name="Hard Coded 2 4 3" xfId="19832" xr:uid="{00000000-0005-0000-0000-0000DA740000}"/>
    <cellStyle name="Hard Coded 2 4 3 2" xfId="19833" xr:uid="{00000000-0005-0000-0000-0000DB740000}"/>
    <cellStyle name="Hard Coded 2 4 3 3" xfId="19834" xr:uid="{00000000-0005-0000-0000-0000DC740000}"/>
    <cellStyle name="Hard Coded 2 4 4" xfId="19835" xr:uid="{00000000-0005-0000-0000-0000DD740000}"/>
    <cellStyle name="Hard Coded 2 4 5" xfId="39064" xr:uid="{00000000-0005-0000-0000-0000DE740000}"/>
    <cellStyle name="Hard Coded 2 4 6" xfId="48385" xr:uid="{00000000-0005-0000-0000-0000DF740000}"/>
    <cellStyle name="Hard Coded 2 5" xfId="19836" xr:uid="{00000000-0005-0000-0000-0000E0740000}"/>
    <cellStyle name="Hard Coded 2 5 2" xfId="19837" xr:uid="{00000000-0005-0000-0000-0000E1740000}"/>
    <cellStyle name="Hard Coded 2 5 2 2" xfId="19838" xr:uid="{00000000-0005-0000-0000-0000E2740000}"/>
    <cellStyle name="Hard Coded 2 5 2 2 2" xfId="19839" xr:uid="{00000000-0005-0000-0000-0000E3740000}"/>
    <cellStyle name="Hard Coded 2 5 2 2 3" xfId="19840" xr:uid="{00000000-0005-0000-0000-0000E4740000}"/>
    <cellStyle name="Hard Coded 2 5 2 2 4" xfId="39070" xr:uid="{00000000-0005-0000-0000-0000E5740000}"/>
    <cellStyle name="Hard Coded 2 5 2 2 5" xfId="48391" xr:uid="{00000000-0005-0000-0000-0000E6740000}"/>
    <cellStyle name="Hard Coded 2 5 2 3" xfId="19841" xr:uid="{00000000-0005-0000-0000-0000E7740000}"/>
    <cellStyle name="Hard Coded 2 5 2 3 2" xfId="39071" xr:uid="{00000000-0005-0000-0000-0000E8740000}"/>
    <cellStyle name="Hard Coded 2 5 2 3 3" xfId="48392" xr:uid="{00000000-0005-0000-0000-0000E9740000}"/>
    <cellStyle name="Hard Coded 2 5 2 4" xfId="19842" xr:uid="{00000000-0005-0000-0000-0000EA740000}"/>
    <cellStyle name="Hard Coded 2 5 2 5" xfId="39069" xr:uid="{00000000-0005-0000-0000-0000EB740000}"/>
    <cellStyle name="Hard Coded 2 5 2 6" xfId="48390" xr:uid="{00000000-0005-0000-0000-0000EC740000}"/>
    <cellStyle name="Hard Coded 2 5 3" xfId="19843" xr:uid="{00000000-0005-0000-0000-0000ED740000}"/>
    <cellStyle name="Hard Coded 2 5 3 2" xfId="19844" xr:uid="{00000000-0005-0000-0000-0000EE740000}"/>
    <cellStyle name="Hard Coded 2 5 3 3" xfId="19845" xr:uid="{00000000-0005-0000-0000-0000EF740000}"/>
    <cellStyle name="Hard Coded 2 5 4" xfId="19846" xr:uid="{00000000-0005-0000-0000-0000F0740000}"/>
    <cellStyle name="Hard Coded 2 5 5" xfId="39068" xr:uid="{00000000-0005-0000-0000-0000F1740000}"/>
    <cellStyle name="Hard Coded 2 5 6" xfId="48389" xr:uid="{00000000-0005-0000-0000-0000F2740000}"/>
    <cellStyle name="Hard Coded 2 6" xfId="19847" xr:uid="{00000000-0005-0000-0000-0000F3740000}"/>
    <cellStyle name="Hard Coded 2 6 2" xfId="19848" xr:uid="{00000000-0005-0000-0000-0000F4740000}"/>
    <cellStyle name="Hard Coded 2 6 2 2" xfId="19849" xr:uid="{00000000-0005-0000-0000-0000F5740000}"/>
    <cellStyle name="Hard Coded 2 6 2 3" xfId="19850" xr:uid="{00000000-0005-0000-0000-0000F6740000}"/>
    <cellStyle name="Hard Coded 2 6 3" xfId="19851" xr:uid="{00000000-0005-0000-0000-0000F7740000}"/>
    <cellStyle name="Hard Coded 2 6 4" xfId="19852" xr:uid="{00000000-0005-0000-0000-0000F8740000}"/>
    <cellStyle name="Hard Coded 2 6 5" xfId="39072" xr:uid="{00000000-0005-0000-0000-0000F9740000}"/>
    <cellStyle name="Hard Coded 2 6 6" xfId="48393" xr:uid="{00000000-0005-0000-0000-0000FA740000}"/>
    <cellStyle name="Hard Coded 2 7" xfId="19853" xr:uid="{00000000-0005-0000-0000-0000FB740000}"/>
    <cellStyle name="Hard Coded 2 7 2" xfId="19854" xr:uid="{00000000-0005-0000-0000-0000FC740000}"/>
    <cellStyle name="Hard Coded 2 7 2 2" xfId="19855" xr:uid="{00000000-0005-0000-0000-0000FD740000}"/>
    <cellStyle name="Hard Coded 2 7 2 3" xfId="19856" xr:uid="{00000000-0005-0000-0000-0000FE740000}"/>
    <cellStyle name="Hard Coded 2 7 3" xfId="19857" xr:uid="{00000000-0005-0000-0000-0000FF740000}"/>
    <cellStyle name="Hard Coded 2 7 3 2" xfId="19858" xr:uid="{00000000-0005-0000-0000-000000750000}"/>
    <cellStyle name="Hard Coded 2 7 3 3" xfId="19859" xr:uid="{00000000-0005-0000-0000-000001750000}"/>
    <cellStyle name="Hard Coded 2 7 4" xfId="19860" xr:uid="{00000000-0005-0000-0000-000002750000}"/>
    <cellStyle name="Hard Coded 2 7 5" xfId="39073" xr:uid="{00000000-0005-0000-0000-000003750000}"/>
    <cellStyle name="Hard Coded 2 7 6" xfId="48394" xr:uid="{00000000-0005-0000-0000-000004750000}"/>
    <cellStyle name="Hard Coded 2 8" xfId="19861" xr:uid="{00000000-0005-0000-0000-000005750000}"/>
    <cellStyle name="Hard Coded 2 8 2" xfId="48395" xr:uid="{00000000-0005-0000-0000-000006750000}"/>
    <cellStyle name="Hard Coded 2 9" xfId="35109" xr:uid="{00000000-0005-0000-0000-000007750000}"/>
    <cellStyle name="Hard Coded 3" xfId="19862" xr:uid="{00000000-0005-0000-0000-000008750000}"/>
    <cellStyle name="Hard Coded 3 10" xfId="35114" xr:uid="{00000000-0005-0000-0000-000009750000}"/>
    <cellStyle name="Hard Coded 3 11" xfId="48396" xr:uid="{00000000-0005-0000-0000-00000A750000}"/>
    <cellStyle name="Hard Coded 3 2" xfId="19863" xr:uid="{00000000-0005-0000-0000-00000B750000}"/>
    <cellStyle name="Hard Coded 3 2 2" xfId="19864" xr:uid="{00000000-0005-0000-0000-00000C750000}"/>
    <cellStyle name="Hard Coded 3 2 2 2" xfId="19865" xr:uid="{00000000-0005-0000-0000-00000D750000}"/>
    <cellStyle name="Hard Coded 3 2 2 2 2" xfId="19866" xr:uid="{00000000-0005-0000-0000-00000E750000}"/>
    <cellStyle name="Hard Coded 3 2 2 2 2 2" xfId="19867" xr:uid="{00000000-0005-0000-0000-00000F750000}"/>
    <cellStyle name="Hard Coded 3 2 2 2 2 3" xfId="19868" xr:uid="{00000000-0005-0000-0000-000010750000}"/>
    <cellStyle name="Hard Coded 3 2 2 2 2 4" xfId="39075" xr:uid="{00000000-0005-0000-0000-000011750000}"/>
    <cellStyle name="Hard Coded 3 2 2 2 2 5" xfId="48400" xr:uid="{00000000-0005-0000-0000-000012750000}"/>
    <cellStyle name="Hard Coded 3 2 2 2 3" xfId="19869" xr:uid="{00000000-0005-0000-0000-000013750000}"/>
    <cellStyle name="Hard Coded 3 2 2 2 3 2" xfId="39076" xr:uid="{00000000-0005-0000-0000-000014750000}"/>
    <cellStyle name="Hard Coded 3 2 2 2 3 3" xfId="48401" xr:uid="{00000000-0005-0000-0000-000015750000}"/>
    <cellStyle name="Hard Coded 3 2 2 2 4" xfId="19870" xr:uid="{00000000-0005-0000-0000-000016750000}"/>
    <cellStyle name="Hard Coded 3 2 2 2 5" xfId="39074" xr:uid="{00000000-0005-0000-0000-000017750000}"/>
    <cellStyle name="Hard Coded 3 2 2 2 6" xfId="48399" xr:uid="{00000000-0005-0000-0000-000018750000}"/>
    <cellStyle name="Hard Coded 3 2 2 3" xfId="19871" xr:uid="{00000000-0005-0000-0000-000019750000}"/>
    <cellStyle name="Hard Coded 3 2 2 3 2" xfId="19872" xr:uid="{00000000-0005-0000-0000-00001A750000}"/>
    <cellStyle name="Hard Coded 3 2 2 3 2 2" xfId="19873" xr:uid="{00000000-0005-0000-0000-00001B750000}"/>
    <cellStyle name="Hard Coded 3 2 2 3 2 3" xfId="19874" xr:uid="{00000000-0005-0000-0000-00001C750000}"/>
    <cellStyle name="Hard Coded 3 2 2 3 3" xfId="19875" xr:uid="{00000000-0005-0000-0000-00001D750000}"/>
    <cellStyle name="Hard Coded 3 2 2 3 4" xfId="19876" xr:uid="{00000000-0005-0000-0000-00001E750000}"/>
    <cellStyle name="Hard Coded 3 2 2 3 5" xfId="39077" xr:uid="{00000000-0005-0000-0000-00001F750000}"/>
    <cellStyle name="Hard Coded 3 2 2 3 6" xfId="48402" xr:uid="{00000000-0005-0000-0000-000020750000}"/>
    <cellStyle name="Hard Coded 3 2 2 4" xfId="19877" xr:uid="{00000000-0005-0000-0000-000021750000}"/>
    <cellStyle name="Hard Coded 3 2 2 5" xfId="35116" xr:uid="{00000000-0005-0000-0000-000022750000}"/>
    <cellStyle name="Hard Coded 3 2 2 6" xfId="48398" xr:uid="{00000000-0005-0000-0000-000023750000}"/>
    <cellStyle name="Hard Coded 3 2 3" xfId="19878" xr:uid="{00000000-0005-0000-0000-000024750000}"/>
    <cellStyle name="Hard Coded 3 2 3 2" xfId="19879" xr:uid="{00000000-0005-0000-0000-000025750000}"/>
    <cellStyle name="Hard Coded 3 2 3 2 2" xfId="19880" xr:uid="{00000000-0005-0000-0000-000026750000}"/>
    <cellStyle name="Hard Coded 3 2 3 2 2 2" xfId="19881" xr:uid="{00000000-0005-0000-0000-000027750000}"/>
    <cellStyle name="Hard Coded 3 2 3 2 2 3" xfId="19882" xr:uid="{00000000-0005-0000-0000-000028750000}"/>
    <cellStyle name="Hard Coded 3 2 3 2 2 4" xfId="39080" xr:uid="{00000000-0005-0000-0000-000029750000}"/>
    <cellStyle name="Hard Coded 3 2 3 2 2 5" xfId="48405" xr:uid="{00000000-0005-0000-0000-00002A750000}"/>
    <cellStyle name="Hard Coded 3 2 3 2 3" xfId="19883" xr:uid="{00000000-0005-0000-0000-00002B750000}"/>
    <cellStyle name="Hard Coded 3 2 3 2 3 2" xfId="39081" xr:uid="{00000000-0005-0000-0000-00002C750000}"/>
    <cellStyle name="Hard Coded 3 2 3 2 3 3" xfId="48406" xr:uid="{00000000-0005-0000-0000-00002D750000}"/>
    <cellStyle name="Hard Coded 3 2 3 2 4" xfId="19884" xr:uid="{00000000-0005-0000-0000-00002E750000}"/>
    <cellStyle name="Hard Coded 3 2 3 2 5" xfId="39079" xr:uid="{00000000-0005-0000-0000-00002F750000}"/>
    <cellStyle name="Hard Coded 3 2 3 2 6" xfId="48404" xr:uid="{00000000-0005-0000-0000-000030750000}"/>
    <cellStyle name="Hard Coded 3 2 3 3" xfId="19885" xr:uid="{00000000-0005-0000-0000-000031750000}"/>
    <cellStyle name="Hard Coded 3 2 3 3 2" xfId="19886" xr:uid="{00000000-0005-0000-0000-000032750000}"/>
    <cellStyle name="Hard Coded 3 2 3 3 3" xfId="19887" xr:uid="{00000000-0005-0000-0000-000033750000}"/>
    <cellStyle name="Hard Coded 3 2 3 4" xfId="19888" xr:uid="{00000000-0005-0000-0000-000034750000}"/>
    <cellStyle name="Hard Coded 3 2 3 5" xfId="39078" xr:uid="{00000000-0005-0000-0000-000035750000}"/>
    <cellStyle name="Hard Coded 3 2 3 6" xfId="48403" xr:uid="{00000000-0005-0000-0000-000036750000}"/>
    <cellStyle name="Hard Coded 3 2 4" xfId="19889" xr:uid="{00000000-0005-0000-0000-000037750000}"/>
    <cellStyle name="Hard Coded 3 2 4 2" xfId="19890" xr:uid="{00000000-0005-0000-0000-000038750000}"/>
    <cellStyle name="Hard Coded 3 2 4 2 2" xfId="19891" xr:uid="{00000000-0005-0000-0000-000039750000}"/>
    <cellStyle name="Hard Coded 3 2 4 2 3" xfId="19892" xr:uid="{00000000-0005-0000-0000-00003A750000}"/>
    <cellStyle name="Hard Coded 3 2 4 2 4" xfId="39083" xr:uid="{00000000-0005-0000-0000-00003B750000}"/>
    <cellStyle name="Hard Coded 3 2 4 2 5" xfId="48408" xr:uid="{00000000-0005-0000-0000-00003C750000}"/>
    <cellStyle name="Hard Coded 3 2 4 3" xfId="19893" xr:uid="{00000000-0005-0000-0000-00003D750000}"/>
    <cellStyle name="Hard Coded 3 2 4 4" xfId="19894" xr:uid="{00000000-0005-0000-0000-00003E750000}"/>
    <cellStyle name="Hard Coded 3 2 4 5" xfId="39082" xr:uid="{00000000-0005-0000-0000-00003F750000}"/>
    <cellStyle name="Hard Coded 3 2 4 6" xfId="48407" xr:uid="{00000000-0005-0000-0000-000040750000}"/>
    <cellStyle name="Hard Coded 3 2 5" xfId="19895" xr:uid="{00000000-0005-0000-0000-000041750000}"/>
    <cellStyle name="Hard Coded 3 2 5 2" xfId="19896" xr:uid="{00000000-0005-0000-0000-000042750000}"/>
    <cellStyle name="Hard Coded 3 2 5 2 2" xfId="19897" xr:uid="{00000000-0005-0000-0000-000043750000}"/>
    <cellStyle name="Hard Coded 3 2 5 2 3" xfId="19898" xr:uid="{00000000-0005-0000-0000-000044750000}"/>
    <cellStyle name="Hard Coded 3 2 5 2 4" xfId="39085" xr:uid="{00000000-0005-0000-0000-000045750000}"/>
    <cellStyle name="Hard Coded 3 2 5 2 5" xfId="48410" xr:uid="{00000000-0005-0000-0000-000046750000}"/>
    <cellStyle name="Hard Coded 3 2 5 3" xfId="19899" xr:uid="{00000000-0005-0000-0000-000047750000}"/>
    <cellStyle name="Hard Coded 3 2 5 4" xfId="19900" xr:uid="{00000000-0005-0000-0000-000048750000}"/>
    <cellStyle name="Hard Coded 3 2 5 5" xfId="39084" xr:uid="{00000000-0005-0000-0000-000049750000}"/>
    <cellStyle name="Hard Coded 3 2 5 6" xfId="48409" xr:uid="{00000000-0005-0000-0000-00004A750000}"/>
    <cellStyle name="Hard Coded 3 2 6" xfId="19901" xr:uid="{00000000-0005-0000-0000-00004B750000}"/>
    <cellStyle name="Hard Coded 3 2 6 2" xfId="19902" xr:uid="{00000000-0005-0000-0000-00004C750000}"/>
    <cellStyle name="Hard Coded 3 2 6 3" xfId="19903" xr:uid="{00000000-0005-0000-0000-00004D750000}"/>
    <cellStyle name="Hard Coded 3 2 6 4" xfId="39086" xr:uid="{00000000-0005-0000-0000-00004E750000}"/>
    <cellStyle name="Hard Coded 3 2 6 5" xfId="48411" xr:uid="{00000000-0005-0000-0000-00004F750000}"/>
    <cellStyle name="Hard Coded 3 2 7" xfId="19904" xr:uid="{00000000-0005-0000-0000-000050750000}"/>
    <cellStyle name="Hard Coded 3 2 8" xfId="35115" xr:uid="{00000000-0005-0000-0000-000051750000}"/>
    <cellStyle name="Hard Coded 3 2 9" xfId="48397" xr:uid="{00000000-0005-0000-0000-000052750000}"/>
    <cellStyle name="Hard Coded 3 3" xfId="19905" xr:uid="{00000000-0005-0000-0000-000053750000}"/>
    <cellStyle name="Hard Coded 3 3 2" xfId="19906" xr:uid="{00000000-0005-0000-0000-000054750000}"/>
    <cellStyle name="Hard Coded 3 3 2 2" xfId="19907" xr:uid="{00000000-0005-0000-0000-000055750000}"/>
    <cellStyle name="Hard Coded 3 3 2 2 2" xfId="19908" xr:uid="{00000000-0005-0000-0000-000056750000}"/>
    <cellStyle name="Hard Coded 3 3 2 2 2 2" xfId="19909" xr:uid="{00000000-0005-0000-0000-000057750000}"/>
    <cellStyle name="Hard Coded 3 3 2 2 2 3" xfId="19910" xr:uid="{00000000-0005-0000-0000-000058750000}"/>
    <cellStyle name="Hard Coded 3 3 2 2 2 4" xfId="39089" xr:uid="{00000000-0005-0000-0000-000059750000}"/>
    <cellStyle name="Hard Coded 3 3 2 2 2 5" xfId="48415" xr:uid="{00000000-0005-0000-0000-00005A750000}"/>
    <cellStyle name="Hard Coded 3 3 2 2 3" xfId="19911" xr:uid="{00000000-0005-0000-0000-00005B750000}"/>
    <cellStyle name="Hard Coded 3 3 2 2 3 2" xfId="39090" xr:uid="{00000000-0005-0000-0000-00005C750000}"/>
    <cellStyle name="Hard Coded 3 3 2 2 3 3" xfId="48416" xr:uid="{00000000-0005-0000-0000-00005D750000}"/>
    <cellStyle name="Hard Coded 3 3 2 2 4" xfId="19912" xr:uid="{00000000-0005-0000-0000-00005E750000}"/>
    <cellStyle name="Hard Coded 3 3 2 2 5" xfId="39088" xr:uid="{00000000-0005-0000-0000-00005F750000}"/>
    <cellStyle name="Hard Coded 3 3 2 2 6" xfId="48414" xr:uid="{00000000-0005-0000-0000-000060750000}"/>
    <cellStyle name="Hard Coded 3 3 2 3" xfId="19913" xr:uid="{00000000-0005-0000-0000-000061750000}"/>
    <cellStyle name="Hard Coded 3 3 2 3 2" xfId="19914" xr:uid="{00000000-0005-0000-0000-000062750000}"/>
    <cellStyle name="Hard Coded 3 3 2 3 3" xfId="19915" xr:uid="{00000000-0005-0000-0000-000063750000}"/>
    <cellStyle name="Hard Coded 3 3 2 4" xfId="19916" xr:uid="{00000000-0005-0000-0000-000064750000}"/>
    <cellStyle name="Hard Coded 3 3 2 5" xfId="39087" xr:uid="{00000000-0005-0000-0000-000065750000}"/>
    <cellStyle name="Hard Coded 3 3 2 6" xfId="48413" xr:uid="{00000000-0005-0000-0000-000066750000}"/>
    <cellStyle name="Hard Coded 3 3 3" xfId="19917" xr:uid="{00000000-0005-0000-0000-000067750000}"/>
    <cellStyle name="Hard Coded 3 3 3 2" xfId="19918" xr:uid="{00000000-0005-0000-0000-000068750000}"/>
    <cellStyle name="Hard Coded 3 3 3 2 2" xfId="19919" xr:uid="{00000000-0005-0000-0000-000069750000}"/>
    <cellStyle name="Hard Coded 3 3 3 2 2 2" xfId="19920" xr:uid="{00000000-0005-0000-0000-00006A750000}"/>
    <cellStyle name="Hard Coded 3 3 3 2 2 3" xfId="19921" xr:uid="{00000000-0005-0000-0000-00006B750000}"/>
    <cellStyle name="Hard Coded 3 3 3 2 2 4" xfId="39093" xr:uid="{00000000-0005-0000-0000-00006C750000}"/>
    <cellStyle name="Hard Coded 3 3 3 2 2 5" xfId="48419" xr:uid="{00000000-0005-0000-0000-00006D750000}"/>
    <cellStyle name="Hard Coded 3 3 3 2 3" xfId="19922" xr:uid="{00000000-0005-0000-0000-00006E750000}"/>
    <cellStyle name="Hard Coded 3 3 3 2 3 2" xfId="39094" xr:uid="{00000000-0005-0000-0000-00006F750000}"/>
    <cellStyle name="Hard Coded 3 3 3 2 3 3" xfId="48420" xr:uid="{00000000-0005-0000-0000-000070750000}"/>
    <cellStyle name="Hard Coded 3 3 3 2 4" xfId="19923" xr:uid="{00000000-0005-0000-0000-000071750000}"/>
    <cellStyle name="Hard Coded 3 3 3 2 5" xfId="39092" xr:uid="{00000000-0005-0000-0000-000072750000}"/>
    <cellStyle name="Hard Coded 3 3 3 2 6" xfId="48418" xr:uid="{00000000-0005-0000-0000-000073750000}"/>
    <cellStyle name="Hard Coded 3 3 3 3" xfId="19924" xr:uid="{00000000-0005-0000-0000-000074750000}"/>
    <cellStyle name="Hard Coded 3 3 3 3 2" xfId="19925" xr:uid="{00000000-0005-0000-0000-000075750000}"/>
    <cellStyle name="Hard Coded 3 3 3 3 3" xfId="19926" xr:uid="{00000000-0005-0000-0000-000076750000}"/>
    <cellStyle name="Hard Coded 3 3 3 4" xfId="19927" xr:uid="{00000000-0005-0000-0000-000077750000}"/>
    <cellStyle name="Hard Coded 3 3 3 5" xfId="39091" xr:uid="{00000000-0005-0000-0000-000078750000}"/>
    <cellStyle name="Hard Coded 3 3 3 6" xfId="48417" xr:uid="{00000000-0005-0000-0000-000079750000}"/>
    <cellStyle name="Hard Coded 3 3 4" xfId="19928" xr:uid="{00000000-0005-0000-0000-00007A750000}"/>
    <cellStyle name="Hard Coded 3 3 4 2" xfId="19929" xr:uid="{00000000-0005-0000-0000-00007B750000}"/>
    <cellStyle name="Hard Coded 3 3 4 2 2" xfId="19930" xr:uid="{00000000-0005-0000-0000-00007C750000}"/>
    <cellStyle name="Hard Coded 3 3 4 2 3" xfId="19931" xr:uid="{00000000-0005-0000-0000-00007D750000}"/>
    <cellStyle name="Hard Coded 3 3 4 2 4" xfId="39096" xr:uid="{00000000-0005-0000-0000-00007E750000}"/>
    <cellStyle name="Hard Coded 3 3 4 2 5" xfId="48422" xr:uid="{00000000-0005-0000-0000-00007F750000}"/>
    <cellStyle name="Hard Coded 3 3 4 3" xfId="19932" xr:uid="{00000000-0005-0000-0000-000080750000}"/>
    <cellStyle name="Hard Coded 3 3 4 4" xfId="19933" xr:uid="{00000000-0005-0000-0000-000081750000}"/>
    <cellStyle name="Hard Coded 3 3 4 5" xfId="39095" xr:uid="{00000000-0005-0000-0000-000082750000}"/>
    <cellStyle name="Hard Coded 3 3 4 6" xfId="48421" xr:uid="{00000000-0005-0000-0000-000083750000}"/>
    <cellStyle name="Hard Coded 3 3 5" xfId="19934" xr:uid="{00000000-0005-0000-0000-000084750000}"/>
    <cellStyle name="Hard Coded 3 3 5 2" xfId="39097" xr:uid="{00000000-0005-0000-0000-000085750000}"/>
    <cellStyle name="Hard Coded 3 3 5 3" xfId="48423" xr:uid="{00000000-0005-0000-0000-000086750000}"/>
    <cellStyle name="Hard Coded 3 3 6" xfId="19935" xr:uid="{00000000-0005-0000-0000-000087750000}"/>
    <cellStyle name="Hard Coded 3 3 7" xfId="35117" xr:uid="{00000000-0005-0000-0000-000088750000}"/>
    <cellStyle name="Hard Coded 3 3 8" xfId="48412" xr:uid="{00000000-0005-0000-0000-000089750000}"/>
    <cellStyle name="Hard Coded 3 4" xfId="19936" xr:uid="{00000000-0005-0000-0000-00008A750000}"/>
    <cellStyle name="Hard Coded 3 4 2" xfId="19937" xr:uid="{00000000-0005-0000-0000-00008B750000}"/>
    <cellStyle name="Hard Coded 3 4 2 2" xfId="19938" xr:uid="{00000000-0005-0000-0000-00008C750000}"/>
    <cellStyle name="Hard Coded 3 4 2 2 2" xfId="19939" xr:uid="{00000000-0005-0000-0000-00008D750000}"/>
    <cellStyle name="Hard Coded 3 4 2 2 3" xfId="19940" xr:uid="{00000000-0005-0000-0000-00008E750000}"/>
    <cellStyle name="Hard Coded 3 4 2 2 4" xfId="39100" xr:uid="{00000000-0005-0000-0000-00008F750000}"/>
    <cellStyle name="Hard Coded 3 4 2 2 5" xfId="48426" xr:uid="{00000000-0005-0000-0000-000090750000}"/>
    <cellStyle name="Hard Coded 3 4 2 3" xfId="19941" xr:uid="{00000000-0005-0000-0000-000091750000}"/>
    <cellStyle name="Hard Coded 3 4 2 3 2" xfId="39101" xr:uid="{00000000-0005-0000-0000-000092750000}"/>
    <cellStyle name="Hard Coded 3 4 2 3 3" xfId="48427" xr:uid="{00000000-0005-0000-0000-000093750000}"/>
    <cellStyle name="Hard Coded 3 4 2 4" xfId="19942" xr:uid="{00000000-0005-0000-0000-000094750000}"/>
    <cellStyle name="Hard Coded 3 4 2 5" xfId="39099" xr:uid="{00000000-0005-0000-0000-000095750000}"/>
    <cellStyle name="Hard Coded 3 4 2 6" xfId="48425" xr:uid="{00000000-0005-0000-0000-000096750000}"/>
    <cellStyle name="Hard Coded 3 4 3" xfId="19943" xr:uid="{00000000-0005-0000-0000-000097750000}"/>
    <cellStyle name="Hard Coded 3 4 3 2" xfId="19944" xr:uid="{00000000-0005-0000-0000-000098750000}"/>
    <cellStyle name="Hard Coded 3 4 3 3" xfId="19945" xr:uid="{00000000-0005-0000-0000-000099750000}"/>
    <cellStyle name="Hard Coded 3 4 4" xfId="19946" xr:uid="{00000000-0005-0000-0000-00009A750000}"/>
    <cellStyle name="Hard Coded 3 4 5" xfId="39098" xr:uid="{00000000-0005-0000-0000-00009B750000}"/>
    <cellStyle name="Hard Coded 3 4 6" xfId="48424" xr:uid="{00000000-0005-0000-0000-00009C750000}"/>
    <cellStyle name="Hard Coded 3 5" xfId="19947" xr:uid="{00000000-0005-0000-0000-00009D750000}"/>
    <cellStyle name="Hard Coded 3 5 2" xfId="19948" xr:uid="{00000000-0005-0000-0000-00009E750000}"/>
    <cellStyle name="Hard Coded 3 5 2 2" xfId="19949" xr:uid="{00000000-0005-0000-0000-00009F750000}"/>
    <cellStyle name="Hard Coded 3 5 2 2 2" xfId="19950" xr:uid="{00000000-0005-0000-0000-0000A0750000}"/>
    <cellStyle name="Hard Coded 3 5 2 2 3" xfId="19951" xr:uid="{00000000-0005-0000-0000-0000A1750000}"/>
    <cellStyle name="Hard Coded 3 5 2 2 4" xfId="39104" xr:uid="{00000000-0005-0000-0000-0000A2750000}"/>
    <cellStyle name="Hard Coded 3 5 2 2 5" xfId="48430" xr:uid="{00000000-0005-0000-0000-0000A3750000}"/>
    <cellStyle name="Hard Coded 3 5 2 3" xfId="19952" xr:uid="{00000000-0005-0000-0000-0000A4750000}"/>
    <cellStyle name="Hard Coded 3 5 2 3 2" xfId="39105" xr:uid="{00000000-0005-0000-0000-0000A5750000}"/>
    <cellStyle name="Hard Coded 3 5 2 3 3" xfId="48431" xr:uid="{00000000-0005-0000-0000-0000A6750000}"/>
    <cellStyle name="Hard Coded 3 5 2 4" xfId="19953" xr:uid="{00000000-0005-0000-0000-0000A7750000}"/>
    <cellStyle name="Hard Coded 3 5 2 5" xfId="39103" xr:uid="{00000000-0005-0000-0000-0000A8750000}"/>
    <cellStyle name="Hard Coded 3 5 2 6" xfId="48429" xr:uid="{00000000-0005-0000-0000-0000A9750000}"/>
    <cellStyle name="Hard Coded 3 5 3" xfId="19954" xr:uid="{00000000-0005-0000-0000-0000AA750000}"/>
    <cellStyle name="Hard Coded 3 5 3 2" xfId="19955" xr:uid="{00000000-0005-0000-0000-0000AB750000}"/>
    <cellStyle name="Hard Coded 3 5 3 3" xfId="19956" xr:uid="{00000000-0005-0000-0000-0000AC750000}"/>
    <cellStyle name="Hard Coded 3 5 4" xfId="19957" xr:uid="{00000000-0005-0000-0000-0000AD750000}"/>
    <cellStyle name="Hard Coded 3 5 5" xfId="39102" xr:uid="{00000000-0005-0000-0000-0000AE750000}"/>
    <cellStyle name="Hard Coded 3 5 6" xfId="48428" xr:uid="{00000000-0005-0000-0000-0000AF750000}"/>
    <cellStyle name="Hard Coded 3 6" xfId="19958" xr:uid="{00000000-0005-0000-0000-0000B0750000}"/>
    <cellStyle name="Hard Coded 3 6 2" xfId="19959" xr:uid="{00000000-0005-0000-0000-0000B1750000}"/>
    <cellStyle name="Hard Coded 3 6 2 2" xfId="19960" xr:uid="{00000000-0005-0000-0000-0000B2750000}"/>
    <cellStyle name="Hard Coded 3 6 2 3" xfId="19961" xr:uid="{00000000-0005-0000-0000-0000B3750000}"/>
    <cellStyle name="Hard Coded 3 6 2 4" xfId="39107" xr:uid="{00000000-0005-0000-0000-0000B4750000}"/>
    <cellStyle name="Hard Coded 3 6 2 5" xfId="48433" xr:uid="{00000000-0005-0000-0000-0000B5750000}"/>
    <cellStyle name="Hard Coded 3 6 3" xfId="19962" xr:uid="{00000000-0005-0000-0000-0000B6750000}"/>
    <cellStyle name="Hard Coded 3 6 4" xfId="19963" xr:uid="{00000000-0005-0000-0000-0000B7750000}"/>
    <cellStyle name="Hard Coded 3 6 5" xfId="39106" xr:uid="{00000000-0005-0000-0000-0000B8750000}"/>
    <cellStyle name="Hard Coded 3 6 6" xfId="48432" xr:uid="{00000000-0005-0000-0000-0000B9750000}"/>
    <cellStyle name="Hard Coded 3 7" xfId="19964" xr:uid="{00000000-0005-0000-0000-0000BA750000}"/>
    <cellStyle name="Hard Coded 3 7 2" xfId="19965" xr:uid="{00000000-0005-0000-0000-0000BB750000}"/>
    <cellStyle name="Hard Coded 3 7 2 2" xfId="19966" xr:uid="{00000000-0005-0000-0000-0000BC750000}"/>
    <cellStyle name="Hard Coded 3 7 2 3" xfId="19967" xr:uid="{00000000-0005-0000-0000-0000BD750000}"/>
    <cellStyle name="Hard Coded 3 7 2 4" xfId="39109" xr:uid="{00000000-0005-0000-0000-0000BE750000}"/>
    <cellStyle name="Hard Coded 3 7 2 5" xfId="48435" xr:uid="{00000000-0005-0000-0000-0000BF750000}"/>
    <cellStyle name="Hard Coded 3 7 3" xfId="19968" xr:uid="{00000000-0005-0000-0000-0000C0750000}"/>
    <cellStyle name="Hard Coded 3 7 4" xfId="19969" xr:uid="{00000000-0005-0000-0000-0000C1750000}"/>
    <cellStyle name="Hard Coded 3 7 5" xfId="39108" xr:uid="{00000000-0005-0000-0000-0000C2750000}"/>
    <cellStyle name="Hard Coded 3 7 6" xfId="48434" xr:uid="{00000000-0005-0000-0000-0000C3750000}"/>
    <cellStyle name="Hard Coded 3 8" xfId="19970" xr:uid="{00000000-0005-0000-0000-0000C4750000}"/>
    <cellStyle name="Hard Coded 3 8 2" xfId="19971" xr:uid="{00000000-0005-0000-0000-0000C5750000}"/>
    <cellStyle name="Hard Coded 3 8 3" xfId="19972" xr:uid="{00000000-0005-0000-0000-0000C6750000}"/>
    <cellStyle name="Hard Coded 3 8 4" xfId="39110" xr:uid="{00000000-0005-0000-0000-0000C7750000}"/>
    <cellStyle name="Hard Coded 3 8 5" xfId="48436" xr:uid="{00000000-0005-0000-0000-0000C8750000}"/>
    <cellStyle name="Hard Coded 3 9" xfId="19973" xr:uid="{00000000-0005-0000-0000-0000C9750000}"/>
    <cellStyle name="Hard Coded 4" xfId="19974" xr:uid="{00000000-0005-0000-0000-0000CA750000}"/>
    <cellStyle name="Hard Coded 4 10" xfId="35118" xr:uid="{00000000-0005-0000-0000-0000CB750000}"/>
    <cellStyle name="Hard Coded 4 11" xfId="48437" xr:uid="{00000000-0005-0000-0000-0000CC750000}"/>
    <cellStyle name="Hard Coded 4 2" xfId="19975" xr:uid="{00000000-0005-0000-0000-0000CD750000}"/>
    <cellStyle name="Hard Coded 4 2 2" xfId="19976" xr:uid="{00000000-0005-0000-0000-0000CE750000}"/>
    <cellStyle name="Hard Coded 4 2 2 2" xfId="19977" xr:uid="{00000000-0005-0000-0000-0000CF750000}"/>
    <cellStyle name="Hard Coded 4 2 2 2 2" xfId="19978" xr:uid="{00000000-0005-0000-0000-0000D0750000}"/>
    <cellStyle name="Hard Coded 4 2 2 2 2 2" xfId="19979" xr:uid="{00000000-0005-0000-0000-0000D1750000}"/>
    <cellStyle name="Hard Coded 4 2 2 2 2 3" xfId="19980" xr:uid="{00000000-0005-0000-0000-0000D2750000}"/>
    <cellStyle name="Hard Coded 4 2 2 2 2 4" xfId="39112" xr:uid="{00000000-0005-0000-0000-0000D3750000}"/>
    <cellStyle name="Hard Coded 4 2 2 2 2 5" xfId="48441" xr:uid="{00000000-0005-0000-0000-0000D4750000}"/>
    <cellStyle name="Hard Coded 4 2 2 2 3" xfId="19981" xr:uid="{00000000-0005-0000-0000-0000D5750000}"/>
    <cellStyle name="Hard Coded 4 2 2 2 3 2" xfId="39113" xr:uid="{00000000-0005-0000-0000-0000D6750000}"/>
    <cellStyle name="Hard Coded 4 2 2 2 3 3" xfId="48442" xr:uid="{00000000-0005-0000-0000-0000D7750000}"/>
    <cellStyle name="Hard Coded 4 2 2 2 4" xfId="19982" xr:uid="{00000000-0005-0000-0000-0000D8750000}"/>
    <cellStyle name="Hard Coded 4 2 2 2 5" xfId="39111" xr:uid="{00000000-0005-0000-0000-0000D9750000}"/>
    <cellStyle name="Hard Coded 4 2 2 2 6" xfId="48440" xr:uid="{00000000-0005-0000-0000-0000DA750000}"/>
    <cellStyle name="Hard Coded 4 2 2 3" xfId="19983" xr:uid="{00000000-0005-0000-0000-0000DB750000}"/>
    <cellStyle name="Hard Coded 4 2 2 3 2" xfId="19984" xr:uid="{00000000-0005-0000-0000-0000DC750000}"/>
    <cellStyle name="Hard Coded 4 2 2 3 2 2" xfId="19985" xr:uid="{00000000-0005-0000-0000-0000DD750000}"/>
    <cellStyle name="Hard Coded 4 2 2 3 2 3" xfId="19986" xr:uid="{00000000-0005-0000-0000-0000DE750000}"/>
    <cellStyle name="Hard Coded 4 2 2 3 3" xfId="19987" xr:uid="{00000000-0005-0000-0000-0000DF750000}"/>
    <cellStyle name="Hard Coded 4 2 2 3 4" xfId="19988" xr:uid="{00000000-0005-0000-0000-0000E0750000}"/>
    <cellStyle name="Hard Coded 4 2 2 3 5" xfId="39114" xr:uid="{00000000-0005-0000-0000-0000E1750000}"/>
    <cellStyle name="Hard Coded 4 2 2 3 6" xfId="48443" xr:uid="{00000000-0005-0000-0000-0000E2750000}"/>
    <cellStyle name="Hard Coded 4 2 2 4" xfId="19989" xr:uid="{00000000-0005-0000-0000-0000E3750000}"/>
    <cellStyle name="Hard Coded 4 2 2 5" xfId="35120" xr:uid="{00000000-0005-0000-0000-0000E4750000}"/>
    <cellStyle name="Hard Coded 4 2 2 6" xfId="48439" xr:uid="{00000000-0005-0000-0000-0000E5750000}"/>
    <cellStyle name="Hard Coded 4 2 3" xfId="19990" xr:uid="{00000000-0005-0000-0000-0000E6750000}"/>
    <cellStyle name="Hard Coded 4 2 3 2" xfId="19991" xr:uid="{00000000-0005-0000-0000-0000E7750000}"/>
    <cellStyle name="Hard Coded 4 2 3 2 2" xfId="19992" xr:uid="{00000000-0005-0000-0000-0000E8750000}"/>
    <cellStyle name="Hard Coded 4 2 3 2 2 2" xfId="19993" xr:uid="{00000000-0005-0000-0000-0000E9750000}"/>
    <cellStyle name="Hard Coded 4 2 3 2 2 3" xfId="19994" xr:uid="{00000000-0005-0000-0000-0000EA750000}"/>
    <cellStyle name="Hard Coded 4 2 3 2 2 4" xfId="39117" xr:uid="{00000000-0005-0000-0000-0000EB750000}"/>
    <cellStyle name="Hard Coded 4 2 3 2 2 5" xfId="48446" xr:uid="{00000000-0005-0000-0000-0000EC750000}"/>
    <cellStyle name="Hard Coded 4 2 3 2 3" xfId="19995" xr:uid="{00000000-0005-0000-0000-0000ED750000}"/>
    <cellStyle name="Hard Coded 4 2 3 2 3 2" xfId="39118" xr:uid="{00000000-0005-0000-0000-0000EE750000}"/>
    <cellStyle name="Hard Coded 4 2 3 2 3 3" xfId="48447" xr:uid="{00000000-0005-0000-0000-0000EF750000}"/>
    <cellStyle name="Hard Coded 4 2 3 2 4" xfId="19996" xr:uid="{00000000-0005-0000-0000-0000F0750000}"/>
    <cellStyle name="Hard Coded 4 2 3 2 5" xfId="39116" xr:uid="{00000000-0005-0000-0000-0000F1750000}"/>
    <cellStyle name="Hard Coded 4 2 3 2 6" xfId="48445" xr:uid="{00000000-0005-0000-0000-0000F2750000}"/>
    <cellStyle name="Hard Coded 4 2 3 3" xfId="19997" xr:uid="{00000000-0005-0000-0000-0000F3750000}"/>
    <cellStyle name="Hard Coded 4 2 3 3 2" xfId="19998" xr:uid="{00000000-0005-0000-0000-0000F4750000}"/>
    <cellStyle name="Hard Coded 4 2 3 3 3" xfId="19999" xr:uid="{00000000-0005-0000-0000-0000F5750000}"/>
    <cellStyle name="Hard Coded 4 2 3 4" xfId="20000" xr:uid="{00000000-0005-0000-0000-0000F6750000}"/>
    <cellStyle name="Hard Coded 4 2 3 5" xfId="39115" xr:uid="{00000000-0005-0000-0000-0000F7750000}"/>
    <cellStyle name="Hard Coded 4 2 3 6" xfId="48444" xr:uid="{00000000-0005-0000-0000-0000F8750000}"/>
    <cellStyle name="Hard Coded 4 2 4" xfId="20001" xr:uid="{00000000-0005-0000-0000-0000F9750000}"/>
    <cellStyle name="Hard Coded 4 2 4 2" xfId="20002" xr:uid="{00000000-0005-0000-0000-0000FA750000}"/>
    <cellStyle name="Hard Coded 4 2 4 2 2" xfId="20003" xr:uid="{00000000-0005-0000-0000-0000FB750000}"/>
    <cellStyle name="Hard Coded 4 2 4 2 3" xfId="20004" xr:uid="{00000000-0005-0000-0000-0000FC750000}"/>
    <cellStyle name="Hard Coded 4 2 4 2 4" xfId="39120" xr:uid="{00000000-0005-0000-0000-0000FD750000}"/>
    <cellStyle name="Hard Coded 4 2 4 2 5" xfId="48449" xr:uid="{00000000-0005-0000-0000-0000FE750000}"/>
    <cellStyle name="Hard Coded 4 2 4 3" xfId="20005" xr:uid="{00000000-0005-0000-0000-0000FF750000}"/>
    <cellStyle name="Hard Coded 4 2 4 4" xfId="20006" xr:uid="{00000000-0005-0000-0000-000000760000}"/>
    <cellStyle name="Hard Coded 4 2 4 5" xfId="39119" xr:uid="{00000000-0005-0000-0000-000001760000}"/>
    <cellStyle name="Hard Coded 4 2 4 6" xfId="48448" xr:uid="{00000000-0005-0000-0000-000002760000}"/>
    <cellStyle name="Hard Coded 4 2 5" xfId="20007" xr:uid="{00000000-0005-0000-0000-000003760000}"/>
    <cellStyle name="Hard Coded 4 2 5 2" xfId="20008" xr:uid="{00000000-0005-0000-0000-000004760000}"/>
    <cellStyle name="Hard Coded 4 2 5 2 2" xfId="20009" xr:uid="{00000000-0005-0000-0000-000005760000}"/>
    <cellStyle name="Hard Coded 4 2 5 2 3" xfId="20010" xr:uid="{00000000-0005-0000-0000-000006760000}"/>
    <cellStyle name="Hard Coded 4 2 5 2 4" xfId="39122" xr:uid="{00000000-0005-0000-0000-000007760000}"/>
    <cellStyle name="Hard Coded 4 2 5 2 5" xfId="48451" xr:uid="{00000000-0005-0000-0000-000008760000}"/>
    <cellStyle name="Hard Coded 4 2 5 3" xfId="20011" xr:uid="{00000000-0005-0000-0000-000009760000}"/>
    <cellStyle name="Hard Coded 4 2 5 4" xfId="20012" xr:uid="{00000000-0005-0000-0000-00000A760000}"/>
    <cellStyle name="Hard Coded 4 2 5 5" xfId="39121" xr:uid="{00000000-0005-0000-0000-00000B760000}"/>
    <cellStyle name="Hard Coded 4 2 5 6" xfId="48450" xr:uid="{00000000-0005-0000-0000-00000C760000}"/>
    <cellStyle name="Hard Coded 4 2 6" xfId="20013" xr:uid="{00000000-0005-0000-0000-00000D760000}"/>
    <cellStyle name="Hard Coded 4 2 7" xfId="20014" xr:uid="{00000000-0005-0000-0000-00000E760000}"/>
    <cellStyle name="Hard Coded 4 2 8" xfId="35119" xr:uid="{00000000-0005-0000-0000-00000F760000}"/>
    <cellStyle name="Hard Coded 4 2 9" xfId="48438" xr:uid="{00000000-0005-0000-0000-000010760000}"/>
    <cellStyle name="Hard Coded 4 3" xfId="20015" xr:uid="{00000000-0005-0000-0000-000011760000}"/>
    <cellStyle name="Hard Coded 4 3 2" xfId="20016" xr:uid="{00000000-0005-0000-0000-000012760000}"/>
    <cellStyle name="Hard Coded 4 3 2 2" xfId="20017" xr:uid="{00000000-0005-0000-0000-000013760000}"/>
    <cellStyle name="Hard Coded 4 3 2 2 2" xfId="20018" xr:uid="{00000000-0005-0000-0000-000014760000}"/>
    <cellStyle name="Hard Coded 4 3 2 2 2 2" xfId="20019" xr:uid="{00000000-0005-0000-0000-000015760000}"/>
    <cellStyle name="Hard Coded 4 3 2 2 2 3" xfId="20020" xr:uid="{00000000-0005-0000-0000-000016760000}"/>
    <cellStyle name="Hard Coded 4 3 2 2 2 4" xfId="39125" xr:uid="{00000000-0005-0000-0000-000017760000}"/>
    <cellStyle name="Hard Coded 4 3 2 2 2 5" xfId="48455" xr:uid="{00000000-0005-0000-0000-000018760000}"/>
    <cellStyle name="Hard Coded 4 3 2 2 3" xfId="20021" xr:uid="{00000000-0005-0000-0000-000019760000}"/>
    <cellStyle name="Hard Coded 4 3 2 2 3 2" xfId="39126" xr:uid="{00000000-0005-0000-0000-00001A760000}"/>
    <cellStyle name="Hard Coded 4 3 2 2 3 3" xfId="48456" xr:uid="{00000000-0005-0000-0000-00001B760000}"/>
    <cellStyle name="Hard Coded 4 3 2 2 4" xfId="20022" xr:uid="{00000000-0005-0000-0000-00001C760000}"/>
    <cellStyle name="Hard Coded 4 3 2 2 5" xfId="39124" xr:uid="{00000000-0005-0000-0000-00001D760000}"/>
    <cellStyle name="Hard Coded 4 3 2 2 6" xfId="48454" xr:uid="{00000000-0005-0000-0000-00001E760000}"/>
    <cellStyle name="Hard Coded 4 3 2 3" xfId="20023" xr:uid="{00000000-0005-0000-0000-00001F760000}"/>
    <cellStyle name="Hard Coded 4 3 2 3 2" xfId="20024" xr:uid="{00000000-0005-0000-0000-000020760000}"/>
    <cellStyle name="Hard Coded 4 3 2 3 3" xfId="20025" xr:uid="{00000000-0005-0000-0000-000021760000}"/>
    <cellStyle name="Hard Coded 4 3 2 4" xfId="20026" xr:uid="{00000000-0005-0000-0000-000022760000}"/>
    <cellStyle name="Hard Coded 4 3 2 5" xfId="39123" xr:uid="{00000000-0005-0000-0000-000023760000}"/>
    <cellStyle name="Hard Coded 4 3 2 6" xfId="48453" xr:uid="{00000000-0005-0000-0000-000024760000}"/>
    <cellStyle name="Hard Coded 4 3 3" xfId="20027" xr:uid="{00000000-0005-0000-0000-000025760000}"/>
    <cellStyle name="Hard Coded 4 3 3 2" xfId="20028" xr:uid="{00000000-0005-0000-0000-000026760000}"/>
    <cellStyle name="Hard Coded 4 3 3 2 2" xfId="20029" xr:uid="{00000000-0005-0000-0000-000027760000}"/>
    <cellStyle name="Hard Coded 4 3 3 2 2 2" xfId="20030" xr:uid="{00000000-0005-0000-0000-000028760000}"/>
    <cellStyle name="Hard Coded 4 3 3 2 2 3" xfId="20031" xr:uid="{00000000-0005-0000-0000-000029760000}"/>
    <cellStyle name="Hard Coded 4 3 3 2 2 4" xfId="39129" xr:uid="{00000000-0005-0000-0000-00002A760000}"/>
    <cellStyle name="Hard Coded 4 3 3 2 2 5" xfId="48459" xr:uid="{00000000-0005-0000-0000-00002B760000}"/>
    <cellStyle name="Hard Coded 4 3 3 2 3" xfId="20032" xr:uid="{00000000-0005-0000-0000-00002C760000}"/>
    <cellStyle name="Hard Coded 4 3 3 2 3 2" xfId="39130" xr:uid="{00000000-0005-0000-0000-00002D760000}"/>
    <cellStyle name="Hard Coded 4 3 3 2 3 3" xfId="48460" xr:uid="{00000000-0005-0000-0000-00002E760000}"/>
    <cellStyle name="Hard Coded 4 3 3 2 4" xfId="20033" xr:uid="{00000000-0005-0000-0000-00002F760000}"/>
    <cellStyle name="Hard Coded 4 3 3 2 5" xfId="39128" xr:uid="{00000000-0005-0000-0000-000030760000}"/>
    <cellStyle name="Hard Coded 4 3 3 2 6" xfId="48458" xr:uid="{00000000-0005-0000-0000-000031760000}"/>
    <cellStyle name="Hard Coded 4 3 3 3" xfId="20034" xr:uid="{00000000-0005-0000-0000-000032760000}"/>
    <cellStyle name="Hard Coded 4 3 3 3 2" xfId="20035" xr:uid="{00000000-0005-0000-0000-000033760000}"/>
    <cellStyle name="Hard Coded 4 3 3 3 3" xfId="20036" xr:uid="{00000000-0005-0000-0000-000034760000}"/>
    <cellStyle name="Hard Coded 4 3 3 4" xfId="20037" xr:uid="{00000000-0005-0000-0000-000035760000}"/>
    <cellStyle name="Hard Coded 4 3 3 5" xfId="39127" xr:uid="{00000000-0005-0000-0000-000036760000}"/>
    <cellStyle name="Hard Coded 4 3 3 6" xfId="48457" xr:uid="{00000000-0005-0000-0000-000037760000}"/>
    <cellStyle name="Hard Coded 4 3 4" xfId="20038" xr:uid="{00000000-0005-0000-0000-000038760000}"/>
    <cellStyle name="Hard Coded 4 3 4 2" xfId="20039" xr:uid="{00000000-0005-0000-0000-000039760000}"/>
    <cellStyle name="Hard Coded 4 3 4 2 2" xfId="20040" xr:uid="{00000000-0005-0000-0000-00003A760000}"/>
    <cellStyle name="Hard Coded 4 3 4 2 3" xfId="20041" xr:uid="{00000000-0005-0000-0000-00003B760000}"/>
    <cellStyle name="Hard Coded 4 3 4 2 4" xfId="39132" xr:uid="{00000000-0005-0000-0000-00003C760000}"/>
    <cellStyle name="Hard Coded 4 3 4 2 5" xfId="48462" xr:uid="{00000000-0005-0000-0000-00003D760000}"/>
    <cellStyle name="Hard Coded 4 3 4 3" xfId="20042" xr:uid="{00000000-0005-0000-0000-00003E760000}"/>
    <cellStyle name="Hard Coded 4 3 4 4" xfId="20043" xr:uid="{00000000-0005-0000-0000-00003F760000}"/>
    <cellStyle name="Hard Coded 4 3 4 5" xfId="39131" xr:uid="{00000000-0005-0000-0000-000040760000}"/>
    <cellStyle name="Hard Coded 4 3 4 6" xfId="48461" xr:uid="{00000000-0005-0000-0000-000041760000}"/>
    <cellStyle name="Hard Coded 4 3 5" xfId="20044" xr:uid="{00000000-0005-0000-0000-000042760000}"/>
    <cellStyle name="Hard Coded 4 3 5 2" xfId="39133" xr:uid="{00000000-0005-0000-0000-000043760000}"/>
    <cellStyle name="Hard Coded 4 3 5 3" xfId="48463" xr:uid="{00000000-0005-0000-0000-000044760000}"/>
    <cellStyle name="Hard Coded 4 3 6" xfId="20045" xr:uid="{00000000-0005-0000-0000-000045760000}"/>
    <cellStyle name="Hard Coded 4 3 7" xfId="35121" xr:uid="{00000000-0005-0000-0000-000046760000}"/>
    <cellStyle name="Hard Coded 4 3 8" xfId="48452" xr:uid="{00000000-0005-0000-0000-000047760000}"/>
    <cellStyle name="Hard Coded 4 4" xfId="20046" xr:uid="{00000000-0005-0000-0000-000048760000}"/>
    <cellStyle name="Hard Coded 4 4 2" xfId="20047" xr:uid="{00000000-0005-0000-0000-000049760000}"/>
    <cellStyle name="Hard Coded 4 4 2 2" xfId="20048" xr:uid="{00000000-0005-0000-0000-00004A760000}"/>
    <cellStyle name="Hard Coded 4 4 2 2 2" xfId="20049" xr:uid="{00000000-0005-0000-0000-00004B760000}"/>
    <cellStyle name="Hard Coded 4 4 2 2 3" xfId="20050" xr:uid="{00000000-0005-0000-0000-00004C760000}"/>
    <cellStyle name="Hard Coded 4 4 2 2 4" xfId="39136" xr:uid="{00000000-0005-0000-0000-00004D760000}"/>
    <cellStyle name="Hard Coded 4 4 2 2 5" xfId="48466" xr:uid="{00000000-0005-0000-0000-00004E760000}"/>
    <cellStyle name="Hard Coded 4 4 2 3" xfId="20051" xr:uid="{00000000-0005-0000-0000-00004F760000}"/>
    <cellStyle name="Hard Coded 4 4 2 3 2" xfId="39137" xr:uid="{00000000-0005-0000-0000-000050760000}"/>
    <cellStyle name="Hard Coded 4 4 2 3 3" xfId="48467" xr:uid="{00000000-0005-0000-0000-000051760000}"/>
    <cellStyle name="Hard Coded 4 4 2 4" xfId="20052" xr:uid="{00000000-0005-0000-0000-000052760000}"/>
    <cellStyle name="Hard Coded 4 4 2 5" xfId="39135" xr:uid="{00000000-0005-0000-0000-000053760000}"/>
    <cellStyle name="Hard Coded 4 4 2 6" xfId="48465" xr:uid="{00000000-0005-0000-0000-000054760000}"/>
    <cellStyle name="Hard Coded 4 4 3" xfId="20053" xr:uid="{00000000-0005-0000-0000-000055760000}"/>
    <cellStyle name="Hard Coded 4 4 3 2" xfId="20054" xr:uid="{00000000-0005-0000-0000-000056760000}"/>
    <cellStyle name="Hard Coded 4 4 3 3" xfId="20055" xr:uid="{00000000-0005-0000-0000-000057760000}"/>
    <cellStyle name="Hard Coded 4 4 4" xfId="20056" xr:uid="{00000000-0005-0000-0000-000058760000}"/>
    <cellStyle name="Hard Coded 4 4 5" xfId="39134" xr:uid="{00000000-0005-0000-0000-000059760000}"/>
    <cellStyle name="Hard Coded 4 4 6" xfId="48464" xr:uid="{00000000-0005-0000-0000-00005A760000}"/>
    <cellStyle name="Hard Coded 4 5" xfId="20057" xr:uid="{00000000-0005-0000-0000-00005B760000}"/>
    <cellStyle name="Hard Coded 4 5 2" xfId="20058" xr:uid="{00000000-0005-0000-0000-00005C760000}"/>
    <cellStyle name="Hard Coded 4 5 2 2" xfId="20059" xr:uid="{00000000-0005-0000-0000-00005D760000}"/>
    <cellStyle name="Hard Coded 4 5 2 2 2" xfId="20060" xr:uid="{00000000-0005-0000-0000-00005E760000}"/>
    <cellStyle name="Hard Coded 4 5 2 2 3" xfId="20061" xr:uid="{00000000-0005-0000-0000-00005F760000}"/>
    <cellStyle name="Hard Coded 4 5 2 2 4" xfId="39140" xr:uid="{00000000-0005-0000-0000-000060760000}"/>
    <cellStyle name="Hard Coded 4 5 2 2 5" xfId="48470" xr:uid="{00000000-0005-0000-0000-000061760000}"/>
    <cellStyle name="Hard Coded 4 5 2 3" xfId="20062" xr:uid="{00000000-0005-0000-0000-000062760000}"/>
    <cellStyle name="Hard Coded 4 5 2 3 2" xfId="39141" xr:uid="{00000000-0005-0000-0000-000063760000}"/>
    <cellStyle name="Hard Coded 4 5 2 3 3" xfId="48471" xr:uid="{00000000-0005-0000-0000-000064760000}"/>
    <cellStyle name="Hard Coded 4 5 2 4" xfId="20063" xr:uid="{00000000-0005-0000-0000-000065760000}"/>
    <cellStyle name="Hard Coded 4 5 2 5" xfId="39139" xr:uid="{00000000-0005-0000-0000-000066760000}"/>
    <cellStyle name="Hard Coded 4 5 2 6" xfId="48469" xr:uid="{00000000-0005-0000-0000-000067760000}"/>
    <cellStyle name="Hard Coded 4 5 3" xfId="20064" xr:uid="{00000000-0005-0000-0000-000068760000}"/>
    <cellStyle name="Hard Coded 4 5 3 2" xfId="20065" xr:uid="{00000000-0005-0000-0000-000069760000}"/>
    <cellStyle name="Hard Coded 4 5 3 3" xfId="20066" xr:uid="{00000000-0005-0000-0000-00006A760000}"/>
    <cellStyle name="Hard Coded 4 5 4" xfId="20067" xr:uid="{00000000-0005-0000-0000-00006B760000}"/>
    <cellStyle name="Hard Coded 4 5 5" xfId="39138" xr:uid="{00000000-0005-0000-0000-00006C760000}"/>
    <cellStyle name="Hard Coded 4 5 6" xfId="48468" xr:uid="{00000000-0005-0000-0000-00006D760000}"/>
    <cellStyle name="Hard Coded 4 6" xfId="20068" xr:uid="{00000000-0005-0000-0000-00006E760000}"/>
    <cellStyle name="Hard Coded 4 6 2" xfId="20069" xr:uid="{00000000-0005-0000-0000-00006F760000}"/>
    <cellStyle name="Hard Coded 4 6 2 2" xfId="20070" xr:uid="{00000000-0005-0000-0000-000070760000}"/>
    <cellStyle name="Hard Coded 4 6 2 3" xfId="20071" xr:uid="{00000000-0005-0000-0000-000071760000}"/>
    <cellStyle name="Hard Coded 4 6 2 4" xfId="39143" xr:uid="{00000000-0005-0000-0000-000072760000}"/>
    <cellStyle name="Hard Coded 4 6 2 5" xfId="48473" xr:uid="{00000000-0005-0000-0000-000073760000}"/>
    <cellStyle name="Hard Coded 4 6 3" xfId="20072" xr:uid="{00000000-0005-0000-0000-000074760000}"/>
    <cellStyle name="Hard Coded 4 6 4" xfId="20073" xr:uid="{00000000-0005-0000-0000-000075760000}"/>
    <cellStyle name="Hard Coded 4 6 5" xfId="39142" xr:uid="{00000000-0005-0000-0000-000076760000}"/>
    <cellStyle name="Hard Coded 4 6 6" xfId="48472" xr:uid="{00000000-0005-0000-0000-000077760000}"/>
    <cellStyle name="Hard Coded 4 7" xfId="20074" xr:uid="{00000000-0005-0000-0000-000078760000}"/>
    <cellStyle name="Hard Coded 4 7 2" xfId="20075" xr:uid="{00000000-0005-0000-0000-000079760000}"/>
    <cellStyle name="Hard Coded 4 7 2 2" xfId="20076" xr:uid="{00000000-0005-0000-0000-00007A760000}"/>
    <cellStyle name="Hard Coded 4 7 2 3" xfId="20077" xr:uid="{00000000-0005-0000-0000-00007B760000}"/>
    <cellStyle name="Hard Coded 4 7 2 4" xfId="39145" xr:uid="{00000000-0005-0000-0000-00007C760000}"/>
    <cellStyle name="Hard Coded 4 7 2 5" xfId="48475" xr:uid="{00000000-0005-0000-0000-00007D760000}"/>
    <cellStyle name="Hard Coded 4 7 3" xfId="20078" xr:uid="{00000000-0005-0000-0000-00007E760000}"/>
    <cellStyle name="Hard Coded 4 7 4" xfId="20079" xr:uid="{00000000-0005-0000-0000-00007F760000}"/>
    <cellStyle name="Hard Coded 4 7 5" xfId="39144" xr:uid="{00000000-0005-0000-0000-000080760000}"/>
    <cellStyle name="Hard Coded 4 7 6" xfId="48474" xr:uid="{00000000-0005-0000-0000-000081760000}"/>
    <cellStyle name="Hard Coded 4 8" xfId="20080" xr:uid="{00000000-0005-0000-0000-000082760000}"/>
    <cellStyle name="Hard Coded 4 9" xfId="20081" xr:uid="{00000000-0005-0000-0000-000083760000}"/>
    <cellStyle name="Hard Coded 5" xfId="20082" xr:uid="{00000000-0005-0000-0000-000084760000}"/>
    <cellStyle name="Hard Coded 5 10" xfId="35122" xr:uid="{00000000-0005-0000-0000-000085760000}"/>
    <cellStyle name="Hard Coded 5 11" xfId="48476" xr:uid="{00000000-0005-0000-0000-000086760000}"/>
    <cellStyle name="Hard Coded 5 2" xfId="20083" xr:uid="{00000000-0005-0000-0000-000087760000}"/>
    <cellStyle name="Hard Coded 5 2 2" xfId="20084" xr:uid="{00000000-0005-0000-0000-000088760000}"/>
    <cellStyle name="Hard Coded 5 2 2 2" xfId="20085" xr:uid="{00000000-0005-0000-0000-000089760000}"/>
    <cellStyle name="Hard Coded 5 2 2 2 2" xfId="20086" xr:uid="{00000000-0005-0000-0000-00008A760000}"/>
    <cellStyle name="Hard Coded 5 2 2 2 2 2" xfId="20087" xr:uid="{00000000-0005-0000-0000-00008B760000}"/>
    <cellStyle name="Hard Coded 5 2 2 2 2 3" xfId="20088" xr:uid="{00000000-0005-0000-0000-00008C760000}"/>
    <cellStyle name="Hard Coded 5 2 2 2 2 4" xfId="39147" xr:uid="{00000000-0005-0000-0000-00008D760000}"/>
    <cellStyle name="Hard Coded 5 2 2 2 2 5" xfId="48480" xr:uid="{00000000-0005-0000-0000-00008E760000}"/>
    <cellStyle name="Hard Coded 5 2 2 2 3" xfId="20089" xr:uid="{00000000-0005-0000-0000-00008F760000}"/>
    <cellStyle name="Hard Coded 5 2 2 2 3 2" xfId="39148" xr:uid="{00000000-0005-0000-0000-000090760000}"/>
    <cellStyle name="Hard Coded 5 2 2 2 3 3" xfId="48481" xr:uid="{00000000-0005-0000-0000-000091760000}"/>
    <cellStyle name="Hard Coded 5 2 2 2 4" xfId="20090" xr:uid="{00000000-0005-0000-0000-000092760000}"/>
    <cellStyle name="Hard Coded 5 2 2 2 5" xfId="39146" xr:uid="{00000000-0005-0000-0000-000093760000}"/>
    <cellStyle name="Hard Coded 5 2 2 2 6" xfId="48479" xr:uid="{00000000-0005-0000-0000-000094760000}"/>
    <cellStyle name="Hard Coded 5 2 2 3" xfId="20091" xr:uid="{00000000-0005-0000-0000-000095760000}"/>
    <cellStyle name="Hard Coded 5 2 2 3 2" xfId="20092" xr:uid="{00000000-0005-0000-0000-000096760000}"/>
    <cellStyle name="Hard Coded 5 2 2 3 2 2" xfId="20093" xr:uid="{00000000-0005-0000-0000-000097760000}"/>
    <cellStyle name="Hard Coded 5 2 2 3 2 3" xfId="20094" xr:uid="{00000000-0005-0000-0000-000098760000}"/>
    <cellStyle name="Hard Coded 5 2 2 3 3" xfId="20095" xr:uid="{00000000-0005-0000-0000-000099760000}"/>
    <cellStyle name="Hard Coded 5 2 2 3 4" xfId="20096" xr:uid="{00000000-0005-0000-0000-00009A760000}"/>
    <cellStyle name="Hard Coded 5 2 2 3 5" xfId="39149" xr:uid="{00000000-0005-0000-0000-00009B760000}"/>
    <cellStyle name="Hard Coded 5 2 2 3 6" xfId="48482" xr:uid="{00000000-0005-0000-0000-00009C760000}"/>
    <cellStyle name="Hard Coded 5 2 2 4" xfId="20097" xr:uid="{00000000-0005-0000-0000-00009D760000}"/>
    <cellStyle name="Hard Coded 5 2 2 5" xfId="35124" xr:uid="{00000000-0005-0000-0000-00009E760000}"/>
    <cellStyle name="Hard Coded 5 2 2 6" xfId="48478" xr:uid="{00000000-0005-0000-0000-00009F760000}"/>
    <cellStyle name="Hard Coded 5 2 3" xfId="20098" xr:uid="{00000000-0005-0000-0000-0000A0760000}"/>
    <cellStyle name="Hard Coded 5 2 3 2" xfId="20099" xr:uid="{00000000-0005-0000-0000-0000A1760000}"/>
    <cellStyle name="Hard Coded 5 2 3 2 2" xfId="20100" xr:uid="{00000000-0005-0000-0000-0000A2760000}"/>
    <cellStyle name="Hard Coded 5 2 3 2 2 2" xfId="20101" xr:uid="{00000000-0005-0000-0000-0000A3760000}"/>
    <cellStyle name="Hard Coded 5 2 3 2 2 3" xfId="20102" xr:uid="{00000000-0005-0000-0000-0000A4760000}"/>
    <cellStyle name="Hard Coded 5 2 3 2 2 4" xfId="39152" xr:uid="{00000000-0005-0000-0000-0000A5760000}"/>
    <cellStyle name="Hard Coded 5 2 3 2 2 5" xfId="48485" xr:uid="{00000000-0005-0000-0000-0000A6760000}"/>
    <cellStyle name="Hard Coded 5 2 3 2 3" xfId="20103" xr:uid="{00000000-0005-0000-0000-0000A7760000}"/>
    <cellStyle name="Hard Coded 5 2 3 2 3 2" xfId="39153" xr:uid="{00000000-0005-0000-0000-0000A8760000}"/>
    <cellStyle name="Hard Coded 5 2 3 2 3 3" xfId="48486" xr:uid="{00000000-0005-0000-0000-0000A9760000}"/>
    <cellStyle name="Hard Coded 5 2 3 2 4" xfId="20104" xr:uid="{00000000-0005-0000-0000-0000AA760000}"/>
    <cellStyle name="Hard Coded 5 2 3 2 5" xfId="39151" xr:uid="{00000000-0005-0000-0000-0000AB760000}"/>
    <cellStyle name="Hard Coded 5 2 3 2 6" xfId="48484" xr:uid="{00000000-0005-0000-0000-0000AC760000}"/>
    <cellStyle name="Hard Coded 5 2 3 3" xfId="20105" xr:uid="{00000000-0005-0000-0000-0000AD760000}"/>
    <cellStyle name="Hard Coded 5 2 3 3 2" xfId="20106" xr:uid="{00000000-0005-0000-0000-0000AE760000}"/>
    <cellStyle name="Hard Coded 5 2 3 3 3" xfId="20107" xr:uid="{00000000-0005-0000-0000-0000AF760000}"/>
    <cellStyle name="Hard Coded 5 2 3 4" xfId="20108" xr:uid="{00000000-0005-0000-0000-0000B0760000}"/>
    <cellStyle name="Hard Coded 5 2 3 5" xfId="39150" xr:uid="{00000000-0005-0000-0000-0000B1760000}"/>
    <cellStyle name="Hard Coded 5 2 3 6" xfId="48483" xr:uid="{00000000-0005-0000-0000-0000B2760000}"/>
    <cellStyle name="Hard Coded 5 2 4" xfId="20109" xr:uid="{00000000-0005-0000-0000-0000B3760000}"/>
    <cellStyle name="Hard Coded 5 2 4 2" xfId="20110" xr:uid="{00000000-0005-0000-0000-0000B4760000}"/>
    <cellStyle name="Hard Coded 5 2 4 2 2" xfId="20111" xr:uid="{00000000-0005-0000-0000-0000B5760000}"/>
    <cellStyle name="Hard Coded 5 2 4 2 3" xfId="20112" xr:uid="{00000000-0005-0000-0000-0000B6760000}"/>
    <cellStyle name="Hard Coded 5 2 4 2 4" xfId="39155" xr:uid="{00000000-0005-0000-0000-0000B7760000}"/>
    <cellStyle name="Hard Coded 5 2 4 2 5" xfId="48488" xr:uid="{00000000-0005-0000-0000-0000B8760000}"/>
    <cellStyle name="Hard Coded 5 2 4 3" xfId="20113" xr:uid="{00000000-0005-0000-0000-0000B9760000}"/>
    <cellStyle name="Hard Coded 5 2 4 4" xfId="20114" xr:uid="{00000000-0005-0000-0000-0000BA760000}"/>
    <cellStyle name="Hard Coded 5 2 4 5" xfId="39154" xr:uid="{00000000-0005-0000-0000-0000BB760000}"/>
    <cellStyle name="Hard Coded 5 2 4 6" xfId="48487" xr:uid="{00000000-0005-0000-0000-0000BC760000}"/>
    <cellStyle name="Hard Coded 5 2 5" xfId="20115" xr:uid="{00000000-0005-0000-0000-0000BD760000}"/>
    <cellStyle name="Hard Coded 5 2 5 2" xfId="20116" xr:uid="{00000000-0005-0000-0000-0000BE760000}"/>
    <cellStyle name="Hard Coded 5 2 5 2 2" xfId="20117" xr:uid="{00000000-0005-0000-0000-0000BF760000}"/>
    <cellStyle name="Hard Coded 5 2 5 2 3" xfId="20118" xr:uid="{00000000-0005-0000-0000-0000C0760000}"/>
    <cellStyle name="Hard Coded 5 2 5 2 4" xfId="39157" xr:uid="{00000000-0005-0000-0000-0000C1760000}"/>
    <cellStyle name="Hard Coded 5 2 5 2 5" xfId="48490" xr:uid="{00000000-0005-0000-0000-0000C2760000}"/>
    <cellStyle name="Hard Coded 5 2 5 3" xfId="20119" xr:uid="{00000000-0005-0000-0000-0000C3760000}"/>
    <cellStyle name="Hard Coded 5 2 5 4" xfId="20120" xr:uid="{00000000-0005-0000-0000-0000C4760000}"/>
    <cellStyle name="Hard Coded 5 2 5 5" xfId="39156" xr:uid="{00000000-0005-0000-0000-0000C5760000}"/>
    <cellStyle name="Hard Coded 5 2 5 6" xfId="48489" xr:uid="{00000000-0005-0000-0000-0000C6760000}"/>
    <cellStyle name="Hard Coded 5 2 6" xfId="20121" xr:uid="{00000000-0005-0000-0000-0000C7760000}"/>
    <cellStyle name="Hard Coded 5 2 7" xfId="20122" xr:uid="{00000000-0005-0000-0000-0000C8760000}"/>
    <cellStyle name="Hard Coded 5 2 8" xfId="35123" xr:uid="{00000000-0005-0000-0000-0000C9760000}"/>
    <cellStyle name="Hard Coded 5 2 9" xfId="48477" xr:uid="{00000000-0005-0000-0000-0000CA760000}"/>
    <cellStyle name="Hard Coded 5 3" xfId="20123" xr:uid="{00000000-0005-0000-0000-0000CB760000}"/>
    <cellStyle name="Hard Coded 5 3 2" xfId="20124" xr:uid="{00000000-0005-0000-0000-0000CC760000}"/>
    <cellStyle name="Hard Coded 5 3 2 2" xfId="20125" xr:uid="{00000000-0005-0000-0000-0000CD760000}"/>
    <cellStyle name="Hard Coded 5 3 2 2 2" xfId="20126" xr:uid="{00000000-0005-0000-0000-0000CE760000}"/>
    <cellStyle name="Hard Coded 5 3 2 2 2 2" xfId="20127" xr:uid="{00000000-0005-0000-0000-0000CF760000}"/>
    <cellStyle name="Hard Coded 5 3 2 2 2 3" xfId="20128" xr:uid="{00000000-0005-0000-0000-0000D0760000}"/>
    <cellStyle name="Hard Coded 5 3 2 2 2 4" xfId="39160" xr:uid="{00000000-0005-0000-0000-0000D1760000}"/>
    <cellStyle name="Hard Coded 5 3 2 2 2 5" xfId="48494" xr:uid="{00000000-0005-0000-0000-0000D2760000}"/>
    <cellStyle name="Hard Coded 5 3 2 2 3" xfId="20129" xr:uid="{00000000-0005-0000-0000-0000D3760000}"/>
    <cellStyle name="Hard Coded 5 3 2 2 3 2" xfId="39161" xr:uid="{00000000-0005-0000-0000-0000D4760000}"/>
    <cellStyle name="Hard Coded 5 3 2 2 3 3" xfId="48495" xr:uid="{00000000-0005-0000-0000-0000D5760000}"/>
    <cellStyle name="Hard Coded 5 3 2 2 4" xfId="20130" xr:uid="{00000000-0005-0000-0000-0000D6760000}"/>
    <cellStyle name="Hard Coded 5 3 2 2 5" xfId="39159" xr:uid="{00000000-0005-0000-0000-0000D7760000}"/>
    <cellStyle name="Hard Coded 5 3 2 2 6" xfId="48493" xr:uid="{00000000-0005-0000-0000-0000D8760000}"/>
    <cellStyle name="Hard Coded 5 3 2 3" xfId="20131" xr:uid="{00000000-0005-0000-0000-0000D9760000}"/>
    <cellStyle name="Hard Coded 5 3 2 3 2" xfId="20132" xr:uid="{00000000-0005-0000-0000-0000DA760000}"/>
    <cellStyle name="Hard Coded 5 3 2 3 3" xfId="20133" xr:uid="{00000000-0005-0000-0000-0000DB760000}"/>
    <cellStyle name="Hard Coded 5 3 2 4" xfId="20134" xr:uid="{00000000-0005-0000-0000-0000DC760000}"/>
    <cellStyle name="Hard Coded 5 3 2 5" xfId="39158" xr:uid="{00000000-0005-0000-0000-0000DD760000}"/>
    <cellStyle name="Hard Coded 5 3 2 6" xfId="48492" xr:uid="{00000000-0005-0000-0000-0000DE760000}"/>
    <cellStyle name="Hard Coded 5 3 3" xfId="20135" xr:uid="{00000000-0005-0000-0000-0000DF760000}"/>
    <cellStyle name="Hard Coded 5 3 3 2" xfId="20136" xr:uid="{00000000-0005-0000-0000-0000E0760000}"/>
    <cellStyle name="Hard Coded 5 3 3 2 2" xfId="20137" xr:uid="{00000000-0005-0000-0000-0000E1760000}"/>
    <cellStyle name="Hard Coded 5 3 3 2 2 2" xfId="20138" xr:uid="{00000000-0005-0000-0000-0000E2760000}"/>
    <cellStyle name="Hard Coded 5 3 3 2 2 3" xfId="20139" xr:uid="{00000000-0005-0000-0000-0000E3760000}"/>
    <cellStyle name="Hard Coded 5 3 3 2 2 4" xfId="39164" xr:uid="{00000000-0005-0000-0000-0000E4760000}"/>
    <cellStyle name="Hard Coded 5 3 3 2 2 5" xfId="48498" xr:uid="{00000000-0005-0000-0000-0000E5760000}"/>
    <cellStyle name="Hard Coded 5 3 3 2 3" xfId="20140" xr:uid="{00000000-0005-0000-0000-0000E6760000}"/>
    <cellStyle name="Hard Coded 5 3 3 2 3 2" xfId="39165" xr:uid="{00000000-0005-0000-0000-0000E7760000}"/>
    <cellStyle name="Hard Coded 5 3 3 2 3 3" xfId="48499" xr:uid="{00000000-0005-0000-0000-0000E8760000}"/>
    <cellStyle name="Hard Coded 5 3 3 2 4" xfId="20141" xr:uid="{00000000-0005-0000-0000-0000E9760000}"/>
    <cellStyle name="Hard Coded 5 3 3 2 5" xfId="39163" xr:uid="{00000000-0005-0000-0000-0000EA760000}"/>
    <cellStyle name="Hard Coded 5 3 3 2 6" xfId="48497" xr:uid="{00000000-0005-0000-0000-0000EB760000}"/>
    <cellStyle name="Hard Coded 5 3 3 3" xfId="20142" xr:uid="{00000000-0005-0000-0000-0000EC760000}"/>
    <cellStyle name="Hard Coded 5 3 3 3 2" xfId="20143" xr:uid="{00000000-0005-0000-0000-0000ED760000}"/>
    <cellStyle name="Hard Coded 5 3 3 3 3" xfId="20144" xr:uid="{00000000-0005-0000-0000-0000EE760000}"/>
    <cellStyle name="Hard Coded 5 3 3 4" xfId="20145" xr:uid="{00000000-0005-0000-0000-0000EF760000}"/>
    <cellStyle name="Hard Coded 5 3 3 5" xfId="39162" xr:uid="{00000000-0005-0000-0000-0000F0760000}"/>
    <cellStyle name="Hard Coded 5 3 3 6" xfId="48496" xr:uid="{00000000-0005-0000-0000-0000F1760000}"/>
    <cellStyle name="Hard Coded 5 3 4" xfId="20146" xr:uid="{00000000-0005-0000-0000-0000F2760000}"/>
    <cellStyle name="Hard Coded 5 3 4 2" xfId="20147" xr:uid="{00000000-0005-0000-0000-0000F3760000}"/>
    <cellStyle name="Hard Coded 5 3 4 2 2" xfId="20148" xr:uid="{00000000-0005-0000-0000-0000F4760000}"/>
    <cellStyle name="Hard Coded 5 3 4 2 3" xfId="20149" xr:uid="{00000000-0005-0000-0000-0000F5760000}"/>
    <cellStyle name="Hard Coded 5 3 4 2 4" xfId="39167" xr:uid="{00000000-0005-0000-0000-0000F6760000}"/>
    <cellStyle name="Hard Coded 5 3 4 2 5" xfId="48501" xr:uid="{00000000-0005-0000-0000-0000F7760000}"/>
    <cellStyle name="Hard Coded 5 3 4 3" xfId="20150" xr:uid="{00000000-0005-0000-0000-0000F8760000}"/>
    <cellStyle name="Hard Coded 5 3 4 4" xfId="20151" xr:uid="{00000000-0005-0000-0000-0000F9760000}"/>
    <cellStyle name="Hard Coded 5 3 4 5" xfId="39166" xr:uid="{00000000-0005-0000-0000-0000FA760000}"/>
    <cellStyle name="Hard Coded 5 3 4 6" xfId="48500" xr:uid="{00000000-0005-0000-0000-0000FB760000}"/>
    <cellStyle name="Hard Coded 5 3 5" xfId="20152" xr:uid="{00000000-0005-0000-0000-0000FC760000}"/>
    <cellStyle name="Hard Coded 5 3 5 2" xfId="39168" xr:uid="{00000000-0005-0000-0000-0000FD760000}"/>
    <cellStyle name="Hard Coded 5 3 5 3" xfId="48502" xr:uid="{00000000-0005-0000-0000-0000FE760000}"/>
    <cellStyle name="Hard Coded 5 3 6" xfId="20153" xr:uid="{00000000-0005-0000-0000-0000FF760000}"/>
    <cellStyle name="Hard Coded 5 3 7" xfId="35125" xr:uid="{00000000-0005-0000-0000-000000770000}"/>
    <cellStyle name="Hard Coded 5 3 8" xfId="48491" xr:uid="{00000000-0005-0000-0000-000001770000}"/>
    <cellStyle name="Hard Coded 5 4" xfId="20154" xr:uid="{00000000-0005-0000-0000-000002770000}"/>
    <cellStyle name="Hard Coded 5 4 2" xfId="20155" xr:uid="{00000000-0005-0000-0000-000003770000}"/>
    <cellStyle name="Hard Coded 5 4 2 2" xfId="20156" xr:uid="{00000000-0005-0000-0000-000004770000}"/>
    <cellStyle name="Hard Coded 5 4 2 2 2" xfId="20157" xr:uid="{00000000-0005-0000-0000-000005770000}"/>
    <cellStyle name="Hard Coded 5 4 2 2 3" xfId="20158" xr:uid="{00000000-0005-0000-0000-000006770000}"/>
    <cellStyle name="Hard Coded 5 4 2 2 4" xfId="39171" xr:uid="{00000000-0005-0000-0000-000007770000}"/>
    <cellStyle name="Hard Coded 5 4 2 2 5" xfId="48505" xr:uid="{00000000-0005-0000-0000-000008770000}"/>
    <cellStyle name="Hard Coded 5 4 2 3" xfId="20159" xr:uid="{00000000-0005-0000-0000-000009770000}"/>
    <cellStyle name="Hard Coded 5 4 2 3 2" xfId="39172" xr:uid="{00000000-0005-0000-0000-00000A770000}"/>
    <cellStyle name="Hard Coded 5 4 2 3 3" xfId="48506" xr:uid="{00000000-0005-0000-0000-00000B770000}"/>
    <cellStyle name="Hard Coded 5 4 2 4" xfId="20160" xr:uid="{00000000-0005-0000-0000-00000C770000}"/>
    <cellStyle name="Hard Coded 5 4 2 5" xfId="39170" xr:uid="{00000000-0005-0000-0000-00000D770000}"/>
    <cellStyle name="Hard Coded 5 4 2 6" xfId="48504" xr:uid="{00000000-0005-0000-0000-00000E770000}"/>
    <cellStyle name="Hard Coded 5 4 3" xfId="20161" xr:uid="{00000000-0005-0000-0000-00000F770000}"/>
    <cellStyle name="Hard Coded 5 4 3 2" xfId="20162" xr:uid="{00000000-0005-0000-0000-000010770000}"/>
    <cellStyle name="Hard Coded 5 4 3 3" xfId="20163" xr:uid="{00000000-0005-0000-0000-000011770000}"/>
    <cellStyle name="Hard Coded 5 4 4" xfId="20164" xr:uid="{00000000-0005-0000-0000-000012770000}"/>
    <cellStyle name="Hard Coded 5 4 5" xfId="39169" xr:uid="{00000000-0005-0000-0000-000013770000}"/>
    <cellStyle name="Hard Coded 5 4 6" xfId="48503" xr:uid="{00000000-0005-0000-0000-000014770000}"/>
    <cellStyle name="Hard Coded 5 5" xfId="20165" xr:uid="{00000000-0005-0000-0000-000015770000}"/>
    <cellStyle name="Hard Coded 5 5 2" xfId="20166" xr:uid="{00000000-0005-0000-0000-000016770000}"/>
    <cellStyle name="Hard Coded 5 5 2 2" xfId="20167" xr:uid="{00000000-0005-0000-0000-000017770000}"/>
    <cellStyle name="Hard Coded 5 5 2 2 2" xfId="20168" xr:uid="{00000000-0005-0000-0000-000018770000}"/>
    <cellStyle name="Hard Coded 5 5 2 2 3" xfId="20169" xr:uid="{00000000-0005-0000-0000-000019770000}"/>
    <cellStyle name="Hard Coded 5 5 2 2 4" xfId="39175" xr:uid="{00000000-0005-0000-0000-00001A770000}"/>
    <cellStyle name="Hard Coded 5 5 2 2 5" xfId="48509" xr:uid="{00000000-0005-0000-0000-00001B770000}"/>
    <cellStyle name="Hard Coded 5 5 2 3" xfId="20170" xr:uid="{00000000-0005-0000-0000-00001C770000}"/>
    <cellStyle name="Hard Coded 5 5 2 3 2" xfId="39176" xr:uid="{00000000-0005-0000-0000-00001D770000}"/>
    <cellStyle name="Hard Coded 5 5 2 3 3" xfId="48510" xr:uid="{00000000-0005-0000-0000-00001E770000}"/>
    <cellStyle name="Hard Coded 5 5 2 4" xfId="20171" xr:uid="{00000000-0005-0000-0000-00001F770000}"/>
    <cellStyle name="Hard Coded 5 5 2 5" xfId="39174" xr:uid="{00000000-0005-0000-0000-000020770000}"/>
    <cellStyle name="Hard Coded 5 5 2 6" xfId="48508" xr:uid="{00000000-0005-0000-0000-000021770000}"/>
    <cellStyle name="Hard Coded 5 5 3" xfId="20172" xr:uid="{00000000-0005-0000-0000-000022770000}"/>
    <cellStyle name="Hard Coded 5 5 3 2" xfId="20173" xr:uid="{00000000-0005-0000-0000-000023770000}"/>
    <cellStyle name="Hard Coded 5 5 3 3" xfId="20174" xr:uid="{00000000-0005-0000-0000-000024770000}"/>
    <cellStyle name="Hard Coded 5 5 4" xfId="20175" xr:uid="{00000000-0005-0000-0000-000025770000}"/>
    <cellStyle name="Hard Coded 5 5 5" xfId="39173" xr:uid="{00000000-0005-0000-0000-000026770000}"/>
    <cellStyle name="Hard Coded 5 5 6" xfId="48507" xr:uid="{00000000-0005-0000-0000-000027770000}"/>
    <cellStyle name="Hard Coded 5 6" xfId="20176" xr:uid="{00000000-0005-0000-0000-000028770000}"/>
    <cellStyle name="Hard Coded 5 6 2" xfId="20177" xr:uid="{00000000-0005-0000-0000-000029770000}"/>
    <cellStyle name="Hard Coded 5 6 2 2" xfId="20178" xr:uid="{00000000-0005-0000-0000-00002A770000}"/>
    <cellStyle name="Hard Coded 5 6 2 3" xfId="20179" xr:uid="{00000000-0005-0000-0000-00002B770000}"/>
    <cellStyle name="Hard Coded 5 6 2 4" xfId="39178" xr:uid="{00000000-0005-0000-0000-00002C770000}"/>
    <cellStyle name="Hard Coded 5 6 2 5" xfId="48512" xr:uid="{00000000-0005-0000-0000-00002D770000}"/>
    <cellStyle name="Hard Coded 5 6 3" xfId="20180" xr:uid="{00000000-0005-0000-0000-00002E770000}"/>
    <cellStyle name="Hard Coded 5 6 4" xfId="20181" xr:uid="{00000000-0005-0000-0000-00002F770000}"/>
    <cellStyle name="Hard Coded 5 6 5" xfId="39177" xr:uid="{00000000-0005-0000-0000-000030770000}"/>
    <cellStyle name="Hard Coded 5 6 6" xfId="48511" xr:uid="{00000000-0005-0000-0000-000031770000}"/>
    <cellStyle name="Hard Coded 5 7" xfId="20182" xr:uid="{00000000-0005-0000-0000-000032770000}"/>
    <cellStyle name="Hard Coded 5 7 2" xfId="20183" xr:uid="{00000000-0005-0000-0000-000033770000}"/>
    <cellStyle name="Hard Coded 5 7 2 2" xfId="20184" xr:uid="{00000000-0005-0000-0000-000034770000}"/>
    <cellStyle name="Hard Coded 5 7 2 3" xfId="20185" xr:uid="{00000000-0005-0000-0000-000035770000}"/>
    <cellStyle name="Hard Coded 5 7 2 4" xfId="39180" xr:uid="{00000000-0005-0000-0000-000036770000}"/>
    <cellStyle name="Hard Coded 5 7 2 5" xfId="48514" xr:uid="{00000000-0005-0000-0000-000037770000}"/>
    <cellStyle name="Hard Coded 5 7 3" xfId="20186" xr:uid="{00000000-0005-0000-0000-000038770000}"/>
    <cellStyle name="Hard Coded 5 7 4" xfId="20187" xr:uid="{00000000-0005-0000-0000-000039770000}"/>
    <cellStyle name="Hard Coded 5 7 5" xfId="39179" xr:uid="{00000000-0005-0000-0000-00003A770000}"/>
    <cellStyle name="Hard Coded 5 7 6" xfId="48513" xr:uid="{00000000-0005-0000-0000-00003B770000}"/>
    <cellStyle name="Hard Coded 5 8" xfId="20188" xr:uid="{00000000-0005-0000-0000-00003C770000}"/>
    <cellStyle name="Hard Coded 5 9" xfId="20189" xr:uid="{00000000-0005-0000-0000-00003D770000}"/>
    <cellStyle name="Hard Coded 6" xfId="20190" xr:uid="{00000000-0005-0000-0000-00003E770000}"/>
    <cellStyle name="Hard Coded 6 10" xfId="35126" xr:uid="{00000000-0005-0000-0000-00003F770000}"/>
    <cellStyle name="Hard Coded 6 11" xfId="48515" xr:uid="{00000000-0005-0000-0000-000040770000}"/>
    <cellStyle name="Hard Coded 6 2" xfId="20191" xr:uid="{00000000-0005-0000-0000-000041770000}"/>
    <cellStyle name="Hard Coded 6 2 2" xfId="20192" xr:uid="{00000000-0005-0000-0000-000042770000}"/>
    <cellStyle name="Hard Coded 6 2 2 2" xfId="20193" xr:uid="{00000000-0005-0000-0000-000043770000}"/>
    <cellStyle name="Hard Coded 6 2 2 2 2" xfId="20194" xr:uid="{00000000-0005-0000-0000-000044770000}"/>
    <cellStyle name="Hard Coded 6 2 2 2 2 2" xfId="20195" xr:uid="{00000000-0005-0000-0000-000045770000}"/>
    <cellStyle name="Hard Coded 6 2 2 2 2 3" xfId="20196" xr:uid="{00000000-0005-0000-0000-000046770000}"/>
    <cellStyle name="Hard Coded 6 2 2 2 2 4" xfId="39182" xr:uid="{00000000-0005-0000-0000-000047770000}"/>
    <cellStyle name="Hard Coded 6 2 2 2 2 5" xfId="48519" xr:uid="{00000000-0005-0000-0000-000048770000}"/>
    <cellStyle name="Hard Coded 6 2 2 2 3" xfId="20197" xr:uid="{00000000-0005-0000-0000-000049770000}"/>
    <cellStyle name="Hard Coded 6 2 2 2 3 2" xfId="39183" xr:uid="{00000000-0005-0000-0000-00004A770000}"/>
    <cellStyle name="Hard Coded 6 2 2 2 3 3" xfId="48520" xr:uid="{00000000-0005-0000-0000-00004B770000}"/>
    <cellStyle name="Hard Coded 6 2 2 2 4" xfId="20198" xr:uid="{00000000-0005-0000-0000-00004C770000}"/>
    <cellStyle name="Hard Coded 6 2 2 2 5" xfId="39181" xr:uid="{00000000-0005-0000-0000-00004D770000}"/>
    <cellStyle name="Hard Coded 6 2 2 2 6" xfId="48518" xr:uid="{00000000-0005-0000-0000-00004E770000}"/>
    <cellStyle name="Hard Coded 6 2 2 3" xfId="20199" xr:uid="{00000000-0005-0000-0000-00004F770000}"/>
    <cellStyle name="Hard Coded 6 2 2 3 2" xfId="20200" xr:uid="{00000000-0005-0000-0000-000050770000}"/>
    <cellStyle name="Hard Coded 6 2 2 3 2 2" xfId="20201" xr:uid="{00000000-0005-0000-0000-000051770000}"/>
    <cellStyle name="Hard Coded 6 2 2 3 2 3" xfId="20202" xr:uid="{00000000-0005-0000-0000-000052770000}"/>
    <cellStyle name="Hard Coded 6 2 2 3 3" xfId="20203" xr:uid="{00000000-0005-0000-0000-000053770000}"/>
    <cellStyle name="Hard Coded 6 2 2 3 4" xfId="20204" xr:uid="{00000000-0005-0000-0000-000054770000}"/>
    <cellStyle name="Hard Coded 6 2 2 3 5" xfId="39184" xr:uid="{00000000-0005-0000-0000-000055770000}"/>
    <cellStyle name="Hard Coded 6 2 2 3 6" xfId="48521" xr:uid="{00000000-0005-0000-0000-000056770000}"/>
    <cellStyle name="Hard Coded 6 2 2 4" xfId="20205" xr:uid="{00000000-0005-0000-0000-000057770000}"/>
    <cellStyle name="Hard Coded 6 2 2 5" xfId="35128" xr:uid="{00000000-0005-0000-0000-000058770000}"/>
    <cellStyle name="Hard Coded 6 2 2 6" xfId="48517" xr:uid="{00000000-0005-0000-0000-000059770000}"/>
    <cellStyle name="Hard Coded 6 2 3" xfId="20206" xr:uid="{00000000-0005-0000-0000-00005A770000}"/>
    <cellStyle name="Hard Coded 6 2 3 2" xfId="20207" xr:uid="{00000000-0005-0000-0000-00005B770000}"/>
    <cellStyle name="Hard Coded 6 2 3 2 2" xfId="20208" xr:uid="{00000000-0005-0000-0000-00005C770000}"/>
    <cellStyle name="Hard Coded 6 2 3 2 2 2" xfId="20209" xr:uid="{00000000-0005-0000-0000-00005D770000}"/>
    <cellStyle name="Hard Coded 6 2 3 2 2 3" xfId="20210" xr:uid="{00000000-0005-0000-0000-00005E770000}"/>
    <cellStyle name="Hard Coded 6 2 3 2 2 4" xfId="39187" xr:uid="{00000000-0005-0000-0000-00005F770000}"/>
    <cellStyle name="Hard Coded 6 2 3 2 2 5" xfId="48524" xr:uid="{00000000-0005-0000-0000-000060770000}"/>
    <cellStyle name="Hard Coded 6 2 3 2 3" xfId="20211" xr:uid="{00000000-0005-0000-0000-000061770000}"/>
    <cellStyle name="Hard Coded 6 2 3 2 3 2" xfId="39188" xr:uid="{00000000-0005-0000-0000-000062770000}"/>
    <cellStyle name="Hard Coded 6 2 3 2 3 3" xfId="48525" xr:uid="{00000000-0005-0000-0000-000063770000}"/>
    <cellStyle name="Hard Coded 6 2 3 2 4" xfId="20212" xr:uid="{00000000-0005-0000-0000-000064770000}"/>
    <cellStyle name="Hard Coded 6 2 3 2 5" xfId="39186" xr:uid="{00000000-0005-0000-0000-000065770000}"/>
    <cellStyle name="Hard Coded 6 2 3 2 6" xfId="48523" xr:uid="{00000000-0005-0000-0000-000066770000}"/>
    <cellStyle name="Hard Coded 6 2 3 3" xfId="20213" xr:uid="{00000000-0005-0000-0000-000067770000}"/>
    <cellStyle name="Hard Coded 6 2 3 3 2" xfId="20214" xr:uid="{00000000-0005-0000-0000-000068770000}"/>
    <cellStyle name="Hard Coded 6 2 3 3 3" xfId="20215" xr:uid="{00000000-0005-0000-0000-000069770000}"/>
    <cellStyle name="Hard Coded 6 2 3 4" xfId="20216" xr:uid="{00000000-0005-0000-0000-00006A770000}"/>
    <cellStyle name="Hard Coded 6 2 3 5" xfId="39185" xr:uid="{00000000-0005-0000-0000-00006B770000}"/>
    <cellStyle name="Hard Coded 6 2 3 6" xfId="48522" xr:uid="{00000000-0005-0000-0000-00006C770000}"/>
    <cellStyle name="Hard Coded 6 2 4" xfId="20217" xr:uid="{00000000-0005-0000-0000-00006D770000}"/>
    <cellStyle name="Hard Coded 6 2 4 2" xfId="20218" xr:uid="{00000000-0005-0000-0000-00006E770000}"/>
    <cellStyle name="Hard Coded 6 2 4 2 2" xfId="20219" xr:uid="{00000000-0005-0000-0000-00006F770000}"/>
    <cellStyle name="Hard Coded 6 2 4 2 3" xfId="20220" xr:uid="{00000000-0005-0000-0000-000070770000}"/>
    <cellStyle name="Hard Coded 6 2 4 2 4" xfId="39190" xr:uid="{00000000-0005-0000-0000-000071770000}"/>
    <cellStyle name="Hard Coded 6 2 4 2 5" xfId="48527" xr:uid="{00000000-0005-0000-0000-000072770000}"/>
    <cellStyle name="Hard Coded 6 2 4 3" xfId="20221" xr:uid="{00000000-0005-0000-0000-000073770000}"/>
    <cellStyle name="Hard Coded 6 2 4 4" xfId="20222" xr:uid="{00000000-0005-0000-0000-000074770000}"/>
    <cellStyle name="Hard Coded 6 2 4 5" xfId="39189" xr:uid="{00000000-0005-0000-0000-000075770000}"/>
    <cellStyle name="Hard Coded 6 2 4 6" xfId="48526" xr:uid="{00000000-0005-0000-0000-000076770000}"/>
    <cellStyle name="Hard Coded 6 2 5" xfId="20223" xr:uid="{00000000-0005-0000-0000-000077770000}"/>
    <cellStyle name="Hard Coded 6 2 5 2" xfId="20224" xr:uid="{00000000-0005-0000-0000-000078770000}"/>
    <cellStyle name="Hard Coded 6 2 5 2 2" xfId="20225" xr:uid="{00000000-0005-0000-0000-000079770000}"/>
    <cellStyle name="Hard Coded 6 2 5 2 3" xfId="20226" xr:uid="{00000000-0005-0000-0000-00007A770000}"/>
    <cellStyle name="Hard Coded 6 2 5 2 4" xfId="39192" xr:uid="{00000000-0005-0000-0000-00007B770000}"/>
    <cellStyle name="Hard Coded 6 2 5 2 5" xfId="48529" xr:uid="{00000000-0005-0000-0000-00007C770000}"/>
    <cellStyle name="Hard Coded 6 2 5 3" xfId="20227" xr:uid="{00000000-0005-0000-0000-00007D770000}"/>
    <cellStyle name="Hard Coded 6 2 5 4" xfId="20228" xr:uid="{00000000-0005-0000-0000-00007E770000}"/>
    <cellStyle name="Hard Coded 6 2 5 5" xfId="39191" xr:uid="{00000000-0005-0000-0000-00007F770000}"/>
    <cellStyle name="Hard Coded 6 2 5 6" xfId="48528" xr:uid="{00000000-0005-0000-0000-000080770000}"/>
    <cellStyle name="Hard Coded 6 2 6" xfId="20229" xr:uid="{00000000-0005-0000-0000-000081770000}"/>
    <cellStyle name="Hard Coded 6 2 7" xfId="20230" xr:uid="{00000000-0005-0000-0000-000082770000}"/>
    <cellStyle name="Hard Coded 6 2 8" xfId="35127" xr:uid="{00000000-0005-0000-0000-000083770000}"/>
    <cellStyle name="Hard Coded 6 2 9" xfId="48516" xr:uid="{00000000-0005-0000-0000-000084770000}"/>
    <cellStyle name="Hard Coded 6 3" xfId="20231" xr:uid="{00000000-0005-0000-0000-000085770000}"/>
    <cellStyle name="Hard Coded 6 3 2" xfId="20232" xr:uid="{00000000-0005-0000-0000-000086770000}"/>
    <cellStyle name="Hard Coded 6 3 2 2" xfId="20233" xr:uid="{00000000-0005-0000-0000-000087770000}"/>
    <cellStyle name="Hard Coded 6 3 2 2 2" xfId="20234" xr:uid="{00000000-0005-0000-0000-000088770000}"/>
    <cellStyle name="Hard Coded 6 3 2 2 2 2" xfId="20235" xr:uid="{00000000-0005-0000-0000-000089770000}"/>
    <cellStyle name="Hard Coded 6 3 2 2 2 3" xfId="20236" xr:uid="{00000000-0005-0000-0000-00008A770000}"/>
    <cellStyle name="Hard Coded 6 3 2 2 2 4" xfId="39195" xr:uid="{00000000-0005-0000-0000-00008B770000}"/>
    <cellStyle name="Hard Coded 6 3 2 2 2 5" xfId="48533" xr:uid="{00000000-0005-0000-0000-00008C770000}"/>
    <cellStyle name="Hard Coded 6 3 2 2 3" xfId="20237" xr:uid="{00000000-0005-0000-0000-00008D770000}"/>
    <cellStyle name="Hard Coded 6 3 2 2 3 2" xfId="39196" xr:uid="{00000000-0005-0000-0000-00008E770000}"/>
    <cellStyle name="Hard Coded 6 3 2 2 3 3" xfId="48534" xr:uid="{00000000-0005-0000-0000-00008F770000}"/>
    <cellStyle name="Hard Coded 6 3 2 2 4" xfId="20238" xr:uid="{00000000-0005-0000-0000-000090770000}"/>
    <cellStyle name="Hard Coded 6 3 2 2 5" xfId="39194" xr:uid="{00000000-0005-0000-0000-000091770000}"/>
    <cellStyle name="Hard Coded 6 3 2 2 6" xfId="48532" xr:uid="{00000000-0005-0000-0000-000092770000}"/>
    <cellStyle name="Hard Coded 6 3 2 3" xfId="20239" xr:uid="{00000000-0005-0000-0000-000093770000}"/>
    <cellStyle name="Hard Coded 6 3 2 3 2" xfId="20240" xr:uid="{00000000-0005-0000-0000-000094770000}"/>
    <cellStyle name="Hard Coded 6 3 2 3 3" xfId="20241" xr:uid="{00000000-0005-0000-0000-000095770000}"/>
    <cellStyle name="Hard Coded 6 3 2 4" xfId="20242" xr:uid="{00000000-0005-0000-0000-000096770000}"/>
    <cellStyle name="Hard Coded 6 3 2 5" xfId="39193" xr:uid="{00000000-0005-0000-0000-000097770000}"/>
    <cellStyle name="Hard Coded 6 3 2 6" xfId="48531" xr:uid="{00000000-0005-0000-0000-000098770000}"/>
    <cellStyle name="Hard Coded 6 3 3" xfId="20243" xr:uid="{00000000-0005-0000-0000-000099770000}"/>
    <cellStyle name="Hard Coded 6 3 3 2" xfId="20244" xr:uid="{00000000-0005-0000-0000-00009A770000}"/>
    <cellStyle name="Hard Coded 6 3 3 2 2" xfId="20245" xr:uid="{00000000-0005-0000-0000-00009B770000}"/>
    <cellStyle name="Hard Coded 6 3 3 2 2 2" xfId="20246" xr:uid="{00000000-0005-0000-0000-00009C770000}"/>
    <cellStyle name="Hard Coded 6 3 3 2 2 3" xfId="20247" xr:uid="{00000000-0005-0000-0000-00009D770000}"/>
    <cellStyle name="Hard Coded 6 3 3 2 2 4" xfId="39199" xr:uid="{00000000-0005-0000-0000-00009E770000}"/>
    <cellStyle name="Hard Coded 6 3 3 2 2 5" xfId="48537" xr:uid="{00000000-0005-0000-0000-00009F770000}"/>
    <cellStyle name="Hard Coded 6 3 3 2 3" xfId="20248" xr:uid="{00000000-0005-0000-0000-0000A0770000}"/>
    <cellStyle name="Hard Coded 6 3 3 2 3 2" xfId="39200" xr:uid="{00000000-0005-0000-0000-0000A1770000}"/>
    <cellStyle name="Hard Coded 6 3 3 2 3 3" xfId="48538" xr:uid="{00000000-0005-0000-0000-0000A2770000}"/>
    <cellStyle name="Hard Coded 6 3 3 2 4" xfId="20249" xr:uid="{00000000-0005-0000-0000-0000A3770000}"/>
    <cellStyle name="Hard Coded 6 3 3 2 5" xfId="39198" xr:uid="{00000000-0005-0000-0000-0000A4770000}"/>
    <cellStyle name="Hard Coded 6 3 3 2 6" xfId="48536" xr:uid="{00000000-0005-0000-0000-0000A5770000}"/>
    <cellStyle name="Hard Coded 6 3 3 3" xfId="20250" xr:uid="{00000000-0005-0000-0000-0000A6770000}"/>
    <cellStyle name="Hard Coded 6 3 3 3 2" xfId="20251" xr:uid="{00000000-0005-0000-0000-0000A7770000}"/>
    <cellStyle name="Hard Coded 6 3 3 3 3" xfId="20252" xr:uid="{00000000-0005-0000-0000-0000A8770000}"/>
    <cellStyle name="Hard Coded 6 3 3 4" xfId="20253" xr:uid="{00000000-0005-0000-0000-0000A9770000}"/>
    <cellStyle name="Hard Coded 6 3 3 5" xfId="39197" xr:uid="{00000000-0005-0000-0000-0000AA770000}"/>
    <cellStyle name="Hard Coded 6 3 3 6" xfId="48535" xr:uid="{00000000-0005-0000-0000-0000AB770000}"/>
    <cellStyle name="Hard Coded 6 3 4" xfId="20254" xr:uid="{00000000-0005-0000-0000-0000AC770000}"/>
    <cellStyle name="Hard Coded 6 3 4 2" xfId="20255" xr:uid="{00000000-0005-0000-0000-0000AD770000}"/>
    <cellStyle name="Hard Coded 6 3 4 2 2" xfId="20256" xr:uid="{00000000-0005-0000-0000-0000AE770000}"/>
    <cellStyle name="Hard Coded 6 3 4 2 3" xfId="20257" xr:uid="{00000000-0005-0000-0000-0000AF770000}"/>
    <cellStyle name="Hard Coded 6 3 4 2 4" xfId="39202" xr:uid="{00000000-0005-0000-0000-0000B0770000}"/>
    <cellStyle name="Hard Coded 6 3 4 2 5" xfId="48540" xr:uid="{00000000-0005-0000-0000-0000B1770000}"/>
    <cellStyle name="Hard Coded 6 3 4 3" xfId="20258" xr:uid="{00000000-0005-0000-0000-0000B2770000}"/>
    <cellStyle name="Hard Coded 6 3 4 4" xfId="20259" xr:uid="{00000000-0005-0000-0000-0000B3770000}"/>
    <cellStyle name="Hard Coded 6 3 4 5" xfId="39201" xr:uid="{00000000-0005-0000-0000-0000B4770000}"/>
    <cellStyle name="Hard Coded 6 3 4 6" xfId="48539" xr:uid="{00000000-0005-0000-0000-0000B5770000}"/>
    <cellStyle name="Hard Coded 6 3 5" xfId="20260" xr:uid="{00000000-0005-0000-0000-0000B6770000}"/>
    <cellStyle name="Hard Coded 6 3 5 2" xfId="39203" xr:uid="{00000000-0005-0000-0000-0000B7770000}"/>
    <cellStyle name="Hard Coded 6 3 5 3" xfId="48541" xr:uid="{00000000-0005-0000-0000-0000B8770000}"/>
    <cellStyle name="Hard Coded 6 3 6" xfId="20261" xr:uid="{00000000-0005-0000-0000-0000B9770000}"/>
    <cellStyle name="Hard Coded 6 3 7" xfId="35129" xr:uid="{00000000-0005-0000-0000-0000BA770000}"/>
    <cellStyle name="Hard Coded 6 3 8" xfId="48530" xr:uid="{00000000-0005-0000-0000-0000BB770000}"/>
    <cellStyle name="Hard Coded 6 4" xfId="20262" xr:uid="{00000000-0005-0000-0000-0000BC770000}"/>
    <cellStyle name="Hard Coded 6 4 2" xfId="20263" xr:uid="{00000000-0005-0000-0000-0000BD770000}"/>
    <cellStyle name="Hard Coded 6 4 2 2" xfId="20264" xr:uid="{00000000-0005-0000-0000-0000BE770000}"/>
    <cellStyle name="Hard Coded 6 4 2 2 2" xfId="20265" xr:uid="{00000000-0005-0000-0000-0000BF770000}"/>
    <cellStyle name="Hard Coded 6 4 2 2 3" xfId="20266" xr:uid="{00000000-0005-0000-0000-0000C0770000}"/>
    <cellStyle name="Hard Coded 6 4 2 2 4" xfId="39206" xr:uid="{00000000-0005-0000-0000-0000C1770000}"/>
    <cellStyle name="Hard Coded 6 4 2 2 5" xfId="48544" xr:uid="{00000000-0005-0000-0000-0000C2770000}"/>
    <cellStyle name="Hard Coded 6 4 2 3" xfId="20267" xr:uid="{00000000-0005-0000-0000-0000C3770000}"/>
    <cellStyle name="Hard Coded 6 4 2 3 2" xfId="39207" xr:uid="{00000000-0005-0000-0000-0000C4770000}"/>
    <cellStyle name="Hard Coded 6 4 2 3 3" xfId="48545" xr:uid="{00000000-0005-0000-0000-0000C5770000}"/>
    <cellStyle name="Hard Coded 6 4 2 4" xfId="20268" xr:uid="{00000000-0005-0000-0000-0000C6770000}"/>
    <cellStyle name="Hard Coded 6 4 2 5" xfId="39205" xr:uid="{00000000-0005-0000-0000-0000C7770000}"/>
    <cellStyle name="Hard Coded 6 4 2 6" xfId="48543" xr:uid="{00000000-0005-0000-0000-0000C8770000}"/>
    <cellStyle name="Hard Coded 6 4 3" xfId="20269" xr:uid="{00000000-0005-0000-0000-0000C9770000}"/>
    <cellStyle name="Hard Coded 6 4 3 2" xfId="20270" xr:uid="{00000000-0005-0000-0000-0000CA770000}"/>
    <cellStyle name="Hard Coded 6 4 3 3" xfId="20271" xr:uid="{00000000-0005-0000-0000-0000CB770000}"/>
    <cellStyle name="Hard Coded 6 4 4" xfId="20272" xr:uid="{00000000-0005-0000-0000-0000CC770000}"/>
    <cellStyle name="Hard Coded 6 4 5" xfId="39204" xr:uid="{00000000-0005-0000-0000-0000CD770000}"/>
    <cellStyle name="Hard Coded 6 4 6" xfId="48542" xr:uid="{00000000-0005-0000-0000-0000CE770000}"/>
    <cellStyle name="Hard Coded 6 5" xfId="20273" xr:uid="{00000000-0005-0000-0000-0000CF770000}"/>
    <cellStyle name="Hard Coded 6 5 2" xfId="20274" xr:uid="{00000000-0005-0000-0000-0000D0770000}"/>
    <cellStyle name="Hard Coded 6 5 2 2" xfId="20275" xr:uid="{00000000-0005-0000-0000-0000D1770000}"/>
    <cellStyle name="Hard Coded 6 5 2 2 2" xfId="20276" xr:uid="{00000000-0005-0000-0000-0000D2770000}"/>
    <cellStyle name="Hard Coded 6 5 2 2 3" xfId="20277" xr:uid="{00000000-0005-0000-0000-0000D3770000}"/>
    <cellStyle name="Hard Coded 6 5 2 2 4" xfId="39210" xr:uid="{00000000-0005-0000-0000-0000D4770000}"/>
    <cellStyle name="Hard Coded 6 5 2 2 5" xfId="48548" xr:uid="{00000000-0005-0000-0000-0000D5770000}"/>
    <cellStyle name="Hard Coded 6 5 2 3" xfId="20278" xr:uid="{00000000-0005-0000-0000-0000D6770000}"/>
    <cellStyle name="Hard Coded 6 5 2 3 2" xfId="39211" xr:uid="{00000000-0005-0000-0000-0000D7770000}"/>
    <cellStyle name="Hard Coded 6 5 2 3 3" xfId="48549" xr:uid="{00000000-0005-0000-0000-0000D8770000}"/>
    <cellStyle name="Hard Coded 6 5 2 4" xfId="20279" xr:uid="{00000000-0005-0000-0000-0000D9770000}"/>
    <cellStyle name="Hard Coded 6 5 2 5" xfId="39209" xr:uid="{00000000-0005-0000-0000-0000DA770000}"/>
    <cellStyle name="Hard Coded 6 5 2 6" xfId="48547" xr:uid="{00000000-0005-0000-0000-0000DB770000}"/>
    <cellStyle name="Hard Coded 6 5 3" xfId="20280" xr:uid="{00000000-0005-0000-0000-0000DC770000}"/>
    <cellStyle name="Hard Coded 6 5 3 2" xfId="20281" xr:uid="{00000000-0005-0000-0000-0000DD770000}"/>
    <cellStyle name="Hard Coded 6 5 3 3" xfId="20282" xr:uid="{00000000-0005-0000-0000-0000DE770000}"/>
    <cellStyle name="Hard Coded 6 5 4" xfId="20283" xr:uid="{00000000-0005-0000-0000-0000DF770000}"/>
    <cellStyle name="Hard Coded 6 5 5" xfId="39208" xr:uid="{00000000-0005-0000-0000-0000E0770000}"/>
    <cellStyle name="Hard Coded 6 5 6" xfId="48546" xr:uid="{00000000-0005-0000-0000-0000E1770000}"/>
    <cellStyle name="Hard Coded 6 6" xfId="20284" xr:uid="{00000000-0005-0000-0000-0000E2770000}"/>
    <cellStyle name="Hard Coded 6 6 2" xfId="20285" xr:uid="{00000000-0005-0000-0000-0000E3770000}"/>
    <cellStyle name="Hard Coded 6 6 2 2" xfId="20286" xr:uid="{00000000-0005-0000-0000-0000E4770000}"/>
    <cellStyle name="Hard Coded 6 6 2 3" xfId="20287" xr:uid="{00000000-0005-0000-0000-0000E5770000}"/>
    <cellStyle name="Hard Coded 6 6 2 4" xfId="39213" xr:uid="{00000000-0005-0000-0000-0000E6770000}"/>
    <cellStyle name="Hard Coded 6 6 2 5" xfId="48551" xr:uid="{00000000-0005-0000-0000-0000E7770000}"/>
    <cellStyle name="Hard Coded 6 6 3" xfId="20288" xr:uid="{00000000-0005-0000-0000-0000E8770000}"/>
    <cellStyle name="Hard Coded 6 6 4" xfId="20289" xr:uid="{00000000-0005-0000-0000-0000E9770000}"/>
    <cellStyle name="Hard Coded 6 6 5" xfId="39212" xr:uid="{00000000-0005-0000-0000-0000EA770000}"/>
    <cellStyle name="Hard Coded 6 6 6" xfId="48550" xr:uid="{00000000-0005-0000-0000-0000EB770000}"/>
    <cellStyle name="Hard Coded 6 7" xfId="20290" xr:uid="{00000000-0005-0000-0000-0000EC770000}"/>
    <cellStyle name="Hard Coded 6 7 2" xfId="20291" xr:uid="{00000000-0005-0000-0000-0000ED770000}"/>
    <cellStyle name="Hard Coded 6 7 2 2" xfId="20292" xr:uid="{00000000-0005-0000-0000-0000EE770000}"/>
    <cellStyle name="Hard Coded 6 7 2 3" xfId="20293" xr:uid="{00000000-0005-0000-0000-0000EF770000}"/>
    <cellStyle name="Hard Coded 6 7 2 4" xfId="39215" xr:uid="{00000000-0005-0000-0000-0000F0770000}"/>
    <cellStyle name="Hard Coded 6 7 2 5" xfId="48553" xr:uid="{00000000-0005-0000-0000-0000F1770000}"/>
    <cellStyle name="Hard Coded 6 7 3" xfId="20294" xr:uid="{00000000-0005-0000-0000-0000F2770000}"/>
    <cellStyle name="Hard Coded 6 7 4" xfId="20295" xr:uid="{00000000-0005-0000-0000-0000F3770000}"/>
    <cellStyle name="Hard Coded 6 7 5" xfId="39214" xr:uid="{00000000-0005-0000-0000-0000F4770000}"/>
    <cellStyle name="Hard Coded 6 7 6" xfId="48552" xr:uid="{00000000-0005-0000-0000-0000F5770000}"/>
    <cellStyle name="Hard Coded 6 8" xfId="20296" xr:uid="{00000000-0005-0000-0000-0000F6770000}"/>
    <cellStyle name="Hard Coded 6 9" xfId="20297" xr:uid="{00000000-0005-0000-0000-0000F7770000}"/>
    <cellStyle name="Hard Coded 7" xfId="20298" xr:uid="{00000000-0005-0000-0000-0000F8770000}"/>
    <cellStyle name="Hard Coded 7 10" xfId="35130" xr:uid="{00000000-0005-0000-0000-0000F9770000}"/>
    <cellStyle name="Hard Coded 7 11" xfId="48554" xr:uid="{00000000-0005-0000-0000-0000FA770000}"/>
    <cellStyle name="Hard Coded 7 2" xfId="20299" xr:uid="{00000000-0005-0000-0000-0000FB770000}"/>
    <cellStyle name="Hard Coded 7 2 2" xfId="20300" xr:uid="{00000000-0005-0000-0000-0000FC770000}"/>
    <cellStyle name="Hard Coded 7 2 2 2" xfId="20301" xr:uid="{00000000-0005-0000-0000-0000FD770000}"/>
    <cellStyle name="Hard Coded 7 2 2 2 2" xfId="20302" xr:uid="{00000000-0005-0000-0000-0000FE770000}"/>
    <cellStyle name="Hard Coded 7 2 2 2 2 2" xfId="20303" xr:uid="{00000000-0005-0000-0000-0000FF770000}"/>
    <cellStyle name="Hard Coded 7 2 2 2 2 3" xfId="20304" xr:uid="{00000000-0005-0000-0000-000000780000}"/>
    <cellStyle name="Hard Coded 7 2 2 2 2 4" xfId="39217" xr:uid="{00000000-0005-0000-0000-000001780000}"/>
    <cellStyle name="Hard Coded 7 2 2 2 2 5" xfId="48558" xr:uid="{00000000-0005-0000-0000-000002780000}"/>
    <cellStyle name="Hard Coded 7 2 2 2 3" xfId="20305" xr:uid="{00000000-0005-0000-0000-000003780000}"/>
    <cellStyle name="Hard Coded 7 2 2 2 3 2" xfId="39218" xr:uid="{00000000-0005-0000-0000-000004780000}"/>
    <cellStyle name="Hard Coded 7 2 2 2 3 3" xfId="48559" xr:uid="{00000000-0005-0000-0000-000005780000}"/>
    <cellStyle name="Hard Coded 7 2 2 2 4" xfId="20306" xr:uid="{00000000-0005-0000-0000-000006780000}"/>
    <cellStyle name="Hard Coded 7 2 2 2 5" xfId="39216" xr:uid="{00000000-0005-0000-0000-000007780000}"/>
    <cellStyle name="Hard Coded 7 2 2 2 6" xfId="48557" xr:uid="{00000000-0005-0000-0000-000008780000}"/>
    <cellStyle name="Hard Coded 7 2 2 3" xfId="20307" xr:uid="{00000000-0005-0000-0000-000009780000}"/>
    <cellStyle name="Hard Coded 7 2 2 3 2" xfId="20308" xr:uid="{00000000-0005-0000-0000-00000A780000}"/>
    <cellStyle name="Hard Coded 7 2 2 3 2 2" xfId="20309" xr:uid="{00000000-0005-0000-0000-00000B780000}"/>
    <cellStyle name="Hard Coded 7 2 2 3 2 3" xfId="20310" xr:uid="{00000000-0005-0000-0000-00000C780000}"/>
    <cellStyle name="Hard Coded 7 2 2 3 3" xfId="20311" xr:uid="{00000000-0005-0000-0000-00000D780000}"/>
    <cellStyle name="Hard Coded 7 2 2 3 4" xfId="20312" xr:uid="{00000000-0005-0000-0000-00000E780000}"/>
    <cellStyle name="Hard Coded 7 2 2 3 5" xfId="39219" xr:uid="{00000000-0005-0000-0000-00000F780000}"/>
    <cellStyle name="Hard Coded 7 2 2 3 6" xfId="48560" xr:uid="{00000000-0005-0000-0000-000010780000}"/>
    <cellStyle name="Hard Coded 7 2 2 4" xfId="20313" xr:uid="{00000000-0005-0000-0000-000011780000}"/>
    <cellStyle name="Hard Coded 7 2 2 5" xfId="35132" xr:uid="{00000000-0005-0000-0000-000012780000}"/>
    <cellStyle name="Hard Coded 7 2 2 6" xfId="48556" xr:uid="{00000000-0005-0000-0000-000013780000}"/>
    <cellStyle name="Hard Coded 7 2 3" xfId="20314" xr:uid="{00000000-0005-0000-0000-000014780000}"/>
    <cellStyle name="Hard Coded 7 2 3 2" xfId="20315" xr:uid="{00000000-0005-0000-0000-000015780000}"/>
    <cellStyle name="Hard Coded 7 2 3 2 2" xfId="20316" xr:uid="{00000000-0005-0000-0000-000016780000}"/>
    <cellStyle name="Hard Coded 7 2 3 2 2 2" xfId="20317" xr:uid="{00000000-0005-0000-0000-000017780000}"/>
    <cellStyle name="Hard Coded 7 2 3 2 2 3" xfId="20318" xr:uid="{00000000-0005-0000-0000-000018780000}"/>
    <cellStyle name="Hard Coded 7 2 3 2 2 4" xfId="39222" xr:uid="{00000000-0005-0000-0000-000019780000}"/>
    <cellStyle name="Hard Coded 7 2 3 2 2 5" xfId="48563" xr:uid="{00000000-0005-0000-0000-00001A780000}"/>
    <cellStyle name="Hard Coded 7 2 3 2 3" xfId="20319" xr:uid="{00000000-0005-0000-0000-00001B780000}"/>
    <cellStyle name="Hard Coded 7 2 3 2 3 2" xfId="39223" xr:uid="{00000000-0005-0000-0000-00001C780000}"/>
    <cellStyle name="Hard Coded 7 2 3 2 3 3" xfId="48564" xr:uid="{00000000-0005-0000-0000-00001D780000}"/>
    <cellStyle name="Hard Coded 7 2 3 2 4" xfId="20320" xr:uid="{00000000-0005-0000-0000-00001E780000}"/>
    <cellStyle name="Hard Coded 7 2 3 2 5" xfId="39221" xr:uid="{00000000-0005-0000-0000-00001F780000}"/>
    <cellStyle name="Hard Coded 7 2 3 2 6" xfId="48562" xr:uid="{00000000-0005-0000-0000-000020780000}"/>
    <cellStyle name="Hard Coded 7 2 3 3" xfId="20321" xr:uid="{00000000-0005-0000-0000-000021780000}"/>
    <cellStyle name="Hard Coded 7 2 3 3 2" xfId="20322" xr:uid="{00000000-0005-0000-0000-000022780000}"/>
    <cellStyle name="Hard Coded 7 2 3 3 3" xfId="20323" xr:uid="{00000000-0005-0000-0000-000023780000}"/>
    <cellStyle name="Hard Coded 7 2 3 4" xfId="20324" xr:uid="{00000000-0005-0000-0000-000024780000}"/>
    <cellStyle name="Hard Coded 7 2 3 5" xfId="39220" xr:uid="{00000000-0005-0000-0000-000025780000}"/>
    <cellStyle name="Hard Coded 7 2 3 6" xfId="48561" xr:uid="{00000000-0005-0000-0000-000026780000}"/>
    <cellStyle name="Hard Coded 7 2 4" xfId="20325" xr:uid="{00000000-0005-0000-0000-000027780000}"/>
    <cellStyle name="Hard Coded 7 2 4 2" xfId="20326" xr:uid="{00000000-0005-0000-0000-000028780000}"/>
    <cellStyle name="Hard Coded 7 2 4 2 2" xfId="20327" xr:uid="{00000000-0005-0000-0000-000029780000}"/>
    <cellStyle name="Hard Coded 7 2 4 2 3" xfId="20328" xr:uid="{00000000-0005-0000-0000-00002A780000}"/>
    <cellStyle name="Hard Coded 7 2 4 2 4" xfId="39225" xr:uid="{00000000-0005-0000-0000-00002B780000}"/>
    <cellStyle name="Hard Coded 7 2 4 2 5" xfId="48566" xr:uid="{00000000-0005-0000-0000-00002C780000}"/>
    <cellStyle name="Hard Coded 7 2 4 3" xfId="20329" xr:uid="{00000000-0005-0000-0000-00002D780000}"/>
    <cellStyle name="Hard Coded 7 2 4 4" xfId="20330" xr:uid="{00000000-0005-0000-0000-00002E780000}"/>
    <cellStyle name="Hard Coded 7 2 4 5" xfId="39224" xr:uid="{00000000-0005-0000-0000-00002F780000}"/>
    <cellStyle name="Hard Coded 7 2 4 6" xfId="48565" xr:uid="{00000000-0005-0000-0000-000030780000}"/>
    <cellStyle name="Hard Coded 7 2 5" xfId="20331" xr:uid="{00000000-0005-0000-0000-000031780000}"/>
    <cellStyle name="Hard Coded 7 2 5 2" xfId="20332" xr:uid="{00000000-0005-0000-0000-000032780000}"/>
    <cellStyle name="Hard Coded 7 2 5 2 2" xfId="20333" xr:uid="{00000000-0005-0000-0000-000033780000}"/>
    <cellStyle name="Hard Coded 7 2 5 2 3" xfId="20334" xr:uid="{00000000-0005-0000-0000-000034780000}"/>
    <cellStyle name="Hard Coded 7 2 5 2 4" xfId="39227" xr:uid="{00000000-0005-0000-0000-000035780000}"/>
    <cellStyle name="Hard Coded 7 2 5 2 5" xfId="48568" xr:uid="{00000000-0005-0000-0000-000036780000}"/>
    <cellStyle name="Hard Coded 7 2 5 3" xfId="20335" xr:uid="{00000000-0005-0000-0000-000037780000}"/>
    <cellStyle name="Hard Coded 7 2 5 4" xfId="20336" xr:uid="{00000000-0005-0000-0000-000038780000}"/>
    <cellStyle name="Hard Coded 7 2 5 5" xfId="39226" xr:uid="{00000000-0005-0000-0000-000039780000}"/>
    <cellStyle name="Hard Coded 7 2 5 6" xfId="48567" xr:uid="{00000000-0005-0000-0000-00003A780000}"/>
    <cellStyle name="Hard Coded 7 2 6" xfId="20337" xr:uid="{00000000-0005-0000-0000-00003B780000}"/>
    <cellStyle name="Hard Coded 7 2 7" xfId="20338" xr:uid="{00000000-0005-0000-0000-00003C780000}"/>
    <cellStyle name="Hard Coded 7 2 8" xfId="35131" xr:uid="{00000000-0005-0000-0000-00003D780000}"/>
    <cellStyle name="Hard Coded 7 2 9" xfId="48555" xr:uid="{00000000-0005-0000-0000-00003E780000}"/>
    <cellStyle name="Hard Coded 7 3" xfId="20339" xr:uid="{00000000-0005-0000-0000-00003F780000}"/>
    <cellStyle name="Hard Coded 7 3 2" xfId="20340" xr:uid="{00000000-0005-0000-0000-000040780000}"/>
    <cellStyle name="Hard Coded 7 3 2 2" xfId="20341" xr:uid="{00000000-0005-0000-0000-000041780000}"/>
    <cellStyle name="Hard Coded 7 3 2 2 2" xfId="20342" xr:uid="{00000000-0005-0000-0000-000042780000}"/>
    <cellStyle name="Hard Coded 7 3 2 2 2 2" xfId="20343" xr:uid="{00000000-0005-0000-0000-000043780000}"/>
    <cellStyle name="Hard Coded 7 3 2 2 2 3" xfId="20344" xr:uid="{00000000-0005-0000-0000-000044780000}"/>
    <cellStyle name="Hard Coded 7 3 2 2 2 4" xfId="39230" xr:uid="{00000000-0005-0000-0000-000045780000}"/>
    <cellStyle name="Hard Coded 7 3 2 2 2 5" xfId="48572" xr:uid="{00000000-0005-0000-0000-000046780000}"/>
    <cellStyle name="Hard Coded 7 3 2 2 3" xfId="20345" xr:uid="{00000000-0005-0000-0000-000047780000}"/>
    <cellStyle name="Hard Coded 7 3 2 2 3 2" xfId="39231" xr:uid="{00000000-0005-0000-0000-000048780000}"/>
    <cellStyle name="Hard Coded 7 3 2 2 3 3" xfId="48573" xr:uid="{00000000-0005-0000-0000-000049780000}"/>
    <cellStyle name="Hard Coded 7 3 2 2 4" xfId="20346" xr:uid="{00000000-0005-0000-0000-00004A780000}"/>
    <cellStyle name="Hard Coded 7 3 2 2 5" xfId="39229" xr:uid="{00000000-0005-0000-0000-00004B780000}"/>
    <cellStyle name="Hard Coded 7 3 2 2 6" xfId="48571" xr:uid="{00000000-0005-0000-0000-00004C780000}"/>
    <cellStyle name="Hard Coded 7 3 2 3" xfId="20347" xr:uid="{00000000-0005-0000-0000-00004D780000}"/>
    <cellStyle name="Hard Coded 7 3 2 3 2" xfId="20348" xr:uid="{00000000-0005-0000-0000-00004E780000}"/>
    <cellStyle name="Hard Coded 7 3 2 3 3" xfId="20349" xr:uid="{00000000-0005-0000-0000-00004F780000}"/>
    <cellStyle name="Hard Coded 7 3 2 4" xfId="20350" xr:uid="{00000000-0005-0000-0000-000050780000}"/>
    <cellStyle name="Hard Coded 7 3 2 5" xfId="39228" xr:uid="{00000000-0005-0000-0000-000051780000}"/>
    <cellStyle name="Hard Coded 7 3 2 6" xfId="48570" xr:uid="{00000000-0005-0000-0000-000052780000}"/>
    <cellStyle name="Hard Coded 7 3 3" xfId="20351" xr:uid="{00000000-0005-0000-0000-000053780000}"/>
    <cellStyle name="Hard Coded 7 3 3 2" xfId="20352" xr:uid="{00000000-0005-0000-0000-000054780000}"/>
    <cellStyle name="Hard Coded 7 3 3 2 2" xfId="20353" xr:uid="{00000000-0005-0000-0000-000055780000}"/>
    <cellStyle name="Hard Coded 7 3 3 2 2 2" xfId="20354" xr:uid="{00000000-0005-0000-0000-000056780000}"/>
    <cellStyle name="Hard Coded 7 3 3 2 2 3" xfId="20355" xr:uid="{00000000-0005-0000-0000-000057780000}"/>
    <cellStyle name="Hard Coded 7 3 3 2 2 4" xfId="39234" xr:uid="{00000000-0005-0000-0000-000058780000}"/>
    <cellStyle name="Hard Coded 7 3 3 2 2 5" xfId="48576" xr:uid="{00000000-0005-0000-0000-000059780000}"/>
    <cellStyle name="Hard Coded 7 3 3 2 3" xfId="20356" xr:uid="{00000000-0005-0000-0000-00005A780000}"/>
    <cellStyle name="Hard Coded 7 3 3 2 3 2" xfId="39235" xr:uid="{00000000-0005-0000-0000-00005B780000}"/>
    <cellStyle name="Hard Coded 7 3 3 2 3 3" xfId="48577" xr:uid="{00000000-0005-0000-0000-00005C780000}"/>
    <cellStyle name="Hard Coded 7 3 3 2 4" xfId="20357" xr:uid="{00000000-0005-0000-0000-00005D780000}"/>
    <cellStyle name="Hard Coded 7 3 3 2 5" xfId="39233" xr:uid="{00000000-0005-0000-0000-00005E780000}"/>
    <cellStyle name="Hard Coded 7 3 3 2 6" xfId="48575" xr:uid="{00000000-0005-0000-0000-00005F780000}"/>
    <cellStyle name="Hard Coded 7 3 3 3" xfId="20358" xr:uid="{00000000-0005-0000-0000-000060780000}"/>
    <cellStyle name="Hard Coded 7 3 3 3 2" xfId="20359" xr:uid="{00000000-0005-0000-0000-000061780000}"/>
    <cellStyle name="Hard Coded 7 3 3 3 3" xfId="20360" xr:uid="{00000000-0005-0000-0000-000062780000}"/>
    <cellStyle name="Hard Coded 7 3 3 4" xfId="20361" xr:uid="{00000000-0005-0000-0000-000063780000}"/>
    <cellStyle name="Hard Coded 7 3 3 5" xfId="39232" xr:uid="{00000000-0005-0000-0000-000064780000}"/>
    <cellStyle name="Hard Coded 7 3 3 6" xfId="48574" xr:uid="{00000000-0005-0000-0000-000065780000}"/>
    <cellStyle name="Hard Coded 7 3 4" xfId="20362" xr:uid="{00000000-0005-0000-0000-000066780000}"/>
    <cellStyle name="Hard Coded 7 3 4 2" xfId="20363" xr:uid="{00000000-0005-0000-0000-000067780000}"/>
    <cellStyle name="Hard Coded 7 3 4 2 2" xfId="20364" xr:uid="{00000000-0005-0000-0000-000068780000}"/>
    <cellStyle name="Hard Coded 7 3 4 2 3" xfId="20365" xr:uid="{00000000-0005-0000-0000-000069780000}"/>
    <cellStyle name="Hard Coded 7 3 4 2 4" xfId="39237" xr:uid="{00000000-0005-0000-0000-00006A780000}"/>
    <cellStyle name="Hard Coded 7 3 4 2 5" xfId="48579" xr:uid="{00000000-0005-0000-0000-00006B780000}"/>
    <cellStyle name="Hard Coded 7 3 4 3" xfId="20366" xr:uid="{00000000-0005-0000-0000-00006C780000}"/>
    <cellStyle name="Hard Coded 7 3 4 4" xfId="20367" xr:uid="{00000000-0005-0000-0000-00006D780000}"/>
    <cellStyle name="Hard Coded 7 3 4 5" xfId="39236" xr:uid="{00000000-0005-0000-0000-00006E780000}"/>
    <cellStyle name="Hard Coded 7 3 4 6" xfId="48578" xr:uid="{00000000-0005-0000-0000-00006F780000}"/>
    <cellStyle name="Hard Coded 7 3 5" xfId="20368" xr:uid="{00000000-0005-0000-0000-000070780000}"/>
    <cellStyle name="Hard Coded 7 3 5 2" xfId="39238" xr:uid="{00000000-0005-0000-0000-000071780000}"/>
    <cellStyle name="Hard Coded 7 3 5 3" xfId="48580" xr:uid="{00000000-0005-0000-0000-000072780000}"/>
    <cellStyle name="Hard Coded 7 3 6" xfId="20369" xr:uid="{00000000-0005-0000-0000-000073780000}"/>
    <cellStyle name="Hard Coded 7 3 7" xfId="35133" xr:uid="{00000000-0005-0000-0000-000074780000}"/>
    <cellStyle name="Hard Coded 7 3 8" xfId="48569" xr:uid="{00000000-0005-0000-0000-000075780000}"/>
    <cellStyle name="Hard Coded 7 4" xfId="20370" xr:uid="{00000000-0005-0000-0000-000076780000}"/>
    <cellStyle name="Hard Coded 7 4 2" xfId="20371" xr:uid="{00000000-0005-0000-0000-000077780000}"/>
    <cellStyle name="Hard Coded 7 4 2 2" xfId="20372" xr:uid="{00000000-0005-0000-0000-000078780000}"/>
    <cellStyle name="Hard Coded 7 4 2 2 2" xfId="20373" xr:uid="{00000000-0005-0000-0000-000079780000}"/>
    <cellStyle name="Hard Coded 7 4 2 2 3" xfId="20374" xr:uid="{00000000-0005-0000-0000-00007A780000}"/>
    <cellStyle name="Hard Coded 7 4 2 2 4" xfId="39241" xr:uid="{00000000-0005-0000-0000-00007B780000}"/>
    <cellStyle name="Hard Coded 7 4 2 2 5" xfId="48583" xr:uid="{00000000-0005-0000-0000-00007C780000}"/>
    <cellStyle name="Hard Coded 7 4 2 3" xfId="20375" xr:uid="{00000000-0005-0000-0000-00007D780000}"/>
    <cellStyle name="Hard Coded 7 4 2 3 2" xfId="39242" xr:uid="{00000000-0005-0000-0000-00007E780000}"/>
    <cellStyle name="Hard Coded 7 4 2 3 3" xfId="48584" xr:uid="{00000000-0005-0000-0000-00007F780000}"/>
    <cellStyle name="Hard Coded 7 4 2 4" xfId="20376" xr:uid="{00000000-0005-0000-0000-000080780000}"/>
    <cellStyle name="Hard Coded 7 4 2 5" xfId="39240" xr:uid="{00000000-0005-0000-0000-000081780000}"/>
    <cellStyle name="Hard Coded 7 4 2 6" xfId="48582" xr:uid="{00000000-0005-0000-0000-000082780000}"/>
    <cellStyle name="Hard Coded 7 4 3" xfId="20377" xr:uid="{00000000-0005-0000-0000-000083780000}"/>
    <cellStyle name="Hard Coded 7 4 3 2" xfId="20378" xr:uid="{00000000-0005-0000-0000-000084780000}"/>
    <cellStyle name="Hard Coded 7 4 3 3" xfId="20379" xr:uid="{00000000-0005-0000-0000-000085780000}"/>
    <cellStyle name="Hard Coded 7 4 4" xfId="20380" xr:uid="{00000000-0005-0000-0000-000086780000}"/>
    <cellStyle name="Hard Coded 7 4 5" xfId="39239" xr:uid="{00000000-0005-0000-0000-000087780000}"/>
    <cellStyle name="Hard Coded 7 4 6" xfId="48581" xr:uid="{00000000-0005-0000-0000-000088780000}"/>
    <cellStyle name="Hard Coded 7 5" xfId="20381" xr:uid="{00000000-0005-0000-0000-000089780000}"/>
    <cellStyle name="Hard Coded 7 5 2" xfId="20382" xr:uid="{00000000-0005-0000-0000-00008A780000}"/>
    <cellStyle name="Hard Coded 7 5 2 2" xfId="20383" xr:uid="{00000000-0005-0000-0000-00008B780000}"/>
    <cellStyle name="Hard Coded 7 5 2 2 2" xfId="20384" xr:uid="{00000000-0005-0000-0000-00008C780000}"/>
    <cellStyle name="Hard Coded 7 5 2 2 3" xfId="20385" xr:uid="{00000000-0005-0000-0000-00008D780000}"/>
    <cellStyle name="Hard Coded 7 5 2 2 4" xfId="39245" xr:uid="{00000000-0005-0000-0000-00008E780000}"/>
    <cellStyle name="Hard Coded 7 5 2 2 5" xfId="48587" xr:uid="{00000000-0005-0000-0000-00008F780000}"/>
    <cellStyle name="Hard Coded 7 5 2 3" xfId="20386" xr:uid="{00000000-0005-0000-0000-000090780000}"/>
    <cellStyle name="Hard Coded 7 5 2 3 2" xfId="39246" xr:uid="{00000000-0005-0000-0000-000091780000}"/>
    <cellStyle name="Hard Coded 7 5 2 3 3" xfId="48588" xr:uid="{00000000-0005-0000-0000-000092780000}"/>
    <cellStyle name="Hard Coded 7 5 2 4" xfId="20387" xr:uid="{00000000-0005-0000-0000-000093780000}"/>
    <cellStyle name="Hard Coded 7 5 2 5" xfId="39244" xr:uid="{00000000-0005-0000-0000-000094780000}"/>
    <cellStyle name="Hard Coded 7 5 2 6" xfId="48586" xr:uid="{00000000-0005-0000-0000-000095780000}"/>
    <cellStyle name="Hard Coded 7 5 3" xfId="20388" xr:uid="{00000000-0005-0000-0000-000096780000}"/>
    <cellStyle name="Hard Coded 7 5 3 2" xfId="20389" xr:uid="{00000000-0005-0000-0000-000097780000}"/>
    <cellStyle name="Hard Coded 7 5 3 3" xfId="20390" xr:uid="{00000000-0005-0000-0000-000098780000}"/>
    <cellStyle name="Hard Coded 7 5 4" xfId="20391" xr:uid="{00000000-0005-0000-0000-000099780000}"/>
    <cellStyle name="Hard Coded 7 5 5" xfId="39243" xr:uid="{00000000-0005-0000-0000-00009A780000}"/>
    <cellStyle name="Hard Coded 7 5 6" xfId="48585" xr:uid="{00000000-0005-0000-0000-00009B780000}"/>
    <cellStyle name="Hard Coded 7 6" xfId="20392" xr:uid="{00000000-0005-0000-0000-00009C780000}"/>
    <cellStyle name="Hard Coded 7 6 2" xfId="20393" xr:uid="{00000000-0005-0000-0000-00009D780000}"/>
    <cellStyle name="Hard Coded 7 6 2 2" xfId="20394" xr:uid="{00000000-0005-0000-0000-00009E780000}"/>
    <cellStyle name="Hard Coded 7 6 2 3" xfId="20395" xr:uid="{00000000-0005-0000-0000-00009F780000}"/>
    <cellStyle name="Hard Coded 7 6 2 4" xfId="39248" xr:uid="{00000000-0005-0000-0000-0000A0780000}"/>
    <cellStyle name="Hard Coded 7 6 2 5" xfId="48590" xr:uid="{00000000-0005-0000-0000-0000A1780000}"/>
    <cellStyle name="Hard Coded 7 6 3" xfId="20396" xr:uid="{00000000-0005-0000-0000-0000A2780000}"/>
    <cellStyle name="Hard Coded 7 6 4" xfId="20397" xr:uid="{00000000-0005-0000-0000-0000A3780000}"/>
    <cellStyle name="Hard Coded 7 6 5" xfId="39247" xr:uid="{00000000-0005-0000-0000-0000A4780000}"/>
    <cellStyle name="Hard Coded 7 6 6" xfId="48589" xr:uid="{00000000-0005-0000-0000-0000A5780000}"/>
    <cellStyle name="Hard Coded 7 7" xfId="20398" xr:uid="{00000000-0005-0000-0000-0000A6780000}"/>
    <cellStyle name="Hard Coded 7 7 2" xfId="20399" xr:uid="{00000000-0005-0000-0000-0000A7780000}"/>
    <cellStyle name="Hard Coded 7 7 2 2" xfId="20400" xr:uid="{00000000-0005-0000-0000-0000A8780000}"/>
    <cellStyle name="Hard Coded 7 7 2 3" xfId="20401" xr:uid="{00000000-0005-0000-0000-0000A9780000}"/>
    <cellStyle name="Hard Coded 7 7 2 4" xfId="39250" xr:uid="{00000000-0005-0000-0000-0000AA780000}"/>
    <cellStyle name="Hard Coded 7 7 2 5" xfId="48592" xr:uid="{00000000-0005-0000-0000-0000AB780000}"/>
    <cellStyle name="Hard Coded 7 7 3" xfId="20402" xr:uid="{00000000-0005-0000-0000-0000AC780000}"/>
    <cellStyle name="Hard Coded 7 7 4" xfId="20403" xr:uid="{00000000-0005-0000-0000-0000AD780000}"/>
    <cellStyle name="Hard Coded 7 7 5" xfId="39249" xr:uid="{00000000-0005-0000-0000-0000AE780000}"/>
    <cellStyle name="Hard Coded 7 7 6" xfId="48591" xr:uid="{00000000-0005-0000-0000-0000AF780000}"/>
    <cellStyle name="Hard Coded 7 8" xfId="20404" xr:uid="{00000000-0005-0000-0000-0000B0780000}"/>
    <cellStyle name="Hard Coded 7 9" xfId="20405" xr:uid="{00000000-0005-0000-0000-0000B1780000}"/>
    <cellStyle name="Hard Coded 8" xfId="20406" xr:uid="{00000000-0005-0000-0000-0000B2780000}"/>
    <cellStyle name="Hard Coded 8 2" xfId="20407" xr:uid="{00000000-0005-0000-0000-0000B3780000}"/>
    <cellStyle name="Hard Coded 8 2 2" xfId="20408" xr:uid="{00000000-0005-0000-0000-0000B4780000}"/>
    <cellStyle name="Hard Coded 8 2 2 2" xfId="20409" xr:uid="{00000000-0005-0000-0000-0000B5780000}"/>
    <cellStyle name="Hard Coded 8 2 2 2 2" xfId="20410" xr:uid="{00000000-0005-0000-0000-0000B6780000}"/>
    <cellStyle name="Hard Coded 8 2 2 2 2 2" xfId="20411" xr:uid="{00000000-0005-0000-0000-0000B7780000}"/>
    <cellStyle name="Hard Coded 8 2 2 2 2 3" xfId="20412" xr:uid="{00000000-0005-0000-0000-0000B8780000}"/>
    <cellStyle name="Hard Coded 8 2 2 2 2 4" xfId="39252" xr:uid="{00000000-0005-0000-0000-0000B9780000}"/>
    <cellStyle name="Hard Coded 8 2 2 2 2 5" xfId="48597" xr:uid="{00000000-0005-0000-0000-0000BA780000}"/>
    <cellStyle name="Hard Coded 8 2 2 2 3" xfId="20413" xr:uid="{00000000-0005-0000-0000-0000BB780000}"/>
    <cellStyle name="Hard Coded 8 2 2 2 3 2" xfId="39253" xr:uid="{00000000-0005-0000-0000-0000BC780000}"/>
    <cellStyle name="Hard Coded 8 2 2 2 3 3" xfId="48598" xr:uid="{00000000-0005-0000-0000-0000BD780000}"/>
    <cellStyle name="Hard Coded 8 2 2 2 4" xfId="20414" xr:uid="{00000000-0005-0000-0000-0000BE780000}"/>
    <cellStyle name="Hard Coded 8 2 2 2 5" xfId="39251" xr:uid="{00000000-0005-0000-0000-0000BF780000}"/>
    <cellStyle name="Hard Coded 8 2 2 2 6" xfId="48596" xr:uid="{00000000-0005-0000-0000-0000C0780000}"/>
    <cellStyle name="Hard Coded 8 2 2 3" xfId="20415" xr:uid="{00000000-0005-0000-0000-0000C1780000}"/>
    <cellStyle name="Hard Coded 8 2 2 3 2" xfId="20416" xr:uid="{00000000-0005-0000-0000-0000C2780000}"/>
    <cellStyle name="Hard Coded 8 2 2 3 2 2" xfId="20417" xr:uid="{00000000-0005-0000-0000-0000C3780000}"/>
    <cellStyle name="Hard Coded 8 2 2 3 2 3" xfId="20418" xr:uid="{00000000-0005-0000-0000-0000C4780000}"/>
    <cellStyle name="Hard Coded 8 2 2 3 3" xfId="20419" xr:uid="{00000000-0005-0000-0000-0000C5780000}"/>
    <cellStyle name="Hard Coded 8 2 2 3 4" xfId="20420" xr:uid="{00000000-0005-0000-0000-0000C6780000}"/>
    <cellStyle name="Hard Coded 8 2 2 3 5" xfId="39254" xr:uid="{00000000-0005-0000-0000-0000C7780000}"/>
    <cellStyle name="Hard Coded 8 2 2 3 6" xfId="48599" xr:uid="{00000000-0005-0000-0000-0000C8780000}"/>
    <cellStyle name="Hard Coded 8 2 2 4" xfId="20421" xr:uid="{00000000-0005-0000-0000-0000C9780000}"/>
    <cellStyle name="Hard Coded 8 2 2 5" xfId="35136" xr:uid="{00000000-0005-0000-0000-0000CA780000}"/>
    <cellStyle name="Hard Coded 8 2 2 6" xfId="48595" xr:uid="{00000000-0005-0000-0000-0000CB780000}"/>
    <cellStyle name="Hard Coded 8 2 3" xfId="20422" xr:uid="{00000000-0005-0000-0000-0000CC780000}"/>
    <cellStyle name="Hard Coded 8 2 3 2" xfId="20423" xr:uid="{00000000-0005-0000-0000-0000CD780000}"/>
    <cellStyle name="Hard Coded 8 2 3 2 2" xfId="20424" xr:uid="{00000000-0005-0000-0000-0000CE780000}"/>
    <cellStyle name="Hard Coded 8 2 3 2 2 2" xfId="20425" xr:uid="{00000000-0005-0000-0000-0000CF780000}"/>
    <cellStyle name="Hard Coded 8 2 3 2 2 3" xfId="20426" xr:uid="{00000000-0005-0000-0000-0000D0780000}"/>
    <cellStyle name="Hard Coded 8 2 3 2 2 4" xfId="39257" xr:uid="{00000000-0005-0000-0000-0000D1780000}"/>
    <cellStyle name="Hard Coded 8 2 3 2 2 5" xfId="48602" xr:uid="{00000000-0005-0000-0000-0000D2780000}"/>
    <cellStyle name="Hard Coded 8 2 3 2 3" xfId="20427" xr:uid="{00000000-0005-0000-0000-0000D3780000}"/>
    <cellStyle name="Hard Coded 8 2 3 2 3 2" xfId="39258" xr:uid="{00000000-0005-0000-0000-0000D4780000}"/>
    <cellStyle name="Hard Coded 8 2 3 2 3 3" xfId="48603" xr:uid="{00000000-0005-0000-0000-0000D5780000}"/>
    <cellStyle name="Hard Coded 8 2 3 2 4" xfId="20428" xr:uid="{00000000-0005-0000-0000-0000D6780000}"/>
    <cellStyle name="Hard Coded 8 2 3 2 5" xfId="39256" xr:uid="{00000000-0005-0000-0000-0000D7780000}"/>
    <cellStyle name="Hard Coded 8 2 3 2 6" xfId="48601" xr:uid="{00000000-0005-0000-0000-0000D8780000}"/>
    <cellStyle name="Hard Coded 8 2 3 3" xfId="20429" xr:uid="{00000000-0005-0000-0000-0000D9780000}"/>
    <cellStyle name="Hard Coded 8 2 3 3 2" xfId="20430" xr:uid="{00000000-0005-0000-0000-0000DA780000}"/>
    <cellStyle name="Hard Coded 8 2 3 3 3" xfId="20431" xr:uid="{00000000-0005-0000-0000-0000DB780000}"/>
    <cellStyle name="Hard Coded 8 2 3 4" xfId="20432" xr:uid="{00000000-0005-0000-0000-0000DC780000}"/>
    <cellStyle name="Hard Coded 8 2 3 5" xfId="39255" xr:uid="{00000000-0005-0000-0000-0000DD780000}"/>
    <cellStyle name="Hard Coded 8 2 3 6" xfId="48600" xr:uid="{00000000-0005-0000-0000-0000DE780000}"/>
    <cellStyle name="Hard Coded 8 2 4" xfId="20433" xr:uid="{00000000-0005-0000-0000-0000DF780000}"/>
    <cellStyle name="Hard Coded 8 2 4 2" xfId="20434" xr:uid="{00000000-0005-0000-0000-0000E0780000}"/>
    <cellStyle name="Hard Coded 8 2 4 2 2" xfId="20435" xr:uid="{00000000-0005-0000-0000-0000E1780000}"/>
    <cellStyle name="Hard Coded 8 2 4 2 3" xfId="20436" xr:uid="{00000000-0005-0000-0000-0000E2780000}"/>
    <cellStyle name="Hard Coded 8 2 4 2 4" xfId="39260" xr:uid="{00000000-0005-0000-0000-0000E3780000}"/>
    <cellStyle name="Hard Coded 8 2 4 2 5" xfId="48605" xr:uid="{00000000-0005-0000-0000-0000E4780000}"/>
    <cellStyle name="Hard Coded 8 2 4 3" xfId="20437" xr:uid="{00000000-0005-0000-0000-0000E5780000}"/>
    <cellStyle name="Hard Coded 8 2 4 3 2" xfId="39261" xr:uid="{00000000-0005-0000-0000-0000E6780000}"/>
    <cellStyle name="Hard Coded 8 2 4 3 3" xfId="48606" xr:uid="{00000000-0005-0000-0000-0000E7780000}"/>
    <cellStyle name="Hard Coded 8 2 4 4" xfId="20438" xr:uid="{00000000-0005-0000-0000-0000E8780000}"/>
    <cellStyle name="Hard Coded 8 2 4 5" xfId="39259" xr:uid="{00000000-0005-0000-0000-0000E9780000}"/>
    <cellStyle name="Hard Coded 8 2 4 6" xfId="48604" xr:uid="{00000000-0005-0000-0000-0000EA780000}"/>
    <cellStyle name="Hard Coded 8 2 5" xfId="20439" xr:uid="{00000000-0005-0000-0000-0000EB780000}"/>
    <cellStyle name="Hard Coded 8 2 5 2" xfId="48607" xr:uid="{00000000-0005-0000-0000-0000EC780000}"/>
    <cellStyle name="Hard Coded 8 2 6" xfId="35135" xr:uid="{00000000-0005-0000-0000-0000ED780000}"/>
    <cellStyle name="Hard Coded 8 2 7" xfId="48594" xr:uid="{00000000-0005-0000-0000-0000EE780000}"/>
    <cellStyle name="Hard Coded 8 3" xfId="20440" xr:uid="{00000000-0005-0000-0000-0000EF780000}"/>
    <cellStyle name="Hard Coded 8 3 2" xfId="20441" xr:uid="{00000000-0005-0000-0000-0000F0780000}"/>
    <cellStyle name="Hard Coded 8 3 2 2" xfId="20442" xr:uid="{00000000-0005-0000-0000-0000F1780000}"/>
    <cellStyle name="Hard Coded 8 3 2 2 2" xfId="20443" xr:uid="{00000000-0005-0000-0000-0000F2780000}"/>
    <cellStyle name="Hard Coded 8 3 2 2 2 2" xfId="20444" xr:uid="{00000000-0005-0000-0000-0000F3780000}"/>
    <cellStyle name="Hard Coded 8 3 2 2 2 3" xfId="20445" xr:uid="{00000000-0005-0000-0000-0000F4780000}"/>
    <cellStyle name="Hard Coded 8 3 2 2 2 4" xfId="39263" xr:uid="{00000000-0005-0000-0000-0000F5780000}"/>
    <cellStyle name="Hard Coded 8 3 2 2 2 5" xfId="48611" xr:uid="{00000000-0005-0000-0000-0000F6780000}"/>
    <cellStyle name="Hard Coded 8 3 2 2 3" xfId="20446" xr:uid="{00000000-0005-0000-0000-0000F7780000}"/>
    <cellStyle name="Hard Coded 8 3 2 2 3 2" xfId="39264" xr:uid="{00000000-0005-0000-0000-0000F8780000}"/>
    <cellStyle name="Hard Coded 8 3 2 2 3 3" xfId="48612" xr:uid="{00000000-0005-0000-0000-0000F9780000}"/>
    <cellStyle name="Hard Coded 8 3 2 2 4" xfId="20447" xr:uid="{00000000-0005-0000-0000-0000FA780000}"/>
    <cellStyle name="Hard Coded 8 3 2 2 5" xfId="39262" xr:uid="{00000000-0005-0000-0000-0000FB780000}"/>
    <cellStyle name="Hard Coded 8 3 2 2 6" xfId="48610" xr:uid="{00000000-0005-0000-0000-0000FC780000}"/>
    <cellStyle name="Hard Coded 8 3 2 3" xfId="20448" xr:uid="{00000000-0005-0000-0000-0000FD780000}"/>
    <cellStyle name="Hard Coded 8 3 2 3 2" xfId="20449" xr:uid="{00000000-0005-0000-0000-0000FE780000}"/>
    <cellStyle name="Hard Coded 8 3 2 3 2 2" xfId="20450" xr:uid="{00000000-0005-0000-0000-0000FF780000}"/>
    <cellStyle name="Hard Coded 8 3 2 3 2 3" xfId="20451" xr:uid="{00000000-0005-0000-0000-000000790000}"/>
    <cellStyle name="Hard Coded 8 3 2 3 3" xfId="20452" xr:uid="{00000000-0005-0000-0000-000001790000}"/>
    <cellStyle name="Hard Coded 8 3 2 3 4" xfId="20453" xr:uid="{00000000-0005-0000-0000-000002790000}"/>
    <cellStyle name="Hard Coded 8 3 2 3 5" xfId="39265" xr:uid="{00000000-0005-0000-0000-000003790000}"/>
    <cellStyle name="Hard Coded 8 3 2 3 6" xfId="48613" xr:uid="{00000000-0005-0000-0000-000004790000}"/>
    <cellStyle name="Hard Coded 8 3 2 4" xfId="20454" xr:uid="{00000000-0005-0000-0000-000005790000}"/>
    <cellStyle name="Hard Coded 8 3 2 5" xfId="35138" xr:uid="{00000000-0005-0000-0000-000006790000}"/>
    <cellStyle name="Hard Coded 8 3 2 6" xfId="48609" xr:uid="{00000000-0005-0000-0000-000007790000}"/>
    <cellStyle name="Hard Coded 8 3 3" xfId="20455" xr:uid="{00000000-0005-0000-0000-000008790000}"/>
    <cellStyle name="Hard Coded 8 3 3 2" xfId="20456" xr:uid="{00000000-0005-0000-0000-000009790000}"/>
    <cellStyle name="Hard Coded 8 3 3 2 2" xfId="20457" xr:uid="{00000000-0005-0000-0000-00000A790000}"/>
    <cellStyle name="Hard Coded 8 3 3 2 2 2" xfId="20458" xr:uid="{00000000-0005-0000-0000-00000B790000}"/>
    <cellStyle name="Hard Coded 8 3 3 2 2 3" xfId="20459" xr:uid="{00000000-0005-0000-0000-00000C790000}"/>
    <cellStyle name="Hard Coded 8 3 3 2 2 4" xfId="39268" xr:uid="{00000000-0005-0000-0000-00000D790000}"/>
    <cellStyle name="Hard Coded 8 3 3 2 2 5" xfId="48616" xr:uid="{00000000-0005-0000-0000-00000E790000}"/>
    <cellStyle name="Hard Coded 8 3 3 2 3" xfId="20460" xr:uid="{00000000-0005-0000-0000-00000F790000}"/>
    <cellStyle name="Hard Coded 8 3 3 2 3 2" xfId="39269" xr:uid="{00000000-0005-0000-0000-000010790000}"/>
    <cellStyle name="Hard Coded 8 3 3 2 3 3" xfId="48617" xr:uid="{00000000-0005-0000-0000-000011790000}"/>
    <cellStyle name="Hard Coded 8 3 3 2 4" xfId="20461" xr:uid="{00000000-0005-0000-0000-000012790000}"/>
    <cellStyle name="Hard Coded 8 3 3 2 5" xfId="39267" xr:uid="{00000000-0005-0000-0000-000013790000}"/>
    <cellStyle name="Hard Coded 8 3 3 2 6" xfId="48615" xr:uid="{00000000-0005-0000-0000-000014790000}"/>
    <cellStyle name="Hard Coded 8 3 3 3" xfId="20462" xr:uid="{00000000-0005-0000-0000-000015790000}"/>
    <cellStyle name="Hard Coded 8 3 3 3 2" xfId="20463" xr:uid="{00000000-0005-0000-0000-000016790000}"/>
    <cellStyle name="Hard Coded 8 3 3 3 3" xfId="20464" xr:uid="{00000000-0005-0000-0000-000017790000}"/>
    <cellStyle name="Hard Coded 8 3 3 4" xfId="20465" xr:uid="{00000000-0005-0000-0000-000018790000}"/>
    <cellStyle name="Hard Coded 8 3 3 5" xfId="39266" xr:uid="{00000000-0005-0000-0000-000019790000}"/>
    <cellStyle name="Hard Coded 8 3 3 6" xfId="48614" xr:uid="{00000000-0005-0000-0000-00001A790000}"/>
    <cellStyle name="Hard Coded 8 3 4" xfId="20466" xr:uid="{00000000-0005-0000-0000-00001B790000}"/>
    <cellStyle name="Hard Coded 8 3 4 2" xfId="20467" xr:uid="{00000000-0005-0000-0000-00001C790000}"/>
    <cellStyle name="Hard Coded 8 3 4 2 2" xfId="20468" xr:uid="{00000000-0005-0000-0000-00001D790000}"/>
    <cellStyle name="Hard Coded 8 3 4 2 3" xfId="20469" xr:uid="{00000000-0005-0000-0000-00001E790000}"/>
    <cellStyle name="Hard Coded 8 3 4 2 4" xfId="39271" xr:uid="{00000000-0005-0000-0000-00001F790000}"/>
    <cellStyle name="Hard Coded 8 3 4 2 5" xfId="48619" xr:uid="{00000000-0005-0000-0000-000020790000}"/>
    <cellStyle name="Hard Coded 8 3 4 3" xfId="20470" xr:uid="{00000000-0005-0000-0000-000021790000}"/>
    <cellStyle name="Hard Coded 8 3 4 3 2" xfId="39272" xr:uid="{00000000-0005-0000-0000-000022790000}"/>
    <cellStyle name="Hard Coded 8 3 4 3 3" xfId="48620" xr:uid="{00000000-0005-0000-0000-000023790000}"/>
    <cellStyle name="Hard Coded 8 3 4 4" xfId="20471" xr:uid="{00000000-0005-0000-0000-000024790000}"/>
    <cellStyle name="Hard Coded 8 3 4 5" xfId="39270" xr:uid="{00000000-0005-0000-0000-000025790000}"/>
    <cellStyle name="Hard Coded 8 3 4 6" xfId="48618" xr:uid="{00000000-0005-0000-0000-000026790000}"/>
    <cellStyle name="Hard Coded 8 3 5" xfId="20472" xr:uid="{00000000-0005-0000-0000-000027790000}"/>
    <cellStyle name="Hard Coded 8 3 5 2" xfId="48621" xr:uid="{00000000-0005-0000-0000-000028790000}"/>
    <cellStyle name="Hard Coded 8 3 6" xfId="35137" xr:uid="{00000000-0005-0000-0000-000029790000}"/>
    <cellStyle name="Hard Coded 8 3 7" xfId="48608" xr:uid="{00000000-0005-0000-0000-00002A790000}"/>
    <cellStyle name="Hard Coded 8 4" xfId="20473" xr:uid="{00000000-0005-0000-0000-00002B790000}"/>
    <cellStyle name="Hard Coded 8 4 2" xfId="20474" xr:uid="{00000000-0005-0000-0000-00002C790000}"/>
    <cellStyle name="Hard Coded 8 4 2 2" xfId="20475" xr:uid="{00000000-0005-0000-0000-00002D790000}"/>
    <cellStyle name="Hard Coded 8 4 2 2 2" xfId="20476" xr:uid="{00000000-0005-0000-0000-00002E790000}"/>
    <cellStyle name="Hard Coded 8 4 2 2 2 2" xfId="20477" xr:uid="{00000000-0005-0000-0000-00002F790000}"/>
    <cellStyle name="Hard Coded 8 4 2 2 2 3" xfId="20478" xr:uid="{00000000-0005-0000-0000-000030790000}"/>
    <cellStyle name="Hard Coded 8 4 2 2 2 4" xfId="39275" xr:uid="{00000000-0005-0000-0000-000031790000}"/>
    <cellStyle name="Hard Coded 8 4 2 2 2 5" xfId="48625" xr:uid="{00000000-0005-0000-0000-000032790000}"/>
    <cellStyle name="Hard Coded 8 4 2 2 3" xfId="20479" xr:uid="{00000000-0005-0000-0000-000033790000}"/>
    <cellStyle name="Hard Coded 8 4 2 2 3 2" xfId="39276" xr:uid="{00000000-0005-0000-0000-000034790000}"/>
    <cellStyle name="Hard Coded 8 4 2 2 3 3" xfId="48626" xr:uid="{00000000-0005-0000-0000-000035790000}"/>
    <cellStyle name="Hard Coded 8 4 2 2 4" xfId="20480" xr:uid="{00000000-0005-0000-0000-000036790000}"/>
    <cellStyle name="Hard Coded 8 4 2 2 5" xfId="39274" xr:uid="{00000000-0005-0000-0000-000037790000}"/>
    <cellStyle name="Hard Coded 8 4 2 2 6" xfId="48624" xr:uid="{00000000-0005-0000-0000-000038790000}"/>
    <cellStyle name="Hard Coded 8 4 2 3" xfId="20481" xr:uid="{00000000-0005-0000-0000-000039790000}"/>
    <cellStyle name="Hard Coded 8 4 2 3 2" xfId="20482" xr:uid="{00000000-0005-0000-0000-00003A790000}"/>
    <cellStyle name="Hard Coded 8 4 2 3 3" xfId="20483" xr:uid="{00000000-0005-0000-0000-00003B790000}"/>
    <cellStyle name="Hard Coded 8 4 2 4" xfId="20484" xr:uid="{00000000-0005-0000-0000-00003C790000}"/>
    <cellStyle name="Hard Coded 8 4 2 5" xfId="39273" xr:uid="{00000000-0005-0000-0000-00003D790000}"/>
    <cellStyle name="Hard Coded 8 4 2 6" xfId="48623" xr:uid="{00000000-0005-0000-0000-00003E790000}"/>
    <cellStyle name="Hard Coded 8 4 3" xfId="20485" xr:uid="{00000000-0005-0000-0000-00003F790000}"/>
    <cellStyle name="Hard Coded 8 4 3 2" xfId="20486" xr:uid="{00000000-0005-0000-0000-000040790000}"/>
    <cellStyle name="Hard Coded 8 4 3 2 2" xfId="20487" xr:uid="{00000000-0005-0000-0000-000041790000}"/>
    <cellStyle name="Hard Coded 8 4 3 2 2 2" xfId="20488" xr:uid="{00000000-0005-0000-0000-000042790000}"/>
    <cellStyle name="Hard Coded 8 4 3 2 2 3" xfId="20489" xr:uid="{00000000-0005-0000-0000-000043790000}"/>
    <cellStyle name="Hard Coded 8 4 3 2 2 4" xfId="39279" xr:uid="{00000000-0005-0000-0000-000044790000}"/>
    <cellStyle name="Hard Coded 8 4 3 2 2 5" xfId="48629" xr:uid="{00000000-0005-0000-0000-000045790000}"/>
    <cellStyle name="Hard Coded 8 4 3 2 3" xfId="20490" xr:uid="{00000000-0005-0000-0000-000046790000}"/>
    <cellStyle name="Hard Coded 8 4 3 2 3 2" xfId="39280" xr:uid="{00000000-0005-0000-0000-000047790000}"/>
    <cellStyle name="Hard Coded 8 4 3 2 3 3" xfId="48630" xr:uid="{00000000-0005-0000-0000-000048790000}"/>
    <cellStyle name="Hard Coded 8 4 3 2 4" xfId="20491" xr:uid="{00000000-0005-0000-0000-000049790000}"/>
    <cellStyle name="Hard Coded 8 4 3 2 5" xfId="39278" xr:uid="{00000000-0005-0000-0000-00004A790000}"/>
    <cellStyle name="Hard Coded 8 4 3 2 6" xfId="48628" xr:uid="{00000000-0005-0000-0000-00004B790000}"/>
    <cellStyle name="Hard Coded 8 4 3 3" xfId="20492" xr:uid="{00000000-0005-0000-0000-00004C790000}"/>
    <cellStyle name="Hard Coded 8 4 3 3 2" xfId="20493" xr:uid="{00000000-0005-0000-0000-00004D790000}"/>
    <cellStyle name="Hard Coded 8 4 3 3 3" xfId="20494" xr:uid="{00000000-0005-0000-0000-00004E790000}"/>
    <cellStyle name="Hard Coded 8 4 3 4" xfId="20495" xr:uid="{00000000-0005-0000-0000-00004F790000}"/>
    <cellStyle name="Hard Coded 8 4 3 5" xfId="39277" xr:uid="{00000000-0005-0000-0000-000050790000}"/>
    <cellStyle name="Hard Coded 8 4 3 6" xfId="48627" xr:uid="{00000000-0005-0000-0000-000051790000}"/>
    <cellStyle name="Hard Coded 8 4 4" xfId="20496" xr:uid="{00000000-0005-0000-0000-000052790000}"/>
    <cellStyle name="Hard Coded 8 4 4 2" xfId="20497" xr:uid="{00000000-0005-0000-0000-000053790000}"/>
    <cellStyle name="Hard Coded 8 4 4 2 2" xfId="20498" xr:uid="{00000000-0005-0000-0000-000054790000}"/>
    <cellStyle name="Hard Coded 8 4 4 2 3" xfId="20499" xr:uid="{00000000-0005-0000-0000-000055790000}"/>
    <cellStyle name="Hard Coded 8 4 4 2 4" xfId="39282" xr:uid="{00000000-0005-0000-0000-000056790000}"/>
    <cellStyle name="Hard Coded 8 4 4 2 5" xfId="48632" xr:uid="{00000000-0005-0000-0000-000057790000}"/>
    <cellStyle name="Hard Coded 8 4 4 3" xfId="20500" xr:uid="{00000000-0005-0000-0000-000058790000}"/>
    <cellStyle name="Hard Coded 8 4 4 4" xfId="20501" xr:uid="{00000000-0005-0000-0000-000059790000}"/>
    <cellStyle name="Hard Coded 8 4 4 5" xfId="39281" xr:uid="{00000000-0005-0000-0000-00005A790000}"/>
    <cellStyle name="Hard Coded 8 4 4 6" xfId="48631" xr:uid="{00000000-0005-0000-0000-00005B790000}"/>
    <cellStyle name="Hard Coded 8 4 5" xfId="20502" xr:uid="{00000000-0005-0000-0000-00005C790000}"/>
    <cellStyle name="Hard Coded 8 4 5 2" xfId="39283" xr:uid="{00000000-0005-0000-0000-00005D790000}"/>
    <cellStyle name="Hard Coded 8 4 5 3" xfId="48633" xr:uid="{00000000-0005-0000-0000-00005E790000}"/>
    <cellStyle name="Hard Coded 8 4 6" xfId="20503" xr:uid="{00000000-0005-0000-0000-00005F790000}"/>
    <cellStyle name="Hard Coded 8 4 7" xfId="35139" xr:uid="{00000000-0005-0000-0000-000060790000}"/>
    <cellStyle name="Hard Coded 8 4 8" xfId="48622" xr:uid="{00000000-0005-0000-0000-000061790000}"/>
    <cellStyle name="Hard Coded 8 5" xfId="20504" xr:uid="{00000000-0005-0000-0000-000062790000}"/>
    <cellStyle name="Hard Coded 8 5 2" xfId="20505" xr:uid="{00000000-0005-0000-0000-000063790000}"/>
    <cellStyle name="Hard Coded 8 5 2 2" xfId="20506" xr:uid="{00000000-0005-0000-0000-000064790000}"/>
    <cellStyle name="Hard Coded 8 5 2 2 2" xfId="20507" xr:uid="{00000000-0005-0000-0000-000065790000}"/>
    <cellStyle name="Hard Coded 8 5 2 2 3" xfId="20508" xr:uid="{00000000-0005-0000-0000-000066790000}"/>
    <cellStyle name="Hard Coded 8 5 2 2 4" xfId="39286" xr:uid="{00000000-0005-0000-0000-000067790000}"/>
    <cellStyle name="Hard Coded 8 5 2 2 5" xfId="48636" xr:uid="{00000000-0005-0000-0000-000068790000}"/>
    <cellStyle name="Hard Coded 8 5 2 3" xfId="20509" xr:uid="{00000000-0005-0000-0000-000069790000}"/>
    <cellStyle name="Hard Coded 8 5 2 3 2" xfId="39287" xr:uid="{00000000-0005-0000-0000-00006A790000}"/>
    <cellStyle name="Hard Coded 8 5 2 3 3" xfId="48637" xr:uid="{00000000-0005-0000-0000-00006B790000}"/>
    <cellStyle name="Hard Coded 8 5 2 4" xfId="20510" xr:uid="{00000000-0005-0000-0000-00006C790000}"/>
    <cellStyle name="Hard Coded 8 5 2 5" xfId="39285" xr:uid="{00000000-0005-0000-0000-00006D790000}"/>
    <cellStyle name="Hard Coded 8 5 2 6" xfId="48635" xr:uid="{00000000-0005-0000-0000-00006E790000}"/>
    <cellStyle name="Hard Coded 8 5 3" xfId="20511" xr:uid="{00000000-0005-0000-0000-00006F790000}"/>
    <cellStyle name="Hard Coded 8 5 3 2" xfId="20512" xr:uid="{00000000-0005-0000-0000-000070790000}"/>
    <cellStyle name="Hard Coded 8 5 3 3" xfId="20513" xr:uid="{00000000-0005-0000-0000-000071790000}"/>
    <cellStyle name="Hard Coded 8 5 4" xfId="20514" xr:uid="{00000000-0005-0000-0000-000072790000}"/>
    <cellStyle name="Hard Coded 8 5 5" xfId="39284" xr:uid="{00000000-0005-0000-0000-000073790000}"/>
    <cellStyle name="Hard Coded 8 5 6" xfId="48634" xr:uid="{00000000-0005-0000-0000-000074790000}"/>
    <cellStyle name="Hard Coded 8 6" xfId="20515" xr:uid="{00000000-0005-0000-0000-000075790000}"/>
    <cellStyle name="Hard Coded 8 6 2" xfId="20516" xr:uid="{00000000-0005-0000-0000-000076790000}"/>
    <cellStyle name="Hard Coded 8 6 2 2" xfId="20517" xr:uid="{00000000-0005-0000-0000-000077790000}"/>
    <cellStyle name="Hard Coded 8 6 2 2 2" xfId="20518" xr:uid="{00000000-0005-0000-0000-000078790000}"/>
    <cellStyle name="Hard Coded 8 6 2 2 3" xfId="20519" xr:uid="{00000000-0005-0000-0000-000079790000}"/>
    <cellStyle name="Hard Coded 8 6 2 2 4" xfId="39290" xr:uid="{00000000-0005-0000-0000-00007A790000}"/>
    <cellStyle name="Hard Coded 8 6 2 2 5" xfId="48640" xr:uid="{00000000-0005-0000-0000-00007B790000}"/>
    <cellStyle name="Hard Coded 8 6 2 3" xfId="20520" xr:uid="{00000000-0005-0000-0000-00007C790000}"/>
    <cellStyle name="Hard Coded 8 6 2 3 2" xfId="39291" xr:uid="{00000000-0005-0000-0000-00007D790000}"/>
    <cellStyle name="Hard Coded 8 6 2 3 3" xfId="48641" xr:uid="{00000000-0005-0000-0000-00007E790000}"/>
    <cellStyle name="Hard Coded 8 6 2 4" xfId="20521" xr:uid="{00000000-0005-0000-0000-00007F790000}"/>
    <cellStyle name="Hard Coded 8 6 2 5" xfId="39289" xr:uid="{00000000-0005-0000-0000-000080790000}"/>
    <cellStyle name="Hard Coded 8 6 2 6" xfId="48639" xr:uid="{00000000-0005-0000-0000-000081790000}"/>
    <cellStyle name="Hard Coded 8 6 3" xfId="20522" xr:uid="{00000000-0005-0000-0000-000082790000}"/>
    <cellStyle name="Hard Coded 8 6 3 2" xfId="20523" xr:uid="{00000000-0005-0000-0000-000083790000}"/>
    <cellStyle name="Hard Coded 8 6 3 3" xfId="20524" xr:uid="{00000000-0005-0000-0000-000084790000}"/>
    <cellStyle name="Hard Coded 8 6 4" xfId="20525" xr:uid="{00000000-0005-0000-0000-000085790000}"/>
    <cellStyle name="Hard Coded 8 6 5" xfId="39288" xr:uid="{00000000-0005-0000-0000-000086790000}"/>
    <cellStyle name="Hard Coded 8 6 6" xfId="48638" xr:uid="{00000000-0005-0000-0000-000087790000}"/>
    <cellStyle name="Hard Coded 8 7" xfId="20526" xr:uid="{00000000-0005-0000-0000-000088790000}"/>
    <cellStyle name="Hard Coded 8 7 2" xfId="48642" xr:uid="{00000000-0005-0000-0000-000089790000}"/>
    <cellStyle name="Hard Coded 8 8" xfId="35134" xr:uid="{00000000-0005-0000-0000-00008A790000}"/>
    <cellStyle name="Hard Coded 8 9" xfId="48593" xr:uid="{00000000-0005-0000-0000-00008B790000}"/>
    <cellStyle name="Hard Coded 9" xfId="20527" xr:uid="{00000000-0005-0000-0000-00008C790000}"/>
    <cellStyle name="Hard Coded 9 2" xfId="20528" xr:uid="{00000000-0005-0000-0000-00008D790000}"/>
    <cellStyle name="Hard Coded 9 2 2" xfId="20529" xr:uid="{00000000-0005-0000-0000-00008E790000}"/>
    <cellStyle name="Hard Coded 9 2 2 2" xfId="20530" xr:uid="{00000000-0005-0000-0000-00008F790000}"/>
    <cellStyle name="Hard Coded 9 2 2 2 2" xfId="20531" xr:uid="{00000000-0005-0000-0000-000090790000}"/>
    <cellStyle name="Hard Coded 9 2 2 2 3" xfId="20532" xr:uid="{00000000-0005-0000-0000-000091790000}"/>
    <cellStyle name="Hard Coded 9 2 2 2 4" xfId="39293" xr:uid="{00000000-0005-0000-0000-000092790000}"/>
    <cellStyle name="Hard Coded 9 2 2 2 5" xfId="48646" xr:uid="{00000000-0005-0000-0000-000093790000}"/>
    <cellStyle name="Hard Coded 9 2 2 3" xfId="20533" xr:uid="{00000000-0005-0000-0000-000094790000}"/>
    <cellStyle name="Hard Coded 9 2 2 3 2" xfId="39294" xr:uid="{00000000-0005-0000-0000-000095790000}"/>
    <cellStyle name="Hard Coded 9 2 2 3 3" xfId="48647" xr:uid="{00000000-0005-0000-0000-000096790000}"/>
    <cellStyle name="Hard Coded 9 2 2 4" xfId="20534" xr:uid="{00000000-0005-0000-0000-000097790000}"/>
    <cellStyle name="Hard Coded 9 2 2 5" xfId="39292" xr:uid="{00000000-0005-0000-0000-000098790000}"/>
    <cellStyle name="Hard Coded 9 2 2 6" xfId="48645" xr:uid="{00000000-0005-0000-0000-000099790000}"/>
    <cellStyle name="Hard Coded 9 2 3" xfId="20535" xr:uid="{00000000-0005-0000-0000-00009A790000}"/>
    <cellStyle name="Hard Coded 9 2 3 2" xfId="20536" xr:uid="{00000000-0005-0000-0000-00009B790000}"/>
    <cellStyle name="Hard Coded 9 2 3 2 2" xfId="20537" xr:uid="{00000000-0005-0000-0000-00009C790000}"/>
    <cellStyle name="Hard Coded 9 2 3 2 3" xfId="20538" xr:uid="{00000000-0005-0000-0000-00009D790000}"/>
    <cellStyle name="Hard Coded 9 2 3 3" xfId="20539" xr:uid="{00000000-0005-0000-0000-00009E790000}"/>
    <cellStyle name="Hard Coded 9 2 3 4" xfId="20540" xr:uid="{00000000-0005-0000-0000-00009F790000}"/>
    <cellStyle name="Hard Coded 9 2 3 5" xfId="39295" xr:uid="{00000000-0005-0000-0000-0000A0790000}"/>
    <cellStyle name="Hard Coded 9 2 3 6" xfId="48648" xr:uid="{00000000-0005-0000-0000-0000A1790000}"/>
    <cellStyle name="Hard Coded 9 2 4" xfId="20541" xr:uid="{00000000-0005-0000-0000-0000A2790000}"/>
    <cellStyle name="Hard Coded 9 2 5" xfId="35141" xr:uid="{00000000-0005-0000-0000-0000A3790000}"/>
    <cellStyle name="Hard Coded 9 2 6" xfId="48644" xr:uid="{00000000-0005-0000-0000-0000A4790000}"/>
    <cellStyle name="Hard Coded 9 3" xfId="20542" xr:uid="{00000000-0005-0000-0000-0000A5790000}"/>
    <cellStyle name="Hard Coded 9 3 2" xfId="20543" xr:uid="{00000000-0005-0000-0000-0000A6790000}"/>
    <cellStyle name="Hard Coded 9 3 2 2" xfId="20544" xr:uid="{00000000-0005-0000-0000-0000A7790000}"/>
    <cellStyle name="Hard Coded 9 3 2 2 2" xfId="20545" xr:uid="{00000000-0005-0000-0000-0000A8790000}"/>
    <cellStyle name="Hard Coded 9 3 2 2 3" xfId="20546" xr:uid="{00000000-0005-0000-0000-0000A9790000}"/>
    <cellStyle name="Hard Coded 9 3 2 2 4" xfId="39298" xr:uid="{00000000-0005-0000-0000-0000AA790000}"/>
    <cellStyle name="Hard Coded 9 3 2 2 5" xfId="48651" xr:uid="{00000000-0005-0000-0000-0000AB790000}"/>
    <cellStyle name="Hard Coded 9 3 2 3" xfId="20547" xr:uid="{00000000-0005-0000-0000-0000AC790000}"/>
    <cellStyle name="Hard Coded 9 3 2 3 2" xfId="39299" xr:uid="{00000000-0005-0000-0000-0000AD790000}"/>
    <cellStyle name="Hard Coded 9 3 2 3 3" xfId="48652" xr:uid="{00000000-0005-0000-0000-0000AE790000}"/>
    <cellStyle name="Hard Coded 9 3 2 4" xfId="20548" xr:uid="{00000000-0005-0000-0000-0000AF790000}"/>
    <cellStyle name="Hard Coded 9 3 2 5" xfId="39297" xr:uid="{00000000-0005-0000-0000-0000B0790000}"/>
    <cellStyle name="Hard Coded 9 3 2 6" xfId="48650" xr:uid="{00000000-0005-0000-0000-0000B1790000}"/>
    <cellStyle name="Hard Coded 9 3 3" xfId="20549" xr:uid="{00000000-0005-0000-0000-0000B2790000}"/>
    <cellStyle name="Hard Coded 9 3 3 2" xfId="20550" xr:uid="{00000000-0005-0000-0000-0000B3790000}"/>
    <cellStyle name="Hard Coded 9 3 3 3" xfId="20551" xr:uid="{00000000-0005-0000-0000-0000B4790000}"/>
    <cellStyle name="Hard Coded 9 3 4" xfId="20552" xr:uid="{00000000-0005-0000-0000-0000B5790000}"/>
    <cellStyle name="Hard Coded 9 3 5" xfId="39296" xr:uid="{00000000-0005-0000-0000-0000B6790000}"/>
    <cellStyle name="Hard Coded 9 3 6" xfId="48649" xr:uid="{00000000-0005-0000-0000-0000B7790000}"/>
    <cellStyle name="Hard Coded 9 4" xfId="20553" xr:uid="{00000000-0005-0000-0000-0000B8790000}"/>
    <cellStyle name="Hard Coded 9 4 2" xfId="20554" xr:uid="{00000000-0005-0000-0000-0000B9790000}"/>
    <cellStyle name="Hard Coded 9 4 2 2" xfId="20555" xr:uid="{00000000-0005-0000-0000-0000BA790000}"/>
    <cellStyle name="Hard Coded 9 4 2 3" xfId="20556" xr:uid="{00000000-0005-0000-0000-0000BB790000}"/>
    <cellStyle name="Hard Coded 9 4 2 4" xfId="39301" xr:uid="{00000000-0005-0000-0000-0000BC790000}"/>
    <cellStyle name="Hard Coded 9 4 2 5" xfId="48654" xr:uid="{00000000-0005-0000-0000-0000BD790000}"/>
    <cellStyle name="Hard Coded 9 4 3" xfId="20557" xr:uid="{00000000-0005-0000-0000-0000BE790000}"/>
    <cellStyle name="Hard Coded 9 4 3 2" xfId="39302" xr:uid="{00000000-0005-0000-0000-0000BF790000}"/>
    <cellStyle name="Hard Coded 9 4 3 3" xfId="48655" xr:uid="{00000000-0005-0000-0000-0000C0790000}"/>
    <cellStyle name="Hard Coded 9 4 4" xfId="20558" xr:uid="{00000000-0005-0000-0000-0000C1790000}"/>
    <cellStyle name="Hard Coded 9 4 5" xfId="39300" xr:uid="{00000000-0005-0000-0000-0000C2790000}"/>
    <cellStyle name="Hard Coded 9 4 6" xfId="48653" xr:uid="{00000000-0005-0000-0000-0000C3790000}"/>
    <cellStyle name="Hard Coded 9 5" xfId="20559" xr:uid="{00000000-0005-0000-0000-0000C4790000}"/>
    <cellStyle name="Hard Coded 9 5 2" xfId="20560" xr:uid="{00000000-0005-0000-0000-0000C5790000}"/>
    <cellStyle name="Hard Coded 9 5 2 2" xfId="20561" xr:uid="{00000000-0005-0000-0000-0000C6790000}"/>
    <cellStyle name="Hard Coded 9 5 2 3" xfId="20562" xr:uid="{00000000-0005-0000-0000-0000C7790000}"/>
    <cellStyle name="Hard Coded 9 5 3" xfId="20563" xr:uid="{00000000-0005-0000-0000-0000C8790000}"/>
    <cellStyle name="Hard Coded 9 5 4" xfId="20564" xr:uid="{00000000-0005-0000-0000-0000C9790000}"/>
    <cellStyle name="Hard Coded 9 5 5" xfId="39303" xr:uid="{00000000-0005-0000-0000-0000CA790000}"/>
    <cellStyle name="Hard Coded 9 5 6" xfId="48656" xr:uid="{00000000-0005-0000-0000-0000CB790000}"/>
    <cellStyle name="Hard Coded 9 6" xfId="20565" xr:uid="{00000000-0005-0000-0000-0000CC790000}"/>
    <cellStyle name="Hard Coded 9 6 2" xfId="20566" xr:uid="{00000000-0005-0000-0000-0000CD790000}"/>
    <cellStyle name="Hard Coded 9 6 2 2" xfId="20567" xr:uid="{00000000-0005-0000-0000-0000CE790000}"/>
    <cellStyle name="Hard Coded 9 6 2 3" xfId="20568" xr:uid="{00000000-0005-0000-0000-0000CF790000}"/>
    <cellStyle name="Hard Coded 9 6 3" xfId="20569" xr:uid="{00000000-0005-0000-0000-0000D0790000}"/>
    <cellStyle name="Hard Coded 9 6 3 2" xfId="20570" xr:uid="{00000000-0005-0000-0000-0000D1790000}"/>
    <cellStyle name="Hard Coded 9 6 3 3" xfId="20571" xr:uid="{00000000-0005-0000-0000-0000D2790000}"/>
    <cellStyle name="Hard Coded 9 6 4" xfId="20572" xr:uid="{00000000-0005-0000-0000-0000D3790000}"/>
    <cellStyle name="Hard Coded 9 6 5" xfId="39304" xr:uid="{00000000-0005-0000-0000-0000D4790000}"/>
    <cellStyle name="Hard Coded 9 6 6" xfId="48657" xr:uid="{00000000-0005-0000-0000-0000D5790000}"/>
    <cellStyle name="Hard Coded 9 7" xfId="20573" xr:uid="{00000000-0005-0000-0000-0000D6790000}"/>
    <cellStyle name="Hard Coded 9 7 2" xfId="48658" xr:uid="{00000000-0005-0000-0000-0000D7790000}"/>
    <cellStyle name="Hard Coded 9 8" xfId="35140" xr:uid="{00000000-0005-0000-0000-0000D8790000}"/>
    <cellStyle name="Hard Coded 9 9" xfId="48643" xr:uid="{00000000-0005-0000-0000-0000D9790000}"/>
    <cellStyle name="Header1" xfId="20574" xr:uid="{00000000-0005-0000-0000-0000DA790000}"/>
    <cellStyle name="Header1 2" xfId="20575" xr:uid="{00000000-0005-0000-0000-0000DB790000}"/>
    <cellStyle name="Header1 2 10" xfId="56598" xr:uid="{00000000-0005-0000-0000-0000DC790000}"/>
    <cellStyle name="Header1 2 2" xfId="20576" xr:uid="{00000000-0005-0000-0000-0000DD790000}"/>
    <cellStyle name="Header1 2 2 2" xfId="20577" xr:uid="{00000000-0005-0000-0000-0000DE790000}"/>
    <cellStyle name="Header1 2 2 2 2" xfId="20578" xr:uid="{00000000-0005-0000-0000-0000DF790000}"/>
    <cellStyle name="Header1 2 2 3" xfId="20579" xr:uid="{00000000-0005-0000-0000-0000E0790000}"/>
    <cellStyle name="Header1 2 2 4" xfId="56599" xr:uid="{00000000-0005-0000-0000-0000E1790000}"/>
    <cellStyle name="Header1 2 2 5" xfId="56600" xr:uid="{00000000-0005-0000-0000-0000E2790000}"/>
    <cellStyle name="Header1 2 2 6" xfId="56601" xr:uid="{00000000-0005-0000-0000-0000E3790000}"/>
    <cellStyle name="Header1 2 2 7" xfId="56602" xr:uid="{00000000-0005-0000-0000-0000E4790000}"/>
    <cellStyle name="Header1 2 2 8" xfId="56603" xr:uid="{00000000-0005-0000-0000-0000E5790000}"/>
    <cellStyle name="Header1 2 2 9" xfId="56604" xr:uid="{00000000-0005-0000-0000-0000E6790000}"/>
    <cellStyle name="Header1 2 3" xfId="20580" xr:uid="{00000000-0005-0000-0000-0000E7790000}"/>
    <cellStyle name="Header1 2 3 2" xfId="20581" xr:uid="{00000000-0005-0000-0000-0000E8790000}"/>
    <cellStyle name="Header1 2 3 2 2" xfId="20582" xr:uid="{00000000-0005-0000-0000-0000E9790000}"/>
    <cellStyle name="Header1 2 3 3" xfId="20583" xr:uid="{00000000-0005-0000-0000-0000EA790000}"/>
    <cellStyle name="Header1 2 3 4" xfId="56605" xr:uid="{00000000-0005-0000-0000-0000EB790000}"/>
    <cellStyle name="Header1 2 3 5" xfId="56606" xr:uid="{00000000-0005-0000-0000-0000EC790000}"/>
    <cellStyle name="Header1 2 3 6" xfId="56607" xr:uid="{00000000-0005-0000-0000-0000ED790000}"/>
    <cellStyle name="Header1 2 3 7" xfId="56608" xr:uid="{00000000-0005-0000-0000-0000EE790000}"/>
    <cellStyle name="Header1 2 3 8" xfId="56609" xr:uid="{00000000-0005-0000-0000-0000EF790000}"/>
    <cellStyle name="Header1 2 4" xfId="20584" xr:uid="{00000000-0005-0000-0000-0000F0790000}"/>
    <cellStyle name="Header1 2 5" xfId="56610" xr:uid="{00000000-0005-0000-0000-0000F1790000}"/>
    <cellStyle name="Header1 2 6" xfId="56611" xr:uid="{00000000-0005-0000-0000-0000F2790000}"/>
    <cellStyle name="Header1 2 7" xfId="56612" xr:uid="{00000000-0005-0000-0000-0000F3790000}"/>
    <cellStyle name="Header1 2 8" xfId="56613" xr:uid="{00000000-0005-0000-0000-0000F4790000}"/>
    <cellStyle name="Header1 2 9" xfId="56614" xr:uid="{00000000-0005-0000-0000-0000F5790000}"/>
    <cellStyle name="Header1 3" xfId="20585" xr:uid="{00000000-0005-0000-0000-0000F6790000}"/>
    <cellStyle name="Header1 3 2" xfId="20586" xr:uid="{00000000-0005-0000-0000-0000F7790000}"/>
    <cellStyle name="Header1 3 2 2" xfId="20587" xr:uid="{00000000-0005-0000-0000-0000F8790000}"/>
    <cellStyle name="Header1 3 3" xfId="20588" xr:uid="{00000000-0005-0000-0000-0000F9790000}"/>
    <cellStyle name="Header1 3 4" xfId="56615" xr:uid="{00000000-0005-0000-0000-0000FA790000}"/>
    <cellStyle name="Header1 3 5" xfId="56616" xr:uid="{00000000-0005-0000-0000-0000FB790000}"/>
    <cellStyle name="Header1 3 6" xfId="56617" xr:uid="{00000000-0005-0000-0000-0000FC790000}"/>
    <cellStyle name="Header1 3 7" xfId="56618" xr:uid="{00000000-0005-0000-0000-0000FD790000}"/>
    <cellStyle name="Header1 3 8" xfId="56619" xr:uid="{00000000-0005-0000-0000-0000FE790000}"/>
    <cellStyle name="Header1 3 9" xfId="56620" xr:uid="{00000000-0005-0000-0000-0000FF790000}"/>
    <cellStyle name="Header1 4" xfId="20589" xr:uid="{00000000-0005-0000-0000-0000007A0000}"/>
    <cellStyle name="Header1 4 2" xfId="20590" xr:uid="{00000000-0005-0000-0000-0000017A0000}"/>
    <cellStyle name="Header1 4 2 2" xfId="20591" xr:uid="{00000000-0005-0000-0000-0000027A0000}"/>
    <cellStyle name="Header1 4 3" xfId="20592" xr:uid="{00000000-0005-0000-0000-0000037A0000}"/>
    <cellStyle name="Header1 4 4" xfId="56621" xr:uid="{00000000-0005-0000-0000-0000047A0000}"/>
    <cellStyle name="Header1 4 5" xfId="56622" xr:uid="{00000000-0005-0000-0000-0000057A0000}"/>
    <cellStyle name="Header1 4 6" xfId="56623" xr:uid="{00000000-0005-0000-0000-0000067A0000}"/>
    <cellStyle name="Header1 4 7" xfId="56624" xr:uid="{00000000-0005-0000-0000-0000077A0000}"/>
    <cellStyle name="Header1 4 8" xfId="56625" xr:uid="{00000000-0005-0000-0000-0000087A0000}"/>
    <cellStyle name="Header1 5" xfId="20593" xr:uid="{00000000-0005-0000-0000-0000097A0000}"/>
    <cellStyle name="Header1 5 2" xfId="20594" xr:uid="{00000000-0005-0000-0000-00000A7A0000}"/>
    <cellStyle name="Header1 5 2 2" xfId="20595" xr:uid="{00000000-0005-0000-0000-00000B7A0000}"/>
    <cellStyle name="Header1 5 3" xfId="20596" xr:uid="{00000000-0005-0000-0000-00000C7A0000}"/>
    <cellStyle name="Header1 5 4" xfId="56626" xr:uid="{00000000-0005-0000-0000-00000D7A0000}"/>
    <cellStyle name="Header1 5 5" xfId="56627" xr:uid="{00000000-0005-0000-0000-00000E7A0000}"/>
    <cellStyle name="Header1 5 6" xfId="56628" xr:uid="{00000000-0005-0000-0000-00000F7A0000}"/>
    <cellStyle name="Header1 5 7" xfId="56629" xr:uid="{00000000-0005-0000-0000-0000107A0000}"/>
    <cellStyle name="Header1 6" xfId="20597" xr:uid="{00000000-0005-0000-0000-0000117A0000}"/>
    <cellStyle name="Header2" xfId="20598" xr:uid="{00000000-0005-0000-0000-0000127A0000}"/>
    <cellStyle name="Header2 2" xfId="48660" xr:uid="{00000000-0005-0000-0000-0000137A0000}"/>
    <cellStyle name="Header2 3" xfId="48659" xr:uid="{00000000-0005-0000-0000-0000147A0000}"/>
    <cellStyle name="Heading" xfId="20599" xr:uid="{00000000-0005-0000-0000-0000157A0000}"/>
    <cellStyle name="Heading 1 2" xfId="20600" xr:uid="{00000000-0005-0000-0000-0000167A0000}"/>
    <cellStyle name="Heading 1 2 2" xfId="20601" xr:uid="{00000000-0005-0000-0000-0000177A0000}"/>
    <cellStyle name="Heading 1 2 2 2" xfId="20602" xr:uid="{00000000-0005-0000-0000-0000187A0000}"/>
    <cellStyle name="Heading 1 2 2 3" xfId="20603" xr:uid="{00000000-0005-0000-0000-0000197A0000}"/>
    <cellStyle name="Heading 1 2 2 3 2" xfId="39306" xr:uid="{00000000-0005-0000-0000-00001A7A0000}"/>
    <cellStyle name="Heading 1 2 2 3 3" xfId="39305" xr:uid="{00000000-0005-0000-0000-00001B7A0000}"/>
    <cellStyle name="Heading 1 2 2 4" xfId="20604" xr:uid="{00000000-0005-0000-0000-00001C7A0000}"/>
    <cellStyle name="Heading 1 2 2 5" xfId="41906" xr:uid="{00000000-0005-0000-0000-00001D7A0000}"/>
    <cellStyle name="Heading 1 2 3" xfId="20605" xr:uid="{00000000-0005-0000-0000-00001E7A0000}"/>
    <cellStyle name="Heading 1 2 3 2" xfId="20606" xr:uid="{00000000-0005-0000-0000-00001F7A0000}"/>
    <cellStyle name="Heading 1 2 4" xfId="20607" xr:uid="{00000000-0005-0000-0000-0000207A0000}"/>
    <cellStyle name="Heading 1 2 5" xfId="20608" xr:uid="{00000000-0005-0000-0000-0000217A0000}"/>
    <cellStyle name="Heading 1 2 6" xfId="20609" xr:uid="{00000000-0005-0000-0000-0000227A0000}"/>
    <cellStyle name="Heading 1 2 6 2" xfId="20610" xr:uid="{00000000-0005-0000-0000-0000237A0000}"/>
    <cellStyle name="Heading 1 2 6 3" xfId="35142" xr:uid="{00000000-0005-0000-0000-0000247A0000}"/>
    <cellStyle name="Heading 1 2 7" xfId="20611" xr:uid="{00000000-0005-0000-0000-0000257A0000}"/>
    <cellStyle name="Heading 1 2 8" xfId="41905" xr:uid="{00000000-0005-0000-0000-0000267A0000}"/>
    <cellStyle name="Heading 1 3" xfId="20612" xr:uid="{00000000-0005-0000-0000-0000277A0000}"/>
    <cellStyle name="Heading 1 3 2" xfId="20613" xr:uid="{00000000-0005-0000-0000-0000287A0000}"/>
    <cellStyle name="Heading 1 3 2 2" xfId="35143" xr:uid="{00000000-0005-0000-0000-0000297A0000}"/>
    <cellStyle name="Heading 1 3 3" xfId="20614" xr:uid="{00000000-0005-0000-0000-00002A7A0000}"/>
    <cellStyle name="Heading 1 3 4" xfId="20615" xr:uid="{00000000-0005-0000-0000-00002B7A0000}"/>
    <cellStyle name="Heading 1 3 5" xfId="41907" xr:uid="{00000000-0005-0000-0000-00002C7A0000}"/>
    <cellStyle name="Heading 1 4" xfId="20616" xr:uid="{00000000-0005-0000-0000-00002D7A0000}"/>
    <cellStyle name="Heading 1 4 2" xfId="20617" xr:uid="{00000000-0005-0000-0000-00002E7A0000}"/>
    <cellStyle name="Heading 1 4 3" xfId="20618" xr:uid="{00000000-0005-0000-0000-00002F7A0000}"/>
    <cellStyle name="Heading 1 4 4" xfId="41908" xr:uid="{00000000-0005-0000-0000-0000307A0000}"/>
    <cellStyle name="Heading 1 5" xfId="20619" xr:uid="{00000000-0005-0000-0000-0000317A0000}"/>
    <cellStyle name="Heading 1 6" xfId="20620" xr:uid="{00000000-0005-0000-0000-0000327A0000}"/>
    <cellStyle name="Heading 1 7" xfId="20621" xr:uid="{00000000-0005-0000-0000-0000337A0000}"/>
    <cellStyle name="Heading 1 8" xfId="20622" xr:uid="{00000000-0005-0000-0000-0000347A0000}"/>
    <cellStyle name="Heading 1 9" xfId="20623" xr:uid="{00000000-0005-0000-0000-0000357A0000}"/>
    <cellStyle name="Heading 2 2" xfId="20624" xr:uid="{00000000-0005-0000-0000-0000367A0000}"/>
    <cellStyle name="Heading 2 2 10" xfId="41909" xr:uid="{00000000-0005-0000-0000-0000377A0000}"/>
    <cellStyle name="Heading 2 2 2" xfId="20625" xr:uid="{00000000-0005-0000-0000-0000387A0000}"/>
    <cellStyle name="Heading 2 2 2 2" xfId="20626" xr:uid="{00000000-0005-0000-0000-0000397A0000}"/>
    <cellStyle name="Heading 2 2 2 3" xfId="20627" xr:uid="{00000000-0005-0000-0000-00003A7A0000}"/>
    <cellStyle name="Heading 2 2 2 3 2" xfId="39308" xr:uid="{00000000-0005-0000-0000-00003B7A0000}"/>
    <cellStyle name="Heading 2 2 2 3 3" xfId="39307" xr:uid="{00000000-0005-0000-0000-00003C7A0000}"/>
    <cellStyle name="Heading 2 2 2 4" xfId="20628" xr:uid="{00000000-0005-0000-0000-00003D7A0000}"/>
    <cellStyle name="Heading 2 2 2 5" xfId="41910" xr:uid="{00000000-0005-0000-0000-00003E7A0000}"/>
    <cellStyle name="Heading 2 2 3" xfId="20629" xr:uid="{00000000-0005-0000-0000-00003F7A0000}"/>
    <cellStyle name="Heading 2 2 3 2" xfId="20630" xr:uid="{00000000-0005-0000-0000-0000407A0000}"/>
    <cellStyle name="Heading 2 2 3 3" xfId="20631" xr:uid="{00000000-0005-0000-0000-0000417A0000}"/>
    <cellStyle name="Heading 2 2 4" xfId="20632" xr:uid="{00000000-0005-0000-0000-0000427A0000}"/>
    <cellStyle name="Heading 2 2 4 2" xfId="20633" xr:uid="{00000000-0005-0000-0000-0000437A0000}"/>
    <cellStyle name="Heading 2 2 4 3" xfId="20634" xr:uid="{00000000-0005-0000-0000-0000447A0000}"/>
    <cellStyle name="Heading 2 2 5" xfId="20635" xr:uid="{00000000-0005-0000-0000-0000457A0000}"/>
    <cellStyle name="Heading 2 2 6" xfId="20636" xr:uid="{00000000-0005-0000-0000-0000467A0000}"/>
    <cellStyle name="Heading 2 2 7" xfId="20637" xr:uid="{00000000-0005-0000-0000-0000477A0000}"/>
    <cellStyle name="Heading 2 2 7 2" xfId="35144" xr:uid="{00000000-0005-0000-0000-0000487A0000}"/>
    <cellStyle name="Heading 2 2 8" xfId="20638" xr:uid="{00000000-0005-0000-0000-0000497A0000}"/>
    <cellStyle name="Heading 2 2 9" xfId="20639" xr:uid="{00000000-0005-0000-0000-00004A7A0000}"/>
    <cellStyle name="Heading 2 3" xfId="20640" xr:uid="{00000000-0005-0000-0000-00004B7A0000}"/>
    <cellStyle name="Heading 2 3 2" xfId="20641" xr:uid="{00000000-0005-0000-0000-00004C7A0000}"/>
    <cellStyle name="Heading 2 3 2 2" xfId="35146" xr:uid="{00000000-0005-0000-0000-00004D7A0000}"/>
    <cellStyle name="Heading 2 3 3" xfId="20642" xr:uid="{00000000-0005-0000-0000-00004E7A0000}"/>
    <cellStyle name="Heading 2 3 4" xfId="35145" xr:uid="{00000000-0005-0000-0000-00004F7A0000}"/>
    <cellStyle name="Heading 2 3 5" xfId="41911" xr:uid="{00000000-0005-0000-0000-0000507A0000}"/>
    <cellStyle name="Heading 2 4" xfId="20643" xr:uid="{00000000-0005-0000-0000-0000517A0000}"/>
    <cellStyle name="Heading 2 4 2" xfId="20644" xr:uid="{00000000-0005-0000-0000-0000527A0000}"/>
    <cellStyle name="Heading 2 4 3" xfId="20645" xr:uid="{00000000-0005-0000-0000-0000537A0000}"/>
    <cellStyle name="Heading 2 4 4" xfId="20646" xr:uid="{00000000-0005-0000-0000-0000547A0000}"/>
    <cellStyle name="Heading 2 4 5" xfId="41912" xr:uid="{00000000-0005-0000-0000-0000557A0000}"/>
    <cellStyle name="Heading 2 5" xfId="20647" xr:uid="{00000000-0005-0000-0000-0000567A0000}"/>
    <cellStyle name="Heading 2 5 2" xfId="20648" xr:uid="{00000000-0005-0000-0000-0000577A0000}"/>
    <cellStyle name="Heading 2 6" xfId="20649" xr:uid="{00000000-0005-0000-0000-0000587A0000}"/>
    <cellStyle name="Heading 2 6 2" xfId="20650" xr:uid="{00000000-0005-0000-0000-0000597A0000}"/>
    <cellStyle name="Heading 2 7" xfId="20651" xr:uid="{00000000-0005-0000-0000-00005A7A0000}"/>
    <cellStyle name="Heading 2 8" xfId="20652" xr:uid="{00000000-0005-0000-0000-00005B7A0000}"/>
    <cellStyle name="Heading 2 8 2" xfId="20653" xr:uid="{00000000-0005-0000-0000-00005C7A0000}"/>
    <cellStyle name="Heading 2 9" xfId="20654" xr:uid="{00000000-0005-0000-0000-00005D7A0000}"/>
    <cellStyle name="Heading 3 2" xfId="20655" xr:uid="{00000000-0005-0000-0000-00005E7A0000}"/>
    <cellStyle name="Heading 3 2 10" xfId="41913" xr:uid="{00000000-0005-0000-0000-00005F7A0000}"/>
    <cellStyle name="Heading 3 2 2" xfId="20656" xr:uid="{00000000-0005-0000-0000-0000607A0000}"/>
    <cellStyle name="Heading 3 2 2 2" xfId="20657" xr:uid="{00000000-0005-0000-0000-0000617A0000}"/>
    <cellStyle name="Heading 3 2 2 2 2" xfId="20658" xr:uid="{00000000-0005-0000-0000-0000627A0000}"/>
    <cellStyle name="Heading 3 2 2 2 2 2" xfId="20659" xr:uid="{00000000-0005-0000-0000-0000637A0000}"/>
    <cellStyle name="Heading 3 2 2 2 2 2 2" xfId="35149" xr:uid="{00000000-0005-0000-0000-0000647A0000}"/>
    <cellStyle name="Heading 3 2 2 2 2 2 3" xfId="41917" xr:uid="{00000000-0005-0000-0000-0000657A0000}"/>
    <cellStyle name="Heading 3 2 2 2 2 3" xfId="35148" xr:uid="{00000000-0005-0000-0000-0000667A0000}"/>
    <cellStyle name="Heading 3 2 2 2 2 3 2" xfId="41918" xr:uid="{00000000-0005-0000-0000-0000677A0000}"/>
    <cellStyle name="Heading 3 2 2 2 2 4" xfId="41919" xr:uid="{00000000-0005-0000-0000-0000687A0000}"/>
    <cellStyle name="Heading 3 2 2 2 2 5" xfId="41916" xr:uid="{00000000-0005-0000-0000-0000697A0000}"/>
    <cellStyle name="Heading 3 2 2 2 3" xfId="20660" xr:uid="{00000000-0005-0000-0000-00006A7A0000}"/>
    <cellStyle name="Heading 3 2 2 2 3 2" xfId="35150" xr:uid="{00000000-0005-0000-0000-00006B7A0000}"/>
    <cellStyle name="Heading 3 2 2 2 3 3" xfId="41920" xr:uid="{00000000-0005-0000-0000-00006C7A0000}"/>
    <cellStyle name="Heading 3 2 2 2 4" xfId="35147" xr:uid="{00000000-0005-0000-0000-00006D7A0000}"/>
    <cellStyle name="Heading 3 2 2 2 4 2" xfId="41921" xr:uid="{00000000-0005-0000-0000-00006E7A0000}"/>
    <cellStyle name="Heading 3 2 2 2 5" xfId="41922" xr:uid="{00000000-0005-0000-0000-00006F7A0000}"/>
    <cellStyle name="Heading 3 2 2 2 6" xfId="41915" xr:uid="{00000000-0005-0000-0000-0000707A0000}"/>
    <cellStyle name="Heading 3 2 2 3" xfId="20661" xr:uid="{00000000-0005-0000-0000-0000717A0000}"/>
    <cellStyle name="Heading 3 2 2 3 2" xfId="20662" xr:uid="{00000000-0005-0000-0000-0000727A0000}"/>
    <cellStyle name="Heading 3 2 2 3 2 2" xfId="35152" xr:uid="{00000000-0005-0000-0000-0000737A0000}"/>
    <cellStyle name="Heading 3 2 2 3 2 2 2" xfId="41925" xr:uid="{00000000-0005-0000-0000-0000747A0000}"/>
    <cellStyle name="Heading 3 2 2 3 2 3" xfId="41926" xr:uid="{00000000-0005-0000-0000-0000757A0000}"/>
    <cellStyle name="Heading 3 2 2 3 2 4" xfId="41927" xr:uid="{00000000-0005-0000-0000-0000767A0000}"/>
    <cellStyle name="Heading 3 2 2 3 2 5" xfId="41924" xr:uid="{00000000-0005-0000-0000-0000777A0000}"/>
    <cellStyle name="Heading 3 2 2 3 3" xfId="35151" xr:uid="{00000000-0005-0000-0000-0000787A0000}"/>
    <cellStyle name="Heading 3 2 2 3 3 2" xfId="41928" xr:uid="{00000000-0005-0000-0000-0000797A0000}"/>
    <cellStyle name="Heading 3 2 2 3 4" xfId="41929" xr:uid="{00000000-0005-0000-0000-00007A7A0000}"/>
    <cellStyle name="Heading 3 2 2 3 5" xfId="41930" xr:uid="{00000000-0005-0000-0000-00007B7A0000}"/>
    <cellStyle name="Heading 3 2 2 3 6" xfId="41923" xr:uid="{00000000-0005-0000-0000-00007C7A0000}"/>
    <cellStyle name="Heading 3 2 2 4" xfId="20663" xr:uid="{00000000-0005-0000-0000-00007D7A0000}"/>
    <cellStyle name="Heading 3 2 2 4 2" xfId="20664" xr:uid="{00000000-0005-0000-0000-00007E7A0000}"/>
    <cellStyle name="Heading 3 2 2 4 2 2" xfId="41932" xr:uid="{00000000-0005-0000-0000-00007F7A0000}"/>
    <cellStyle name="Heading 3 2 2 4 3" xfId="41933" xr:uid="{00000000-0005-0000-0000-0000807A0000}"/>
    <cellStyle name="Heading 3 2 2 4 4" xfId="41934" xr:uid="{00000000-0005-0000-0000-0000817A0000}"/>
    <cellStyle name="Heading 3 2 2 4 5" xfId="41931" xr:uid="{00000000-0005-0000-0000-0000827A0000}"/>
    <cellStyle name="Heading 3 2 2 5" xfId="20665" xr:uid="{00000000-0005-0000-0000-0000837A0000}"/>
    <cellStyle name="Heading 3 2 2 5 2" xfId="20666" xr:uid="{00000000-0005-0000-0000-0000847A0000}"/>
    <cellStyle name="Heading 3 2 2 5 2 2" xfId="41936" xr:uid="{00000000-0005-0000-0000-0000857A0000}"/>
    <cellStyle name="Heading 3 2 2 5 3" xfId="41937" xr:uid="{00000000-0005-0000-0000-0000867A0000}"/>
    <cellStyle name="Heading 3 2 2 5 4" xfId="41935" xr:uid="{00000000-0005-0000-0000-0000877A0000}"/>
    <cellStyle name="Heading 3 2 2 6" xfId="20667" xr:uid="{00000000-0005-0000-0000-0000887A0000}"/>
    <cellStyle name="Heading 3 2 2 6 2" xfId="56630" xr:uid="{00000000-0005-0000-0000-0000897A0000}"/>
    <cellStyle name="Heading 3 2 2 7" xfId="41914" xr:uid="{00000000-0005-0000-0000-00008A7A0000}"/>
    <cellStyle name="Heading 3 2 3" xfId="20668" xr:uid="{00000000-0005-0000-0000-00008B7A0000}"/>
    <cellStyle name="Heading 3 2 3 2" xfId="20669" xr:uid="{00000000-0005-0000-0000-00008C7A0000}"/>
    <cellStyle name="Heading 3 2 3 2 2" xfId="20670" xr:uid="{00000000-0005-0000-0000-00008D7A0000}"/>
    <cellStyle name="Heading 3 2 3 2 2 2" xfId="35154" xr:uid="{00000000-0005-0000-0000-00008E7A0000}"/>
    <cellStyle name="Heading 3 2 3 2 3" xfId="35153" xr:uid="{00000000-0005-0000-0000-00008F7A0000}"/>
    <cellStyle name="Heading 3 2 3 3" xfId="35155" xr:uid="{00000000-0005-0000-0000-0000907A0000}"/>
    <cellStyle name="Heading 3 2 3 4" xfId="35156" xr:uid="{00000000-0005-0000-0000-0000917A0000}"/>
    <cellStyle name="Heading 3 2 3 5" xfId="41938" xr:uid="{00000000-0005-0000-0000-0000927A0000}"/>
    <cellStyle name="Heading 3 2 4" xfId="20671" xr:uid="{00000000-0005-0000-0000-0000937A0000}"/>
    <cellStyle name="Heading 3 2 4 2" xfId="20672" xr:uid="{00000000-0005-0000-0000-0000947A0000}"/>
    <cellStyle name="Heading 3 2 4 2 2" xfId="35157" xr:uid="{00000000-0005-0000-0000-0000957A0000}"/>
    <cellStyle name="Heading 3 2 4 2 2 2" xfId="41941" xr:uid="{00000000-0005-0000-0000-0000967A0000}"/>
    <cellStyle name="Heading 3 2 4 2 3" xfId="41942" xr:uid="{00000000-0005-0000-0000-0000977A0000}"/>
    <cellStyle name="Heading 3 2 4 2 4" xfId="41943" xr:uid="{00000000-0005-0000-0000-0000987A0000}"/>
    <cellStyle name="Heading 3 2 4 2 5" xfId="41940" xr:uid="{00000000-0005-0000-0000-0000997A0000}"/>
    <cellStyle name="Heading 3 2 4 3" xfId="35158" xr:uid="{00000000-0005-0000-0000-00009A7A0000}"/>
    <cellStyle name="Heading 3 2 4 3 2" xfId="41944" xr:uid="{00000000-0005-0000-0000-00009B7A0000}"/>
    <cellStyle name="Heading 3 2 4 4" xfId="41945" xr:uid="{00000000-0005-0000-0000-00009C7A0000}"/>
    <cellStyle name="Heading 3 2 4 5" xfId="41946" xr:uid="{00000000-0005-0000-0000-00009D7A0000}"/>
    <cellStyle name="Heading 3 2 4 6" xfId="41939" xr:uid="{00000000-0005-0000-0000-00009E7A0000}"/>
    <cellStyle name="Heading 3 2 5" xfId="20673" xr:uid="{00000000-0005-0000-0000-00009F7A0000}"/>
    <cellStyle name="Heading 3 2 5 2" xfId="20674" xr:uid="{00000000-0005-0000-0000-0000A07A0000}"/>
    <cellStyle name="Heading 3 2 5 2 2" xfId="20675" xr:uid="{00000000-0005-0000-0000-0000A17A0000}"/>
    <cellStyle name="Heading 3 2 5 2 2 2" xfId="41949" xr:uid="{00000000-0005-0000-0000-0000A27A0000}"/>
    <cellStyle name="Heading 3 2 5 2 3" xfId="41950" xr:uid="{00000000-0005-0000-0000-0000A37A0000}"/>
    <cellStyle name="Heading 3 2 5 2 4" xfId="41951" xr:uid="{00000000-0005-0000-0000-0000A47A0000}"/>
    <cellStyle name="Heading 3 2 5 2 5" xfId="41948" xr:uid="{00000000-0005-0000-0000-0000A57A0000}"/>
    <cellStyle name="Heading 3 2 5 3" xfId="20676" xr:uid="{00000000-0005-0000-0000-0000A67A0000}"/>
    <cellStyle name="Heading 3 2 5 3 2" xfId="41952" xr:uid="{00000000-0005-0000-0000-0000A77A0000}"/>
    <cellStyle name="Heading 3 2 5 4" xfId="41953" xr:uid="{00000000-0005-0000-0000-0000A87A0000}"/>
    <cellStyle name="Heading 3 2 5 5" xfId="41954" xr:uid="{00000000-0005-0000-0000-0000A97A0000}"/>
    <cellStyle name="Heading 3 2 5 6" xfId="41947" xr:uid="{00000000-0005-0000-0000-0000AA7A0000}"/>
    <cellStyle name="Heading 3 2 6" xfId="20677" xr:uid="{00000000-0005-0000-0000-0000AB7A0000}"/>
    <cellStyle name="Heading 3 2 6 2" xfId="20678" xr:uid="{00000000-0005-0000-0000-0000AC7A0000}"/>
    <cellStyle name="Heading 3 2 6 2 2" xfId="41956" xr:uid="{00000000-0005-0000-0000-0000AD7A0000}"/>
    <cellStyle name="Heading 3 2 6 3" xfId="39309" xr:uid="{00000000-0005-0000-0000-0000AE7A0000}"/>
    <cellStyle name="Heading 3 2 6 3 2" xfId="41957" xr:uid="{00000000-0005-0000-0000-0000AF7A0000}"/>
    <cellStyle name="Heading 3 2 6 4" xfId="39310" xr:uid="{00000000-0005-0000-0000-0000B07A0000}"/>
    <cellStyle name="Heading 3 2 6 4 2" xfId="41958" xr:uid="{00000000-0005-0000-0000-0000B17A0000}"/>
    <cellStyle name="Heading 3 2 6 5" xfId="35159" xr:uid="{00000000-0005-0000-0000-0000B27A0000}"/>
    <cellStyle name="Heading 3 2 6 6" xfId="41955" xr:uid="{00000000-0005-0000-0000-0000B37A0000}"/>
    <cellStyle name="Heading 3 2 7" xfId="20679" xr:uid="{00000000-0005-0000-0000-0000B47A0000}"/>
    <cellStyle name="Heading 3 2 7 2" xfId="20680" xr:uid="{00000000-0005-0000-0000-0000B57A0000}"/>
    <cellStyle name="Heading 3 2 7 2 2" xfId="41960" xr:uid="{00000000-0005-0000-0000-0000B67A0000}"/>
    <cellStyle name="Heading 3 2 7 3" xfId="39311" xr:uid="{00000000-0005-0000-0000-0000B77A0000}"/>
    <cellStyle name="Heading 3 2 7 3 2" xfId="41961" xr:uid="{00000000-0005-0000-0000-0000B87A0000}"/>
    <cellStyle name="Heading 3 2 7 4" xfId="41959" xr:uid="{00000000-0005-0000-0000-0000B97A0000}"/>
    <cellStyle name="Heading 3 2 8" xfId="20681" xr:uid="{00000000-0005-0000-0000-0000BA7A0000}"/>
    <cellStyle name="Heading 3 2 8 2" xfId="20682" xr:uid="{00000000-0005-0000-0000-0000BB7A0000}"/>
    <cellStyle name="Heading 3 2 8 2 2" xfId="56631" xr:uid="{00000000-0005-0000-0000-0000BC7A0000}"/>
    <cellStyle name="Heading 3 2 8 3" xfId="39312" xr:uid="{00000000-0005-0000-0000-0000BD7A0000}"/>
    <cellStyle name="Heading 3 2 9" xfId="20683" xr:uid="{00000000-0005-0000-0000-0000BE7A0000}"/>
    <cellStyle name="Heading 3 2 9 2" xfId="56632" xr:uid="{00000000-0005-0000-0000-0000BF7A0000}"/>
    <cellStyle name="Heading 3 3" xfId="20684" xr:uid="{00000000-0005-0000-0000-0000C07A0000}"/>
    <cellStyle name="Heading 3 3 2" xfId="20685" xr:uid="{00000000-0005-0000-0000-0000C17A0000}"/>
    <cellStyle name="Heading 3 3 2 2" xfId="20686" xr:uid="{00000000-0005-0000-0000-0000C27A0000}"/>
    <cellStyle name="Heading 3 3 2 2 2" xfId="56633" xr:uid="{00000000-0005-0000-0000-0000C37A0000}"/>
    <cellStyle name="Heading 3 3 2 3" xfId="39313" xr:uid="{00000000-0005-0000-0000-0000C47A0000}"/>
    <cellStyle name="Heading 3 3 2 4" xfId="35160" xr:uid="{00000000-0005-0000-0000-0000C57A0000}"/>
    <cellStyle name="Heading 3 3 3" xfId="20687" xr:uid="{00000000-0005-0000-0000-0000C67A0000}"/>
    <cellStyle name="Heading 3 3 3 2" xfId="20688" xr:uid="{00000000-0005-0000-0000-0000C77A0000}"/>
    <cellStyle name="Heading 3 3 3 2 2" xfId="56634" xr:uid="{00000000-0005-0000-0000-0000C87A0000}"/>
    <cellStyle name="Heading 3 3 3 3" xfId="56635" xr:uid="{00000000-0005-0000-0000-0000C97A0000}"/>
    <cellStyle name="Heading 3 3 4" xfId="20689" xr:uid="{00000000-0005-0000-0000-0000CA7A0000}"/>
    <cellStyle name="Heading 3 3 4 2" xfId="20690" xr:uid="{00000000-0005-0000-0000-0000CB7A0000}"/>
    <cellStyle name="Heading 3 3 4 2 2" xfId="56636" xr:uid="{00000000-0005-0000-0000-0000CC7A0000}"/>
    <cellStyle name="Heading 3 3 4 3" xfId="56637" xr:uid="{00000000-0005-0000-0000-0000CD7A0000}"/>
    <cellStyle name="Heading 3 3 5" xfId="20691" xr:uid="{00000000-0005-0000-0000-0000CE7A0000}"/>
    <cellStyle name="Heading 3 3 5 2" xfId="20692" xr:uid="{00000000-0005-0000-0000-0000CF7A0000}"/>
    <cellStyle name="Heading 3 3 5 2 2" xfId="56638" xr:uid="{00000000-0005-0000-0000-0000D07A0000}"/>
    <cellStyle name="Heading 3 3 5 3" xfId="56639" xr:uid="{00000000-0005-0000-0000-0000D17A0000}"/>
    <cellStyle name="Heading 3 3 6" xfId="20693" xr:uid="{00000000-0005-0000-0000-0000D27A0000}"/>
    <cellStyle name="Heading 3 3 6 2" xfId="56640" xr:uid="{00000000-0005-0000-0000-0000D37A0000}"/>
    <cellStyle name="Heading 3 3 7" xfId="41962" xr:uid="{00000000-0005-0000-0000-0000D47A0000}"/>
    <cellStyle name="Heading 3 4" xfId="20694" xr:uid="{00000000-0005-0000-0000-0000D57A0000}"/>
    <cellStyle name="Heading 3 4 2" xfId="20695" xr:uid="{00000000-0005-0000-0000-0000D67A0000}"/>
    <cellStyle name="Heading 3 4 2 2" xfId="20696" xr:uid="{00000000-0005-0000-0000-0000D77A0000}"/>
    <cellStyle name="Heading 3 4 2 2 2" xfId="56641" xr:uid="{00000000-0005-0000-0000-0000D87A0000}"/>
    <cellStyle name="Heading 3 4 2 3" xfId="56642" xr:uid="{00000000-0005-0000-0000-0000D97A0000}"/>
    <cellStyle name="Heading 3 4 3" xfId="20697" xr:uid="{00000000-0005-0000-0000-0000DA7A0000}"/>
    <cellStyle name="Heading 3 4 4" xfId="41963" xr:uid="{00000000-0005-0000-0000-0000DB7A0000}"/>
    <cellStyle name="Heading 3 5" xfId="20698" xr:uid="{00000000-0005-0000-0000-0000DC7A0000}"/>
    <cellStyle name="Heading 3 5 2" xfId="20699" xr:uid="{00000000-0005-0000-0000-0000DD7A0000}"/>
    <cellStyle name="Heading 3 5 2 2" xfId="20700" xr:uid="{00000000-0005-0000-0000-0000DE7A0000}"/>
    <cellStyle name="Heading 3 5 2 2 2" xfId="56643" xr:uid="{00000000-0005-0000-0000-0000DF7A0000}"/>
    <cellStyle name="Heading 3 5 2 3" xfId="56644" xr:uid="{00000000-0005-0000-0000-0000E07A0000}"/>
    <cellStyle name="Heading 3 5 3" xfId="20701" xr:uid="{00000000-0005-0000-0000-0000E17A0000}"/>
    <cellStyle name="Heading 3 5 3 2" xfId="56645" xr:uid="{00000000-0005-0000-0000-0000E27A0000}"/>
    <cellStyle name="Heading 3 6" xfId="20702" xr:uid="{00000000-0005-0000-0000-0000E37A0000}"/>
    <cellStyle name="Heading 3 6 2" xfId="20703" xr:uid="{00000000-0005-0000-0000-0000E47A0000}"/>
    <cellStyle name="Heading 3 6 2 2" xfId="56646" xr:uid="{00000000-0005-0000-0000-0000E57A0000}"/>
    <cellStyle name="Heading 3 6 3" xfId="39314" xr:uid="{00000000-0005-0000-0000-0000E67A0000}"/>
    <cellStyle name="Heading 3 7" xfId="20704" xr:uid="{00000000-0005-0000-0000-0000E77A0000}"/>
    <cellStyle name="Heading 3 7 2" xfId="20705" xr:uid="{00000000-0005-0000-0000-0000E87A0000}"/>
    <cellStyle name="Heading 3 7 2 2" xfId="56647" xr:uid="{00000000-0005-0000-0000-0000E97A0000}"/>
    <cellStyle name="Heading 3 7 3" xfId="56648" xr:uid="{00000000-0005-0000-0000-0000EA7A0000}"/>
    <cellStyle name="Heading 3 8" xfId="20706" xr:uid="{00000000-0005-0000-0000-0000EB7A0000}"/>
    <cellStyle name="Heading 3 8 2" xfId="20707" xr:uid="{00000000-0005-0000-0000-0000EC7A0000}"/>
    <cellStyle name="Heading 3 8 2 2" xfId="56649" xr:uid="{00000000-0005-0000-0000-0000ED7A0000}"/>
    <cellStyle name="Heading 3 8 3" xfId="56650" xr:uid="{00000000-0005-0000-0000-0000EE7A0000}"/>
    <cellStyle name="Heading 3 9" xfId="20708" xr:uid="{00000000-0005-0000-0000-0000EF7A0000}"/>
    <cellStyle name="Heading 4 2" xfId="20709" xr:uid="{00000000-0005-0000-0000-0000F07A0000}"/>
    <cellStyle name="Heading 4 2 2" xfId="20710" xr:uid="{00000000-0005-0000-0000-0000F17A0000}"/>
    <cellStyle name="Heading 4 2 2 2" xfId="20711" xr:uid="{00000000-0005-0000-0000-0000F27A0000}"/>
    <cellStyle name="Heading 4 2 2 3" xfId="20712" xr:uid="{00000000-0005-0000-0000-0000F37A0000}"/>
    <cellStyle name="Heading 4 2 2 3 2" xfId="39316" xr:uid="{00000000-0005-0000-0000-0000F47A0000}"/>
    <cellStyle name="Heading 4 2 2 3 3" xfId="39315" xr:uid="{00000000-0005-0000-0000-0000F57A0000}"/>
    <cellStyle name="Heading 4 2 2 4" xfId="20713" xr:uid="{00000000-0005-0000-0000-0000F67A0000}"/>
    <cellStyle name="Heading 4 2 2 5" xfId="41965" xr:uid="{00000000-0005-0000-0000-0000F77A0000}"/>
    <cellStyle name="Heading 4 2 3" xfId="20714" xr:uid="{00000000-0005-0000-0000-0000F87A0000}"/>
    <cellStyle name="Heading 4 2 3 2" xfId="20715" xr:uid="{00000000-0005-0000-0000-0000F97A0000}"/>
    <cellStyle name="Heading 4 2 4" xfId="20716" xr:uid="{00000000-0005-0000-0000-0000FA7A0000}"/>
    <cellStyle name="Heading 4 2 5" xfId="20717" xr:uid="{00000000-0005-0000-0000-0000FB7A0000}"/>
    <cellStyle name="Heading 4 2 6" xfId="20718" xr:uid="{00000000-0005-0000-0000-0000FC7A0000}"/>
    <cellStyle name="Heading 4 2 6 2" xfId="20719" xr:uid="{00000000-0005-0000-0000-0000FD7A0000}"/>
    <cellStyle name="Heading 4 2 6 3" xfId="35161" xr:uid="{00000000-0005-0000-0000-0000FE7A0000}"/>
    <cellStyle name="Heading 4 2 7" xfId="20720" xr:uid="{00000000-0005-0000-0000-0000FF7A0000}"/>
    <cellStyle name="Heading 4 2 8" xfId="41964" xr:uid="{00000000-0005-0000-0000-0000007B0000}"/>
    <cellStyle name="Heading 4 3" xfId="20721" xr:uid="{00000000-0005-0000-0000-0000017B0000}"/>
    <cellStyle name="Heading 4 3 2" xfId="20722" xr:uid="{00000000-0005-0000-0000-0000027B0000}"/>
    <cellStyle name="Heading 4 3 2 2" xfId="35162" xr:uid="{00000000-0005-0000-0000-0000037B0000}"/>
    <cellStyle name="Heading 4 3 3" xfId="20723" xr:uid="{00000000-0005-0000-0000-0000047B0000}"/>
    <cellStyle name="Heading 4 3 4" xfId="20724" xr:uid="{00000000-0005-0000-0000-0000057B0000}"/>
    <cellStyle name="Heading 4 3 5" xfId="41966" xr:uid="{00000000-0005-0000-0000-0000067B0000}"/>
    <cellStyle name="Heading 4 4" xfId="20725" xr:uid="{00000000-0005-0000-0000-0000077B0000}"/>
    <cellStyle name="Heading 4 4 2" xfId="20726" xr:uid="{00000000-0005-0000-0000-0000087B0000}"/>
    <cellStyle name="Heading 4 4 3" xfId="20727" xr:uid="{00000000-0005-0000-0000-0000097B0000}"/>
    <cellStyle name="Heading 4 4 4" xfId="41967" xr:uid="{00000000-0005-0000-0000-00000A7B0000}"/>
    <cellStyle name="Heading 4 5" xfId="20728" xr:uid="{00000000-0005-0000-0000-00000B7B0000}"/>
    <cellStyle name="Heading 4 6" xfId="20729" xr:uid="{00000000-0005-0000-0000-00000C7B0000}"/>
    <cellStyle name="Heading 4 7" xfId="20730" xr:uid="{00000000-0005-0000-0000-00000D7B0000}"/>
    <cellStyle name="Heading 4 8" xfId="20731" xr:uid="{00000000-0005-0000-0000-00000E7B0000}"/>
    <cellStyle name="Heading 5" xfId="20732" xr:uid="{00000000-0005-0000-0000-00000F7B0000}"/>
    <cellStyle name="Heading 6" xfId="20733" xr:uid="{00000000-0005-0000-0000-0000107B0000}"/>
    <cellStyle name="Heading 7" xfId="20734" xr:uid="{00000000-0005-0000-0000-0000117B0000}"/>
    <cellStyle name="Heading(4)" xfId="35163" xr:uid="{00000000-0005-0000-0000-0000127B0000}"/>
    <cellStyle name="HeadingTitle" xfId="20735" xr:uid="{00000000-0005-0000-0000-0000137B0000}"/>
    <cellStyle name="HeadingTitle 2" xfId="20736" xr:uid="{00000000-0005-0000-0000-0000147B0000}"/>
    <cellStyle name="Hyperlink" xfId="56955" builtinId="8"/>
    <cellStyle name="Hyperlink 2" xfId="20737" xr:uid="{00000000-0005-0000-0000-0000157B0000}"/>
    <cellStyle name="Hyperlink 2 2" xfId="20738" xr:uid="{00000000-0005-0000-0000-0000167B0000}"/>
    <cellStyle name="Hyperlink 2 2 2" xfId="20739" xr:uid="{00000000-0005-0000-0000-0000177B0000}"/>
    <cellStyle name="Hyperlink 2 2 3" xfId="35164" xr:uid="{00000000-0005-0000-0000-0000187B0000}"/>
    <cellStyle name="Hyperlink 2 2 4" xfId="41969" xr:uid="{00000000-0005-0000-0000-0000197B0000}"/>
    <cellStyle name="Hyperlink 2 3" xfId="20740" xr:uid="{00000000-0005-0000-0000-00001A7B0000}"/>
    <cellStyle name="Hyperlink 2 3 2" xfId="41970" xr:uid="{00000000-0005-0000-0000-00001B7B0000}"/>
    <cellStyle name="Hyperlink 2 4" xfId="41968" xr:uid="{00000000-0005-0000-0000-00001C7B0000}"/>
    <cellStyle name="Hyperlink 3" xfId="20741" xr:uid="{00000000-0005-0000-0000-00001D7B0000}"/>
    <cellStyle name="Hyperlink 3 2" xfId="20742" xr:uid="{00000000-0005-0000-0000-00001E7B0000}"/>
    <cellStyle name="Hyperlink 3 3" xfId="20743" xr:uid="{00000000-0005-0000-0000-00001F7B0000}"/>
    <cellStyle name="Hyperlink 3 4" xfId="35165" xr:uid="{00000000-0005-0000-0000-0000207B0000}"/>
    <cellStyle name="Hyperlink 4" xfId="20744" xr:uid="{00000000-0005-0000-0000-0000217B0000}"/>
    <cellStyle name="Hyperlink 4 2" xfId="41971" xr:uid="{00000000-0005-0000-0000-0000227B0000}"/>
    <cellStyle name="Hyperlink Arrow" xfId="35166" xr:uid="{00000000-0005-0000-0000-0000237B0000}"/>
    <cellStyle name="Hyperlink Text" xfId="35167" xr:uid="{00000000-0005-0000-0000-0000247B0000}"/>
    <cellStyle name="if0 -InpFixed" xfId="20745" xr:uid="{00000000-0005-0000-0000-0000257B0000}"/>
    <cellStyle name="Import" xfId="20746" xr:uid="{00000000-0005-0000-0000-0000267B0000}"/>
    <cellStyle name="import 2" xfId="41972" xr:uid="{00000000-0005-0000-0000-0000277B0000}"/>
    <cellStyle name="Import%" xfId="20747" xr:uid="{00000000-0005-0000-0000-0000287B0000}"/>
    <cellStyle name="import% 2" xfId="41973" xr:uid="{00000000-0005-0000-0000-0000297B0000}"/>
    <cellStyle name="import_ICRC Electricity model 1-1  (1 Feb 2003) " xfId="41974" xr:uid="{00000000-0005-0000-0000-00002A7B0000}"/>
    <cellStyle name="Input [yellow]" xfId="20748" xr:uid="{00000000-0005-0000-0000-00002B7B0000}"/>
    <cellStyle name="Input [yellow] 2" xfId="48661" xr:uid="{00000000-0005-0000-0000-00002C7B0000}"/>
    <cellStyle name="Input 10" xfId="20749" xr:uid="{00000000-0005-0000-0000-00002D7B0000}"/>
    <cellStyle name="Input 10 2" xfId="20750" xr:uid="{00000000-0005-0000-0000-00002E7B0000}"/>
    <cellStyle name="Input 10 2 2" xfId="20751" xr:uid="{00000000-0005-0000-0000-00002F7B0000}"/>
    <cellStyle name="Input 10 2 2 2" xfId="48664" xr:uid="{00000000-0005-0000-0000-0000307B0000}"/>
    <cellStyle name="Input 10 2 3" xfId="41391" xr:uid="{00000000-0005-0000-0000-0000317B0000}"/>
    <cellStyle name="Input 10 2 4" xfId="48663" xr:uid="{00000000-0005-0000-0000-0000327B0000}"/>
    <cellStyle name="Input 10 3" xfId="20752" xr:uid="{00000000-0005-0000-0000-0000337B0000}"/>
    <cellStyle name="Input 10 3 2" xfId="41392" xr:uid="{00000000-0005-0000-0000-0000347B0000}"/>
    <cellStyle name="Input 10 3 2 2" xfId="48666" xr:uid="{00000000-0005-0000-0000-0000357B0000}"/>
    <cellStyle name="Input 10 3 3" xfId="48665" xr:uid="{00000000-0005-0000-0000-0000367B0000}"/>
    <cellStyle name="Input 10 4" xfId="39317" xr:uid="{00000000-0005-0000-0000-0000377B0000}"/>
    <cellStyle name="Input 10 4 2" xfId="41393" xr:uid="{00000000-0005-0000-0000-0000387B0000}"/>
    <cellStyle name="Input 10 4 2 2" xfId="48668" xr:uid="{00000000-0005-0000-0000-0000397B0000}"/>
    <cellStyle name="Input 10 4 3" xfId="48667" xr:uid="{00000000-0005-0000-0000-00003A7B0000}"/>
    <cellStyle name="Input 10 5" xfId="40731" xr:uid="{00000000-0005-0000-0000-00003B7B0000}"/>
    <cellStyle name="Input 10 5 2" xfId="48669" xr:uid="{00000000-0005-0000-0000-00003C7B0000}"/>
    <cellStyle name="Input 10 6" xfId="48662" xr:uid="{00000000-0005-0000-0000-00003D7B0000}"/>
    <cellStyle name="Input 11" xfId="20753" xr:uid="{00000000-0005-0000-0000-00003E7B0000}"/>
    <cellStyle name="Input 11 2" xfId="20754" xr:uid="{00000000-0005-0000-0000-00003F7B0000}"/>
    <cellStyle name="Input 11 2 2" xfId="20755" xr:uid="{00000000-0005-0000-0000-0000407B0000}"/>
    <cellStyle name="Input 11 2 2 2" xfId="48672" xr:uid="{00000000-0005-0000-0000-0000417B0000}"/>
    <cellStyle name="Input 11 2 3" xfId="41394" xr:uid="{00000000-0005-0000-0000-0000427B0000}"/>
    <cellStyle name="Input 11 2 4" xfId="48671" xr:uid="{00000000-0005-0000-0000-0000437B0000}"/>
    <cellStyle name="Input 11 3" xfId="20756" xr:uid="{00000000-0005-0000-0000-0000447B0000}"/>
    <cellStyle name="Input 11 3 2" xfId="41395" xr:uid="{00000000-0005-0000-0000-0000457B0000}"/>
    <cellStyle name="Input 11 3 2 2" xfId="48674" xr:uid="{00000000-0005-0000-0000-0000467B0000}"/>
    <cellStyle name="Input 11 3 3" xfId="48673" xr:uid="{00000000-0005-0000-0000-0000477B0000}"/>
    <cellStyle name="Input 11 4" xfId="39318" xr:uid="{00000000-0005-0000-0000-0000487B0000}"/>
    <cellStyle name="Input 11 4 2" xfId="41396" xr:uid="{00000000-0005-0000-0000-0000497B0000}"/>
    <cellStyle name="Input 11 4 2 2" xfId="48676" xr:uid="{00000000-0005-0000-0000-00004A7B0000}"/>
    <cellStyle name="Input 11 4 3" xfId="48675" xr:uid="{00000000-0005-0000-0000-00004B7B0000}"/>
    <cellStyle name="Input 11 5" xfId="40729" xr:uid="{00000000-0005-0000-0000-00004C7B0000}"/>
    <cellStyle name="Input 11 5 2" xfId="48677" xr:uid="{00000000-0005-0000-0000-00004D7B0000}"/>
    <cellStyle name="Input 11 6" xfId="48670" xr:uid="{00000000-0005-0000-0000-00004E7B0000}"/>
    <cellStyle name="Input 12" xfId="20757" xr:uid="{00000000-0005-0000-0000-00004F7B0000}"/>
    <cellStyle name="Input 12 2" xfId="20758" xr:uid="{00000000-0005-0000-0000-0000507B0000}"/>
    <cellStyle name="Input 12 2 2" xfId="20759" xr:uid="{00000000-0005-0000-0000-0000517B0000}"/>
    <cellStyle name="Input 12 2 2 2" xfId="48680" xr:uid="{00000000-0005-0000-0000-0000527B0000}"/>
    <cellStyle name="Input 12 2 3" xfId="41397" xr:uid="{00000000-0005-0000-0000-0000537B0000}"/>
    <cellStyle name="Input 12 2 4" xfId="48679" xr:uid="{00000000-0005-0000-0000-0000547B0000}"/>
    <cellStyle name="Input 12 3" xfId="20760" xr:uid="{00000000-0005-0000-0000-0000557B0000}"/>
    <cellStyle name="Input 12 3 2" xfId="41398" xr:uid="{00000000-0005-0000-0000-0000567B0000}"/>
    <cellStyle name="Input 12 3 2 2" xfId="48682" xr:uid="{00000000-0005-0000-0000-0000577B0000}"/>
    <cellStyle name="Input 12 3 3" xfId="48681" xr:uid="{00000000-0005-0000-0000-0000587B0000}"/>
    <cellStyle name="Input 12 4" xfId="39319" xr:uid="{00000000-0005-0000-0000-0000597B0000}"/>
    <cellStyle name="Input 12 4 2" xfId="41399" xr:uid="{00000000-0005-0000-0000-00005A7B0000}"/>
    <cellStyle name="Input 12 4 2 2" xfId="48684" xr:uid="{00000000-0005-0000-0000-00005B7B0000}"/>
    <cellStyle name="Input 12 4 3" xfId="48683" xr:uid="{00000000-0005-0000-0000-00005C7B0000}"/>
    <cellStyle name="Input 12 5" xfId="40728" xr:uid="{00000000-0005-0000-0000-00005D7B0000}"/>
    <cellStyle name="Input 12 5 2" xfId="48685" xr:uid="{00000000-0005-0000-0000-00005E7B0000}"/>
    <cellStyle name="Input 12 6" xfId="48678" xr:uid="{00000000-0005-0000-0000-00005F7B0000}"/>
    <cellStyle name="Input 13" xfId="20761" xr:uid="{00000000-0005-0000-0000-0000607B0000}"/>
    <cellStyle name="Input 13 2" xfId="20762" xr:uid="{00000000-0005-0000-0000-0000617B0000}"/>
    <cellStyle name="Input 13 2 2" xfId="20763" xr:uid="{00000000-0005-0000-0000-0000627B0000}"/>
    <cellStyle name="Input 13 2 2 2" xfId="48688" xr:uid="{00000000-0005-0000-0000-0000637B0000}"/>
    <cellStyle name="Input 13 2 3" xfId="41400" xr:uid="{00000000-0005-0000-0000-0000647B0000}"/>
    <cellStyle name="Input 13 2 4" xfId="48687" xr:uid="{00000000-0005-0000-0000-0000657B0000}"/>
    <cellStyle name="Input 13 3" xfId="20764" xr:uid="{00000000-0005-0000-0000-0000667B0000}"/>
    <cellStyle name="Input 13 3 2" xfId="41401" xr:uid="{00000000-0005-0000-0000-0000677B0000}"/>
    <cellStyle name="Input 13 3 2 2" xfId="48690" xr:uid="{00000000-0005-0000-0000-0000687B0000}"/>
    <cellStyle name="Input 13 3 3" xfId="48689" xr:uid="{00000000-0005-0000-0000-0000697B0000}"/>
    <cellStyle name="Input 13 4" xfId="39320" xr:uid="{00000000-0005-0000-0000-00006A7B0000}"/>
    <cellStyle name="Input 13 4 2" xfId="41402" xr:uid="{00000000-0005-0000-0000-00006B7B0000}"/>
    <cellStyle name="Input 13 4 2 2" xfId="48692" xr:uid="{00000000-0005-0000-0000-00006C7B0000}"/>
    <cellStyle name="Input 13 4 3" xfId="48691" xr:uid="{00000000-0005-0000-0000-00006D7B0000}"/>
    <cellStyle name="Input 13 5" xfId="36153" xr:uid="{00000000-0005-0000-0000-00006E7B0000}"/>
    <cellStyle name="Input 13 5 2" xfId="48693" xr:uid="{00000000-0005-0000-0000-00006F7B0000}"/>
    <cellStyle name="Input 13 6" xfId="48686" xr:uid="{00000000-0005-0000-0000-0000707B0000}"/>
    <cellStyle name="Input 14" xfId="20765" xr:uid="{00000000-0005-0000-0000-0000717B0000}"/>
    <cellStyle name="Input 14 2" xfId="20766" xr:uid="{00000000-0005-0000-0000-0000727B0000}"/>
    <cellStyle name="Input 14 2 2" xfId="20767" xr:uid="{00000000-0005-0000-0000-0000737B0000}"/>
    <cellStyle name="Input 14 2 2 2" xfId="48696" xr:uid="{00000000-0005-0000-0000-0000747B0000}"/>
    <cellStyle name="Input 14 2 3" xfId="41403" xr:uid="{00000000-0005-0000-0000-0000757B0000}"/>
    <cellStyle name="Input 14 2 4" xfId="48695" xr:uid="{00000000-0005-0000-0000-0000767B0000}"/>
    <cellStyle name="Input 14 3" xfId="20768" xr:uid="{00000000-0005-0000-0000-0000777B0000}"/>
    <cellStyle name="Input 14 3 2" xfId="41404" xr:uid="{00000000-0005-0000-0000-0000787B0000}"/>
    <cellStyle name="Input 14 3 2 2" xfId="48698" xr:uid="{00000000-0005-0000-0000-0000797B0000}"/>
    <cellStyle name="Input 14 3 3" xfId="48697" xr:uid="{00000000-0005-0000-0000-00007A7B0000}"/>
    <cellStyle name="Input 14 4" xfId="39321" xr:uid="{00000000-0005-0000-0000-00007B7B0000}"/>
    <cellStyle name="Input 14 4 2" xfId="41405" xr:uid="{00000000-0005-0000-0000-00007C7B0000}"/>
    <cellStyle name="Input 14 4 2 2" xfId="48700" xr:uid="{00000000-0005-0000-0000-00007D7B0000}"/>
    <cellStyle name="Input 14 4 3" xfId="48699" xr:uid="{00000000-0005-0000-0000-00007E7B0000}"/>
    <cellStyle name="Input 14 5" xfId="36152" xr:uid="{00000000-0005-0000-0000-00007F7B0000}"/>
    <cellStyle name="Input 14 5 2" xfId="48701" xr:uid="{00000000-0005-0000-0000-0000807B0000}"/>
    <cellStyle name="Input 14 6" xfId="48694" xr:uid="{00000000-0005-0000-0000-0000817B0000}"/>
    <cellStyle name="Input 15" xfId="20769" xr:uid="{00000000-0005-0000-0000-0000827B0000}"/>
    <cellStyle name="Input 15 2" xfId="20770" xr:uid="{00000000-0005-0000-0000-0000837B0000}"/>
    <cellStyle name="Input 15 2 2" xfId="20771" xr:uid="{00000000-0005-0000-0000-0000847B0000}"/>
    <cellStyle name="Input 15 2 2 2" xfId="48704" xr:uid="{00000000-0005-0000-0000-0000857B0000}"/>
    <cellStyle name="Input 15 2 3" xfId="41406" xr:uid="{00000000-0005-0000-0000-0000867B0000}"/>
    <cellStyle name="Input 15 2 4" xfId="48703" xr:uid="{00000000-0005-0000-0000-0000877B0000}"/>
    <cellStyle name="Input 15 3" xfId="20772" xr:uid="{00000000-0005-0000-0000-0000887B0000}"/>
    <cellStyle name="Input 15 3 2" xfId="41407" xr:uid="{00000000-0005-0000-0000-0000897B0000}"/>
    <cellStyle name="Input 15 3 2 2" xfId="48706" xr:uid="{00000000-0005-0000-0000-00008A7B0000}"/>
    <cellStyle name="Input 15 3 3" xfId="48705" xr:uid="{00000000-0005-0000-0000-00008B7B0000}"/>
    <cellStyle name="Input 15 4" xfId="39322" xr:uid="{00000000-0005-0000-0000-00008C7B0000}"/>
    <cellStyle name="Input 15 4 2" xfId="41408" xr:uid="{00000000-0005-0000-0000-00008D7B0000}"/>
    <cellStyle name="Input 15 4 2 2" xfId="48708" xr:uid="{00000000-0005-0000-0000-00008E7B0000}"/>
    <cellStyle name="Input 15 4 3" xfId="48707" xr:uid="{00000000-0005-0000-0000-00008F7B0000}"/>
    <cellStyle name="Input 15 5" xfId="40727" xr:uid="{00000000-0005-0000-0000-0000907B0000}"/>
    <cellStyle name="Input 15 5 2" xfId="48709" xr:uid="{00000000-0005-0000-0000-0000917B0000}"/>
    <cellStyle name="Input 15 6" xfId="48702" xr:uid="{00000000-0005-0000-0000-0000927B0000}"/>
    <cellStyle name="Input 16" xfId="20773" xr:uid="{00000000-0005-0000-0000-0000937B0000}"/>
    <cellStyle name="Input 16 2" xfId="20774" xr:uid="{00000000-0005-0000-0000-0000947B0000}"/>
    <cellStyle name="Input 16 2 2" xfId="20775" xr:uid="{00000000-0005-0000-0000-0000957B0000}"/>
    <cellStyle name="Input 16 2 2 2" xfId="48712" xr:uid="{00000000-0005-0000-0000-0000967B0000}"/>
    <cellStyle name="Input 16 2 3" xfId="41409" xr:uid="{00000000-0005-0000-0000-0000977B0000}"/>
    <cellStyle name="Input 16 2 4" xfId="48711" xr:uid="{00000000-0005-0000-0000-0000987B0000}"/>
    <cellStyle name="Input 16 3" xfId="20776" xr:uid="{00000000-0005-0000-0000-0000997B0000}"/>
    <cellStyle name="Input 16 3 2" xfId="41410" xr:uid="{00000000-0005-0000-0000-00009A7B0000}"/>
    <cellStyle name="Input 16 3 2 2" xfId="48714" xr:uid="{00000000-0005-0000-0000-00009B7B0000}"/>
    <cellStyle name="Input 16 3 3" xfId="48713" xr:uid="{00000000-0005-0000-0000-00009C7B0000}"/>
    <cellStyle name="Input 16 4" xfId="39323" xr:uid="{00000000-0005-0000-0000-00009D7B0000}"/>
    <cellStyle name="Input 16 4 2" xfId="41411" xr:uid="{00000000-0005-0000-0000-00009E7B0000}"/>
    <cellStyle name="Input 16 4 2 2" xfId="48716" xr:uid="{00000000-0005-0000-0000-00009F7B0000}"/>
    <cellStyle name="Input 16 4 3" xfId="48715" xr:uid="{00000000-0005-0000-0000-0000A07B0000}"/>
    <cellStyle name="Input 16 5" xfId="40725" xr:uid="{00000000-0005-0000-0000-0000A17B0000}"/>
    <cellStyle name="Input 16 5 2" xfId="48717" xr:uid="{00000000-0005-0000-0000-0000A27B0000}"/>
    <cellStyle name="Input 16 6" xfId="48710" xr:uid="{00000000-0005-0000-0000-0000A37B0000}"/>
    <cellStyle name="Input 17" xfId="20777" xr:uid="{00000000-0005-0000-0000-0000A47B0000}"/>
    <cellStyle name="Input 17 2" xfId="20778" xr:uid="{00000000-0005-0000-0000-0000A57B0000}"/>
    <cellStyle name="Input 17 2 2" xfId="20779" xr:uid="{00000000-0005-0000-0000-0000A67B0000}"/>
    <cellStyle name="Input 17 2 2 2" xfId="48720" xr:uid="{00000000-0005-0000-0000-0000A77B0000}"/>
    <cellStyle name="Input 17 2 3" xfId="41412" xr:uid="{00000000-0005-0000-0000-0000A87B0000}"/>
    <cellStyle name="Input 17 2 4" xfId="48719" xr:uid="{00000000-0005-0000-0000-0000A97B0000}"/>
    <cellStyle name="Input 17 3" xfId="20780" xr:uid="{00000000-0005-0000-0000-0000AA7B0000}"/>
    <cellStyle name="Input 17 3 2" xfId="41413" xr:uid="{00000000-0005-0000-0000-0000AB7B0000}"/>
    <cellStyle name="Input 17 3 2 2" xfId="48722" xr:uid="{00000000-0005-0000-0000-0000AC7B0000}"/>
    <cellStyle name="Input 17 3 3" xfId="48721" xr:uid="{00000000-0005-0000-0000-0000AD7B0000}"/>
    <cellStyle name="Input 17 4" xfId="39324" xr:uid="{00000000-0005-0000-0000-0000AE7B0000}"/>
    <cellStyle name="Input 17 4 2" xfId="41414" xr:uid="{00000000-0005-0000-0000-0000AF7B0000}"/>
    <cellStyle name="Input 17 4 2 2" xfId="48724" xr:uid="{00000000-0005-0000-0000-0000B07B0000}"/>
    <cellStyle name="Input 17 4 3" xfId="48723" xr:uid="{00000000-0005-0000-0000-0000B17B0000}"/>
    <cellStyle name="Input 17 5" xfId="40722" xr:uid="{00000000-0005-0000-0000-0000B27B0000}"/>
    <cellStyle name="Input 17 5 2" xfId="48725" xr:uid="{00000000-0005-0000-0000-0000B37B0000}"/>
    <cellStyle name="Input 17 6" xfId="48718" xr:uid="{00000000-0005-0000-0000-0000B47B0000}"/>
    <cellStyle name="Input 18" xfId="20781" xr:uid="{00000000-0005-0000-0000-0000B57B0000}"/>
    <cellStyle name="Input 18 2" xfId="20782" xr:uid="{00000000-0005-0000-0000-0000B67B0000}"/>
    <cellStyle name="Input 18 2 2" xfId="20783" xr:uid="{00000000-0005-0000-0000-0000B77B0000}"/>
    <cellStyle name="Input 18 2 2 2" xfId="48728" xr:uid="{00000000-0005-0000-0000-0000B87B0000}"/>
    <cellStyle name="Input 18 2 3" xfId="41415" xr:uid="{00000000-0005-0000-0000-0000B97B0000}"/>
    <cellStyle name="Input 18 2 4" xfId="48727" xr:uid="{00000000-0005-0000-0000-0000BA7B0000}"/>
    <cellStyle name="Input 18 3" xfId="20784" xr:uid="{00000000-0005-0000-0000-0000BB7B0000}"/>
    <cellStyle name="Input 18 3 2" xfId="41416" xr:uid="{00000000-0005-0000-0000-0000BC7B0000}"/>
    <cellStyle name="Input 18 3 2 2" xfId="48730" xr:uid="{00000000-0005-0000-0000-0000BD7B0000}"/>
    <cellStyle name="Input 18 3 3" xfId="48729" xr:uid="{00000000-0005-0000-0000-0000BE7B0000}"/>
    <cellStyle name="Input 18 4" xfId="39325" xr:uid="{00000000-0005-0000-0000-0000BF7B0000}"/>
    <cellStyle name="Input 18 4 2" xfId="41417" xr:uid="{00000000-0005-0000-0000-0000C07B0000}"/>
    <cellStyle name="Input 18 4 2 2" xfId="48732" xr:uid="{00000000-0005-0000-0000-0000C17B0000}"/>
    <cellStyle name="Input 18 4 3" xfId="48731" xr:uid="{00000000-0005-0000-0000-0000C27B0000}"/>
    <cellStyle name="Input 18 5" xfId="40721" xr:uid="{00000000-0005-0000-0000-0000C37B0000}"/>
    <cellStyle name="Input 18 5 2" xfId="48733" xr:uid="{00000000-0005-0000-0000-0000C47B0000}"/>
    <cellStyle name="Input 18 6" xfId="48726" xr:uid="{00000000-0005-0000-0000-0000C57B0000}"/>
    <cellStyle name="Input 19" xfId="20785" xr:uid="{00000000-0005-0000-0000-0000C67B0000}"/>
    <cellStyle name="Input 19 2" xfId="20786" xr:uid="{00000000-0005-0000-0000-0000C77B0000}"/>
    <cellStyle name="Input 19 2 2" xfId="20787" xr:uid="{00000000-0005-0000-0000-0000C87B0000}"/>
    <cellStyle name="Input 19 2 2 2" xfId="48736" xr:uid="{00000000-0005-0000-0000-0000C97B0000}"/>
    <cellStyle name="Input 19 2 3" xfId="41418" xr:uid="{00000000-0005-0000-0000-0000CA7B0000}"/>
    <cellStyle name="Input 19 2 4" xfId="48735" xr:uid="{00000000-0005-0000-0000-0000CB7B0000}"/>
    <cellStyle name="Input 19 3" xfId="20788" xr:uid="{00000000-0005-0000-0000-0000CC7B0000}"/>
    <cellStyle name="Input 19 3 2" xfId="41419" xr:uid="{00000000-0005-0000-0000-0000CD7B0000}"/>
    <cellStyle name="Input 19 3 2 2" xfId="48738" xr:uid="{00000000-0005-0000-0000-0000CE7B0000}"/>
    <cellStyle name="Input 19 3 3" xfId="48737" xr:uid="{00000000-0005-0000-0000-0000CF7B0000}"/>
    <cellStyle name="Input 19 4" xfId="39326" xr:uid="{00000000-0005-0000-0000-0000D07B0000}"/>
    <cellStyle name="Input 19 4 2" xfId="41420" xr:uid="{00000000-0005-0000-0000-0000D17B0000}"/>
    <cellStyle name="Input 19 4 2 2" xfId="48740" xr:uid="{00000000-0005-0000-0000-0000D27B0000}"/>
    <cellStyle name="Input 19 4 3" xfId="48739" xr:uid="{00000000-0005-0000-0000-0000D37B0000}"/>
    <cellStyle name="Input 19 5" xfId="40719" xr:uid="{00000000-0005-0000-0000-0000D47B0000}"/>
    <cellStyle name="Input 19 5 2" xfId="48741" xr:uid="{00000000-0005-0000-0000-0000D57B0000}"/>
    <cellStyle name="Input 19 6" xfId="48734" xr:uid="{00000000-0005-0000-0000-0000D67B0000}"/>
    <cellStyle name="Input 2" xfId="20789" xr:uid="{00000000-0005-0000-0000-0000D77B0000}"/>
    <cellStyle name="Input 2 10" xfId="20790" xr:uid="{00000000-0005-0000-0000-0000D87B0000}"/>
    <cellStyle name="Input 2 10 2" xfId="20791" xr:uid="{00000000-0005-0000-0000-0000D97B0000}"/>
    <cellStyle name="Input 2 10 2 2" xfId="20792" xr:uid="{00000000-0005-0000-0000-0000DA7B0000}"/>
    <cellStyle name="Input 2 10 2 2 2" xfId="48744" xr:uid="{00000000-0005-0000-0000-0000DB7B0000}"/>
    <cellStyle name="Input 2 10 2 3" xfId="41421" xr:uid="{00000000-0005-0000-0000-0000DC7B0000}"/>
    <cellStyle name="Input 2 10 2 4" xfId="48743" xr:uid="{00000000-0005-0000-0000-0000DD7B0000}"/>
    <cellStyle name="Input 2 10 3" xfId="20793" xr:uid="{00000000-0005-0000-0000-0000DE7B0000}"/>
    <cellStyle name="Input 2 10 3 2" xfId="20794" xr:uid="{00000000-0005-0000-0000-0000DF7B0000}"/>
    <cellStyle name="Input 2 10 3 3" xfId="48745" xr:uid="{00000000-0005-0000-0000-0000E07B0000}"/>
    <cellStyle name="Input 2 10 4" xfId="20795" xr:uid="{00000000-0005-0000-0000-0000E17B0000}"/>
    <cellStyle name="Input 2 10 5" xfId="36151" xr:uid="{00000000-0005-0000-0000-0000E27B0000}"/>
    <cellStyle name="Input 2 10 6" xfId="48742" xr:uid="{00000000-0005-0000-0000-0000E37B0000}"/>
    <cellStyle name="Input 2 11" xfId="20796" xr:uid="{00000000-0005-0000-0000-0000E47B0000}"/>
    <cellStyle name="Input 2 11 2" xfId="20797" xr:uid="{00000000-0005-0000-0000-0000E57B0000}"/>
    <cellStyle name="Input 2 11 2 2" xfId="20798" xr:uid="{00000000-0005-0000-0000-0000E67B0000}"/>
    <cellStyle name="Input 2 11 2 2 2" xfId="48748" xr:uid="{00000000-0005-0000-0000-0000E77B0000}"/>
    <cellStyle name="Input 2 11 2 3" xfId="41423" xr:uid="{00000000-0005-0000-0000-0000E87B0000}"/>
    <cellStyle name="Input 2 11 2 4" xfId="48747" xr:uid="{00000000-0005-0000-0000-0000E97B0000}"/>
    <cellStyle name="Input 2 11 3" xfId="20799" xr:uid="{00000000-0005-0000-0000-0000EA7B0000}"/>
    <cellStyle name="Input 2 11 3 2" xfId="48749" xr:uid="{00000000-0005-0000-0000-0000EB7B0000}"/>
    <cellStyle name="Input 2 11 4" xfId="39327" xr:uid="{00000000-0005-0000-0000-0000EC7B0000}"/>
    <cellStyle name="Input 2 11 5" xfId="41422" xr:uid="{00000000-0005-0000-0000-0000ED7B0000}"/>
    <cellStyle name="Input 2 11 6" xfId="48746" xr:uid="{00000000-0005-0000-0000-0000EE7B0000}"/>
    <cellStyle name="Input 2 12" xfId="40718" xr:uid="{00000000-0005-0000-0000-0000EF7B0000}"/>
    <cellStyle name="Input 2 12 2" xfId="48750" xr:uid="{00000000-0005-0000-0000-0000F07B0000}"/>
    <cellStyle name="Input 2 13" xfId="41975" xr:uid="{00000000-0005-0000-0000-0000F17B0000}"/>
    <cellStyle name="Input 2 2" xfId="20800" xr:uid="{00000000-0005-0000-0000-0000F27B0000}"/>
    <cellStyle name="Input 2 2 10" xfId="20801" xr:uid="{00000000-0005-0000-0000-0000F37B0000}"/>
    <cellStyle name="Input 2 2 10 2" xfId="20802" xr:uid="{00000000-0005-0000-0000-0000F47B0000}"/>
    <cellStyle name="Input 2 2 10 2 2" xfId="20803" xr:uid="{00000000-0005-0000-0000-0000F57B0000}"/>
    <cellStyle name="Input 2 2 10 2 2 2" xfId="48753" xr:uid="{00000000-0005-0000-0000-0000F67B0000}"/>
    <cellStyle name="Input 2 2 10 2 3" xfId="41425" xr:uid="{00000000-0005-0000-0000-0000F77B0000}"/>
    <cellStyle name="Input 2 2 10 2 4" xfId="48752" xr:uid="{00000000-0005-0000-0000-0000F87B0000}"/>
    <cellStyle name="Input 2 2 10 3" xfId="20804" xr:uid="{00000000-0005-0000-0000-0000F97B0000}"/>
    <cellStyle name="Input 2 2 10 3 2" xfId="48754" xr:uid="{00000000-0005-0000-0000-0000FA7B0000}"/>
    <cellStyle name="Input 2 2 10 4" xfId="39328" xr:uid="{00000000-0005-0000-0000-0000FB7B0000}"/>
    <cellStyle name="Input 2 2 10 5" xfId="41424" xr:uid="{00000000-0005-0000-0000-0000FC7B0000}"/>
    <cellStyle name="Input 2 2 10 6" xfId="48751" xr:uid="{00000000-0005-0000-0000-0000FD7B0000}"/>
    <cellStyle name="Input 2 2 11" xfId="20805" xr:uid="{00000000-0005-0000-0000-0000FE7B0000}"/>
    <cellStyle name="Input 2 2 11 2" xfId="20806" xr:uid="{00000000-0005-0000-0000-0000FF7B0000}"/>
    <cellStyle name="Input 2 2 11 2 2" xfId="48756" xr:uid="{00000000-0005-0000-0000-0000007C0000}"/>
    <cellStyle name="Input 2 2 11 3" xfId="41426" xr:uid="{00000000-0005-0000-0000-0000017C0000}"/>
    <cellStyle name="Input 2 2 11 4" xfId="48755" xr:uid="{00000000-0005-0000-0000-0000027C0000}"/>
    <cellStyle name="Input 2 2 12" xfId="20807" xr:uid="{00000000-0005-0000-0000-0000037C0000}"/>
    <cellStyle name="Input 2 2 12 2" xfId="41427" xr:uid="{00000000-0005-0000-0000-0000047C0000}"/>
    <cellStyle name="Input 2 2 12 2 2" xfId="48758" xr:uid="{00000000-0005-0000-0000-0000057C0000}"/>
    <cellStyle name="Input 2 2 12 3" xfId="48757" xr:uid="{00000000-0005-0000-0000-0000067C0000}"/>
    <cellStyle name="Input 2 2 13" xfId="36150" xr:uid="{00000000-0005-0000-0000-0000077C0000}"/>
    <cellStyle name="Input 2 2 13 2" xfId="48759" xr:uid="{00000000-0005-0000-0000-0000087C0000}"/>
    <cellStyle name="Input 2 2 14" xfId="41976" xr:uid="{00000000-0005-0000-0000-0000097C0000}"/>
    <cellStyle name="Input 2 2 2" xfId="20808" xr:uid="{00000000-0005-0000-0000-00000A7C0000}"/>
    <cellStyle name="Input 2 2 2 2" xfId="20809" xr:uid="{00000000-0005-0000-0000-00000B7C0000}"/>
    <cellStyle name="Input 2 2 2 2 2" xfId="20810" xr:uid="{00000000-0005-0000-0000-00000C7C0000}"/>
    <cellStyle name="Input 2 2 2 2 2 2" xfId="20811" xr:uid="{00000000-0005-0000-0000-00000D7C0000}"/>
    <cellStyle name="Input 2 2 2 2 2 2 2" xfId="20812" xr:uid="{00000000-0005-0000-0000-00000E7C0000}"/>
    <cellStyle name="Input 2 2 2 2 2 2 2 2" xfId="48764" xr:uid="{00000000-0005-0000-0000-00000F7C0000}"/>
    <cellStyle name="Input 2 2 2 2 2 2 3" xfId="40714" xr:uid="{00000000-0005-0000-0000-0000107C0000}"/>
    <cellStyle name="Input 2 2 2 2 2 2 4" xfId="48763" xr:uid="{00000000-0005-0000-0000-0000117C0000}"/>
    <cellStyle name="Input 2 2 2 2 2 3" xfId="20813" xr:uid="{00000000-0005-0000-0000-0000127C0000}"/>
    <cellStyle name="Input 2 2 2 2 2 3 2" xfId="20814" xr:uid="{00000000-0005-0000-0000-0000137C0000}"/>
    <cellStyle name="Input 2 2 2 2 2 3 3" xfId="48765" xr:uid="{00000000-0005-0000-0000-0000147C0000}"/>
    <cellStyle name="Input 2 2 2 2 2 4" xfId="20815" xr:uid="{00000000-0005-0000-0000-0000157C0000}"/>
    <cellStyle name="Input 2 2 2 2 2 5" xfId="36149" xr:uid="{00000000-0005-0000-0000-0000167C0000}"/>
    <cellStyle name="Input 2 2 2 2 2 6" xfId="48762" xr:uid="{00000000-0005-0000-0000-0000177C0000}"/>
    <cellStyle name="Input 2 2 2 2 3" xfId="20816" xr:uid="{00000000-0005-0000-0000-0000187C0000}"/>
    <cellStyle name="Input 2 2 2 2 3 2" xfId="20817" xr:uid="{00000000-0005-0000-0000-0000197C0000}"/>
    <cellStyle name="Input 2 2 2 2 3 2 2" xfId="20818" xr:uid="{00000000-0005-0000-0000-00001A7C0000}"/>
    <cellStyle name="Input 2 2 2 2 3 2 2 2" xfId="48768" xr:uid="{00000000-0005-0000-0000-00001B7C0000}"/>
    <cellStyle name="Input 2 2 2 2 3 2 3" xfId="40709" xr:uid="{00000000-0005-0000-0000-00001C7C0000}"/>
    <cellStyle name="Input 2 2 2 2 3 2 4" xfId="48767" xr:uid="{00000000-0005-0000-0000-00001D7C0000}"/>
    <cellStyle name="Input 2 2 2 2 3 3" xfId="20819" xr:uid="{00000000-0005-0000-0000-00001E7C0000}"/>
    <cellStyle name="Input 2 2 2 2 3 3 2" xfId="48769" xr:uid="{00000000-0005-0000-0000-00001F7C0000}"/>
    <cellStyle name="Input 2 2 2 2 3 4" xfId="40712" xr:uid="{00000000-0005-0000-0000-0000207C0000}"/>
    <cellStyle name="Input 2 2 2 2 3 5" xfId="48766" xr:uid="{00000000-0005-0000-0000-0000217C0000}"/>
    <cellStyle name="Input 2 2 2 2 4" xfId="20820" xr:uid="{00000000-0005-0000-0000-0000227C0000}"/>
    <cellStyle name="Input 2 2 2 2 4 2" xfId="40708" xr:uid="{00000000-0005-0000-0000-0000237C0000}"/>
    <cellStyle name="Input 2 2 2 2 4 3" xfId="48770" xr:uid="{00000000-0005-0000-0000-0000247C0000}"/>
    <cellStyle name="Input 2 2 2 2 5" xfId="40716" xr:uid="{00000000-0005-0000-0000-0000257C0000}"/>
    <cellStyle name="Input 2 2 2 2 6" xfId="48761" xr:uid="{00000000-0005-0000-0000-0000267C0000}"/>
    <cellStyle name="Input 2 2 2 3" xfId="20821" xr:uid="{00000000-0005-0000-0000-0000277C0000}"/>
    <cellStyle name="Input 2 2 2 3 2" xfId="20822" xr:uid="{00000000-0005-0000-0000-0000287C0000}"/>
    <cellStyle name="Input 2 2 2 3 2 2" xfId="20823" xr:uid="{00000000-0005-0000-0000-0000297C0000}"/>
    <cellStyle name="Input 2 2 2 3 2 2 2" xfId="48773" xr:uid="{00000000-0005-0000-0000-00002A7C0000}"/>
    <cellStyle name="Input 2 2 2 3 2 3" xfId="40705" xr:uid="{00000000-0005-0000-0000-00002B7C0000}"/>
    <cellStyle name="Input 2 2 2 3 2 4" xfId="48772" xr:uid="{00000000-0005-0000-0000-00002C7C0000}"/>
    <cellStyle name="Input 2 2 2 3 3" xfId="20824" xr:uid="{00000000-0005-0000-0000-00002D7C0000}"/>
    <cellStyle name="Input 2 2 2 3 3 2" xfId="41428" xr:uid="{00000000-0005-0000-0000-00002E7C0000}"/>
    <cellStyle name="Input 2 2 2 3 3 2 2" xfId="48775" xr:uid="{00000000-0005-0000-0000-00002F7C0000}"/>
    <cellStyle name="Input 2 2 2 3 3 3" xfId="48774" xr:uid="{00000000-0005-0000-0000-0000307C0000}"/>
    <cellStyle name="Input 2 2 2 3 4" xfId="40706" xr:uid="{00000000-0005-0000-0000-0000317C0000}"/>
    <cellStyle name="Input 2 2 2 3 4 2" xfId="48776" xr:uid="{00000000-0005-0000-0000-0000327C0000}"/>
    <cellStyle name="Input 2 2 2 3 5" xfId="48771" xr:uid="{00000000-0005-0000-0000-0000337C0000}"/>
    <cellStyle name="Input 2 2 2 4" xfId="20825" xr:uid="{00000000-0005-0000-0000-0000347C0000}"/>
    <cellStyle name="Input 2 2 2 4 2" xfId="20826" xr:uid="{00000000-0005-0000-0000-0000357C0000}"/>
    <cellStyle name="Input 2 2 2 4 2 2" xfId="20827" xr:uid="{00000000-0005-0000-0000-0000367C0000}"/>
    <cellStyle name="Input 2 2 2 4 2 2 2" xfId="48779" xr:uid="{00000000-0005-0000-0000-0000377C0000}"/>
    <cellStyle name="Input 2 2 2 4 2 3" xfId="35169" xr:uid="{00000000-0005-0000-0000-0000387C0000}"/>
    <cellStyle name="Input 2 2 2 4 2 4" xfId="40701" xr:uid="{00000000-0005-0000-0000-0000397C0000}"/>
    <cellStyle name="Input 2 2 2 4 2 5" xfId="48778" xr:uid="{00000000-0005-0000-0000-00003A7C0000}"/>
    <cellStyle name="Input 2 2 2 4 3" xfId="20828" xr:uid="{00000000-0005-0000-0000-00003B7C0000}"/>
    <cellStyle name="Input 2 2 2 4 3 2" xfId="20829" xr:uid="{00000000-0005-0000-0000-00003C7C0000}"/>
    <cellStyle name="Input 2 2 2 4 3 3" xfId="48780" xr:uid="{00000000-0005-0000-0000-00003D7C0000}"/>
    <cellStyle name="Input 2 2 2 4 4" xfId="20830" xr:uid="{00000000-0005-0000-0000-00003E7C0000}"/>
    <cellStyle name="Input 2 2 2 4 5" xfId="35168" xr:uid="{00000000-0005-0000-0000-00003F7C0000}"/>
    <cellStyle name="Input 2 2 2 4 6" xfId="40703" xr:uid="{00000000-0005-0000-0000-0000407C0000}"/>
    <cellStyle name="Input 2 2 2 4 7" xfId="48777" xr:uid="{00000000-0005-0000-0000-0000417C0000}"/>
    <cellStyle name="Input 2 2 2 5" xfId="20831" xr:uid="{00000000-0005-0000-0000-0000427C0000}"/>
    <cellStyle name="Input 2 2 2 5 2" xfId="20832" xr:uid="{00000000-0005-0000-0000-0000437C0000}"/>
    <cellStyle name="Input 2 2 2 5 2 2" xfId="20833" xr:uid="{00000000-0005-0000-0000-0000447C0000}"/>
    <cellStyle name="Input 2 2 2 5 2 2 2" xfId="48783" xr:uid="{00000000-0005-0000-0000-0000457C0000}"/>
    <cellStyle name="Input 2 2 2 5 2 3" xfId="41429" xr:uid="{00000000-0005-0000-0000-0000467C0000}"/>
    <cellStyle name="Input 2 2 2 5 2 4" xfId="48782" xr:uid="{00000000-0005-0000-0000-0000477C0000}"/>
    <cellStyle name="Input 2 2 2 5 3" xfId="20834" xr:uid="{00000000-0005-0000-0000-0000487C0000}"/>
    <cellStyle name="Input 2 2 2 5 3 2" xfId="48784" xr:uid="{00000000-0005-0000-0000-0000497C0000}"/>
    <cellStyle name="Input 2 2 2 5 4" xfId="35170" xr:uid="{00000000-0005-0000-0000-00004A7C0000}"/>
    <cellStyle name="Input 2 2 2 5 5" xfId="40700" xr:uid="{00000000-0005-0000-0000-00004B7C0000}"/>
    <cellStyle name="Input 2 2 2 5 6" xfId="48781" xr:uid="{00000000-0005-0000-0000-00004C7C0000}"/>
    <cellStyle name="Input 2 2 2 6" xfId="20835" xr:uid="{00000000-0005-0000-0000-00004D7C0000}"/>
    <cellStyle name="Input 2 2 2 6 2" xfId="48785" xr:uid="{00000000-0005-0000-0000-00004E7C0000}"/>
    <cellStyle name="Input 2 2 2 7" xfId="40717" xr:uid="{00000000-0005-0000-0000-00004F7C0000}"/>
    <cellStyle name="Input 2 2 2 8" xfId="48760" xr:uid="{00000000-0005-0000-0000-0000507C0000}"/>
    <cellStyle name="Input 2 2 3" xfId="20836" xr:uid="{00000000-0005-0000-0000-0000517C0000}"/>
    <cellStyle name="Input 2 2 3 2" xfId="20837" xr:uid="{00000000-0005-0000-0000-0000527C0000}"/>
    <cellStyle name="Input 2 2 3 2 2" xfId="20838" xr:uid="{00000000-0005-0000-0000-0000537C0000}"/>
    <cellStyle name="Input 2 2 3 2 2 2" xfId="20839" xr:uid="{00000000-0005-0000-0000-0000547C0000}"/>
    <cellStyle name="Input 2 2 3 2 2 2 2" xfId="20840" xr:uid="{00000000-0005-0000-0000-0000557C0000}"/>
    <cellStyle name="Input 2 2 3 2 2 2 2 2" xfId="48790" xr:uid="{00000000-0005-0000-0000-0000567C0000}"/>
    <cellStyle name="Input 2 2 3 2 2 2 3" xfId="40694" xr:uid="{00000000-0005-0000-0000-0000577C0000}"/>
    <cellStyle name="Input 2 2 3 2 2 2 4" xfId="48789" xr:uid="{00000000-0005-0000-0000-0000587C0000}"/>
    <cellStyle name="Input 2 2 3 2 2 3" xfId="20841" xr:uid="{00000000-0005-0000-0000-0000597C0000}"/>
    <cellStyle name="Input 2 2 3 2 2 3 2" xfId="20842" xr:uid="{00000000-0005-0000-0000-00005A7C0000}"/>
    <cellStyle name="Input 2 2 3 2 2 3 3" xfId="48791" xr:uid="{00000000-0005-0000-0000-00005B7C0000}"/>
    <cellStyle name="Input 2 2 3 2 2 4" xfId="20843" xr:uid="{00000000-0005-0000-0000-00005C7C0000}"/>
    <cellStyle name="Input 2 2 3 2 2 5" xfId="40696" xr:uid="{00000000-0005-0000-0000-00005D7C0000}"/>
    <cellStyle name="Input 2 2 3 2 2 6" xfId="48788" xr:uid="{00000000-0005-0000-0000-00005E7C0000}"/>
    <cellStyle name="Input 2 2 3 2 3" xfId="20844" xr:uid="{00000000-0005-0000-0000-00005F7C0000}"/>
    <cellStyle name="Input 2 2 3 2 3 2" xfId="20845" xr:uid="{00000000-0005-0000-0000-0000607C0000}"/>
    <cellStyle name="Input 2 2 3 2 3 2 2" xfId="20846" xr:uid="{00000000-0005-0000-0000-0000617C0000}"/>
    <cellStyle name="Input 2 2 3 2 3 2 2 2" xfId="48794" xr:uid="{00000000-0005-0000-0000-0000627C0000}"/>
    <cellStyle name="Input 2 2 3 2 3 2 3" xfId="40691" xr:uid="{00000000-0005-0000-0000-0000637C0000}"/>
    <cellStyle name="Input 2 2 3 2 3 2 4" xfId="48793" xr:uid="{00000000-0005-0000-0000-0000647C0000}"/>
    <cellStyle name="Input 2 2 3 2 3 3" xfId="20847" xr:uid="{00000000-0005-0000-0000-0000657C0000}"/>
    <cellStyle name="Input 2 2 3 2 3 3 2" xfId="48795" xr:uid="{00000000-0005-0000-0000-0000667C0000}"/>
    <cellStyle name="Input 2 2 3 2 3 4" xfId="40693" xr:uid="{00000000-0005-0000-0000-0000677C0000}"/>
    <cellStyle name="Input 2 2 3 2 3 5" xfId="48792" xr:uid="{00000000-0005-0000-0000-0000687C0000}"/>
    <cellStyle name="Input 2 2 3 2 4" xfId="20848" xr:uid="{00000000-0005-0000-0000-0000697C0000}"/>
    <cellStyle name="Input 2 2 3 2 4 2" xfId="40690" xr:uid="{00000000-0005-0000-0000-00006A7C0000}"/>
    <cellStyle name="Input 2 2 3 2 4 3" xfId="48796" xr:uid="{00000000-0005-0000-0000-00006B7C0000}"/>
    <cellStyle name="Input 2 2 3 2 5" xfId="40697" xr:uid="{00000000-0005-0000-0000-00006C7C0000}"/>
    <cellStyle name="Input 2 2 3 2 6" xfId="48787" xr:uid="{00000000-0005-0000-0000-00006D7C0000}"/>
    <cellStyle name="Input 2 2 3 3" xfId="20849" xr:uid="{00000000-0005-0000-0000-00006E7C0000}"/>
    <cellStyle name="Input 2 2 3 3 2" xfId="20850" xr:uid="{00000000-0005-0000-0000-00006F7C0000}"/>
    <cellStyle name="Input 2 2 3 3 2 2" xfId="20851" xr:uid="{00000000-0005-0000-0000-0000707C0000}"/>
    <cellStyle name="Input 2 2 3 3 2 2 2" xfId="48799" xr:uid="{00000000-0005-0000-0000-0000717C0000}"/>
    <cellStyle name="Input 2 2 3 3 2 3" xfId="40687" xr:uid="{00000000-0005-0000-0000-0000727C0000}"/>
    <cellStyle name="Input 2 2 3 3 2 4" xfId="48798" xr:uid="{00000000-0005-0000-0000-0000737C0000}"/>
    <cellStyle name="Input 2 2 3 3 3" xfId="20852" xr:uid="{00000000-0005-0000-0000-0000747C0000}"/>
    <cellStyle name="Input 2 2 3 3 3 2" xfId="41430" xr:uid="{00000000-0005-0000-0000-0000757C0000}"/>
    <cellStyle name="Input 2 2 3 3 3 2 2" xfId="48801" xr:uid="{00000000-0005-0000-0000-0000767C0000}"/>
    <cellStyle name="Input 2 2 3 3 3 3" xfId="48800" xr:uid="{00000000-0005-0000-0000-0000777C0000}"/>
    <cellStyle name="Input 2 2 3 3 4" xfId="40688" xr:uid="{00000000-0005-0000-0000-0000787C0000}"/>
    <cellStyle name="Input 2 2 3 3 4 2" xfId="48802" xr:uid="{00000000-0005-0000-0000-0000797C0000}"/>
    <cellStyle name="Input 2 2 3 3 5" xfId="48797" xr:uid="{00000000-0005-0000-0000-00007A7C0000}"/>
    <cellStyle name="Input 2 2 3 4" xfId="20853" xr:uid="{00000000-0005-0000-0000-00007B7C0000}"/>
    <cellStyle name="Input 2 2 3 4 2" xfId="20854" xr:uid="{00000000-0005-0000-0000-00007C7C0000}"/>
    <cellStyle name="Input 2 2 3 4 2 2" xfId="20855" xr:uid="{00000000-0005-0000-0000-00007D7C0000}"/>
    <cellStyle name="Input 2 2 3 4 2 2 2" xfId="48805" xr:uid="{00000000-0005-0000-0000-00007E7C0000}"/>
    <cellStyle name="Input 2 2 3 4 2 3" xfId="35172" xr:uid="{00000000-0005-0000-0000-00007F7C0000}"/>
    <cellStyle name="Input 2 2 3 4 2 4" xfId="40686" xr:uid="{00000000-0005-0000-0000-0000807C0000}"/>
    <cellStyle name="Input 2 2 3 4 2 5" xfId="48804" xr:uid="{00000000-0005-0000-0000-0000817C0000}"/>
    <cellStyle name="Input 2 2 3 4 3" xfId="20856" xr:uid="{00000000-0005-0000-0000-0000827C0000}"/>
    <cellStyle name="Input 2 2 3 4 3 2" xfId="20857" xr:uid="{00000000-0005-0000-0000-0000837C0000}"/>
    <cellStyle name="Input 2 2 3 4 3 3" xfId="48806" xr:uid="{00000000-0005-0000-0000-0000847C0000}"/>
    <cellStyle name="Input 2 2 3 4 4" xfId="20858" xr:uid="{00000000-0005-0000-0000-0000857C0000}"/>
    <cellStyle name="Input 2 2 3 4 5" xfId="35171" xr:uid="{00000000-0005-0000-0000-0000867C0000}"/>
    <cellStyle name="Input 2 2 3 4 6" xfId="36148" xr:uid="{00000000-0005-0000-0000-0000877C0000}"/>
    <cellStyle name="Input 2 2 3 4 7" xfId="48803" xr:uid="{00000000-0005-0000-0000-0000887C0000}"/>
    <cellStyle name="Input 2 2 3 5" xfId="20859" xr:uid="{00000000-0005-0000-0000-0000897C0000}"/>
    <cellStyle name="Input 2 2 3 5 2" xfId="20860" xr:uid="{00000000-0005-0000-0000-00008A7C0000}"/>
    <cellStyle name="Input 2 2 3 5 2 2" xfId="20861" xr:uid="{00000000-0005-0000-0000-00008B7C0000}"/>
    <cellStyle name="Input 2 2 3 5 2 2 2" xfId="48809" xr:uid="{00000000-0005-0000-0000-00008C7C0000}"/>
    <cellStyle name="Input 2 2 3 5 2 3" xfId="41431" xr:uid="{00000000-0005-0000-0000-00008D7C0000}"/>
    <cellStyle name="Input 2 2 3 5 2 4" xfId="48808" xr:uid="{00000000-0005-0000-0000-00008E7C0000}"/>
    <cellStyle name="Input 2 2 3 5 3" xfId="20862" xr:uid="{00000000-0005-0000-0000-00008F7C0000}"/>
    <cellStyle name="Input 2 2 3 5 3 2" xfId="48810" xr:uid="{00000000-0005-0000-0000-0000907C0000}"/>
    <cellStyle name="Input 2 2 3 5 4" xfId="35173" xr:uid="{00000000-0005-0000-0000-0000917C0000}"/>
    <cellStyle name="Input 2 2 3 5 5" xfId="40684" xr:uid="{00000000-0005-0000-0000-0000927C0000}"/>
    <cellStyle name="Input 2 2 3 5 6" xfId="48807" xr:uid="{00000000-0005-0000-0000-0000937C0000}"/>
    <cellStyle name="Input 2 2 3 6" xfId="20863" xr:uid="{00000000-0005-0000-0000-0000947C0000}"/>
    <cellStyle name="Input 2 2 3 6 2" xfId="48811" xr:uid="{00000000-0005-0000-0000-0000957C0000}"/>
    <cellStyle name="Input 2 2 3 7" xfId="40698" xr:uid="{00000000-0005-0000-0000-0000967C0000}"/>
    <cellStyle name="Input 2 2 3 8" xfId="48786" xr:uid="{00000000-0005-0000-0000-0000977C0000}"/>
    <cellStyle name="Input 2 2 4" xfId="20864" xr:uid="{00000000-0005-0000-0000-0000987C0000}"/>
    <cellStyle name="Input 2 2 4 2" xfId="20865" xr:uid="{00000000-0005-0000-0000-0000997C0000}"/>
    <cellStyle name="Input 2 2 4 2 2" xfId="20866" xr:uid="{00000000-0005-0000-0000-00009A7C0000}"/>
    <cellStyle name="Input 2 2 4 2 2 2" xfId="20867" xr:uid="{00000000-0005-0000-0000-00009B7C0000}"/>
    <cellStyle name="Input 2 2 4 2 2 2 2" xfId="48815" xr:uid="{00000000-0005-0000-0000-00009C7C0000}"/>
    <cellStyle name="Input 2 2 4 2 2 3" xfId="40678" xr:uid="{00000000-0005-0000-0000-00009D7C0000}"/>
    <cellStyle name="Input 2 2 4 2 2 4" xfId="48814" xr:uid="{00000000-0005-0000-0000-00009E7C0000}"/>
    <cellStyle name="Input 2 2 4 2 3" xfId="20868" xr:uid="{00000000-0005-0000-0000-00009F7C0000}"/>
    <cellStyle name="Input 2 2 4 2 3 2" xfId="41432" xr:uid="{00000000-0005-0000-0000-0000A07C0000}"/>
    <cellStyle name="Input 2 2 4 2 3 2 2" xfId="48817" xr:uid="{00000000-0005-0000-0000-0000A17C0000}"/>
    <cellStyle name="Input 2 2 4 2 3 3" xfId="48816" xr:uid="{00000000-0005-0000-0000-0000A27C0000}"/>
    <cellStyle name="Input 2 2 4 2 4" xfId="40680" xr:uid="{00000000-0005-0000-0000-0000A37C0000}"/>
    <cellStyle name="Input 2 2 4 2 4 2" xfId="48818" xr:uid="{00000000-0005-0000-0000-0000A47C0000}"/>
    <cellStyle name="Input 2 2 4 2 5" xfId="48813" xr:uid="{00000000-0005-0000-0000-0000A57C0000}"/>
    <cellStyle name="Input 2 2 4 3" xfId="20869" xr:uid="{00000000-0005-0000-0000-0000A67C0000}"/>
    <cellStyle name="Input 2 2 4 3 2" xfId="20870" xr:uid="{00000000-0005-0000-0000-0000A77C0000}"/>
    <cellStyle name="Input 2 2 4 3 2 2" xfId="20871" xr:uid="{00000000-0005-0000-0000-0000A87C0000}"/>
    <cellStyle name="Input 2 2 4 3 2 2 2" xfId="48821" xr:uid="{00000000-0005-0000-0000-0000A97C0000}"/>
    <cellStyle name="Input 2 2 4 3 2 3" xfId="36147" xr:uid="{00000000-0005-0000-0000-0000AA7C0000}"/>
    <cellStyle name="Input 2 2 4 3 2 4" xfId="48820" xr:uid="{00000000-0005-0000-0000-0000AB7C0000}"/>
    <cellStyle name="Input 2 2 4 3 3" xfId="20872" xr:uid="{00000000-0005-0000-0000-0000AC7C0000}"/>
    <cellStyle name="Input 2 2 4 3 3 2" xfId="41433" xr:uid="{00000000-0005-0000-0000-0000AD7C0000}"/>
    <cellStyle name="Input 2 2 4 3 3 2 2" xfId="48823" xr:uid="{00000000-0005-0000-0000-0000AE7C0000}"/>
    <cellStyle name="Input 2 2 4 3 3 3" xfId="48822" xr:uid="{00000000-0005-0000-0000-0000AF7C0000}"/>
    <cellStyle name="Input 2 2 4 3 4" xfId="40677" xr:uid="{00000000-0005-0000-0000-0000B07C0000}"/>
    <cellStyle name="Input 2 2 4 3 4 2" xfId="48824" xr:uid="{00000000-0005-0000-0000-0000B17C0000}"/>
    <cellStyle name="Input 2 2 4 3 5" xfId="48819" xr:uid="{00000000-0005-0000-0000-0000B27C0000}"/>
    <cellStyle name="Input 2 2 4 4" xfId="20873" xr:uid="{00000000-0005-0000-0000-0000B37C0000}"/>
    <cellStyle name="Input 2 2 4 4 2" xfId="20874" xr:uid="{00000000-0005-0000-0000-0000B47C0000}"/>
    <cellStyle name="Input 2 2 4 4 2 2" xfId="20875" xr:uid="{00000000-0005-0000-0000-0000B57C0000}"/>
    <cellStyle name="Input 2 2 4 4 2 2 2" xfId="48827" xr:uid="{00000000-0005-0000-0000-0000B67C0000}"/>
    <cellStyle name="Input 2 2 4 4 2 3" xfId="41434" xr:uid="{00000000-0005-0000-0000-0000B77C0000}"/>
    <cellStyle name="Input 2 2 4 4 2 4" xfId="48826" xr:uid="{00000000-0005-0000-0000-0000B87C0000}"/>
    <cellStyle name="Input 2 2 4 4 3" xfId="20876" xr:uid="{00000000-0005-0000-0000-0000B97C0000}"/>
    <cellStyle name="Input 2 2 4 4 3 2" xfId="20877" xr:uid="{00000000-0005-0000-0000-0000BA7C0000}"/>
    <cellStyle name="Input 2 2 4 4 3 3" xfId="48828" xr:uid="{00000000-0005-0000-0000-0000BB7C0000}"/>
    <cellStyle name="Input 2 2 4 4 4" xfId="20878" xr:uid="{00000000-0005-0000-0000-0000BC7C0000}"/>
    <cellStyle name="Input 2 2 4 4 5" xfId="36146" xr:uid="{00000000-0005-0000-0000-0000BD7C0000}"/>
    <cellStyle name="Input 2 2 4 4 6" xfId="48825" xr:uid="{00000000-0005-0000-0000-0000BE7C0000}"/>
    <cellStyle name="Input 2 2 4 5" xfId="20879" xr:uid="{00000000-0005-0000-0000-0000BF7C0000}"/>
    <cellStyle name="Input 2 2 4 5 2" xfId="20880" xr:uid="{00000000-0005-0000-0000-0000C07C0000}"/>
    <cellStyle name="Input 2 2 4 5 2 2" xfId="20881" xr:uid="{00000000-0005-0000-0000-0000C17C0000}"/>
    <cellStyle name="Input 2 2 4 5 2 2 2" xfId="48831" xr:uid="{00000000-0005-0000-0000-0000C27C0000}"/>
    <cellStyle name="Input 2 2 4 5 2 3" xfId="41436" xr:uid="{00000000-0005-0000-0000-0000C37C0000}"/>
    <cellStyle name="Input 2 2 4 5 2 4" xfId="48830" xr:uid="{00000000-0005-0000-0000-0000C47C0000}"/>
    <cellStyle name="Input 2 2 4 5 3" xfId="20882" xr:uid="{00000000-0005-0000-0000-0000C57C0000}"/>
    <cellStyle name="Input 2 2 4 5 3 2" xfId="48832" xr:uid="{00000000-0005-0000-0000-0000C67C0000}"/>
    <cellStyle name="Input 2 2 4 5 4" xfId="41435" xr:uid="{00000000-0005-0000-0000-0000C77C0000}"/>
    <cellStyle name="Input 2 2 4 5 5" xfId="48829" xr:uid="{00000000-0005-0000-0000-0000C87C0000}"/>
    <cellStyle name="Input 2 2 4 6" xfId="20883" xr:uid="{00000000-0005-0000-0000-0000C97C0000}"/>
    <cellStyle name="Input 2 2 4 6 2" xfId="48833" xr:uid="{00000000-0005-0000-0000-0000CA7C0000}"/>
    <cellStyle name="Input 2 2 4 7" xfId="40681" xr:uid="{00000000-0005-0000-0000-0000CB7C0000}"/>
    <cellStyle name="Input 2 2 4 8" xfId="48812" xr:uid="{00000000-0005-0000-0000-0000CC7C0000}"/>
    <cellStyle name="Input 2 2 5" xfId="20884" xr:uid="{00000000-0005-0000-0000-0000CD7C0000}"/>
    <cellStyle name="Input 2 2 5 2" xfId="20885" xr:uid="{00000000-0005-0000-0000-0000CE7C0000}"/>
    <cellStyle name="Input 2 2 5 2 2" xfId="20886" xr:uid="{00000000-0005-0000-0000-0000CF7C0000}"/>
    <cellStyle name="Input 2 2 5 2 2 2" xfId="20887" xr:uid="{00000000-0005-0000-0000-0000D07C0000}"/>
    <cellStyle name="Input 2 2 5 2 2 2 2" xfId="48837" xr:uid="{00000000-0005-0000-0000-0000D17C0000}"/>
    <cellStyle name="Input 2 2 5 2 2 3" xfId="41437" xr:uid="{00000000-0005-0000-0000-0000D27C0000}"/>
    <cellStyle name="Input 2 2 5 2 2 4" xfId="48836" xr:uid="{00000000-0005-0000-0000-0000D37C0000}"/>
    <cellStyle name="Input 2 2 5 2 3" xfId="20888" xr:uid="{00000000-0005-0000-0000-0000D47C0000}"/>
    <cellStyle name="Input 2 2 5 2 3 2" xfId="41438" xr:uid="{00000000-0005-0000-0000-0000D57C0000}"/>
    <cellStyle name="Input 2 2 5 2 3 2 2" xfId="48839" xr:uid="{00000000-0005-0000-0000-0000D67C0000}"/>
    <cellStyle name="Input 2 2 5 2 3 3" xfId="48838" xr:uid="{00000000-0005-0000-0000-0000D77C0000}"/>
    <cellStyle name="Input 2 2 5 2 4" xfId="40674" xr:uid="{00000000-0005-0000-0000-0000D87C0000}"/>
    <cellStyle name="Input 2 2 5 2 4 2" xfId="48840" xr:uid="{00000000-0005-0000-0000-0000D97C0000}"/>
    <cellStyle name="Input 2 2 5 2 5" xfId="48835" xr:uid="{00000000-0005-0000-0000-0000DA7C0000}"/>
    <cellStyle name="Input 2 2 5 3" xfId="20889" xr:uid="{00000000-0005-0000-0000-0000DB7C0000}"/>
    <cellStyle name="Input 2 2 5 3 2" xfId="20890" xr:uid="{00000000-0005-0000-0000-0000DC7C0000}"/>
    <cellStyle name="Input 2 2 5 3 2 2" xfId="20891" xr:uid="{00000000-0005-0000-0000-0000DD7C0000}"/>
    <cellStyle name="Input 2 2 5 3 2 2 2" xfId="48843" xr:uid="{00000000-0005-0000-0000-0000DE7C0000}"/>
    <cellStyle name="Input 2 2 5 3 2 3" xfId="41440" xr:uid="{00000000-0005-0000-0000-0000DF7C0000}"/>
    <cellStyle name="Input 2 2 5 3 2 4" xfId="48842" xr:uid="{00000000-0005-0000-0000-0000E07C0000}"/>
    <cellStyle name="Input 2 2 5 3 3" xfId="20892" xr:uid="{00000000-0005-0000-0000-0000E17C0000}"/>
    <cellStyle name="Input 2 2 5 3 3 2" xfId="41441" xr:uid="{00000000-0005-0000-0000-0000E27C0000}"/>
    <cellStyle name="Input 2 2 5 3 3 2 2" xfId="48845" xr:uid="{00000000-0005-0000-0000-0000E37C0000}"/>
    <cellStyle name="Input 2 2 5 3 3 3" xfId="48844" xr:uid="{00000000-0005-0000-0000-0000E47C0000}"/>
    <cellStyle name="Input 2 2 5 3 4" xfId="41439" xr:uid="{00000000-0005-0000-0000-0000E57C0000}"/>
    <cellStyle name="Input 2 2 5 3 4 2" xfId="48846" xr:uid="{00000000-0005-0000-0000-0000E67C0000}"/>
    <cellStyle name="Input 2 2 5 3 5" xfId="48841" xr:uid="{00000000-0005-0000-0000-0000E77C0000}"/>
    <cellStyle name="Input 2 2 5 4" xfId="20893" xr:uid="{00000000-0005-0000-0000-0000E87C0000}"/>
    <cellStyle name="Input 2 2 5 4 2" xfId="20894" xr:uid="{00000000-0005-0000-0000-0000E97C0000}"/>
    <cellStyle name="Input 2 2 5 4 2 2" xfId="48848" xr:uid="{00000000-0005-0000-0000-0000EA7C0000}"/>
    <cellStyle name="Input 2 2 5 4 3" xfId="41442" xr:uid="{00000000-0005-0000-0000-0000EB7C0000}"/>
    <cellStyle name="Input 2 2 5 4 4" xfId="48847" xr:uid="{00000000-0005-0000-0000-0000EC7C0000}"/>
    <cellStyle name="Input 2 2 5 5" xfId="20895" xr:uid="{00000000-0005-0000-0000-0000ED7C0000}"/>
    <cellStyle name="Input 2 2 5 5 2" xfId="41443" xr:uid="{00000000-0005-0000-0000-0000EE7C0000}"/>
    <cellStyle name="Input 2 2 5 5 2 2" xfId="48850" xr:uid="{00000000-0005-0000-0000-0000EF7C0000}"/>
    <cellStyle name="Input 2 2 5 5 3" xfId="48849" xr:uid="{00000000-0005-0000-0000-0000F07C0000}"/>
    <cellStyle name="Input 2 2 5 6" xfId="40676" xr:uid="{00000000-0005-0000-0000-0000F17C0000}"/>
    <cellStyle name="Input 2 2 5 6 2" xfId="48851" xr:uid="{00000000-0005-0000-0000-0000F27C0000}"/>
    <cellStyle name="Input 2 2 5 7" xfId="48834" xr:uid="{00000000-0005-0000-0000-0000F37C0000}"/>
    <cellStyle name="Input 2 2 6" xfId="20896" xr:uid="{00000000-0005-0000-0000-0000F47C0000}"/>
    <cellStyle name="Input 2 2 6 2" xfId="20897" xr:uid="{00000000-0005-0000-0000-0000F57C0000}"/>
    <cellStyle name="Input 2 2 6 2 2" xfId="20898" xr:uid="{00000000-0005-0000-0000-0000F67C0000}"/>
    <cellStyle name="Input 2 2 6 2 2 2" xfId="48854" xr:uid="{00000000-0005-0000-0000-0000F77C0000}"/>
    <cellStyle name="Input 2 2 6 2 3" xfId="40670" xr:uid="{00000000-0005-0000-0000-0000F87C0000}"/>
    <cellStyle name="Input 2 2 6 2 4" xfId="48853" xr:uid="{00000000-0005-0000-0000-0000F97C0000}"/>
    <cellStyle name="Input 2 2 6 3" xfId="20899" xr:uid="{00000000-0005-0000-0000-0000FA7C0000}"/>
    <cellStyle name="Input 2 2 6 3 2" xfId="41444" xr:uid="{00000000-0005-0000-0000-0000FB7C0000}"/>
    <cellStyle name="Input 2 2 6 3 2 2" xfId="48856" xr:uid="{00000000-0005-0000-0000-0000FC7C0000}"/>
    <cellStyle name="Input 2 2 6 3 3" xfId="48855" xr:uid="{00000000-0005-0000-0000-0000FD7C0000}"/>
    <cellStyle name="Input 2 2 6 4" xfId="40671" xr:uid="{00000000-0005-0000-0000-0000FE7C0000}"/>
    <cellStyle name="Input 2 2 6 4 2" xfId="48857" xr:uid="{00000000-0005-0000-0000-0000FF7C0000}"/>
    <cellStyle name="Input 2 2 6 5" xfId="48852" xr:uid="{00000000-0005-0000-0000-0000007D0000}"/>
    <cellStyle name="Input 2 2 7" xfId="20900" xr:uid="{00000000-0005-0000-0000-0000017D0000}"/>
    <cellStyle name="Input 2 2 7 2" xfId="20901" xr:uid="{00000000-0005-0000-0000-0000027D0000}"/>
    <cellStyle name="Input 2 2 7 2 2" xfId="20902" xr:uid="{00000000-0005-0000-0000-0000037D0000}"/>
    <cellStyle name="Input 2 2 7 2 2 2" xfId="48860" xr:uid="{00000000-0005-0000-0000-0000047D0000}"/>
    <cellStyle name="Input 2 2 7 2 3" xfId="41445" xr:uid="{00000000-0005-0000-0000-0000057D0000}"/>
    <cellStyle name="Input 2 2 7 2 4" xfId="48859" xr:uid="{00000000-0005-0000-0000-0000067D0000}"/>
    <cellStyle name="Input 2 2 7 3" xfId="20903" xr:uid="{00000000-0005-0000-0000-0000077D0000}"/>
    <cellStyle name="Input 2 2 7 3 2" xfId="41446" xr:uid="{00000000-0005-0000-0000-0000087D0000}"/>
    <cellStyle name="Input 2 2 7 3 2 2" xfId="48862" xr:uid="{00000000-0005-0000-0000-0000097D0000}"/>
    <cellStyle name="Input 2 2 7 3 3" xfId="48861" xr:uid="{00000000-0005-0000-0000-00000A7D0000}"/>
    <cellStyle name="Input 2 2 7 4" xfId="40668" xr:uid="{00000000-0005-0000-0000-00000B7D0000}"/>
    <cellStyle name="Input 2 2 7 4 2" xfId="48863" xr:uid="{00000000-0005-0000-0000-00000C7D0000}"/>
    <cellStyle name="Input 2 2 7 5" xfId="48858" xr:uid="{00000000-0005-0000-0000-00000D7D0000}"/>
    <cellStyle name="Input 2 2 8" xfId="20904" xr:uid="{00000000-0005-0000-0000-00000E7D0000}"/>
    <cellStyle name="Input 2 2 8 2" xfId="20905" xr:uid="{00000000-0005-0000-0000-00000F7D0000}"/>
    <cellStyle name="Input 2 2 8 2 2" xfId="20906" xr:uid="{00000000-0005-0000-0000-0000107D0000}"/>
    <cellStyle name="Input 2 2 8 2 2 2" xfId="48866" xr:uid="{00000000-0005-0000-0000-0000117D0000}"/>
    <cellStyle name="Input 2 2 8 2 3" xfId="41447" xr:uid="{00000000-0005-0000-0000-0000127D0000}"/>
    <cellStyle name="Input 2 2 8 2 4" xfId="48865" xr:uid="{00000000-0005-0000-0000-0000137D0000}"/>
    <cellStyle name="Input 2 2 8 3" xfId="20907" xr:uid="{00000000-0005-0000-0000-0000147D0000}"/>
    <cellStyle name="Input 2 2 8 3 2" xfId="41448" xr:uid="{00000000-0005-0000-0000-0000157D0000}"/>
    <cellStyle name="Input 2 2 8 3 2 2" xfId="48868" xr:uid="{00000000-0005-0000-0000-0000167D0000}"/>
    <cellStyle name="Input 2 2 8 3 3" xfId="48867" xr:uid="{00000000-0005-0000-0000-0000177D0000}"/>
    <cellStyle name="Input 2 2 8 4" xfId="35174" xr:uid="{00000000-0005-0000-0000-0000187D0000}"/>
    <cellStyle name="Input 2 2 8 4 2" xfId="48869" xr:uid="{00000000-0005-0000-0000-0000197D0000}"/>
    <cellStyle name="Input 2 2 8 5" xfId="40667" xr:uid="{00000000-0005-0000-0000-00001A7D0000}"/>
    <cellStyle name="Input 2 2 8 6" xfId="48864" xr:uid="{00000000-0005-0000-0000-00001B7D0000}"/>
    <cellStyle name="Input 2 2 9" xfId="20908" xr:uid="{00000000-0005-0000-0000-00001C7D0000}"/>
    <cellStyle name="Input 2 2 9 2" xfId="20909" xr:uid="{00000000-0005-0000-0000-00001D7D0000}"/>
    <cellStyle name="Input 2 2 9 2 2" xfId="20910" xr:uid="{00000000-0005-0000-0000-00001E7D0000}"/>
    <cellStyle name="Input 2 2 9 2 2 2" xfId="48872" xr:uid="{00000000-0005-0000-0000-00001F7D0000}"/>
    <cellStyle name="Input 2 2 9 2 3" xfId="41450" xr:uid="{00000000-0005-0000-0000-0000207D0000}"/>
    <cellStyle name="Input 2 2 9 2 4" xfId="48871" xr:uid="{00000000-0005-0000-0000-0000217D0000}"/>
    <cellStyle name="Input 2 2 9 3" xfId="20911" xr:uid="{00000000-0005-0000-0000-0000227D0000}"/>
    <cellStyle name="Input 2 2 9 3 2" xfId="20912" xr:uid="{00000000-0005-0000-0000-0000237D0000}"/>
    <cellStyle name="Input 2 2 9 3 3" xfId="48873" xr:uid="{00000000-0005-0000-0000-0000247D0000}"/>
    <cellStyle name="Input 2 2 9 4" xfId="20913" xr:uid="{00000000-0005-0000-0000-0000257D0000}"/>
    <cellStyle name="Input 2 2 9 5" xfId="39329" xr:uid="{00000000-0005-0000-0000-0000267D0000}"/>
    <cellStyle name="Input 2 2 9 6" xfId="41449" xr:uid="{00000000-0005-0000-0000-0000277D0000}"/>
    <cellStyle name="Input 2 2 9 7" xfId="48870" xr:uid="{00000000-0005-0000-0000-0000287D0000}"/>
    <cellStyle name="Input 2 3" xfId="20914" xr:uid="{00000000-0005-0000-0000-0000297D0000}"/>
    <cellStyle name="Input 2 3 10" xfId="20915" xr:uid="{00000000-0005-0000-0000-00002A7D0000}"/>
    <cellStyle name="Input 2 3 10 2" xfId="20916" xr:uid="{00000000-0005-0000-0000-00002B7D0000}"/>
    <cellStyle name="Input 2 3 10 2 2" xfId="20917" xr:uid="{00000000-0005-0000-0000-00002C7D0000}"/>
    <cellStyle name="Input 2 3 10 2 2 2" xfId="48876" xr:uid="{00000000-0005-0000-0000-00002D7D0000}"/>
    <cellStyle name="Input 2 3 10 2 3" xfId="41452" xr:uid="{00000000-0005-0000-0000-00002E7D0000}"/>
    <cellStyle name="Input 2 3 10 2 4" xfId="48875" xr:uid="{00000000-0005-0000-0000-00002F7D0000}"/>
    <cellStyle name="Input 2 3 10 3" xfId="20918" xr:uid="{00000000-0005-0000-0000-0000307D0000}"/>
    <cellStyle name="Input 2 3 10 3 2" xfId="20919" xr:uid="{00000000-0005-0000-0000-0000317D0000}"/>
    <cellStyle name="Input 2 3 10 3 3" xfId="48877" xr:uid="{00000000-0005-0000-0000-0000327D0000}"/>
    <cellStyle name="Input 2 3 10 4" xfId="20920" xr:uid="{00000000-0005-0000-0000-0000337D0000}"/>
    <cellStyle name="Input 2 3 10 5" xfId="39330" xr:uid="{00000000-0005-0000-0000-0000347D0000}"/>
    <cellStyle name="Input 2 3 10 6" xfId="41451" xr:uid="{00000000-0005-0000-0000-0000357D0000}"/>
    <cellStyle name="Input 2 3 10 7" xfId="48874" xr:uid="{00000000-0005-0000-0000-0000367D0000}"/>
    <cellStyle name="Input 2 3 11" xfId="20921" xr:uid="{00000000-0005-0000-0000-0000377D0000}"/>
    <cellStyle name="Input 2 3 11 2" xfId="20922" xr:uid="{00000000-0005-0000-0000-0000387D0000}"/>
    <cellStyle name="Input 2 3 11 2 2" xfId="20923" xr:uid="{00000000-0005-0000-0000-0000397D0000}"/>
    <cellStyle name="Input 2 3 11 2 2 2" xfId="48880" xr:uid="{00000000-0005-0000-0000-00003A7D0000}"/>
    <cellStyle name="Input 2 3 11 2 3" xfId="41454" xr:uid="{00000000-0005-0000-0000-00003B7D0000}"/>
    <cellStyle name="Input 2 3 11 2 4" xfId="48879" xr:uid="{00000000-0005-0000-0000-00003C7D0000}"/>
    <cellStyle name="Input 2 3 11 3" xfId="20924" xr:uid="{00000000-0005-0000-0000-00003D7D0000}"/>
    <cellStyle name="Input 2 3 11 3 2" xfId="48881" xr:uid="{00000000-0005-0000-0000-00003E7D0000}"/>
    <cellStyle name="Input 2 3 11 4" xfId="39331" xr:uid="{00000000-0005-0000-0000-00003F7D0000}"/>
    <cellStyle name="Input 2 3 11 5" xfId="41453" xr:uid="{00000000-0005-0000-0000-0000407D0000}"/>
    <cellStyle name="Input 2 3 11 6" xfId="48878" xr:uid="{00000000-0005-0000-0000-0000417D0000}"/>
    <cellStyle name="Input 2 3 12" xfId="20925" xr:uid="{00000000-0005-0000-0000-0000427D0000}"/>
    <cellStyle name="Input 2 3 12 2" xfId="20926" xr:uid="{00000000-0005-0000-0000-0000437D0000}"/>
    <cellStyle name="Input 2 3 12 2 2" xfId="48883" xr:uid="{00000000-0005-0000-0000-0000447D0000}"/>
    <cellStyle name="Input 2 3 12 3" xfId="41455" xr:uid="{00000000-0005-0000-0000-0000457D0000}"/>
    <cellStyle name="Input 2 3 12 4" xfId="48882" xr:uid="{00000000-0005-0000-0000-0000467D0000}"/>
    <cellStyle name="Input 2 3 13" xfId="48884" xr:uid="{00000000-0005-0000-0000-0000477D0000}"/>
    <cellStyle name="Input 2 3 14" xfId="41977" xr:uid="{00000000-0005-0000-0000-0000487D0000}"/>
    <cellStyle name="Input 2 3 2" xfId="20927" xr:uid="{00000000-0005-0000-0000-0000497D0000}"/>
    <cellStyle name="Input 2 3 2 2" xfId="20928" xr:uid="{00000000-0005-0000-0000-00004A7D0000}"/>
    <cellStyle name="Input 2 3 2 2 2" xfId="20929" xr:uid="{00000000-0005-0000-0000-00004B7D0000}"/>
    <cellStyle name="Input 2 3 2 2 2 2" xfId="20930" xr:uid="{00000000-0005-0000-0000-00004C7D0000}"/>
    <cellStyle name="Input 2 3 2 2 2 2 2" xfId="20931" xr:uid="{00000000-0005-0000-0000-00004D7D0000}"/>
    <cellStyle name="Input 2 3 2 2 2 2 2 2" xfId="48889" xr:uid="{00000000-0005-0000-0000-00004E7D0000}"/>
    <cellStyle name="Input 2 3 2 2 2 2 3" xfId="36000" xr:uid="{00000000-0005-0000-0000-00004F7D0000}"/>
    <cellStyle name="Input 2 3 2 2 2 2 4" xfId="48888" xr:uid="{00000000-0005-0000-0000-0000507D0000}"/>
    <cellStyle name="Input 2 3 2 2 2 3" xfId="20932" xr:uid="{00000000-0005-0000-0000-0000517D0000}"/>
    <cellStyle name="Input 2 3 2 2 2 3 2" xfId="20933" xr:uid="{00000000-0005-0000-0000-0000527D0000}"/>
    <cellStyle name="Input 2 3 2 2 2 3 3" xfId="48890" xr:uid="{00000000-0005-0000-0000-0000537D0000}"/>
    <cellStyle name="Input 2 3 2 2 2 4" xfId="20934" xr:uid="{00000000-0005-0000-0000-0000547D0000}"/>
    <cellStyle name="Input 2 3 2 2 2 5" xfId="36001" xr:uid="{00000000-0005-0000-0000-0000557D0000}"/>
    <cellStyle name="Input 2 3 2 2 2 6" xfId="48887" xr:uid="{00000000-0005-0000-0000-0000567D0000}"/>
    <cellStyle name="Input 2 3 2 2 3" xfId="20935" xr:uid="{00000000-0005-0000-0000-0000577D0000}"/>
    <cellStyle name="Input 2 3 2 2 3 2" xfId="20936" xr:uid="{00000000-0005-0000-0000-0000587D0000}"/>
    <cellStyle name="Input 2 3 2 2 3 2 2" xfId="20937" xr:uid="{00000000-0005-0000-0000-0000597D0000}"/>
    <cellStyle name="Input 2 3 2 2 3 2 2 2" xfId="48893" xr:uid="{00000000-0005-0000-0000-00005A7D0000}"/>
    <cellStyle name="Input 2 3 2 2 3 2 3" xfId="35935" xr:uid="{00000000-0005-0000-0000-00005B7D0000}"/>
    <cellStyle name="Input 2 3 2 2 3 2 4" xfId="48892" xr:uid="{00000000-0005-0000-0000-00005C7D0000}"/>
    <cellStyle name="Input 2 3 2 2 3 3" xfId="20938" xr:uid="{00000000-0005-0000-0000-00005D7D0000}"/>
    <cellStyle name="Input 2 3 2 2 3 3 2" xfId="48894" xr:uid="{00000000-0005-0000-0000-00005E7D0000}"/>
    <cellStyle name="Input 2 3 2 2 3 4" xfId="35945" xr:uid="{00000000-0005-0000-0000-00005F7D0000}"/>
    <cellStyle name="Input 2 3 2 2 3 5" xfId="48891" xr:uid="{00000000-0005-0000-0000-0000607D0000}"/>
    <cellStyle name="Input 2 3 2 2 4" xfId="20939" xr:uid="{00000000-0005-0000-0000-0000617D0000}"/>
    <cellStyle name="Input 2 3 2 2 4 2" xfId="35934" xr:uid="{00000000-0005-0000-0000-0000627D0000}"/>
    <cellStyle name="Input 2 3 2 2 4 3" xfId="48895" xr:uid="{00000000-0005-0000-0000-0000637D0000}"/>
    <cellStyle name="Input 2 3 2 2 5" xfId="36002" xr:uid="{00000000-0005-0000-0000-0000647D0000}"/>
    <cellStyle name="Input 2 3 2 2 6" xfId="48886" xr:uid="{00000000-0005-0000-0000-0000657D0000}"/>
    <cellStyle name="Input 2 3 2 3" xfId="20940" xr:uid="{00000000-0005-0000-0000-0000667D0000}"/>
    <cellStyle name="Input 2 3 2 3 2" xfId="20941" xr:uid="{00000000-0005-0000-0000-0000677D0000}"/>
    <cellStyle name="Input 2 3 2 3 2 2" xfId="20942" xr:uid="{00000000-0005-0000-0000-0000687D0000}"/>
    <cellStyle name="Input 2 3 2 3 2 2 2" xfId="48898" xr:uid="{00000000-0005-0000-0000-0000697D0000}"/>
    <cellStyle name="Input 2 3 2 3 2 3" xfId="35890" xr:uid="{00000000-0005-0000-0000-00006A7D0000}"/>
    <cellStyle name="Input 2 3 2 3 2 4" xfId="48897" xr:uid="{00000000-0005-0000-0000-00006B7D0000}"/>
    <cellStyle name="Input 2 3 2 3 3" xfId="20943" xr:uid="{00000000-0005-0000-0000-00006C7D0000}"/>
    <cellStyle name="Input 2 3 2 3 3 2" xfId="41456" xr:uid="{00000000-0005-0000-0000-00006D7D0000}"/>
    <cellStyle name="Input 2 3 2 3 3 2 2" xfId="48900" xr:uid="{00000000-0005-0000-0000-00006E7D0000}"/>
    <cellStyle name="Input 2 3 2 3 3 3" xfId="48899" xr:uid="{00000000-0005-0000-0000-00006F7D0000}"/>
    <cellStyle name="Input 2 3 2 3 4" xfId="35933" xr:uid="{00000000-0005-0000-0000-0000707D0000}"/>
    <cellStyle name="Input 2 3 2 3 4 2" xfId="48901" xr:uid="{00000000-0005-0000-0000-0000717D0000}"/>
    <cellStyle name="Input 2 3 2 3 5" xfId="48896" xr:uid="{00000000-0005-0000-0000-0000727D0000}"/>
    <cellStyle name="Input 2 3 2 4" xfId="20944" xr:uid="{00000000-0005-0000-0000-0000737D0000}"/>
    <cellStyle name="Input 2 3 2 4 2" xfId="20945" xr:uid="{00000000-0005-0000-0000-0000747D0000}"/>
    <cellStyle name="Input 2 3 2 4 2 2" xfId="20946" xr:uid="{00000000-0005-0000-0000-0000757D0000}"/>
    <cellStyle name="Input 2 3 2 4 2 2 2" xfId="48904" xr:uid="{00000000-0005-0000-0000-0000767D0000}"/>
    <cellStyle name="Input 2 3 2 4 2 3" xfId="35176" xr:uid="{00000000-0005-0000-0000-0000777D0000}"/>
    <cellStyle name="Input 2 3 2 4 2 4" xfId="40658" xr:uid="{00000000-0005-0000-0000-0000787D0000}"/>
    <cellStyle name="Input 2 3 2 4 2 5" xfId="48903" xr:uid="{00000000-0005-0000-0000-0000797D0000}"/>
    <cellStyle name="Input 2 3 2 4 3" xfId="20947" xr:uid="{00000000-0005-0000-0000-00007A7D0000}"/>
    <cellStyle name="Input 2 3 2 4 3 2" xfId="20948" xr:uid="{00000000-0005-0000-0000-00007B7D0000}"/>
    <cellStyle name="Input 2 3 2 4 3 3" xfId="48905" xr:uid="{00000000-0005-0000-0000-00007C7D0000}"/>
    <cellStyle name="Input 2 3 2 4 4" xfId="20949" xr:uid="{00000000-0005-0000-0000-00007D7D0000}"/>
    <cellStyle name="Input 2 3 2 4 5" xfId="35175" xr:uid="{00000000-0005-0000-0000-00007E7D0000}"/>
    <cellStyle name="Input 2 3 2 4 6" xfId="40665" xr:uid="{00000000-0005-0000-0000-00007F7D0000}"/>
    <cellStyle name="Input 2 3 2 4 7" xfId="48902" xr:uid="{00000000-0005-0000-0000-0000807D0000}"/>
    <cellStyle name="Input 2 3 2 5" xfId="20950" xr:uid="{00000000-0005-0000-0000-0000817D0000}"/>
    <cellStyle name="Input 2 3 2 5 2" xfId="20951" xr:uid="{00000000-0005-0000-0000-0000827D0000}"/>
    <cellStyle name="Input 2 3 2 5 2 2" xfId="20952" xr:uid="{00000000-0005-0000-0000-0000837D0000}"/>
    <cellStyle name="Input 2 3 2 5 2 2 2" xfId="48908" xr:uid="{00000000-0005-0000-0000-0000847D0000}"/>
    <cellStyle name="Input 2 3 2 5 2 3" xfId="41457" xr:uid="{00000000-0005-0000-0000-0000857D0000}"/>
    <cellStyle name="Input 2 3 2 5 2 4" xfId="48907" xr:uid="{00000000-0005-0000-0000-0000867D0000}"/>
    <cellStyle name="Input 2 3 2 5 3" xfId="20953" xr:uid="{00000000-0005-0000-0000-0000877D0000}"/>
    <cellStyle name="Input 2 3 2 5 3 2" xfId="48909" xr:uid="{00000000-0005-0000-0000-0000887D0000}"/>
    <cellStyle name="Input 2 3 2 5 4" xfId="35177" xr:uid="{00000000-0005-0000-0000-0000897D0000}"/>
    <cellStyle name="Input 2 3 2 5 5" xfId="40655" xr:uid="{00000000-0005-0000-0000-00008A7D0000}"/>
    <cellStyle name="Input 2 3 2 5 6" xfId="48906" xr:uid="{00000000-0005-0000-0000-00008B7D0000}"/>
    <cellStyle name="Input 2 3 2 6" xfId="20954" xr:uid="{00000000-0005-0000-0000-00008C7D0000}"/>
    <cellStyle name="Input 2 3 2 6 2" xfId="48910" xr:uid="{00000000-0005-0000-0000-00008D7D0000}"/>
    <cellStyle name="Input 2 3 2 7" xfId="36145" xr:uid="{00000000-0005-0000-0000-00008E7D0000}"/>
    <cellStyle name="Input 2 3 2 8" xfId="48885" xr:uid="{00000000-0005-0000-0000-00008F7D0000}"/>
    <cellStyle name="Input 2 3 3" xfId="20955" xr:uid="{00000000-0005-0000-0000-0000907D0000}"/>
    <cellStyle name="Input 2 3 3 2" xfId="20956" xr:uid="{00000000-0005-0000-0000-0000917D0000}"/>
    <cellStyle name="Input 2 3 3 2 2" xfId="20957" xr:uid="{00000000-0005-0000-0000-0000927D0000}"/>
    <cellStyle name="Input 2 3 3 2 2 2" xfId="20958" xr:uid="{00000000-0005-0000-0000-0000937D0000}"/>
    <cellStyle name="Input 2 3 3 2 2 2 2" xfId="20959" xr:uid="{00000000-0005-0000-0000-0000947D0000}"/>
    <cellStyle name="Input 2 3 3 2 2 2 2 2" xfId="48915" xr:uid="{00000000-0005-0000-0000-0000957D0000}"/>
    <cellStyle name="Input 2 3 3 2 2 2 3" xfId="40650" xr:uid="{00000000-0005-0000-0000-0000967D0000}"/>
    <cellStyle name="Input 2 3 3 2 2 2 4" xfId="48914" xr:uid="{00000000-0005-0000-0000-0000977D0000}"/>
    <cellStyle name="Input 2 3 3 2 2 3" xfId="20960" xr:uid="{00000000-0005-0000-0000-0000987D0000}"/>
    <cellStyle name="Input 2 3 3 2 2 3 2" xfId="20961" xr:uid="{00000000-0005-0000-0000-0000997D0000}"/>
    <cellStyle name="Input 2 3 3 2 2 3 3" xfId="48916" xr:uid="{00000000-0005-0000-0000-00009A7D0000}"/>
    <cellStyle name="Input 2 3 3 2 2 4" xfId="20962" xr:uid="{00000000-0005-0000-0000-00009B7D0000}"/>
    <cellStyle name="Input 2 3 3 2 2 5" xfId="35835" xr:uid="{00000000-0005-0000-0000-00009C7D0000}"/>
    <cellStyle name="Input 2 3 3 2 2 6" xfId="48913" xr:uid="{00000000-0005-0000-0000-00009D7D0000}"/>
    <cellStyle name="Input 2 3 3 2 3" xfId="20963" xr:uid="{00000000-0005-0000-0000-00009E7D0000}"/>
    <cellStyle name="Input 2 3 3 2 3 2" xfId="20964" xr:uid="{00000000-0005-0000-0000-00009F7D0000}"/>
    <cellStyle name="Input 2 3 3 2 3 2 2" xfId="20965" xr:uid="{00000000-0005-0000-0000-0000A07D0000}"/>
    <cellStyle name="Input 2 3 3 2 3 2 2 2" xfId="48919" xr:uid="{00000000-0005-0000-0000-0000A17D0000}"/>
    <cellStyle name="Input 2 3 3 2 3 2 3" xfId="40648" xr:uid="{00000000-0005-0000-0000-0000A27D0000}"/>
    <cellStyle name="Input 2 3 3 2 3 2 4" xfId="48918" xr:uid="{00000000-0005-0000-0000-0000A37D0000}"/>
    <cellStyle name="Input 2 3 3 2 3 3" xfId="20966" xr:uid="{00000000-0005-0000-0000-0000A47D0000}"/>
    <cellStyle name="Input 2 3 3 2 3 3 2" xfId="48920" xr:uid="{00000000-0005-0000-0000-0000A57D0000}"/>
    <cellStyle name="Input 2 3 3 2 3 4" xfId="35834" xr:uid="{00000000-0005-0000-0000-0000A67D0000}"/>
    <cellStyle name="Input 2 3 3 2 3 5" xfId="48917" xr:uid="{00000000-0005-0000-0000-0000A77D0000}"/>
    <cellStyle name="Input 2 3 3 2 4" xfId="20967" xr:uid="{00000000-0005-0000-0000-0000A87D0000}"/>
    <cellStyle name="Input 2 3 3 2 4 2" xfId="40641" xr:uid="{00000000-0005-0000-0000-0000A97D0000}"/>
    <cellStyle name="Input 2 3 3 2 4 3" xfId="48921" xr:uid="{00000000-0005-0000-0000-0000AA7D0000}"/>
    <cellStyle name="Input 2 3 3 2 5" xfId="40652" xr:uid="{00000000-0005-0000-0000-0000AB7D0000}"/>
    <cellStyle name="Input 2 3 3 2 6" xfId="48912" xr:uid="{00000000-0005-0000-0000-0000AC7D0000}"/>
    <cellStyle name="Input 2 3 3 3" xfId="20968" xr:uid="{00000000-0005-0000-0000-0000AD7D0000}"/>
    <cellStyle name="Input 2 3 3 3 2" xfId="20969" xr:uid="{00000000-0005-0000-0000-0000AE7D0000}"/>
    <cellStyle name="Input 2 3 3 3 2 2" xfId="20970" xr:uid="{00000000-0005-0000-0000-0000AF7D0000}"/>
    <cellStyle name="Input 2 3 3 3 2 2 2" xfId="48924" xr:uid="{00000000-0005-0000-0000-0000B07D0000}"/>
    <cellStyle name="Input 2 3 3 3 2 3" xfId="40636" xr:uid="{00000000-0005-0000-0000-0000B17D0000}"/>
    <cellStyle name="Input 2 3 3 3 2 4" xfId="48923" xr:uid="{00000000-0005-0000-0000-0000B27D0000}"/>
    <cellStyle name="Input 2 3 3 3 3" xfId="20971" xr:uid="{00000000-0005-0000-0000-0000B37D0000}"/>
    <cellStyle name="Input 2 3 3 3 3 2" xfId="41458" xr:uid="{00000000-0005-0000-0000-0000B47D0000}"/>
    <cellStyle name="Input 2 3 3 3 3 2 2" xfId="48926" xr:uid="{00000000-0005-0000-0000-0000B57D0000}"/>
    <cellStyle name="Input 2 3 3 3 3 3" xfId="48925" xr:uid="{00000000-0005-0000-0000-0000B67D0000}"/>
    <cellStyle name="Input 2 3 3 3 4" xfId="40637" xr:uid="{00000000-0005-0000-0000-0000B77D0000}"/>
    <cellStyle name="Input 2 3 3 3 4 2" xfId="48927" xr:uid="{00000000-0005-0000-0000-0000B87D0000}"/>
    <cellStyle name="Input 2 3 3 3 5" xfId="48922" xr:uid="{00000000-0005-0000-0000-0000B97D0000}"/>
    <cellStyle name="Input 2 3 3 4" xfId="20972" xr:uid="{00000000-0005-0000-0000-0000BA7D0000}"/>
    <cellStyle name="Input 2 3 3 4 2" xfId="20973" xr:uid="{00000000-0005-0000-0000-0000BB7D0000}"/>
    <cellStyle name="Input 2 3 3 4 2 2" xfId="20974" xr:uid="{00000000-0005-0000-0000-0000BC7D0000}"/>
    <cellStyle name="Input 2 3 3 4 2 2 2" xfId="48930" xr:uid="{00000000-0005-0000-0000-0000BD7D0000}"/>
    <cellStyle name="Input 2 3 3 4 2 3" xfId="35179" xr:uid="{00000000-0005-0000-0000-0000BE7D0000}"/>
    <cellStyle name="Input 2 3 3 4 2 4" xfId="35761" xr:uid="{00000000-0005-0000-0000-0000BF7D0000}"/>
    <cellStyle name="Input 2 3 3 4 2 5" xfId="48929" xr:uid="{00000000-0005-0000-0000-0000C07D0000}"/>
    <cellStyle name="Input 2 3 3 4 3" xfId="20975" xr:uid="{00000000-0005-0000-0000-0000C17D0000}"/>
    <cellStyle name="Input 2 3 3 4 3 2" xfId="20976" xr:uid="{00000000-0005-0000-0000-0000C27D0000}"/>
    <cellStyle name="Input 2 3 3 4 3 3" xfId="48931" xr:uid="{00000000-0005-0000-0000-0000C37D0000}"/>
    <cellStyle name="Input 2 3 3 4 4" xfId="20977" xr:uid="{00000000-0005-0000-0000-0000C47D0000}"/>
    <cellStyle name="Input 2 3 3 4 5" xfId="35178" xr:uid="{00000000-0005-0000-0000-0000C57D0000}"/>
    <cellStyle name="Input 2 3 3 4 6" xfId="35780" xr:uid="{00000000-0005-0000-0000-0000C67D0000}"/>
    <cellStyle name="Input 2 3 3 4 7" xfId="48928" xr:uid="{00000000-0005-0000-0000-0000C77D0000}"/>
    <cellStyle name="Input 2 3 3 5" xfId="20978" xr:uid="{00000000-0005-0000-0000-0000C87D0000}"/>
    <cellStyle name="Input 2 3 3 5 2" xfId="20979" xr:uid="{00000000-0005-0000-0000-0000C97D0000}"/>
    <cellStyle name="Input 2 3 3 5 2 2" xfId="20980" xr:uid="{00000000-0005-0000-0000-0000CA7D0000}"/>
    <cellStyle name="Input 2 3 3 5 2 2 2" xfId="48934" xr:uid="{00000000-0005-0000-0000-0000CB7D0000}"/>
    <cellStyle name="Input 2 3 3 5 2 3" xfId="41459" xr:uid="{00000000-0005-0000-0000-0000CC7D0000}"/>
    <cellStyle name="Input 2 3 3 5 2 4" xfId="48933" xr:uid="{00000000-0005-0000-0000-0000CD7D0000}"/>
    <cellStyle name="Input 2 3 3 5 3" xfId="20981" xr:uid="{00000000-0005-0000-0000-0000CE7D0000}"/>
    <cellStyle name="Input 2 3 3 5 3 2" xfId="48935" xr:uid="{00000000-0005-0000-0000-0000CF7D0000}"/>
    <cellStyle name="Input 2 3 3 5 4" xfId="35180" xr:uid="{00000000-0005-0000-0000-0000D07D0000}"/>
    <cellStyle name="Input 2 3 3 5 5" xfId="40634" xr:uid="{00000000-0005-0000-0000-0000D17D0000}"/>
    <cellStyle name="Input 2 3 3 5 6" xfId="48932" xr:uid="{00000000-0005-0000-0000-0000D27D0000}"/>
    <cellStyle name="Input 2 3 3 6" xfId="20982" xr:uid="{00000000-0005-0000-0000-0000D37D0000}"/>
    <cellStyle name="Input 2 3 3 6 2" xfId="48936" xr:uid="{00000000-0005-0000-0000-0000D47D0000}"/>
    <cellStyle name="Input 2 3 3 7" xfId="40654" xr:uid="{00000000-0005-0000-0000-0000D57D0000}"/>
    <cellStyle name="Input 2 3 3 8" xfId="48911" xr:uid="{00000000-0005-0000-0000-0000D67D0000}"/>
    <cellStyle name="Input 2 3 4" xfId="20983" xr:uid="{00000000-0005-0000-0000-0000D77D0000}"/>
    <cellStyle name="Input 2 3 4 2" xfId="20984" xr:uid="{00000000-0005-0000-0000-0000D87D0000}"/>
    <cellStyle name="Input 2 3 4 2 2" xfId="20985" xr:uid="{00000000-0005-0000-0000-0000D97D0000}"/>
    <cellStyle name="Input 2 3 4 2 2 2" xfId="20986" xr:uid="{00000000-0005-0000-0000-0000DA7D0000}"/>
    <cellStyle name="Input 2 3 4 2 2 2 2" xfId="48940" xr:uid="{00000000-0005-0000-0000-0000DB7D0000}"/>
    <cellStyle name="Input 2 3 4 2 2 3" xfId="40631" xr:uid="{00000000-0005-0000-0000-0000DC7D0000}"/>
    <cellStyle name="Input 2 3 4 2 2 4" xfId="48939" xr:uid="{00000000-0005-0000-0000-0000DD7D0000}"/>
    <cellStyle name="Input 2 3 4 2 3" xfId="20987" xr:uid="{00000000-0005-0000-0000-0000DE7D0000}"/>
    <cellStyle name="Input 2 3 4 2 3 2" xfId="41460" xr:uid="{00000000-0005-0000-0000-0000DF7D0000}"/>
    <cellStyle name="Input 2 3 4 2 3 2 2" xfId="48942" xr:uid="{00000000-0005-0000-0000-0000E07D0000}"/>
    <cellStyle name="Input 2 3 4 2 3 3" xfId="48941" xr:uid="{00000000-0005-0000-0000-0000E17D0000}"/>
    <cellStyle name="Input 2 3 4 2 4" xfId="40632" xr:uid="{00000000-0005-0000-0000-0000E27D0000}"/>
    <cellStyle name="Input 2 3 4 2 4 2" xfId="48943" xr:uid="{00000000-0005-0000-0000-0000E37D0000}"/>
    <cellStyle name="Input 2 3 4 2 5" xfId="48938" xr:uid="{00000000-0005-0000-0000-0000E47D0000}"/>
    <cellStyle name="Input 2 3 4 3" xfId="20988" xr:uid="{00000000-0005-0000-0000-0000E57D0000}"/>
    <cellStyle name="Input 2 3 4 3 2" xfId="20989" xr:uid="{00000000-0005-0000-0000-0000E67D0000}"/>
    <cellStyle name="Input 2 3 4 3 2 2" xfId="20990" xr:uid="{00000000-0005-0000-0000-0000E77D0000}"/>
    <cellStyle name="Input 2 3 4 3 2 2 2" xfId="48946" xr:uid="{00000000-0005-0000-0000-0000E87D0000}"/>
    <cellStyle name="Input 2 3 4 3 2 3" xfId="35760" xr:uid="{00000000-0005-0000-0000-0000E97D0000}"/>
    <cellStyle name="Input 2 3 4 3 2 4" xfId="48945" xr:uid="{00000000-0005-0000-0000-0000EA7D0000}"/>
    <cellStyle name="Input 2 3 4 3 3" xfId="20991" xr:uid="{00000000-0005-0000-0000-0000EB7D0000}"/>
    <cellStyle name="Input 2 3 4 3 3 2" xfId="41461" xr:uid="{00000000-0005-0000-0000-0000EC7D0000}"/>
    <cellStyle name="Input 2 3 4 3 3 2 2" xfId="48948" xr:uid="{00000000-0005-0000-0000-0000ED7D0000}"/>
    <cellStyle name="Input 2 3 4 3 3 3" xfId="48947" xr:uid="{00000000-0005-0000-0000-0000EE7D0000}"/>
    <cellStyle name="Input 2 3 4 3 4" xfId="40630" xr:uid="{00000000-0005-0000-0000-0000EF7D0000}"/>
    <cellStyle name="Input 2 3 4 3 4 2" xfId="48949" xr:uid="{00000000-0005-0000-0000-0000F07D0000}"/>
    <cellStyle name="Input 2 3 4 3 5" xfId="48944" xr:uid="{00000000-0005-0000-0000-0000F17D0000}"/>
    <cellStyle name="Input 2 3 4 4" xfId="20992" xr:uid="{00000000-0005-0000-0000-0000F27D0000}"/>
    <cellStyle name="Input 2 3 4 4 2" xfId="20993" xr:uid="{00000000-0005-0000-0000-0000F37D0000}"/>
    <cellStyle name="Input 2 3 4 4 2 2" xfId="20994" xr:uid="{00000000-0005-0000-0000-0000F47D0000}"/>
    <cellStyle name="Input 2 3 4 4 2 2 2" xfId="48952" xr:uid="{00000000-0005-0000-0000-0000F57D0000}"/>
    <cellStyle name="Input 2 3 4 4 2 3" xfId="41462" xr:uid="{00000000-0005-0000-0000-0000F67D0000}"/>
    <cellStyle name="Input 2 3 4 4 2 4" xfId="48951" xr:uid="{00000000-0005-0000-0000-0000F77D0000}"/>
    <cellStyle name="Input 2 3 4 4 3" xfId="20995" xr:uid="{00000000-0005-0000-0000-0000F87D0000}"/>
    <cellStyle name="Input 2 3 4 4 3 2" xfId="20996" xr:uid="{00000000-0005-0000-0000-0000F97D0000}"/>
    <cellStyle name="Input 2 3 4 4 3 3" xfId="48953" xr:uid="{00000000-0005-0000-0000-0000FA7D0000}"/>
    <cellStyle name="Input 2 3 4 4 4" xfId="20997" xr:uid="{00000000-0005-0000-0000-0000FB7D0000}"/>
    <cellStyle name="Input 2 3 4 4 5" xfId="40629" xr:uid="{00000000-0005-0000-0000-0000FC7D0000}"/>
    <cellStyle name="Input 2 3 4 4 6" xfId="48950" xr:uid="{00000000-0005-0000-0000-0000FD7D0000}"/>
    <cellStyle name="Input 2 3 4 5" xfId="20998" xr:uid="{00000000-0005-0000-0000-0000FE7D0000}"/>
    <cellStyle name="Input 2 3 4 5 2" xfId="20999" xr:uid="{00000000-0005-0000-0000-0000FF7D0000}"/>
    <cellStyle name="Input 2 3 4 5 2 2" xfId="21000" xr:uid="{00000000-0005-0000-0000-0000007E0000}"/>
    <cellStyle name="Input 2 3 4 5 2 2 2" xfId="48956" xr:uid="{00000000-0005-0000-0000-0000017E0000}"/>
    <cellStyle name="Input 2 3 4 5 2 3" xfId="41464" xr:uid="{00000000-0005-0000-0000-0000027E0000}"/>
    <cellStyle name="Input 2 3 4 5 2 4" xfId="48955" xr:uid="{00000000-0005-0000-0000-0000037E0000}"/>
    <cellStyle name="Input 2 3 4 5 3" xfId="21001" xr:uid="{00000000-0005-0000-0000-0000047E0000}"/>
    <cellStyle name="Input 2 3 4 5 3 2" xfId="48957" xr:uid="{00000000-0005-0000-0000-0000057E0000}"/>
    <cellStyle name="Input 2 3 4 5 4" xfId="41463" xr:uid="{00000000-0005-0000-0000-0000067E0000}"/>
    <cellStyle name="Input 2 3 4 5 5" xfId="48954" xr:uid="{00000000-0005-0000-0000-0000077E0000}"/>
    <cellStyle name="Input 2 3 4 6" xfId="21002" xr:uid="{00000000-0005-0000-0000-0000087E0000}"/>
    <cellStyle name="Input 2 3 4 6 2" xfId="48958" xr:uid="{00000000-0005-0000-0000-0000097E0000}"/>
    <cellStyle name="Input 2 3 4 7" xfId="40633" xr:uid="{00000000-0005-0000-0000-00000A7E0000}"/>
    <cellStyle name="Input 2 3 4 8" xfId="48937" xr:uid="{00000000-0005-0000-0000-00000B7E0000}"/>
    <cellStyle name="Input 2 3 5" xfId="21003" xr:uid="{00000000-0005-0000-0000-00000C7E0000}"/>
    <cellStyle name="Input 2 3 5 2" xfId="21004" xr:uid="{00000000-0005-0000-0000-00000D7E0000}"/>
    <cellStyle name="Input 2 3 5 2 2" xfId="21005" xr:uid="{00000000-0005-0000-0000-00000E7E0000}"/>
    <cellStyle name="Input 2 3 5 2 2 2" xfId="21006" xr:uid="{00000000-0005-0000-0000-00000F7E0000}"/>
    <cellStyle name="Input 2 3 5 2 2 2 2" xfId="48962" xr:uid="{00000000-0005-0000-0000-0000107E0000}"/>
    <cellStyle name="Input 2 3 5 2 2 3" xfId="41465" xr:uid="{00000000-0005-0000-0000-0000117E0000}"/>
    <cellStyle name="Input 2 3 5 2 2 4" xfId="48961" xr:uid="{00000000-0005-0000-0000-0000127E0000}"/>
    <cellStyle name="Input 2 3 5 2 3" xfId="21007" xr:uid="{00000000-0005-0000-0000-0000137E0000}"/>
    <cellStyle name="Input 2 3 5 2 3 2" xfId="41466" xr:uid="{00000000-0005-0000-0000-0000147E0000}"/>
    <cellStyle name="Input 2 3 5 2 3 2 2" xfId="48964" xr:uid="{00000000-0005-0000-0000-0000157E0000}"/>
    <cellStyle name="Input 2 3 5 2 3 3" xfId="48963" xr:uid="{00000000-0005-0000-0000-0000167E0000}"/>
    <cellStyle name="Input 2 3 5 2 4" xfId="40622" xr:uid="{00000000-0005-0000-0000-0000177E0000}"/>
    <cellStyle name="Input 2 3 5 2 4 2" xfId="48965" xr:uid="{00000000-0005-0000-0000-0000187E0000}"/>
    <cellStyle name="Input 2 3 5 2 5" xfId="48960" xr:uid="{00000000-0005-0000-0000-0000197E0000}"/>
    <cellStyle name="Input 2 3 5 3" xfId="21008" xr:uid="{00000000-0005-0000-0000-00001A7E0000}"/>
    <cellStyle name="Input 2 3 5 3 2" xfId="21009" xr:uid="{00000000-0005-0000-0000-00001B7E0000}"/>
    <cellStyle name="Input 2 3 5 3 2 2" xfId="21010" xr:uid="{00000000-0005-0000-0000-00001C7E0000}"/>
    <cellStyle name="Input 2 3 5 3 2 2 2" xfId="48968" xr:uid="{00000000-0005-0000-0000-00001D7E0000}"/>
    <cellStyle name="Input 2 3 5 3 2 3" xfId="41468" xr:uid="{00000000-0005-0000-0000-00001E7E0000}"/>
    <cellStyle name="Input 2 3 5 3 2 4" xfId="48967" xr:uid="{00000000-0005-0000-0000-00001F7E0000}"/>
    <cellStyle name="Input 2 3 5 3 3" xfId="21011" xr:uid="{00000000-0005-0000-0000-0000207E0000}"/>
    <cellStyle name="Input 2 3 5 3 3 2" xfId="41469" xr:uid="{00000000-0005-0000-0000-0000217E0000}"/>
    <cellStyle name="Input 2 3 5 3 3 2 2" xfId="48970" xr:uid="{00000000-0005-0000-0000-0000227E0000}"/>
    <cellStyle name="Input 2 3 5 3 3 3" xfId="48969" xr:uid="{00000000-0005-0000-0000-0000237E0000}"/>
    <cellStyle name="Input 2 3 5 3 4" xfId="41467" xr:uid="{00000000-0005-0000-0000-0000247E0000}"/>
    <cellStyle name="Input 2 3 5 3 4 2" xfId="48971" xr:uid="{00000000-0005-0000-0000-0000257E0000}"/>
    <cellStyle name="Input 2 3 5 3 5" xfId="48966" xr:uid="{00000000-0005-0000-0000-0000267E0000}"/>
    <cellStyle name="Input 2 3 5 4" xfId="21012" xr:uid="{00000000-0005-0000-0000-0000277E0000}"/>
    <cellStyle name="Input 2 3 5 4 2" xfId="21013" xr:uid="{00000000-0005-0000-0000-0000287E0000}"/>
    <cellStyle name="Input 2 3 5 4 2 2" xfId="48973" xr:uid="{00000000-0005-0000-0000-0000297E0000}"/>
    <cellStyle name="Input 2 3 5 4 3" xfId="41470" xr:uid="{00000000-0005-0000-0000-00002A7E0000}"/>
    <cellStyle name="Input 2 3 5 4 4" xfId="48972" xr:uid="{00000000-0005-0000-0000-00002B7E0000}"/>
    <cellStyle name="Input 2 3 5 5" xfId="21014" xr:uid="{00000000-0005-0000-0000-00002C7E0000}"/>
    <cellStyle name="Input 2 3 5 5 2" xfId="41471" xr:uid="{00000000-0005-0000-0000-00002D7E0000}"/>
    <cellStyle name="Input 2 3 5 5 2 2" xfId="48975" xr:uid="{00000000-0005-0000-0000-00002E7E0000}"/>
    <cellStyle name="Input 2 3 5 5 3" xfId="48974" xr:uid="{00000000-0005-0000-0000-00002F7E0000}"/>
    <cellStyle name="Input 2 3 5 6" xfId="40626" xr:uid="{00000000-0005-0000-0000-0000307E0000}"/>
    <cellStyle name="Input 2 3 5 6 2" xfId="48976" xr:uid="{00000000-0005-0000-0000-0000317E0000}"/>
    <cellStyle name="Input 2 3 5 7" xfId="48959" xr:uid="{00000000-0005-0000-0000-0000327E0000}"/>
    <cellStyle name="Input 2 3 6" xfId="21015" xr:uid="{00000000-0005-0000-0000-0000337E0000}"/>
    <cellStyle name="Input 2 3 6 2" xfId="21016" xr:uid="{00000000-0005-0000-0000-0000347E0000}"/>
    <cellStyle name="Input 2 3 6 2 2" xfId="21017" xr:uid="{00000000-0005-0000-0000-0000357E0000}"/>
    <cellStyle name="Input 2 3 6 2 2 2" xfId="48979" xr:uid="{00000000-0005-0000-0000-0000367E0000}"/>
    <cellStyle name="Input 2 3 6 2 3" xfId="40619" xr:uid="{00000000-0005-0000-0000-0000377E0000}"/>
    <cellStyle name="Input 2 3 6 2 4" xfId="48978" xr:uid="{00000000-0005-0000-0000-0000387E0000}"/>
    <cellStyle name="Input 2 3 6 3" xfId="21018" xr:uid="{00000000-0005-0000-0000-0000397E0000}"/>
    <cellStyle name="Input 2 3 6 3 2" xfId="41472" xr:uid="{00000000-0005-0000-0000-00003A7E0000}"/>
    <cellStyle name="Input 2 3 6 3 2 2" xfId="48981" xr:uid="{00000000-0005-0000-0000-00003B7E0000}"/>
    <cellStyle name="Input 2 3 6 3 3" xfId="48980" xr:uid="{00000000-0005-0000-0000-00003C7E0000}"/>
    <cellStyle name="Input 2 3 6 4" xfId="40621" xr:uid="{00000000-0005-0000-0000-00003D7E0000}"/>
    <cellStyle name="Input 2 3 6 4 2" xfId="48982" xr:uid="{00000000-0005-0000-0000-00003E7E0000}"/>
    <cellStyle name="Input 2 3 6 5" xfId="48977" xr:uid="{00000000-0005-0000-0000-00003F7E0000}"/>
    <cellStyle name="Input 2 3 7" xfId="21019" xr:uid="{00000000-0005-0000-0000-0000407E0000}"/>
    <cellStyle name="Input 2 3 7 2" xfId="21020" xr:uid="{00000000-0005-0000-0000-0000417E0000}"/>
    <cellStyle name="Input 2 3 7 2 2" xfId="21021" xr:uid="{00000000-0005-0000-0000-0000427E0000}"/>
    <cellStyle name="Input 2 3 7 2 2 2" xfId="48985" xr:uid="{00000000-0005-0000-0000-0000437E0000}"/>
    <cellStyle name="Input 2 3 7 2 3" xfId="41473" xr:uid="{00000000-0005-0000-0000-0000447E0000}"/>
    <cellStyle name="Input 2 3 7 2 4" xfId="48984" xr:uid="{00000000-0005-0000-0000-0000457E0000}"/>
    <cellStyle name="Input 2 3 7 3" xfId="21022" xr:uid="{00000000-0005-0000-0000-0000467E0000}"/>
    <cellStyle name="Input 2 3 7 3 2" xfId="41474" xr:uid="{00000000-0005-0000-0000-0000477E0000}"/>
    <cellStyle name="Input 2 3 7 3 2 2" xfId="48987" xr:uid="{00000000-0005-0000-0000-0000487E0000}"/>
    <cellStyle name="Input 2 3 7 3 3" xfId="48986" xr:uid="{00000000-0005-0000-0000-0000497E0000}"/>
    <cellStyle name="Input 2 3 7 4" xfId="40618" xr:uid="{00000000-0005-0000-0000-00004A7E0000}"/>
    <cellStyle name="Input 2 3 7 4 2" xfId="48988" xr:uid="{00000000-0005-0000-0000-00004B7E0000}"/>
    <cellStyle name="Input 2 3 7 5" xfId="48983" xr:uid="{00000000-0005-0000-0000-00004C7E0000}"/>
    <cellStyle name="Input 2 3 8" xfId="21023" xr:uid="{00000000-0005-0000-0000-00004D7E0000}"/>
    <cellStyle name="Input 2 3 8 2" xfId="35181" xr:uid="{00000000-0005-0000-0000-00004E7E0000}"/>
    <cellStyle name="Input 2 3 9" xfId="21024" xr:uid="{00000000-0005-0000-0000-00004F7E0000}"/>
    <cellStyle name="Input 2 3 9 2" xfId="21025" xr:uid="{00000000-0005-0000-0000-0000507E0000}"/>
    <cellStyle name="Input 2 3 9 2 2" xfId="21026" xr:uid="{00000000-0005-0000-0000-0000517E0000}"/>
    <cellStyle name="Input 2 3 9 2 2 2" xfId="48991" xr:uid="{00000000-0005-0000-0000-0000527E0000}"/>
    <cellStyle name="Input 2 3 9 2 3" xfId="41476" xr:uid="{00000000-0005-0000-0000-0000537E0000}"/>
    <cellStyle name="Input 2 3 9 2 4" xfId="48990" xr:uid="{00000000-0005-0000-0000-0000547E0000}"/>
    <cellStyle name="Input 2 3 9 3" xfId="21027" xr:uid="{00000000-0005-0000-0000-0000557E0000}"/>
    <cellStyle name="Input 2 3 9 3 2" xfId="41477" xr:uid="{00000000-0005-0000-0000-0000567E0000}"/>
    <cellStyle name="Input 2 3 9 3 2 2" xfId="48993" xr:uid="{00000000-0005-0000-0000-0000577E0000}"/>
    <cellStyle name="Input 2 3 9 3 3" xfId="48992" xr:uid="{00000000-0005-0000-0000-0000587E0000}"/>
    <cellStyle name="Input 2 3 9 4" xfId="41475" xr:uid="{00000000-0005-0000-0000-0000597E0000}"/>
    <cellStyle name="Input 2 3 9 4 2" xfId="48994" xr:uid="{00000000-0005-0000-0000-00005A7E0000}"/>
    <cellStyle name="Input 2 3 9 5" xfId="48989" xr:uid="{00000000-0005-0000-0000-00005B7E0000}"/>
    <cellStyle name="Input 2 4" xfId="21028" xr:uid="{00000000-0005-0000-0000-00005C7E0000}"/>
    <cellStyle name="Input 2 4 10" xfId="40615" xr:uid="{00000000-0005-0000-0000-00005D7E0000}"/>
    <cellStyle name="Input 2 4 11" xfId="48995" xr:uid="{00000000-0005-0000-0000-00005E7E0000}"/>
    <cellStyle name="Input 2 4 2" xfId="21029" xr:uid="{00000000-0005-0000-0000-00005F7E0000}"/>
    <cellStyle name="Input 2 4 2 2" xfId="21030" xr:uid="{00000000-0005-0000-0000-0000607E0000}"/>
    <cellStyle name="Input 2 4 2 2 2" xfId="21031" xr:uid="{00000000-0005-0000-0000-0000617E0000}"/>
    <cellStyle name="Input 2 4 2 2 2 2" xfId="21032" xr:uid="{00000000-0005-0000-0000-0000627E0000}"/>
    <cellStyle name="Input 2 4 2 2 2 2 2" xfId="35185" xr:uid="{00000000-0005-0000-0000-0000637E0000}"/>
    <cellStyle name="Input 2 4 2 2 2 2 3" xfId="40610" xr:uid="{00000000-0005-0000-0000-0000647E0000}"/>
    <cellStyle name="Input 2 4 2 2 2 2 4" xfId="48999" xr:uid="{00000000-0005-0000-0000-0000657E0000}"/>
    <cellStyle name="Input 2 4 2 2 2 3" xfId="35184" xr:uid="{00000000-0005-0000-0000-0000667E0000}"/>
    <cellStyle name="Input 2 4 2 2 2 4" xfId="40611" xr:uid="{00000000-0005-0000-0000-0000677E0000}"/>
    <cellStyle name="Input 2 4 2 2 2 5" xfId="48998" xr:uid="{00000000-0005-0000-0000-0000687E0000}"/>
    <cellStyle name="Input 2 4 2 2 3" xfId="21033" xr:uid="{00000000-0005-0000-0000-0000697E0000}"/>
    <cellStyle name="Input 2 4 2 2 3 2" xfId="35187" xr:uid="{00000000-0005-0000-0000-00006A7E0000}"/>
    <cellStyle name="Input 2 4 2 2 3 2 2" xfId="40607" xr:uid="{00000000-0005-0000-0000-00006B7E0000}"/>
    <cellStyle name="Input 2 4 2 2 3 2 3" xfId="49001" xr:uid="{00000000-0005-0000-0000-00006C7E0000}"/>
    <cellStyle name="Input 2 4 2 2 3 3" xfId="35186" xr:uid="{00000000-0005-0000-0000-00006D7E0000}"/>
    <cellStyle name="Input 2 4 2 2 3 4" xfId="40609" xr:uid="{00000000-0005-0000-0000-00006E7E0000}"/>
    <cellStyle name="Input 2 4 2 2 3 5" xfId="49000" xr:uid="{00000000-0005-0000-0000-00006F7E0000}"/>
    <cellStyle name="Input 2 4 2 2 4" xfId="35188" xr:uid="{00000000-0005-0000-0000-0000707E0000}"/>
    <cellStyle name="Input 2 4 2 2 4 2" xfId="40604" xr:uid="{00000000-0005-0000-0000-0000717E0000}"/>
    <cellStyle name="Input 2 4 2 2 4 3" xfId="49002" xr:uid="{00000000-0005-0000-0000-0000727E0000}"/>
    <cellStyle name="Input 2 4 2 2 5" xfId="35183" xr:uid="{00000000-0005-0000-0000-0000737E0000}"/>
    <cellStyle name="Input 2 4 2 2 6" xfId="40612" xr:uid="{00000000-0005-0000-0000-0000747E0000}"/>
    <cellStyle name="Input 2 4 2 2 7" xfId="48997" xr:uid="{00000000-0005-0000-0000-0000757E0000}"/>
    <cellStyle name="Input 2 4 2 3" xfId="21034" xr:uid="{00000000-0005-0000-0000-0000767E0000}"/>
    <cellStyle name="Input 2 4 2 3 2" xfId="21035" xr:uid="{00000000-0005-0000-0000-0000777E0000}"/>
    <cellStyle name="Input 2 4 2 3 2 2" xfId="21036" xr:uid="{00000000-0005-0000-0000-0000787E0000}"/>
    <cellStyle name="Input 2 4 2 3 2 2 2" xfId="49005" xr:uid="{00000000-0005-0000-0000-0000797E0000}"/>
    <cellStyle name="Input 2 4 2 3 2 3" xfId="35190" xr:uid="{00000000-0005-0000-0000-00007A7E0000}"/>
    <cellStyle name="Input 2 4 2 3 2 4" xfId="40601" xr:uid="{00000000-0005-0000-0000-00007B7E0000}"/>
    <cellStyle name="Input 2 4 2 3 2 5" xfId="49004" xr:uid="{00000000-0005-0000-0000-00007C7E0000}"/>
    <cellStyle name="Input 2 4 2 3 3" xfId="21037" xr:uid="{00000000-0005-0000-0000-00007D7E0000}"/>
    <cellStyle name="Input 2 4 2 3 3 2" xfId="41478" xr:uid="{00000000-0005-0000-0000-00007E7E0000}"/>
    <cellStyle name="Input 2 4 2 3 3 2 2" xfId="49007" xr:uid="{00000000-0005-0000-0000-00007F7E0000}"/>
    <cellStyle name="Input 2 4 2 3 3 3" xfId="49006" xr:uid="{00000000-0005-0000-0000-0000807E0000}"/>
    <cellStyle name="Input 2 4 2 3 4" xfId="35189" xr:uid="{00000000-0005-0000-0000-0000817E0000}"/>
    <cellStyle name="Input 2 4 2 3 4 2" xfId="49008" xr:uid="{00000000-0005-0000-0000-0000827E0000}"/>
    <cellStyle name="Input 2 4 2 3 5" xfId="40603" xr:uid="{00000000-0005-0000-0000-0000837E0000}"/>
    <cellStyle name="Input 2 4 2 3 6" xfId="49003" xr:uid="{00000000-0005-0000-0000-0000847E0000}"/>
    <cellStyle name="Input 2 4 2 4" xfId="21038" xr:uid="{00000000-0005-0000-0000-0000857E0000}"/>
    <cellStyle name="Input 2 4 2 4 2" xfId="21039" xr:uid="{00000000-0005-0000-0000-0000867E0000}"/>
    <cellStyle name="Input 2 4 2 4 2 2" xfId="21040" xr:uid="{00000000-0005-0000-0000-0000877E0000}"/>
    <cellStyle name="Input 2 4 2 4 2 2 2" xfId="49011" xr:uid="{00000000-0005-0000-0000-0000887E0000}"/>
    <cellStyle name="Input 2 4 2 4 2 3" xfId="35192" xr:uid="{00000000-0005-0000-0000-0000897E0000}"/>
    <cellStyle name="Input 2 4 2 4 2 4" xfId="40598" xr:uid="{00000000-0005-0000-0000-00008A7E0000}"/>
    <cellStyle name="Input 2 4 2 4 2 5" xfId="49010" xr:uid="{00000000-0005-0000-0000-00008B7E0000}"/>
    <cellStyle name="Input 2 4 2 4 3" xfId="21041" xr:uid="{00000000-0005-0000-0000-00008C7E0000}"/>
    <cellStyle name="Input 2 4 2 4 3 2" xfId="21042" xr:uid="{00000000-0005-0000-0000-00008D7E0000}"/>
    <cellStyle name="Input 2 4 2 4 3 3" xfId="49012" xr:uid="{00000000-0005-0000-0000-00008E7E0000}"/>
    <cellStyle name="Input 2 4 2 4 4" xfId="21043" xr:uid="{00000000-0005-0000-0000-00008F7E0000}"/>
    <cellStyle name="Input 2 4 2 4 5" xfId="35191" xr:uid="{00000000-0005-0000-0000-0000907E0000}"/>
    <cellStyle name="Input 2 4 2 4 6" xfId="40600" xr:uid="{00000000-0005-0000-0000-0000917E0000}"/>
    <cellStyle name="Input 2 4 2 4 7" xfId="49009" xr:uid="{00000000-0005-0000-0000-0000927E0000}"/>
    <cellStyle name="Input 2 4 2 5" xfId="21044" xr:uid="{00000000-0005-0000-0000-0000937E0000}"/>
    <cellStyle name="Input 2 4 2 5 2" xfId="21045" xr:uid="{00000000-0005-0000-0000-0000947E0000}"/>
    <cellStyle name="Input 2 4 2 5 2 2" xfId="21046" xr:uid="{00000000-0005-0000-0000-0000957E0000}"/>
    <cellStyle name="Input 2 4 2 5 2 2 2" xfId="49015" xr:uid="{00000000-0005-0000-0000-0000967E0000}"/>
    <cellStyle name="Input 2 4 2 5 2 3" xfId="41479" xr:uid="{00000000-0005-0000-0000-0000977E0000}"/>
    <cellStyle name="Input 2 4 2 5 2 4" xfId="49014" xr:uid="{00000000-0005-0000-0000-0000987E0000}"/>
    <cellStyle name="Input 2 4 2 5 3" xfId="21047" xr:uid="{00000000-0005-0000-0000-0000997E0000}"/>
    <cellStyle name="Input 2 4 2 5 3 2" xfId="49016" xr:uid="{00000000-0005-0000-0000-00009A7E0000}"/>
    <cellStyle name="Input 2 4 2 5 4" xfId="35193" xr:uid="{00000000-0005-0000-0000-00009B7E0000}"/>
    <cellStyle name="Input 2 4 2 5 5" xfId="40596" xr:uid="{00000000-0005-0000-0000-00009C7E0000}"/>
    <cellStyle name="Input 2 4 2 5 6" xfId="49013" xr:uid="{00000000-0005-0000-0000-00009D7E0000}"/>
    <cellStyle name="Input 2 4 2 6" xfId="21048" xr:uid="{00000000-0005-0000-0000-00009E7E0000}"/>
    <cellStyle name="Input 2 4 2 6 2" xfId="49017" xr:uid="{00000000-0005-0000-0000-00009F7E0000}"/>
    <cellStyle name="Input 2 4 2 7" xfId="35182" xr:uid="{00000000-0005-0000-0000-0000A07E0000}"/>
    <cellStyle name="Input 2 4 2 8" xfId="40614" xr:uid="{00000000-0005-0000-0000-0000A17E0000}"/>
    <cellStyle name="Input 2 4 2 9" xfId="48996" xr:uid="{00000000-0005-0000-0000-0000A27E0000}"/>
    <cellStyle name="Input 2 4 3" xfId="21049" xr:uid="{00000000-0005-0000-0000-0000A37E0000}"/>
    <cellStyle name="Input 2 4 3 2" xfId="21050" xr:uid="{00000000-0005-0000-0000-0000A47E0000}"/>
    <cellStyle name="Input 2 4 3 2 2" xfId="21051" xr:uid="{00000000-0005-0000-0000-0000A57E0000}"/>
    <cellStyle name="Input 2 4 3 2 2 2" xfId="21052" xr:uid="{00000000-0005-0000-0000-0000A67E0000}"/>
    <cellStyle name="Input 2 4 3 2 2 2 2" xfId="40591" xr:uid="{00000000-0005-0000-0000-0000A77E0000}"/>
    <cellStyle name="Input 2 4 3 2 2 2 3" xfId="49021" xr:uid="{00000000-0005-0000-0000-0000A87E0000}"/>
    <cellStyle name="Input 2 4 3 2 2 3" xfId="40592" xr:uid="{00000000-0005-0000-0000-0000A97E0000}"/>
    <cellStyle name="Input 2 4 3 2 2 4" xfId="49020" xr:uid="{00000000-0005-0000-0000-0000AA7E0000}"/>
    <cellStyle name="Input 2 4 3 2 3" xfId="21053" xr:uid="{00000000-0005-0000-0000-0000AB7E0000}"/>
    <cellStyle name="Input 2 4 3 2 3 2" xfId="35194" xr:uid="{00000000-0005-0000-0000-0000AC7E0000}"/>
    <cellStyle name="Input 2 4 3 2 3 2 2" xfId="40588" xr:uid="{00000000-0005-0000-0000-0000AD7E0000}"/>
    <cellStyle name="Input 2 4 3 2 3 2 3" xfId="49023" xr:uid="{00000000-0005-0000-0000-0000AE7E0000}"/>
    <cellStyle name="Input 2 4 3 2 3 3" xfId="40589" xr:uid="{00000000-0005-0000-0000-0000AF7E0000}"/>
    <cellStyle name="Input 2 4 3 2 3 4" xfId="49022" xr:uid="{00000000-0005-0000-0000-0000B07E0000}"/>
    <cellStyle name="Input 2 4 3 2 4" xfId="35195" xr:uid="{00000000-0005-0000-0000-0000B17E0000}"/>
    <cellStyle name="Input 2 4 3 2 4 2" xfId="40586" xr:uid="{00000000-0005-0000-0000-0000B27E0000}"/>
    <cellStyle name="Input 2 4 3 2 4 3" xfId="49024" xr:uid="{00000000-0005-0000-0000-0000B37E0000}"/>
    <cellStyle name="Input 2 4 3 2 5" xfId="40593" xr:uid="{00000000-0005-0000-0000-0000B47E0000}"/>
    <cellStyle name="Input 2 4 3 2 6" xfId="49019" xr:uid="{00000000-0005-0000-0000-0000B57E0000}"/>
    <cellStyle name="Input 2 4 3 3" xfId="21054" xr:uid="{00000000-0005-0000-0000-0000B67E0000}"/>
    <cellStyle name="Input 2 4 3 3 2" xfId="21055" xr:uid="{00000000-0005-0000-0000-0000B77E0000}"/>
    <cellStyle name="Input 2 4 3 3 2 2" xfId="21056" xr:uid="{00000000-0005-0000-0000-0000B87E0000}"/>
    <cellStyle name="Input 2 4 3 3 2 2 2" xfId="49027" xr:uid="{00000000-0005-0000-0000-0000B97E0000}"/>
    <cellStyle name="Input 2 4 3 3 2 3" xfId="40583" xr:uid="{00000000-0005-0000-0000-0000BA7E0000}"/>
    <cellStyle name="Input 2 4 3 3 2 4" xfId="49026" xr:uid="{00000000-0005-0000-0000-0000BB7E0000}"/>
    <cellStyle name="Input 2 4 3 3 3" xfId="21057" xr:uid="{00000000-0005-0000-0000-0000BC7E0000}"/>
    <cellStyle name="Input 2 4 3 3 3 2" xfId="41480" xr:uid="{00000000-0005-0000-0000-0000BD7E0000}"/>
    <cellStyle name="Input 2 4 3 3 3 2 2" xfId="49029" xr:uid="{00000000-0005-0000-0000-0000BE7E0000}"/>
    <cellStyle name="Input 2 4 3 3 3 3" xfId="49028" xr:uid="{00000000-0005-0000-0000-0000BF7E0000}"/>
    <cellStyle name="Input 2 4 3 3 4" xfId="40585" xr:uid="{00000000-0005-0000-0000-0000C07E0000}"/>
    <cellStyle name="Input 2 4 3 3 4 2" xfId="49030" xr:uid="{00000000-0005-0000-0000-0000C17E0000}"/>
    <cellStyle name="Input 2 4 3 3 5" xfId="49025" xr:uid="{00000000-0005-0000-0000-0000C27E0000}"/>
    <cellStyle name="Input 2 4 3 4" xfId="21058" xr:uid="{00000000-0005-0000-0000-0000C37E0000}"/>
    <cellStyle name="Input 2 4 3 4 2" xfId="21059" xr:uid="{00000000-0005-0000-0000-0000C47E0000}"/>
    <cellStyle name="Input 2 4 3 4 2 2" xfId="35757" xr:uid="{00000000-0005-0000-0000-0000C57E0000}"/>
    <cellStyle name="Input 2 4 3 4 2 3" xfId="49032" xr:uid="{00000000-0005-0000-0000-0000C67E0000}"/>
    <cellStyle name="Input 2 4 3 4 3" xfId="40582" xr:uid="{00000000-0005-0000-0000-0000C77E0000}"/>
    <cellStyle name="Input 2 4 3 4 4" xfId="49031" xr:uid="{00000000-0005-0000-0000-0000C87E0000}"/>
    <cellStyle name="Input 2 4 3 5" xfId="21060" xr:uid="{00000000-0005-0000-0000-0000C97E0000}"/>
    <cellStyle name="Input 2 4 3 5 2" xfId="40581" xr:uid="{00000000-0005-0000-0000-0000CA7E0000}"/>
    <cellStyle name="Input 2 4 3 5 2 2" xfId="49034" xr:uid="{00000000-0005-0000-0000-0000CB7E0000}"/>
    <cellStyle name="Input 2 4 3 5 3" xfId="49033" xr:uid="{00000000-0005-0000-0000-0000CC7E0000}"/>
    <cellStyle name="Input 2 4 3 6" xfId="40595" xr:uid="{00000000-0005-0000-0000-0000CD7E0000}"/>
    <cellStyle name="Input 2 4 3 6 2" xfId="49035" xr:uid="{00000000-0005-0000-0000-0000CE7E0000}"/>
    <cellStyle name="Input 2 4 3 7" xfId="49018" xr:uid="{00000000-0005-0000-0000-0000CF7E0000}"/>
    <cellStyle name="Input 2 4 4" xfId="21061" xr:uid="{00000000-0005-0000-0000-0000D07E0000}"/>
    <cellStyle name="Input 2 4 4 2" xfId="21062" xr:uid="{00000000-0005-0000-0000-0000D17E0000}"/>
    <cellStyle name="Input 2 4 4 2 2" xfId="21063" xr:uid="{00000000-0005-0000-0000-0000D27E0000}"/>
    <cellStyle name="Input 2 4 4 2 2 2" xfId="40575" xr:uid="{00000000-0005-0000-0000-0000D37E0000}"/>
    <cellStyle name="Input 2 4 4 2 2 3" xfId="49038" xr:uid="{00000000-0005-0000-0000-0000D47E0000}"/>
    <cellStyle name="Input 2 4 4 2 3" xfId="40576" xr:uid="{00000000-0005-0000-0000-0000D57E0000}"/>
    <cellStyle name="Input 2 4 4 2 4" xfId="49037" xr:uid="{00000000-0005-0000-0000-0000D67E0000}"/>
    <cellStyle name="Input 2 4 4 3" xfId="21064" xr:uid="{00000000-0005-0000-0000-0000D77E0000}"/>
    <cellStyle name="Input 2 4 4 3 2" xfId="35196" xr:uid="{00000000-0005-0000-0000-0000D87E0000}"/>
    <cellStyle name="Input 2 4 4 3 2 2" xfId="40572" xr:uid="{00000000-0005-0000-0000-0000D97E0000}"/>
    <cellStyle name="Input 2 4 4 3 2 3" xfId="49040" xr:uid="{00000000-0005-0000-0000-0000DA7E0000}"/>
    <cellStyle name="Input 2 4 4 3 3" xfId="40573" xr:uid="{00000000-0005-0000-0000-0000DB7E0000}"/>
    <cellStyle name="Input 2 4 4 3 4" xfId="49039" xr:uid="{00000000-0005-0000-0000-0000DC7E0000}"/>
    <cellStyle name="Input 2 4 4 4" xfId="35197" xr:uid="{00000000-0005-0000-0000-0000DD7E0000}"/>
    <cellStyle name="Input 2 4 4 4 2" xfId="35756" xr:uid="{00000000-0005-0000-0000-0000DE7E0000}"/>
    <cellStyle name="Input 2 4 4 4 3" xfId="49041" xr:uid="{00000000-0005-0000-0000-0000DF7E0000}"/>
    <cellStyle name="Input 2 4 4 5" xfId="40579" xr:uid="{00000000-0005-0000-0000-0000E07E0000}"/>
    <cellStyle name="Input 2 4 4 6" xfId="49036" xr:uid="{00000000-0005-0000-0000-0000E17E0000}"/>
    <cellStyle name="Input 2 4 5" xfId="21065" xr:uid="{00000000-0005-0000-0000-0000E27E0000}"/>
    <cellStyle name="Input 2 4 5 2" xfId="21066" xr:uid="{00000000-0005-0000-0000-0000E37E0000}"/>
    <cellStyle name="Input 2 4 5 2 2" xfId="21067" xr:uid="{00000000-0005-0000-0000-0000E47E0000}"/>
    <cellStyle name="Input 2 4 5 2 2 2" xfId="49044" xr:uid="{00000000-0005-0000-0000-0000E57E0000}"/>
    <cellStyle name="Input 2 4 5 2 3" xfId="40571" xr:uid="{00000000-0005-0000-0000-0000E67E0000}"/>
    <cellStyle name="Input 2 4 5 2 4" xfId="49043" xr:uid="{00000000-0005-0000-0000-0000E77E0000}"/>
    <cellStyle name="Input 2 4 5 3" xfId="21068" xr:uid="{00000000-0005-0000-0000-0000E87E0000}"/>
    <cellStyle name="Input 2 4 5 3 2" xfId="41481" xr:uid="{00000000-0005-0000-0000-0000E97E0000}"/>
    <cellStyle name="Input 2 4 5 3 2 2" xfId="49046" xr:uid="{00000000-0005-0000-0000-0000EA7E0000}"/>
    <cellStyle name="Input 2 4 5 3 3" xfId="49045" xr:uid="{00000000-0005-0000-0000-0000EB7E0000}"/>
    <cellStyle name="Input 2 4 5 4" xfId="35755" xr:uid="{00000000-0005-0000-0000-0000EC7E0000}"/>
    <cellStyle name="Input 2 4 5 4 2" xfId="49047" xr:uid="{00000000-0005-0000-0000-0000ED7E0000}"/>
    <cellStyle name="Input 2 4 5 5" xfId="49042" xr:uid="{00000000-0005-0000-0000-0000EE7E0000}"/>
    <cellStyle name="Input 2 4 6" xfId="21069" xr:uid="{00000000-0005-0000-0000-0000EF7E0000}"/>
    <cellStyle name="Input 2 4 6 2" xfId="21070" xr:uid="{00000000-0005-0000-0000-0000F07E0000}"/>
    <cellStyle name="Input 2 4 6 2 2" xfId="21071" xr:uid="{00000000-0005-0000-0000-0000F17E0000}"/>
    <cellStyle name="Input 2 4 6 2 2 2" xfId="49050" xr:uid="{00000000-0005-0000-0000-0000F27E0000}"/>
    <cellStyle name="Input 2 4 6 2 3" xfId="35199" xr:uid="{00000000-0005-0000-0000-0000F37E0000}"/>
    <cellStyle name="Input 2 4 6 2 4" xfId="40566" xr:uid="{00000000-0005-0000-0000-0000F47E0000}"/>
    <cellStyle name="Input 2 4 6 2 5" xfId="49049" xr:uid="{00000000-0005-0000-0000-0000F57E0000}"/>
    <cellStyle name="Input 2 4 6 3" xfId="21072" xr:uid="{00000000-0005-0000-0000-0000F67E0000}"/>
    <cellStyle name="Input 2 4 6 3 2" xfId="21073" xr:uid="{00000000-0005-0000-0000-0000F77E0000}"/>
    <cellStyle name="Input 2 4 6 3 3" xfId="49051" xr:uid="{00000000-0005-0000-0000-0000F87E0000}"/>
    <cellStyle name="Input 2 4 6 4" xfId="21074" xr:uid="{00000000-0005-0000-0000-0000F97E0000}"/>
    <cellStyle name="Input 2 4 6 5" xfId="35198" xr:uid="{00000000-0005-0000-0000-0000FA7E0000}"/>
    <cellStyle name="Input 2 4 6 6" xfId="40569" xr:uid="{00000000-0005-0000-0000-0000FB7E0000}"/>
    <cellStyle name="Input 2 4 6 7" xfId="49048" xr:uid="{00000000-0005-0000-0000-0000FC7E0000}"/>
    <cellStyle name="Input 2 4 7" xfId="21075" xr:uid="{00000000-0005-0000-0000-0000FD7E0000}"/>
    <cellStyle name="Input 2 4 7 2" xfId="21076" xr:uid="{00000000-0005-0000-0000-0000FE7E0000}"/>
    <cellStyle name="Input 2 4 7 2 2" xfId="21077" xr:uid="{00000000-0005-0000-0000-0000FF7E0000}"/>
    <cellStyle name="Input 2 4 7 2 2 2" xfId="49054" xr:uid="{00000000-0005-0000-0000-0000007F0000}"/>
    <cellStyle name="Input 2 4 7 2 3" xfId="41482" xr:uid="{00000000-0005-0000-0000-0000017F0000}"/>
    <cellStyle name="Input 2 4 7 2 4" xfId="49053" xr:uid="{00000000-0005-0000-0000-0000027F0000}"/>
    <cellStyle name="Input 2 4 7 3" xfId="21078" xr:uid="{00000000-0005-0000-0000-0000037F0000}"/>
    <cellStyle name="Input 2 4 7 3 2" xfId="49055" xr:uid="{00000000-0005-0000-0000-0000047F0000}"/>
    <cellStyle name="Input 2 4 7 4" xfId="35200" xr:uid="{00000000-0005-0000-0000-0000057F0000}"/>
    <cellStyle name="Input 2 4 7 5" xfId="40565" xr:uid="{00000000-0005-0000-0000-0000067F0000}"/>
    <cellStyle name="Input 2 4 7 6" xfId="49052" xr:uid="{00000000-0005-0000-0000-0000077F0000}"/>
    <cellStyle name="Input 2 4 8" xfId="21079" xr:uid="{00000000-0005-0000-0000-0000087F0000}"/>
    <cellStyle name="Input 2 4 8 2" xfId="21080" xr:uid="{00000000-0005-0000-0000-0000097F0000}"/>
    <cellStyle name="Input 2 4 8 2 2" xfId="49057" xr:uid="{00000000-0005-0000-0000-00000A7F0000}"/>
    <cellStyle name="Input 2 4 8 3" xfId="35201" xr:uid="{00000000-0005-0000-0000-00000B7F0000}"/>
    <cellStyle name="Input 2 4 8 4" xfId="40563" xr:uid="{00000000-0005-0000-0000-00000C7F0000}"/>
    <cellStyle name="Input 2 4 8 5" xfId="49056" xr:uid="{00000000-0005-0000-0000-00000D7F0000}"/>
    <cellStyle name="Input 2 4 9" xfId="21081" xr:uid="{00000000-0005-0000-0000-00000E7F0000}"/>
    <cellStyle name="Input 2 4 9 2" xfId="49058" xr:uid="{00000000-0005-0000-0000-00000F7F0000}"/>
    <cellStyle name="Input 2 5" xfId="21082" xr:uid="{00000000-0005-0000-0000-0000107F0000}"/>
    <cellStyle name="Input 2 5 10" xfId="49059" xr:uid="{00000000-0005-0000-0000-0000117F0000}"/>
    <cellStyle name="Input 2 5 2" xfId="21083" xr:uid="{00000000-0005-0000-0000-0000127F0000}"/>
    <cellStyle name="Input 2 5 2 2" xfId="21084" xr:uid="{00000000-0005-0000-0000-0000137F0000}"/>
    <cellStyle name="Input 2 5 2 2 2" xfId="21085" xr:uid="{00000000-0005-0000-0000-0000147F0000}"/>
    <cellStyle name="Input 2 5 2 2 2 2" xfId="21086" xr:uid="{00000000-0005-0000-0000-0000157F0000}"/>
    <cellStyle name="Input 2 5 2 2 2 2 2" xfId="35205" xr:uid="{00000000-0005-0000-0000-0000167F0000}"/>
    <cellStyle name="Input 2 5 2 2 2 2 3" xfId="40561" xr:uid="{00000000-0005-0000-0000-0000177F0000}"/>
    <cellStyle name="Input 2 5 2 2 2 2 4" xfId="49063" xr:uid="{00000000-0005-0000-0000-0000187F0000}"/>
    <cellStyle name="Input 2 5 2 2 2 3" xfId="35204" xr:uid="{00000000-0005-0000-0000-0000197F0000}"/>
    <cellStyle name="Input 2 5 2 2 2 4" xfId="35752" xr:uid="{00000000-0005-0000-0000-00001A7F0000}"/>
    <cellStyle name="Input 2 5 2 2 2 5" xfId="49062" xr:uid="{00000000-0005-0000-0000-00001B7F0000}"/>
    <cellStyle name="Input 2 5 2 2 3" xfId="21087" xr:uid="{00000000-0005-0000-0000-00001C7F0000}"/>
    <cellStyle name="Input 2 5 2 2 3 2" xfId="21088" xr:uid="{00000000-0005-0000-0000-00001D7F0000}"/>
    <cellStyle name="Input 2 5 2 2 3 2 2" xfId="35207" xr:uid="{00000000-0005-0000-0000-00001E7F0000}"/>
    <cellStyle name="Input 2 5 2 2 3 2 3" xfId="40558" xr:uid="{00000000-0005-0000-0000-00001F7F0000}"/>
    <cellStyle name="Input 2 5 2 2 3 3" xfId="35206" xr:uid="{00000000-0005-0000-0000-0000207F0000}"/>
    <cellStyle name="Input 2 5 2 2 3 4" xfId="40560" xr:uid="{00000000-0005-0000-0000-0000217F0000}"/>
    <cellStyle name="Input 2 5 2 2 3 5" xfId="49064" xr:uid="{00000000-0005-0000-0000-0000227F0000}"/>
    <cellStyle name="Input 2 5 2 2 4" xfId="21089" xr:uid="{00000000-0005-0000-0000-0000237F0000}"/>
    <cellStyle name="Input 2 5 2 2 4 2" xfId="35208" xr:uid="{00000000-0005-0000-0000-0000247F0000}"/>
    <cellStyle name="Input 2 5 2 2 4 3" xfId="40557" xr:uid="{00000000-0005-0000-0000-0000257F0000}"/>
    <cellStyle name="Input 2 5 2 2 5" xfId="35203" xr:uid="{00000000-0005-0000-0000-0000267F0000}"/>
    <cellStyle name="Input 2 5 2 2 6" xfId="35753" xr:uid="{00000000-0005-0000-0000-0000277F0000}"/>
    <cellStyle name="Input 2 5 2 2 7" xfId="49061" xr:uid="{00000000-0005-0000-0000-0000287F0000}"/>
    <cellStyle name="Input 2 5 2 3" xfId="21090" xr:uid="{00000000-0005-0000-0000-0000297F0000}"/>
    <cellStyle name="Input 2 5 2 3 2" xfId="21091" xr:uid="{00000000-0005-0000-0000-00002A7F0000}"/>
    <cellStyle name="Input 2 5 2 3 2 2" xfId="21092" xr:uid="{00000000-0005-0000-0000-00002B7F0000}"/>
    <cellStyle name="Input 2 5 2 3 2 2 2" xfId="49067" xr:uid="{00000000-0005-0000-0000-00002C7F0000}"/>
    <cellStyle name="Input 2 5 2 3 2 3" xfId="35210" xr:uid="{00000000-0005-0000-0000-00002D7F0000}"/>
    <cellStyle name="Input 2 5 2 3 2 4" xfId="40554" xr:uid="{00000000-0005-0000-0000-00002E7F0000}"/>
    <cellStyle name="Input 2 5 2 3 2 5" xfId="49066" xr:uid="{00000000-0005-0000-0000-00002F7F0000}"/>
    <cellStyle name="Input 2 5 2 3 3" xfId="21093" xr:uid="{00000000-0005-0000-0000-0000307F0000}"/>
    <cellStyle name="Input 2 5 2 3 3 2" xfId="49068" xr:uid="{00000000-0005-0000-0000-0000317F0000}"/>
    <cellStyle name="Input 2 5 2 3 4" xfId="35209" xr:uid="{00000000-0005-0000-0000-0000327F0000}"/>
    <cellStyle name="Input 2 5 2 3 5" xfId="40555" xr:uid="{00000000-0005-0000-0000-0000337F0000}"/>
    <cellStyle name="Input 2 5 2 3 6" xfId="49065" xr:uid="{00000000-0005-0000-0000-0000347F0000}"/>
    <cellStyle name="Input 2 5 2 4" xfId="21094" xr:uid="{00000000-0005-0000-0000-0000357F0000}"/>
    <cellStyle name="Input 2 5 2 4 2" xfId="35212" xr:uid="{00000000-0005-0000-0000-0000367F0000}"/>
    <cellStyle name="Input 2 5 2 4 2 2" xfId="40551" xr:uid="{00000000-0005-0000-0000-0000377F0000}"/>
    <cellStyle name="Input 2 5 2 4 3" xfId="35211" xr:uid="{00000000-0005-0000-0000-0000387F0000}"/>
    <cellStyle name="Input 2 5 2 4 4" xfId="40552" xr:uid="{00000000-0005-0000-0000-0000397F0000}"/>
    <cellStyle name="Input 2 5 2 4 5" xfId="49069" xr:uid="{00000000-0005-0000-0000-00003A7F0000}"/>
    <cellStyle name="Input 2 5 2 5" xfId="35213" xr:uid="{00000000-0005-0000-0000-00003B7F0000}"/>
    <cellStyle name="Input 2 5 2 5 2" xfId="40549" xr:uid="{00000000-0005-0000-0000-00003C7F0000}"/>
    <cellStyle name="Input 2 5 2 6" xfId="35202" xr:uid="{00000000-0005-0000-0000-00003D7F0000}"/>
    <cellStyle name="Input 2 5 2 7" xfId="35754" xr:uid="{00000000-0005-0000-0000-00003E7F0000}"/>
    <cellStyle name="Input 2 5 2 8" xfId="49060" xr:uid="{00000000-0005-0000-0000-00003F7F0000}"/>
    <cellStyle name="Input 2 5 3" xfId="21095" xr:uid="{00000000-0005-0000-0000-0000407F0000}"/>
    <cellStyle name="Input 2 5 3 2" xfId="21096" xr:uid="{00000000-0005-0000-0000-0000417F0000}"/>
    <cellStyle name="Input 2 5 3 2 2" xfId="21097" xr:uid="{00000000-0005-0000-0000-0000427F0000}"/>
    <cellStyle name="Input 2 5 3 2 2 2" xfId="35217" xr:uid="{00000000-0005-0000-0000-0000437F0000}"/>
    <cellStyle name="Input 2 5 3 2 2 2 2" xfId="40543" xr:uid="{00000000-0005-0000-0000-0000447F0000}"/>
    <cellStyle name="Input 2 5 3 2 2 3" xfId="35216" xr:uid="{00000000-0005-0000-0000-0000457F0000}"/>
    <cellStyle name="Input 2 5 3 2 2 4" xfId="40544" xr:uid="{00000000-0005-0000-0000-0000467F0000}"/>
    <cellStyle name="Input 2 5 3 2 2 5" xfId="49072" xr:uid="{00000000-0005-0000-0000-0000477F0000}"/>
    <cellStyle name="Input 2 5 3 2 3" xfId="35218" xr:uid="{00000000-0005-0000-0000-0000487F0000}"/>
    <cellStyle name="Input 2 5 3 2 3 2" xfId="35219" xr:uid="{00000000-0005-0000-0000-0000497F0000}"/>
    <cellStyle name="Input 2 5 3 2 3 2 2" xfId="40540" xr:uid="{00000000-0005-0000-0000-00004A7F0000}"/>
    <cellStyle name="Input 2 5 3 2 3 3" xfId="40542" xr:uid="{00000000-0005-0000-0000-00004B7F0000}"/>
    <cellStyle name="Input 2 5 3 2 4" xfId="35220" xr:uid="{00000000-0005-0000-0000-00004C7F0000}"/>
    <cellStyle name="Input 2 5 3 2 4 2" xfId="40539" xr:uid="{00000000-0005-0000-0000-00004D7F0000}"/>
    <cellStyle name="Input 2 5 3 2 5" xfId="35215" xr:uid="{00000000-0005-0000-0000-00004E7F0000}"/>
    <cellStyle name="Input 2 5 3 2 6" xfId="40546" xr:uid="{00000000-0005-0000-0000-00004F7F0000}"/>
    <cellStyle name="Input 2 5 3 2 7" xfId="49071" xr:uid="{00000000-0005-0000-0000-0000507F0000}"/>
    <cellStyle name="Input 2 5 3 3" xfId="21098" xr:uid="{00000000-0005-0000-0000-0000517F0000}"/>
    <cellStyle name="Input 2 5 3 3 2" xfId="35222" xr:uid="{00000000-0005-0000-0000-0000527F0000}"/>
    <cellStyle name="Input 2 5 3 3 2 2" xfId="40536" xr:uid="{00000000-0005-0000-0000-0000537F0000}"/>
    <cellStyle name="Input 2 5 3 3 2 3" xfId="49074" xr:uid="{00000000-0005-0000-0000-0000547F0000}"/>
    <cellStyle name="Input 2 5 3 3 3" xfId="35221" xr:uid="{00000000-0005-0000-0000-0000557F0000}"/>
    <cellStyle name="Input 2 5 3 3 4" xfId="40537" xr:uid="{00000000-0005-0000-0000-0000567F0000}"/>
    <cellStyle name="Input 2 5 3 3 5" xfId="49073" xr:uid="{00000000-0005-0000-0000-0000577F0000}"/>
    <cellStyle name="Input 2 5 3 4" xfId="35223" xr:uid="{00000000-0005-0000-0000-0000587F0000}"/>
    <cellStyle name="Input 2 5 3 4 2" xfId="35224" xr:uid="{00000000-0005-0000-0000-0000597F0000}"/>
    <cellStyle name="Input 2 5 3 4 2 2" xfId="40533" xr:uid="{00000000-0005-0000-0000-00005A7F0000}"/>
    <cellStyle name="Input 2 5 3 4 3" xfId="40534" xr:uid="{00000000-0005-0000-0000-00005B7F0000}"/>
    <cellStyle name="Input 2 5 3 4 4" xfId="49075" xr:uid="{00000000-0005-0000-0000-00005C7F0000}"/>
    <cellStyle name="Input 2 5 3 5" xfId="35225" xr:uid="{00000000-0005-0000-0000-00005D7F0000}"/>
    <cellStyle name="Input 2 5 3 5 2" xfId="35751" xr:uid="{00000000-0005-0000-0000-00005E7F0000}"/>
    <cellStyle name="Input 2 5 3 6" xfId="35214" xr:uid="{00000000-0005-0000-0000-00005F7F0000}"/>
    <cellStyle name="Input 2 5 3 7" xfId="40547" xr:uid="{00000000-0005-0000-0000-0000607F0000}"/>
    <cellStyle name="Input 2 5 3 8" xfId="49070" xr:uid="{00000000-0005-0000-0000-0000617F0000}"/>
    <cellStyle name="Input 2 5 4" xfId="21099" xr:uid="{00000000-0005-0000-0000-0000627F0000}"/>
    <cellStyle name="Input 2 5 4 2" xfId="21100" xr:uid="{00000000-0005-0000-0000-0000637F0000}"/>
    <cellStyle name="Input 2 5 4 2 2" xfId="21101" xr:uid="{00000000-0005-0000-0000-0000647F0000}"/>
    <cellStyle name="Input 2 5 4 2 2 2" xfId="40528" xr:uid="{00000000-0005-0000-0000-0000657F0000}"/>
    <cellStyle name="Input 2 5 4 2 2 3" xfId="49078" xr:uid="{00000000-0005-0000-0000-0000667F0000}"/>
    <cellStyle name="Input 2 5 4 2 3" xfId="40530" xr:uid="{00000000-0005-0000-0000-0000677F0000}"/>
    <cellStyle name="Input 2 5 4 2 4" xfId="49077" xr:uid="{00000000-0005-0000-0000-0000687F0000}"/>
    <cellStyle name="Input 2 5 4 3" xfId="21102" xr:uid="{00000000-0005-0000-0000-0000697F0000}"/>
    <cellStyle name="Input 2 5 4 3 2" xfId="35226" xr:uid="{00000000-0005-0000-0000-00006A7F0000}"/>
    <cellStyle name="Input 2 5 4 3 2 2" xfId="40525" xr:uid="{00000000-0005-0000-0000-00006B7F0000}"/>
    <cellStyle name="Input 2 5 4 3 2 3" xfId="49080" xr:uid="{00000000-0005-0000-0000-00006C7F0000}"/>
    <cellStyle name="Input 2 5 4 3 3" xfId="40527" xr:uid="{00000000-0005-0000-0000-00006D7F0000}"/>
    <cellStyle name="Input 2 5 4 3 4" xfId="49079" xr:uid="{00000000-0005-0000-0000-00006E7F0000}"/>
    <cellStyle name="Input 2 5 4 4" xfId="35227" xr:uid="{00000000-0005-0000-0000-00006F7F0000}"/>
    <cellStyle name="Input 2 5 4 4 2" xfId="40524" xr:uid="{00000000-0005-0000-0000-0000707F0000}"/>
    <cellStyle name="Input 2 5 4 4 3" xfId="49081" xr:uid="{00000000-0005-0000-0000-0000717F0000}"/>
    <cellStyle name="Input 2 5 4 5" xfId="40531" xr:uid="{00000000-0005-0000-0000-0000727F0000}"/>
    <cellStyle name="Input 2 5 4 6" xfId="49076" xr:uid="{00000000-0005-0000-0000-0000737F0000}"/>
    <cellStyle name="Input 2 5 5" xfId="21103" xr:uid="{00000000-0005-0000-0000-0000747F0000}"/>
    <cellStyle name="Input 2 5 5 2" xfId="21104" xr:uid="{00000000-0005-0000-0000-0000757F0000}"/>
    <cellStyle name="Input 2 5 5 2 2" xfId="21105" xr:uid="{00000000-0005-0000-0000-0000767F0000}"/>
    <cellStyle name="Input 2 5 5 2 2 2" xfId="49084" xr:uid="{00000000-0005-0000-0000-0000777F0000}"/>
    <cellStyle name="Input 2 5 5 2 3" xfId="35229" xr:uid="{00000000-0005-0000-0000-0000787F0000}"/>
    <cellStyle name="Input 2 5 5 2 4" xfId="35749" xr:uid="{00000000-0005-0000-0000-0000797F0000}"/>
    <cellStyle name="Input 2 5 5 2 5" xfId="49083" xr:uid="{00000000-0005-0000-0000-00007A7F0000}"/>
    <cellStyle name="Input 2 5 5 3" xfId="21106" xr:uid="{00000000-0005-0000-0000-00007B7F0000}"/>
    <cellStyle name="Input 2 5 5 3 2" xfId="21107" xr:uid="{00000000-0005-0000-0000-00007C7F0000}"/>
    <cellStyle name="Input 2 5 5 3 3" xfId="49085" xr:uid="{00000000-0005-0000-0000-00007D7F0000}"/>
    <cellStyle name="Input 2 5 5 4" xfId="21108" xr:uid="{00000000-0005-0000-0000-00007E7F0000}"/>
    <cellStyle name="Input 2 5 5 5" xfId="35228" xr:uid="{00000000-0005-0000-0000-00007F7F0000}"/>
    <cellStyle name="Input 2 5 5 6" xfId="35750" xr:uid="{00000000-0005-0000-0000-0000807F0000}"/>
    <cellStyle name="Input 2 5 5 7" xfId="49082" xr:uid="{00000000-0005-0000-0000-0000817F0000}"/>
    <cellStyle name="Input 2 5 6" xfId="21109" xr:uid="{00000000-0005-0000-0000-0000827F0000}"/>
    <cellStyle name="Input 2 5 6 2" xfId="21110" xr:uid="{00000000-0005-0000-0000-0000837F0000}"/>
    <cellStyle name="Input 2 5 6 2 2" xfId="21111" xr:uid="{00000000-0005-0000-0000-0000847F0000}"/>
    <cellStyle name="Input 2 5 6 2 2 2" xfId="49088" xr:uid="{00000000-0005-0000-0000-0000857F0000}"/>
    <cellStyle name="Input 2 5 6 2 3" xfId="35231" xr:uid="{00000000-0005-0000-0000-0000867F0000}"/>
    <cellStyle name="Input 2 5 6 2 4" xfId="40522" xr:uid="{00000000-0005-0000-0000-0000877F0000}"/>
    <cellStyle name="Input 2 5 6 2 5" xfId="49087" xr:uid="{00000000-0005-0000-0000-0000887F0000}"/>
    <cellStyle name="Input 2 5 6 3" xfId="21112" xr:uid="{00000000-0005-0000-0000-0000897F0000}"/>
    <cellStyle name="Input 2 5 6 3 2" xfId="49089" xr:uid="{00000000-0005-0000-0000-00008A7F0000}"/>
    <cellStyle name="Input 2 5 6 4" xfId="35230" xr:uid="{00000000-0005-0000-0000-00008B7F0000}"/>
    <cellStyle name="Input 2 5 6 5" xfId="40523" xr:uid="{00000000-0005-0000-0000-00008C7F0000}"/>
    <cellStyle name="Input 2 5 6 6" xfId="49086" xr:uid="{00000000-0005-0000-0000-00008D7F0000}"/>
    <cellStyle name="Input 2 5 7" xfId="21113" xr:uid="{00000000-0005-0000-0000-00008E7F0000}"/>
    <cellStyle name="Input 2 5 7 2" xfId="21114" xr:uid="{00000000-0005-0000-0000-00008F7F0000}"/>
    <cellStyle name="Input 2 5 7 2 2" xfId="49091" xr:uid="{00000000-0005-0000-0000-0000907F0000}"/>
    <cellStyle name="Input 2 5 7 3" xfId="35232" xr:uid="{00000000-0005-0000-0000-0000917F0000}"/>
    <cellStyle name="Input 2 5 7 4" xfId="40521" xr:uid="{00000000-0005-0000-0000-0000927F0000}"/>
    <cellStyle name="Input 2 5 7 5" xfId="49090" xr:uid="{00000000-0005-0000-0000-0000937F0000}"/>
    <cellStyle name="Input 2 5 8" xfId="21115" xr:uid="{00000000-0005-0000-0000-0000947F0000}"/>
    <cellStyle name="Input 2 5 8 2" xfId="35233" xr:uid="{00000000-0005-0000-0000-0000957F0000}"/>
    <cellStyle name="Input 2 5 8 2 2" xfId="49093" xr:uid="{00000000-0005-0000-0000-0000967F0000}"/>
    <cellStyle name="Input 2 5 8 3" xfId="40519" xr:uid="{00000000-0005-0000-0000-0000977F0000}"/>
    <cellStyle name="Input 2 5 8 4" xfId="49092" xr:uid="{00000000-0005-0000-0000-0000987F0000}"/>
    <cellStyle name="Input 2 5 9" xfId="40562" xr:uid="{00000000-0005-0000-0000-0000997F0000}"/>
    <cellStyle name="Input 2 5 9 2" xfId="49094" xr:uid="{00000000-0005-0000-0000-00009A7F0000}"/>
    <cellStyle name="Input 2 6" xfId="21116" xr:uid="{00000000-0005-0000-0000-00009B7F0000}"/>
    <cellStyle name="Input 2 6 2" xfId="21117" xr:uid="{00000000-0005-0000-0000-00009C7F0000}"/>
    <cellStyle name="Input 2 6 2 2" xfId="21118" xr:uid="{00000000-0005-0000-0000-00009D7F0000}"/>
    <cellStyle name="Input 2 6 2 2 2" xfId="21119" xr:uid="{00000000-0005-0000-0000-00009E7F0000}"/>
    <cellStyle name="Input 2 6 2 2 2 2" xfId="49098" xr:uid="{00000000-0005-0000-0000-00009F7F0000}"/>
    <cellStyle name="Input 2 6 2 2 3" xfId="35236" xr:uid="{00000000-0005-0000-0000-0000A07F0000}"/>
    <cellStyle name="Input 2 6 2 2 4" xfId="40515" xr:uid="{00000000-0005-0000-0000-0000A17F0000}"/>
    <cellStyle name="Input 2 6 2 2 5" xfId="49097" xr:uid="{00000000-0005-0000-0000-0000A27F0000}"/>
    <cellStyle name="Input 2 6 2 3" xfId="21120" xr:uid="{00000000-0005-0000-0000-0000A37F0000}"/>
    <cellStyle name="Input 2 6 2 3 2" xfId="41483" xr:uid="{00000000-0005-0000-0000-0000A47F0000}"/>
    <cellStyle name="Input 2 6 2 3 2 2" xfId="49100" xr:uid="{00000000-0005-0000-0000-0000A57F0000}"/>
    <cellStyle name="Input 2 6 2 3 3" xfId="49099" xr:uid="{00000000-0005-0000-0000-0000A67F0000}"/>
    <cellStyle name="Input 2 6 2 4" xfId="35235" xr:uid="{00000000-0005-0000-0000-0000A77F0000}"/>
    <cellStyle name="Input 2 6 2 4 2" xfId="49101" xr:uid="{00000000-0005-0000-0000-0000A87F0000}"/>
    <cellStyle name="Input 2 6 2 5" xfId="40516" xr:uid="{00000000-0005-0000-0000-0000A97F0000}"/>
    <cellStyle name="Input 2 6 2 6" xfId="49096" xr:uid="{00000000-0005-0000-0000-0000AA7F0000}"/>
    <cellStyle name="Input 2 6 3" xfId="21121" xr:uid="{00000000-0005-0000-0000-0000AB7F0000}"/>
    <cellStyle name="Input 2 6 3 2" xfId="21122" xr:uid="{00000000-0005-0000-0000-0000AC7F0000}"/>
    <cellStyle name="Input 2 6 3 2 2" xfId="21123" xr:uid="{00000000-0005-0000-0000-0000AD7F0000}"/>
    <cellStyle name="Input 2 6 3 2 2 2" xfId="49104" xr:uid="{00000000-0005-0000-0000-0000AE7F0000}"/>
    <cellStyle name="Input 2 6 3 2 3" xfId="35238" xr:uid="{00000000-0005-0000-0000-0000AF7F0000}"/>
    <cellStyle name="Input 2 6 3 2 4" xfId="35747" xr:uid="{00000000-0005-0000-0000-0000B07F0000}"/>
    <cellStyle name="Input 2 6 3 2 5" xfId="49103" xr:uid="{00000000-0005-0000-0000-0000B17F0000}"/>
    <cellStyle name="Input 2 6 3 3" xfId="21124" xr:uid="{00000000-0005-0000-0000-0000B27F0000}"/>
    <cellStyle name="Input 2 6 3 3 2" xfId="41484" xr:uid="{00000000-0005-0000-0000-0000B37F0000}"/>
    <cellStyle name="Input 2 6 3 3 2 2" xfId="49106" xr:uid="{00000000-0005-0000-0000-0000B47F0000}"/>
    <cellStyle name="Input 2 6 3 3 3" xfId="49105" xr:uid="{00000000-0005-0000-0000-0000B57F0000}"/>
    <cellStyle name="Input 2 6 3 4" xfId="35237" xr:uid="{00000000-0005-0000-0000-0000B67F0000}"/>
    <cellStyle name="Input 2 6 3 4 2" xfId="49107" xr:uid="{00000000-0005-0000-0000-0000B77F0000}"/>
    <cellStyle name="Input 2 6 3 5" xfId="35748" xr:uid="{00000000-0005-0000-0000-0000B87F0000}"/>
    <cellStyle name="Input 2 6 3 6" xfId="49102" xr:uid="{00000000-0005-0000-0000-0000B97F0000}"/>
    <cellStyle name="Input 2 6 4" xfId="21125" xr:uid="{00000000-0005-0000-0000-0000BA7F0000}"/>
    <cellStyle name="Input 2 6 4 2" xfId="21126" xr:uid="{00000000-0005-0000-0000-0000BB7F0000}"/>
    <cellStyle name="Input 2 6 4 2 2" xfId="21127" xr:uid="{00000000-0005-0000-0000-0000BC7F0000}"/>
    <cellStyle name="Input 2 6 4 2 2 2" xfId="49110" xr:uid="{00000000-0005-0000-0000-0000BD7F0000}"/>
    <cellStyle name="Input 2 6 4 2 3" xfId="41485" xr:uid="{00000000-0005-0000-0000-0000BE7F0000}"/>
    <cellStyle name="Input 2 6 4 2 4" xfId="49109" xr:uid="{00000000-0005-0000-0000-0000BF7F0000}"/>
    <cellStyle name="Input 2 6 4 3" xfId="21128" xr:uid="{00000000-0005-0000-0000-0000C07F0000}"/>
    <cellStyle name="Input 2 6 4 3 2" xfId="21129" xr:uid="{00000000-0005-0000-0000-0000C17F0000}"/>
    <cellStyle name="Input 2 6 4 3 3" xfId="49111" xr:uid="{00000000-0005-0000-0000-0000C27F0000}"/>
    <cellStyle name="Input 2 6 4 4" xfId="21130" xr:uid="{00000000-0005-0000-0000-0000C37F0000}"/>
    <cellStyle name="Input 2 6 4 5" xfId="35239" xr:uid="{00000000-0005-0000-0000-0000C47F0000}"/>
    <cellStyle name="Input 2 6 4 6" xfId="40511" xr:uid="{00000000-0005-0000-0000-0000C57F0000}"/>
    <cellStyle name="Input 2 6 4 7" xfId="49108" xr:uid="{00000000-0005-0000-0000-0000C67F0000}"/>
    <cellStyle name="Input 2 6 5" xfId="21131" xr:uid="{00000000-0005-0000-0000-0000C77F0000}"/>
    <cellStyle name="Input 2 6 5 2" xfId="21132" xr:uid="{00000000-0005-0000-0000-0000C87F0000}"/>
    <cellStyle name="Input 2 6 5 2 2" xfId="21133" xr:uid="{00000000-0005-0000-0000-0000C97F0000}"/>
    <cellStyle name="Input 2 6 5 2 2 2" xfId="49114" xr:uid="{00000000-0005-0000-0000-0000CA7F0000}"/>
    <cellStyle name="Input 2 6 5 2 3" xfId="41487" xr:uid="{00000000-0005-0000-0000-0000CB7F0000}"/>
    <cellStyle name="Input 2 6 5 2 4" xfId="49113" xr:uid="{00000000-0005-0000-0000-0000CC7F0000}"/>
    <cellStyle name="Input 2 6 5 3" xfId="21134" xr:uid="{00000000-0005-0000-0000-0000CD7F0000}"/>
    <cellStyle name="Input 2 6 5 3 2" xfId="49115" xr:uid="{00000000-0005-0000-0000-0000CE7F0000}"/>
    <cellStyle name="Input 2 6 5 4" xfId="41486" xr:uid="{00000000-0005-0000-0000-0000CF7F0000}"/>
    <cellStyle name="Input 2 6 5 5" xfId="49112" xr:uid="{00000000-0005-0000-0000-0000D07F0000}"/>
    <cellStyle name="Input 2 6 6" xfId="21135" xr:uid="{00000000-0005-0000-0000-0000D17F0000}"/>
    <cellStyle name="Input 2 6 6 2" xfId="49116" xr:uid="{00000000-0005-0000-0000-0000D27F0000}"/>
    <cellStyle name="Input 2 6 7" xfId="35234" xr:uid="{00000000-0005-0000-0000-0000D37F0000}"/>
    <cellStyle name="Input 2 6 8" xfId="40518" xr:uid="{00000000-0005-0000-0000-0000D47F0000}"/>
    <cellStyle name="Input 2 6 9" xfId="49095" xr:uid="{00000000-0005-0000-0000-0000D57F0000}"/>
    <cellStyle name="Input 2 7" xfId="21136" xr:uid="{00000000-0005-0000-0000-0000D67F0000}"/>
    <cellStyle name="Input 2 7 2" xfId="21137" xr:uid="{00000000-0005-0000-0000-0000D77F0000}"/>
    <cellStyle name="Input 2 7 2 2" xfId="21138" xr:uid="{00000000-0005-0000-0000-0000D87F0000}"/>
    <cellStyle name="Input 2 7 2 2 2" xfId="21139" xr:uid="{00000000-0005-0000-0000-0000D97F0000}"/>
    <cellStyle name="Input 2 7 2 2 2 2" xfId="49120" xr:uid="{00000000-0005-0000-0000-0000DA7F0000}"/>
    <cellStyle name="Input 2 7 2 2 3" xfId="41488" xr:uid="{00000000-0005-0000-0000-0000DB7F0000}"/>
    <cellStyle name="Input 2 7 2 2 4" xfId="49119" xr:uid="{00000000-0005-0000-0000-0000DC7F0000}"/>
    <cellStyle name="Input 2 7 2 3" xfId="21140" xr:uid="{00000000-0005-0000-0000-0000DD7F0000}"/>
    <cellStyle name="Input 2 7 2 3 2" xfId="41489" xr:uid="{00000000-0005-0000-0000-0000DE7F0000}"/>
    <cellStyle name="Input 2 7 2 3 2 2" xfId="49122" xr:uid="{00000000-0005-0000-0000-0000DF7F0000}"/>
    <cellStyle name="Input 2 7 2 3 3" xfId="49121" xr:uid="{00000000-0005-0000-0000-0000E07F0000}"/>
    <cellStyle name="Input 2 7 2 4" xfId="35241" xr:uid="{00000000-0005-0000-0000-0000E17F0000}"/>
    <cellStyle name="Input 2 7 2 4 2" xfId="49123" xr:uid="{00000000-0005-0000-0000-0000E27F0000}"/>
    <cellStyle name="Input 2 7 2 5" xfId="40510" xr:uid="{00000000-0005-0000-0000-0000E37F0000}"/>
    <cellStyle name="Input 2 7 2 6" xfId="49118" xr:uid="{00000000-0005-0000-0000-0000E47F0000}"/>
    <cellStyle name="Input 2 7 3" xfId="21141" xr:uid="{00000000-0005-0000-0000-0000E57F0000}"/>
    <cellStyle name="Input 2 7 3 2" xfId="21142" xr:uid="{00000000-0005-0000-0000-0000E67F0000}"/>
    <cellStyle name="Input 2 7 3 2 2" xfId="21143" xr:uid="{00000000-0005-0000-0000-0000E77F0000}"/>
    <cellStyle name="Input 2 7 3 2 2 2" xfId="49126" xr:uid="{00000000-0005-0000-0000-0000E87F0000}"/>
    <cellStyle name="Input 2 7 3 2 3" xfId="41491" xr:uid="{00000000-0005-0000-0000-0000E97F0000}"/>
    <cellStyle name="Input 2 7 3 2 4" xfId="49125" xr:uid="{00000000-0005-0000-0000-0000EA7F0000}"/>
    <cellStyle name="Input 2 7 3 3" xfId="21144" xr:uid="{00000000-0005-0000-0000-0000EB7F0000}"/>
    <cellStyle name="Input 2 7 3 3 2" xfId="41492" xr:uid="{00000000-0005-0000-0000-0000EC7F0000}"/>
    <cellStyle name="Input 2 7 3 3 2 2" xfId="49128" xr:uid="{00000000-0005-0000-0000-0000ED7F0000}"/>
    <cellStyle name="Input 2 7 3 3 3" xfId="49127" xr:uid="{00000000-0005-0000-0000-0000EE7F0000}"/>
    <cellStyle name="Input 2 7 3 4" xfId="41490" xr:uid="{00000000-0005-0000-0000-0000EF7F0000}"/>
    <cellStyle name="Input 2 7 3 4 2" xfId="49129" xr:uid="{00000000-0005-0000-0000-0000F07F0000}"/>
    <cellStyle name="Input 2 7 3 5" xfId="49124" xr:uid="{00000000-0005-0000-0000-0000F17F0000}"/>
    <cellStyle name="Input 2 7 4" xfId="21145" xr:uid="{00000000-0005-0000-0000-0000F27F0000}"/>
    <cellStyle name="Input 2 7 4 2" xfId="21146" xr:uid="{00000000-0005-0000-0000-0000F37F0000}"/>
    <cellStyle name="Input 2 7 4 2 2" xfId="49131" xr:uid="{00000000-0005-0000-0000-0000F47F0000}"/>
    <cellStyle name="Input 2 7 4 3" xfId="41493" xr:uid="{00000000-0005-0000-0000-0000F57F0000}"/>
    <cellStyle name="Input 2 7 4 4" xfId="49130" xr:uid="{00000000-0005-0000-0000-0000F67F0000}"/>
    <cellStyle name="Input 2 7 5" xfId="21147" xr:uid="{00000000-0005-0000-0000-0000F77F0000}"/>
    <cellStyle name="Input 2 7 5 2" xfId="41494" xr:uid="{00000000-0005-0000-0000-0000F87F0000}"/>
    <cellStyle name="Input 2 7 5 2 2" xfId="49133" xr:uid="{00000000-0005-0000-0000-0000F97F0000}"/>
    <cellStyle name="Input 2 7 5 3" xfId="49132" xr:uid="{00000000-0005-0000-0000-0000FA7F0000}"/>
    <cellStyle name="Input 2 7 6" xfId="35240" xr:uid="{00000000-0005-0000-0000-0000FB7F0000}"/>
    <cellStyle name="Input 2 7 6 2" xfId="49134" xr:uid="{00000000-0005-0000-0000-0000FC7F0000}"/>
    <cellStyle name="Input 2 7 7" xfId="35746" xr:uid="{00000000-0005-0000-0000-0000FD7F0000}"/>
    <cellStyle name="Input 2 7 8" xfId="49117" xr:uid="{00000000-0005-0000-0000-0000FE7F0000}"/>
    <cellStyle name="Input 2 8" xfId="21148" xr:uid="{00000000-0005-0000-0000-0000FF7F0000}"/>
    <cellStyle name="Input 2 8 2" xfId="21149" xr:uid="{00000000-0005-0000-0000-000000800000}"/>
    <cellStyle name="Input 2 8 2 2" xfId="21150" xr:uid="{00000000-0005-0000-0000-000001800000}"/>
    <cellStyle name="Input 2 8 2 2 2" xfId="49137" xr:uid="{00000000-0005-0000-0000-000002800000}"/>
    <cellStyle name="Input 2 8 2 3" xfId="35243" xr:uid="{00000000-0005-0000-0000-000003800000}"/>
    <cellStyle name="Input 2 8 2 4" xfId="40507" xr:uid="{00000000-0005-0000-0000-000004800000}"/>
    <cellStyle name="Input 2 8 2 5" xfId="49136" xr:uid="{00000000-0005-0000-0000-000005800000}"/>
    <cellStyle name="Input 2 8 3" xfId="21151" xr:uid="{00000000-0005-0000-0000-000006800000}"/>
    <cellStyle name="Input 2 8 3 2" xfId="41495" xr:uid="{00000000-0005-0000-0000-000007800000}"/>
    <cellStyle name="Input 2 8 3 2 2" xfId="49139" xr:uid="{00000000-0005-0000-0000-000008800000}"/>
    <cellStyle name="Input 2 8 3 3" xfId="49138" xr:uid="{00000000-0005-0000-0000-000009800000}"/>
    <cellStyle name="Input 2 8 4" xfId="35242" xr:uid="{00000000-0005-0000-0000-00000A800000}"/>
    <cellStyle name="Input 2 8 4 2" xfId="49140" xr:uid="{00000000-0005-0000-0000-00000B800000}"/>
    <cellStyle name="Input 2 8 5" xfId="40509" xr:uid="{00000000-0005-0000-0000-00000C800000}"/>
    <cellStyle name="Input 2 8 6" xfId="49135" xr:uid="{00000000-0005-0000-0000-00000D800000}"/>
    <cellStyle name="Input 2 9" xfId="21152" xr:uid="{00000000-0005-0000-0000-00000E800000}"/>
    <cellStyle name="Input 2 9 2" xfId="21153" xr:uid="{00000000-0005-0000-0000-00000F800000}"/>
    <cellStyle name="Input 2 9 2 2" xfId="21154" xr:uid="{00000000-0005-0000-0000-000010800000}"/>
    <cellStyle name="Input 2 9 2 2 2" xfId="49143" xr:uid="{00000000-0005-0000-0000-000011800000}"/>
    <cellStyle name="Input 2 9 2 3" xfId="41496" xr:uid="{00000000-0005-0000-0000-000012800000}"/>
    <cellStyle name="Input 2 9 2 4" xfId="49142" xr:uid="{00000000-0005-0000-0000-000013800000}"/>
    <cellStyle name="Input 2 9 3" xfId="21155" xr:uid="{00000000-0005-0000-0000-000014800000}"/>
    <cellStyle name="Input 2 9 3 2" xfId="41497" xr:uid="{00000000-0005-0000-0000-000015800000}"/>
    <cellStyle name="Input 2 9 3 2 2" xfId="49145" xr:uid="{00000000-0005-0000-0000-000016800000}"/>
    <cellStyle name="Input 2 9 3 3" xfId="49144" xr:uid="{00000000-0005-0000-0000-000017800000}"/>
    <cellStyle name="Input 2 9 4" xfId="35244" xr:uid="{00000000-0005-0000-0000-000018800000}"/>
    <cellStyle name="Input 2 9 4 2" xfId="49146" xr:uid="{00000000-0005-0000-0000-000019800000}"/>
    <cellStyle name="Input 2 9 5" xfId="40506" xr:uid="{00000000-0005-0000-0000-00001A800000}"/>
    <cellStyle name="Input 2 9 6" xfId="49141" xr:uid="{00000000-0005-0000-0000-00001B800000}"/>
    <cellStyle name="Input 20" xfId="21156" xr:uid="{00000000-0005-0000-0000-00001C800000}"/>
    <cellStyle name="Input 20 2" xfId="21157" xr:uid="{00000000-0005-0000-0000-00001D800000}"/>
    <cellStyle name="Input 20 2 2" xfId="21158" xr:uid="{00000000-0005-0000-0000-00001E800000}"/>
    <cellStyle name="Input 20 2 2 2" xfId="49149" xr:uid="{00000000-0005-0000-0000-00001F800000}"/>
    <cellStyle name="Input 20 2 3" xfId="41498" xr:uid="{00000000-0005-0000-0000-000020800000}"/>
    <cellStyle name="Input 20 2 4" xfId="49148" xr:uid="{00000000-0005-0000-0000-000021800000}"/>
    <cellStyle name="Input 20 3" xfId="21159" xr:uid="{00000000-0005-0000-0000-000022800000}"/>
    <cellStyle name="Input 20 3 2" xfId="41499" xr:uid="{00000000-0005-0000-0000-000023800000}"/>
    <cellStyle name="Input 20 3 2 2" xfId="49151" xr:uid="{00000000-0005-0000-0000-000024800000}"/>
    <cellStyle name="Input 20 3 3" xfId="49150" xr:uid="{00000000-0005-0000-0000-000025800000}"/>
    <cellStyle name="Input 20 4" xfId="39332" xr:uid="{00000000-0005-0000-0000-000026800000}"/>
    <cellStyle name="Input 20 4 2" xfId="41500" xr:uid="{00000000-0005-0000-0000-000027800000}"/>
    <cellStyle name="Input 20 4 2 2" xfId="49153" xr:uid="{00000000-0005-0000-0000-000028800000}"/>
    <cellStyle name="Input 20 4 3" xfId="49152" xr:uid="{00000000-0005-0000-0000-000029800000}"/>
    <cellStyle name="Input 20 5" xfId="40504" xr:uid="{00000000-0005-0000-0000-00002A800000}"/>
    <cellStyle name="Input 20 5 2" xfId="49154" xr:uid="{00000000-0005-0000-0000-00002B800000}"/>
    <cellStyle name="Input 20 6" xfId="49147" xr:uid="{00000000-0005-0000-0000-00002C800000}"/>
    <cellStyle name="Input 21" xfId="21160" xr:uid="{00000000-0005-0000-0000-00002D800000}"/>
    <cellStyle name="Input 21 2" xfId="21161" xr:uid="{00000000-0005-0000-0000-00002E800000}"/>
    <cellStyle name="Input 21 2 2" xfId="21162" xr:uid="{00000000-0005-0000-0000-00002F800000}"/>
    <cellStyle name="Input 21 2 2 2" xfId="49157" xr:uid="{00000000-0005-0000-0000-000030800000}"/>
    <cellStyle name="Input 21 2 3" xfId="41501" xr:uid="{00000000-0005-0000-0000-000031800000}"/>
    <cellStyle name="Input 21 2 4" xfId="49156" xr:uid="{00000000-0005-0000-0000-000032800000}"/>
    <cellStyle name="Input 21 3" xfId="21163" xr:uid="{00000000-0005-0000-0000-000033800000}"/>
    <cellStyle name="Input 21 3 2" xfId="41502" xr:uid="{00000000-0005-0000-0000-000034800000}"/>
    <cellStyle name="Input 21 3 2 2" xfId="49159" xr:uid="{00000000-0005-0000-0000-000035800000}"/>
    <cellStyle name="Input 21 3 3" xfId="49158" xr:uid="{00000000-0005-0000-0000-000036800000}"/>
    <cellStyle name="Input 21 4" xfId="39333" xr:uid="{00000000-0005-0000-0000-000037800000}"/>
    <cellStyle name="Input 21 4 2" xfId="41503" xr:uid="{00000000-0005-0000-0000-000038800000}"/>
    <cellStyle name="Input 21 4 2 2" xfId="49161" xr:uid="{00000000-0005-0000-0000-000039800000}"/>
    <cellStyle name="Input 21 4 3" xfId="49160" xr:uid="{00000000-0005-0000-0000-00003A800000}"/>
    <cellStyle name="Input 21 5" xfId="40503" xr:uid="{00000000-0005-0000-0000-00003B800000}"/>
    <cellStyle name="Input 21 5 2" xfId="49162" xr:uid="{00000000-0005-0000-0000-00003C800000}"/>
    <cellStyle name="Input 21 6" xfId="49155" xr:uid="{00000000-0005-0000-0000-00003D800000}"/>
    <cellStyle name="Input 22" xfId="21164" xr:uid="{00000000-0005-0000-0000-00003E800000}"/>
    <cellStyle name="Input 22 2" xfId="21165" xr:uid="{00000000-0005-0000-0000-00003F800000}"/>
    <cellStyle name="Input 22 2 2" xfId="21166" xr:uid="{00000000-0005-0000-0000-000040800000}"/>
    <cellStyle name="Input 22 2 2 2" xfId="49165" xr:uid="{00000000-0005-0000-0000-000041800000}"/>
    <cellStyle name="Input 22 2 3" xfId="41504" xr:uid="{00000000-0005-0000-0000-000042800000}"/>
    <cellStyle name="Input 22 2 4" xfId="49164" xr:uid="{00000000-0005-0000-0000-000043800000}"/>
    <cellStyle name="Input 22 3" xfId="21167" xr:uid="{00000000-0005-0000-0000-000044800000}"/>
    <cellStyle name="Input 22 3 2" xfId="41505" xr:uid="{00000000-0005-0000-0000-000045800000}"/>
    <cellStyle name="Input 22 3 2 2" xfId="49167" xr:uid="{00000000-0005-0000-0000-000046800000}"/>
    <cellStyle name="Input 22 3 3" xfId="49166" xr:uid="{00000000-0005-0000-0000-000047800000}"/>
    <cellStyle name="Input 22 4" xfId="39334" xr:uid="{00000000-0005-0000-0000-000048800000}"/>
    <cellStyle name="Input 22 4 2" xfId="41506" xr:uid="{00000000-0005-0000-0000-000049800000}"/>
    <cellStyle name="Input 22 4 2 2" xfId="49169" xr:uid="{00000000-0005-0000-0000-00004A800000}"/>
    <cellStyle name="Input 22 4 3" xfId="49168" xr:uid="{00000000-0005-0000-0000-00004B800000}"/>
    <cellStyle name="Input 22 5" xfId="40501" xr:uid="{00000000-0005-0000-0000-00004C800000}"/>
    <cellStyle name="Input 22 5 2" xfId="49170" xr:uid="{00000000-0005-0000-0000-00004D800000}"/>
    <cellStyle name="Input 22 6" xfId="49163" xr:uid="{00000000-0005-0000-0000-00004E800000}"/>
    <cellStyle name="Input 23" xfId="21168" xr:uid="{00000000-0005-0000-0000-00004F800000}"/>
    <cellStyle name="Input 23 2" xfId="21169" xr:uid="{00000000-0005-0000-0000-000050800000}"/>
    <cellStyle name="Input 23 2 2" xfId="21170" xr:uid="{00000000-0005-0000-0000-000051800000}"/>
    <cellStyle name="Input 23 2 2 2" xfId="49173" xr:uid="{00000000-0005-0000-0000-000052800000}"/>
    <cellStyle name="Input 23 2 3" xfId="41507" xr:uid="{00000000-0005-0000-0000-000053800000}"/>
    <cellStyle name="Input 23 2 4" xfId="49172" xr:uid="{00000000-0005-0000-0000-000054800000}"/>
    <cellStyle name="Input 23 3" xfId="21171" xr:uid="{00000000-0005-0000-0000-000055800000}"/>
    <cellStyle name="Input 23 3 2" xfId="41508" xr:uid="{00000000-0005-0000-0000-000056800000}"/>
    <cellStyle name="Input 23 3 2 2" xfId="49175" xr:uid="{00000000-0005-0000-0000-000057800000}"/>
    <cellStyle name="Input 23 3 3" xfId="49174" xr:uid="{00000000-0005-0000-0000-000058800000}"/>
    <cellStyle name="Input 23 4" xfId="39335" xr:uid="{00000000-0005-0000-0000-000059800000}"/>
    <cellStyle name="Input 23 4 2" xfId="41509" xr:uid="{00000000-0005-0000-0000-00005A800000}"/>
    <cellStyle name="Input 23 4 2 2" xfId="49177" xr:uid="{00000000-0005-0000-0000-00005B800000}"/>
    <cellStyle name="Input 23 4 3" xfId="49176" xr:uid="{00000000-0005-0000-0000-00005C800000}"/>
    <cellStyle name="Input 23 5" xfId="40500" xr:uid="{00000000-0005-0000-0000-00005D800000}"/>
    <cellStyle name="Input 23 5 2" xfId="49178" xr:uid="{00000000-0005-0000-0000-00005E800000}"/>
    <cellStyle name="Input 23 6" xfId="49171" xr:uid="{00000000-0005-0000-0000-00005F800000}"/>
    <cellStyle name="Input 24" xfId="21172" xr:uid="{00000000-0005-0000-0000-000060800000}"/>
    <cellStyle name="Input 24 2" xfId="21173" xr:uid="{00000000-0005-0000-0000-000061800000}"/>
    <cellStyle name="Input 24 2 2" xfId="21174" xr:uid="{00000000-0005-0000-0000-000062800000}"/>
    <cellStyle name="Input 24 2 2 2" xfId="49181" xr:uid="{00000000-0005-0000-0000-000063800000}"/>
    <cellStyle name="Input 24 2 3" xfId="41510" xr:uid="{00000000-0005-0000-0000-000064800000}"/>
    <cellStyle name="Input 24 2 4" xfId="49180" xr:uid="{00000000-0005-0000-0000-000065800000}"/>
    <cellStyle name="Input 24 3" xfId="21175" xr:uid="{00000000-0005-0000-0000-000066800000}"/>
    <cellStyle name="Input 24 3 2" xfId="41511" xr:uid="{00000000-0005-0000-0000-000067800000}"/>
    <cellStyle name="Input 24 3 2 2" xfId="49183" xr:uid="{00000000-0005-0000-0000-000068800000}"/>
    <cellStyle name="Input 24 3 3" xfId="49182" xr:uid="{00000000-0005-0000-0000-000069800000}"/>
    <cellStyle name="Input 24 4" xfId="39336" xr:uid="{00000000-0005-0000-0000-00006A800000}"/>
    <cellStyle name="Input 24 4 2" xfId="41512" xr:uid="{00000000-0005-0000-0000-00006B800000}"/>
    <cellStyle name="Input 24 4 2 2" xfId="49185" xr:uid="{00000000-0005-0000-0000-00006C800000}"/>
    <cellStyle name="Input 24 4 3" xfId="49184" xr:uid="{00000000-0005-0000-0000-00006D800000}"/>
    <cellStyle name="Input 24 5" xfId="40498" xr:uid="{00000000-0005-0000-0000-00006E800000}"/>
    <cellStyle name="Input 24 5 2" xfId="49186" xr:uid="{00000000-0005-0000-0000-00006F800000}"/>
    <cellStyle name="Input 24 6" xfId="49179" xr:uid="{00000000-0005-0000-0000-000070800000}"/>
    <cellStyle name="Input 25" xfId="21176" xr:uid="{00000000-0005-0000-0000-000071800000}"/>
    <cellStyle name="Input 25 2" xfId="21177" xr:uid="{00000000-0005-0000-0000-000072800000}"/>
    <cellStyle name="Input 25 2 2" xfId="21178" xr:uid="{00000000-0005-0000-0000-000073800000}"/>
    <cellStyle name="Input 25 2 2 2" xfId="49189" xr:uid="{00000000-0005-0000-0000-000074800000}"/>
    <cellStyle name="Input 25 2 3" xfId="41513" xr:uid="{00000000-0005-0000-0000-000075800000}"/>
    <cellStyle name="Input 25 2 4" xfId="49188" xr:uid="{00000000-0005-0000-0000-000076800000}"/>
    <cellStyle name="Input 25 3" xfId="21179" xr:uid="{00000000-0005-0000-0000-000077800000}"/>
    <cellStyle name="Input 25 3 2" xfId="41514" xr:uid="{00000000-0005-0000-0000-000078800000}"/>
    <cellStyle name="Input 25 3 2 2" xfId="49191" xr:uid="{00000000-0005-0000-0000-000079800000}"/>
    <cellStyle name="Input 25 3 3" xfId="49190" xr:uid="{00000000-0005-0000-0000-00007A800000}"/>
    <cellStyle name="Input 25 4" xfId="39337" xr:uid="{00000000-0005-0000-0000-00007B800000}"/>
    <cellStyle name="Input 25 4 2" xfId="41515" xr:uid="{00000000-0005-0000-0000-00007C800000}"/>
    <cellStyle name="Input 25 4 2 2" xfId="49193" xr:uid="{00000000-0005-0000-0000-00007D800000}"/>
    <cellStyle name="Input 25 4 3" xfId="49192" xr:uid="{00000000-0005-0000-0000-00007E800000}"/>
    <cellStyle name="Input 25 5" xfId="40496" xr:uid="{00000000-0005-0000-0000-00007F800000}"/>
    <cellStyle name="Input 25 5 2" xfId="49194" xr:uid="{00000000-0005-0000-0000-000080800000}"/>
    <cellStyle name="Input 25 6" xfId="49187" xr:uid="{00000000-0005-0000-0000-000081800000}"/>
    <cellStyle name="Input 26" xfId="21180" xr:uid="{00000000-0005-0000-0000-000082800000}"/>
    <cellStyle name="Input 26 2" xfId="21181" xr:uid="{00000000-0005-0000-0000-000083800000}"/>
    <cellStyle name="Input 26 2 2" xfId="21182" xr:uid="{00000000-0005-0000-0000-000084800000}"/>
    <cellStyle name="Input 26 2 2 2" xfId="49197" xr:uid="{00000000-0005-0000-0000-000085800000}"/>
    <cellStyle name="Input 26 2 3" xfId="41516" xr:uid="{00000000-0005-0000-0000-000086800000}"/>
    <cellStyle name="Input 26 2 4" xfId="49196" xr:uid="{00000000-0005-0000-0000-000087800000}"/>
    <cellStyle name="Input 26 3" xfId="21183" xr:uid="{00000000-0005-0000-0000-000088800000}"/>
    <cellStyle name="Input 26 3 2" xfId="41517" xr:uid="{00000000-0005-0000-0000-000089800000}"/>
    <cellStyle name="Input 26 3 2 2" xfId="49199" xr:uid="{00000000-0005-0000-0000-00008A800000}"/>
    <cellStyle name="Input 26 3 3" xfId="49198" xr:uid="{00000000-0005-0000-0000-00008B800000}"/>
    <cellStyle name="Input 26 4" xfId="39338" xr:uid="{00000000-0005-0000-0000-00008C800000}"/>
    <cellStyle name="Input 26 4 2" xfId="41518" xr:uid="{00000000-0005-0000-0000-00008D800000}"/>
    <cellStyle name="Input 26 4 2 2" xfId="49201" xr:uid="{00000000-0005-0000-0000-00008E800000}"/>
    <cellStyle name="Input 26 4 3" xfId="49200" xr:uid="{00000000-0005-0000-0000-00008F800000}"/>
    <cellStyle name="Input 26 5" xfId="40495" xr:uid="{00000000-0005-0000-0000-000090800000}"/>
    <cellStyle name="Input 26 5 2" xfId="49202" xr:uid="{00000000-0005-0000-0000-000091800000}"/>
    <cellStyle name="Input 26 6" xfId="49195" xr:uid="{00000000-0005-0000-0000-000092800000}"/>
    <cellStyle name="Input 27" xfId="21184" xr:uid="{00000000-0005-0000-0000-000093800000}"/>
    <cellStyle name="Input 27 2" xfId="21185" xr:uid="{00000000-0005-0000-0000-000094800000}"/>
    <cellStyle name="Input 27 2 2" xfId="21186" xr:uid="{00000000-0005-0000-0000-000095800000}"/>
    <cellStyle name="Input 27 2 2 2" xfId="49205" xr:uid="{00000000-0005-0000-0000-000096800000}"/>
    <cellStyle name="Input 27 2 3" xfId="41519" xr:uid="{00000000-0005-0000-0000-000097800000}"/>
    <cellStyle name="Input 27 2 4" xfId="49204" xr:uid="{00000000-0005-0000-0000-000098800000}"/>
    <cellStyle name="Input 27 3" xfId="21187" xr:uid="{00000000-0005-0000-0000-000099800000}"/>
    <cellStyle name="Input 27 3 2" xfId="41520" xr:uid="{00000000-0005-0000-0000-00009A800000}"/>
    <cellStyle name="Input 27 3 2 2" xfId="49207" xr:uid="{00000000-0005-0000-0000-00009B800000}"/>
    <cellStyle name="Input 27 3 3" xfId="49206" xr:uid="{00000000-0005-0000-0000-00009C800000}"/>
    <cellStyle name="Input 27 4" xfId="39339" xr:uid="{00000000-0005-0000-0000-00009D800000}"/>
    <cellStyle name="Input 27 4 2" xfId="41521" xr:uid="{00000000-0005-0000-0000-00009E800000}"/>
    <cellStyle name="Input 27 4 2 2" xfId="49209" xr:uid="{00000000-0005-0000-0000-00009F800000}"/>
    <cellStyle name="Input 27 4 3" xfId="49208" xr:uid="{00000000-0005-0000-0000-0000A0800000}"/>
    <cellStyle name="Input 27 5" xfId="40493" xr:uid="{00000000-0005-0000-0000-0000A1800000}"/>
    <cellStyle name="Input 27 5 2" xfId="49210" xr:uid="{00000000-0005-0000-0000-0000A2800000}"/>
    <cellStyle name="Input 27 6" xfId="49203" xr:uid="{00000000-0005-0000-0000-0000A3800000}"/>
    <cellStyle name="Input 28" xfId="21188" xr:uid="{00000000-0005-0000-0000-0000A4800000}"/>
    <cellStyle name="Input 28 2" xfId="21189" xr:uid="{00000000-0005-0000-0000-0000A5800000}"/>
    <cellStyle name="Input 28 2 2" xfId="21190" xr:uid="{00000000-0005-0000-0000-0000A6800000}"/>
    <cellStyle name="Input 28 2 2 2" xfId="49213" xr:uid="{00000000-0005-0000-0000-0000A7800000}"/>
    <cellStyle name="Input 28 2 3" xfId="41522" xr:uid="{00000000-0005-0000-0000-0000A8800000}"/>
    <cellStyle name="Input 28 2 4" xfId="49212" xr:uid="{00000000-0005-0000-0000-0000A9800000}"/>
    <cellStyle name="Input 28 3" xfId="21191" xr:uid="{00000000-0005-0000-0000-0000AA800000}"/>
    <cellStyle name="Input 28 3 2" xfId="41523" xr:uid="{00000000-0005-0000-0000-0000AB800000}"/>
    <cellStyle name="Input 28 3 2 2" xfId="49215" xr:uid="{00000000-0005-0000-0000-0000AC800000}"/>
    <cellStyle name="Input 28 3 3" xfId="49214" xr:uid="{00000000-0005-0000-0000-0000AD800000}"/>
    <cellStyle name="Input 28 4" xfId="39340" xr:uid="{00000000-0005-0000-0000-0000AE800000}"/>
    <cellStyle name="Input 28 4 2" xfId="41524" xr:uid="{00000000-0005-0000-0000-0000AF800000}"/>
    <cellStyle name="Input 28 4 2 2" xfId="49217" xr:uid="{00000000-0005-0000-0000-0000B0800000}"/>
    <cellStyle name="Input 28 4 3" xfId="49216" xr:uid="{00000000-0005-0000-0000-0000B1800000}"/>
    <cellStyle name="Input 28 5" xfId="40492" xr:uid="{00000000-0005-0000-0000-0000B2800000}"/>
    <cellStyle name="Input 28 5 2" xfId="49218" xr:uid="{00000000-0005-0000-0000-0000B3800000}"/>
    <cellStyle name="Input 28 6" xfId="49211" xr:uid="{00000000-0005-0000-0000-0000B4800000}"/>
    <cellStyle name="Input 29" xfId="21192" xr:uid="{00000000-0005-0000-0000-0000B5800000}"/>
    <cellStyle name="Input 29 2" xfId="21193" xr:uid="{00000000-0005-0000-0000-0000B6800000}"/>
    <cellStyle name="Input 29 2 2" xfId="21194" xr:uid="{00000000-0005-0000-0000-0000B7800000}"/>
    <cellStyle name="Input 29 2 2 2" xfId="49221" xr:uid="{00000000-0005-0000-0000-0000B8800000}"/>
    <cellStyle name="Input 29 2 3" xfId="41525" xr:uid="{00000000-0005-0000-0000-0000B9800000}"/>
    <cellStyle name="Input 29 2 4" xfId="49220" xr:uid="{00000000-0005-0000-0000-0000BA800000}"/>
    <cellStyle name="Input 29 3" xfId="21195" xr:uid="{00000000-0005-0000-0000-0000BB800000}"/>
    <cellStyle name="Input 29 3 2" xfId="41526" xr:uid="{00000000-0005-0000-0000-0000BC800000}"/>
    <cellStyle name="Input 29 3 2 2" xfId="49223" xr:uid="{00000000-0005-0000-0000-0000BD800000}"/>
    <cellStyle name="Input 29 3 3" xfId="49222" xr:uid="{00000000-0005-0000-0000-0000BE800000}"/>
    <cellStyle name="Input 29 4" xfId="39341" xr:uid="{00000000-0005-0000-0000-0000BF800000}"/>
    <cellStyle name="Input 29 4 2" xfId="41527" xr:uid="{00000000-0005-0000-0000-0000C0800000}"/>
    <cellStyle name="Input 29 4 2 2" xfId="49225" xr:uid="{00000000-0005-0000-0000-0000C1800000}"/>
    <cellStyle name="Input 29 4 3" xfId="49224" xr:uid="{00000000-0005-0000-0000-0000C2800000}"/>
    <cellStyle name="Input 29 5" xfId="40491" xr:uid="{00000000-0005-0000-0000-0000C3800000}"/>
    <cellStyle name="Input 29 5 2" xfId="49226" xr:uid="{00000000-0005-0000-0000-0000C4800000}"/>
    <cellStyle name="Input 29 6" xfId="49219" xr:uid="{00000000-0005-0000-0000-0000C5800000}"/>
    <cellStyle name="Input 3" xfId="21196" xr:uid="{00000000-0005-0000-0000-0000C6800000}"/>
    <cellStyle name="Input 3 10" xfId="35245" xr:uid="{00000000-0005-0000-0000-0000C7800000}"/>
    <cellStyle name="Input 3 10 2" xfId="49227" xr:uid="{00000000-0005-0000-0000-0000C8800000}"/>
    <cellStyle name="Input 3 11" xfId="40489" xr:uid="{00000000-0005-0000-0000-0000C9800000}"/>
    <cellStyle name="Input 3 12" xfId="41978" xr:uid="{00000000-0005-0000-0000-0000CA800000}"/>
    <cellStyle name="Input 3 2" xfId="21197" xr:uid="{00000000-0005-0000-0000-0000CB800000}"/>
    <cellStyle name="Input 3 2 2" xfId="21198" xr:uid="{00000000-0005-0000-0000-0000CC800000}"/>
    <cellStyle name="Input 3 2 2 2" xfId="21199" xr:uid="{00000000-0005-0000-0000-0000CD800000}"/>
    <cellStyle name="Input 3 2 2 2 2" xfId="21200" xr:uid="{00000000-0005-0000-0000-0000CE800000}"/>
    <cellStyle name="Input 3 2 2 2 2 2" xfId="21201" xr:uid="{00000000-0005-0000-0000-0000CF800000}"/>
    <cellStyle name="Input 3 2 2 2 2 2 2" xfId="49232" xr:uid="{00000000-0005-0000-0000-0000D0800000}"/>
    <cellStyle name="Input 3 2 2 2 2 3" xfId="41529" xr:uid="{00000000-0005-0000-0000-0000D1800000}"/>
    <cellStyle name="Input 3 2 2 2 2 4" xfId="49231" xr:uid="{00000000-0005-0000-0000-0000D2800000}"/>
    <cellStyle name="Input 3 2 2 2 3" xfId="21202" xr:uid="{00000000-0005-0000-0000-0000D3800000}"/>
    <cellStyle name="Input 3 2 2 2 3 2" xfId="21203" xr:uid="{00000000-0005-0000-0000-0000D4800000}"/>
    <cellStyle name="Input 3 2 2 2 3 3" xfId="49233" xr:uid="{00000000-0005-0000-0000-0000D5800000}"/>
    <cellStyle name="Input 3 2 2 2 4" xfId="21204" xr:uid="{00000000-0005-0000-0000-0000D6800000}"/>
    <cellStyle name="Input 3 2 2 2 5" xfId="41528" xr:uid="{00000000-0005-0000-0000-0000D7800000}"/>
    <cellStyle name="Input 3 2 2 2 6" xfId="49230" xr:uid="{00000000-0005-0000-0000-0000D8800000}"/>
    <cellStyle name="Input 3 2 2 3" xfId="21205" xr:uid="{00000000-0005-0000-0000-0000D9800000}"/>
    <cellStyle name="Input 3 2 2 3 2" xfId="21206" xr:uid="{00000000-0005-0000-0000-0000DA800000}"/>
    <cellStyle name="Input 3 2 2 3 2 2" xfId="21207" xr:uid="{00000000-0005-0000-0000-0000DB800000}"/>
    <cellStyle name="Input 3 2 2 3 2 2 2" xfId="49236" xr:uid="{00000000-0005-0000-0000-0000DC800000}"/>
    <cellStyle name="Input 3 2 2 3 2 3" xfId="41531" xr:uid="{00000000-0005-0000-0000-0000DD800000}"/>
    <cellStyle name="Input 3 2 2 3 2 4" xfId="49235" xr:uid="{00000000-0005-0000-0000-0000DE800000}"/>
    <cellStyle name="Input 3 2 2 3 3" xfId="21208" xr:uid="{00000000-0005-0000-0000-0000DF800000}"/>
    <cellStyle name="Input 3 2 2 3 3 2" xfId="49237" xr:uid="{00000000-0005-0000-0000-0000E0800000}"/>
    <cellStyle name="Input 3 2 2 3 4" xfId="41530" xr:uid="{00000000-0005-0000-0000-0000E1800000}"/>
    <cellStyle name="Input 3 2 2 3 5" xfId="49234" xr:uid="{00000000-0005-0000-0000-0000E2800000}"/>
    <cellStyle name="Input 3 2 2 4" xfId="21209" xr:uid="{00000000-0005-0000-0000-0000E3800000}"/>
    <cellStyle name="Input 3 2 2 4 2" xfId="49238" xr:uid="{00000000-0005-0000-0000-0000E4800000}"/>
    <cellStyle name="Input 3 2 2 5" xfId="40486" xr:uid="{00000000-0005-0000-0000-0000E5800000}"/>
    <cellStyle name="Input 3 2 2 6" xfId="49229" xr:uid="{00000000-0005-0000-0000-0000E6800000}"/>
    <cellStyle name="Input 3 2 3" xfId="21210" xr:uid="{00000000-0005-0000-0000-0000E7800000}"/>
    <cellStyle name="Input 3 2 3 2" xfId="21211" xr:uid="{00000000-0005-0000-0000-0000E8800000}"/>
    <cellStyle name="Input 3 2 3 2 2" xfId="21212" xr:uid="{00000000-0005-0000-0000-0000E9800000}"/>
    <cellStyle name="Input 3 2 3 2 2 2" xfId="49241" xr:uid="{00000000-0005-0000-0000-0000EA800000}"/>
    <cellStyle name="Input 3 2 3 2 3" xfId="41533" xr:uid="{00000000-0005-0000-0000-0000EB800000}"/>
    <cellStyle name="Input 3 2 3 2 4" xfId="49240" xr:uid="{00000000-0005-0000-0000-0000EC800000}"/>
    <cellStyle name="Input 3 2 3 3" xfId="21213" xr:uid="{00000000-0005-0000-0000-0000ED800000}"/>
    <cellStyle name="Input 3 2 3 3 2" xfId="41534" xr:uid="{00000000-0005-0000-0000-0000EE800000}"/>
    <cellStyle name="Input 3 2 3 3 2 2" xfId="49243" xr:uid="{00000000-0005-0000-0000-0000EF800000}"/>
    <cellStyle name="Input 3 2 3 3 3" xfId="49242" xr:uid="{00000000-0005-0000-0000-0000F0800000}"/>
    <cellStyle name="Input 3 2 3 4" xfId="41532" xr:uid="{00000000-0005-0000-0000-0000F1800000}"/>
    <cellStyle name="Input 3 2 3 4 2" xfId="49244" xr:uid="{00000000-0005-0000-0000-0000F2800000}"/>
    <cellStyle name="Input 3 2 3 5" xfId="49239" xr:uid="{00000000-0005-0000-0000-0000F3800000}"/>
    <cellStyle name="Input 3 2 4" xfId="21214" xr:uid="{00000000-0005-0000-0000-0000F4800000}"/>
    <cellStyle name="Input 3 2 4 2" xfId="21215" xr:uid="{00000000-0005-0000-0000-0000F5800000}"/>
    <cellStyle name="Input 3 2 4 2 2" xfId="21216" xr:uid="{00000000-0005-0000-0000-0000F6800000}"/>
    <cellStyle name="Input 3 2 4 2 2 2" xfId="49247" xr:uid="{00000000-0005-0000-0000-0000F7800000}"/>
    <cellStyle name="Input 3 2 4 2 3" xfId="41536" xr:uid="{00000000-0005-0000-0000-0000F8800000}"/>
    <cellStyle name="Input 3 2 4 2 4" xfId="49246" xr:uid="{00000000-0005-0000-0000-0000F9800000}"/>
    <cellStyle name="Input 3 2 4 3" xfId="21217" xr:uid="{00000000-0005-0000-0000-0000FA800000}"/>
    <cellStyle name="Input 3 2 4 3 2" xfId="21218" xr:uid="{00000000-0005-0000-0000-0000FB800000}"/>
    <cellStyle name="Input 3 2 4 3 3" xfId="49248" xr:uid="{00000000-0005-0000-0000-0000FC800000}"/>
    <cellStyle name="Input 3 2 4 4" xfId="21219" xr:uid="{00000000-0005-0000-0000-0000FD800000}"/>
    <cellStyle name="Input 3 2 4 5" xfId="39342" xr:uid="{00000000-0005-0000-0000-0000FE800000}"/>
    <cellStyle name="Input 3 2 4 6" xfId="41535" xr:uid="{00000000-0005-0000-0000-0000FF800000}"/>
    <cellStyle name="Input 3 2 4 7" xfId="49245" xr:uid="{00000000-0005-0000-0000-000000810000}"/>
    <cellStyle name="Input 3 2 5" xfId="21220" xr:uid="{00000000-0005-0000-0000-000001810000}"/>
    <cellStyle name="Input 3 2 5 2" xfId="21221" xr:uid="{00000000-0005-0000-0000-000002810000}"/>
    <cellStyle name="Input 3 2 5 2 2" xfId="21222" xr:uid="{00000000-0005-0000-0000-000003810000}"/>
    <cellStyle name="Input 3 2 5 2 2 2" xfId="49251" xr:uid="{00000000-0005-0000-0000-000004810000}"/>
    <cellStyle name="Input 3 2 5 2 3" xfId="41538" xr:uid="{00000000-0005-0000-0000-000005810000}"/>
    <cellStyle name="Input 3 2 5 2 4" xfId="49250" xr:uid="{00000000-0005-0000-0000-000006810000}"/>
    <cellStyle name="Input 3 2 5 3" xfId="21223" xr:uid="{00000000-0005-0000-0000-000007810000}"/>
    <cellStyle name="Input 3 2 5 3 2" xfId="49252" xr:uid="{00000000-0005-0000-0000-000008810000}"/>
    <cellStyle name="Input 3 2 5 4" xfId="39343" xr:uid="{00000000-0005-0000-0000-000009810000}"/>
    <cellStyle name="Input 3 2 5 5" xfId="41537" xr:uid="{00000000-0005-0000-0000-00000A810000}"/>
    <cellStyle name="Input 3 2 5 6" xfId="49249" xr:uid="{00000000-0005-0000-0000-00000B810000}"/>
    <cellStyle name="Input 3 2 6" xfId="21224" xr:uid="{00000000-0005-0000-0000-00000C810000}"/>
    <cellStyle name="Input 3 2 6 2" xfId="49253" xr:uid="{00000000-0005-0000-0000-00000D810000}"/>
    <cellStyle name="Input 3 2 7" xfId="40488" xr:uid="{00000000-0005-0000-0000-00000E810000}"/>
    <cellStyle name="Input 3 2 8" xfId="49228" xr:uid="{00000000-0005-0000-0000-00000F810000}"/>
    <cellStyle name="Input 3 3" xfId="21225" xr:uid="{00000000-0005-0000-0000-000010810000}"/>
    <cellStyle name="Input 3 3 2" xfId="21226" xr:uid="{00000000-0005-0000-0000-000011810000}"/>
    <cellStyle name="Input 3 3 2 2" xfId="21227" xr:uid="{00000000-0005-0000-0000-000012810000}"/>
    <cellStyle name="Input 3 3 2 2 2" xfId="21228" xr:uid="{00000000-0005-0000-0000-000013810000}"/>
    <cellStyle name="Input 3 3 2 2 2 2" xfId="21229" xr:uid="{00000000-0005-0000-0000-000014810000}"/>
    <cellStyle name="Input 3 3 2 2 2 2 2" xfId="49258" xr:uid="{00000000-0005-0000-0000-000015810000}"/>
    <cellStyle name="Input 3 3 2 2 2 3" xfId="41540" xr:uid="{00000000-0005-0000-0000-000016810000}"/>
    <cellStyle name="Input 3 3 2 2 2 4" xfId="49257" xr:uid="{00000000-0005-0000-0000-000017810000}"/>
    <cellStyle name="Input 3 3 2 2 3" xfId="21230" xr:uid="{00000000-0005-0000-0000-000018810000}"/>
    <cellStyle name="Input 3 3 2 2 3 2" xfId="21231" xr:uid="{00000000-0005-0000-0000-000019810000}"/>
    <cellStyle name="Input 3 3 2 2 3 3" xfId="49259" xr:uid="{00000000-0005-0000-0000-00001A810000}"/>
    <cellStyle name="Input 3 3 2 2 4" xfId="21232" xr:uid="{00000000-0005-0000-0000-00001B810000}"/>
    <cellStyle name="Input 3 3 2 2 5" xfId="41539" xr:uid="{00000000-0005-0000-0000-00001C810000}"/>
    <cellStyle name="Input 3 3 2 2 6" xfId="49256" xr:uid="{00000000-0005-0000-0000-00001D810000}"/>
    <cellStyle name="Input 3 3 2 3" xfId="21233" xr:uid="{00000000-0005-0000-0000-00001E810000}"/>
    <cellStyle name="Input 3 3 2 3 2" xfId="21234" xr:uid="{00000000-0005-0000-0000-00001F810000}"/>
    <cellStyle name="Input 3 3 2 3 2 2" xfId="21235" xr:uid="{00000000-0005-0000-0000-000020810000}"/>
    <cellStyle name="Input 3 3 2 3 2 2 2" xfId="49262" xr:uid="{00000000-0005-0000-0000-000021810000}"/>
    <cellStyle name="Input 3 3 2 3 2 3" xfId="41542" xr:uid="{00000000-0005-0000-0000-000022810000}"/>
    <cellStyle name="Input 3 3 2 3 2 4" xfId="49261" xr:uid="{00000000-0005-0000-0000-000023810000}"/>
    <cellStyle name="Input 3 3 2 3 3" xfId="21236" xr:uid="{00000000-0005-0000-0000-000024810000}"/>
    <cellStyle name="Input 3 3 2 3 3 2" xfId="49263" xr:uid="{00000000-0005-0000-0000-000025810000}"/>
    <cellStyle name="Input 3 3 2 3 4" xfId="41541" xr:uid="{00000000-0005-0000-0000-000026810000}"/>
    <cellStyle name="Input 3 3 2 3 5" xfId="49260" xr:uid="{00000000-0005-0000-0000-000027810000}"/>
    <cellStyle name="Input 3 3 2 4" xfId="21237" xr:uid="{00000000-0005-0000-0000-000028810000}"/>
    <cellStyle name="Input 3 3 2 4 2" xfId="49264" xr:uid="{00000000-0005-0000-0000-000029810000}"/>
    <cellStyle name="Input 3 3 2 5" xfId="40483" xr:uid="{00000000-0005-0000-0000-00002A810000}"/>
    <cellStyle name="Input 3 3 2 6" xfId="49255" xr:uid="{00000000-0005-0000-0000-00002B810000}"/>
    <cellStyle name="Input 3 3 3" xfId="21238" xr:uid="{00000000-0005-0000-0000-00002C810000}"/>
    <cellStyle name="Input 3 3 3 2" xfId="21239" xr:uid="{00000000-0005-0000-0000-00002D810000}"/>
    <cellStyle name="Input 3 3 3 2 2" xfId="21240" xr:uid="{00000000-0005-0000-0000-00002E810000}"/>
    <cellStyle name="Input 3 3 3 2 2 2" xfId="49267" xr:uid="{00000000-0005-0000-0000-00002F810000}"/>
    <cellStyle name="Input 3 3 3 2 3" xfId="41544" xr:uid="{00000000-0005-0000-0000-000030810000}"/>
    <cellStyle name="Input 3 3 3 2 4" xfId="49266" xr:uid="{00000000-0005-0000-0000-000031810000}"/>
    <cellStyle name="Input 3 3 3 3" xfId="21241" xr:uid="{00000000-0005-0000-0000-000032810000}"/>
    <cellStyle name="Input 3 3 3 3 2" xfId="41545" xr:uid="{00000000-0005-0000-0000-000033810000}"/>
    <cellStyle name="Input 3 3 3 3 2 2" xfId="49269" xr:uid="{00000000-0005-0000-0000-000034810000}"/>
    <cellStyle name="Input 3 3 3 3 3" xfId="49268" xr:uid="{00000000-0005-0000-0000-000035810000}"/>
    <cellStyle name="Input 3 3 3 4" xfId="41543" xr:uid="{00000000-0005-0000-0000-000036810000}"/>
    <cellStyle name="Input 3 3 3 4 2" xfId="49270" xr:uid="{00000000-0005-0000-0000-000037810000}"/>
    <cellStyle name="Input 3 3 3 5" xfId="49265" xr:uid="{00000000-0005-0000-0000-000038810000}"/>
    <cellStyle name="Input 3 3 4" xfId="21242" xr:uid="{00000000-0005-0000-0000-000039810000}"/>
    <cellStyle name="Input 3 3 4 2" xfId="21243" xr:uid="{00000000-0005-0000-0000-00003A810000}"/>
    <cellStyle name="Input 3 3 4 2 2" xfId="21244" xr:uid="{00000000-0005-0000-0000-00003B810000}"/>
    <cellStyle name="Input 3 3 4 2 2 2" xfId="49273" xr:uid="{00000000-0005-0000-0000-00003C810000}"/>
    <cellStyle name="Input 3 3 4 2 3" xfId="41547" xr:uid="{00000000-0005-0000-0000-00003D810000}"/>
    <cellStyle name="Input 3 3 4 2 4" xfId="49272" xr:uid="{00000000-0005-0000-0000-00003E810000}"/>
    <cellStyle name="Input 3 3 4 3" xfId="21245" xr:uid="{00000000-0005-0000-0000-00003F810000}"/>
    <cellStyle name="Input 3 3 4 3 2" xfId="21246" xr:uid="{00000000-0005-0000-0000-000040810000}"/>
    <cellStyle name="Input 3 3 4 3 3" xfId="49274" xr:uid="{00000000-0005-0000-0000-000041810000}"/>
    <cellStyle name="Input 3 3 4 4" xfId="21247" xr:uid="{00000000-0005-0000-0000-000042810000}"/>
    <cellStyle name="Input 3 3 4 5" xfId="39344" xr:uid="{00000000-0005-0000-0000-000043810000}"/>
    <cellStyle name="Input 3 3 4 6" xfId="41546" xr:uid="{00000000-0005-0000-0000-000044810000}"/>
    <cellStyle name="Input 3 3 4 7" xfId="49271" xr:uid="{00000000-0005-0000-0000-000045810000}"/>
    <cellStyle name="Input 3 3 5" xfId="21248" xr:uid="{00000000-0005-0000-0000-000046810000}"/>
    <cellStyle name="Input 3 3 5 2" xfId="21249" xr:uid="{00000000-0005-0000-0000-000047810000}"/>
    <cellStyle name="Input 3 3 5 2 2" xfId="21250" xr:uid="{00000000-0005-0000-0000-000048810000}"/>
    <cellStyle name="Input 3 3 5 2 2 2" xfId="49277" xr:uid="{00000000-0005-0000-0000-000049810000}"/>
    <cellStyle name="Input 3 3 5 2 3" xfId="41549" xr:uid="{00000000-0005-0000-0000-00004A810000}"/>
    <cellStyle name="Input 3 3 5 2 4" xfId="49276" xr:uid="{00000000-0005-0000-0000-00004B810000}"/>
    <cellStyle name="Input 3 3 5 3" xfId="21251" xr:uid="{00000000-0005-0000-0000-00004C810000}"/>
    <cellStyle name="Input 3 3 5 3 2" xfId="49278" xr:uid="{00000000-0005-0000-0000-00004D810000}"/>
    <cellStyle name="Input 3 3 5 4" xfId="39345" xr:uid="{00000000-0005-0000-0000-00004E810000}"/>
    <cellStyle name="Input 3 3 5 5" xfId="41548" xr:uid="{00000000-0005-0000-0000-00004F810000}"/>
    <cellStyle name="Input 3 3 5 6" xfId="49275" xr:uid="{00000000-0005-0000-0000-000050810000}"/>
    <cellStyle name="Input 3 3 6" xfId="21252" xr:uid="{00000000-0005-0000-0000-000051810000}"/>
    <cellStyle name="Input 3 3 6 2" xfId="49279" xr:uid="{00000000-0005-0000-0000-000052810000}"/>
    <cellStyle name="Input 3 3 7" xfId="40485" xr:uid="{00000000-0005-0000-0000-000053810000}"/>
    <cellStyle name="Input 3 3 8" xfId="49254" xr:uid="{00000000-0005-0000-0000-000054810000}"/>
    <cellStyle name="Input 3 4" xfId="21253" xr:uid="{00000000-0005-0000-0000-000055810000}"/>
    <cellStyle name="Input 3 4 2" xfId="21254" xr:uid="{00000000-0005-0000-0000-000056810000}"/>
    <cellStyle name="Input 3 4 2 2" xfId="21255" xr:uid="{00000000-0005-0000-0000-000057810000}"/>
    <cellStyle name="Input 3 4 2 2 2" xfId="21256" xr:uid="{00000000-0005-0000-0000-000058810000}"/>
    <cellStyle name="Input 3 4 2 2 2 2" xfId="49283" xr:uid="{00000000-0005-0000-0000-000059810000}"/>
    <cellStyle name="Input 3 4 2 2 3" xfId="41551" xr:uid="{00000000-0005-0000-0000-00005A810000}"/>
    <cellStyle name="Input 3 4 2 2 4" xfId="49282" xr:uid="{00000000-0005-0000-0000-00005B810000}"/>
    <cellStyle name="Input 3 4 2 3" xfId="21257" xr:uid="{00000000-0005-0000-0000-00005C810000}"/>
    <cellStyle name="Input 3 4 2 3 2" xfId="41552" xr:uid="{00000000-0005-0000-0000-00005D810000}"/>
    <cellStyle name="Input 3 4 2 3 2 2" xfId="49285" xr:uid="{00000000-0005-0000-0000-00005E810000}"/>
    <cellStyle name="Input 3 4 2 3 3" xfId="49284" xr:uid="{00000000-0005-0000-0000-00005F810000}"/>
    <cellStyle name="Input 3 4 2 4" xfId="41550" xr:uid="{00000000-0005-0000-0000-000060810000}"/>
    <cellStyle name="Input 3 4 2 4 2" xfId="49286" xr:uid="{00000000-0005-0000-0000-000061810000}"/>
    <cellStyle name="Input 3 4 2 5" xfId="49281" xr:uid="{00000000-0005-0000-0000-000062810000}"/>
    <cellStyle name="Input 3 4 3" xfId="21258" xr:uid="{00000000-0005-0000-0000-000063810000}"/>
    <cellStyle name="Input 3 4 3 2" xfId="21259" xr:uid="{00000000-0005-0000-0000-000064810000}"/>
    <cellStyle name="Input 3 4 3 2 2" xfId="21260" xr:uid="{00000000-0005-0000-0000-000065810000}"/>
    <cellStyle name="Input 3 4 3 2 2 2" xfId="49289" xr:uid="{00000000-0005-0000-0000-000066810000}"/>
    <cellStyle name="Input 3 4 3 2 3" xfId="41554" xr:uid="{00000000-0005-0000-0000-000067810000}"/>
    <cellStyle name="Input 3 4 3 2 4" xfId="49288" xr:uid="{00000000-0005-0000-0000-000068810000}"/>
    <cellStyle name="Input 3 4 3 3" xfId="21261" xr:uid="{00000000-0005-0000-0000-000069810000}"/>
    <cellStyle name="Input 3 4 3 3 2" xfId="41555" xr:uid="{00000000-0005-0000-0000-00006A810000}"/>
    <cellStyle name="Input 3 4 3 3 2 2" xfId="49291" xr:uid="{00000000-0005-0000-0000-00006B810000}"/>
    <cellStyle name="Input 3 4 3 3 3" xfId="49290" xr:uid="{00000000-0005-0000-0000-00006C810000}"/>
    <cellStyle name="Input 3 4 3 4" xfId="41553" xr:uid="{00000000-0005-0000-0000-00006D810000}"/>
    <cellStyle name="Input 3 4 3 4 2" xfId="49292" xr:uid="{00000000-0005-0000-0000-00006E810000}"/>
    <cellStyle name="Input 3 4 3 5" xfId="49287" xr:uid="{00000000-0005-0000-0000-00006F810000}"/>
    <cellStyle name="Input 3 4 4" xfId="21262" xr:uid="{00000000-0005-0000-0000-000070810000}"/>
    <cellStyle name="Input 3 4 4 2" xfId="21263" xr:uid="{00000000-0005-0000-0000-000071810000}"/>
    <cellStyle name="Input 3 4 4 2 2" xfId="21264" xr:uid="{00000000-0005-0000-0000-000072810000}"/>
    <cellStyle name="Input 3 4 4 2 2 2" xfId="49295" xr:uid="{00000000-0005-0000-0000-000073810000}"/>
    <cellStyle name="Input 3 4 4 2 3" xfId="41557" xr:uid="{00000000-0005-0000-0000-000074810000}"/>
    <cellStyle name="Input 3 4 4 2 4" xfId="49294" xr:uid="{00000000-0005-0000-0000-000075810000}"/>
    <cellStyle name="Input 3 4 4 3" xfId="21265" xr:uid="{00000000-0005-0000-0000-000076810000}"/>
    <cellStyle name="Input 3 4 4 3 2" xfId="21266" xr:uid="{00000000-0005-0000-0000-000077810000}"/>
    <cellStyle name="Input 3 4 4 3 3" xfId="49296" xr:uid="{00000000-0005-0000-0000-000078810000}"/>
    <cellStyle name="Input 3 4 4 4" xfId="21267" xr:uid="{00000000-0005-0000-0000-000079810000}"/>
    <cellStyle name="Input 3 4 4 5" xfId="41556" xr:uid="{00000000-0005-0000-0000-00007A810000}"/>
    <cellStyle name="Input 3 4 4 6" xfId="49293" xr:uid="{00000000-0005-0000-0000-00007B810000}"/>
    <cellStyle name="Input 3 4 5" xfId="21268" xr:uid="{00000000-0005-0000-0000-00007C810000}"/>
    <cellStyle name="Input 3 4 5 2" xfId="21269" xr:uid="{00000000-0005-0000-0000-00007D810000}"/>
    <cellStyle name="Input 3 4 5 2 2" xfId="21270" xr:uid="{00000000-0005-0000-0000-00007E810000}"/>
    <cellStyle name="Input 3 4 5 2 2 2" xfId="49299" xr:uid="{00000000-0005-0000-0000-00007F810000}"/>
    <cellStyle name="Input 3 4 5 2 3" xfId="41559" xr:uid="{00000000-0005-0000-0000-000080810000}"/>
    <cellStyle name="Input 3 4 5 2 4" xfId="49298" xr:uid="{00000000-0005-0000-0000-000081810000}"/>
    <cellStyle name="Input 3 4 5 3" xfId="21271" xr:uid="{00000000-0005-0000-0000-000082810000}"/>
    <cellStyle name="Input 3 4 5 3 2" xfId="49300" xr:uid="{00000000-0005-0000-0000-000083810000}"/>
    <cellStyle name="Input 3 4 5 4" xfId="41558" xr:uid="{00000000-0005-0000-0000-000084810000}"/>
    <cellStyle name="Input 3 4 5 5" xfId="49297" xr:uid="{00000000-0005-0000-0000-000085810000}"/>
    <cellStyle name="Input 3 4 6" xfId="21272" xr:uid="{00000000-0005-0000-0000-000086810000}"/>
    <cellStyle name="Input 3 4 6 2" xfId="49301" xr:uid="{00000000-0005-0000-0000-000087810000}"/>
    <cellStyle name="Input 3 4 7" xfId="40482" xr:uid="{00000000-0005-0000-0000-000088810000}"/>
    <cellStyle name="Input 3 4 8" xfId="49280" xr:uid="{00000000-0005-0000-0000-000089810000}"/>
    <cellStyle name="Input 3 5" xfId="21273" xr:uid="{00000000-0005-0000-0000-00008A810000}"/>
    <cellStyle name="Input 3 5 2" xfId="21274" xr:uid="{00000000-0005-0000-0000-00008B810000}"/>
    <cellStyle name="Input 3 5 2 2" xfId="21275" xr:uid="{00000000-0005-0000-0000-00008C810000}"/>
    <cellStyle name="Input 3 5 2 2 2" xfId="21276" xr:uid="{00000000-0005-0000-0000-00008D810000}"/>
    <cellStyle name="Input 3 5 2 2 2 2" xfId="49305" xr:uid="{00000000-0005-0000-0000-00008E810000}"/>
    <cellStyle name="Input 3 5 2 2 3" xfId="41562" xr:uid="{00000000-0005-0000-0000-00008F810000}"/>
    <cellStyle name="Input 3 5 2 2 4" xfId="49304" xr:uid="{00000000-0005-0000-0000-000090810000}"/>
    <cellStyle name="Input 3 5 2 3" xfId="21277" xr:uid="{00000000-0005-0000-0000-000091810000}"/>
    <cellStyle name="Input 3 5 2 3 2" xfId="41563" xr:uid="{00000000-0005-0000-0000-000092810000}"/>
    <cellStyle name="Input 3 5 2 3 2 2" xfId="49307" xr:uid="{00000000-0005-0000-0000-000093810000}"/>
    <cellStyle name="Input 3 5 2 3 3" xfId="49306" xr:uid="{00000000-0005-0000-0000-000094810000}"/>
    <cellStyle name="Input 3 5 2 4" xfId="41561" xr:uid="{00000000-0005-0000-0000-000095810000}"/>
    <cellStyle name="Input 3 5 2 4 2" xfId="49308" xr:uid="{00000000-0005-0000-0000-000096810000}"/>
    <cellStyle name="Input 3 5 2 5" xfId="49303" xr:uid="{00000000-0005-0000-0000-000097810000}"/>
    <cellStyle name="Input 3 5 3" xfId="21278" xr:uid="{00000000-0005-0000-0000-000098810000}"/>
    <cellStyle name="Input 3 5 3 2" xfId="21279" xr:uid="{00000000-0005-0000-0000-000099810000}"/>
    <cellStyle name="Input 3 5 3 2 2" xfId="21280" xr:uid="{00000000-0005-0000-0000-00009A810000}"/>
    <cellStyle name="Input 3 5 3 2 2 2" xfId="49311" xr:uid="{00000000-0005-0000-0000-00009B810000}"/>
    <cellStyle name="Input 3 5 3 2 3" xfId="41565" xr:uid="{00000000-0005-0000-0000-00009C810000}"/>
    <cellStyle name="Input 3 5 3 2 4" xfId="49310" xr:uid="{00000000-0005-0000-0000-00009D810000}"/>
    <cellStyle name="Input 3 5 3 3" xfId="21281" xr:uid="{00000000-0005-0000-0000-00009E810000}"/>
    <cellStyle name="Input 3 5 3 3 2" xfId="41566" xr:uid="{00000000-0005-0000-0000-00009F810000}"/>
    <cellStyle name="Input 3 5 3 3 2 2" xfId="49313" xr:uid="{00000000-0005-0000-0000-0000A0810000}"/>
    <cellStyle name="Input 3 5 3 3 3" xfId="49312" xr:uid="{00000000-0005-0000-0000-0000A1810000}"/>
    <cellStyle name="Input 3 5 3 4" xfId="41564" xr:uid="{00000000-0005-0000-0000-0000A2810000}"/>
    <cellStyle name="Input 3 5 3 4 2" xfId="49314" xr:uid="{00000000-0005-0000-0000-0000A3810000}"/>
    <cellStyle name="Input 3 5 3 5" xfId="49309" xr:uid="{00000000-0005-0000-0000-0000A4810000}"/>
    <cellStyle name="Input 3 5 4" xfId="21282" xr:uid="{00000000-0005-0000-0000-0000A5810000}"/>
    <cellStyle name="Input 3 5 4 2" xfId="21283" xr:uid="{00000000-0005-0000-0000-0000A6810000}"/>
    <cellStyle name="Input 3 5 4 2 2" xfId="49316" xr:uid="{00000000-0005-0000-0000-0000A7810000}"/>
    <cellStyle name="Input 3 5 4 3" xfId="41567" xr:uid="{00000000-0005-0000-0000-0000A8810000}"/>
    <cellStyle name="Input 3 5 4 4" xfId="49315" xr:uid="{00000000-0005-0000-0000-0000A9810000}"/>
    <cellStyle name="Input 3 5 5" xfId="21284" xr:uid="{00000000-0005-0000-0000-0000AA810000}"/>
    <cellStyle name="Input 3 5 5 2" xfId="41568" xr:uid="{00000000-0005-0000-0000-0000AB810000}"/>
    <cellStyle name="Input 3 5 5 2 2" xfId="49318" xr:uid="{00000000-0005-0000-0000-0000AC810000}"/>
    <cellStyle name="Input 3 5 5 3" xfId="49317" xr:uid="{00000000-0005-0000-0000-0000AD810000}"/>
    <cellStyle name="Input 3 5 6" xfId="41560" xr:uid="{00000000-0005-0000-0000-0000AE810000}"/>
    <cellStyle name="Input 3 5 6 2" xfId="49319" xr:uid="{00000000-0005-0000-0000-0000AF810000}"/>
    <cellStyle name="Input 3 5 7" xfId="49302" xr:uid="{00000000-0005-0000-0000-0000B0810000}"/>
    <cellStyle name="Input 3 6" xfId="21285" xr:uid="{00000000-0005-0000-0000-0000B1810000}"/>
    <cellStyle name="Input 3 6 2" xfId="21286" xr:uid="{00000000-0005-0000-0000-0000B2810000}"/>
    <cellStyle name="Input 3 6 2 2" xfId="21287" xr:uid="{00000000-0005-0000-0000-0000B3810000}"/>
    <cellStyle name="Input 3 6 2 2 2" xfId="49322" xr:uid="{00000000-0005-0000-0000-0000B4810000}"/>
    <cellStyle name="Input 3 6 2 3" xfId="41570" xr:uid="{00000000-0005-0000-0000-0000B5810000}"/>
    <cellStyle name="Input 3 6 2 4" xfId="49321" xr:uid="{00000000-0005-0000-0000-0000B6810000}"/>
    <cellStyle name="Input 3 6 3" xfId="21288" xr:uid="{00000000-0005-0000-0000-0000B7810000}"/>
    <cellStyle name="Input 3 6 3 2" xfId="41571" xr:uid="{00000000-0005-0000-0000-0000B8810000}"/>
    <cellStyle name="Input 3 6 3 2 2" xfId="49324" xr:uid="{00000000-0005-0000-0000-0000B9810000}"/>
    <cellStyle name="Input 3 6 3 3" xfId="49323" xr:uid="{00000000-0005-0000-0000-0000BA810000}"/>
    <cellStyle name="Input 3 6 4" xfId="41569" xr:uid="{00000000-0005-0000-0000-0000BB810000}"/>
    <cellStyle name="Input 3 6 4 2" xfId="49325" xr:uid="{00000000-0005-0000-0000-0000BC810000}"/>
    <cellStyle name="Input 3 6 5" xfId="49320" xr:uid="{00000000-0005-0000-0000-0000BD810000}"/>
    <cellStyle name="Input 3 7" xfId="21289" xr:uid="{00000000-0005-0000-0000-0000BE810000}"/>
    <cellStyle name="Input 3 7 2" xfId="21290" xr:uid="{00000000-0005-0000-0000-0000BF810000}"/>
    <cellStyle name="Input 3 7 2 2" xfId="21291" xr:uid="{00000000-0005-0000-0000-0000C0810000}"/>
    <cellStyle name="Input 3 7 2 2 2" xfId="49328" xr:uid="{00000000-0005-0000-0000-0000C1810000}"/>
    <cellStyle name="Input 3 7 2 3" xfId="41573" xr:uid="{00000000-0005-0000-0000-0000C2810000}"/>
    <cellStyle name="Input 3 7 2 4" xfId="49327" xr:uid="{00000000-0005-0000-0000-0000C3810000}"/>
    <cellStyle name="Input 3 7 3" xfId="21292" xr:uid="{00000000-0005-0000-0000-0000C4810000}"/>
    <cellStyle name="Input 3 7 3 2" xfId="41574" xr:uid="{00000000-0005-0000-0000-0000C5810000}"/>
    <cellStyle name="Input 3 7 3 2 2" xfId="49330" xr:uid="{00000000-0005-0000-0000-0000C6810000}"/>
    <cellStyle name="Input 3 7 3 3" xfId="49329" xr:uid="{00000000-0005-0000-0000-0000C7810000}"/>
    <cellStyle name="Input 3 7 4" xfId="41572" xr:uid="{00000000-0005-0000-0000-0000C8810000}"/>
    <cellStyle name="Input 3 7 4 2" xfId="49331" xr:uid="{00000000-0005-0000-0000-0000C9810000}"/>
    <cellStyle name="Input 3 7 5" xfId="49326" xr:uid="{00000000-0005-0000-0000-0000CA810000}"/>
    <cellStyle name="Input 3 8" xfId="21293" xr:uid="{00000000-0005-0000-0000-0000CB810000}"/>
    <cellStyle name="Input 3 8 2" xfId="21294" xr:uid="{00000000-0005-0000-0000-0000CC810000}"/>
    <cellStyle name="Input 3 8 2 2" xfId="21295" xr:uid="{00000000-0005-0000-0000-0000CD810000}"/>
    <cellStyle name="Input 3 8 2 2 2" xfId="49334" xr:uid="{00000000-0005-0000-0000-0000CE810000}"/>
    <cellStyle name="Input 3 8 2 3" xfId="41576" xr:uid="{00000000-0005-0000-0000-0000CF810000}"/>
    <cellStyle name="Input 3 8 2 4" xfId="49333" xr:uid="{00000000-0005-0000-0000-0000D0810000}"/>
    <cellStyle name="Input 3 8 3" xfId="21296" xr:uid="{00000000-0005-0000-0000-0000D1810000}"/>
    <cellStyle name="Input 3 8 3 2" xfId="21297" xr:uid="{00000000-0005-0000-0000-0000D2810000}"/>
    <cellStyle name="Input 3 8 3 3" xfId="49335" xr:uid="{00000000-0005-0000-0000-0000D3810000}"/>
    <cellStyle name="Input 3 8 4" xfId="21298" xr:uid="{00000000-0005-0000-0000-0000D4810000}"/>
    <cellStyle name="Input 3 8 5" xfId="39346" xr:uid="{00000000-0005-0000-0000-0000D5810000}"/>
    <cellStyle name="Input 3 8 6" xfId="41575" xr:uid="{00000000-0005-0000-0000-0000D6810000}"/>
    <cellStyle name="Input 3 8 7" xfId="49332" xr:uid="{00000000-0005-0000-0000-0000D7810000}"/>
    <cellStyle name="Input 3 9" xfId="21299" xr:uid="{00000000-0005-0000-0000-0000D8810000}"/>
    <cellStyle name="Input 3 9 2" xfId="21300" xr:uid="{00000000-0005-0000-0000-0000D9810000}"/>
    <cellStyle name="Input 3 9 2 2" xfId="21301" xr:uid="{00000000-0005-0000-0000-0000DA810000}"/>
    <cellStyle name="Input 3 9 2 2 2" xfId="49338" xr:uid="{00000000-0005-0000-0000-0000DB810000}"/>
    <cellStyle name="Input 3 9 2 3" xfId="41578" xr:uid="{00000000-0005-0000-0000-0000DC810000}"/>
    <cellStyle name="Input 3 9 2 4" xfId="49337" xr:uid="{00000000-0005-0000-0000-0000DD810000}"/>
    <cellStyle name="Input 3 9 3" xfId="21302" xr:uid="{00000000-0005-0000-0000-0000DE810000}"/>
    <cellStyle name="Input 3 9 3 2" xfId="49339" xr:uid="{00000000-0005-0000-0000-0000DF810000}"/>
    <cellStyle name="Input 3 9 4" xfId="39347" xr:uid="{00000000-0005-0000-0000-0000E0810000}"/>
    <cellStyle name="Input 3 9 5" xfId="41577" xr:uid="{00000000-0005-0000-0000-0000E1810000}"/>
    <cellStyle name="Input 3 9 6" xfId="49336" xr:uid="{00000000-0005-0000-0000-0000E2810000}"/>
    <cellStyle name="Input 30" xfId="21303" xr:uid="{00000000-0005-0000-0000-0000E3810000}"/>
    <cellStyle name="Input 30 2" xfId="21304" xr:uid="{00000000-0005-0000-0000-0000E4810000}"/>
    <cellStyle name="Input 30 2 2" xfId="21305" xr:uid="{00000000-0005-0000-0000-0000E5810000}"/>
    <cellStyle name="Input 30 2 2 2" xfId="49342" xr:uid="{00000000-0005-0000-0000-0000E6810000}"/>
    <cellStyle name="Input 30 2 3" xfId="41579" xr:uid="{00000000-0005-0000-0000-0000E7810000}"/>
    <cellStyle name="Input 30 2 4" xfId="49341" xr:uid="{00000000-0005-0000-0000-0000E8810000}"/>
    <cellStyle name="Input 30 3" xfId="21306" xr:uid="{00000000-0005-0000-0000-0000E9810000}"/>
    <cellStyle name="Input 30 3 2" xfId="41580" xr:uid="{00000000-0005-0000-0000-0000EA810000}"/>
    <cellStyle name="Input 30 3 2 2" xfId="49344" xr:uid="{00000000-0005-0000-0000-0000EB810000}"/>
    <cellStyle name="Input 30 3 3" xfId="49343" xr:uid="{00000000-0005-0000-0000-0000EC810000}"/>
    <cellStyle name="Input 30 4" xfId="39348" xr:uid="{00000000-0005-0000-0000-0000ED810000}"/>
    <cellStyle name="Input 30 4 2" xfId="41581" xr:uid="{00000000-0005-0000-0000-0000EE810000}"/>
    <cellStyle name="Input 30 4 2 2" xfId="49346" xr:uid="{00000000-0005-0000-0000-0000EF810000}"/>
    <cellStyle name="Input 30 4 3" xfId="49345" xr:uid="{00000000-0005-0000-0000-0000F0810000}"/>
    <cellStyle name="Input 30 5" xfId="35745" xr:uid="{00000000-0005-0000-0000-0000F1810000}"/>
    <cellStyle name="Input 30 5 2" xfId="49347" xr:uid="{00000000-0005-0000-0000-0000F2810000}"/>
    <cellStyle name="Input 30 6" xfId="49340" xr:uid="{00000000-0005-0000-0000-0000F3810000}"/>
    <cellStyle name="Input 31" xfId="21307" xr:uid="{00000000-0005-0000-0000-0000F4810000}"/>
    <cellStyle name="Input 31 2" xfId="21308" xr:uid="{00000000-0005-0000-0000-0000F5810000}"/>
    <cellStyle name="Input 31 2 2" xfId="21309" xr:uid="{00000000-0005-0000-0000-0000F6810000}"/>
    <cellStyle name="Input 31 2 2 2" xfId="49350" xr:uid="{00000000-0005-0000-0000-0000F7810000}"/>
    <cellStyle name="Input 31 2 3" xfId="41582" xr:uid="{00000000-0005-0000-0000-0000F8810000}"/>
    <cellStyle name="Input 31 2 4" xfId="49349" xr:uid="{00000000-0005-0000-0000-0000F9810000}"/>
    <cellStyle name="Input 31 3" xfId="21310" xr:uid="{00000000-0005-0000-0000-0000FA810000}"/>
    <cellStyle name="Input 31 3 2" xfId="41583" xr:uid="{00000000-0005-0000-0000-0000FB810000}"/>
    <cellStyle name="Input 31 3 2 2" xfId="49352" xr:uid="{00000000-0005-0000-0000-0000FC810000}"/>
    <cellStyle name="Input 31 3 3" xfId="49351" xr:uid="{00000000-0005-0000-0000-0000FD810000}"/>
    <cellStyle name="Input 31 4" xfId="39349" xr:uid="{00000000-0005-0000-0000-0000FE810000}"/>
    <cellStyle name="Input 31 4 2" xfId="41584" xr:uid="{00000000-0005-0000-0000-0000FF810000}"/>
    <cellStyle name="Input 31 4 2 2" xfId="49354" xr:uid="{00000000-0005-0000-0000-000000820000}"/>
    <cellStyle name="Input 31 4 3" xfId="49353" xr:uid="{00000000-0005-0000-0000-000001820000}"/>
    <cellStyle name="Input 31 5" xfId="40480" xr:uid="{00000000-0005-0000-0000-000002820000}"/>
    <cellStyle name="Input 31 5 2" xfId="49355" xr:uid="{00000000-0005-0000-0000-000003820000}"/>
    <cellStyle name="Input 31 6" xfId="49348" xr:uid="{00000000-0005-0000-0000-000004820000}"/>
    <cellStyle name="Input 32" xfId="21311" xr:uid="{00000000-0005-0000-0000-000005820000}"/>
    <cellStyle name="Input 32 2" xfId="21312" xr:uid="{00000000-0005-0000-0000-000006820000}"/>
    <cellStyle name="Input 32 2 2" xfId="21313" xr:uid="{00000000-0005-0000-0000-000007820000}"/>
    <cellStyle name="Input 32 2 2 2" xfId="49358" xr:uid="{00000000-0005-0000-0000-000008820000}"/>
    <cellStyle name="Input 32 2 3" xfId="41585" xr:uid="{00000000-0005-0000-0000-000009820000}"/>
    <cellStyle name="Input 32 2 4" xfId="49357" xr:uid="{00000000-0005-0000-0000-00000A820000}"/>
    <cellStyle name="Input 32 3" xfId="21314" xr:uid="{00000000-0005-0000-0000-00000B820000}"/>
    <cellStyle name="Input 32 3 2" xfId="41586" xr:uid="{00000000-0005-0000-0000-00000C820000}"/>
    <cellStyle name="Input 32 3 2 2" xfId="49360" xr:uid="{00000000-0005-0000-0000-00000D820000}"/>
    <cellStyle name="Input 32 3 3" xfId="49359" xr:uid="{00000000-0005-0000-0000-00000E820000}"/>
    <cellStyle name="Input 32 4" xfId="39350" xr:uid="{00000000-0005-0000-0000-00000F820000}"/>
    <cellStyle name="Input 32 4 2" xfId="41587" xr:uid="{00000000-0005-0000-0000-000010820000}"/>
    <cellStyle name="Input 32 4 2 2" xfId="49362" xr:uid="{00000000-0005-0000-0000-000011820000}"/>
    <cellStyle name="Input 32 4 3" xfId="49361" xr:uid="{00000000-0005-0000-0000-000012820000}"/>
    <cellStyle name="Input 32 5" xfId="40479" xr:uid="{00000000-0005-0000-0000-000013820000}"/>
    <cellStyle name="Input 32 5 2" xfId="49363" xr:uid="{00000000-0005-0000-0000-000014820000}"/>
    <cellStyle name="Input 32 6" xfId="49356" xr:uid="{00000000-0005-0000-0000-000015820000}"/>
    <cellStyle name="Input 33" xfId="21315" xr:uid="{00000000-0005-0000-0000-000016820000}"/>
    <cellStyle name="Input 33 2" xfId="21316" xr:uid="{00000000-0005-0000-0000-000017820000}"/>
    <cellStyle name="Input 33 2 2" xfId="21317" xr:uid="{00000000-0005-0000-0000-000018820000}"/>
    <cellStyle name="Input 33 2 2 2" xfId="49366" xr:uid="{00000000-0005-0000-0000-000019820000}"/>
    <cellStyle name="Input 33 2 3" xfId="41588" xr:uid="{00000000-0005-0000-0000-00001A820000}"/>
    <cellStyle name="Input 33 2 4" xfId="49365" xr:uid="{00000000-0005-0000-0000-00001B820000}"/>
    <cellStyle name="Input 33 3" xfId="21318" xr:uid="{00000000-0005-0000-0000-00001C820000}"/>
    <cellStyle name="Input 33 3 2" xfId="41589" xr:uid="{00000000-0005-0000-0000-00001D820000}"/>
    <cellStyle name="Input 33 3 2 2" xfId="49368" xr:uid="{00000000-0005-0000-0000-00001E820000}"/>
    <cellStyle name="Input 33 3 3" xfId="49367" xr:uid="{00000000-0005-0000-0000-00001F820000}"/>
    <cellStyle name="Input 33 4" xfId="39351" xr:uid="{00000000-0005-0000-0000-000020820000}"/>
    <cellStyle name="Input 33 4 2" xfId="41590" xr:uid="{00000000-0005-0000-0000-000021820000}"/>
    <cellStyle name="Input 33 4 2 2" xfId="49370" xr:uid="{00000000-0005-0000-0000-000022820000}"/>
    <cellStyle name="Input 33 4 3" xfId="49369" xr:uid="{00000000-0005-0000-0000-000023820000}"/>
    <cellStyle name="Input 33 5" xfId="40477" xr:uid="{00000000-0005-0000-0000-000024820000}"/>
    <cellStyle name="Input 33 5 2" xfId="49371" xr:uid="{00000000-0005-0000-0000-000025820000}"/>
    <cellStyle name="Input 33 6" xfId="49364" xr:uid="{00000000-0005-0000-0000-000026820000}"/>
    <cellStyle name="Input 34" xfId="21319" xr:uid="{00000000-0005-0000-0000-000027820000}"/>
    <cellStyle name="Input 34 2" xfId="21320" xr:uid="{00000000-0005-0000-0000-000028820000}"/>
    <cellStyle name="Input 34 2 2" xfId="21321" xr:uid="{00000000-0005-0000-0000-000029820000}"/>
    <cellStyle name="Input 34 2 2 2" xfId="49374" xr:uid="{00000000-0005-0000-0000-00002A820000}"/>
    <cellStyle name="Input 34 2 3" xfId="41591" xr:uid="{00000000-0005-0000-0000-00002B820000}"/>
    <cellStyle name="Input 34 2 4" xfId="49373" xr:uid="{00000000-0005-0000-0000-00002C820000}"/>
    <cellStyle name="Input 34 3" xfId="21322" xr:uid="{00000000-0005-0000-0000-00002D820000}"/>
    <cellStyle name="Input 34 3 2" xfId="41592" xr:uid="{00000000-0005-0000-0000-00002E820000}"/>
    <cellStyle name="Input 34 3 2 2" xfId="49376" xr:uid="{00000000-0005-0000-0000-00002F820000}"/>
    <cellStyle name="Input 34 3 3" xfId="49375" xr:uid="{00000000-0005-0000-0000-000030820000}"/>
    <cellStyle name="Input 34 4" xfId="39352" xr:uid="{00000000-0005-0000-0000-000031820000}"/>
    <cellStyle name="Input 34 4 2" xfId="41593" xr:uid="{00000000-0005-0000-0000-000032820000}"/>
    <cellStyle name="Input 34 4 2 2" xfId="49378" xr:uid="{00000000-0005-0000-0000-000033820000}"/>
    <cellStyle name="Input 34 4 3" xfId="49377" xr:uid="{00000000-0005-0000-0000-000034820000}"/>
    <cellStyle name="Input 34 5" xfId="40476" xr:uid="{00000000-0005-0000-0000-000035820000}"/>
    <cellStyle name="Input 34 5 2" xfId="49379" xr:uid="{00000000-0005-0000-0000-000036820000}"/>
    <cellStyle name="Input 34 6" xfId="49372" xr:uid="{00000000-0005-0000-0000-000037820000}"/>
    <cellStyle name="Input 35" xfId="21323" xr:uid="{00000000-0005-0000-0000-000038820000}"/>
    <cellStyle name="Input 35 2" xfId="21324" xr:uid="{00000000-0005-0000-0000-000039820000}"/>
    <cellStyle name="Input 35 2 2" xfId="21325" xr:uid="{00000000-0005-0000-0000-00003A820000}"/>
    <cellStyle name="Input 35 2 2 2" xfId="49382" xr:uid="{00000000-0005-0000-0000-00003B820000}"/>
    <cellStyle name="Input 35 2 3" xfId="41594" xr:uid="{00000000-0005-0000-0000-00003C820000}"/>
    <cellStyle name="Input 35 2 4" xfId="49381" xr:uid="{00000000-0005-0000-0000-00003D820000}"/>
    <cellStyle name="Input 35 3" xfId="21326" xr:uid="{00000000-0005-0000-0000-00003E820000}"/>
    <cellStyle name="Input 35 3 2" xfId="41595" xr:uid="{00000000-0005-0000-0000-00003F820000}"/>
    <cellStyle name="Input 35 3 2 2" xfId="49384" xr:uid="{00000000-0005-0000-0000-000040820000}"/>
    <cellStyle name="Input 35 3 3" xfId="49383" xr:uid="{00000000-0005-0000-0000-000041820000}"/>
    <cellStyle name="Input 35 4" xfId="39353" xr:uid="{00000000-0005-0000-0000-000042820000}"/>
    <cellStyle name="Input 35 4 2" xfId="41596" xr:uid="{00000000-0005-0000-0000-000043820000}"/>
    <cellStyle name="Input 35 4 2 2" xfId="49386" xr:uid="{00000000-0005-0000-0000-000044820000}"/>
    <cellStyle name="Input 35 4 3" xfId="49385" xr:uid="{00000000-0005-0000-0000-000045820000}"/>
    <cellStyle name="Input 35 5" xfId="40474" xr:uid="{00000000-0005-0000-0000-000046820000}"/>
    <cellStyle name="Input 35 5 2" xfId="49387" xr:uid="{00000000-0005-0000-0000-000047820000}"/>
    <cellStyle name="Input 35 6" xfId="49380" xr:uid="{00000000-0005-0000-0000-000048820000}"/>
    <cellStyle name="Input 36" xfId="21327" xr:uid="{00000000-0005-0000-0000-000049820000}"/>
    <cellStyle name="Input 36 2" xfId="21328" xr:uid="{00000000-0005-0000-0000-00004A820000}"/>
    <cellStyle name="Input 36 2 2" xfId="21329" xr:uid="{00000000-0005-0000-0000-00004B820000}"/>
    <cellStyle name="Input 36 2 2 2" xfId="49390" xr:uid="{00000000-0005-0000-0000-00004C820000}"/>
    <cellStyle name="Input 36 2 3" xfId="41597" xr:uid="{00000000-0005-0000-0000-00004D820000}"/>
    <cellStyle name="Input 36 2 4" xfId="49389" xr:uid="{00000000-0005-0000-0000-00004E820000}"/>
    <cellStyle name="Input 36 3" xfId="21330" xr:uid="{00000000-0005-0000-0000-00004F820000}"/>
    <cellStyle name="Input 36 3 2" xfId="41598" xr:uid="{00000000-0005-0000-0000-000050820000}"/>
    <cellStyle name="Input 36 3 2 2" xfId="49392" xr:uid="{00000000-0005-0000-0000-000051820000}"/>
    <cellStyle name="Input 36 3 3" xfId="49391" xr:uid="{00000000-0005-0000-0000-000052820000}"/>
    <cellStyle name="Input 36 4" xfId="39354" xr:uid="{00000000-0005-0000-0000-000053820000}"/>
    <cellStyle name="Input 36 4 2" xfId="41599" xr:uid="{00000000-0005-0000-0000-000054820000}"/>
    <cellStyle name="Input 36 4 2 2" xfId="49394" xr:uid="{00000000-0005-0000-0000-000055820000}"/>
    <cellStyle name="Input 36 4 3" xfId="49393" xr:uid="{00000000-0005-0000-0000-000056820000}"/>
    <cellStyle name="Input 36 5" xfId="40473" xr:uid="{00000000-0005-0000-0000-000057820000}"/>
    <cellStyle name="Input 36 5 2" xfId="49395" xr:uid="{00000000-0005-0000-0000-000058820000}"/>
    <cellStyle name="Input 36 6" xfId="49388" xr:uid="{00000000-0005-0000-0000-000059820000}"/>
    <cellStyle name="Input 37" xfId="21331" xr:uid="{00000000-0005-0000-0000-00005A820000}"/>
    <cellStyle name="Input 37 2" xfId="21332" xr:uid="{00000000-0005-0000-0000-00005B820000}"/>
    <cellStyle name="Input 37 2 2" xfId="21333" xr:uid="{00000000-0005-0000-0000-00005C820000}"/>
    <cellStyle name="Input 37 2 2 2" xfId="49398" xr:uid="{00000000-0005-0000-0000-00005D820000}"/>
    <cellStyle name="Input 37 2 3" xfId="41600" xr:uid="{00000000-0005-0000-0000-00005E820000}"/>
    <cellStyle name="Input 37 2 4" xfId="49397" xr:uid="{00000000-0005-0000-0000-00005F820000}"/>
    <cellStyle name="Input 37 3" xfId="21334" xr:uid="{00000000-0005-0000-0000-000060820000}"/>
    <cellStyle name="Input 37 3 2" xfId="41601" xr:uid="{00000000-0005-0000-0000-000061820000}"/>
    <cellStyle name="Input 37 3 2 2" xfId="49400" xr:uid="{00000000-0005-0000-0000-000062820000}"/>
    <cellStyle name="Input 37 3 3" xfId="49399" xr:uid="{00000000-0005-0000-0000-000063820000}"/>
    <cellStyle name="Input 37 4" xfId="39355" xr:uid="{00000000-0005-0000-0000-000064820000}"/>
    <cellStyle name="Input 37 4 2" xfId="41602" xr:uid="{00000000-0005-0000-0000-000065820000}"/>
    <cellStyle name="Input 37 4 2 2" xfId="49402" xr:uid="{00000000-0005-0000-0000-000066820000}"/>
    <cellStyle name="Input 37 4 3" xfId="49401" xr:uid="{00000000-0005-0000-0000-000067820000}"/>
    <cellStyle name="Input 37 5" xfId="35744" xr:uid="{00000000-0005-0000-0000-000068820000}"/>
    <cellStyle name="Input 37 5 2" xfId="49403" xr:uid="{00000000-0005-0000-0000-000069820000}"/>
    <cellStyle name="Input 37 6" xfId="49396" xr:uid="{00000000-0005-0000-0000-00006A820000}"/>
    <cellStyle name="Input 38" xfId="21335" xr:uid="{00000000-0005-0000-0000-00006B820000}"/>
    <cellStyle name="Input 38 2" xfId="21336" xr:uid="{00000000-0005-0000-0000-00006C820000}"/>
    <cellStyle name="Input 38 2 2" xfId="21337" xr:uid="{00000000-0005-0000-0000-00006D820000}"/>
    <cellStyle name="Input 38 2 2 2" xfId="49406" xr:uid="{00000000-0005-0000-0000-00006E820000}"/>
    <cellStyle name="Input 38 2 3" xfId="41603" xr:uid="{00000000-0005-0000-0000-00006F820000}"/>
    <cellStyle name="Input 38 2 4" xfId="49405" xr:uid="{00000000-0005-0000-0000-000070820000}"/>
    <cellStyle name="Input 38 3" xfId="21338" xr:uid="{00000000-0005-0000-0000-000071820000}"/>
    <cellStyle name="Input 38 3 2" xfId="41604" xr:uid="{00000000-0005-0000-0000-000072820000}"/>
    <cellStyle name="Input 38 3 2 2" xfId="49408" xr:uid="{00000000-0005-0000-0000-000073820000}"/>
    <cellStyle name="Input 38 3 3" xfId="49407" xr:uid="{00000000-0005-0000-0000-000074820000}"/>
    <cellStyle name="Input 38 4" xfId="39356" xr:uid="{00000000-0005-0000-0000-000075820000}"/>
    <cellStyle name="Input 38 4 2" xfId="41605" xr:uid="{00000000-0005-0000-0000-000076820000}"/>
    <cellStyle name="Input 38 4 2 2" xfId="49410" xr:uid="{00000000-0005-0000-0000-000077820000}"/>
    <cellStyle name="Input 38 4 3" xfId="49409" xr:uid="{00000000-0005-0000-0000-000078820000}"/>
    <cellStyle name="Input 38 5" xfId="35743" xr:uid="{00000000-0005-0000-0000-000079820000}"/>
    <cellStyle name="Input 38 5 2" xfId="49411" xr:uid="{00000000-0005-0000-0000-00007A820000}"/>
    <cellStyle name="Input 38 6" xfId="49404" xr:uid="{00000000-0005-0000-0000-00007B820000}"/>
    <cellStyle name="Input 39" xfId="21339" xr:uid="{00000000-0005-0000-0000-00007C820000}"/>
    <cellStyle name="Input 39 2" xfId="21340" xr:uid="{00000000-0005-0000-0000-00007D820000}"/>
    <cellStyle name="Input 39 2 2" xfId="21341" xr:uid="{00000000-0005-0000-0000-00007E820000}"/>
    <cellStyle name="Input 39 2 2 2" xfId="49414" xr:uid="{00000000-0005-0000-0000-00007F820000}"/>
    <cellStyle name="Input 39 2 3" xfId="41606" xr:uid="{00000000-0005-0000-0000-000080820000}"/>
    <cellStyle name="Input 39 2 4" xfId="49413" xr:uid="{00000000-0005-0000-0000-000081820000}"/>
    <cellStyle name="Input 39 3" xfId="21342" xr:uid="{00000000-0005-0000-0000-000082820000}"/>
    <cellStyle name="Input 39 3 2" xfId="41607" xr:uid="{00000000-0005-0000-0000-000083820000}"/>
    <cellStyle name="Input 39 3 2 2" xfId="49416" xr:uid="{00000000-0005-0000-0000-000084820000}"/>
    <cellStyle name="Input 39 3 3" xfId="49415" xr:uid="{00000000-0005-0000-0000-000085820000}"/>
    <cellStyle name="Input 39 4" xfId="39357" xr:uid="{00000000-0005-0000-0000-000086820000}"/>
    <cellStyle name="Input 39 4 2" xfId="41608" xr:uid="{00000000-0005-0000-0000-000087820000}"/>
    <cellStyle name="Input 39 4 2 2" xfId="49418" xr:uid="{00000000-0005-0000-0000-000088820000}"/>
    <cellStyle name="Input 39 4 3" xfId="49417" xr:uid="{00000000-0005-0000-0000-000089820000}"/>
    <cellStyle name="Input 39 5" xfId="40472" xr:uid="{00000000-0005-0000-0000-00008A820000}"/>
    <cellStyle name="Input 39 5 2" xfId="49419" xr:uid="{00000000-0005-0000-0000-00008B820000}"/>
    <cellStyle name="Input 39 6" xfId="49412" xr:uid="{00000000-0005-0000-0000-00008C820000}"/>
    <cellStyle name="Input 4" xfId="21343" xr:uid="{00000000-0005-0000-0000-00008D820000}"/>
    <cellStyle name="Input 4 10" xfId="21344" xr:uid="{00000000-0005-0000-0000-00008E820000}"/>
    <cellStyle name="Input 4 10 2" xfId="21345" xr:uid="{00000000-0005-0000-0000-00008F820000}"/>
    <cellStyle name="Input 4 10 2 2" xfId="21346" xr:uid="{00000000-0005-0000-0000-000090820000}"/>
    <cellStyle name="Input 4 10 2 2 2" xfId="49423" xr:uid="{00000000-0005-0000-0000-000091820000}"/>
    <cellStyle name="Input 4 10 2 3" xfId="41610" xr:uid="{00000000-0005-0000-0000-000092820000}"/>
    <cellStyle name="Input 4 10 2 4" xfId="49422" xr:uid="{00000000-0005-0000-0000-000093820000}"/>
    <cellStyle name="Input 4 10 3" xfId="21347" xr:uid="{00000000-0005-0000-0000-000094820000}"/>
    <cellStyle name="Input 4 10 3 2" xfId="21348" xr:uid="{00000000-0005-0000-0000-000095820000}"/>
    <cellStyle name="Input 4 10 3 3" xfId="49424" xr:uid="{00000000-0005-0000-0000-000096820000}"/>
    <cellStyle name="Input 4 10 4" xfId="21349" xr:uid="{00000000-0005-0000-0000-000097820000}"/>
    <cellStyle name="Input 4 10 5" xfId="41609" xr:uid="{00000000-0005-0000-0000-000098820000}"/>
    <cellStyle name="Input 4 10 6" xfId="49421" xr:uid="{00000000-0005-0000-0000-000099820000}"/>
    <cellStyle name="Input 4 11" xfId="21350" xr:uid="{00000000-0005-0000-0000-00009A820000}"/>
    <cellStyle name="Input 4 11 2" xfId="21351" xr:uid="{00000000-0005-0000-0000-00009B820000}"/>
    <cellStyle name="Input 4 11 2 2" xfId="21352" xr:uid="{00000000-0005-0000-0000-00009C820000}"/>
    <cellStyle name="Input 4 11 2 2 2" xfId="49427" xr:uid="{00000000-0005-0000-0000-00009D820000}"/>
    <cellStyle name="Input 4 11 2 3" xfId="41612" xr:uid="{00000000-0005-0000-0000-00009E820000}"/>
    <cellStyle name="Input 4 11 2 4" xfId="49426" xr:uid="{00000000-0005-0000-0000-00009F820000}"/>
    <cellStyle name="Input 4 11 3" xfId="21353" xr:uid="{00000000-0005-0000-0000-0000A0820000}"/>
    <cellStyle name="Input 4 11 3 2" xfId="49428" xr:uid="{00000000-0005-0000-0000-0000A1820000}"/>
    <cellStyle name="Input 4 11 4" xfId="41611" xr:uid="{00000000-0005-0000-0000-0000A2820000}"/>
    <cellStyle name="Input 4 11 5" xfId="49425" xr:uid="{00000000-0005-0000-0000-0000A3820000}"/>
    <cellStyle name="Input 4 12" xfId="21354" xr:uid="{00000000-0005-0000-0000-0000A4820000}"/>
    <cellStyle name="Input 4 12 2" xfId="21355" xr:uid="{00000000-0005-0000-0000-0000A5820000}"/>
    <cellStyle name="Input 4 12 2 2" xfId="49430" xr:uid="{00000000-0005-0000-0000-0000A6820000}"/>
    <cellStyle name="Input 4 12 3" xfId="41613" xr:uid="{00000000-0005-0000-0000-0000A7820000}"/>
    <cellStyle name="Input 4 12 4" xfId="49429" xr:uid="{00000000-0005-0000-0000-0000A8820000}"/>
    <cellStyle name="Input 4 13" xfId="49431" xr:uid="{00000000-0005-0000-0000-0000A9820000}"/>
    <cellStyle name="Input 4 14" xfId="49420" xr:uid="{00000000-0005-0000-0000-0000AA820000}"/>
    <cellStyle name="Input 4 2" xfId="21356" xr:uid="{00000000-0005-0000-0000-0000AB820000}"/>
    <cellStyle name="Input 4 2 2" xfId="21357" xr:uid="{00000000-0005-0000-0000-0000AC820000}"/>
    <cellStyle name="Input 4 2 2 2" xfId="21358" xr:uid="{00000000-0005-0000-0000-0000AD820000}"/>
    <cellStyle name="Input 4 2 2 2 2" xfId="21359" xr:uid="{00000000-0005-0000-0000-0000AE820000}"/>
    <cellStyle name="Input 4 2 2 2 2 2" xfId="21360" xr:uid="{00000000-0005-0000-0000-0000AF820000}"/>
    <cellStyle name="Input 4 2 2 2 2 2 2" xfId="49436" xr:uid="{00000000-0005-0000-0000-0000B0820000}"/>
    <cellStyle name="Input 4 2 2 2 2 3" xfId="41615" xr:uid="{00000000-0005-0000-0000-0000B1820000}"/>
    <cellStyle name="Input 4 2 2 2 2 4" xfId="49435" xr:uid="{00000000-0005-0000-0000-0000B2820000}"/>
    <cellStyle name="Input 4 2 2 2 3" xfId="21361" xr:uid="{00000000-0005-0000-0000-0000B3820000}"/>
    <cellStyle name="Input 4 2 2 2 3 2" xfId="21362" xr:uid="{00000000-0005-0000-0000-0000B4820000}"/>
    <cellStyle name="Input 4 2 2 2 3 3" xfId="49437" xr:uid="{00000000-0005-0000-0000-0000B5820000}"/>
    <cellStyle name="Input 4 2 2 2 4" xfId="21363" xr:uid="{00000000-0005-0000-0000-0000B6820000}"/>
    <cellStyle name="Input 4 2 2 2 5" xfId="41614" xr:uid="{00000000-0005-0000-0000-0000B7820000}"/>
    <cellStyle name="Input 4 2 2 2 6" xfId="49434" xr:uid="{00000000-0005-0000-0000-0000B8820000}"/>
    <cellStyle name="Input 4 2 2 3" xfId="21364" xr:uid="{00000000-0005-0000-0000-0000B9820000}"/>
    <cellStyle name="Input 4 2 2 3 2" xfId="21365" xr:uid="{00000000-0005-0000-0000-0000BA820000}"/>
    <cellStyle name="Input 4 2 2 3 2 2" xfId="21366" xr:uid="{00000000-0005-0000-0000-0000BB820000}"/>
    <cellStyle name="Input 4 2 2 3 2 2 2" xfId="49440" xr:uid="{00000000-0005-0000-0000-0000BC820000}"/>
    <cellStyle name="Input 4 2 2 3 2 3" xfId="41617" xr:uid="{00000000-0005-0000-0000-0000BD820000}"/>
    <cellStyle name="Input 4 2 2 3 2 4" xfId="49439" xr:uid="{00000000-0005-0000-0000-0000BE820000}"/>
    <cellStyle name="Input 4 2 2 3 3" xfId="21367" xr:uid="{00000000-0005-0000-0000-0000BF820000}"/>
    <cellStyle name="Input 4 2 2 3 3 2" xfId="49441" xr:uid="{00000000-0005-0000-0000-0000C0820000}"/>
    <cellStyle name="Input 4 2 2 3 4" xfId="41616" xr:uid="{00000000-0005-0000-0000-0000C1820000}"/>
    <cellStyle name="Input 4 2 2 3 5" xfId="49438" xr:uid="{00000000-0005-0000-0000-0000C2820000}"/>
    <cellStyle name="Input 4 2 2 4" xfId="21368" xr:uid="{00000000-0005-0000-0000-0000C3820000}"/>
    <cellStyle name="Input 4 2 2 4 2" xfId="49442" xr:uid="{00000000-0005-0000-0000-0000C4820000}"/>
    <cellStyle name="Input 4 2 2 5" xfId="40469" xr:uid="{00000000-0005-0000-0000-0000C5820000}"/>
    <cellStyle name="Input 4 2 2 6" xfId="49433" xr:uid="{00000000-0005-0000-0000-0000C6820000}"/>
    <cellStyle name="Input 4 2 3" xfId="21369" xr:uid="{00000000-0005-0000-0000-0000C7820000}"/>
    <cellStyle name="Input 4 2 3 2" xfId="21370" xr:uid="{00000000-0005-0000-0000-0000C8820000}"/>
    <cellStyle name="Input 4 2 3 2 2" xfId="21371" xr:uid="{00000000-0005-0000-0000-0000C9820000}"/>
    <cellStyle name="Input 4 2 3 2 2 2" xfId="49445" xr:uid="{00000000-0005-0000-0000-0000CA820000}"/>
    <cellStyle name="Input 4 2 3 2 3" xfId="41619" xr:uid="{00000000-0005-0000-0000-0000CB820000}"/>
    <cellStyle name="Input 4 2 3 2 4" xfId="49444" xr:uid="{00000000-0005-0000-0000-0000CC820000}"/>
    <cellStyle name="Input 4 2 3 3" xfId="21372" xr:uid="{00000000-0005-0000-0000-0000CD820000}"/>
    <cellStyle name="Input 4 2 3 3 2" xfId="41620" xr:uid="{00000000-0005-0000-0000-0000CE820000}"/>
    <cellStyle name="Input 4 2 3 3 2 2" xfId="49447" xr:uid="{00000000-0005-0000-0000-0000CF820000}"/>
    <cellStyle name="Input 4 2 3 3 3" xfId="49446" xr:uid="{00000000-0005-0000-0000-0000D0820000}"/>
    <cellStyle name="Input 4 2 3 4" xfId="41618" xr:uid="{00000000-0005-0000-0000-0000D1820000}"/>
    <cellStyle name="Input 4 2 3 4 2" xfId="49448" xr:uid="{00000000-0005-0000-0000-0000D2820000}"/>
    <cellStyle name="Input 4 2 3 5" xfId="49443" xr:uid="{00000000-0005-0000-0000-0000D3820000}"/>
    <cellStyle name="Input 4 2 4" xfId="21373" xr:uid="{00000000-0005-0000-0000-0000D4820000}"/>
    <cellStyle name="Input 4 2 4 2" xfId="21374" xr:uid="{00000000-0005-0000-0000-0000D5820000}"/>
    <cellStyle name="Input 4 2 4 2 2" xfId="21375" xr:uid="{00000000-0005-0000-0000-0000D6820000}"/>
    <cellStyle name="Input 4 2 4 2 2 2" xfId="49451" xr:uid="{00000000-0005-0000-0000-0000D7820000}"/>
    <cellStyle name="Input 4 2 4 2 3" xfId="41622" xr:uid="{00000000-0005-0000-0000-0000D8820000}"/>
    <cellStyle name="Input 4 2 4 2 4" xfId="49450" xr:uid="{00000000-0005-0000-0000-0000D9820000}"/>
    <cellStyle name="Input 4 2 4 3" xfId="21376" xr:uid="{00000000-0005-0000-0000-0000DA820000}"/>
    <cellStyle name="Input 4 2 4 3 2" xfId="21377" xr:uid="{00000000-0005-0000-0000-0000DB820000}"/>
    <cellStyle name="Input 4 2 4 3 3" xfId="49452" xr:uid="{00000000-0005-0000-0000-0000DC820000}"/>
    <cellStyle name="Input 4 2 4 4" xfId="21378" xr:uid="{00000000-0005-0000-0000-0000DD820000}"/>
    <cellStyle name="Input 4 2 4 5" xfId="41621" xr:uid="{00000000-0005-0000-0000-0000DE820000}"/>
    <cellStyle name="Input 4 2 4 6" xfId="49449" xr:uid="{00000000-0005-0000-0000-0000DF820000}"/>
    <cellStyle name="Input 4 2 5" xfId="21379" xr:uid="{00000000-0005-0000-0000-0000E0820000}"/>
    <cellStyle name="Input 4 2 5 2" xfId="21380" xr:uid="{00000000-0005-0000-0000-0000E1820000}"/>
    <cellStyle name="Input 4 2 5 2 2" xfId="21381" xr:uid="{00000000-0005-0000-0000-0000E2820000}"/>
    <cellStyle name="Input 4 2 5 2 2 2" xfId="49455" xr:uid="{00000000-0005-0000-0000-0000E3820000}"/>
    <cellStyle name="Input 4 2 5 2 3" xfId="41624" xr:uid="{00000000-0005-0000-0000-0000E4820000}"/>
    <cellStyle name="Input 4 2 5 2 4" xfId="49454" xr:uid="{00000000-0005-0000-0000-0000E5820000}"/>
    <cellStyle name="Input 4 2 5 3" xfId="21382" xr:uid="{00000000-0005-0000-0000-0000E6820000}"/>
    <cellStyle name="Input 4 2 5 3 2" xfId="49456" xr:uid="{00000000-0005-0000-0000-0000E7820000}"/>
    <cellStyle name="Input 4 2 5 4" xfId="41623" xr:uid="{00000000-0005-0000-0000-0000E8820000}"/>
    <cellStyle name="Input 4 2 5 5" xfId="49453" xr:uid="{00000000-0005-0000-0000-0000E9820000}"/>
    <cellStyle name="Input 4 2 6" xfId="21383" xr:uid="{00000000-0005-0000-0000-0000EA820000}"/>
    <cellStyle name="Input 4 2 6 2" xfId="49457" xr:uid="{00000000-0005-0000-0000-0000EB820000}"/>
    <cellStyle name="Input 4 2 7" xfId="40471" xr:uid="{00000000-0005-0000-0000-0000EC820000}"/>
    <cellStyle name="Input 4 2 8" xfId="49432" xr:uid="{00000000-0005-0000-0000-0000ED820000}"/>
    <cellStyle name="Input 4 3" xfId="21384" xr:uid="{00000000-0005-0000-0000-0000EE820000}"/>
    <cellStyle name="Input 4 3 2" xfId="21385" xr:uid="{00000000-0005-0000-0000-0000EF820000}"/>
    <cellStyle name="Input 4 3 2 2" xfId="21386" xr:uid="{00000000-0005-0000-0000-0000F0820000}"/>
    <cellStyle name="Input 4 3 2 2 2" xfId="21387" xr:uid="{00000000-0005-0000-0000-0000F1820000}"/>
    <cellStyle name="Input 4 3 2 2 2 2" xfId="21388" xr:uid="{00000000-0005-0000-0000-0000F2820000}"/>
    <cellStyle name="Input 4 3 2 2 2 2 2" xfId="49462" xr:uid="{00000000-0005-0000-0000-0000F3820000}"/>
    <cellStyle name="Input 4 3 2 2 2 3" xfId="41626" xr:uid="{00000000-0005-0000-0000-0000F4820000}"/>
    <cellStyle name="Input 4 3 2 2 2 4" xfId="49461" xr:uid="{00000000-0005-0000-0000-0000F5820000}"/>
    <cellStyle name="Input 4 3 2 2 3" xfId="21389" xr:uid="{00000000-0005-0000-0000-0000F6820000}"/>
    <cellStyle name="Input 4 3 2 2 3 2" xfId="21390" xr:uid="{00000000-0005-0000-0000-0000F7820000}"/>
    <cellStyle name="Input 4 3 2 2 3 3" xfId="49463" xr:uid="{00000000-0005-0000-0000-0000F8820000}"/>
    <cellStyle name="Input 4 3 2 2 4" xfId="21391" xr:uid="{00000000-0005-0000-0000-0000F9820000}"/>
    <cellStyle name="Input 4 3 2 2 5" xfId="41625" xr:uid="{00000000-0005-0000-0000-0000FA820000}"/>
    <cellStyle name="Input 4 3 2 2 6" xfId="49460" xr:uid="{00000000-0005-0000-0000-0000FB820000}"/>
    <cellStyle name="Input 4 3 2 3" xfId="21392" xr:uid="{00000000-0005-0000-0000-0000FC820000}"/>
    <cellStyle name="Input 4 3 2 3 2" xfId="21393" xr:uid="{00000000-0005-0000-0000-0000FD820000}"/>
    <cellStyle name="Input 4 3 2 3 2 2" xfId="21394" xr:uid="{00000000-0005-0000-0000-0000FE820000}"/>
    <cellStyle name="Input 4 3 2 3 2 2 2" xfId="49466" xr:uid="{00000000-0005-0000-0000-0000FF820000}"/>
    <cellStyle name="Input 4 3 2 3 2 3" xfId="41628" xr:uid="{00000000-0005-0000-0000-000000830000}"/>
    <cellStyle name="Input 4 3 2 3 2 4" xfId="49465" xr:uid="{00000000-0005-0000-0000-000001830000}"/>
    <cellStyle name="Input 4 3 2 3 3" xfId="21395" xr:uid="{00000000-0005-0000-0000-000002830000}"/>
    <cellStyle name="Input 4 3 2 3 3 2" xfId="49467" xr:uid="{00000000-0005-0000-0000-000003830000}"/>
    <cellStyle name="Input 4 3 2 3 4" xfId="41627" xr:uid="{00000000-0005-0000-0000-000004830000}"/>
    <cellStyle name="Input 4 3 2 3 5" xfId="49464" xr:uid="{00000000-0005-0000-0000-000005830000}"/>
    <cellStyle name="Input 4 3 2 4" xfId="21396" xr:uid="{00000000-0005-0000-0000-000006830000}"/>
    <cellStyle name="Input 4 3 2 4 2" xfId="49468" xr:uid="{00000000-0005-0000-0000-000007830000}"/>
    <cellStyle name="Input 4 3 2 5" xfId="40466" xr:uid="{00000000-0005-0000-0000-000008830000}"/>
    <cellStyle name="Input 4 3 2 6" xfId="49459" xr:uid="{00000000-0005-0000-0000-000009830000}"/>
    <cellStyle name="Input 4 3 3" xfId="21397" xr:uid="{00000000-0005-0000-0000-00000A830000}"/>
    <cellStyle name="Input 4 3 3 2" xfId="21398" xr:uid="{00000000-0005-0000-0000-00000B830000}"/>
    <cellStyle name="Input 4 3 3 2 2" xfId="21399" xr:uid="{00000000-0005-0000-0000-00000C830000}"/>
    <cellStyle name="Input 4 3 3 2 2 2" xfId="49471" xr:uid="{00000000-0005-0000-0000-00000D830000}"/>
    <cellStyle name="Input 4 3 3 2 3" xfId="41630" xr:uid="{00000000-0005-0000-0000-00000E830000}"/>
    <cellStyle name="Input 4 3 3 2 4" xfId="49470" xr:uid="{00000000-0005-0000-0000-00000F830000}"/>
    <cellStyle name="Input 4 3 3 3" xfId="21400" xr:uid="{00000000-0005-0000-0000-000010830000}"/>
    <cellStyle name="Input 4 3 3 3 2" xfId="41631" xr:uid="{00000000-0005-0000-0000-000011830000}"/>
    <cellStyle name="Input 4 3 3 3 2 2" xfId="49473" xr:uid="{00000000-0005-0000-0000-000012830000}"/>
    <cellStyle name="Input 4 3 3 3 3" xfId="49472" xr:uid="{00000000-0005-0000-0000-000013830000}"/>
    <cellStyle name="Input 4 3 3 4" xfId="41629" xr:uid="{00000000-0005-0000-0000-000014830000}"/>
    <cellStyle name="Input 4 3 3 4 2" xfId="49474" xr:uid="{00000000-0005-0000-0000-000015830000}"/>
    <cellStyle name="Input 4 3 3 5" xfId="49469" xr:uid="{00000000-0005-0000-0000-000016830000}"/>
    <cellStyle name="Input 4 3 4" xfId="21401" xr:uid="{00000000-0005-0000-0000-000017830000}"/>
    <cellStyle name="Input 4 3 4 2" xfId="21402" xr:uid="{00000000-0005-0000-0000-000018830000}"/>
    <cellStyle name="Input 4 3 4 2 2" xfId="21403" xr:uid="{00000000-0005-0000-0000-000019830000}"/>
    <cellStyle name="Input 4 3 4 2 2 2" xfId="49477" xr:uid="{00000000-0005-0000-0000-00001A830000}"/>
    <cellStyle name="Input 4 3 4 2 3" xfId="41633" xr:uid="{00000000-0005-0000-0000-00001B830000}"/>
    <cellStyle name="Input 4 3 4 2 4" xfId="49476" xr:uid="{00000000-0005-0000-0000-00001C830000}"/>
    <cellStyle name="Input 4 3 4 3" xfId="21404" xr:uid="{00000000-0005-0000-0000-00001D830000}"/>
    <cellStyle name="Input 4 3 4 3 2" xfId="21405" xr:uid="{00000000-0005-0000-0000-00001E830000}"/>
    <cellStyle name="Input 4 3 4 3 3" xfId="49478" xr:uid="{00000000-0005-0000-0000-00001F830000}"/>
    <cellStyle name="Input 4 3 4 4" xfId="21406" xr:uid="{00000000-0005-0000-0000-000020830000}"/>
    <cellStyle name="Input 4 3 4 5" xfId="41632" xr:uid="{00000000-0005-0000-0000-000021830000}"/>
    <cellStyle name="Input 4 3 4 6" xfId="49475" xr:uid="{00000000-0005-0000-0000-000022830000}"/>
    <cellStyle name="Input 4 3 5" xfId="21407" xr:uid="{00000000-0005-0000-0000-000023830000}"/>
    <cellStyle name="Input 4 3 5 2" xfId="21408" xr:uid="{00000000-0005-0000-0000-000024830000}"/>
    <cellStyle name="Input 4 3 5 2 2" xfId="21409" xr:uid="{00000000-0005-0000-0000-000025830000}"/>
    <cellStyle name="Input 4 3 5 2 2 2" xfId="49481" xr:uid="{00000000-0005-0000-0000-000026830000}"/>
    <cellStyle name="Input 4 3 5 2 3" xfId="41635" xr:uid="{00000000-0005-0000-0000-000027830000}"/>
    <cellStyle name="Input 4 3 5 2 4" xfId="49480" xr:uid="{00000000-0005-0000-0000-000028830000}"/>
    <cellStyle name="Input 4 3 5 3" xfId="21410" xr:uid="{00000000-0005-0000-0000-000029830000}"/>
    <cellStyle name="Input 4 3 5 3 2" xfId="49482" xr:uid="{00000000-0005-0000-0000-00002A830000}"/>
    <cellStyle name="Input 4 3 5 4" xfId="41634" xr:uid="{00000000-0005-0000-0000-00002B830000}"/>
    <cellStyle name="Input 4 3 5 5" xfId="49479" xr:uid="{00000000-0005-0000-0000-00002C830000}"/>
    <cellStyle name="Input 4 3 6" xfId="21411" xr:uid="{00000000-0005-0000-0000-00002D830000}"/>
    <cellStyle name="Input 4 3 6 2" xfId="49483" xr:uid="{00000000-0005-0000-0000-00002E830000}"/>
    <cellStyle name="Input 4 3 7" xfId="40468" xr:uid="{00000000-0005-0000-0000-00002F830000}"/>
    <cellStyle name="Input 4 3 8" xfId="49458" xr:uid="{00000000-0005-0000-0000-000030830000}"/>
    <cellStyle name="Input 4 4" xfId="21412" xr:uid="{00000000-0005-0000-0000-000031830000}"/>
    <cellStyle name="Input 4 4 2" xfId="21413" xr:uid="{00000000-0005-0000-0000-000032830000}"/>
    <cellStyle name="Input 4 4 2 2" xfId="21414" xr:uid="{00000000-0005-0000-0000-000033830000}"/>
    <cellStyle name="Input 4 4 2 2 2" xfId="21415" xr:uid="{00000000-0005-0000-0000-000034830000}"/>
    <cellStyle name="Input 4 4 2 2 2 2" xfId="49487" xr:uid="{00000000-0005-0000-0000-000035830000}"/>
    <cellStyle name="Input 4 4 2 2 3" xfId="41637" xr:uid="{00000000-0005-0000-0000-000036830000}"/>
    <cellStyle name="Input 4 4 2 2 4" xfId="49486" xr:uid="{00000000-0005-0000-0000-000037830000}"/>
    <cellStyle name="Input 4 4 2 3" xfId="21416" xr:uid="{00000000-0005-0000-0000-000038830000}"/>
    <cellStyle name="Input 4 4 2 3 2" xfId="41638" xr:uid="{00000000-0005-0000-0000-000039830000}"/>
    <cellStyle name="Input 4 4 2 3 2 2" xfId="49489" xr:uid="{00000000-0005-0000-0000-00003A830000}"/>
    <cellStyle name="Input 4 4 2 3 3" xfId="49488" xr:uid="{00000000-0005-0000-0000-00003B830000}"/>
    <cellStyle name="Input 4 4 2 4" xfId="41636" xr:uid="{00000000-0005-0000-0000-00003C830000}"/>
    <cellStyle name="Input 4 4 2 4 2" xfId="49490" xr:uid="{00000000-0005-0000-0000-00003D830000}"/>
    <cellStyle name="Input 4 4 2 5" xfId="49485" xr:uid="{00000000-0005-0000-0000-00003E830000}"/>
    <cellStyle name="Input 4 4 3" xfId="21417" xr:uid="{00000000-0005-0000-0000-00003F830000}"/>
    <cellStyle name="Input 4 4 3 2" xfId="21418" xr:uid="{00000000-0005-0000-0000-000040830000}"/>
    <cellStyle name="Input 4 4 3 2 2" xfId="21419" xr:uid="{00000000-0005-0000-0000-000041830000}"/>
    <cellStyle name="Input 4 4 3 2 2 2" xfId="49493" xr:uid="{00000000-0005-0000-0000-000042830000}"/>
    <cellStyle name="Input 4 4 3 2 3" xfId="41640" xr:uid="{00000000-0005-0000-0000-000043830000}"/>
    <cellStyle name="Input 4 4 3 2 4" xfId="49492" xr:uid="{00000000-0005-0000-0000-000044830000}"/>
    <cellStyle name="Input 4 4 3 3" xfId="21420" xr:uid="{00000000-0005-0000-0000-000045830000}"/>
    <cellStyle name="Input 4 4 3 3 2" xfId="41641" xr:uid="{00000000-0005-0000-0000-000046830000}"/>
    <cellStyle name="Input 4 4 3 3 2 2" xfId="49495" xr:uid="{00000000-0005-0000-0000-000047830000}"/>
    <cellStyle name="Input 4 4 3 3 3" xfId="49494" xr:uid="{00000000-0005-0000-0000-000048830000}"/>
    <cellStyle name="Input 4 4 3 4" xfId="41639" xr:uid="{00000000-0005-0000-0000-000049830000}"/>
    <cellStyle name="Input 4 4 3 4 2" xfId="49496" xr:uid="{00000000-0005-0000-0000-00004A830000}"/>
    <cellStyle name="Input 4 4 3 5" xfId="49491" xr:uid="{00000000-0005-0000-0000-00004B830000}"/>
    <cellStyle name="Input 4 4 4" xfId="21421" xr:uid="{00000000-0005-0000-0000-00004C830000}"/>
    <cellStyle name="Input 4 4 4 2" xfId="21422" xr:uid="{00000000-0005-0000-0000-00004D830000}"/>
    <cellStyle name="Input 4 4 4 2 2" xfId="21423" xr:uid="{00000000-0005-0000-0000-00004E830000}"/>
    <cellStyle name="Input 4 4 4 2 2 2" xfId="49499" xr:uid="{00000000-0005-0000-0000-00004F830000}"/>
    <cellStyle name="Input 4 4 4 2 3" xfId="41643" xr:uid="{00000000-0005-0000-0000-000050830000}"/>
    <cellStyle name="Input 4 4 4 2 4" xfId="49498" xr:uid="{00000000-0005-0000-0000-000051830000}"/>
    <cellStyle name="Input 4 4 4 3" xfId="21424" xr:uid="{00000000-0005-0000-0000-000052830000}"/>
    <cellStyle name="Input 4 4 4 3 2" xfId="21425" xr:uid="{00000000-0005-0000-0000-000053830000}"/>
    <cellStyle name="Input 4 4 4 3 3" xfId="49500" xr:uid="{00000000-0005-0000-0000-000054830000}"/>
    <cellStyle name="Input 4 4 4 4" xfId="21426" xr:uid="{00000000-0005-0000-0000-000055830000}"/>
    <cellStyle name="Input 4 4 4 5" xfId="41642" xr:uid="{00000000-0005-0000-0000-000056830000}"/>
    <cellStyle name="Input 4 4 4 6" xfId="49497" xr:uid="{00000000-0005-0000-0000-000057830000}"/>
    <cellStyle name="Input 4 4 5" xfId="21427" xr:uid="{00000000-0005-0000-0000-000058830000}"/>
    <cellStyle name="Input 4 4 5 2" xfId="21428" xr:uid="{00000000-0005-0000-0000-000059830000}"/>
    <cellStyle name="Input 4 4 5 2 2" xfId="21429" xr:uid="{00000000-0005-0000-0000-00005A830000}"/>
    <cellStyle name="Input 4 4 5 2 2 2" xfId="49503" xr:uid="{00000000-0005-0000-0000-00005B830000}"/>
    <cellStyle name="Input 4 4 5 2 3" xfId="41645" xr:uid="{00000000-0005-0000-0000-00005C830000}"/>
    <cellStyle name="Input 4 4 5 2 4" xfId="49502" xr:uid="{00000000-0005-0000-0000-00005D830000}"/>
    <cellStyle name="Input 4 4 5 3" xfId="21430" xr:uid="{00000000-0005-0000-0000-00005E830000}"/>
    <cellStyle name="Input 4 4 5 3 2" xfId="49504" xr:uid="{00000000-0005-0000-0000-00005F830000}"/>
    <cellStyle name="Input 4 4 5 4" xfId="41644" xr:uid="{00000000-0005-0000-0000-000060830000}"/>
    <cellStyle name="Input 4 4 5 5" xfId="49501" xr:uid="{00000000-0005-0000-0000-000061830000}"/>
    <cellStyle name="Input 4 4 6" xfId="21431" xr:uid="{00000000-0005-0000-0000-000062830000}"/>
    <cellStyle name="Input 4 4 6 2" xfId="49505" xr:uid="{00000000-0005-0000-0000-000063830000}"/>
    <cellStyle name="Input 4 4 7" xfId="40465" xr:uid="{00000000-0005-0000-0000-000064830000}"/>
    <cellStyle name="Input 4 4 8" xfId="49484" xr:uid="{00000000-0005-0000-0000-000065830000}"/>
    <cellStyle name="Input 4 5" xfId="21432" xr:uid="{00000000-0005-0000-0000-000066830000}"/>
    <cellStyle name="Input 4 5 2" xfId="21433" xr:uid="{00000000-0005-0000-0000-000067830000}"/>
    <cellStyle name="Input 4 5 2 2" xfId="21434" xr:uid="{00000000-0005-0000-0000-000068830000}"/>
    <cellStyle name="Input 4 5 2 2 2" xfId="21435" xr:uid="{00000000-0005-0000-0000-000069830000}"/>
    <cellStyle name="Input 4 5 2 2 2 2" xfId="49509" xr:uid="{00000000-0005-0000-0000-00006A830000}"/>
    <cellStyle name="Input 4 5 2 2 3" xfId="41648" xr:uid="{00000000-0005-0000-0000-00006B830000}"/>
    <cellStyle name="Input 4 5 2 2 4" xfId="49508" xr:uid="{00000000-0005-0000-0000-00006C830000}"/>
    <cellStyle name="Input 4 5 2 3" xfId="21436" xr:uid="{00000000-0005-0000-0000-00006D830000}"/>
    <cellStyle name="Input 4 5 2 3 2" xfId="41649" xr:uid="{00000000-0005-0000-0000-00006E830000}"/>
    <cellStyle name="Input 4 5 2 3 2 2" xfId="49511" xr:uid="{00000000-0005-0000-0000-00006F830000}"/>
    <cellStyle name="Input 4 5 2 3 3" xfId="49510" xr:uid="{00000000-0005-0000-0000-000070830000}"/>
    <cellStyle name="Input 4 5 2 4" xfId="41647" xr:uid="{00000000-0005-0000-0000-000071830000}"/>
    <cellStyle name="Input 4 5 2 4 2" xfId="49512" xr:uid="{00000000-0005-0000-0000-000072830000}"/>
    <cellStyle name="Input 4 5 2 5" xfId="49507" xr:uid="{00000000-0005-0000-0000-000073830000}"/>
    <cellStyle name="Input 4 5 3" xfId="21437" xr:uid="{00000000-0005-0000-0000-000074830000}"/>
    <cellStyle name="Input 4 5 3 2" xfId="21438" xr:uid="{00000000-0005-0000-0000-000075830000}"/>
    <cellStyle name="Input 4 5 3 2 2" xfId="21439" xr:uid="{00000000-0005-0000-0000-000076830000}"/>
    <cellStyle name="Input 4 5 3 2 2 2" xfId="49515" xr:uid="{00000000-0005-0000-0000-000077830000}"/>
    <cellStyle name="Input 4 5 3 2 3" xfId="41651" xr:uid="{00000000-0005-0000-0000-000078830000}"/>
    <cellStyle name="Input 4 5 3 2 4" xfId="49514" xr:uid="{00000000-0005-0000-0000-000079830000}"/>
    <cellStyle name="Input 4 5 3 3" xfId="21440" xr:uid="{00000000-0005-0000-0000-00007A830000}"/>
    <cellStyle name="Input 4 5 3 3 2" xfId="41652" xr:uid="{00000000-0005-0000-0000-00007B830000}"/>
    <cellStyle name="Input 4 5 3 3 2 2" xfId="49517" xr:uid="{00000000-0005-0000-0000-00007C830000}"/>
    <cellStyle name="Input 4 5 3 3 3" xfId="49516" xr:uid="{00000000-0005-0000-0000-00007D830000}"/>
    <cellStyle name="Input 4 5 3 4" xfId="41650" xr:uid="{00000000-0005-0000-0000-00007E830000}"/>
    <cellStyle name="Input 4 5 3 4 2" xfId="49518" xr:uid="{00000000-0005-0000-0000-00007F830000}"/>
    <cellStyle name="Input 4 5 3 5" xfId="49513" xr:uid="{00000000-0005-0000-0000-000080830000}"/>
    <cellStyle name="Input 4 5 4" xfId="21441" xr:uid="{00000000-0005-0000-0000-000081830000}"/>
    <cellStyle name="Input 4 5 4 2" xfId="21442" xr:uid="{00000000-0005-0000-0000-000082830000}"/>
    <cellStyle name="Input 4 5 4 2 2" xfId="49520" xr:uid="{00000000-0005-0000-0000-000083830000}"/>
    <cellStyle name="Input 4 5 4 3" xfId="41653" xr:uid="{00000000-0005-0000-0000-000084830000}"/>
    <cellStyle name="Input 4 5 4 4" xfId="49519" xr:uid="{00000000-0005-0000-0000-000085830000}"/>
    <cellStyle name="Input 4 5 5" xfId="21443" xr:uid="{00000000-0005-0000-0000-000086830000}"/>
    <cellStyle name="Input 4 5 5 2" xfId="41654" xr:uid="{00000000-0005-0000-0000-000087830000}"/>
    <cellStyle name="Input 4 5 5 2 2" xfId="49522" xr:uid="{00000000-0005-0000-0000-000088830000}"/>
    <cellStyle name="Input 4 5 5 3" xfId="49521" xr:uid="{00000000-0005-0000-0000-000089830000}"/>
    <cellStyle name="Input 4 5 6" xfId="41646" xr:uid="{00000000-0005-0000-0000-00008A830000}"/>
    <cellStyle name="Input 4 5 6 2" xfId="49523" xr:uid="{00000000-0005-0000-0000-00008B830000}"/>
    <cellStyle name="Input 4 5 7" xfId="49506" xr:uid="{00000000-0005-0000-0000-00008C830000}"/>
    <cellStyle name="Input 4 6" xfId="21444" xr:uid="{00000000-0005-0000-0000-00008D830000}"/>
    <cellStyle name="Input 4 6 2" xfId="21445" xr:uid="{00000000-0005-0000-0000-00008E830000}"/>
    <cellStyle name="Input 4 6 2 2" xfId="21446" xr:uid="{00000000-0005-0000-0000-00008F830000}"/>
    <cellStyle name="Input 4 6 2 2 2" xfId="49526" xr:uid="{00000000-0005-0000-0000-000090830000}"/>
    <cellStyle name="Input 4 6 2 3" xfId="41656" xr:uid="{00000000-0005-0000-0000-000091830000}"/>
    <cellStyle name="Input 4 6 2 4" xfId="49525" xr:uid="{00000000-0005-0000-0000-000092830000}"/>
    <cellStyle name="Input 4 6 3" xfId="21447" xr:uid="{00000000-0005-0000-0000-000093830000}"/>
    <cellStyle name="Input 4 6 3 2" xfId="41657" xr:uid="{00000000-0005-0000-0000-000094830000}"/>
    <cellStyle name="Input 4 6 3 2 2" xfId="49528" xr:uid="{00000000-0005-0000-0000-000095830000}"/>
    <cellStyle name="Input 4 6 3 3" xfId="49527" xr:uid="{00000000-0005-0000-0000-000096830000}"/>
    <cellStyle name="Input 4 6 4" xfId="41655" xr:uid="{00000000-0005-0000-0000-000097830000}"/>
    <cellStyle name="Input 4 6 4 2" xfId="49529" xr:uid="{00000000-0005-0000-0000-000098830000}"/>
    <cellStyle name="Input 4 6 5" xfId="49524" xr:uid="{00000000-0005-0000-0000-000099830000}"/>
    <cellStyle name="Input 4 7" xfId="21448" xr:uid="{00000000-0005-0000-0000-00009A830000}"/>
    <cellStyle name="Input 4 7 2" xfId="21449" xr:uid="{00000000-0005-0000-0000-00009B830000}"/>
    <cellStyle name="Input 4 7 2 2" xfId="21450" xr:uid="{00000000-0005-0000-0000-00009C830000}"/>
    <cellStyle name="Input 4 7 2 2 2" xfId="49532" xr:uid="{00000000-0005-0000-0000-00009D830000}"/>
    <cellStyle name="Input 4 7 2 3" xfId="41659" xr:uid="{00000000-0005-0000-0000-00009E830000}"/>
    <cellStyle name="Input 4 7 2 4" xfId="49531" xr:uid="{00000000-0005-0000-0000-00009F830000}"/>
    <cellStyle name="Input 4 7 3" xfId="21451" xr:uid="{00000000-0005-0000-0000-0000A0830000}"/>
    <cellStyle name="Input 4 7 3 2" xfId="41660" xr:uid="{00000000-0005-0000-0000-0000A1830000}"/>
    <cellStyle name="Input 4 7 3 2 2" xfId="49534" xr:uid="{00000000-0005-0000-0000-0000A2830000}"/>
    <cellStyle name="Input 4 7 3 3" xfId="49533" xr:uid="{00000000-0005-0000-0000-0000A3830000}"/>
    <cellStyle name="Input 4 7 4" xfId="41658" xr:uid="{00000000-0005-0000-0000-0000A4830000}"/>
    <cellStyle name="Input 4 7 4 2" xfId="49535" xr:uid="{00000000-0005-0000-0000-0000A5830000}"/>
    <cellStyle name="Input 4 7 5" xfId="49530" xr:uid="{00000000-0005-0000-0000-0000A6830000}"/>
    <cellStyle name="Input 4 8" xfId="21452" xr:uid="{00000000-0005-0000-0000-0000A7830000}"/>
    <cellStyle name="Input 4 9" xfId="21453" xr:uid="{00000000-0005-0000-0000-0000A8830000}"/>
    <cellStyle name="Input 4 9 2" xfId="21454" xr:uid="{00000000-0005-0000-0000-0000A9830000}"/>
    <cellStyle name="Input 4 9 2 2" xfId="21455" xr:uid="{00000000-0005-0000-0000-0000AA830000}"/>
    <cellStyle name="Input 4 9 2 2 2" xfId="49538" xr:uid="{00000000-0005-0000-0000-0000AB830000}"/>
    <cellStyle name="Input 4 9 2 3" xfId="41662" xr:uid="{00000000-0005-0000-0000-0000AC830000}"/>
    <cellStyle name="Input 4 9 2 4" xfId="49537" xr:uid="{00000000-0005-0000-0000-0000AD830000}"/>
    <cellStyle name="Input 4 9 3" xfId="21456" xr:uid="{00000000-0005-0000-0000-0000AE830000}"/>
    <cellStyle name="Input 4 9 3 2" xfId="41663" xr:uid="{00000000-0005-0000-0000-0000AF830000}"/>
    <cellStyle name="Input 4 9 3 2 2" xfId="49540" xr:uid="{00000000-0005-0000-0000-0000B0830000}"/>
    <cellStyle name="Input 4 9 3 3" xfId="49539" xr:uid="{00000000-0005-0000-0000-0000B1830000}"/>
    <cellStyle name="Input 4 9 4" xfId="41661" xr:uid="{00000000-0005-0000-0000-0000B2830000}"/>
    <cellStyle name="Input 4 9 4 2" xfId="49541" xr:uid="{00000000-0005-0000-0000-0000B3830000}"/>
    <cellStyle name="Input 4 9 5" xfId="49536" xr:uid="{00000000-0005-0000-0000-0000B4830000}"/>
    <cellStyle name="Input 40" xfId="21457" xr:uid="{00000000-0005-0000-0000-0000B5830000}"/>
    <cellStyle name="Input 40 2" xfId="21458" xr:uid="{00000000-0005-0000-0000-0000B6830000}"/>
    <cellStyle name="Input 40 2 2" xfId="21459" xr:uid="{00000000-0005-0000-0000-0000B7830000}"/>
    <cellStyle name="Input 40 2 2 2" xfId="49544" xr:uid="{00000000-0005-0000-0000-0000B8830000}"/>
    <cellStyle name="Input 40 2 3" xfId="41664" xr:uid="{00000000-0005-0000-0000-0000B9830000}"/>
    <cellStyle name="Input 40 2 4" xfId="49543" xr:uid="{00000000-0005-0000-0000-0000BA830000}"/>
    <cellStyle name="Input 40 3" xfId="21460" xr:uid="{00000000-0005-0000-0000-0000BB830000}"/>
    <cellStyle name="Input 40 3 2" xfId="41665" xr:uid="{00000000-0005-0000-0000-0000BC830000}"/>
    <cellStyle name="Input 40 3 2 2" xfId="49546" xr:uid="{00000000-0005-0000-0000-0000BD830000}"/>
    <cellStyle name="Input 40 3 3" xfId="49545" xr:uid="{00000000-0005-0000-0000-0000BE830000}"/>
    <cellStyle name="Input 40 4" xfId="39358" xr:uid="{00000000-0005-0000-0000-0000BF830000}"/>
    <cellStyle name="Input 40 4 2" xfId="41666" xr:uid="{00000000-0005-0000-0000-0000C0830000}"/>
    <cellStyle name="Input 40 4 2 2" xfId="49548" xr:uid="{00000000-0005-0000-0000-0000C1830000}"/>
    <cellStyle name="Input 40 4 3" xfId="49547" xr:uid="{00000000-0005-0000-0000-0000C2830000}"/>
    <cellStyle name="Input 40 5" xfId="35742" xr:uid="{00000000-0005-0000-0000-0000C3830000}"/>
    <cellStyle name="Input 40 5 2" xfId="49549" xr:uid="{00000000-0005-0000-0000-0000C4830000}"/>
    <cellStyle name="Input 40 6" xfId="49542" xr:uid="{00000000-0005-0000-0000-0000C5830000}"/>
    <cellStyle name="Input 41" xfId="21461" xr:uid="{00000000-0005-0000-0000-0000C6830000}"/>
    <cellStyle name="Input 41 2" xfId="21462" xr:uid="{00000000-0005-0000-0000-0000C7830000}"/>
    <cellStyle name="Input 41 2 2" xfId="21463" xr:uid="{00000000-0005-0000-0000-0000C8830000}"/>
    <cellStyle name="Input 41 2 2 2" xfId="49552" xr:uid="{00000000-0005-0000-0000-0000C9830000}"/>
    <cellStyle name="Input 41 2 3" xfId="41667" xr:uid="{00000000-0005-0000-0000-0000CA830000}"/>
    <cellStyle name="Input 41 2 4" xfId="49551" xr:uid="{00000000-0005-0000-0000-0000CB830000}"/>
    <cellStyle name="Input 41 3" xfId="21464" xr:uid="{00000000-0005-0000-0000-0000CC830000}"/>
    <cellStyle name="Input 41 3 2" xfId="41668" xr:uid="{00000000-0005-0000-0000-0000CD830000}"/>
    <cellStyle name="Input 41 3 2 2" xfId="49554" xr:uid="{00000000-0005-0000-0000-0000CE830000}"/>
    <cellStyle name="Input 41 3 3" xfId="49553" xr:uid="{00000000-0005-0000-0000-0000CF830000}"/>
    <cellStyle name="Input 41 4" xfId="39359" xr:uid="{00000000-0005-0000-0000-0000D0830000}"/>
    <cellStyle name="Input 41 4 2" xfId="41669" xr:uid="{00000000-0005-0000-0000-0000D1830000}"/>
    <cellStyle name="Input 41 4 2 2" xfId="49556" xr:uid="{00000000-0005-0000-0000-0000D2830000}"/>
    <cellStyle name="Input 41 4 3" xfId="49555" xr:uid="{00000000-0005-0000-0000-0000D3830000}"/>
    <cellStyle name="Input 41 5" xfId="35741" xr:uid="{00000000-0005-0000-0000-0000D4830000}"/>
    <cellStyle name="Input 41 5 2" xfId="49557" xr:uid="{00000000-0005-0000-0000-0000D5830000}"/>
    <cellStyle name="Input 41 6" xfId="49550" xr:uid="{00000000-0005-0000-0000-0000D6830000}"/>
    <cellStyle name="Input 42" xfId="21465" xr:uid="{00000000-0005-0000-0000-0000D7830000}"/>
    <cellStyle name="Input 42 2" xfId="21466" xr:uid="{00000000-0005-0000-0000-0000D8830000}"/>
    <cellStyle name="Input 42 2 2" xfId="21467" xr:uid="{00000000-0005-0000-0000-0000D9830000}"/>
    <cellStyle name="Input 42 2 2 2" xfId="49560" xr:uid="{00000000-0005-0000-0000-0000DA830000}"/>
    <cellStyle name="Input 42 2 3" xfId="41670" xr:uid="{00000000-0005-0000-0000-0000DB830000}"/>
    <cellStyle name="Input 42 2 4" xfId="49559" xr:uid="{00000000-0005-0000-0000-0000DC830000}"/>
    <cellStyle name="Input 42 3" xfId="21468" xr:uid="{00000000-0005-0000-0000-0000DD830000}"/>
    <cellStyle name="Input 42 3 2" xfId="41671" xr:uid="{00000000-0005-0000-0000-0000DE830000}"/>
    <cellStyle name="Input 42 3 2 2" xfId="49562" xr:uid="{00000000-0005-0000-0000-0000DF830000}"/>
    <cellStyle name="Input 42 3 3" xfId="49561" xr:uid="{00000000-0005-0000-0000-0000E0830000}"/>
    <cellStyle name="Input 42 4" xfId="39360" xr:uid="{00000000-0005-0000-0000-0000E1830000}"/>
    <cellStyle name="Input 42 4 2" xfId="41672" xr:uid="{00000000-0005-0000-0000-0000E2830000}"/>
    <cellStyle name="Input 42 4 2 2" xfId="49564" xr:uid="{00000000-0005-0000-0000-0000E3830000}"/>
    <cellStyle name="Input 42 4 3" xfId="49563" xr:uid="{00000000-0005-0000-0000-0000E4830000}"/>
    <cellStyle name="Input 42 5" xfId="40461" xr:uid="{00000000-0005-0000-0000-0000E5830000}"/>
    <cellStyle name="Input 42 5 2" xfId="49565" xr:uid="{00000000-0005-0000-0000-0000E6830000}"/>
    <cellStyle name="Input 42 6" xfId="49558" xr:uid="{00000000-0005-0000-0000-0000E7830000}"/>
    <cellStyle name="Input 43" xfId="21469" xr:uid="{00000000-0005-0000-0000-0000E8830000}"/>
    <cellStyle name="Input 43 2" xfId="21470" xr:uid="{00000000-0005-0000-0000-0000E9830000}"/>
    <cellStyle name="Input 43 2 2" xfId="21471" xr:uid="{00000000-0005-0000-0000-0000EA830000}"/>
    <cellStyle name="Input 43 2 2 2" xfId="49568" xr:uid="{00000000-0005-0000-0000-0000EB830000}"/>
    <cellStyle name="Input 43 2 3" xfId="41673" xr:uid="{00000000-0005-0000-0000-0000EC830000}"/>
    <cellStyle name="Input 43 2 4" xfId="49567" xr:uid="{00000000-0005-0000-0000-0000ED830000}"/>
    <cellStyle name="Input 43 3" xfId="21472" xr:uid="{00000000-0005-0000-0000-0000EE830000}"/>
    <cellStyle name="Input 43 3 2" xfId="41674" xr:uid="{00000000-0005-0000-0000-0000EF830000}"/>
    <cellStyle name="Input 43 3 2 2" xfId="49570" xr:uid="{00000000-0005-0000-0000-0000F0830000}"/>
    <cellStyle name="Input 43 3 3" xfId="49569" xr:uid="{00000000-0005-0000-0000-0000F1830000}"/>
    <cellStyle name="Input 43 4" xfId="39361" xr:uid="{00000000-0005-0000-0000-0000F2830000}"/>
    <cellStyle name="Input 43 4 2" xfId="41675" xr:uid="{00000000-0005-0000-0000-0000F3830000}"/>
    <cellStyle name="Input 43 4 2 2" xfId="49572" xr:uid="{00000000-0005-0000-0000-0000F4830000}"/>
    <cellStyle name="Input 43 4 3" xfId="49571" xr:uid="{00000000-0005-0000-0000-0000F5830000}"/>
    <cellStyle name="Input 43 5" xfId="35740" xr:uid="{00000000-0005-0000-0000-0000F6830000}"/>
    <cellStyle name="Input 43 5 2" xfId="49573" xr:uid="{00000000-0005-0000-0000-0000F7830000}"/>
    <cellStyle name="Input 43 6" xfId="49566" xr:uid="{00000000-0005-0000-0000-0000F8830000}"/>
    <cellStyle name="Input 44" xfId="21473" xr:uid="{00000000-0005-0000-0000-0000F9830000}"/>
    <cellStyle name="Input 44 2" xfId="21474" xr:uid="{00000000-0005-0000-0000-0000FA830000}"/>
    <cellStyle name="Input 44 2 2" xfId="21475" xr:uid="{00000000-0005-0000-0000-0000FB830000}"/>
    <cellStyle name="Input 44 2 2 2" xfId="49576" xr:uid="{00000000-0005-0000-0000-0000FC830000}"/>
    <cellStyle name="Input 44 2 3" xfId="41676" xr:uid="{00000000-0005-0000-0000-0000FD830000}"/>
    <cellStyle name="Input 44 2 4" xfId="49575" xr:uid="{00000000-0005-0000-0000-0000FE830000}"/>
    <cellStyle name="Input 44 3" xfId="21476" xr:uid="{00000000-0005-0000-0000-0000FF830000}"/>
    <cellStyle name="Input 44 3 2" xfId="41677" xr:uid="{00000000-0005-0000-0000-000000840000}"/>
    <cellStyle name="Input 44 3 2 2" xfId="49578" xr:uid="{00000000-0005-0000-0000-000001840000}"/>
    <cellStyle name="Input 44 3 3" xfId="49577" xr:uid="{00000000-0005-0000-0000-000002840000}"/>
    <cellStyle name="Input 44 4" xfId="39362" xr:uid="{00000000-0005-0000-0000-000003840000}"/>
    <cellStyle name="Input 44 4 2" xfId="41678" xr:uid="{00000000-0005-0000-0000-000004840000}"/>
    <cellStyle name="Input 44 4 2 2" xfId="49580" xr:uid="{00000000-0005-0000-0000-000005840000}"/>
    <cellStyle name="Input 44 4 3" xfId="49579" xr:uid="{00000000-0005-0000-0000-000006840000}"/>
    <cellStyle name="Input 44 5" xfId="40460" xr:uid="{00000000-0005-0000-0000-000007840000}"/>
    <cellStyle name="Input 44 5 2" xfId="49581" xr:uid="{00000000-0005-0000-0000-000008840000}"/>
    <cellStyle name="Input 44 6" xfId="49574" xr:uid="{00000000-0005-0000-0000-000009840000}"/>
    <cellStyle name="Input 45" xfId="21477" xr:uid="{00000000-0005-0000-0000-00000A840000}"/>
    <cellStyle name="Input 45 2" xfId="21478" xr:uid="{00000000-0005-0000-0000-00000B840000}"/>
    <cellStyle name="Input 45 2 2" xfId="21479" xr:uid="{00000000-0005-0000-0000-00000C840000}"/>
    <cellStyle name="Input 45 2 2 2" xfId="49584" xr:uid="{00000000-0005-0000-0000-00000D840000}"/>
    <cellStyle name="Input 45 2 3" xfId="41679" xr:uid="{00000000-0005-0000-0000-00000E840000}"/>
    <cellStyle name="Input 45 2 4" xfId="49583" xr:uid="{00000000-0005-0000-0000-00000F840000}"/>
    <cellStyle name="Input 45 3" xfId="21480" xr:uid="{00000000-0005-0000-0000-000010840000}"/>
    <cellStyle name="Input 45 3 2" xfId="41680" xr:uid="{00000000-0005-0000-0000-000011840000}"/>
    <cellStyle name="Input 45 3 2 2" xfId="49586" xr:uid="{00000000-0005-0000-0000-000012840000}"/>
    <cellStyle name="Input 45 3 3" xfId="49585" xr:uid="{00000000-0005-0000-0000-000013840000}"/>
    <cellStyle name="Input 45 4" xfId="39363" xr:uid="{00000000-0005-0000-0000-000014840000}"/>
    <cellStyle name="Input 45 4 2" xfId="41681" xr:uid="{00000000-0005-0000-0000-000015840000}"/>
    <cellStyle name="Input 45 4 2 2" xfId="49588" xr:uid="{00000000-0005-0000-0000-000016840000}"/>
    <cellStyle name="Input 45 4 3" xfId="49587" xr:uid="{00000000-0005-0000-0000-000017840000}"/>
    <cellStyle name="Input 45 5" xfId="40458" xr:uid="{00000000-0005-0000-0000-000018840000}"/>
    <cellStyle name="Input 45 5 2" xfId="49589" xr:uid="{00000000-0005-0000-0000-000019840000}"/>
    <cellStyle name="Input 45 6" xfId="49582" xr:uid="{00000000-0005-0000-0000-00001A840000}"/>
    <cellStyle name="Input 46" xfId="21481" xr:uid="{00000000-0005-0000-0000-00001B840000}"/>
    <cellStyle name="Input 46 2" xfId="21482" xr:uid="{00000000-0005-0000-0000-00001C840000}"/>
    <cellStyle name="Input 46 2 2" xfId="21483" xr:uid="{00000000-0005-0000-0000-00001D840000}"/>
    <cellStyle name="Input 46 2 2 2" xfId="49592" xr:uid="{00000000-0005-0000-0000-00001E840000}"/>
    <cellStyle name="Input 46 2 3" xfId="41682" xr:uid="{00000000-0005-0000-0000-00001F840000}"/>
    <cellStyle name="Input 46 2 4" xfId="49591" xr:uid="{00000000-0005-0000-0000-000020840000}"/>
    <cellStyle name="Input 46 3" xfId="21484" xr:uid="{00000000-0005-0000-0000-000021840000}"/>
    <cellStyle name="Input 46 3 2" xfId="41683" xr:uid="{00000000-0005-0000-0000-000022840000}"/>
    <cellStyle name="Input 46 3 2 2" xfId="49594" xr:uid="{00000000-0005-0000-0000-000023840000}"/>
    <cellStyle name="Input 46 3 3" xfId="49593" xr:uid="{00000000-0005-0000-0000-000024840000}"/>
    <cellStyle name="Input 46 4" xfId="39364" xr:uid="{00000000-0005-0000-0000-000025840000}"/>
    <cellStyle name="Input 46 4 2" xfId="41684" xr:uid="{00000000-0005-0000-0000-000026840000}"/>
    <cellStyle name="Input 46 4 2 2" xfId="49596" xr:uid="{00000000-0005-0000-0000-000027840000}"/>
    <cellStyle name="Input 46 4 3" xfId="49595" xr:uid="{00000000-0005-0000-0000-000028840000}"/>
    <cellStyle name="Input 46 5" xfId="40455" xr:uid="{00000000-0005-0000-0000-000029840000}"/>
    <cellStyle name="Input 46 5 2" xfId="49597" xr:uid="{00000000-0005-0000-0000-00002A840000}"/>
    <cellStyle name="Input 46 6" xfId="49590" xr:uid="{00000000-0005-0000-0000-00002B840000}"/>
    <cellStyle name="Input 47" xfId="21485" xr:uid="{00000000-0005-0000-0000-00002C840000}"/>
    <cellStyle name="Input 47 2" xfId="21486" xr:uid="{00000000-0005-0000-0000-00002D840000}"/>
    <cellStyle name="Input 47 2 2" xfId="21487" xr:uid="{00000000-0005-0000-0000-00002E840000}"/>
    <cellStyle name="Input 47 2 2 2" xfId="49600" xr:uid="{00000000-0005-0000-0000-00002F840000}"/>
    <cellStyle name="Input 47 2 3" xfId="41685" xr:uid="{00000000-0005-0000-0000-000030840000}"/>
    <cellStyle name="Input 47 2 4" xfId="49599" xr:uid="{00000000-0005-0000-0000-000031840000}"/>
    <cellStyle name="Input 47 3" xfId="21488" xr:uid="{00000000-0005-0000-0000-000032840000}"/>
    <cellStyle name="Input 47 3 2" xfId="41686" xr:uid="{00000000-0005-0000-0000-000033840000}"/>
    <cellStyle name="Input 47 3 2 2" xfId="49602" xr:uid="{00000000-0005-0000-0000-000034840000}"/>
    <cellStyle name="Input 47 3 3" xfId="49601" xr:uid="{00000000-0005-0000-0000-000035840000}"/>
    <cellStyle name="Input 47 4" xfId="39365" xr:uid="{00000000-0005-0000-0000-000036840000}"/>
    <cellStyle name="Input 47 4 2" xfId="41687" xr:uid="{00000000-0005-0000-0000-000037840000}"/>
    <cellStyle name="Input 47 4 2 2" xfId="49604" xr:uid="{00000000-0005-0000-0000-000038840000}"/>
    <cellStyle name="Input 47 4 3" xfId="49603" xr:uid="{00000000-0005-0000-0000-000039840000}"/>
    <cellStyle name="Input 47 5" xfId="40454" xr:uid="{00000000-0005-0000-0000-00003A840000}"/>
    <cellStyle name="Input 47 5 2" xfId="49605" xr:uid="{00000000-0005-0000-0000-00003B840000}"/>
    <cellStyle name="Input 47 6" xfId="49598" xr:uid="{00000000-0005-0000-0000-00003C840000}"/>
    <cellStyle name="Input 48" xfId="21489" xr:uid="{00000000-0005-0000-0000-00003D840000}"/>
    <cellStyle name="Input 48 2" xfId="21490" xr:uid="{00000000-0005-0000-0000-00003E840000}"/>
    <cellStyle name="Input 48 2 2" xfId="21491" xr:uid="{00000000-0005-0000-0000-00003F840000}"/>
    <cellStyle name="Input 48 2 2 2" xfId="49608" xr:uid="{00000000-0005-0000-0000-000040840000}"/>
    <cellStyle name="Input 48 2 3" xfId="41688" xr:uid="{00000000-0005-0000-0000-000041840000}"/>
    <cellStyle name="Input 48 2 4" xfId="49607" xr:uid="{00000000-0005-0000-0000-000042840000}"/>
    <cellStyle name="Input 48 3" xfId="21492" xr:uid="{00000000-0005-0000-0000-000043840000}"/>
    <cellStyle name="Input 48 3 2" xfId="41689" xr:uid="{00000000-0005-0000-0000-000044840000}"/>
    <cellStyle name="Input 48 3 2 2" xfId="49610" xr:uid="{00000000-0005-0000-0000-000045840000}"/>
    <cellStyle name="Input 48 3 3" xfId="49609" xr:uid="{00000000-0005-0000-0000-000046840000}"/>
    <cellStyle name="Input 48 4" xfId="39366" xr:uid="{00000000-0005-0000-0000-000047840000}"/>
    <cellStyle name="Input 48 4 2" xfId="41690" xr:uid="{00000000-0005-0000-0000-000048840000}"/>
    <cellStyle name="Input 48 4 2 2" xfId="49612" xr:uid="{00000000-0005-0000-0000-000049840000}"/>
    <cellStyle name="Input 48 4 3" xfId="49611" xr:uid="{00000000-0005-0000-0000-00004A840000}"/>
    <cellStyle name="Input 48 5" xfId="40452" xr:uid="{00000000-0005-0000-0000-00004B840000}"/>
    <cellStyle name="Input 48 5 2" xfId="49613" xr:uid="{00000000-0005-0000-0000-00004C840000}"/>
    <cellStyle name="Input 48 6" xfId="49606" xr:uid="{00000000-0005-0000-0000-00004D840000}"/>
    <cellStyle name="Input 49" xfId="21493" xr:uid="{00000000-0005-0000-0000-00004E840000}"/>
    <cellStyle name="Input 49 2" xfId="21494" xr:uid="{00000000-0005-0000-0000-00004F840000}"/>
    <cellStyle name="Input 49 2 2" xfId="21495" xr:uid="{00000000-0005-0000-0000-000050840000}"/>
    <cellStyle name="Input 49 2 2 2" xfId="49616" xr:uid="{00000000-0005-0000-0000-000051840000}"/>
    <cellStyle name="Input 49 2 3" xfId="41691" xr:uid="{00000000-0005-0000-0000-000052840000}"/>
    <cellStyle name="Input 49 2 4" xfId="49615" xr:uid="{00000000-0005-0000-0000-000053840000}"/>
    <cellStyle name="Input 49 3" xfId="21496" xr:uid="{00000000-0005-0000-0000-000054840000}"/>
    <cellStyle name="Input 49 3 2" xfId="41692" xr:uid="{00000000-0005-0000-0000-000055840000}"/>
    <cellStyle name="Input 49 3 2 2" xfId="49618" xr:uid="{00000000-0005-0000-0000-000056840000}"/>
    <cellStyle name="Input 49 3 3" xfId="49617" xr:uid="{00000000-0005-0000-0000-000057840000}"/>
    <cellStyle name="Input 49 4" xfId="39367" xr:uid="{00000000-0005-0000-0000-000058840000}"/>
    <cellStyle name="Input 49 4 2" xfId="41693" xr:uid="{00000000-0005-0000-0000-000059840000}"/>
    <cellStyle name="Input 49 4 2 2" xfId="49620" xr:uid="{00000000-0005-0000-0000-00005A840000}"/>
    <cellStyle name="Input 49 4 3" xfId="49619" xr:uid="{00000000-0005-0000-0000-00005B840000}"/>
    <cellStyle name="Input 49 5" xfId="40451" xr:uid="{00000000-0005-0000-0000-00005C840000}"/>
    <cellStyle name="Input 49 5 2" xfId="49621" xr:uid="{00000000-0005-0000-0000-00005D840000}"/>
    <cellStyle name="Input 49 6" xfId="49614" xr:uid="{00000000-0005-0000-0000-00005E840000}"/>
    <cellStyle name="Input 5" xfId="21497" xr:uid="{00000000-0005-0000-0000-00005F840000}"/>
    <cellStyle name="Input 5 10" xfId="21498" xr:uid="{00000000-0005-0000-0000-000060840000}"/>
    <cellStyle name="Input 5 10 2" xfId="21499" xr:uid="{00000000-0005-0000-0000-000061840000}"/>
    <cellStyle name="Input 5 10 2 2" xfId="21500" xr:uid="{00000000-0005-0000-0000-000062840000}"/>
    <cellStyle name="Input 5 10 2 2 2" xfId="49625" xr:uid="{00000000-0005-0000-0000-000063840000}"/>
    <cellStyle name="Input 5 10 2 3" xfId="41695" xr:uid="{00000000-0005-0000-0000-000064840000}"/>
    <cellStyle name="Input 5 10 2 4" xfId="49624" xr:uid="{00000000-0005-0000-0000-000065840000}"/>
    <cellStyle name="Input 5 10 3" xfId="21501" xr:uid="{00000000-0005-0000-0000-000066840000}"/>
    <cellStyle name="Input 5 10 3 2" xfId="49626" xr:uid="{00000000-0005-0000-0000-000067840000}"/>
    <cellStyle name="Input 5 10 4" xfId="41694" xr:uid="{00000000-0005-0000-0000-000068840000}"/>
    <cellStyle name="Input 5 10 5" xfId="49623" xr:uid="{00000000-0005-0000-0000-000069840000}"/>
    <cellStyle name="Input 5 11" xfId="21502" xr:uid="{00000000-0005-0000-0000-00006A840000}"/>
    <cellStyle name="Input 5 11 2" xfId="21503" xr:uid="{00000000-0005-0000-0000-00006B840000}"/>
    <cellStyle name="Input 5 11 2 2" xfId="49628" xr:uid="{00000000-0005-0000-0000-00006C840000}"/>
    <cellStyle name="Input 5 11 3" xfId="41696" xr:uid="{00000000-0005-0000-0000-00006D840000}"/>
    <cellStyle name="Input 5 11 4" xfId="49627" xr:uid="{00000000-0005-0000-0000-00006E840000}"/>
    <cellStyle name="Input 5 12" xfId="49629" xr:uid="{00000000-0005-0000-0000-00006F840000}"/>
    <cellStyle name="Input 5 13" xfId="49622" xr:uid="{00000000-0005-0000-0000-000070840000}"/>
    <cellStyle name="Input 5 2" xfId="21504" xr:uid="{00000000-0005-0000-0000-000071840000}"/>
    <cellStyle name="Input 5 2 2" xfId="21505" xr:uid="{00000000-0005-0000-0000-000072840000}"/>
    <cellStyle name="Input 5 2 2 2" xfId="21506" xr:uid="{00000000-0005-0000-0000-000073840000}"/>
    <cellStyle name="Input 5 2 2 2 2" xfId="21507" xr:uid="{00000000-0005-0000-0000-000074840000}"/>
    <cellStyle name="Input 5 2 2 2 2 2" xfId="21508" xr:uid="{00000000-0005-0000-0000-000075840000}"/>
    <cellStyle name="Input 5 2 2 2 2 2 2" xfId="49634" xr:uid="{00000000-0005-0000-0000-000076840000}"/>
    <cellStyle name="Input 5 2 2 2 2 3" xfId="41698" xr:uid="{00000000-0005-0000-0000-000077840000}"/>
    <cellStyle name="Input 5 2 2 2 2 4" xfId="49633" xr:uid="{00000000-0005-0000-0000-000078840000}"/>
    <cellStyle name="Input 5 2 2 2 3" xfId="21509" xr:uid="{00000000-0005-0000-0000-000079840000}"/>
    <cellStyle name="Input 5 2 2 2 3 2" xfId="21510" xr:uid="{00000000-0005-0000-0000-00007A840000}"/>
    <cellStyle name="Input 5 2 2 2 3 3" xfId="49635" xr:uid="{00000000-0005-0000-0000-00007B840000}"/>
    <cellStyle name="Input 5 2 2 2 4" xfId="21511" xr:uid="{00000000-0005-0000-0000-00007C840000}"/>
    <cellStyle name="Input 5 2 2 2 5" xfId="41697" xr:uid="{00000000-0005-0000-0000-00007D840000}"/>
    <cellStyle name="Input 5 2 2 2 6" xfId="49632" xr:uid="{00000000-0005-0000-0000-00007E840000}"/>
    <cellStyle name="Input 5 2 2 3" xfId="21512" xr:uid="{00000000-0005-0000-0000-00007F840000}"/>
    <cellStyle name="Input 5 2 2 3 2" xfId="21513" xr:uid="{00000000-0005-0000-0000-000080840000}"/>
    <cellStyle name="Input 5 2 2 3 2 2" xfId="21514" xr:uid="{00000000-0005-0000-0000-000081840000}"/>
    <cellStyle name="Input 5 2 2 3 2 2 2" xfId="49638" xr:uid="{00000000-0005-0000-0000-000082840000}"/>
    <cellStyle name="Input 5 2 2 3 2 3" xfId="41700" xr:uid="{00000000-0005-0000-0000-000083840000}"/>
    <cellStyle name="Input 5 2 2 3 2 4" xfId="49637" xr:uid="{00000000-0005-0000-0000-000084840000}"/>
    <cellStyle name="Input 5 2 2 3 3" xfId="21515" xr:uid="{00000000-0005-0000-0000-000085840000}"/>
    <cellStyle name="Input 5 2 2 3 3 2" xfId="49639" xr:uid="{00000000-0005-0000-0000-000086840000}"/>
    <cellStyle name="Input 5 2 2 3 4" xfId="41699" xr:uid="{00000000-0005-0000-0000-000087840000}"/>
    <cellStyle name="Input 5 2 2 3 5" xfId="49636" xr:uid="{00000000-0005-0000-0000-000088840000}"/>
    <cellStyle name="Input 5 2 2 4" xfId="21516" xr:uid="{00000000-0005-0000-0000-000089840000}"/>
    <cellStyle name="Input 5 2 2 4 2" xfId="49640" xr:uid="{00000000-0005-0000-0000-00008A840000}"/>
    <cellStyle name="Input 5 2 2 5" xfId="40447" xr:uid="{00000000-0005-0000-0000-00008B840000}"/>
    <cellStyle name="Input 5 2 2 6" xfId="49631" xr:uid="{00000000-0005-0000-0000-00008C840000}"/>
    <cellStyle name="Input 5 2 3" xfId="21517" xr:uid="{00000000-0005-0000-0000-00008D840000}"/>
    <cellStyle name="Input 5 2 3 2" xfId="21518" xr:uid="{00000000-0005-0000-0000-00008E840000}"/>
    <cellStyle name="Input 5 2 3 2 2" xfId="21519" xr:uid="{00000000-0005-0000-0000-00008F840000}"/>
    <cellStyle name="Input 5 2 3 2 2 2" xfId="49643" xr:uid="{00000000-0005-0000-0000-000090840000}"/>
    <cellStyle name="Input 5 2 3 2 3" xfId="41702" xr:uid="{00000000-0005-0000-0000-000091840000}"/>
    <cellStyle name="Input 5 2 3 2 4" xfId="49642" xr:uid="{00000000-0005-0000-0000-000092840000}"/>
    <cellStyle name="Input 5 2 3 3" xfId="21520" xr:uid="{00000000-0005-0000-0000-000093840000}"/>
    <cellStyle name="Input 5 2 3 3 2" xfId="41703" xr:uid="{00000000-0005-0000-0000-000094840000}"/>
    <cellStyle name="Input 5 2 3 3 2 2" xfId="49645" xr:uid="{00000000-0005-0000-0000-000095840000}"/>
    <cellStyle name="Input 5 2 3 3 3" xfId="49644" xr:uid="{00000000-0005-0000-0000-000096840000}"/>
    <cellStyle name="Input 5 2 3 4" xfId="41701" xr:uid="{00000000-0005-0000-0000-000097840000}"/>
    <cellStyle name="Input 5 2 3 4 2" xfId="49646" xr:uid="{00000000-0005-0000-0000-000098840000}"/>
    <cellStyle name="Input 5 2 3 5" xfId="49641" xr:uid="{00000000-0005-0000-0000-000099840000}"/>
    <cellStyle name="Input 5 2 4" xfId="21521" xr:uid="{00000000-0005-0000-0000-00009A840000}"/>
    <cellStyle name="Input 5 2 4 2" xfId="21522" xr:uid="{00000000-0005-0000-0000-00009B840000}"/>
    <cellStyle name="Input 5 2 4 2 2" xfId="21523" xr:uid="{00000000-0005-0000-0000-00009C840000}"/>
    <cellStyle name="Input 5 2 4 2 2 2" xfId="49649" xr:uid="{00000000-0005-0000-0000-00009D840000}"/>
    <cellStyle name="Input 5 2 4 2 3" xfId="41705" xr:uid="{00000000-0005-0000-0000-00009E840000}"/>
    <cellStyle name="Input 5 2 4 2 4" xfId="49648" xr:uid="{00000000-0005-0000-0000-00009F840000}"/>
    <cellStyle name="Input 5 2 4 3" xfId="21524" xr:uid="{00000000-0005-0000-0000-0000A0840000}"/>
    <cellStyle name="Input 5 2 4 3 2" xfId="21525" xr:uid="{00000000-0005-0000-0000-0000A1840000}"/>
    <cellStyle name="Input 5 2 4 3 3" xfId="49650" xr:uid="{00000000-0005-0000-0000-0000A2840000}"/>
    <cellStyle name="Input 5 2 4 4" xfId="21526" xr:uid="{00000000-0005-0000-0000-0000A3840000}"/>
    <cellStyle name="Input 5 2 4 5" xfId="41704" xr:uid="{00000000-0005-0000-0000-0000A4840000}"/>
    <cellStyle name="Input 5 2 4 6" xfId="49647" xr:uid="{00000000-0005-0000-0000-0000A5840000}"/>
    <cellStyle name="Input 5 2 5" xfId="21527" xr:uid="{00000000-0005-0000-0000-0000A6840000}"/>
    <cellStyle name="Input 5 2 5 2" xfId="21528" xr:uid="{00000000-0005-0000-0000-0000A7840000}"/>
    <cellStyle name="Input 5 2 5 2 2" xfId="21529" xr:uid="{00000000-0005-0000-0000-0000A8840000}"/>
    <cellStyle name="Input 5 2 5 2 2 2" xfId="49653" xr:uid="{00000000-0005-0000-0000-0000A9840000}"/>
    <cellStyle name="Input 5 2 5 2 3" xfId="41707" xr:uid="{00000000-0005-0000-0000-0000AA840000}"/>
    <cellStyle name="Input 5 2 5 2 4" xfId="49652" xr:uid="{00000000-0005-0000-0000-0000AB840000}"/>
    <cellStyle name="Input 5 2 5 3" xfId="21530" xr:uid="{00000000-0005-0000-0000-0000AC840000}"/>
    <cellStyle name="Input 5 2 5 3 2" xfId="49654" xr:uid="{00000000-0005-0000-0000-0000AD840000}"/>
    <cellStyle name="Input 5 2 5 4" xfId="41706" xr:uid="{00000000-0005-0000-0000-0000AE840000}"/>
    <cellStyle name="Input 5 2 5 5" xfId="49651" xr:uid="{00000000-0005-0000-0000-0000AF840000}"/>
    <cellStyle name="Input 5 2 6" xfId="21531" xr:uid="{00000000-0005-0000-0000-0000B0840000}"/>
    <cellStyle name="Input 5 2 6 2" xfId="49655" xr:uid="{00000000-0005-0000-0000-0000B1840000}"/>
    <cellStyle name="Input 5 2 7" xfId="40448" xr:uid="{00000000-0005-0000-0000-0000B2840000}"/>
    <cellStyle name="Input 5 2 8" xfId="49630" xr:uid="{00000000-0005-0000-0000-0000B3840000}"/>
    <cellStyle name="Input 5 3" xfId="21532" xr:uid="{00000000-0005-0000-0000-0000B4840000}"/>
    <cellStyle name="Input 5 3 2" xfId="21533" xr:uid="{00000000-0005-0000-0000-0000B5840000}"/>
    <cellStyle name="Input 5 3 2 2" xfId="21534" xr:uid="{00000000-0005-0000-0000-0000B6840000}"/>
    <cellStyle name="Input 5 3 2 2 2" xfId="21535" xr:uid="{00000000-0005-0000-0000-0000B7840000}"/>
    <cellStyle name="Input 5 3 2 2 2 2" xfId="21536" xr:uid="{00000000-0005-0000-0000-0000B8840000}"/>
    <cellStyle name="Input 5 3 2 2 2 2 2" xfId="49660" xr:uid="{00000000-0005-0000-0000-0000B9840000}"/>
    <cellStyle name="Input 5 3 2 2 2 3" xfId="41709" xr:uid="{00000000-0005-0000-0000-0000BA840000}"/>
    <cellStyle name="Input 5 3 2 2 2 4" xfId="49659" xr:uid="{00000000-0005-0000-0000-0000BB840000}"/>
    <cellStyle name="Input 5 3 2 2 3" xfId="21537" xr:uid="{00000000-0005-0000-0000-0000BC840000}"/>
    <cellStyle name="Input 5 3 2 2 3 2" xfId="21538" xr:uid="{00000000-0005-0000-0000-0000BD840000}"/>
    <cellStyle name="Input 5 3 2 2 3 3" xfId="49661" xr:uid="{00000000-0005-0000-0000-0000BE840000}"/>
    <cellStyle name="Input 5 3 2 2 4" xfId="21539" xr:uid="{00000000-0005-0000-0000-0000BF840000}"/>
    <cellStyle name="Input 5 3 2 2 5" xfId="41708" xr:uid="{00000000-0005-0000-0000-0000C0840000}"/>
    <cellStyle name="Input 5 3 2 2 6" xfId="49658" xr:uid="{00000000-0005-0000-0000-0000C1840000}"/>
    <cellStyle name="Input 5 3 2 3" xfId="21540" xr:uid="{00000000-0005-0000-0000-0000C2840000}"/>
    <cellStyle name="Input 5 3 2 3 2" xfId="21541" xr:uid="{00000000-0005-0000-0000-0000C3840000}"/>
    <cellStyle name="Input 5 3 2 3 2 2" xfId="21542" xr:uid="{00000000-0005-0000-0000-0000C4840000}"/>
    <cellStyle name="Input 5 3 2 3 2 2 2" xfId="49664" xr:uid="{00000000-0005-0000-0000-0000C5840000}"/>
    <cellStyle name="Input 5 3 2 3 2 3" xfId="41711" xr:uid="{00000000-0005-0000-0000-0000C6840000}"/>
    <cellStyle name="Input 5 3 2 3 2 4" xfId="49663" xr:uid="{00000000-0005-0000-0000-0000C7840000}"/>
    <cellStyle name="Input 5 3 2 3 3" xfId="21543" xr:uid="{00000000-0005-0000-0000-0000C8840000}"/>
    <cellStyle name="Input 5 3 2 3 3 2" xfId="49665" xr:uid="{00000000-0005-0000-0000-0000C9840000}"/>
    <cellStyle name="Input 5 3 2 3 4" xfId="41710" xr:uid="{00000000-0005-0000-0000-0000CA840000}"/>
    <cellStyle name="Input 5 3 2 3 5" xfId="49662" xr:uid="{00000000-0005-0000-0000-0000CB840000}"/>
    <cellStyle name="Input 5 3 2 4" xfId="21544" xr:uid="{00000000-0005-0000-0000-0000CC840000}"/>
    <cellStyle name="Input 5 3 2 4 2" xfId="49666" xr:uid="{00000000-0005-0000-0000-0000CD840000}"/>
    <cellStyle name="Input 5 3 2 5" xfId="40444" xr:uid="{00000000-0005-0000-0000-0000CE840000}"/>
    <cellStyle name="Input 5 3 2 6" xfId="49657" xr:uid="{00000000-0005-0000-0000-0000CF840000}"/>
    <cellStyle name="Input 5 3 3" xfId="21545" xr:uid="{00000000-0005-0000-0000-0000D0840000}"/>
    <cellStyle name="Input 5 3 3 2" xfId="21546" xr:uid="{00000000-0005-0000-0000-0000D1840000}"/>
    <cellStyle name="Input 5 3 3 2 2" xfId="21547" xr:uid="{00000000-0005-0000-0000-0000D2840000}"/>
    <cellStyle name="Input 5 3 3 2 2 2" xfId="49669" xr:uid="{00000000-0005-0000-0000-0000D3840000}"/>
    <cellStyle name="Input 5 3 3 2 3" xfId="41713" xr:uid="{00000000-0005-0000-0000-0000D4840000}"/>
    <cellStyle name="Input 5 3 3 2 4" xfId="49668" xr:uid="{00000000-0005-0000-0000-0000D5840000}"/>
    <cellStyle name="Input 5 3 3 3" xfId="21548" xr:uid="{00000000-0005-0000-0000-0000D6840000}"/>
    <cellStyle name="Input 5 3 3 3 2" xfId="41714" xr:uid="{00000000-0005-0000-0000-0000D7840000}"/>
    <cellStyle name="Input 5 3 3 3 2 2" xfId="49671" xr:uid="{00000000-0005-0000-0000-0000D8840000}"/>
    <cellStyle name="Input 5 3 3 3 3" xfId="49670" xr:uid="{00000000-0005-0000-0000-0000D9840000}"/>
    <cellStyle name="Input 5 3 3 4" xfId="41712" xr:uid="{00000000-0005-0000-0000-0000DA840000}"/>
    <cellStyle name="Input 5 3 3 4 2" xfId="49672" xr:uid="{00000000-0005-0000-0000-0000DB840000}"/>
    <cellStyle name="Input 5 3 3 5" xfId="49667" xr:uid="{00000000-0005-0000-0000-0000DC840000}"/>
    <cellStyle name="Input 5 3 4" xfId="21549" xr:uid="{00000000-0005-0000-0000-0000DD840000}"/>
    <cellStyle name="Input 5 3 4 2" xfId="21550" xr:uid="{00000000-0005-0000-0000-0000DE840000}"/>
    <cellStyle name="Input 5 3 4 2 2" xfId="21551" xr:uid="{00000000-0005-0000-0000-0000DF840000}"/>
    <cellStyle name="Input 5 3 4 2 2 2" xfId="49675" xr:uid="{00000000-0005-0000-0000-0000E0840000}"/>
    <cellStyle name="Input 5 3 4 2 3" xfId="41716" xr:uid="{00000000-0005-0000-0000-0000E1840000}"/>
    <cellStyle name="Input 5 3 4 2 4" xfId="49674" xr:uid="{00000000-0005-0000-0000-0000E2840000}"/>
    <cellStyle name="Input 5 3 4 3" xfId="21552" xr:uid="{00000000-0005-0000-0000-0000E3840000}"/>
    <cellStyle name="Input 5 3 4 3 2" xfId="21553" xr:uid="{00000000-0005-0000-0000-0000E4840000}"/>
    <cellStyle name="Input 5 3 4 3 3" xfId="49676" xr:uid="{00000000-0005-0000-0000-0000E5840000}"/>
    <cellStyle name="Input 5 3 4 4" xfId="21554" xr:uid="{00000000-0005-0000-0000-0000E6840000}"/>
    <cellStyle name="Input 5 3 4 5" xfId="41715" xr:uid="{00000000-0005-0000-0000-0000E7840000}"/>
    <cellStyle name="Input 5 3 4 6" xfId="49673" xr:uid="{00000000-0005-0000-0000-0000E8840000}"/>
    <cellStyle name="Input 5 3 5" xfId="21555" xr:uid="{00000000-0005-0000-0000-0000E9840000}"/>
    <cellStyle name="Input 5 3 5 2" xfId="21556" xr:uid="{00000000-0005-0000-0000-0000EA840000}"/>
    <cellStyle name="Input 5 3 5 2 2" xfId="21557" xr:uid="{00000000-0005-0000-0000-0000EB840000}"/>
    <cellStyle name="Input 5 3 5 2 2 2" xfId="49679" xr:uid="{00000000-0005-0000-0000-0000EC840000}"/>
    <cellStyle name="Input 5 3 5 2 3" xfId="41718" xr:uid="{00000000-0005-0000-0000-0000ED840000}"/>
    <cellStyle name="Input 5 3 5 2 4" xfId="49678" xr:uid="{00000000-0005-0000-0000-0000EE840000}"/>
    <cellStyle name="Input 5 3 5 3" xfId="21558" xr:uid="{00000000-0005-0000-0000-0000EF840000}"/>
    <cellStyle name="Input 5 3 5 3 2" xfId="49680" xr:uid="{00000000-0005-0000-0000-0000F0840000}"/>
    <cellStyle name="Input 5 3 5 4" xfId="41717" xr:uid="{00000000-0005-0000-0000-0000F1840000}"/>
    <cellStyle name="Input 5 3 5 5" xfId="49677" xr:uid="{00000000-0005-0000-0000-0000F2840000}"/>
    <cellStyle name="Input 5 3 6" xfId="21559" xr:uid="{00000000-0005-0000-0000-0000F3840000}"/>
    <cellStyle name="Input 5 3 6 2" xfId="49681" xr:uid="{00000000-0005-0000-0000-0000F4840000}"/>
    <cellStyle name="Input 5 3 7" xfId="40445" xr:uid="{00000000-0005-0000-0000-0000F5840000}"/>
    <cellStyle name="Input 5 3 8" xfId="49656" xr:uid="{00000000-0005-0000-0000-0000F6840000}"/>
    <cellStyle name="Input 5 4" xfId="21560" xr:uid="{00000000-0005-0000-0000-0000F7840000}"/>
    <cellStyle name="Input 5 4 2" xfId="21561" xr:uid="{00000000-0005-0000-0000-0000F8840000}"/>
    <cellStyle name="Input 5 4 2 2" xfId="21562" xr:uid="{00000000-0005-0000-0000-0000F9840000}"/>
    <cellStyle name="Input 5 4 2 2 2" xfId="21563" xr:uid="{00000000-0005-0000-0000-0000FA840000}"/>
    <cellStyle name="Input 5 4 2 2 2 2" xfId="49685" xr:uid="{00000000-0005-0000-0000-0000FB840000}"/>
    <cellStyle name="Input 5 4 2 2 3" xfId="41720" xr:uid="{00000000-0005-0000-0000-0000FC840000}"/>
    <cellStyle name="Input 5 4 2 2 4" xfId="49684" xr:uid="{00000000-0005-0000-0000-0000FD840000}"/>
    <cellStyle name="Input 5 4 2 3" xfId="21564" xr:uid="{00000000-0005-0000-0000-0000FE840000}"/>
    <cellStyle name="Input 5 4 2 3 2" xfId="41721" xr:uid="{00000000-0005-0000-0000-0000FF840000}"/>
    <cellStyle name="Input 5 4 2 3 2 2" xfId="49687" xr:uid="{00000000-0005-0000-0000-000000850000}"/>
    <cellStyle name="Input 5 4 2 3 3" xfId="49686" xr:uid="{00000000-0005-0000-0000-000001850000}"/>
    <cellStyle name="Input 5 4 2 4" xfId="41719" xr:uid="{00000000-0005-0000-0000-000002850000}"/>
    <cellStyle name="Input 5 4 2 4 2" xfId="49688" xr:uid="{00000000-0005-0000-0000-000003850000}"/>
    <cellStyle name="Input 5 4 2 5" xfId="49683" xr:uid="{00000000-0005-0000-0000-000004850000}"/>
    <cellStyle name="Input 5 4 3" xfId="21565" xr:uid="{00000000-0005-0000-0000-000005850000}"/>
    <cellStyle name="Input 5 4 3 2" xfId="21566" xr:uid="{00000000-0005-0000-0000-000006850000}"/>
    <cellStyle name="Input 5 4 3 2 2" xfId="21567" xr:uid="{00000000-0005-0000-0000-000007850000}"/>
    <cellStyle name="Input 5 4 3 2 2 2" xfId="49691" xr:uid="{00000000-0005-0000-0000-000008850000}"/>
    <cellStyle name="Input 5 4 3 2 3" xfId="41723" xr:uid="{00000000-0005-0000-0000-000009850000}"/>
    <cellStyle name="Input 5 4 3 2 4" xfId="49690" xr:uid="{00000000-0005-0000-0000-00000A850000}"/>
    <cellStyle name="Input 5 4 3 3" xfId="21568" xr:uid="{00000000-0005-0000-0000-00000B850000}"/>
    <cellStyle name="Input 5 4 3 3 2" xfId="41724" xr:uid="{00000000-0005-0000-0000-00000C850000}"/>
    <cellStyle name="Input 5 4 3 3 2 2" xfId="49693" xr:uid="{00000000-0005-0000-0000-00000D850000}"/>
    <cellStyle name="Input 5 4 3 3 3" xfId="49692" xr:uid="{00000000-0005-0000-0000-00000E850000}"/>
    <cellStyle name="Input 5 4 3 4" xfId="41722" xr:uid="{00000000-0005-0000-0000-00000F850000}"/>
    <cellStyle name="Input 5 4 3 4 2" xfId="49694" xr:uid="{00000000-0005-0000-0000-000010850000}"/>
    <cellStyle name="Input 5 4 3 5" xfId="49689" xr:uid="{00000000-0005-0000-0000-000011850000}"/>
    <cellStyle name="Input 5 4 4" xfId="21569" xr:uid="{00000000-0005-0000-0000-000012850000}"/>
    <cellStyle name="Input 5 4 4 2" xfId="21570" xr:uid="{00000000-0005-0000-0000-000013850000}"/>
    <cellStyle name="Input 5 4 4 2 2" xfId="21571" xr:uid="{00000000-0005-0000-0000-000014850000}"/>
    <cellStyle name="Input 5 4 4 2 2 2" xfId="49697" xr:uid="{00000000-0005-0000-0000-000015850000}"/>
    <cellStyle name="Input 5 4 4 2 3" xfId="41726" xr:uid="{00000000-0005-0000-0000-000016850000}"/>
    <cellStyle name="Input 5 4 4 2 4" xfId="49696" xr:uid="{00000000-0005-0000-0000-000017850000}"/>
    <cellStyle name="Input 5 4 4 3" xfId="21572" xr:uid="{00000000-0005-0000-0000-000018850000}"/>
    <cellStyle name="Input 5 4 4 3 2" xfId="21573" xr:uid="{00000000-0005-0000-0000-000019850000}"/>
    <cellStyle name="Input 5 4 4 3 3" xfId="49698" xr:uid="{00000000-0005-0000-0000-00001A850000}"/>
    <cellStyle name="Input 5 4 4 4" xfId="21574" xr:uid="{00000000-0005-0000-0000-00001B850000}"/>
    <cellStyle name="Input 5 4 4 5" xfId="41725" xr:uid="{00000000-0005-0000-0000-00001C850000}"/>
    <cellStyle name="Input 5 4 4 6" xfId="49695" xr:uid="{00000000-0005-0000-0000-00001D850000}"/>
    <cellStyle name="Input 5 4 5" xfId="21575" xr:uid="{00000000-0005-0000-0000-00001E850000}"/>
    <cellStyle name="Input 5 4 5 2" xfId="21576" xr:uid="{00000000-0005-0000-0000-00001F850000}"/>
    <cellStyle name="Input 5 4 5 2 2" xfId="21577" xr:uid="{00000000-0005-0000-0000-000020850000}"/>
    <cellStyle name="Input 5 4 5 2 2 2" xfId="49701" xr:uid="{00000000-0005-0000-0000-000021850000}"/>
    <cellStyle name="Input 5 4 5 2 3" xfId="41728" xr:uid="{00000000-0005-0000-0000-000022850000}"/>
    <cellStyle name="Input 5 4 5 2 4" xfId="49700" xr:uid="{00000000-0005-0000-0000-000023850000}"/>
    <cellStyle name="Input 5 4 5 3" xfId="21578" xr:uid="{00000000-0005-0000-0000-000024850000}"/>
    <cellStyle name="Input 5 4 5 3 2" xfId="49702" xr:uid="{00000000-0005-0000-0000-000025850000}"/>
    <cellStyle name="Input 5 4 5 4" xfId="41727" xr:uid="{00000000-0005-0000-0000-000026850000}"/>
    <cellStyle name="Input 5 4 5 5" xfId="49699" xr:uid="{00000000-0005-0000-0000-000027850000}"/>
    <cellStyle name="Input 5 4 6" xfId="21579" xr:uid="{00000000-0005-0000-0000-000028850000}"/>
    <cellStyle name="Input 5 4 6 2" xfId="49703" xr:uid="{00000000-0005-0000-0000-000029850000}"/>
    <cellStyle name="Input 5 4 7" xfId="40443" xr:uid="{00000000-0005-0000-0000-00002A850000}"/>
    <cellStyle name="Input 5 4 8" xfId="49682" xr:uid="{00000000-0005-0000-0000-00002B850000}"/>
    <cellStyle name="Input 5 5" xfId="21580" xr:uid="{00000000-0005-0000-0000-00002C850000}"/>
    <cellStyle name="Input 5 5 2" xfId="21581" xr:uid="{00000000-0005-0000-0000-00002D850000}"/>
    <cellStyle name="Input 5 5 2 2" xfId="21582" xr:uid="{00000000-0005-0000-0000-00002E850000}"/>
    <cellStyle name="Input 5 5 2 2 2" xfId="21583" xr:uid="{00000000-0005-0000-0000-00002F850000}"/>
    <cellStyle name="Input 5 5 2 2 2 2" xfId="49707" xr:uid="{00000000-0005-0000-0000-000030850000}"/>
    <cellStyle name="Input 5 5 2 2 3" xfId="41731" xr:uid="{00000000-0005-0000-0000-000031850000}"/>
    <cellStyle name="Input 5 5 2 2 4" xfId="49706" xr:uid="{00000000-0005-0000-0000-000032850000}"/>
    <cellStyle name="Input 5 5 2 3" xfId="21584" xr:uid="{00000000-0005-0000-0000-000033850000}"/>
    <cellStyle name="Input 5 5 2 3 2" xfId="41732" xr:uid="{00000000-0005-0000-0000-000034850000}"/>
    <cellStyle name="Input 5 5 2 3 2 2" xfId="49709" xr:uid="{00000000-0005-0000-0000-000035850000}"/>
    <cellStyle name="Input 5 5 2 3 3" xfId="49708" xr:uid="{00000000-0005-0000-0000-000036850000}"/>
    <cellStyle name="Input 5 5 2 4" xfId="41730" xr:uid="{00000000-0005-0000-0000-000037850000}"/>
    <cellStyle name="Input 5 5 2 4 2" xfId="49710" xr:uid="{00000000-0005-0000-0000-000038850000}"/>
    <cellStyle name="Input 5 5 2 5" xfId="49705" xr:uid="{00000000-0005-0000-0000-000039850000}"/>
    <cellStyle name="Input 5 5 3" xfId="21585" xr:uid="{00000000-0005-0000-0000-00003A850000}"/>
    <cellStyle name="Input 5 5 3 2" xfId="21586" xr:uid="{00000000-0005-0000-0000-00003B850000}"/>
    <cellStyle name="Input 5 5 3 2 2" xfId="21587" xr:uid="{00000000-0005-0000-0000-00003C850000}"/>
    <cellStyle name="Input 5 5 3 2 2 2" xfId="49713" xr:uid="{00000000-0005-0000-0000-00003D850000}"/>
    <cellStyle name="Input 5 5 3 2 3" xfId="41734" xr:uid="{00000000-0005-0000-0000-00003E850000}"/>
    <cellStyle name="Input 5 5 3 2 4" xfId="49712" xr:uid="{00000000-0005-0000-0000-00003F850000}"/>
    <cellStyle name="Input 5 5 3 3" xfId="21588" xr:uid="{00000000-0005-0000-0000-000040850000}"/>
    <cellStyle name="Input 5 5 3 3 2" xfId="41735" xr:uid="{00000000-0005-0000-0000-000041850000}"/>
    <cellStyle name="Input 5 5 3 3 2 2" xfId="49715" xr:uid="{00000000-0005-0000-0000-000042850000}"/>
    <cellStyle name="Input 5 5 3 3 3" xfId="49714" xr:uid="{00000000-0005-0000-0000-000043850000}"/>
    <cellStyle name="Input 5 5 3 4" xfId="41733" xr:uid="{00000000-0005-0000-0000-000044850000}"/>
    <cellStyle name="Input 5 5 3 4 2" xfId="49716" xr:uid="{00000000-0005-0000-0000-000045850000}"/>
    <cellStyle name="Input 5 5 3 5" xfId="49711" xr:uid="{00000000-0005-0000-0000-000046850000}"/>
    <cellStyle name="Input 5 5 4" xfId="21589" xr:uid="{00000000-0005-0000-0000-000047850000}"/>
    <cellStyle name="Input 5 5 4 2" xfId="21590" xr:uid="{00000000-0005-0000-0000-000048850000}"/>
    <cellStyle name="Input 5 5 4 2 2" xfId="49718" xr:uid="{00000000-0005-0000-0000-000049850000}"/>
    <cellStyle name="Input 5 5 4 3" xfId="41736" xr:uid="{00000000-0005-0000-0000-00004A850000}"/>
    <cellStyle name="Input 5 5 4 4" xfId="49717" xr:uid="{00000000-0005-0000-0000-00004B850000}"/>
    <cellStyle name="Input 5 5 5" xfId="21591" xr:uid="{00000000-0005-0000-0000-00004C850000}"/>
    <cellStyle name="Input 5 5 5 2" xfId="41737" xr:uid="{00000000-0005-0000-0000-00004D850000}"/>
    <cellStyle name="Input 5 5 5 2 2" xfId="49720" xr:uid="{00000000-0005-0000-0000-00004E850000}"/>
    <cellStyle name="Input 5 5 5 3" xfId="49719" xr:uid="{00000000-0005-0000-0000-00004F850000}"/>
    <cellStyle name="Input 5 5 6" xfId="41729" xr:uid="{00000000-0005-0000-0000-000050850000}"/>
    <cellStyle name="Input 5 5 6 2" xfId="49721" xr:uid="{00000000-0005-0000-0000-000051850000}"/>
    <cellStyle name="Input 5 5 7" xfId="49704" xr:uid="{00000000-0005-0000-0000-000052850000}"/>
    <cellStyle name="Input 5 6" xfId="21592" xr:uid="{00000000-0005-0000-0000-000053850000}"/>
    <cellStyle name="Input 5 6 2" xfId="21593" xr:uid="{00000000-0005-0000-0000-000054850000}"/>
    <cellStyle name="Input 5 6 2 2" xfId="21594" xr:uid="{00000000-0005-0000-0000-000055850000}"/>
    <cellStyle name="Input 5 6 2 2 2" xfId="49724" xr:uid="{00000000-0005-0000-0000-000056850000}"/>
    <cellStyle name="Input 5 6 2 3" xfId="41739" xr:uid="{00000000-0005-0000-0000-000057850000}"/>
    <cellStyle name="Input 5 6 2 4" xfId="49723" xr:uid="{00000000-0005-0000-0000-000058850000}"/>
    <cellStyle name="Input 5 6 3" xfId="21595" xr:uid="{00000000-0005-0000-0000-000059850000}"/>
    <cellStyle name="Input 5 6 3 2" xfId="41740" xr:uid="{00000000-0005-0000-0000-00005A850000}"/>
    <cellStyle name="Input 5 6 3 2 2" xfId="49726" xr:uid="{00000000-0005-0000-0000-00005B850000}"/>
    <cellStyle name="Input 5 6 3 3" xfId="49725" xr:uid="{00000000-0005-0000-0000-00005C850000}"/>
    <cellStyle name="Input 5 6 4" xfId="41738" xr:uid="{00000000-0005-0000-0000-00005D850000}"/>
    <cellStyle name="Input 5 6 4 2" xfId="49727" xr:uid="{00000000-0005-0000-0000-00005E850000}"/>
    <cellStyle name="Input 5 6 5" xfId="49722" xr:uid="{00000000-0005-0000-0000-00005F850000}"/>
    <cellStyle name="Input 5 7" xfId="21596" xr:uid="{00000000-0005-0000-0000-000060850000}"/>
    <cellStyle name="Input 5 7 2" xfId="21597" xr:uid="{00000000-0005-0000-0000-000061850000}"/>
    <cellStyle name="Input 5 7 2 2" xfId="21598" xr:uid="{00000000-0005-0000-0000-000062850000}"/>
    <cellStyle name="Input 5 7 2 2 2" xfId="49730" xr:uid="{00000000-0005-0000-0000-000063850000}"/>
    <cellStyle name="Input 5 7 2 3" xfId="41742" xr:uid="{00000000-0005-0000-0000-000064850000}"/>
    <cellStyle name="Input 5 7 2 4" xfId="49729" xr:uid="{00000000-0005-0000-0000-000065850000}"/>
    <cellStyle name="Input 5 7 3" xfId="21599" xr:uid="{00000000-0005-0000-0000-000066850000}"/>
    <cellStyle name="Input 5 7 3 2" xfId="41743" xr:uid="{00000000-0005-0000-0000-000067850000}"/>
    <cellStyle name="Input 5 7 3 2 2" xfId="49732" xr:uid="{00000000-0005-0000-0000-000068850000}"/>
    <cellStyle name="Input 5 7 3 3" xfId="49731" xr:uid="{00000000-0005-0000-0000-000069850000}"/>
    <cellStyle name="Input 5 7 4" xfId="41741" xr:uid="{00000000-0005-0000-0000-00006A850000}"/>
    <cellStyle name="Input 5 7 4 2" xfId="49733" xr:uid="{00000000-0005-0000-0000-00006B850000}"/>
    <cellStyle name="Input 5 7 5" xfId="49728" xr:uid="{00000000-0005-0000-0000-00006C850000}"/>
    <cellStyle name="Input 5 8" xfId="21600" xr:uid="{00000000-0005-0000-0000-00006D850000}"/>
    <cellStyle name="Input 5 9" xfId="21601" xr:uid="{00000000-0005-0000-0000-00006E850000}"/>
    <cellStyle name="Input 5 9 2" xfId="21602" xr:uid="{00000000-0005-0000-0000-00006F850000}"/>
    <cellStyle name="Input 5 9 2 2" xfId="21603" xr:uid="{00000000-0005-0000-0000-000070850000}"/>
    <cellStyle name="Input 5 9 2 2 2" xfId="49736" xr:uid="{00000000-0005-0000-0000-000071850000}"/>
    <cellStyle name="Input 5 9 2 3" xfId="41745" xr:uid="{00000000-0005-0000-0000-000072850000}"/>
    <cellStyle name="Input 5 9 2 4" xfId="49735" xr:uid="{00000000-0005-0000-0000-000073850000}"/>
    <cellStyle name="Input 5 9 3" xfId="21604" xr:uid="{00000000-0005-0000-0000-000074850000}"/>
    <cellStyle name="Input 5 9 3 2" xfId="21605" xr:uid="{00000000-0005-0000-0000-000075850000}"/>
    <cellStyle name="Input 5 9 3 3" xfId="49737" xr:uid="{00000000-0005-0000-0000-000076850000}"/>
    <cellStyle name="Input 5 9 4" xfId="21606" xr:uid="{00000000-0005-0000-0000-000077850000}"/>
    <cellStyle name="Input 5 9 5" xfId="41744" xr:uid="{00000000-0005-0000-0000-000078850000}"/>
    <cellStyle name="Input 5 9 6" xfId="49734" xr:uid="{00000000-0005-0000-0000-000079850000}"/>
    <cellStyle name="Input 50" xfId="21607" xr:uid="{00000000-0005-0000-0000-00007A850000}"/>
    <cellStyle name="Input 50 2" xfId="21608" xr:uid="{00000000-0005-0000-0000-00007B850000}"/>
    <cellStyle name="Input 50 2 2" xfId="21609" xr:uid="{00000000-0005-0000-0000-00007C850000}"/>
    <cellStyle name="Input 50 2 2 2" xfId="49740" xr:uid="{00000000-0005-0000-0000-00007D850000}"/>
    <cellStyle name="Input 50 2 3" xfId="41746" xr:uid="{00000000-0005-0000-0000-00007E850000}"/>
    <cellStyle name="Input 50 2 4" xfId="49739" xr:uid="{00000000-0005-0000-0000-00007F850000}"/>
    <cellStyle name="Input 50 3" xfId="21610" xr:uid="{00000000-0005-0000-0000-000080850000}"/>
    <cellStyle name="Input 50 3 2" xfId="41747" xr:uid="{00000000-0005-0000-0000-000081850000}"/>
    <cellStyle name="Input 50 3 2 2" xfId="49742" xr:uid="{00000000-0005-0000-0000-000082850000}"/>
    <cellStyle name="Input 50 3 3" xfId="49741" xr:uid="{00000000-0005-0000-0000-000083850000}"/>
    <cellStyle name="Input 50 4" xfId="39368" xr:uid="{00000000-0005-0000-0000-000084850000}"/>
    <cellStyle name="Input 50 4 2" xfId="41748" xr:uid="{00000000-0005-0000-0000-000085850000}"/>
    <cellStyle name="Input 50 4 2 2" xfId="49744" xr:uid="{00000000-0005-0000-0000-000086850000}"/>
    <cellStyle name="Input 50 4 3" xfId="49743" xr:uid="{00000000-0005-0000-0000-000087850000}"/>
    <cellStyle name="Input 50 5" xfId="40442" xr:uid="{00000000-0005-0000-0000-000088850000}"/>
    <cellStyle name="Input 50 5 2" xfId="49745" xr:uid="{00000000-0005-0000-0000-000089850000}"/>
    <cellStyle name="Input 50 6" xfId="49738" xr:uid="{00000000-0005-0000-0000-00008A850000}"/>
    <cellStyle name="Input 51" xfId="21611" xr:uid="{00000000-0005-0000-0000-00008B850000}"/>
    <cellStyle name="Input 51 2" xfId="21612" xr:uid="{00000000-0005-0000-0000-00008C850000}"/>
    <cellStyle name="Input 51 2 2" xfId="21613" xr:uid="{00000000-0005-0000-0000-00008D850000}"/>
    <cellStyle name="Input 51 2 2 2" xfId="49748" xr:uid="{00000000-0005-0000-0000-00008E850000}"/>
    <cellStyle name="Input 51 2 3" xfId="41749" xr:uid="{00000000-0005-0000-0000-00008F850000}"/>
    <cellStyle name="Input 51 2 4" xfId="49747" xr:uid="{00000000-0005-0000-0000-000090850000}"/>
    <cellStyle name="Input 51 3" xfId="21614" xr:uid="{00000000-0005-0000-0000-000091850000}"/>
    <cellStyle name="Input 51 3 2" xfId="41750" xr:uid="{00000000-0005-0000-0000-000092850000}"/>
    <cellStyle name="Input 51 3 2 2" xfId="49750" xr:uid="{00000000-0005-0000-0000-000093850000}"/>
    <cellStyle name="Input 51 3 3" xfId="49749" xr:uid="{00000000-0005-0000-0000-000094850000}"/>
    <cellStyle name="Input 51 4" xfId="39369" xr:uid="{00000000-0005-0000-0000-000095850000}"/>
    <cellStyle name="Input 51 4 2" xfId="41751" xr:uid="{00000000-0005-0000-0000-000096850000}"/>
    <cellStyle name="Input 51 4 2 2" xfId="49752" xr:uid="{00000000-0005-0000-0000-000097850000}"/>
    <cellStyle name="Input 51 4 3" xfId="49751" xr:uid="{00000000-0005-0000-0000-000098850000}"/>
    <cellStyle name="Input 51 5" xfId="40440" xr:uid="{00000000-0005-0000-0000-000099850000}"/>
    <cellStyle name="Input 51 5 2" xfId="49753" xr:uid="{00000000-0005-0000-0000-00009A850000}"/>
    <cellStyle name="Input 51 6" xfId="49746" xr:uid="{00000000-0005-0000-0000-00009B850000}"/>
    <cellStyle name="Input 52" xfId="21615" xr:uid="{00000000-0005-0000-0000-00009C850000}"/>
    <cellStyle name="Input 52 2" xfId="21616" xr:uid="{00000000-0005-0000-0000-00009D850000}"/>
    <cellStyle name="Input 52 2 2" xfId="21617" xr:uid="{00000000-0005-0000-0000-00009E850000}"/>
    <cellStyle name="Input 52 2 2 2" xfId="49756" xr:uid="{00000000-0005-0000-0000-00009F850000}"/>
    <cellStyle name="Input 52 2 3" xfId="41752" xr:uid="{00000000-0005-0000-0000-0000A0850000}"/>
    <cellStyle name="Input 52 2 4" xfId="49755" xr:uid="{00000000-0005-0000-0000-0000A1850000}"/>
    <cellStyle name="Input 52 3" xfId="21618" xr:uid="{00000000-0005-0000-0000-0000A2850000}"/>
    <cellStyle name="Input 52 3 2" xfId="41753" xr:uid="{00000000-0005-0000-0000-0000A3850000}"/>
    <cellStyle name="Input 52 3 2 2" xfId="49758" xr:uid="{00000000-0005-0000-0000-0000A4850000}"/>
    <cellStyle name="Input 52 3 3" xfId="49757" xr:uid="{00000000-0005-0000-0000-0000A5850000}"/>
    <cellStyle name="Input 52 4" xfId="39370" xr:uid="{00000000-0005-0000-0000-0000A6850000}"/>
    <cellStyle name="Input 52 4 2" xfId="41754" xr:uid="{00000000-0005-0000-0000-0000A7850000}"/>
    <cellStyle name="Input 52 4 2 2" xfId="49760" xr:uid="{00000000-0005-0000-0000-0000A8850000}"/>
    <cellStyle name="Input 52 4 3" xfId="49759" xr:uid="{00000000-0005-0000-0000-0000A9850000}"/>
    <cellStyle name="Input 52 5" xfId="40437" xr:uid="{00000000-0005-0000-0000-0000AA850000}"/>
    <cellStyle name="Input 52 5 2" xfId="49761" xr:uid="{00000000-0005-0000-0000-0000AB850000}"/>
    <cellStyle name="Input 52 6" xfId="49754" xr:uid="{00000000-0005-0000-0000-0000AC850000}"/>
    <cellStyle name="Input 53" xfId="21619" xr:uid="{00000000-0005-0000-0000-0000AD850000}"/>
    <cellStyle name="Input 53 2" xfId="21620" xr:uid="{00000000-0005-0000-0000-0000AE850000}"/>
    <cellStyle name="Input 53 2 2" xfId="21621" xr:uid="{00000000-0005-0000-0000-0000AF850000}"/>
    <cellStyle name="Input 53 2 2 2" xfId="49764" xr:uid="{00000000-0005-0000-0000-0000B0850000}"/>
    <cellStyle name="Input 53 2 3" xfId="41755" xr:uid="{00000000-0005-0000-0000-0000B1850000}"/>
    <cellStyle name="Input 53 2 4" xfId="49763" xr:uid="{00000000-0005-0000-0000-0000B2850000}"/>
    <cellStyle name="Input 53 3" xfId="21622" xr:uid="{00000000-0005-0000-0000-0000B3850000}"/>
    <cellStyle name="Input 53 3 2" xfId="39371" xr:uid="{00000000-0005-0000-0000-0000B4850000}"/>
    <cellStyle name="Input 53 3 2 2" xfId="49766" xr:uid="{00000000-0005-0000-0000-0000B5850000}"/>
    <cellStyle name="Input 53 3 3" xfId="41756" xr:uid="{00000000-0005-0000-0000-0000B6850000}"/>
    <cellStyle name="Input 53 3 4" xfId="49765" xr:uid="{00000000-0005-0000-0000-0000B7850000}"/>
    <cellStyle name="Input 53 4" xfId="40436" xr:uid="{00000000-0005-0000-0000-0000B8850000}"/>
    <cellStyle name="Input 53 4 2" xfId="49767" xr:uid="{00000000-0005-0000-0000-0000B9850000}"/>
    <cellStyle name="Input 53 5" xfId="49762" xr:uid="{00000000-0005-0000-0000-0000BA850000}"/>
    <cellStyle name="Input 54" xfId="21623" xr:uid="{00000000-0005-0000-0000-0000BB850000}"/>
    <cellStyle name="Input 54 2" xfId="21624" xr:uid="{00000000-0005-0000-0000-0000BC850000}"/>
    <cellStyle name="Input 54 2 2" xfId="21625" xr:uid="{00000000-0005-0000-0000-0000BD850000}"/>
    <cellStyle name="Input 54 2 2 2" xfId="49770" xr:uid="{00000000-0005-0000-0000-0000BE850000}"/>
    <cellStyle name="Input 54 2 3" xfId="41758" xr:uid="{00000000-0005-0000-0000-0000BF850000}"/>
    <cellStyle name="Input 54 2 4" xfId="49769" xr:uid="{00000000-0005-0000-0000-0000C0850000}"/>
    <cellStyle name="Input 54 3" xfId="21626" xr:uid="{00000000-0005-0000-0000-0000C1850000}"/>
    <cellStyle name="Input 54 3 2" xfId="41759" xr:uid="{00000000-0005-0000-0000-0000C2850000}"/>
    <cellStyle name="Input 54 3 2 2" xfId="49772" xr:uid="{00000000-0005-0000-0000-0000C3850000}"/>
    <cellStyle name="Input 54 3 3" xfId="49771" xr:uid="{00000000-0005-0000-0000-0000C4850000}"/>
    <cellStyle name="Input 54 4" xfId="41757" xr:uid="{00000000-0005-0000-0000-0000C5850000}"/>
    <cellStyle name="Input 54 4 2" xfId="49773" xr:uid="{00000000-0005-0000-0000-0000C6850000}"/>
    <cellStyle name="Input 54 5" xfId="49768" xr:uid="{00000000-0005-0000-0000-0000C7850000}"/>
    <cellStyle name="Input 55" xfId="21627" xr:uid="{00000000-0005-0000-0000-0000C8850000}"/>
    <cellStyle name="Input 55 2" xfId="21628" xr:uid="{00000000-0005-0000-0000-0000C9850000}"/>
    <cellStyle name="Input 55 2 2" xfId="21629" xr:uid="{00000000-0005-0000-0000-0000CA850000}"/>
    <cellStyle name="Input 55 2 2 2" xfId="49776" xr:uid="{00000000-0005-0000-0000-0000CB850000}"/>
    <cellStyle name="Input 55 2 3" xfId="41761" xr:uid="{00000000-0005-0000-0000-0000CC850000}"/>
    <cellStyle name="Input 55 2 4" xfId="49775" xr:uid="{00000000-0005-0000-0000-0000CD850000}"/>
    <cellStyle name="Input 55 3" xfId="21630" xr:uid="{00000000-0005-0000-0000-0000CE850000}"/>
    <cellStyle name="Input 55 3 2" xfId="41762" xr:uid="{00000000-0005-0000-0000-0000CF850000}"/>
    <cellStyle name="Input 55 3 2 2" xfId="49778" xr:uid="{00000000-0005-0000-0000-0000D0850000}"/>
    <cellStyle name="Input 55 3 3" xfId="49777" xr:uid="{00000000-0005-0000-0000-0000D1850000}"/>
    <cellStyle name="Input 55 4" xfId="41760" xr:uid="{00000000-0005-0000-0000-0000D2850000}"/>
    <cellStyle name="Input 55 4 2" xfId="49779" xr:uid="{00000000-0005-0000-0000-0000D3850000}"/>
    <cellStyle name="Input 55 5" xfId="49774" xr:uid="{00000000-0005-0000-0000-0000D4850000}"/>
    <cellStyle name="Input 56" xfId="21631" xr:uid="{00000000-0005-0000-0000-0000D5850000}"/>
    <cellStyle name="Input 56 2" xfId="21632" xr:uid="{00000000-0005-0000-0000-0000D6850000}"/>
    <cellStyle name="Input 56 2 2" xfId="21633" xr:uid="{00000000-0005-0000-0000-0000D7850000}"/>
    <cellStyle name="Input 56 2 2 2" xfId="49782" xr:uid="{00000000-0005-0000-0000-0000D8850000}"/>
    <cellStyle name="Input 56 2 3" xfId="41764" xr:uid="{00000000-0005-0000-0000-0000D9850000}"/>
    <cellStyle name="Input 56 2 4" xfId="49781" xr:uid="{00000000-0005-0000-0000-0000DA850000}"/>
    <cellStyle name="Input 56 3" xfId="21634" xr:uid="{00000000-0005-0000-0000-0000DB850000}"/>
    <cellStyle name="Input 56 3 2" xfId="41765" xr:uid="{00000000-0005-0000-0000-0000DC850000}"/>
    <cellStyle name="Input 56 3 2 2" xfId="49784" xr:uid="{00000000-0005-0000-0000-0000DD850000}"/>
    <cellStyle name="Input 56 3 3" xfId="49783" xr:uid="{00000000-0005-0000-0000-0000DE850000}"/>
    <cellStyle name="Input 56 4" xfId="41763" xr:uid="{00000000-0005-0000-0000-0000DF850000}"/>
    <cellStyle name="Input 56 4 2" xfId="49785" xr:uid="{00000000-0005-0000-0000-0000E0850000}"/>
    <cellStyle name="Input 56 5" xfId="49780" xr:uid="{00000000-0005-0000-0000-0000E1850000}"/>
    <cellStyle name="Input 57" xfId="21635" xr:uid="{00000000-0005-0000-0000-0000E2850000}"/>
    <cellStyle name="Input 57 2" xfId="21636" xr:uid="{00000000-0005-0000-0000-0000E3850000}"/>
    <cellStyle name="Input 57 2 2" xfId="21637" xr:uid="{00000000-0005-0000-0000-0000E4850000}"/>
    <cellStyle name="Input 57 2 2 2" xfId="49788" xr:uid="{00000000-0005-0000-0000-0000E5850000}"/>
    <cellStyle name="Input 57 2 3" xfId="41767" xr:uid="{00000000-0005-0000-0000-0000E6850000}"/>
    <cellStyle name="Input 57 2 4" xfId="49787" xr:uid="{00000000-0005-0000-0000-0000E7850000}"/>
    <cellStyle name="Input 57 3" xfId="21638" xr:uid="{00000000-0005-0000-0000-0000E8850000}"/>
    <cellStyle name="Input 57 3 2" xfId="41768" xr:uid="{00000000-0005-0000-0000-0000E9850000}"/>
    <cellStyle name="Input 57 3 2 2" xfId="49790" xr:uid="{00000000-0005-0000-0000-0000EA850000}"/>
    <cellStyle name="Input 57 3 3" xfId="49789" xr:uid="{00000000-0005-0000-0000-0000EB850000}"/>
    <cellStyle name="Input 57 4" xfId="41766" xr:uid="{00000000-0005-0000-0000-0000EC850000}"/>
    <cellStyle name="Input 57 4 2" xfId="49791" xr:uid="{00000000-0005-0000-0000-0000ED850000}"/>
    <cellStyle name="Input 57 5" xfId="49786" xr:uid="{00000000-0005-0000-0000-0000EE850000}"/>
    <cellStyle name="Input 58" xfId="21639" xr:uid="{00000000-0005-0000-0000-0000EF850000}"/>
    <cellStyle name="Input 58 2" xfId="21640" xr:uid="{00000000-0005-0000-0000-0000F0850000}"/>
    <cellStyle name="Input 58 2 2" xfId="21641" xr:uid="{00000000-0005-0000-0000-0000F1850000}"/>
    <cellStyle name="Input 58 2 2 2" xfId="49794" xr:uid="{00000000-0005-0000-0000-0000F2850000}"/>
    <cellStyle name="Input 58 2 3" xfId="41770" xr:uid="{00000000-0005-0000-0000-0000F3850000}"/>
    <cellStyle name="Input 58 2 4" xfId="49793" xr:uid="{00000000-0005-0000-0000-0000F4850000}"/>
    <cellStyle name="Input 58 3" xfId="21642" xr:uid="{00000000-0005-0000-0000-0000F5850000}"/>
    <cellStyle name="Input 58 3 2" xfId="41771" xr:uid="{00000000-0005-0000-0000-0000F6850000}"/>
    <cellStyle name="Input 58 3 2 2" xfId="49796" xr:uid="{00000000-0005-0000-0000-0000F7850000}"/>
    <cellStyle name="Input 58 3 3" xfId="49795" xr:uid="{00000000-0005-0000-0000-0000F8850000}"/>
    <cellStyle name="Input 58 4" xfId="41769" xr:uid="{00000000-0005-0000-0000-0000F9850000}"/>
    <cellStyle name="Input 58 4 2" xfId="49797" xr:uid="{00000000-0005-0000-0000-0000FA850000}"/>
    <cellStyle name="Input 58 5" xfId="49792" xr:uid="{00000000-0005-0000-0000-0000FB850000}"/>
    <cellStyle name="Input 59" xfId="21643" xr:uid="{00000000-0005-0000-0000-0000FC850000}"/>
    <cellStyle name="Input 59 2" xfId="21644" xr:uid="{00000000-0005-0000-0000-0000FD850000}"/>
    <cellStyle name="Input 59 2 2" xfId="21645" xr:uid="{00000000-0005-0000-0000-0000FE850000}"/>
    <cellStyle name="Input 59 2 2 2" xfId="49800" xr:uid="{00000000-0005-0000-0000-0000FF850000}"/>
    <cellStyle name="Input 59 2 3" xfId="41773" xr:uid="{00000000-0005-0000-0000-000000860000}"/>
    <cellStyle name="Input 59 2 4" xfId="49799" xr:uid="{00000000-0005-0000-0000-000001860000}"/>
    <cellStyle name="Input 59 3" xfId="21646" xr:uid="{00000000-0005-0000-0000-000002860000}"/>
    <cellStyle name="Input 59 3 2" xfId="41774" xr:uid="{00000000-0005-0000-0000-000003860000}"/>
    <cellStyle name="Input 59 3 2 2" xfId="49802" xr:uid="{00000000-0005-0000-0000-000004860000}"/>
    <cellStyle name="Input 59 3 3" xfId="49801" xr:uid="{00000000-0005-0000-0000-000005860000}"/>
    <cellStyle name="Input 59 4" xfId="41772" xr:uid="{00000000-0005-0000-0000-000006860000}"/>
    <cellStyle name="Input 59 4 2" xfId="49803" xr:uid="{00000000-0005-0000-0000-000007860000}"/>
    <cellStyle name="Input 59 5" xfId="49798" xr:uid="{00000000-0005-0000-0000-000008860000}"/>
    <cellStyle name="Input 6" xfId="21647" xr:uid="{00000000-0005-0000-0000-000009860000}"/>
    <cellStyle name="Input 6 2" xfId="21648" xr:uid="{00000000-0005-0000-0000-00000A860000}"/>
    <cellStyle name="Input 6 2 2" xfId="21649" xr:uid="{00000000-0005-0000-0000-00000B860000}"/>
    <cellStyle name="Input 6 2 2 2" xfId="21650" xr:uid="{00000000-0005-0000-0000-00000C860000}"/>
    <cellStyle name="Input 6 2 2 2 2" xfId="21651" xr:uid="{00000000-0005-0000-0000-00000D860000}"/>
    <cellStyle name="Input 6 2 2 2 2 2" xfId="49807" xr:uid="{00000000-0005-0000-0000-00000E860000}"/>
    <cellStyle name="Input 6 2 2 2 3" xfId="41777" xr:uid="{00000000-0005-0000-0000-00000F860000}"/>
    <cellStyle name="Input 6 2 2 2 4" xfId="49806" xr:uid="{00000000-0005-0000-0000-000010860000}"/>
    <cellStyle name="Input 6 2 2 3" xfId="21652" xr:uid="{00000000-0005-0000-0000-000011860000}"/>
    <cellStyle name="Input 6 2 2 3 2" xfId="41778" xr:uid="{00000000-0005-0000-0000-000012860000}"/>
    <cellStyle name="Input 6 2 2 3 2 2" xfId="49809" xr:uid="{00000000-0005-0000-0000-000013860000}"/>
    <cellStyle name="Input 6 2 2 3 3" xfId="49808" xr:uid="{00000000-0005-0000-0000-000014860000}"/>
    <cellStyle name="Input 6 2 2 4" xfId="41776" xr:uid="{00000000-0005-0000-0000-000015860000}"/>
    <cellStyle name="Input 6 2 2 4 2" xfId="49810" xr:uid="{00000000-0005-0000-0000-000016860000}"/>
    <cellStyle name="Input 6 2 2 5" xfId="49805" xr:uid="{00000000-0005-0000-0000-000017860000}"/>
    <cellStyle name="Input 6 2 3" xfId="21653" xr:uid="{00000000-0005-0000-0000-000018860000}"/>
    <cellStyle name="Input 6 2 3 2" xfId="21654" xr:uid="{00000000-0005-0000-0000-000019860000}"/>
    <cellStyle name="Input 6 2 3 2 2" xfId="21655" xr:uid="{00000000-0005-0000-0000-00001A860000}"/>
    <cellStyle name="Input 6 2 3 2 2 2" xfId="49813" xr:uid="{00000000-0005-0000-0000-00001B860000}"/>
    <cellStyle name="Input 6 2 3 2 3" xfId="41780" xr:uid="{00000000-0005-0000-0000-00001C860000}"/>
    <cellStyle name="Input 6 2 3 2 4" xfId="49812" xr:uid="{00000000-0005-0000-0000-00001D860000}"/>
    <cellStyle name="Input 6 2 3 3" xfId="21656" xr:uid="{00000000-0005-0000-0000-00001E860000}"/>
    <cellStyle name="Input 6 2 3 3 2" xfId="41781" xr:uid="{00000000-0005-0000-0000-00001F860000}"/>
    <cellStyle name="Input 6 2 3 3 2 2" xfId="49815" xr:uid="{00000000-0005-0000-0000-000020860000}"/>
    <cellStyle name="Input 6 2 3 3 3" xfId="49814" xr:uid="{00000000-0005-0000-0000-000021860000}"/>
    <cellStyle name="Input 6 2 3 4" xfId="41779" xr:uid="{00000000-0005-0000-0000-000022860000}"/>
    <cellStyle name="Input 6 2 3 4 2" xfId="49816" xr:uid="{00000000-0005-0000-0000-000023860000}"/>
    <cellStyle name="Input 6 2 3 5" xfId="49811" xr:uid="{00000000-0005-0000-0000-000024860000}"/>
    <cellStyle name="Input 6 2 4" xfId="21657" xr:uid="{00000000-0005-0000-0000-000025860000}"/>
    <cellStyle name="Input 6 2 4 2" xfId="21658" xr:uid="{00000000-0005-0000-0000-000026860000}"/>
    <cellStyle name="Input 6 2 4 2 2" xfId="49818" xr:uid="{00000000-0005-0000-0000-000027860000}"/>
    <cellStyle name="Input 6 2 4 3" xfId="41782" xr:uid="{00000000-0005-0000-0000-000028860000}"/>
    <cellStyle name="Input 6 2 4 4" xfId="49817" xr:uid="{00000000-0005-0000-0000-000029860000}"/>
    <cellStyle name="Input 6 2 5" xfId="21659" xr:uid="{00000000-0005-0000-0000-00002A860000}"/>
    <cellStyle name="Input 6 2 5 2" xfId="41783" xr:uid="{00000000-0005-0000-0000-00002B860000}"/>
    <cellStyle name="Input 6 2 5 2 2" xfId="49820" xr:uid="{00000000-0005-0000-0000-00002C860000}"/>
    <cellStyle name="Input 6 2 5 3" xfId="49819" xr:uid="{00000000-0005-0000-0000-00002D860000}"/>
    <cellStyle name="Input 6 2 6" xfId="41775" xr:uid="{00000000-0005-0000-0000-00002E860000}"/>
    <cellStyle name="Input 6 2 6 2" xfId="49821" xr:uid="{00000000-0005-0000-0000-00002F860000}"/>
    <cellStyle name="Input 6 2 7" xfId="49804" xr:uid="{00000000-0005-0000-0000-000030860000}"/>
    <cellStyle name="Input 6 3" xfId="21660" xr:uid="{00000000-0005-0000-0000-000031860000}"/>
    <cellStyle name="Input 6 3 2" xfId="21661" xr:uid="{00000000-0005-0000-0000-000032860000}"/>
    <cellStyle name="Input 6 3 2 2" xfId="21662" xr:uid="{00000000-0005-0000-0000-000033860000}"/>
    <cellStyle name="Input 6 3 2 2 2" xfId="49824" xr:uid="{00000000-0005-0000-0000-000034860000}"/>
    <cellStyle name="Input 6 3 2 3" xfId="41785" xr:uid="{00000000-0005-0000-0000-000035860000}"/>
    <cellStyle name="Input 6 3 2 4" xfId="49823" xr:uid="{00000000-0005-0000-0000-000036860000}"/>
    <cellStyle name="Input 6 3 3" xfId="21663" xr:uid="{00000000-0005-0000-0000-000037860000}"/>
    <cellStyle name="Input 6 3 3 2" xfId="41786" xr:uid="{00000000-0005-0000-0000-000038860000}"/>
    <cellStyle name="Input 6 3 3 2 2" xfId="49826" xr:uid="{00000000-0005-0000-0000-000039860000}"/>
    <cellStyle name="Input 6 3 3 3" xfId="49825" xr:uid="{00000000-0005-0000-0000-00003A860000}"/>
    <cellStyle name="Input 6 3 4" xfId="41784" xr:uid="{00000000-0005-0000-0000-00003B860000}"/>
    <cellStyle name="Input 6 3 4 2" xfId="49827" xr:uid="{00000000-0005-0000-0000-00003C860000}"/>
    <cellStyle name="Input 6 3 5" xfId="49822" xr:uid="{00000000-0005-0000-0000-00003D860000}"/>
    <cellStyle name="Input 6 4" xfId="21664" xr:uid="{00000000-0005-0000-0000-00003E860000}"/>
    <cellStyle name="Input 6 4 2" xfId="21665" xr:uid="{00000000-0005-0000-0000-00003F860000}"/>
    <cellStyle name="Input 6 4 2 2" xfId="21666" xr:uid="{00000000-0005-0000-0000-000040860000}"/>
    <cellStyle name="Input 6 4 2 2 2" xfId="49830" xr:uid="{00000000-0005-0000-0000-000041860000}"/>
    <cellStyle name="Input 6 4 2 3" xfId="41788" xr:uid="{00000000-0005-0000-0000-000042860000}"/>
    <cellStyle name="Input 6 4 2 4" xfId="49829" xr:uid="{00000000-0005-0000-0000-000043860000}"/>
    <cellStyle name="Input 6 4 3" xfId="21667" xr:uid="{00000000-0005-0000-0000-000044860000}"/>
    <cellStyle name="Input 6 4 3 2" xfId="41789" xr:uid="{00000000-0005-0000-0000-000045860000}"/>
    <cellStyle name="Input 6 4 3 2 2" xfId="49832" xr:uid="{00000000-0005-0000-0000-000046860000}"/>
    <cellStyle name="Input 6 4 3 3" xfId="49831" xr:uid="{00000000-0005-0000-0000-000047860000}"/>
    <cellStyle name="Input 6 4 4" xfId="41787" xr:uid="{00000000-0005-0000-0000-000048860000}"/>
    <cellStyle name="Input 6 4 4 2" xfId="49833" xr:uid="{00000000-0005-0000-0000-000049860000}"/>
    <cellStyle name="Input 6 4 5" xfId="49828" xr:uid="{00000000-0005-0000-0000-00004A860000}"/>
    <cellStyle name="Input 6 5" xfId="21668" xr:uid="{00000000-0005-0000-0000-00004B860000}"/>
    <cellStyle name="Input 6 6" xfId="21669" xr:uid="{00000000-0005-0000-0000-00004C860000}"/>
    <cellStyle name="Input 6 6 2" xfId="39373" xr:uid="{00000000-0005-0000-0000-00004D860000}"/>
    <cellStyle name="Input 6 6 3" xfId="39372" xr:uid="{00000000-0005-0000-0000-00004E860000}"/>
    <cellStyle name="Input 6 6 3 2" xfId="49835" xr:uid="{00000000-0005-0000-0000-00004F860000}"/>
    <cellStyle name="Input 6 6 4" xfId="41790" xr:uid="{00000000-0005-0000-0000-000050860000}"/>
    <cellStyle name="Input 6 6 5" xfId="49834" xr:uid="{00000000-0005-0000-0000-000051860000}"/>
    <cellStyle name="Input 6 7" xfId="21670" xr:uid="{00000000-0005-0000-0000-000052860000}"/>
    <cellStyle name="Input 6 7 2" xfId="21671" xr:uid="{00000000-0005-0000-0000-000053860000}"/>
    <cellStyle name="Input 6 7 2 2" xfId="49837" xr:uid="{00000000-0005-0000-0000-000054860000}"/>
    <cellStyle name="Input 6 7 3" xfId="41791" xr:uid="{00000000-0005-0000-0000-000055860000}"/>
    <cellStyle name="Input 6 7 4" xfId="49836" xr:uid="{00000000-0005-0000-0000-000056860000}"/>
    <cellStyle name="Input 6 8" xfId="39374" xr:uid="{00000000-0005-0000-0000-000057860000}"/>
    <cellStyle name="Input 6 8 2" xfId="41792" xr:uid="{00000000-0005-0000-0000-000058860000}"/>
    <cellStyle name="Input 6 8 2 2" xfId="49839" xr:uid="{00000000-0005-0000-0000-000059860000}"/>
    <cellStyle name="Input 6 8 3" xfId="49838" xr:uid="{00000000-0005-0000-0000-00005A860000}"/>
    <cellStyle name="Input 60" xfId="21672" xr:uid="{00000000-0005-0000-0000-00005B860000}"/>
    <cellStyle name="Input 60 2" xfId="21673" xr:uid="{00000000-0005-0000-0000-00005C860000}"/>
    <cellStyle name="Input 60 2 2" xfId="21674" xr:uid="{00000000-0005-0000-0000-00005D860000}"/>
    <cellStyle name="Input 60 2 2 2" xfId="49842" xr:uid="{00000000-0005-0000-0000-00005E860000}"/>
    <cellStyle name="Input 60 2 3" xfId="41794" xr:uid="{00000000-0005-0000-0000-00005F860000}"/>
    <cellStyle name="Input 60 2 4" xfId="49841" xr:uid="{00000000-0005-0000-0000-000060860000}"/>
    <cellStyle name="Input 60 3" xfId="21675" xr:uid="{00000000-0005-0000-0000-000061860000}"/>
    <cellStyle name="Input 60 3 2" xfId="41795" xr:uid="{00000000-0005-0000-0000-000062860000}"/>
    <cellStyle name="Input 60 3 2 2" xfId="49844" xr:uid="{00000000-0005-0000-0000-000063860000}"/>
    <cellStyle name="Input 60 3 3" xfId="49843" xr:uid="{00000000-0005-0000-0000-000064860000}"/>
    <cellStyle name="Input 60 4" xfId="41793" xr:uid="{00000000-0005-0000-0000-000065860000}"/>
    <cellStyle name="Input 60 4 2" xfId="49845" xr:uid="{00000000-0005-0000-0000-000066860000}"/>
    <cellStyle name="Input 60 5" xfId="49840" xr:uid="{00000000-0005-0000-0000-000067860000}"/>
    <cellStyle name="Input 61" xfId="21676" xr:uid="{00000000-0005-0000-0000-000068860000}"/>
    <cellStyle name="Input 61 2" xfId="21677" xr:uid="{00000000-0005-0000-0000-000069860000}"/>
    <cellStyle name="Input 61 2 2" xfId="21678" xr:uid="{00000000-0005-0000-0000-00006A860000}"/>
    <cellStyle name="Input 61 2 2 2" xfId="49848" xr:uid="{00000000-0005-0000-0000-00006B860000}"/>
    <cellStyle name="Input 61 2 3" xfId="41797" xr:uid="{00000000-0005-0000-0000-00006C860000}"/>
    <cellStyle name="Input 61 2 4" xfId="49847" xr:uid="{00000000-0005-0000-0000-00006D860000}"/>
    <cellStyle name="Input 61 3" xfId="21679" xr:uid="{00000000-0005-0000-0000-00006E860000}"/>
    <cellStyle name="Input 61 3 2" xfId="41798" xr:uid="{00000000-0005-0000-0000-00006F860000}"/>
    <cellStyle name="Input 61 3 2 2" xfId="49850" xr:uid="{00000000-0005-0000-0000-000070860000}"/>
    <cellStyle name="Input 61 3 3" xfId="49849" xr:uid="{00000000-0005-0000-0000-000071860000}"/>
    <cellStyle name="Input 61 4" xfId="41796" xr:uid="{00000000-0005-0000-0000-000072860000}"/>
    <cellStyle name="Input 61 4 2" xfId="49851" xr:uid="{00000000-0005-0000-0000-000073860000}"/>
    <cellStyle name="Input 61 5" xfId="49846" xr:uid="{00000000-0005-0000-0000-000074860000}"/>
    <cellStyle name="Input 62" xfId="21680" xr:uid="{00000000-0005-0000-0000-000075860000}"/>
    <cellStyle name="Input 63" xfId="21681" xr:uid="{00000000-0005-0000-0000-000076860000}"/>
    <cellStyle name="Input 64" xfId="21682" xr:uid="{00000000-0005-0000-0000-000077860000}"/>
    <cellStyle name="Input 65" xfId="34358" xr:uid="{00000000-0005-0000-0000-000078860000}"/>
    <cellStyle name="Input 7" xfId="21683" xr:uid="{00000000-0005-0000-0000-000079860000}"/>
    <cellStyle name="Input 8" xfId="21684" xr:uid="{00000000-0005-0000-0000-00007A860000}"/>
    <cellStyle name="Input 8 2" xfId="21685" xr:uid="{00000000-0005-0000-0000-00007B860000}"/>
    <cellStyle name="Input 8 2 2" xfId="21686" xr:uid="{00000000-0005-0000-0000-00007C860000}"/>
    <cellStyle name="Input 8 2 2 2" xfId="49854" xr:uid="{00000000-0005-0000-0000-00007D860000}"/>
    <cellStyle name="Input 8 2 3" xfId="41799" xr:uid="{00000000-0005-0000-0000-00007E860000}"/>
    <cellStyle name="Input 8 2 4" xfId="49853" xr:uid="{00000000-0005-0000-0000-00007F860000}"/>
    <cellStyle name="Input 8 3" xfId="21687" xr:uid="{00000000-0005-0000-0000-000080860000}"/>
    <cellStyle name="Input 8 3 2" xfId="41800" xr:uid="{00000000-0005-0000-0000-000081860000}"/>
    <cellStyle name="Input 8 3 2 2" xfId="49856" xr:uid="{00000000-0005-0000-0000-000082860000}"/>
    <cellStyle name="Input 8 3 3" xfId="49855" xr:uid="{00000000-0005-0000-0000-000083860000}"/>
    <cellStyle name="Input 8 4" xfId="39375" xr:uid="{00000000-0005-0000-0000-000084860000}"/>
    <cellStyle name="Input 8 4 2" xfId="41801" xr:uid="{00000000-0005-0000-0000-000085860000}"/>
    <cellStyle name="Input 8 4 2 2" xfId="49858" xr:uid="{00000000-0005-0000-0000-000086860000}"/>
    <cellStyle name="Input 8 4 3" xfId="49857" xr:uid="{00000000-0005-0000-0000-000087860000}"/>
    <cellStyle name="Input 8 5" xfId="35739" xr:uid="{00000000-0005-0000-0000-000088860000}"/>
    <cellStyle name="Input 8 5 2" xfId="49859" xr:uid="{00000000-0005-0000-0000-000089860000}"/>
    <cellStyle name="Input 8 6" xfId="49852" xr:uid="{00000000-0005-0000-0000-00008A860000}"/>
    <cellStyle name="Input 9" xfId="21688" xr:uid="{00000000-0005-0000-0000-00008B860000}"/>
    <cellStyle name="Input 9 2" xfId="21689" xr:uid="{00000000-0005-0000-0000-00008C860000}"/>
    <cellStyle name="Input 9 2 2" xfId="21690" xr:uid="{00000000-0005-0000-0000-00008D860000}"/>
    <cellStyle name="Input 9 2 2 2" xfId="49862" xr:uid="{00000000-0005-0000-0000-00008E860000}"/>
    <cellStyle name="Input 9 2 3" xfId="41802" xr:uid="{00000000-0005-0000-0000-00008F860000}"/>
    <cellStyle name="Input 9 2 4" xfId="49861" xr:uid="{00000000-0005-0000-0000-000090860000}"/>
    <cellStyle name="Input 9 3" xfId="21691" xr:uid="{00000000-0005-0000-0000-000091860000}"/>
    <cellStyle name="Input 9 3 2" xfId="41803" xr:uid="{00000000-0005-0000-0000-000092860000}"/>
    <cellStyle name="Input 9 3 2 2" xfId="49864" xr:uid="{00000000-0005-0000-0000-000093860000}"/>
    <cellStyle name="Input 9 3 3" xfId="49863" xr:uid="{00000000-0005-0000-0000-000094860000}"/>
    <cellStyle name="Input 9 4" xfId="39376" xr:uid="{00000000-0005-0000-0000-000095860000}"/>
    <cellStyle name="Input 9 4 2" xfId="41804" xr:uid="{00000000-0005-0000-0000-000096860000}"/>
    <cellStyle name="Input 9 4 2 2" xfId="49866" xr:uid="{00000000-0005-0000-0000-000097860000}"/>
    <cellStyle name="Input 9 4 3" xfId="49865" xr:uid="{00000000-0005-0000-0000-000098860000}"/>
    <cellStyle name="Input 9 5" xfId="40433" xr:uid="{00000000-0005-0000-0000-000099860000}"/>
    <cellStyle name="Input 9 5 2" xfId="49867" xr:uid="{00000000-0005-0000-0000-00009A860000}"/>
    <cellStyle name="Input 9 6" xfId="49860" xr:uid="{00000000-0005-0000-0000-00009B860000}"/>
    <cellStyle name="Input1" xfId="8" xr:uid="{00000000-0005-0000-0000-00009C860000}"/>
    <cellStyle name="Input1 2" xfId="21692" xr:uid="{00000000-0005-0000-0000-00009D860000}"/>
    <cellStyle name="Input1 2 2" xfId="21693" xr:uid="{00000000-0005-0000-0000-00009E860000}"/>
    <cellStyle name="Input1 2 2 2" xfId="41980" xr:uid="{00000000-0005-0000-0000-00009F860000}"/>
    <cellStyle name="Input1 2 3" xfId="41979" xr:uid="{00000000-0005-0000-0000-0000A0860000}"/>
    <cellStyle name="Input1 3" xfId="21694" xr:uid="{00000000-0005-0000-0000-0000A1860000}"/>
    <cellStyle name="Input1 3 2" xfId="21695" xr:uid="{00000000-0005-0000-0000-0000A2860000}"/>
    <cellStyle name="Input1 3 2 2" xfId="21696" xr:uid="{00000000-0005-0000-0000-0000A3860000}"/>
    <cellStyle name="Input1 3 3" xfId="21697" xr:uid="{00000000-0005-0000-0000-0000A4860000}"/>
    <cellStyle name="Input1 3 4" xfId="49868" xr:uid="{00000000-0005-0000-0000-0000A5860000}"/>
    <cellStyle name="Input1 4" xfId="21698" xr:uid="{00000000-0005-0000-0000-0000A6860000}"/>
    <cellStyle name="Input1 4 2" xfId="35246" xr:uid="{00000000-0005-0000-0000-0000A7860000}"/>
    <cellStyle name="Input1 5" xfId="21699" xr:uid="{00000000-0005-0000-0000-0000A8860000}"/>
    <cellStyle name="Input1 6" xfId="21700" xr:uid="{00000000-0005-0000-0000-0000A9860000}"/>
    <cellStyle name="Input1 7" xfId="21701" xr:uid="{00000000-0005-0000-0000-0000AA860000}"/>
    <cellStyle name="Input1%" xfId="21702" xr:uid="{00000000-0005-0000-0000-0000AB860000}"/>
    <cellStyle name="Input1% 2" xfId="41981" xr:uid="{00000000-0005-0000-0000-0000AC860000}"/>
    <cellStyle name="Input1_ICRC Electricity model 1-1  (1 Feb 2003) " xfId="41982" xr:uid="{00000000-0005-0000-0000-0000AD860000}"/>
    <cellStyle name="Input1default" xfId="41983" xr:uid="{00000000-0005-0000-0000-0000AE860000}"/>
    <cellStyle name="Input1default%" xfId="21703" xr:uid="{00000000-0005-0000-0000-0000AF860000}"/>
    <cellStyle name="Input1default% 2" xfId="41984" xr:uid="{00000000-0005-0000-0000-0000B0860000}"/>
    <cellStyle name="Input2" xfId="21704" xr:uid="{00000000-0005-0000-0000-0000B1860000}"/>
    <cellStyle name="Input2 2" xfId="41985" xr:uid="{00000000-0005-0000-0000-0000B2860000}"/>
    <cellStyle name="Input2 3" xfId="41986" xr:uid="{00000000-0005-0000-0000-0000B3860000}"/>
    <cellStyle name="Input2%" xfId="21705" xr:uid="{00000000-0005-0000-0000-0000B4860000}"/>
    <cellStyle name="Input3" xfId="21706" xr:uid="{00000000-0005-0000-0000-0000B5860000}"/>
    <cellStyle name="Input3 2" xfId="21707" xr:uid="{00000000-0005-0000-0000-0000B6860000}"/>
    <cellStyle name="Input3 3" xfId="21708" xr:uid="{00000000-0005-0000-0000-0000B7860000}"/>
    <cellStyle name="Input3 4" xfId="21709" xr:uid="{00000000-0005-0000-0000-0000B8860000}"/>
    <cellStyle name="Input3 5" xfId="21710" xr:uid="{00000000-0005-0000-0000-0000B9860000}"/>
    <cellStyle name="Input3%" xfId="21711" xr:uid="{00000000-0005-0000-0000-0000BA860000}"/>
    <cellStyle name="InputCell" xfId="41987" xr:uid="{00000000-0005-0000-0000-0000BB860000}"/>
    <cellStyle name="InputCell 2" xfId="41988" xr:uid="{00000000-0005-0000-0000-0000BC860000}"/>
    <cellStyle name="InputCell 3" xfId="41989" xr:uid="{00000000-0005-0000-0000-0000BD860000}"/>
    <cellStyle name="InputCellText" xfId="41990" xr:uid="{00000000-0005-0000-0000-0000BE860000}"/>
    <cellStyle name="InputCellText 2" xfId="41991" xr:uid="{00000000-0005-0000-0000-0000BF860000}"/>
    <cellStyle name="InputCellText 3" xfId="41992" xr:uid="{00000000-0005-0000-0000-0000C0860000}"/>
    <cellStyle name="Key assumptions" xfId="21712" xr:uid="{00000000-0005-0000-0000-0000C1860000}"/>
    <cellStyle name="Key assumptions 2" xfId="21713" xr:uid="{00000000-0005-0000-0000-0000C2860000}"/>
    <cellStyle name="Key assumptions 3" xfId="21714" xr:uid="{00000000-0005-0000-0000-0000C3860000}"/>
    <cellStyle name="Key assumptions 4" xfId="21715" xr:uid="{00000000-0005-0000-0000-0000C4860000}"/>
    <cellStyle name="key result" xfId="41993" xr:uid="{00000000-0005-0000-0000-0000C5860000}"/>
    <cellStyle name="lineItems" xfId="21716" xr:uid="{00000000-0005-0000-0000-0000C6860000}"/>
    <cellStyle name="lineItems 2" xfId="21717" xr:uid="{00000000-0005-0000-0000-0000C7860000}"/>
    <cellStyle name="lineItems 2 10" xfId="21718" xr:uid="{00000000-0005-0000-0000-0000C8860000}"/>
    <cellStyle name="lineItems 2 10 2" xfId="49871" xr:uid="{00000000-0005-0000-0000-0000C9860000}"/>
    <cellStyle name="lineItems 2 11" xfId="49870" xr:uid="{00000000-0005-0000-0000-0000CA860000}"/>
    <cellStyle name="lineItems 2 2" xfId="21719" xr:uid="{00000000-0005-0000-0000-0000CB860000}"/>
    <cellStyle name="lineItems 2 2 2" xfId="21720" xr:uid="{00000000-0005-0000-0000-0000CC860000}"/>
    <cellStyle name="lineItems 2 2 2 2" xfId="49873" xr:uid="{00000000-0005-0000-0000-0000CD860000}"/>
    <cellStyle name="lineItems 2 2 3" xfId="21721" xr:uid="{00000000-0005-0000-0000-0000CE860000}"/>
    <cellStyle name="lineItems 2 2 3 2" xfId="49874" xr:uid="{00000000-0005-0000-0000-0000CF860000}"/>
    <cellStyle name="lineItems 2 2 4" xfId="21722" xr:uid="{00000000-0005-0000-0000-0000D0860000}"/>
    <cellStyle name="lineItems 2 2 4 2" xfId="21723" xr:uid="{00000000-0005-0000-0000-0000D1860000}"/>
    <cellStyle name="lineItems 2 2 4 3" xfId="21724" xr:uid="{00000000-0005-0000-0000-0000D2860000}"/>
    <cellStyle name="lineItems 2 2 4 4" xfId="49875" xr:uid="{00000000-0005-0000-0000-0000D3860000}"/>
    <cellStyle name="lineItems 2 2 5" xfId="21725" xr:uid="{00000000-0005-0000-0000-0000D4860000}"/>
    <cellStyle name="lineItems 2 2 5 2" xfId="49876" xr:uid="{00000000-0005-0000-0000-0000D5860000}"/>
    <cellStyle name="lineItems 2 2 6" xfId="21726" xr:uid="{00000000-0005-0000-0000-0000D6860000}"/>
    <cellStyle name="lineItems 2 2 7" xfId="49872" xr:uid="{00000000-0005-0000-0000-0000D7860000}"/>
    <cellStyle name="lineItems 2 3" xfId="21727" xr:uid="{00000000-0005-0000-0000-0000D8860000}"/>
    <cellStyle name="lineItems 2 3 2" xfId="21728" xr:uid="{00000000-0005-0000-0000-0000D9860000}"/>
    <cellStyle name="lineItems 2 3 2 2" xfId="21729" xr:uid="{00000000-0005-0000-0000-0000DA860000}"/>
    <cellStyle name="lineItems 2 3 2 2 2" xfId="39377" xr:uid="{00000000-0005-0000-0000-0000DB860000}"/>
    <cellStyle name="lineItems 2 3 2 2 2 2" xfId="49880" xr:uid="{00000000-0005-0000-0000-0000DC860000}"/>
    <cellStyle name="lineItems 2 3 2 2 3" xfId="49879" xr:uid="{00000000-0005-0000-0000-0000DD860000}"/>
    <cellStyle name="lineItems 2 3 2 3" xfId="21730" xr:uid="{00000000-0005-0000-0000-0000DE860000}"/>
    <cellStyle name="lineItems 2 3 2 3 2" xfId="21731" xr:uid="{00000000-0005-0000-0000-0000DF860000}"/>
    <cellStyle name="lineItems 2 3 2 3 3" xfId="21732" xr:uid="{00000000-0005-0000-0000-0000E0860000}"/>
    <cellStyle name="lineItems 2 3 2 3 4" xfId="49881" xr:uid="{00000000-0005-0000-0000-0000E1860000}"/>
    <cellStyle name="lineItems 2 3 2 4" xfId="21733" xr:uid="{00000000-0005-0000-0000-0000E2860000}"/>
    <cellStyle name="lineItems 2 3 2 5" xfId="21734" xr:uid="{00000000-0005-0000-0000-0000E3860000}"/>
    <cellStyle name="lineItems 2 3 2 6" xfId="49878" xr:uid="{00000000-0005-0000-0000-0000E4860000}"/>
    <cellStyle name="lineItems 2 3 3" xfId="21735" xr:uid="{00000000-0005-0000-0000-0000E5860000}"/>
    <cellStyle name="lineItems 2 3 3 2" xfId="49882" xr:uid="{00000000-0005-0000-0000-0000E6860000}"/>
    <cellStyle name="lineItems 2 3 4" xfId="21736" xr:uid="{00000000-0005-0000-0000-0000E7860000}"/>
    <cellStyle name="lineItems 2 3 4 2" xfId="21737" xr:uid="{00000000-0005-0000-0000-0000E8860000}"/>
    <cellStyle name="lineItems 2 3 4 2 2" xfId="21738" xr:uid="{00000000-0005-0000-0000-0000E9860000}"/>
    <cellStyle name="lineItems 2 3 4 2 3" xfId="21739" xr:uid="{00000000-0005-0000-0000-0000EA860000}"/>
    <cellStyle name="lineItems 2 3 4 2 4" xfId="49884" xr:uid="{00000000-0005-0000-0000-0000EB860000}"/>
    <cellStyle name="lineItems 2 3 4 3" xfId="21740" xr:uid="{00000000-0005-0000-0000-0000EC860000}"/>
    <cellStyle name="lineItems 2 3 4 4" xfId="21741" xr:uid="{00000000-0005-0000-0000-0000ED860000}"/>
    <cellStyle name="lineItems 2 3 4 5" xfId="49883" xr:uid="{00000000-0005-0000-0000-0000EE860000}"/>
    <cellStyle name="lineItems 2 3 5" xfId="21742" xr:uid="{00000000-0005-0000-0000-0000EF860000}"/>
    <cellStyle name="lineItems 2 3 5 2" xfId="49885" xr:uid="{00000000-0005-0000-0000-0000F0860000}"/>
    <cellStyle name="lineItems 2 3 6" xfId="21743" xr:uid="{00000000-0005-0000-0000-0000F1860000}"/>
    <cellStyle name="lineItems 2 3 6 2" xfId="49886" xr:uid="{00000000-0005-0000-0000-0000F2860000}"/>
    <cellStyle name="lineItems 2 3 7" xfId="49877" xr:uid="{00000000-0005-0000-0000-0000F3860000}"/>
    <cellStyle name="lineItems 2 4" xfId="21744" xr:uid="{00000000-0005-0000-0000-0000F4860000}"/>
    <cellStyle name="lineItems 2 4 2" xfId="21745" xr:uid="{00000000-0005-0000-0000-0000F5860000}"/>
    <cellStyle name="lineItems 2 4 2 2" xfId="21746" xr:uid="{00000000-0005-0000-0000-0000F6860000}"/>
    <cellStyle name="lineItems 2 4 2 2 2" xfId="21747" xr:uid="{00000000-0005-0000-0000-0000F7860000}"/>
    <cellStyle name="lineItems 2 4 2 2 3" xfId="21748" xr:uid="{00000000-0005-0000-0000-0000F8860000}"/>
    <cellStyle name="lineItems 2 4 2 2 4" xfId="49889" xr:uid="{00000000-0005-0000-0000-0000F9860000}"/>
    <cellStyle name="lineItems 2 4 2 3" xfId="21749" xr:uid="{00000000-0005-0000-0000-0000FA860000}"/>
    <cellStyle name="lineItems 2 4 2 3 2" xfId="49890" xr:uid="{00000000-0005-0000-0000-0000FB860000}"/>
    <cellStyle name="lineItems 2 4 2 4" xfId="21750" xr:uid="{00000000-0005-0000-0000-0000FC860000}"/>
    <cellStyle name="lineItems 2 4 2 5" xfId="49888" xr:uid="{00000000-0005-0000-0000-0000FD860000}"/>
    <cellStyle name="lineItems 2 4 3" xfId="21751" xr:uid="{00000000-0005-0000-0000-0000FE860000}"/>
    <cellStyle name="lineItems 2 4 3 2" xfId="49891" xr:uid="{00000000-0005-0000-0000-0000FF860000}"/>
    <cellStyle name="lineItems 2 4 4" xfId="21752" xr:uid="{00000000-0005-0000-0000-000000870000}"/>
    <cellStyle name="lineItems 2 4 4 2" xfId="21753" xr:uid="{00000000-0005-0000-0000-000001870000}"/>
    <cellStyle name="lineItems 2 4 4 3" xfId="21754" xr:uid="{00000000-0005-0000-0000-000002870000}"/>
    <cellStyle name="lineItems 2 4 4 4" xfId="49892" xr:uid="{00000000-0005-0000-0000-000003870000}"/>
    <cellStyle name="lineItems 2 4 5" xfId="21755" xr:uid="{00000000-0005-0000-0000-000004870000}"/>
    <cellStyle name="lineItems 2 4 5 2" xfId="49893" xr:uid="{00000000-0005-0000-0000-000005870000}"/>
    <cellStyle name="lineItems 2 4 6" xfId="21756" xr:uid="{00000000-0005-0000-0000-000006870000}"/>
    <cellStyle name="lineItems 2 4 7" xfId="49887" xr:uid="{00000000-0005-0000-0000-000007870000}"/>
    <cellStyle name="lineItems 2 5" xfId="21757" xr:uid="{00000000-0005-0000-0000-000008870000}"/>
    <cellStyle name="lineItems 2 5 2" xfId="21758" xr:uid="{00000000-0005-0000-0000-000009870000}"/>
    <cellStyle name="lineItems 2 5 2 2" xfId="49895" xr:uid="{00000000-0005-0000-0000-00000A870000}"/>
    <cellStyle name="lineItems 2 5 3" xfId="49894" xr:uid="{00000000-0005-0000-0000-00000B870000}"/>
    <cellStyle name="lineItems 2 6" xfId="21759" xr:uid="{00000000-0005-0000-0000-00000C870000}"/>
    <cellStyle name="lineItems 2 6 2" xfId="49896" xr:uid="{00000000-0005-0000-0000-00000D870000}"/>
    <cellStyle name="lineItems 2 7" xfId="21760" xr:uid="{00000000-0005-0000-0000-00000E870000}"/>
    <cellStyle name="lineItems 2 7 2" xfId="49897" xr:uid="{00000000-0005-0000-0000-00000F870000}"/>
    <cellStyle name="lineItems 2 8" xfId="21761" xr:uid="{00000000-0005-0000-0000-000010870000}"/>
    <cellStyle name="lineItems 2 8 2" xfId="21762" xr:uid="{00000000-0005-0000-0000-000011870000}"/>
    <cellStyle name="lineItems 2 8 2 2" xfId="21763" xr:uid="{00000000-0005-0000-0000-000012870000}"/>
    <cellStyle name="lineItems 2 8 2 3" xfId="21764" xr:uid="{00000000-0005-0000-0000-000013870000}"/>
    <cellStyle name="lineItems 2 8 2 4" xfId="49899" xr:uid="{00000000-0005-0000-0000-000014870000}"/>
    <cellStyle name="lineItems 2 8 3" xfId="21765" xr:uid="{00000000-0005-0000-0000-000015870000}"/>
    <cellStyle name="lineItems 2 8 4" xfId="21766" xr:uid="{00000000-0005-0000-0000-000016870000}"/>
    <cellStyle name="lineItems 2 8 5" xfId="49898" xr:uid="{00000000-0005-0000-0000-000017870000}"/>
    <cellStyle name="lineItems 2 9" xfId="21767" xr:uid="{00000000-0005-0000-0000-000018870000}"/>
    <cellStyle name="lineItems 2 9 2" xfId="49900" xr:uid="{00000000-0005-0000-0000-000019870000}"/>
    <cellStyle name="lineItems 3" xfId="21768" xr:uid="{00000000-0005-0000-0000-00001A870000}"/>
    <cellStyle name="lineItems 3 2" xfId="21769" xr:uid="{00000000-0005-0000-0000-00001B870000}"/>
    <cellStyle name="lineItems 3 2 2" xfId="21770" xr:uid="{00000000-0005-0000-0000-00001C870000}"/>
    <cellStyle name="lineItems 3 2 2 2" xfId="21771" xr:uid="{00000000-0005-0000-0000-00001D870000}"/>
    <cellStyle name="lineItems 3 2 2 2 2" xfId="21772" xr:uid="{00000000-0005-0000-0000-00001E870000}"/>
    <cellStyle name="lineItems 3 2 2 2 3" xfId="21773" xr:uid="{00000000-0005-0000-0000-00001F870000}"/>
    <cellStyle name="lineItems 3 2 2 2 4" xfId="49904" xr:uid="{00000000-0005-0000-0000-000020870000}"/>
    <cellStyle name="lineItems 3 2 2 3" xfId="21774" xr:uid="{00000000-0005-0000-0000-000021870000}"/>
    <cellStyle name="lineItems 3 2 2 3 2" xfId="49905" xr:uid="{00000000-0005-0000-0000-000022870000}"/>
    <cellStyle name="lineItems 3 2 2 4" xfId="21775" xr:uid="{00000000-0005-0000-0000-000023870000}"/>
    <cellStyle name="lineItems 3 2 2 5" xfId="49903" xr:uid="{00000000-0005-0000-0000-000024870000}"/>
    <cellStyle name="lineItems 3 2 3" xfId="21776" xr:uid="{00000000-0005-0000-0000-000025870000}"/>
    <cellStyle name="lineItems 3 2 3 2" xfId="49906" xr:uid="{00000000-0005-0000-0000-000026870000}"/>
    <cellStyle name="lineItems 3 2 4" xfId="21777" xr:uid="{00000000-0005-0000-0000-000027870000}"/>
    <cellStyle name="lineItems 3 2 4 2" xfId="21778" xr:uid="{00000000-0005-0000-0000-000028870000}"/>
    <cellStyle name="lineItems 3 2 4 3" xfId="21779" xr:uid="{00000000-0005-0000-0000-000029870000}"/>
    <cellStyle name="lineItems 3 2 4 4" xfId="49907" xr:uid="{00000000-0005-0000-0000-00002A870000}"/>
    <cellStyle name="lineItems 3 2 5" xfId="21780" xr:uid="{00000000-0005-0000-0000-00002B870000}"/>
    <cellStyle name="lineItems 3 2 5 2" xfId="49908" xr:uid="{00000000-0005-0000-0000-00002C870000}"/>
    <cellStyle name="lineItems 3 2 6" xfId="21781" xr:uid="{00000000-0005-0000-0000-00002D870000}"/>
    <cellStyle name="lineItems 3 2 7" xfId="49902" xr:uid="{00000000-0005-0000-0000-00002E870000}"/>
    <cellStyle name="lineItems 3 3" xfId="21782" xr:uid="{00000000-0005-0000-0000-00002F870000}"/>
    <cellStyle name="lineItems 3 3 2" xfId="49909" xr:uid="{00000000-0005-0000-0000-000030870000}"/>
    <cellStyle name="lineItems 3 4" xfId="21783" xr:uid="{00000000-0005-0000-0000-000031870000}"/>
    <cellStyle name="lineItems 3 4 2" xfId="49910" xr:uid="{00000000-0005-0000-0000-000032870000}"/>
    <cellStyle name="lineItems 3 5" xfId="49901" xr:uid="{00000000-0005-0000-0000-000033870000}"/>
    <cellStyle name="lineItems 4" xfId="21784" xr:uid="{00000000-0005-0000-0000-000034870000}"/>
    <cellStyle name="lineItems 4 2" xfId="21785" xr:uid="{00000000-0005-0000-0000-000035870000}"/>
    <cellStyle name="lineItems 4 2 2" xfId="21786" xr:uid="{00000000-0005-0000-0000-000036870000}"/>
    <cellStyle name="lineItems 4 2 2 2" xfId="21787" xr:uid="{00000000-0005-0000-0000-000037870000}"/>
    <cellStyle name="lineItems 4 2 2 3" xfId="21788" xr:uid="{00000000-0005-0000-0000-000038870000}"/>
    <cellStyle name="lineItems 4 2 2 4" xfId="49913" xr:uid="{00000000-0005-0000-0000-000039870000}"/>
    <cellStyle name="lineItems 4 2 3" xfId="21789" xr:uid="{00000000-0005-0000-0000-00003A870000}"/>
    <cellStyle name="lineItems 4 2 3 2" xfId="49914" xr:uid="{00000000-0005-0000-0000-00003B870000}"/>
    <cellStyle name="lineItems 4 2 4" xfId="21790" xr:uid="{00000000-0005-0000-0000-00003C870000}"/>
    <cellStyle name="lineItems 4 2 5" xfId="49912" xr:uid="{00000000-0005-0000-0000-00003D870000}"/>
    <cellStyle name="lineItems 4 3" xfId="21791" xr:uid="{00000000-0005-0000-0000-00003E870000}"/>
    <cellStyle name="lineItems 4 3 2" xfId="49915" xr:uid="{00000000-0005-0000-0000-00003F870000}"/>
    <cellStyle name="lineItems 4 4" xfId="21792" xr:uid="{00000000-0005-0000-0000-000040870000}"/>
    <cellStyle name="lineItems 4 4 2" xfId="39379" xr:uid="{00000000-0005-0000-0000-000041870000}"/>
    <cellStyle name="lineItems 4 4 2 2" xfId="49917" xr:uid="{00000000-0005-0000-0000-000042870000}"/>
    <cellStyle name="lineItems 4 4 3" xfId="39378" xr:uid="{00000000-0005-0000-0000-000043870000}"/>
    <cellStyle name="lineItems 4 4 4" xfId="49916" xr:uid="{00000000-0005-0000-0000-000044870000}"/>
    <cellStyle name="lineItems 4 5" xfId="21793" xr:uid="{00000000-0005-0000-0000-000045870000}"/>
    <cellStyle name="lineItems 4 5 2" xfId="21794" xr:uid="{00000000-0005-0000-0000-000046870000}"/>
    <cellStyle name="lineItems 4 5 3" xfId="21795" xr:uid="{00000000-0005-0000-0000-000047870000}"/>
    <cellStyle name="lineItems 4 5 4" xfId="49918" xr:uid="{00000000-0005-0000-0000-000048870000}"/>
    <cellStyle name="lineItems 4 6" xfId="21796" xr:uid="{00000000-0005-0000-0000-000049870000}"/>
    <cellStyle name="lineItems 4 7" xfId="21797" xr:uid="{00000000-0005-0000-0000-00004A870000}"/>
    <cellStyle name="lineItems 4 8" xfId="49911" xr:uid="{00000000-0005-0000-0000-00004B870000}"/>
    <cellStyle name="lineItems 5" xfId="21798" xr:uid="{00000000-0005-0000-0000-00004C870000}"/>
    <cellStyle name="lineItems 5 2" xfId="21799" xr:uid="{00000000-0005-0000-0000-00004D870000}"/>
    <cellStyle name="lineItems 5 2 2" xfId="49920" xr:uid="{00000000-0005-0000-0000-00004E870000}"/>
    <cellStyle name="lineItems 5 3" xfId="49919" xr:uid="{00000000-0005-0000-0000-00004F870000}"/>
    <cellStyle name="lineItems 6" xfId="21800" xr:uid="{00000000-0005-0000-0000-000050870000}"/>
    <cellStyle name="lineItems 6 2" xfId="49921" xr:uid="{00000000-0005-0000-0000-000051870000}"/>
    <cellStyle name="lineItems 7" xfId="21801" xr:uid="{00000000-0005-0000-0000-000052870000}"/>
    <cellStyle name="lineItems 7 2" xfId="49922" xr:uid="{00000000-0005-0000-0000-000053870000}"/>
    <cellStyle name="lineItems 8" xfId="49869" xr:uid="{00000000-0005-0000-0000-000054870000}"/>
    <cellStyle name="Lines" xfId="35247" xr:uid="{00000000-0005-0000-0000-000055870000}"/>
    <cellStyle name="Linked Cell 2" xfId="21802" xr:uid="{00000000-0005-0000-0000-000056870000}"/>
    <cellStyle name="Linked Cell 2 2" xfId="21803" xr:uid="{00000000-0005-0000-0000-000057870000}"/>
    <cellStyle name="Linked Cell 2 2 2" xfId="21804" xr:uid="{00000000-0005-0000-0000-000058870000}"/>
    <cellStyle name="Linked Cell 2 2 3" xfId="21805" xr:uid="{00000000-0005-0000-0000-000059870000}"/>
    <cellStyle name="Linked Cell 2 2 3 2" xfId="39381" xr:uid="{00000000-0005-0000-0000-00005A870000}"/>
    <cellStyle name="Linked Cell 2 2 3 3" xfId="39380" xr:uid="{00000000-0005-0000-0000-00005B870000}"/>
    <cellStyle name="Linked Cell 2 2 4" xfId="21806" xr:uid="{00000000-0005-0000-0000-00005C870000}"/>
    <cellStyle name="Linked Cell 2 3" xfId="21807" xr:uid="{00000000-0005-0000-0000-00005D870000}"/>
    <cellStyle name="Linked Cell 2 3 2" xfId="21808" xr:uid="{00000000-0005-0000-0000-00005E870000}"/>
    <cellStyle name="Linked Cell 2 4" xfId="21809" xr:uid="{00000000-0005-0000-0000-00005F870000}"/>
    <cellStyle name="Linked Cell 2 5" xfId="21810" xr:uid="{00000000-0005-0000-0000-000060870000}"/>
    <cellStyle name="Linked Cell 2 6" xfId="21811" xr:uid="{00000000-0005-0000-0000-000061870000}"/>
    <cellStyle name="Linked Cell 2 6 2" xfId="21812" xr:uid="{00000000-0005-0000-0000-000062870000}"/>
    <cellStyle name="Linked Cell 2 6 3" xfId="35248" xr:uid="{00000000-0005-0000-0000-000063870000}"/>
    <cellStyle name="Linked Cell 2 7" xfId="21813" xr:uid="{00000000-0005-0000-0000-000064870000}"/>
    <cellStyle name="Linked Cell 3" xfId="21814" xr:uid="{00000000-0005-0000-0000-000065870000}"/>
    <cellStyle name="Linked Cell 3 2" xfId="21815" xr:uid="{00000000-0005-0000-0000-000066870000}"/>
    <cellStyle name="Linked Cell 3 3" xfId="21816" xr:uid="{00000000-0005-0000-0000-000067870000}"/>
    <cellStyle name="Linked Cell 3 4" xfId="21817" xr:uid="{00000000-0005-0000-0000-000068870000}"/>
    <cellStyle name="Linked Cell 4" xfId="21818" xr:uid="{00000000-0005-0000-0000-000069870000}"/>
    <cellStyle name="Linked Cell 4 2" xfId="21819" xr:uid="{00000000-0005-0000-0000-00006A870000}"/>
    <cellStyle name="Linked Cell 4 3" xfId="21820" xr:uid="{00000000-0005-0000-0000-00006B870000}"/>
    <cellStyle name="Linked Cell 5" xfId="21821" xr:uid="{00000000-0005-0000-0000-00006C870000}"/>
    <cellStyle name="Linked Cell 6" xfId="21822" xr:uid="{00000000-0005-0000-0000-00006D870000}"/>
    <cellStyle name="Linked Cell 7" xfId="21823" xr:uid="{00000000-0005-0000-0000-00006E870000}"/>
    <cellStyle name="Linked Cell 8" xfId="21824" xr:uid="{00000000-0005-0000-0000-00006F870000}"/>
    <cellStyle name="Local import" xfId="41994" xr:uid="{00000000-0005-0000-0000-000070870000}"/>
    <cellStyle name="Local import %" xfId="41995" xr:uid="{00000000-0005-0000-0000-000071870000}"/>
    <cellStyle name="Major Heading" xfId="21825" xr:uid="{00000000-0005-0000-0000-000072870000}"/>
    <cellStyle name="Major Heading 2" xfId="21826" xr:uid="{00000000-0005-0000-0000-000073870000}"/>
    <cellStyle name="Major Heading 3" xfId="21827" xr:uid="{00000000-0005-0000-0000-000074870000}"/>
    <cellStyle name="Major Heading 4" xfId="21828" xr:uid="{00000000-0005-0000-0000-000075870000}"/>
    <cellStyle name="Major row heading" xfId="21829" xr:uid="{00000000-0005-0000-0000-000076870000}"/>
    <cellStyle name="Major row heading 2" xfId="21830" xr:uid="{00000000-0005-0000-0000-000077870000}"/>
    <cellStyle name="Major row heading 3" xfId="21831" xr:uid="{00000000-0005-0000-0000-000078870000}"/>
    <cellStyle name="Major row heading 4" xfId="21832" xr:uid="{00000000-0005-0000-0000-000079870000}"/>
    <cellStyle name="Milliers [0]_Feuil1" xfId="21833" xr:uid="{00000000-0005-0000-0000-00007A870000}"/>
    <cellStyle name="Milliers_Feuil1" xfId="21834" xr:uid="{00000000-0005-0000-0000-00007B870000}"/>
    <cellStyle name="Mine" xfId="35249" xr:uid="{00000000-0005-0000-0000-00007C870000}"/>
    <cellStyle name="minor row heading" xfId="21835" xr:uid="{00000000-0005-0000-0000-00007D870000}"/>
    <cellStyle name="minor row heading 2" xfId="21836" xr:uid="{00000000-0005-0000-0000-00007E870000}"/>
    <cellStyle name="minor row heading 2 2" xfId="21837" xr:uid="{00000000-0005-0000-0000-00007F870000}"/>
    <cellStyle name="minor row heading 2 2 2" xfId="21838" xr:uid="{00000000-0005-0000-0000-000080870000}"/>
    <cellStyle name="minor row heading 2 3" xfId="21839" xr:uid="{00000000-0005-0000-0000-000081870000}"/>
    <cellStyle name="minor row heading 2 4" xfId="21840" xr:uid="{00000000-0005-0000-0000-000082870000}"/>
    <cellStyle name="minor row heading 3" xfId="21841" xr:uid="{00000000-0005-0000-0000-000083870000}"/>
    <cellStyle name="minor row heading 3 2" xfId="21842" xr:uid="{00000000-0005-0000-0000-000084870000}"/>
    <cellStyle name="minor row heading 3 3" xfId="21843" xr:uid="{00000000-0005-0000-0000-000085870000}"/>
    <cellStyle name="minor row heading 4" xfId="21844" xr:uid="{00000000-0005-0000-0000-000086870000}"/>
    <cellStyle name="Model Name" xfId="35250" xr:uid="{00000000-0005-0000-0000-000087870000}"/>
    <cellStyle name="Monétaire [0]_Feuil1" xfId="21845" xr:uid="{00000000-0005-0000-0000-000088870000}"/>
    <cellStyle name="Monétaire_Feuil1" xfId="21846" xr:uid="{00000000-0005-0000-0000-000089870000}"/>
    <cellStyle name="Neutral 2" xfId="21847" xr:uid="{00000000-0005-0000-0000-00008A870000}"/>
    <cellStyle name="Neutral 2 2" xfId="21848" xr:uid="{00000000-0005-0000-0000-00008B870000}"/>
    <cellStyle name="Neutral 2 2 2" xfId="21849" xr:uid="{00000000-0005-0000-0000-00008C870000}"/>
    <cellStyle name="Neutral 2 2 3" xfId="21850" xr:uid="{00000000-0005-0000-0000-00008D870000}"/>
    <cellStyle name="Neutral 2 2 3 2" xfId="39383" xr:uid="{00000000-0005-0000-0000-00008E870000}"/>
    <cellStyle name="Neutral 2 2 3 3" xfId="39382" xr:uid="{00000000-0005-0000-0000-00008F870000}"/>
    <cellStyle name="Neutral 2 2 4" xfId="21851" xr:uid="{00000000-0005-0000-0000-000090870000}"/>
    <cellStyle name="Neutral 2 3" xfId="21852" xr:uid="{00000000-0005-0000-0000-000091870000}"/>
    <cellStyle name="Neutral 2 3 2" xfId="21853" xr:uid="{00000000-0005-0000-0000-000092870000}"/>
    <cellStyle name="Neutral 2 4" xfId="21854" xr:uid="{00000000-0005-0000-0000-000093870000}"/>
    <cellStyle name="Neutral 2 5" xfId="21855" xr:uid="{00000000-0005-0000-0000-000094870000}"/>
    <cellStyle name="Neutral 2 6" xfId="21856" xr:uid="{00000000-0005-0000-0000-000095870000}"/>
    <cellStyle name="Neutral 2 6 2" xfId="35251" xr:uid="{00000000-0005-0000-0000-000096870000}"/>
    <cellStyle name="Neutral 2 7" xfId="21857" xr:uid="{00000000-0005-0000-0000-000097870000}"/>
    <cellStyle name="Neutral 2 8" xfId="21858" xr:uid="{00000000-0005-0000-0000-000098870000}"/>
    <cellStyle name="Neutral 3" xfId="21859" xr:uid="{00000000-0005-0000-0000-000099870000}"/>
    <cellStyle name="Neutral 3 2" xfId="21860" xr:uid="{00000000-0005-0000-0000-00009A870000}"/>
    <cellStyle name="Neutral 3 2 2" xfId="21861" xr:uid="{00000000-0005-0000-0000-00009B870000}"/>
    <cellStyle name="Neutral 3 3" xfId="21862" xr:uid="{00000000-0005-0000-0000-00009C870000}"/>
    <cellStyle name="Neutral 3 4" xfId="35252" xr:uid="{00000000-0005-0000-0000-00009D870000}"/>
    <cellStyle name="Neutral 4" xfId="21863" xr:uid="{00000000-0005-0000-0000-00009E870000}"/>
    <cellStyle name="Neutral 4 2" xfId="21864" xr:uid="{00000000-0005-0000-0000-00009F870000}"/>
    <cellStyle name="Neutral 4 3" xfId="21865" xr:uid="{00000000-0005-0000-0000-0000A0870000}"/>
    <cellStyle name="Neutral 4 4" xfId="21866" xr:uid="{00000000-0005-0000-0000-0000A1870000}"/>
    <cellStyle name="Neutral 5" xfId="21867" xr:uid="{00000000-0005-0000-0000-0000A2870000}"/>
    <cellStyle name="Neutral 5 2" xfId="21868" xr:uid="{00000000-0005-0000-0000-0000A3870000}"/>
    <cellStyle name="Neutral 6" xfId="21869" xr:uid="{00000000-0005-0000-0000-0000A4870000}"/>
    <cellStyle name="Neutral 7" xfId="21870" xr:uid="{00000000-0005-0000-0000-0000A5870000}"/>
    <cellStyle name="Neutral 8" xfId="21871" xr:uid="{00000000-0005-0000-0000-0000A6870000}"/>
    <cellStyle name="Neutral 9" xfId="21872" xr:uid="{00000000-0005-0000-0000-0000A7870000}"/>
    <cellStyle name="no dec" xfId="21873" xr:uid="{00000000-0005-0000-0000-0000A8870000}"/>
    <cellStyle name="NonInputCell" xfId="41996" xr:uid="{00000000-0005-0000-0000-0000A9870000}"/>
    <cellStyle name="NonInputCell 2" xfId="41997" xr:uid="{00000000-0005-0000-0000-0000AA870000}"/>
    <cellStyle name="NonInputCell 3" xfId="41998" xr:uid="{00000000-0005-0000-0000-0000AB870000}"/>
    <cellStyle name="Normal" xfId="0" builtinId="0"/>
    <cellStyle name="Normal - Style1" xfId="21874" xr:uid="{00000000-0005-0000-0000-0000AD870000}"/>
    <cellStyle name="Normal - Style1 2" xfId="35253" xr:uid="{00000000-0005-0000-0000-0000AE870000}"/>
    <cellStyle name="Normal - Style1 3" xfId="41999" xr:uid="{00000000-0005-0000-0000-0000AF870000}"/>
    <cellStyle name="Normal 10" xfId="21875" xr:uid="{00000000-0005-0000-0000-0000B0870000}"/>
    <cellStyle name="Normal 10 2" xfId="21876" xr:uid="{00000000-0005-0000-0000-0000B1870000}"/>
    <cellStyle name="Normal 10 2 2" xfId="21877" xr:uid="{00000000-0005-0000-0000-0000B2870000}"/>
    <cellStyle name="Normal 10 2 2 2" xfId="21878" xr:uid="{00000000-0005-0000-0000-0000B3870000}"/>
    <cellStyle name="Normal 10 2 2 2 2" xfId="21879" xr:uid="{00000000-0005-0000-0000-0000B4870000}"/>
    <cellStyle name="Normal 10 2 2 2 2 2" xfId="21880" xr:uid="{00000000-0005-0000-0000-0000B5870000}"/>
    <cellStyle name="Normal 10 2 2 2 2 3" xfId="49924" xr:uid="{00000000-0005-0000-0000-0000B6870000}"/>
    <cellStyle name="Normal 10 2 2 2 3" xfId="21881" xr:uid="{00000000-0005-0000-0000-0000B7870000}"/>
    <cellStyle name="Normal 10 2 2 2 4" xfId="21882" xr:uid="{00000000-0005-0000-0000-0000B8870000}"/>
    <cellStyle name="Normal 10 2 2 2 5" xfId="39384" xr:uid="{00000000-0005-0000-0000-0000B9870000}"/>
    <cellStyle name="Normal 10 2 2 2 6" xfId="49923" xr:uid="{00000000-0005-0000-0000-0000BA870000}"/>
    <cellStyle name="Normal 10 2 3" xfId="21883" xr:uid="{00000000-0005-0000-0000-0000BB870000}"/>
    <cellStyle name="Normal 10 2 3 2" xfId="21884" xr:uid="{00000000-0005-0000-0000-0000BC870000}"/>
    <cellStyle name="Normal 10 2 3 2 2" xfId="21885" xr:uid="{00000000-0005-0000-0000-0000BD870000}"/>
    <cellStyle name="Normal 10 2 3 2 3" xfId="49926" xr:uid="{00000000-0005-0000-0000-0000BE870000}"/>
    <cellStyle name="Normal 10 2 3 3" xfId="21886" xr:uid="{00000000-0005-0000-0000-0000BF870000}"/>
    <cellStyle name="Normal 10 2 3 4" xfId="21887" xr:uid="{00000000-0005-0000-0000-0000C0870000}"/>
    <cellStyle name="Normal 10 2 3 5" xfId="39385" xr:uid="{00000000-0005-0000-0000-0000C1870000}"/>
    <cellStyle name="Normal 10 2 3 6" xfId="49925" xr:uid="{00000000-0005-0000-0000-0000C2870000}"/>
    <cellStyle name="Normal 10 2 4" xfId="21888" xr:uid="{00000000-0005-0000-0000-0000C3870000}"/>
    <cellStyle name="Normal 10 2 5" xfId="21889" xr:uid="{00000000-0005-0000-0000-0000C4870000}"/>
    <cellStyle name="Normal 10 2 5 2" xfId="21890" xr:uid="{00000000-0005-0000-0000-0000C5870000}"/>
    <cellStyle name="Normal 10 2 5 2 2" xfId="21891" xr:uid="{00000000-0005-0000-0000-0000C6870000}"/>
    <cellStyle name="Normal 10 2 5 3" xfId="21892" xr:uid="{00000000-0005-0000-0000-0000C7870000}"/>
    <cellStyle name="Normal 10 2 5 4" xfId="21893" xr:uid="{00000000-0005-0000-0000-0000C8870000}"/>
    <cellStyle name="Normal 10 2 6" xfId="35254" xr:uid="{00000000-0005-0000-0000-0000C9870000}"/>
    <cellStyle name="Normal 10 3" xfId="21894" xr:uid="{00000000-0005-0000-0000-0000CA870000}"/>
    <cellStyle name="Normal 10 3 2" xfId="21895" xr:uid="{00000000-0005-0000-0000-0000CB870000}"/>
    <cellStyle name="Normal 10 3 2 2" xfId="21896" xr:uid="{00000000-0005-0000-0000-0000CC870000}"/>
    <cellStyle name="Normal 10 3 2 2 2" xfId="21897" xr:uid="{00000000-0005-0000-0000-0000CD870000}"/>
    <cellStyle name="Normal 10 3 2 2 3" xfId="49928" xr:uid="{00000000-0005-0000-0000-0000CE870000}"/>
    <cellStyle name="Normal 10 3 2 3" xfId="21898" xr:uid="{00000000-0005-0000-0000-0000CF870000}"/>
    <cellStyle name="Normal 10 3 2 4" xfId="21899" xr:uid="{00000000-0005-0000-0000-0000D0870000}"/>
    <cellStyle name="Normal 10 3 2 5" xfId="39386" xr:uid="{00000000-0005-0000-0000-0000D1870000}"/>
    <cellStyle name="Normal 10 3 2 6" xfId="49927" xr:uid="{00000000-0005-0000-0000-0000D2870000}"/>
    <cellStyle name="Normal 10 3 3" xfId="21900" xr:uid="{00000000-0005-0000-0000-0000D3870000}"/>
    <cellStyle name="Normal 10 3 3 2" xfId="21901" xr:uid="{00000000-0005-0000-0000-0000D4870000}"/>
    <cellStyle name="Normal 10 3 3 2 2" xfId="21902" xr:uid="{00000000-0005-0000-0000-0000D5870000}"/>
    <cellStyle name="Normal 10 3 3 2 3" xfId="49930" xr:uid="{00000000-0005-0000-0000-0000D6870000}"/>
    <cellStyle name="Normal 10 3 3 3" xfId="21903" xr:uid="{00000000-0005-0000-0000-0000D7870000}"/>
    <cellStyle name="Normal 10 3 3 4" xfId="21904" xr:uid="{00000000-0005-0000-0000-0000D8870000}"/>
    <cellStyle name="Normal 10 3 3 5" xfId="39387" xr:uid="{00000000-0005-0000-0000-0000D9870000}"/>
    <cellStyle name="Normal 10 3 3 6" xfId="49929" xr:uid="{00000000-0005-0000-0000-0000DA870000}"/>
    <cellStyle name="Normal 10 3 4" xfId="21905" xr:uid="{00000000-0005-0000-0000-0000DB870000}"/>
    <cellStyle name="Normal 10 3 4 2" xfId="21906" xr:uid="{00000000-0005-0000-0000-0000DC870000}"/>
    <cellStyle name="Normal 10 3 4 2 2" xfId="21907" xr:uid="{00000000-0005-0000-0000-0000DD870000}"/>
    <cellStyle name="Normal 10 3 4 3" xfId="21908" xr:uid="{00000000-0005-0000-0000-0000DE870000}"/>
    <cellStyle name="Normal 10 3 4 4" xfId="21909" xr:uid="{00000000-0005-0000-0000-0000DF870000}"/>
    <cellStyle name="Normal 10 4" xfId="21910" xr:uid="{00000000-0005-0000-0000-0000E0870000}"/>
    <cellStyle name="Normal 10 4 2" xfId="21911" xr:uid="{00000000-0005-0000-0000-0000E1870000}"/>
    <cellStyle name="Normal 10 4 2 2" xfId="21912" xr:uid="{00000000-0005-0000-0000-0000E2870000}"/>
    <cellStyle name="Normal 10 4 2 2 2" xfId="21913" xr:uid="{00000000-0005-0000-0000-0000E3870000}"/>
    <cellStyle name="Normal 10 4 2 2 3" xfId="49932" xr:uid="{00000000-0005-0000-0000-0000E4870000}"/>
    <cellStyle name="Normal 10 4 2 3" xfId="21914" xr:uid="{00000000-0005-0000-0000-0000E5870000}"/>
    <cellStyle name="Normal 10 4 2 4" xfId="21915" xr:uid="{00000000-0005-0000-0000-0000E6870000}"/>
    <cellStyle name="Normal 10 4 2 5" xfId="39388" xr:uid="{00000000-0005-0000-0000-0000E7870000}"/>
    <cellStyle name="Normal 10 4 2 6" xfId="49931" xr:uid="{00000000-0005-0000-0000-0000E8870000}"/>
    <cellStyle name="Normal 10 4 3" xfId="21916" xr:uid="{00000000-0005-0000-0000-0000E9870000}"/>
    <cellStyle name="Normal 10 4 3 2" xfId="21917" xr:uid="{00000000-0005-0000-0000-0000EA870000}"/>
    <cellStyle name="Normal 10 4 3 2 2" xfId="21918" xr:uid="{00000000-0005-0000-0000-0000EB870000}"/>
    <cellStyle name="Normal 10 4 3 2 3" xfId="49934" xr:uid="{00000000-0005-0000-0000-0000EC870000}"/>
    <cellStyle name="Normal 10 4 3 3" xfId="21919" xr:uid="{00000000-0005-0000-0000-0000ED870000}"/>
    <cellStyle name="Normal 10 4 3 4" xfId="21920" xr:uid="{00000000-0005-0000-0000-0000EE870000}"/>
    <cellStyle name="Normal 10 4 3 5" xfId="39389" xr:uid="{00000000-0005-0000-0000-0000EF870000}"/>
    <cellStyle name="Normal 10 4 3 6" xfId="49933" xr:uid="{00000000-0005-0000-0000-0000F0870000}"/>
    <cellStyle name="Normal 10 4 4" xfId="21921" xr:uid="{00000000-0005-0000-0000-0000F1870000}"/>
    <cellStyle name="Normal 10 4 4 2" xfId="21922" xr:uid="{00000000-0005-0000-0000-0000F2870000}"/>
    <cellStyle name="Normal 10 4 4 2 2" xfId="21923" xr:uid="{00000000-0005-0000-0000-0000F3870000}"/>
    <cellStyle name="Normal 10 4 4 3" xfId="21924" xr:uid="{00000000-0005-0000-0000-0000F4870000}"/>
    <cellStyle name="Normal 10 4 4 4" xfId="21925" xr:uid="{00000000-0005-0000-0000-0000F5870000}"/>
    <cellStyle name="Normal 10 5" xfId="21926" xr:uid="{00000000-0005-0000-0000-0000F6870000}"/>
    <cellStyle name="Normal 10 5 2" xfId="21927" xr:uid="{00000000-0005-0000-0000-0000F7870000}"/>
    <cellStyle name="Normal 10 5 2 2" xfId="21928" xr:uid="{00000000-0005-0000-0000-0000F8870000}"/>
    <cellStyle name="Normal 10 5 2 3" xfId="49936" xr:uid="{00000000-0005-0000-0000-0000F9870000}"/>
    <cellStyle name="Normal 10 5 3" xfId="21929" xr:uid="{00000000-0005-0000-0000-0000FA870000}"/>
    <cellStyle name="Normal 10 5 4" xfId="21930" xr:uid="{00000000-0005-0000-0000-0000FB870000}"/>
    <cellStyle name="Normal 10 5 5" xfId="39390" xr:uid="{00000000-0005-0000-0000-0000FC870000}"/>
    <cellStyle name="Normal 10 5 6" xfId="49935" xr:uid="{00000000-0005-0000-0000-0000FD870000}"/>
    <cellStyle name="Normal 10 6" xfId="21931" xr:uid="{00000000-0005-0000-0000-0000FE870000}"/>
    <cellStyle name="Normal 10 6 2" xfId="21932" xr:uid="{00000000-0005-0000-0000-0000FF870000}"/>
    <cellStyle name="Normal 10 6 2 2" xfId="21933" xr:uid="{00000000-0005-0000-0000-000000880000}"/>
    <cellStyle name="Normal 10 6 2 3" xfId="49938" xr:uid="{00000000-0005-0000-0000-000001880000}"/>
    <cellStyle name="Normal 10 6 3" xfId="21934" xr:uid="{00000000-0005-0000-0000-000002880000}"/>
    <cellStyle name="Normal 10 6 4" xfId="21935" xr:uid="{00000000-0005-0000-0000-000003880000}"/>
    <cellStyle name="Normal 10 6 5" xfId="39391" xr:uid="{00000000-0005-0000-0000-000004880000}"/>
    <cellStyle name="Normal 10 6 6" xfId="49937" xr:uid="{00000000-0005-0000-0000-000005880000}"/>
    <cellStyle name="Normal 10 7" xfId="21936" xr:uid="{00000000-0005-0000-0000-000006880000}"/>
    <cellStyle name="Normal 10 8" xfId="56935" xr:uid="{09C7ED65-A6ED-405F-86F9-78E645252E4F}"/>
    <cellStyle name="Normal 100" xfId="21937" xr:uid="{00000000-0005-0000-0000-000007880000}"/>
    <cellStyle name="Normal 100 2" xfId="21938" xr:uid="{00000000-0005-0000-0000-000008880000}"/>
    <cellStyle name="Normal 101" xfId="21939" xr:uid="{00000000-0005-0000-0000-000009880000}"/>
    <cellStyle name="Normal 101 2" xfId="21940" xr:uid="{00000000-0005-0000-0000-00000A880000}"/>
    <cellStyle name="Normal 102" xfId="21941" xr:uid="{00000000-0005-0000-0000-00000B880000}"/>
    <cellStyle name="Normal 102 2" xfId="21942" xr:uid="{00000000-0005-0000-0000-00000C880000}"/>
    <cellStyle name="Normal 103" xfId="21943" xr:uid="{00000000-0005-0000-0000-00000D880000}"/>
    <cellStyle name="Normal 103 2" xfId="21944" xr:uid="{00000000-0005-0000-0000-00000E880000}"/>
    <cellStyle name="Normal 104" xfId="21945" xr:uid="{00000000-0005-0000-0000-00000F880000}"/>
    <cellStyle name="Normal 104 2" xfId="21946" xr:uid="{00000000-0005-0000-0000-000010880000}"/>
    <cellStyle name="Normal 105" xfId="21947" xr:uid="{00000000-0005-0000-0000-000011880000}"/>
    <cellStyle name="Normal 105 2" xfId="21948" xr:uid="{00000000-0005-0000-0000-000012880000}"/>
    <cellStyle name="Normal 106" xfId="21949" xr:uid="{00000000-0005-0000-0000-000013880000}"/>
    <cellStyle name="Normal 106 2" xfId="21950" xr:uid="{00000000-0005-0000-0000-000014880000}"/>
    <cellStyle name="Normal 107" xfId="21951" xr:uid="{00000000-0005-0000-0000-000015880000}"/>
    <cellStyle name="Normal 107 2" xfId="21952" xr:uid="{00000000-0005-0000-0000-000016880000}"/>
    <cellStyle name="Normal 108" xfId="21953" xr:uid="{00000000-0005-0000-0000-000017880000}"/>
    <cellStyle name="Normal 108 2" xfId="21954" xr:uid="{00000000-0005-0000-0000-000018880000}"/>
    <cellStyle name="Normal 109" xfId="21955" xr:uid="{00000000-0005-0000-0000-000019880000}"/>
    <cellStyle name="Normal 109 2" xfId="21956" xr:uid="{00000000-0005-0000-0000-00001A880000}"/>
    <cellStyle name="Normal 11" xfId="21957" xr:uid="{00000000-0005-0000-0000-00001B880000}"/>
    <cellStyle name="Normal 11 2" xfId="21958" xr:uid="{00000000-0005-0000-0000-00001C880000}"/>
    <cellStyle name="Normal 11 2 2" xfId="21959" xr:uid="{00000000-0005-0000-0000-00001D880000}"/>
    <cellStyle name="Normal 11 2 2 2" xfId="21960" xr:uid="{00000000-0005-0000-0000-00001E880000}"/>
    <cellStyle name="Normal 11 2 2 2 2" xfId="21961" xr:uid="{00000000-0005-0000-0000-00001F880000}"/>
    <cellStyle name="Normal 11 2 2 2 3" xfId="49940" xr:uid="{00000000-0005-0000-0000-000020880000}"/>
    <cellStyle name="Normal 11 2 2 3" xfId="21962" xr:uid="{00000000-0005-0000-0000-000021880000}"/>
    <cellStyle name="Normal 11 2 2 4" xfId="21963" xr:uid="{00000000-0005-0000-0000-000022880000}"/>
    <cellStyle name="Normal 11 2 2 5" xfId="39392" xr:uid="{00000000-0005-0000-0000-000023880000}"/>
    <cellStyle name="Normal 11 2 2 6" xfId="49939" xr:uid="{00000000-0005-0000-0000-000024880000}"/>
    <cellStyle name="Normal 11 2 3" xfId="21964" xr:uid="{00000000-0005-0000-0000-000025880000}"/>
    <cellStyle name="Normal 11 2 3 2" xfId="21965" xr:uid="{00000000-0005-0000-0000-000026880000}"/>
    <cellStyle name="Normal 11 2 3 2 2" xfId="21966" xr:uid="{00000000-0005-0000-0000-000027880000}"/>
    <cellStyle name="Normal 11 2 3 2 3" xfId="49942" xr:uid="{00000000-0005-0000-0000-000028880000}"/>
    <cellStyle name="Normal 11 2 3 3" xfId="21967" xr:uid="{00000000-0005-0000-0000-000029880000}"/>
    <cellStyle name="Normal 11 2 3 4" xfId="21968" xr:uid="{00000000-0005-0000-0000-00002A880000}"/>
    <cellStyle name="Normal 11 2 3 5" xfId="39393" xr:uid="{00000000-0005-0000-0000-00002B880000}"/>
    <cellStyle name="Normal 11 2 3 6" xfId="49941" xr:uid="{00000000-0005-0000-0000-00002C880000}"/>
    <cellStyle name="Normal 11 2 4" xfId="21969" xr:uid="{00000000-0005-0000-0000-00002D880000}"/>
    <cellStyle name="Normal 11 2 4 2" xfId="21970" xr:uid="{00000000-0005-0000-0000-00002E880000}"/>
    <cellStyle name="Normal 11 2 4 2 2" xfId="21971" xr:uid="{00000000-0005-0000-0000-00002F880000}"/>
    <cellStyle name="Normal 11 2 4 3" xfId="21972" xr:uid="{00000000-0005-0000-0000-000030880000}"/>
    <cellStyle name="Normal 11 2 4 4" xfId="21973" xr:uid="{00000000-0005-0000-0000-000031880000}"/>
    <cellStyle name="Normal 11 2 5" xfId="35255" xr:uid="{00000000-0005-0000-0000-000032880000}"/>
    <cellStyle name="Normal 11 2 6" xfId="42001" xr:uid="{00000000-0005-0000-0000-000033880000}"/>
    <cellStyle name="Normal 11 3" xfId="21974" xr:uid="{00000000-0005-0000-0000-000034880000}"/>
    <cellStyle name="Normal 11 3 2" xfId="21975" xr:uid="{00000000-0005-0000-0000-000035880000}"/>
    <cellStyle name="Normal 11 3 2 2" xfId="21976" xr:uid="{00000000-0005-0000-0000-000036880000}"/>
    <cellStyle name="Normal 11 3 2 2 2" xfId="21977" xr:uid="{00000000-0005-0000-0000-000037880000}"/>
    <cellStyle name="Normal 11 3 2 2 3" xfId="49944" xr:uid="{00000000-0005-0000-0000-000038880000}"/>
    <cellStyle name="Normal 11 3 2 3" xfId="21978" xr:uid="{00000000-0005-0000-0000-000039880000}"/>
    <cellStyle name="Normal 11 3 2 4" xfId="21979" xr:uid="{00000000-0005-0000-0000-00003A880000}"/>
    <cellStyle name="Normal 11 3 2 5" xfId="39394" xr:uid="{00000000-0005-0000-0000-00003B880000}"/>
    <cellStyle name="Normal 11 3 2 6" xfId="49943" xr:uid="{00000000-0005-0000-0000-00003C880000}"/>
    <cellStyle name="Normal 11 3 3" xfId="21980" xr:uid="{00000000-0005-0000-0000-00003D880000}"/>
    <cellStyle name="Normal 11 3 3 2" xfId="21981" xr:uid="{00000000-0005-0000-0000-00003E880000}"/>
    <cellStyle name="Normal 11 3 3 2 2" xfId="21982" xr:uid="{00000000-0005-0000-0000-00003F880000}"/>
    <cellStyle name="Normal 11 3 3 2 3" xfId="49946" xr:uid="{00000000-0005-0000-0000-000040880000}"/>
    <cellStyle name="Normal 11 3 3 3" xfId="21983" xr:uid="{00000000-0005-0000-0000-000041880000}"/>
    <cellStyle name="Normal 11 3 3 4" xfId="21984" xr:uid="{00000000-0005-0000-0000-000042880000}"/>
    <cellStyle name="Normal 11 3 3 5" xfId="39395" xr:uid="{00000000-0005-0000-0000-000043880000}"/>
    <cellStyle name="Normal 11 3 3 6" xfId="49945" xr:uid="{00000000-0005-0000-0000-000044880000}"/>
    <cellStyle name="Normal 11 3 4" xfId="21985" xr:uid="{00000000-0005-0000-0000-000045880000}"/>
    <cellStyle name="Normal 11 3 4 2" xfId="21986" xr:uid="{00000000-0005-0000-0000-000046880000}"/>
    <cellStyle name="Normal 11 3 4 2 2" xfId="21987" xr:uid="{00000000-0005-0000-0000-000047880000}"/>
    <cellStyle name="Normal 11 3 4 3" xfId="21988" xr:uid="{00000000-0005-0000-0000-000048880000}"/>
    <cellStyle name="Normal 11 3 4 4" xfId="21989" xr:uid="{00000000-0005-0000-0000-000049880000}"/>
    <cellStyle name="Normal 11 3 5" xfId="42002" xr:uid="{00000000-0005-0000-0000-00004A880000}"/>
    <cellStyle name="Normal 11 4" xfId="21990" xr:uid="{00000000-0005-0000-0000-00004B880000}"/>
    <cellStyle name="Normal 11 4 2" xfId="21991" xr:uid="{00000000-0005-0000-0000-00004C880000}"/>
    <cellStyle name="Normal 11 4 2 2" xfId="21992" xr:uid="{00000000-0005-0000-0000-00004D880000}"/>
    <cellStyle name="Normal 11 4 2 2 2" xfId="21993" xr:uid="{00000000-0005-0000-0000-00004E880000}"/>
    <cellStyle name="Normal 11 4 2 2 3" xfId="49949" xr:uid="{00000000-0005-0000-0000-00004F880000}"/>
    <cellStyle name="Normal 11 4 2 3" xfId="21994" xr:uid="{00000000-0005-0000-0000-000050880000}"/>
    <cellStyle name="Normal 11 4 2 4" xfId="21995" xr:uid="{00000000-0005-0000-0000-000051880000}"/>
    <cellStyle name="Normal 11 4 2 5" xfId="39397" xr:uid="{00000000-0005-0000-0000-000052880000}"/>
    <cellStyle name="Normal 11 4 2 6" xfId="49948" xr:uid="{00000000-0005-0000-0000-000053880000}"/>
    <cellStyle name="Normal 11 4 3" xfId="21996" xr:uid="{00000000-0005-0000-0000-000054880000}"/>
    <cellStyle name="Normal 11 4 3 2" xfId="21997" xr:uid="{00000000-0005-0000-0000-000055880000}"/>
    <cellStyle name="Normal 11 4 3 2 2" xfId="21998" xr:uid="{00000000-0005-0000-0000-000056880000}"/>
    <cellStyle name="Normal 11 4 3 2 3" xfId="49951" xr:uid="{00000000-0005-0000-0000-000057880000}"/>
    <cellStyle name="Normal 11 4 3 3" xfId="21999" xr:uid="{00000000-0005-0000-0000-000058880000}"/>
    <cellStyle name="Normal 11 4 3 4" xfId="22000" xr:uid="{00000000-0005-0000-0000-000059880000}"/>
    <cellStyle name="Normal 11 4 3 5" xfId="39398" xr:uid="{00000000-0005-0000-0000-00005A880000}"/>
    <cellStyle name="Normal 11 4 3 6" xfId="49950" xr:uid="{00000000-0005-0000-0000-00005B880000}"/>
    <cellStyle name="Normal 11 4 4" xfId="22001" xr:uid="{00000000-0005-0000-0000-00005C880000}"/>
    <cellStyle name="Normal 11 4 4 2" xfId="22002" xr:uid="{00000000-0005-0000-0000-00005D880000}"/>
    <cellStyle name="Normal 11 4 4 3" xfId="49952" xr:uid="{00000000-0005-0000-0000-00005E880000}"/>
    <cellStyle name="Normal 11 4 5" xfId="22003" xr:uid="{00000000-0005-0000-0000-00005F880000}"/>
    <cellStyle name="Normal 11 4 6" xfId="22004" xr:uid="{00000000-0005-0000-0000-000060880000}"/>
    <cellStyle name="Normal 11 4 7" xfId="39396" xr:uid="{00000000-0005-0000-0000-000061880000}"/>
    <cellStyle name="Normal 11 4 8" xfId="49947" xr:uid="{00000000-0005-0000-0000-000062880000}"/>
    <cellStyle name="Normal 11 5" xfId="22005" xr:uid="{00000000-0005-0000-0000-000063880000}"/>
    <cellStyle name="Normal 11 5 2" xfId="22006" xr:uid="{00000000-0005-0000-0000-000064880000}"/>
    <cellStyle name="Normal 11 5 2 2" xfId="22007" xr:uid="{00000000-0005-0000-0000-000065880000}"/>
    <cellStyle name="Normal 11 5 2 3" xfId="49954" xr:uid="{00000000-0005-0000-0000-000066880000}"/>
    <cellStyle name="Normal 11 5 3" xfId="22008" xr:uid="{00000000-0005-0000-0000-000067880000}"/>
    <cellStyle name="Normal 11 5 4" xfId="22009" xr:uid="{00000000-0005-0000-0000-000068880000}"/>
    <cellStyle name="Normal 11 5 5" xfId="39399" xr:uid="{00000000-0005-0000-0000-000069880000}"/>
    <cellStyle name="Normal 11 5 6" xfId="49953" xr:uid="{00000000-0005-0000-0000-00006A880000}"/>
    <cellStyle name="Normal 11 6" xfId="22010" xr:uid="{00000000-0005-0000-0000-00006B880000}"/>
    <cellStyle name="Normal 11 6 2" xfId="22011" xr:uid="{00000000-0005-0000-0000-00006C880000}"/>
    <cellStyle name="Normal 11 6 2 2" xfId="22012" xr:uid="{00000000-0005-0000-0000-00006D880000}"/>
    <cellStyle name="Normal 11 6 2 3" xfId="49956" xr:uid="{00000000-0005-0000-0000-00006E880000}"/>
    <cellStyle name="Normal 11 6 3" xfId="22013" xr:uid="{00000000-0005-0000-0000-00006F880000}"/>
    <cellStyle name="Normal 11 6 4" xfId="22014" xr:uid="{00000000-0005-0000-0000-000070880000}"/>
    <cellStyle name="Normal 11 6 5" xfId="39400" xr:uid="{00000000-0005-0000-0000-000071880000}"/>
    <cellStyle name="Normal 11 6 6" xfId="49955" xr:uid="{00000000-0005-0000-0000-000072880000}"/>
    <cellStyle name="Normal 11 7" xfId="22015" xr:uid="{00000000-0005-0000-0000-000073880000}"/>
    <cellStyle name="Normal 11 7 2" xfId="22016" xr:uid="{00000000-0005-0000-0000-000074880000}"/>
    <cellStyle name="Normal 11 7 2 2" xfId="22017" xr:uid="{00000000-0005-0000-0000-000075880000}"/>
    <cellStyle name="Normal 11 7 2 3" xfId="49958" xr:uid="{00000000-0005-0000-0000-000076880000}"/>
    <cellStyle name="Normal 11 7 3" xfId="22018" xr:uid="{00000000-0005-0000-0000-000077880000}"/>
    <cellStyle name="Normal 11 7 4" xfId="22019" xr:uid="{00000000-0005-0000-0000-000078880000}"/>
    <cellStyle name="Normal 11 7 5" xfId="39401" xr:uid="{00000000-0005-0000-0000-000079880000}"/>
    <cellStyle name="Normal 11 7 6" xfId="49957" xr:uid="{00000000-0005-0000-0000-00007A880000}"/>
    <cellStyle name="Normal 11 8" xfId="49959" xr:uid="{00000000-0005-0000-0000-00007B880000}"/>
    <cellStyle name="Normal 11 9" xfId="42000" xr:uid="{00000000-0005-0000-0000-00007C880000}"/>
    <cellStyle name="Normal 110" xfId="22020" xr:uid="{00000000-0005-0000-0000-00007D880000}"/>
    <cellStyle name="Normal 110 2" xfId="22021" xr:uid="{00000000-0005-0000-0000-00007E880000}"/>
    <cellStyle name="Normal 111" xfId="22022" xr:uid="{00000000-0005-0000-0000-00007F880000}"/>
    <cellStyle name="Normal 111 2" xfId="22023" xr:uid="{00000000-0005-0000-0000-000080880000}"/>
    <cellStyle name="Normal 112" xfId="22024" xr:uid="{00000000-0005-0000-0000-000081880000}"/>
    <cellStyle name="Normal 112 2" xfId="22025" xr:uid="{00000000-0005-0000-0000-000082880000}"/>
    <cellStyle name="Normal 113" xfId="22026" xr:uid="{00000000-0005-0000-0000-000083880000}"/>
    <cellStyle name="Normal 113 2" xfId="22027" xr:uid="{00000000-0005-0000-0000-000084880000}"/>
    <cellStyle name="Normal 113 2 2" xfId="22028" xr:uid="{00000000-0005-0000-0000-000085880000}"/>
    <cellStyle name="Normal 113 3" xfId="22029" xr:uid="{00000000-0005-0000-0000-000086880000}"/>
    <cellStyle name="Normal 114" xfId="22030" xr:uid="{00000000-0005-0000-0000-000087880000}"/>
    <cellStyle name="Normal 114 2" xfId="22031" xr:uid="{00000000-0005-0000-0000-000088880000}"/>
    <cellStyle name="Normal 114 2 2" xfId="22032" xr:uid="{00000000-0005-0000-0000-000089880000}"/>
    <cellStyle name="Normal 114 3" xfId="22033" xr:uid="{00000000-0005-0000-0000-00008A880000}"/>
    <cellStyle name="Normal 114 3 2" xfId="35256" xr:uid="{00000000-0005-0000-0000-00008B880000}"/>
    <cellStyle name="Normal 114 4" xfId="35257" xr:uid="{00000000-0005-0000-0000-00008C880000}"/>
    <cellStyle name="Normal 115" xfId="22034" xr:uid="{00000000-0005-0000-0000-00008D880000}"/>
    <cellStyle name="Normal 115 2" xfId="22035" xr:uid="{00000000-0005-0000-0000-00008E880000}"/>
    <cellStyle name="Normal 115 2 2" xfId="22036" xr:uid="{00000000-0005-0000-0000-00008F880000}"/>
    <cellStyle name="Normal 115 3" xfId="22037" xr:uid="{00000000-0005-0000-0000-000090880000}"/>
    <cellStyle name="Normal 116" xfId="22038" xr:uid="{00000000-0005-0000-0000-000091880000}"/>
    <cellStyle name="Normal 116 2" xfId="22039" xr:uid="{00000000-0005-0000-0000-000092880000}"/>
    <cellStyle name="Normal 117" xfId="22040" xr:uid="{00000000-0005-0000-0000-000093880000}"/>
    <cellStyle name="Normal 117 2" xfId="22041" xr:uid="{00000000-0005-0000-0000-000094880000}"/>
    <cellStyle name="Normal 118" xfId="22042" xr:uid="{00000000-0005-0000-0000-000095880000}"/>
    <cellStyle name="Normal 118 2" xfId="22043" xr:uid="{00000000-0005-0000-0000-000096880000}"/>
    <cellStyle name="Normal 119" xfId="22044" xr:uid="{00000000-0005-0000-0000-000097880000}"/>
    <cellStyle name="Normal 119 2" xfId="22045" xr:uid="{00000000-0005-0000-0000-000098880000}"/>
    <cellStyle name="Normal 12" xfId="22046" xr:uid="{00000000-0005-0000-0000-000099880000}"/>
    <cellStyle name="Normal 12 2" xfId="22047" xr:uid="{00000000-0005-0000-0000-00009A880000}"/>
    <cellStyle name="Normal 12 2 2" xfId="22048" xr:uid="{00000000-0005-0000-0000-00009B880000}"/>
    <cellStyle name="Normal 12 2 2 2" xfId="22049" xr:uid="{00000000-0005-0000-0000-00009C880000}"/>
    <cellStyle name="Normal 12 2 2 2 2" xfId="22050" xr:uid="{00000000-0005-0000-0000-00009D880000}"/>
    <cellStyle name="Normal 12 2 2 2 2 2" xfId="22051" xr:uid="{00000000-0005-0000-0000-00009E880000}"/>
    <cellStyle name="Normal 12 2 2 2 2 3" xfId="49961" xr:uid="{00000000-0005-0000-0000-00009F880000}"/>
    <cellStyle name="Normal 12 2 2 2 3" xfId="22052" xr:uid="{00000000-0005-0000-0000-0000A0880000}"/>
    <cellStyle name="Normal 12 2 2 2 4" xfId="22053" xr:uid="{00000000-0005-0000-0000-0000A1880000}"/>
    <cellStyle name="Normal 12 2 2 2 5" xfId="39402" xr:uid="{00000000-0005-0000-0000-0000A2880000}"/>
    <cellStyle name="Normal 12 2 2 2 6" xfId="49960" xr:uid="{00000000-0005-0000-0000-0000A3880000}"/>
    <cellStyle name="Normal 12 2 3" xfId="22054" xr:uid="{00000000-0005-0000-0000-0000A4880000}"/>
    <cellStyle name="Normal 12 2 3 2" xfId="22055" xr:uid="{00000000-0005-0000-0000-0000A5880000}"/>
    <cellStyle name="Normal 12 2 3 2 2" xfId="22056" xr:uid="{00000000-0005-0000-0000-0000A6880000}"/>
    <cellStyle name="Normal 12 2 3 2 3" xfId="49963" xr:uid="{00000000-0005-0000-0000-0000A7880000}"/>
    <cellStyle name="Normal 12 2 3 3" xfId="22057" xr:uid="{00000000-0005-0000-0000-0000A8880000}"/>
    <cellStyle name="Normal 12 2 3 4" xfId="22058" xr:uid="{00000000-0005-0000-0000-0000A9880000}"/>
    <cellStyle name="Normal 12 2 3 5" xfId="39403" xr:uid="{00000000-0005-0000-0000-0000AA880000}"/>
    <cellStyle name="Normal 12 2 3 6" xfId="49962" xr:uid="{00000000-0005-0000-0000-0000AB880000}"/>
    <cellStyle name="Normal 12 2 4" xfId="22059" xr:uid="{00000000-0005-0000-0000-0000AC880000}"/>
    <cellStyle name="Normal 12 2 4 2" xfId="22060" xr:uid="{00000000-0005-0000-0000-0000AD880000}"/>
    <cellStyle name="Normal 12 2 4 2 2" xfId="22061" xr:uid="{00000000-0005-0000-0000-0000AE880000}"/>
    <cellStyle name="Normal 12 2 4 3" xfId="22062" xr:uid="{00000000-0005-0000-0000-0000AF880000}"/>
    <cellStyle name="Normal 12 2 4 4" xfId="22063" xr:uid="{00000000-0005-0000-0000-0000B0880000}"/>
    <cellStyle name="Normal 12 2 5" xfId="35258" xr:uid="{00000000-0005-0000-0000-0000B1880000}"/>
    <cellStyle name="Normal 12 3" xfId="22064" xr:uid="{00000000-0005-0000-0000-0000B2880000}"/>
    <cellStyle name="Normal 12 3 2" xfId="22065" xr:uid="{00000000-0005-0000-0000-0000B3880000}"/>
    <cellStyle name="Normal 12 3 2 2" xfId="22066" xr:uid="{00000000-0005-0000-0000-0000B4880000}"/>
    <cellStyle name="Normal 12 3 2 2 2" xfId="22067" xr:uid="{00000000-0005-0000-0000-0000B5880000}"/>
    <cellStyle name="Normal 12 3 2 2 3" xfId="49965" xr:uid="{00000000-0005-0000-0000-0000B6880000}"/>
    <cellStyle name="Normal 12 3 2 3" xfId="22068" xr:uid="{00000000-0005-0000-0000-0000B7880000}"/>
    <cellStyle name="Normal 12 3 2 4" xfId="22069" xr:uid="{00000000-0005-0000-0000-0000B8880000}"/>
    <cellStyle name="Normal 12 3 2 5" xfId="39404" xr:uid="{00000000-0005-0000-0000-0000B9880000}"/>
    <cellStyle name="Normal 12 3 2 6" xfId="49964" xr:uid="{00000000-0005-0000-0000-0000BA880000}"/>
    <cellStyle name="Normal 12 3 3" xfId="22070" xr:uid="{00000000-0005-0000-0000-0000BB880000}"/>
    <cellStyle name="Normal 12 3 3 2" xfId="22071" xr:uid="{00000000-0005-0000-0000-0000BC880000}"/>
    <cellStyle name="Normal 12 3 3 2 2" xfId="22072" xr:uid="{00000000-0005-0000-0000-0000BD880000}"/>
    <cellStyle name="Normal 12 3 3 2 3" xfId="49967" xr:uid="{00000000-0005-0000-0000-0000BE880000}"/>
    <cellStyle name="Normal 12 3 3 3" xfId="22073" xr:uid="{00000000-0005-0000-0000-0000BF880000}"/>
    <cellStyle name="Normal 12 3 3 4" xfId="22074" xr:uid="{00000000-0005-0000-0000-0000C0880000}"/>
    <cellStyle name="Normal 12 3 3 5" xfId="39405" xr:uid="{00000000-0005-0000-0000-0000C1880000}"/>
    <cellStyle name="Normal 12 3 3 6" xfId="49966" xr:uid="{00000000-0005-0000-0000-0000C2880000}"/>
    <cellStyle name="Normal 12 3 4" xfId="22075" xr:uid="{00000000-0005-0000-0000-0000C3880000}"/>
    <cellStyle name="Normal 12 3 4 2" xfId="22076" xr:uid="{00000000-0005-0000-0000-0000C4880000}"/>
    <cellStyle name="Normal 12 3 4 2 2" xfId="22077" xr:uid="{00000000-0005-0000-0000-0000C5880000}"/>
    <cellStyle name="Normal 12 3 4 3" xfId="22078" xr:uid="{00000000-0005-0000-0000-0000C6880000}"/>
    <cellStyle name="Normal 12 3 4 4" xfId="22079" xr:uid="{00000000-0005-0000-0000-0000C7880000}"/>
    <cellStyle name="Normal 12 4" xfId="22080" xr:uid="{00000000-0005-0000-0000-0000C8880000}"/>
    <cellStyle name="Normal 12 4 2" xfId="22081" xr:uid="{00000000-0005-0000-0000-0000C9880000}"/>
    <cellStyle name="Normal 12 4 2 2" xfId="22082" xr:uid="{00000000-0005-0000-0000-0000CA880000}"/>
    <cellStyle name="Normal 12 4 2 2 2" xfId="22083" xr:uid="{00000000-0005-0000-0000-0000CB880000}"/>
    <cellStyle name="Normal 12 4 2 2 3" xfId="49969" xr:uid="{00000000-0005-0000-0000-0000CC880000}"/>
    <cellStyle name="Normal 12 4 2 3" xfId="22084" xr:uid="{00000000-0005-0000-0000-0000CD880000}"/>
    <cellStyle name="Normal 12 4 2 4" xfId="22085" xr:uid="{00000000-0005-0000-0000-0000CE880000}"/>
    <cellStyle name="Normal 12 4 2 5" xfId="39406" xr:uid="{00000000-0005-0000-0000-0000CF880000}"/>
    <cellStyle name="Normal 12 4 2 6" xfId="49968" xr:uid="{00000000-0005-0000-0000-0000D0880000}"/>
    <cellStyle name="Normal 12 4 3" xfId="22086" xr:uid="{00000000-0005-0000-0000-0000D1880000}"/>
    <cellStyle name="Normal 12 4 3 2" xfId="22087" xr:uid="{00000000-0005-0000-0000-0000D2880000}"/>
    <cellStyle name="Normal 12 4 3 2 2" xfId="22088" xr:uid="{00000000-0005-0000-0000-0000D3880000}"/>
    <cellStyle name="Normal 12 4 3 2 3" xfId="49971" xr:uid="{00000000-0005-0000-0000-0000D4880000}"/>
    <cellStyle name="Normal 12 4 3 3" xfId="22089" xr:uid="{00000000-0005-0000-0000-0000D5880000}"/>
    <cellStyle name="Normal 12 4 3 4" xfId="22090" xr:uid="{00000000-0005-0000-0000-0000D6880000}"/>
    <cellStyle name="Normal 12 4 3 5" xfId="39407" xr:uid="{00000000-0005-0000-0000-0000D7880000}"/>
    <cellStyle name="Normal 12 4 3 6" xfId="49970" xr:uid="{00000000-0005-0000-0000-0000D8880000}"/>
    <cellStyle name="Normal 12 4 4" xfId="22091" xr:uid="{00000000-0005-0000-0000-0000D9880000}"/>
    <cellStyle name="Normal 12 4 4 2" xfId="22092" xr:uid="{00000000-0005-0000-0000-0000DA880000}"/>
    <cellStyle name="Normal 12 4 4 2 2" xfId="22093" xr:uid="{00000000-0005-0000-0000-0000DB880000}"/>
    <cellStyle name="Normal 12 4 4 3" xfId="22094" xr:uid="{00000000-0005-0000-0000-0000DC880000}"/>
    <cellStyle name="Normal 12 4 4 4" xfId="22095" xr:uid="{00000000-0005-0000-0000-0000DD880000}"/>
    <cellStyle name="Normal 12 5" xfId="22096" xr:uid="{00000000-0005-0000-0000-0000DE880000}"/>
    <cellStyle name="Normal 12 5 2" xfId="22097" xr:uid="{00000000-0005-0000-0000-0000DF880000}"/>
    <cellStyle name="Normal 12 5 2 2" xfId="22098" xr:uid="{00000000-0005-0000-0000-0000E0880000}"/>
    <cellStyle name="Normal 12 5 2 3" xfId="49973" xr:uid="{00000000-0005-0000-0000-0000E1880000}"/>
    <cellStyle name="Normal 12 5 3" xfId="22099" xr:uid="{00000000-0005-0000-0000-0000E2880000}"/>
    <cellStyle name="Normal 12 5 4" xfId="22100" xr:uid="{00000000-0005-0000-0000-0000E3880000}"/>
    <cellStyle name="Normal 12 5 5" xfId="39408" xr:uid="{00000000-0005-0000-0000-0000E4880000}"/>
    <cellStyle name="Normal 12 5 6" xfId="49972" xr:uid="{00000000-0005-0000-0000-0000E5880000}"/>
    <cellStyle name="Normal 12 6" xfId="22101" xr:uid="{00000000-0005-0000-0000-0000E6880000}"/>
    <cellStyle name="Normal 12 6 2" xfId="22102" xr:uid="{00000000-0005-0000-0000-0000E7880000}"/>
    <cellStyle name="Normal 12 6 2 2" xfId="22103" xr:uid="{00000000-0005-0000-0000-0000E8880000}"/>
    <cellStyle name="Normal 12 6 2 2 2" xfId="22104" xr:uid="{00000000-0005-0000-0000-0000E9880000}"/>
    <cellStyle name="Normal 12 6 2 2 3" xfId="49975" xr:uid="{00000000-0005-0000-0000-0000EA880000}"/>
    <cellStyle name="Normal 12 6 2 3" xfId="22105" xr:uid="{00000000-0005-0000-0000-0000EB880000}"/>
    <cellStyle name="Normal 12 6 2 4" xfId="22106" xr:uid="{00000000-0005-0000-0000-0000EC880000}"/>
    <cellStyle name="Normal 12 6 2 5" xfId="39409" xr:uid="{00000000-0005-0000-0000-0000ED880000}"/>
    <cellStyle name="Normal 12 6 2 6" xfId="49974" xr:uid="{00000000-0005-0000-0000-0000EE880000}"/>
    <cellStyle name="Normal 12 7" xfId="22107" xr:uid="{00000000-0005-0000-0000-0000EF880000}"/>
    <cellStyle name="Normal 12 7 2" xfId="22108" xr:uid="{00000000-0005-0000-0000-0000F0880000}"/>
    <cellStyle name="Normal 12 7 2 2" xfId="22109" xr:uid="{00000000-0005-0000-0000-0000F1880000}"/>
    <cellStyle name="Normal 12 7 2 3" xfId="49977" xr:uid="{00000000-0005-0000-0000-0000F2880000}"/>
    <cellStyle name="Normal 12 7 3" xfId="22110" xr:uid="{00000000-0005-0000-0000-0000F3880000}"/>
    <cellStyle name="Normal 12 7 4" xfId="22111" xr:uid="{00000000-0005-0000-0000-0000F4880000}"/>
    <cellStyle name="Normal 12 7 5" xfId="39410" xr:uid="{00000000-0005-0000-0000-0000F5880000}"/>
    <cellStyle name="Normal 12 7 6" xfId="49976" xr:uid="{00000000-0005-0000-0000-0000F6880000}"/>
    <cellStyle name="Normal 12 8" xfId="49978" xr:uid="{00000000-0005-0000-0000-0000F7880000}"/>
    <cellStyle name="Normal 120" xfId="22112" xr:uid="{00000000-0005-0000-0000-0000F8880000}"/>
    <cellStyle name="Normal 120 2" xfId="22113" xr:uid="{00000000-0005-0000-0000-0000F9880000}"/>
    <cellStyle name="Normal 120 2 2" xfId="22114" xr:uid="{00000000-0005-0000-0000-0000FA880000}"/>
    <cellStyle name="Normal 120 3" xfId="22115" xr:uid="{00000000-0005-0000-0000-0000FB880000}"/>
    <cellStyle name="Normal 121" xfId="22116" xr:uid="{00000000-0005-0000-0000-0000FC880000}"/>
    <cellStyle name="Normal 121 2" xfId="22117" xr:uid="{00000000-0005-0000-0000-0000FD880000}"/>
    <cellStyle name="Normal 121 2 2" xfId="22118" xr:uid="{00000000-0005-0000-0000-0000FE880000}"/>
    <cellStyle name="Normal 121 3" xfId="22119" xr:uid="{00000000-0005-0000-0000-0000FF880000}"/>
    <cellStyle name="Normal 122" xfId="22120" xr:uid="{00000000-0005-0000-0000-000000890000}"/>
    <cellStyle name="Normal 122 2" xfId="22121" xr:uid="{00000000-0005-0000-0000-000001890000}"/>
    <cellStyle name="Normal 122 2 2" xfId="22122" xr:uid="{00000000-0005-0000-0000-000002890000}"/>
    <cellStyle name="Normal 122 3" xfId="22123" xr:uid="{00000000-0005-0000-0000-000003890000}"/>
    <cellStyle name="Normal 123" xfId="22124" xr:uid="{00000000-0005-0000-0000-000004890000}"/>
    <cellStyle name="Normal 123 2" xfId="22125" xr:uid="{00000000-0005-0000-0000-000005890000}"/>
    <cellStyle name="Normal 123 2 2" xfId="22126" xr:uid="{00000000-0005-0000-0000-000006890000}"/>
    <cellStyle name="Normal 123 3" xfId="22127" xr:uid="{00000000-0005-0000-0000-000007890000}"/>
    <cellStyle name="Normal 124" xfId="22128" xr:uid="{00000000-0005-0000-0000-000008890000}"/>
    <cellStyle name="Normal 124 2" xfId="22129" xr:uid="{00000000-0005-0000-0000-000009890000}"/>
    <cellStyle name="Normal 124 2 2" xfId="22130" xr:uid="{00000000-0005-0000-0000-00000A890000}"/>
    <cellStyle name="Normal 124 3" xfId="22131" xr:uid="{00000000-0005-0000-0000-00000B890000}"/>
    <cellStyle name="Normal 125" xfId="22132" xr:uid="{00000000-0005-0000-0000-00000C890000}"/>
    <cellStyle name="Normal 125 2" xfId="22133" xr:uid="{00000000-0005-0000-0000-00000D890000}"/>
    <cellStyle name="Normal 125 2 2" xfId="22134" xr:uid="{00000000-0005-0000-0000-00000E890000}"/>
    <cellStyle name="Normal 125 3" xfId="22135" xr:uid="{00000000-0005-0000-0000-00000F890000}"/>
    <cellStyle name="Normal 126" xfId="22136" xr:uid="{00000000-0005-0000-0000-000010890000}"/>
    <cellStyle name="Normal 126 2" xfId="22137" xr:uid="{00000000-0005-0000-0000-000011890000}"/>
    <cellStyle name="Normal 126 2 2" xfId="22138" xr:uid="{00000000-0005-0000-0000-000012890000}"/>
    <cellStyle name="Normal 126 3" xfId="22139" xr:uid="{00000000-0005-0000-0000-000013890000}"/>
    <cellStyle name="Normal 127" xfId="22140" xr:uid="{00000000-0005-0000-0000-000014890000}"/>
    <cellStyle name="Normal 127 2" xfId="22141" xr:uid="{00000000-0005-0000-0000-000015890000}"/>
    <cellStyle name="Normal 127 2 2" xfId="22142" xr:uid="{00000000-0005-0000-0000-000016890000}"/>
    <cellStyle name="Normal 127 3" xfId="22143" xr:uid="{00000000-0005-0000-0000-000017890000}"/>
    <cellStyle name="Normal 128" xfId="22144" xr:uid="{00000000-0005-0000-0000-000018890000}"/>
    <cellStyle name="Normal 128 2" xfId="22145" xr:uid="{00000000-0005-0000-0000-000019890000}"/>
    <cellStyle name="Normal 128 2 2" xfId="22146" xr:uid="{00000000-0005-0000-0000-00001A890000}"/>
    <cellStyle name="Normal 128 3" xfId="22147" xr:uid="{00000000-0005-0000-0000-00001B890000}"/>
    <cellStyle name="Normal 129" xfId="22148" xr:uid="{00000000-0005-0000-0000-00001C890000}"/>
    <cellStyle name="Normal 129 2" xfId="22149" xr:uid="{00000000-0005-0000-0000-00001D890000}"/>
    <cellStyle name="Normal 13" xfId="22150" xr:uid="{00000000-0005-0000-0000-00001E890000}"/>
    <cellStyle name="Normal 13 2" xfId="22151" xr:uid="{00000000-0005-0000-0000-00001F890000}"/>
    <cellStyle name="Normal 13 2 2" xfId="22152" xr:uid="{00000000-0005-0000-0000-000020890000}"/>
    <cellStyle name="Normal 13 2 2 2" xfId="22153" xr:uid="{00000000-0005-0000-0000-000021890000}"/>
    <cellStyle name="Normal 13 2 2 2 2" xfId="22154" xr:uid="{00000000-0005-0000-0000-000022890000}"/>
    <cellStyle name="Normal 13 2 2 2 3" xfId="49980" xr:uid="{00000000-0005-0000-0000-000023890000}"/>
    <cellStyle name="Normal 13 2 2 3" xfId="22155" xr:uid="{00000000-0005-0000-0000-000024890000}"/>
    <cellStyle name="Normal 13 2 2 4" xfId="22156" xr:uid="{00000000-0005-0000-0000-000025890000}"/>
    <cellStyle name="Normal 13 2 2 5" xfId="39411" xr:uid="{00000000-0005-0000-0000-000026890000}"/>
    <cellStyle name="Normal 13 2 2 6" xfId="49979" xr:uid="{00000000-0005-0000-0000-000027890000}"/>
    <cellStyle name="Normal 13 2 3" xfId="22157" xr:uid="{00000000-0005-0000-0000-000028890000}"/>
    <cellStyle name="Normal 13 2 3 2" xfId="22158" xr:uid="{00000000-0005-0000-0000-000029890000}"/>
    <cellStyle name="Normal 13 2 3 2 2" xfId="22159" xr:uid="{00000000-0005-0000-0000-00002A890000}"/>
    <cellStyle name="Normal 13 2 3 2 3" xfId="49982" xr:uid="{00000000-0005-0000-0000-00002B890000}"/>
    <cellStyle name="Normal 13 2 3 3" xfId="22160" xr:uid="{00000000-0005-0000-0000-00002C890000}"/>
    <cellStyle name="Normal 13 2 3 4" xfId="22161" xr:uid="{00000000-0005-0000-0000-00002D890000}"/>
    <cellStyle name="Normal 13 2 3 5" xfId="39412" xr:uid="{00000000-0005-0000-0000-00002E890000}"/>
    <cellStyle name="Normal 13 2 3 6" xfId="49981" xr:uid="{00000000-0005-0000-0000-00002F890000}"/>
    <cellStyle name="Normal 13 2 4" xfId="22162" xr:uid="{00000000-0005-0000-0000-000030890000}"/>
    <cellStyle name="Normal 13 2 4 2" xfId="22163" xr:uid="{00000000-0005-0000-0000-000031890000}"/>
    <cellStyle name="Normal 13 2 4 2 2" xfId="22164" xr:uid="{00000000-0005-0000-0000-000032890000}"/>
    <cellStyle name="Normal 13 2 4 3" xfId="22165" xr:uid="{00000000-0005-0000-0000-000033890000}"/>
    <cellStyle name="Normal 13 2 4 4" xfId="22166" xr:uid="{00000000-0005-0000-0000-000034890000}"/>
    <cellStyle name="Normal 13 2 5" xfId="35259" xr:uid="{00000000-0005-0000-0000-000035890000}"/>
    <cellStyle name="Normal 13 3" xfId="22167" xr:uid="{00000000-0005-0000-0000-000036890000}"/>
    <cellStyle name="Normal 13 3 2" xfId="22168" xr:uid="{00000000-0005-0000-0000-000037890000}"/>
    <cellStyle name="Normal 13 3 2 2" xfId="22169" xr:uid="{00000000-0005-0000-0000-000038890000}"/>
    <cellStyle name="Normal 13 3 2 2 2" xfId="22170" xr:uid="{00000000-0005-0000-0000-000039890000}"/>
    <cellStyle name="Normal 13 3 2 2 3" xfId="49984" xr:uid="{00000000-0005-0000-0000-00003A890000}"/>
    <cellStyle name="Normal 13 3 2 3" xfId="22171" xr:uid="{00000000-0005-0000-0000-00003B890000}"/>
    <cellStyle name="Normal 13 3 2 4" xfId="22172" xr:uid="{00000000-0005-0000-0000-00003C890000}"/>
    <cellStyle name="Normal 13 3 2 5" xfId="39413" xr:uid="{00000000-0005-0000-0000-00003D890000}"/>
    <cellStyle name="Normal 13 3 2 6" xfId="49983" xr:uid="{00000000-0005-0000-0000-00003E890000}"/>
    <cellStyle name="Normal 13 3 3" xfId="22173" xr:uid="{00000000-0005-0000-0000-00003F890000}"/>
    <cellStyle name="Normal 13 3 3 2" xfId="22174" xr:uid="{00000000-0005-0000-0000-000040890000}"/>
    <cellStyle name="Normal 13 3 3 2 2" xfId="22175" xr:uid="{00000000-0005-0000-0000-000041890000}"/>
    <cellStyle name="Normal 13 3 3 2 3" xfId="49986" xr:uid="{00000000-0005-0000-0000-000042890000}"/>
    <cellStyle name="Normal 13 3 3 3" xfId="22176" xr:uid="{00000000-0005-0000-0000-000043890000}"/>
    <cellStyle name="Normal 13 3 3 4" xfId="22177" xr:uid="{00000000-0005-0000-0000-000044890000}"/>
    <cellStyle name="Normal 13 3 3 5" xfId="39414" xr:uid="{00000000-0005-0000-0000-000045890000}"/>
    <cellStyle name="Normal 13 3 3 6" xfId="49985" xr:uid="{00000000-0005-0000-0000-000046890000}"/>
    <cellStyle name="Normal 13 3 4" xfId="22178" xr:uid="{00000000-0005-0000-0000-000047890000}"/>
    <cellStyle name="Normal 13 3 4 2" xfId="22179" xr:uid="{00000000-0005-0000-0000-000048890000}"/>
    <cellStyle name="Normal 13 3 4 2 2" xfId="22180" xr:uid="{00000000-0005-0000-0000-000049890000}"/>
    <cellStyle name="Normal 13 3 4 3" xfId="22181" xr:uid="{00000000-0005-0000-0000-00004A890000}"/>
    <cellStyle name="Normal 13 3 4 4" xfId="22182" xr:uid="{00000000-0005-0000-0000-00004B890000}"/>
    <cellStyle name="Normal 13 3 5" xfId="35260" xr:uid="{00000000-0005-0000-0000-00004C890000}"/>
    <cellStyle name="Normal 13 4" xfId="22183" xr:uid="{00000000-0005-0000-0000-00004D890000}"/>
    <cellStyle name="Normal 13 4 2" xfId="22184" xr:uid="{00000000-0005-0000-0000-00004E890000}"/>
    <cellStyle name="Normal 13 4 2 2" xfId="22185" xr:uid="{00000000-0005-0000-0000-00004F890000}"/>
    <cellStyle name="Normal 13 4 2 2 2" xfId="22186" xr:uid="{00000000-0005-0000-0000-000050890000}"/>
    <cellStyle name="Normal 13 4 2 2 3" xfId="49989" xr:uid="{00000000-0005-0000-0000-000051890000}"/>
    <cellStyle name="Normal 13 4 2 3" xfId="22187" xr:uid="{00000000-0005-0000-0000-000052890000}"/>
    <cellStyle name="Normal 13 4 2 4" xfId="22188" xr:uid="{00000000-0005-0000-0000-000053890000}"/>
    <cellStyle name="Normal 13 4 2 5" xfId="39416" xr:uid="{00000000-0005-0000-0000-000054890000}"/>
    <cellStyle name="Normal 13 4 2 6" xfId="49988" xr:uid="{00000000-0005-0000-0000-000055890000}"/>
    <cellStyle name="Normal 13 4 3" xfId="22189" xr:uid="{00000000-0005-0000-0000-000056890000}"/>
    <cellStyle name="Normal 13 4 3 2" xfId="22190" xr:uid="{00000000-0005-0000-0000-000057890000}"/>
    <cellStyle name="Normal 13 4 3 2 2" xfId="22191" xr:uid="{00000000-0005-0000-0000-000058890000}"/>
    <cellStyle name="Normal 13 4 3 2 3" xfId="49991" xr:uid="{00000000-0005-0000-0000-000059890000}"/>
    <cellStyle name="Normal 13 4 3 3" xfId="22192" xr:uid="{00000000-0005-0000-0000-00005A890000}"/>
    <cellStyle name="Normal 13 4 3 4" xfId="22193" xr:uid="{00000000-0005-0000-0000-00005B890000}"/>
    <cellStyle name="Normal 13 4 3 5" xfId="39417" xr:uid="{00000000-0005-0000-0000-00005C890000}"/>
    <cellStyle name="Normal 13 4 3 6" xfId="49990" xr:uid="{00000000-0005-0000-0000-00005D890000}"/>
    <cellStyle name="Normal 13 4 4" xfId="22194" xr:uid="{00000000-0005-0000-0000-00005E890000}"/>
    <cellStyle name="Normal 13 4 4 2" xfId="22195" xr:uid="{00000000-0005-0000-0000-00005F890000}"/>
    <cellStyle name="Normal 13 4 4 3" xfId="49992" xr:uid="{00000000-0005-0000-0000-000060890000}"/>
    <cellStyle name="Normal 13 4 5" xfId="22196" xr:uid="{00000000-0005-0000-0000-000061890000}"/>
    <cellStyle name="Normal 13 4 6" xfId="22197" xr:uid="{00000000-0005-0000-0000-000062890000}"/>
    <cellStyle name="Normal 13 4 7" xfId="39415" xr:uid="{00000000-0005-0000-0000-000063890000}"/>
    <cellStyle name="Normal 13 4 8" xfId="49987" xr:uid="{00000000-0005-0000-0000-000064890000}"/>
    <cellStyle name="Normal 13 5" xfId="22198" xr:uid="{00000000-0005-0000-0000-000065890000}"/>
    <cellStyle name="Normal 13 5 2" xfId="22199" xr:uid="{00000000-0005-0000-0000-000066890000}"/>
    <cellStyle name="Normal 13 5 2 2" xfId="22200" xr:uid="{00000000-0005-0000-0000-000067890000}"/>
    <cellStyle name="Normal 13 5 2 3" xfId="49994" xr:uid="{00000000-0005-0000-0000-000068890000}"/>
    <cellStyle name="Normal 13 5 3" xfId="22201" xr:uid="{00000000-0005-0000-0000-000069890000}"/>
    <cellStyle name="Normal 13 5 4" xfId="22202" xr:uid="{00000000-0005-0000-0000-00006A890000}"/>
    <cellStyle name="Normal 13 5 5" xfId="39418" xr:uid="{00000000-0005-0000-0000-00006B890000}"/>
    <cellStyle name="Normal 13 5 6" xfId="49993" xr:uid="{00000000-0005-0000-0000-00006C890000}"/>
    <cellStyle name="Normal 13 6" xfId="22203" xr:uid="{00000000-0005-0000-0000-00006D890000}"/>
    <cellStyle name="Normal 13 6 2" xfId="22204" xr:uid="{00000000-0005-0000-0000-00006E890000}"/>
    <cellStyle name="Normal 13 6 2 2" xfId="22205" xr:uid="{00000000-0005-0000-0000-00006F890000}"/>
    <cellStyle name="Normal 13 6 2 3" xfId="49996" xr:uid="{00000000-0005-0000-0000-000070890000}"/>
    <cellStyle name="Normal 13 6 3" xfId="22206" xr:uid="{00000000-0005-0000-0000-000071890000}"/>
    <cellStyle name="Normal 13 6 4" xfId="22207" xr:uid="{00000000-0005-0000-0000-000072890000}"/>
    <cellStyle name="Normal 13 6 5" xfId="39419" xr:uid="{00000000-0005-0000-0000-000073890000}"/>
    <cellStyle name="Normal 13 6 6" xfId="49995" xr:uid="{00000000-0005-0000-0000-000074890000}"/>
    <cellStyle name="Normal 13 7" xfId="22208" xr:uid="{00000000-0005-0000-0000-000075890000}"/>
    <cellStyle name="Normal 13 7 2" xfId="22209" xr:uid="{00000000-0005-0000-0000-000076890000}"/>
    <cellStyle name="Normal 13 7 2 2" xfId="22210" xr:uid="{00000000-0005-0000-0000-000077890000}"/>
    <cellStyle name="Normal 13 7 2 3" xfId="49998" xr:uid="{00000000-0005-0000-0000-000078890000}"/>
    <cellStyle name="Normal 13 7 3" xfId="22211" xr:uid="{00000000-0005-0000-0000-000079890000}"/>
    <cellStyle name="Normal 13 7 4" xfId="22212" xr:uid="{00000000-0005-0000-0000-00007A890000}"/>
    <cellStyle name="Normal 13 7 5" xfId="39420" xr:uid="{00000000-0005-0000-0000-00007B890000}"/>
    <cellStyle name="Normal 13 7 6" xfId="49997" xr:uid="{00000000-0005-0000-0000-00007C890000}"/>
    <cellStyle name="Normal 13 8" xfId="49999" xr:uid="{00000000-0005-0000-0000-00007D890000}"/>
    <cellStyle name="Normal 13_29(d) - Gas extensions -tariffs" xfId="42003" xr:uid="{00000000-0005-0000-0000-00007E890000}"/>
    <cellStyle name="Normal 130" xfId="22213" xr:uid="{00000000-0005-0000-0000-00007F890000}"/>
    <cellStyle name="Normal 130 2" xfId="22214" xr:uid="{00000000-0005-0000-0000-000080890000}"/>
    <cellStyle name="Normal 131" xfId="22215" xr:uid="{00000000-0005-0000-0000-000081890000}"/>
    <cellStyle name="Normal 131 2" xfId="22216" xr:uid="{00000000-0005-0000-0000-000082890000}"/>
    <cellStyle name="Normal 132" xfId="22217" xr:uid="{00000000-0005-0000-0000-000083890000}"/>
    <cellStyle name="Normal 132 2" xfId="22218" xr:uid="{00000000-0005-0000-0000-000084890000}"/>
    <cellStyle name="Normal 133" xfId="22219" xr:uid="{00000000-0005-0000-0000-000085890000}"/>
    <cellStyle name="Normal 133 2" xfId="22220" xr:uid="{00000000-0005-0000-0000-000086890000}"/>
    <cellStyle name="Normal 134" xfId="22221" xr:uid="{00000000-0005-0000-0000-000087890000}"/>
    <cellStyle name="Normal 134 2" xfId="22222" xr:uid="{00000000-0005-0000-0000-000088890000}"/>
    <cellStyle name="Normal 135" xfId="22223" xr:uid="{00000000-0005-0000-0000-000089890000}"/>
    <cellStyle name="Normal 135 2" xfId="22224" xr:uid="{00000000-0005-0000-0000-00008A890000}"/>
    <cellStyle name="Normal 136" xfId="22225" xr:uid="{00000000-0005-0000-0000-00008B890000}"/>
    <cellStyle name="Normal 137" xfId="22226" xr:uid="{00000000-0005-0000-0000-00008C890000}"/>
    <cellStyle name="Normal 138" xfId="22227" xr:uid="{00000000-0005-0000-0000-00008D890000}"/>
    <cellStyle name="Normal 139" xfId="22228" xr:uid="{00000000-0005-0000-0000-00008E890000}"/>
    <cellStyle name="Normal 14" xfId="22229" xr:uid="{00000000-0005-0000-0000-00008F890000}"/>
    <cellStyle name="Normal 14 2" xfId="22230" xr:uid="{00000000-0005-0000-0000-000090890000}"/>
    <cellStyle name="Normal 14 2 2" xfId="22231" xr:uid="{00000000-0005-0000-0000-000091890000}"/>
    <cellStyle name="Normal 14 2 2 2" xfId="22232" xr:uid="{00000000-0005-0000-0000-000092890000}"/>
    <cellStyle name="Normal 14 2 2 2 2" xfId="22233" xr:uid="{00000000-0005-0000-0000-000093890000}"/>
    <cellStyle name="Normal 14 2 2 2 2 2" xfId="22234" xr:uid="{00000000-0005-0000-0000-000094890000}"/>
    <cellStyle name="Normal 14 2 2 2 2 3" xfId="50002" xr:uid="{00000000-0005-0000-0000-000095890000}"/>
    <cellStyle name="Normal 14 2 2 2 3" xfId="22235" xr:uid="{00000000-0005-0000-0000-000096890000}"/>
    <cellStyle name="Normal 14 2 2 2 4" xfId="22236" xr:uid="{00000000-0005-0000-0000-000097890000}"/>
    <cellStyle name="Normal 14 2 2 2 5" xfId="39421" xr:uid="{00000000-0005-0000-0000-000098890000}"/>
    <cellStyle name="Normal 14 2 2 2 6" xfId="50001" xr:uid="{00000000-0005-0000-0000-000099890000}"/>
    <cellStyle name="Normal 14 2 2 3" xfId="22237" xr:uid="{00000000-0005-0000-0000-00009A890000}"/>
    <cellStyle name="Normal 14 2 2 3 2" xfId="22238" xr:uid="{00000000-0005-0000-0000-00009B890000}"/>
    <cellStyle name="Normal 14 2 2 3 2 2" xfId="22239" xr:uid="{00000000-0005-0000-0000-00009C890000}"/>
    <cellStyle name="Normal 14 2 2 3 3" xfId="22240" xr:uid="{00000000-0005-0000-0000-00009D890000}"/>
    <cellStyle name="Normal 14 2 2 3 4" xfId="22241" xr:uid="{00000000-0005-0000-0000-00009E890000}"/>
    <cellStyle name="Normal 14 2 2 3 5" xfId="50003" xr:uid="{00000000-0005-0000-0000-00009F890000}"/>
    <cellStyle name="Normal 14 2 2 4" xfId="22242" xr:uid="{00000000-0005-0000-0000-0000A0890000}"/>
    <cellStyle name="Normal 14 2 2 4 2" xfId="22243" xr:uid="{00000000-0005-0000-0000-0000A1890000}"/>
    <cellStyle name="Normal 14 2 2 5" xfId="22244" xr:uid="{00000000-0005-0000-0000-0000A2890000}"/>
    <cellStyle name="Normal 14 2 2 6" xfId="22245" xr:uid="{00000000-0005-0000-0000-0000A3890000}"/>
    <cellStyle name="Normal 14 2 2 7" xfId="35262" xr:uid="{00000000-0005-0000-0000-0000A4890000}"/>
    <cellStyle name="Normal 14 2 2 8" xfId="50000" xr:uid="{00000000-0005-0000-0000-0000A5890000}"/>
    <cellStyle name="Normal 14 2 3" xfId="22246" xr:uid="{00000000-0005-0000-0000-0000A6890000}"/>
    <cellStyle name="Normal 14 2 3 2" xfId="22247" xr:uid="{00000000-0005-0000-0000-0000A7890000}"/>
    <cellStyle name="Normal 14 2 3 2 2" xfId="22248" xr:uid="{00000000-0005-0000-0000-0000A8890000}"/>
    <cellStyle name="Normal 14 2 3 2 2 2" xfId="22249" xr:uid="{00000000-0005-0000-0000-0000A9890000}"/>
    <cellStyle name="Normal 14 2 3 2 3" xfId="22250" xr:uid="{00000000-0005-0000-0000-0000AA890000}"/>
    <cellStyle name="Normal 14 2 3 2 4" xfId="22251" xr:uid="{00000000-0005-0000-0000-0000AB890000}"/>
    <cellStyle name="Normal 14 2 3 2 5" xfId="50005" xr:uid="{00000000-0005-0000-0000-0000AC890000}"/>
    <cellStyle name="Normal 14 2 3 3" xfId="22252" xr:uid="{00000000-0005-0000-0000-0000AD890000}"/>
    <cellStyle name="Normal 14 2 3 3 2" xfId="22253" xr:uid="{00000000-0005-0000-0000-0000AE890000}"/>
    <cellStyle name="Normal 14 2 3 4" xfId="22254" xr:uid="{00000000-0005-0000-0000-0000AF890000}"/>
    <cellStyle name="Normal 14 2 3 5" xfId="22255" xr:uid="{00000000-0005-0000-0000-0000B0890000}"/>
    <cellStyle name="Normal 14 2 3 6" xfId="39422" xr:uid="{00000000-0005-0000-0000-0000B1890000}"/>
    <cellStyle name="Normal 14 2 3 7" xfId="50004" xr:uid="{00000000-0005-0000-0000-0000B2890000}"/>
    <cellStyle name="Normal 14 2 4" xfId="22256" xr:uid="{00000000-0005-0000-0000-0000B3890000}"/>
    <cellStyle name="Normal 14 2 4 2" xfId="22257" xr:uid="{00000000-0005-0000-0000-0000B4890000}"/>
    <cellStyle name="Normal 14 2 4 2 2" xfId="22258" xr:uid="{00000000-0005-0000-0000-0000B5890000}"/>
    <cellStyle name="Normal 14 2 4 3" xfId="22259" xr:uid="{00000000-0005-0000-0000-0000B6890000}"/>
    <cellStyle name="Normal 14 2 4 4" xfId="22260" xr:uid="{00000000-0005-0000-0000-0000B7890000}"/>
    <cellStyle name="Normal 14 2 4 5" xfId="50006" xr:uid="{00000000-0005-0000-0000-0000B8890000}"/>
    <cellStyle name="Normal 14 2 5" xfId="22261" xr:uid="{00000000-0005-0000-0000-0000B9890000}"/>
    <cellStyle name="Normal 14 2 5 2" xfId="22262" xr:uid="{00000000-0005-0000-0000-0000BA890000}"/>
    <cellStyle name="Normal 14 2 6" xfId="22263" xr:uid="{00000000-0005-0000-0000-0000BB890000}"/>
    <cellStyle name="Normal 14 2 7" xfId="22264" xr:uid="{00000000-0005-0000-0000-0000BC890000}"/>
    <cellStyle name="Normal 14 2 8" xfId="35261" xr:uid="{00000000-0005-0000-0000-0000BD890000}"/>
    <cellStyle name="Normal 14 2 9" xfId="42005" xr:uid="{00000000-0005-0000-0000-0000BE890000}"/>
    <cellStyle name="Normal 14 3" xfId="22265" xr:uid="{00000000-0005-0000-0000-0000BF890000}"/>
    <cellStyle name="Normal 14 3 2" xfId="22266" xr:uid="{00000000-0005-0000-0000-0000C0890000}"/>
    <cellStyle name="Normal 14 3 2 2" xfId="22267" xr:uid="{00000000-0005-0000-0000-0000C1890000}"/>
    <cellStyle name="Normal 14 3 2 2 2" xfId="22268" xr:uid="{00000000-0005-0000-0000-0000C2890000}"/>
    <cellStyle name="Normal 14 3 2 2 3" xfId="50007" xr:uid="{00000000-0005-0000-0000-0000C3890000}"/>
    <cellStyle name="Normal 14 3 2 3" xfId="22269" xr:uid="{00000000-0005-0000-0000-0000C4890000}"/>
    <cellStyle name="Normal 14 3 2 4" xfId="22270" xr:uid="{00000000-0005-0000-0000-0000C5890000}"/>
    <cellStyle name="Normal 14 3 2 5" xfId="39423" xr:uid="{00000000-0005-0000-0000-0000C6890000}"/>
    <cellStyle name="Normal 14 3 2 6" xfId="42007" xr:uid="{00000000-0005-0000-0000-0000C7890000}"/>
    <cellStyle name="Normal 14 3 3" xfId="22271" xr:uid="{00000000-0005-0000-0000-0000C8890000}"/>
    <cellStyle name="Normal 14 3 3 2" xfId="22272" xr:uid="{00000000-0005-0000-0000-0000C9890000}"/>
    <cellStyle name="Normal 14 3 3 2 2" xfId="22273" xr:uid="{00000000-0005-0000-0000-0000CA890000}"/>
    <cellStyle name="Normal 14 3 3 2 3" xfId="50008" xr:uid="{00000000-0005-0000-0000-0000CB890000}"/>
    <cellStyle name="Normal 14 3 3 3" xfId="22274" xr:uid="{00000000-0005-0000-0000-0000CC890000}"/>
    <cellStyle name="Normal 14 3 3 4" xfId="22275" xr:uid="{00000000-0005-0000-0000-0000CD890000}"/>
    <cellStyle name="Normal 14 3 3 5" xfId="39424" xr:uid="{00000000-0005-0000-0000-0000CE890000}"/>
    <cellStyle name="Normal 14 3 3 6" xfId="42008" xr:uid="{00000000-0005-0000-0000-0000CF890000}"/>
    <cellStyle name="Normal 14 3 4" xfId="22276" xr:uid="{00000000-0005-0000-0000-0000D0890000}"/>
    <cellStyle name="Normal 14 3 4 2" xfId="22277" xr:uid="{00000000-0005-0000-0000-0000D1890000}"/>
    <cellStyle name="Normal 14 3 4 2 2" xfId="22278" xr:uid="{00000000-0005-0000-0000-0000D2890000}"/>
    <cellStyle name="Normal 14 3 4 3" xfId="22279" xr:uid="{00000000-0005-0000-0000-0000D3890000}"/>
    <cellStyle name="Normal 14 3 4 4" xfId="22280" xr:uid="{00000000-0005-0000-0000-0000D4890000}"/>
    <cellStyle name="Normal 14 3 5" xfId="35263" xr:uid="{00000000-0005-0000-0000-0000D5890000}"/>
    <cellStyle name="Normal 14 3 6" xfId="42006" xr:uid="{00000000-0005-0000-0000-0000D6890000}"/>
    <cellStyle name="Normal 14 4" xfId="22281" xr:uid="{00000000-0005-0000-0000-0000D7890000}"/>
    <cellStyle name="Normal 14 4 2" xfId="22282" xr:uid="{00000000-0005-0000-0000-0000D8890000}"/>
    <cellStyle name="Normal 14 4 2 2" xfId="22283" xr:uid="{00000000-0005-0000-0000-0000D9890000}"/>
    <cellStyle name="Normal 14 4 2 2 2" xfId="22284" xr:uid="{00000000-0005-0000-0000-0000DA890000}"/>
    <cellStyle name="Normal 14 4 2 2 3" xfId="50010" xr:uid="{00000000-0005-0000-0000-0000DB890000}"/>
    <cellStyle name="Normal 14 4 2 3" xfId="22285" xr:uid="{00000000-0005-0000-0000-0000DC890000}"/>
    <cellStyle name="Normal 14 4 2 4" xfId="22286" xr:uid="{00000000-0005-0000-0000-0000DD890000}"/>
    <cellStyle name="Normal 14 4 2 5" xfId="39426" xr:uid="{00000000-0005-0000-0000-0000DE890000}"/>
    <cellStyle name="Normal 14 4 2 6" xfId="50009" xr:uid="{00000000-0005-0000-0000-0000DF890000}"/>
    <cellStyle name="Normal 14 4 3" xfId="22287" xr:uid="{00000000-0005-0000-0000-0000E0890000}"/>
    <cellStyle name="Normal 14 4 3 2" xfId="22288" xr:uid="{00000000-0005-0000-0000-0000E1890000}"/>
    <cellStyle name="Normal 14 4 3 2 2" xfId="22289" xr:uid="{00000000-0005-0000-0000-0000E2890000}"/>
    <cellStyle name="Normal 14 4 3 2 3" xfId="50012" xr:uid="{00000000-0005-0000-0000-0000E3890000}"/>
    <cellStyle name="Normal 14 4 3 3" xfId="22290" xr:uid="{00000000-0005-0000-0000-0000E4890000}"/>
    <cellStyle name="Normal 14 4 3 4" xfId="22291" xr:uid="{00000000-0005-0000-0000-0000E5890000}"/>
    <cellStyle name="Normal 14 4 3 5" xfId="39427" xr:uid="{00000000-0005-0000-0000-0000E6890000}"/>
    <cellStyle name="Normal 14 4 3 6" xfId="50011" xr:uid="{00000000-0005-0000-0000-0000E7890000}"/>
    <cellStyle name="Normal 14 4 4" xfId="22292" xr:uid="{00000000-0005-0000-0000-0000E8890000}"/>
    <cellStyle name="Normal 14 4 4 2" xfId="22293" xr:uid="{00000000-0005-0000-0000-0000E9890000}"/>
    <cellStyle name="Normal 14 4 4 3" xfId="50013" xr:uid="{00000000-0005-0000-0000-0000EA890000}"/>
    <cellStyle name="Normal 14 4 5" xfId="22294" xr:uid="{00000000-0005-0000-0000-0000EB890000}"/>
    <cellStyle name="Normal 14 4 6" xfId="22295" xr:uid="{00000000-0005-0000-0000-0000EC890000}"/>
    <cellStyle name="Normal 14 4 7" xfId="39425" xr:uid="{00000000-0005-0000-0000-0000ED890000}"/>
    <cellStyle name="Normal 14 4 8" xfId="42009" xr:uid="{00000000-0005-0000-0000-0000EE890000}"/>
    <cellStyle name="Normal 14 5" xfId="22296" xr:uid="{00000000-0005-0000-0000-0000EF890000}"/>
    <cellStyle name="Normal 14 5 2" xfId="22297" xr:uid="{00000000-0005-0000-0000-0000F0890000}"/>
    <cellStyle name="Normal 14 5 2 2" xfId="22298" xr:uid="{00000000-0005-0000-0000-0000F1890000}"/>
    <cellStyle name="Normal 14 5 2 3" xfId="50015" xr:uid="{00000000-0005-0000-0000-0000F2890000}"/>
    <cellStyle name="Normal 14 5 3" xfId="22299" xr:uid="{00000000-0005-0000-0000-0000F3890000}"/>
    <cellStyle name="Normal 14 5 4" xfId="22300" xr:uid="{00000000-0005-0000-0000-0000F4890000}"/>
    <cellStyle name="Normal 14 5 5" xfId="39428" xr:uid="{00000000-0005-0000-0000-0000F5890000}"/>
    <cellStyle name="Normal 14 5 6" xfId="50014" xr:uid="{00000000-0005-0000-0000-0000F6890000}"/>
    <cellStyle name="Normal 14 6" xfId="22301" xr:uid="{00000000-0005-0000-0000-0000F7890000}"/>
    <cellStyle name="Normal 14 6 2" xfId="22302" xr:uid="{00000000-0005-0000-0000-0000F8890000}"/>
    <cellStyle name="Normal 14 6 2 2" xfId="22303" xr:uid="{00000000-0005-0000-0000-0000F9890000}"/>
    <cellStyle name="Normal 14 6 2 3" xfId="50017" xr:uid="{00000000-0005-0000-0000-0000FA890000}"/>
    <cellStyle name="Normal 14 6 3" xfId="22304" xr:uid="{00000000-0005-0000-0000-0000FB890000}"/>
    <cellStyle name="Normal 14 6 4" xfId="22305" xr:uid="{00000000-0005-0000-0000-0000FC890000}"/>
    <cellStyle name="Normal 14 6 5" xfId="39429" xr:uid="{00000000-0005-0000-0000-0000FD890000}"/>
    <cellStyle name="Normal 14 6 6" xfId="50016" xr:uid="{00000000-0005-0000-0000-0000FE890000}"/>
    <cellStyle name="Normal 14 7" xfId="22306" xr:uid="{00000000-0005-0000-0000-0000FF890000}"/>
    <cellStyle name="Normal 14 7 2" xfId="22307" xr:uid="{00000000-0005-0000-0000-0000008A0000}"/>
    <cellStyle name="Normal 14 7 2 2" xfId="22308" xr:uid="{00000000-0005-0000-0000-0000018A0000}"/>
    <cellStyle name="Normal 14 7 2 3" xfId="50019" xr:uid="{00000000-0005-0000-0000-0000028A0000}"/>
    <cellStyle name="Normal 14 7 3" xfId="22309" xr:uid="{00000000-0005-0000-0000-0000038A0000}"/>
    <cellStyle name="Normal 14 7 4" xfId="22310" xr:uid="{00000000-0005-0000-0000-0000048A0000}"/>
    <cellStyle name="Normal 14 7 5" xfId="39430" xr:uid="{00000000-0005-0000-0000-0000058A0000}"/>
    <cellStyle name="Normal 14 7 6" xfId="50018" xr:uid="{00000000-0005-0000-0000-0000068A0000}"/>
    <cellStyle name="Normal 14 8" xfId="50020" xr:uid="{00000000-0005-0000-0000-0000078A0000}"/>
    <cellStyle name="Normal 14 9" xfId="42004" xr:uid="{00000000-0005-0000-0000-0000088A0000}"/>
    <cellStyle name="Normal 140" xfId="22311" xr:uid="{00000000-0005-0000-0000-0000098A0000}"/>
    <cellStyle name="Normal 141" xfId="22312" xr:uid="{00000000-0005-0000-0000-00000A8A0000}"/>
    <cellStyle name="Normal 142" xfId="22313" xr:uid="{00000000-0005-0000-0000-00000B8A0000}"/>
    <cellStyle name="Normal 143" xfId="22314" xr:uid="{00000000-0005-0000-0000-00000C8A0000}"/>
    <cellStyle name="Normal 143 2" xfId="35264" xr:uid="{00000000-0005-0000-0000-00000D8A0000}"/>
    <cellStyle name="Normal 144" xfId="22315" xr:uid="{00000000-0005-0000-0000-00000E8A0000}"/>
    <cellStyle name="Normal 144 2" xfId="35265" xr:uid="{00000000-0005-0000-0000-00000F8A0000}"/>
    <cellStyle name="Normal 145" xfId="22316" xr:uid="{00000000-0005-0000-0000-0000108A0000}"/>
    <cellStyle name="Normal 146" xfId="22317" xr:uid="{00000000-0005-0000-0000-0000118A0000}"/>
    <cellStyle name="Normal 147" xfId="22318" xr:uid="{00000000-0005-0000-0000-0000128A0000}"/>
    <cellStyle name="Normal 147 2" xfId="35266" xr:uid="{00000000-0005-0000-0000-0000138A0000}"/>
    <cellStyle name="Normal 148" xfId="22319" xr:uid="{00000000-0005-0000-0000-0000148A0000}"/>
    <cellStyle name="Normal 148 2" xfId="35267" xr:uid="{00000000-0005-0000-0000-0000158A0000}"/>
    <cellStyle name="Normal 149" xfId="22320" xr:uid="{00000000-0005-0000-0000-0000168A0000}"/>
    <cellStyle name="Normal 149 2" xfId="35268" xr:uid="{00000000-0005-0000-0000-0000178A0000}"/>
    <cellStyle name="Normal 15" xfId="22321" xr:uid="{00000000-0005-0000-0000-0000188A0000}"/>
    <cellStyle name="Normal 15 2" xfId="22322" xr:uid="{00000000-0005-0000-0000-0000198A0000}"/>
    <cellStyle name="Normal 15 2 2" xfId="22323" xr:uid="{00000000-0005-0000-0000-00001A8A0000}"/>
    <cellStyle name="Normal 15 2 2 2" xfId="22324" xr:uid="{00000000-0005-0000-0000-00001B8A0000}"/>
    <cellStyle name="Normal 15 2 2 2 2" xfId="22325" xr:uid="{00000000-0005-0000-0000-00001C8A0000}"/>
    <cellStyle name="Normal 15 2 2 2 3" xfId="50022" xr:uid="{00000000-0005-0000-0000-00001D8A0000}"/>
    <cellStyle name="Normal 15 2 2 3" xfId="22326" xr:uid="{00000000-0005-0000-0000-00001E8A0000}"/>
    <cellStyle name="Normal 15 2 2 4" xfId="22327" xr:uid="{00000000-0005-0000-0000-00001F8A0000}"/>
    <cellStyle name="Normal 15 2 2 5" xfId="39431" xr:uid="{00000000-0005-0000-0000-0000208A0000}"/>
    <cellStyle name="Normal 15 2 2 6" xfId="50021" xr:uid="{00000000-0005-0000-0000-0000218A0000}"/>
    <cellStyle name="Normal 15 2 3" xfId="22328" xr:uid="{00000000-0005-0000-0000-0000228A0000}"/>
    <cellStyle name="Normal 15 2 3 2" xfId="22329" xr:uid="{00000000-0005-0000-0000-0000238A0000}"/>
    <cellStyle name="Normal 15 2 3 2 2" xfId="22330" xr:uid="{00000000-0005-0000-0000-0000248A0000}"/>
    <cellStyle name="Normal 15 2 3 2 3" xfId="50024" xr:uid="{00000000-0005-0000-0000-0000258A0000}"/>
    <cellStyle name="Normal 15 2 3 3" xfId="22331" xr:uid="{00000000-0005-0000-0000-0000268A0000}"/>
    <cellStyle name="Normal 15 2 3 4" xfId="22332" xr:uid="{00000000-0005-0000-0000-0000278A0000}"/>
    <cellStyle name="Normal 15 2 3 5" xfId="39432" xr:uid="{00000000-0005-0000-0000-0000288A0000}"/>
    <cellStyle name="Normal 15 2 3 6" xfId="50023" xr:uid="{00000000-0005-0000-0000-0000298A0000}"/>
    <cellStyle name="Normal 15 2 4" xfId="22333" xr:uid="{00000000-0005-0000-0000-00002A8A0000}"/>
    <cellStyle name="Normal 15 2 4 2" xfId="22334" xr:uid="{00000000-0005-0000-0000-00002B8A0000}"/>
    <cellStyle name="Normal 15 2 4 2 2" xfId="22335" xr:uid="{00000000-0005-0000-0000-00002C8A0000}"/>
    <cellStyle name="Normal 15 2 4 3" xfId="22336" xr:uid="{00000000-0005-0000-0000-00002D8A0000}"/>
    <cellStyle name="Normal 15 2 4 4" xfId="22337" xr:uid="{00000000-0005-0000-0000-00002E8A0000}"/>
    <cellStyle name="Normal 15 2 5" xfId="42011" xr:uid="{00000000-0005-0000-0000-00002F8A0000}"/>
    <cellStyle name="Normal 15 3" xfId="22338" xr:uid="{00000000-0005-0000-0000-0000308A0000}"/>
    <cellStyle name="Normal 15 3 2" xfId="22339" xr:uid="{00000000-0005-0000-0000-0000318A0000}"/>
    <cellStyle name="Normal 15 3 2 2" xfId="22340" xr:uid="{00000000-0005-0000-0000-0000328A0000}"/>
    <cellStyle name="Normal 15 3 2 2 2" xfId="22341" xr:uid="{00000000-0005-0000-0000-0000338A0000}"/>
    <cellStyle name="Normal 15 3 2 2 3" xfId="50027" xr:uid="{00000000-0005-0000-0000-0000348A0000}"/>
    <cellStyle name="Normal 15 3 2 3" xfId="22342" xr:uid="{00000000-0005-0000-0000-0000358A0000}"/>
    <cellStyle name="Normal 15 3 2 4" xfId="22343" xr:uid="{00000000-0005-0000-0000-0000368A0000}"/>
    <cellStyle name="Normal 15 3 2 5" xfId="39434" xr:uid="{00000000-0005-0000-0000-0000378A0000}"/>
    <cellStyle name="Normal 15 3 2 6" xfId="50026" xr:uid="{00000000-0005-0000-0000-0000388A0000}"/>
    <cellStyle name="Normal 15 3 3" xfId="22344" xr:uid="{00000000-0005-0000-0000-0000398A0000}"/>
    <cellStyle name="Normal 15 3 3 2" xfId="22345" xr:uid="{00000000-0005-0000-0000-00003A8A0000}"/>
    <cellStyle name="Normal 15 3 3 2 2" xfId="22346" xr:uid="{00000000-0005-0000-0000-00003B8A0000}"/>
    <cellStyle name="Normal 15 3 3 2 3" xfId="50029" xr:uid="{00000000-0005-0000-0000-00003C8A0000}"/>
    <cellStyle name="Normal 15 3 3 3" xfId="22347" xr:uid="{00000000-0005-0000-0000-00003D8A0000}"/>
    <cellStyle name="Normal 15 3 3 4" xfId="22348" xr:uid="{00000000-0005-0000-0000-00003E8A0000}"/>
    <cellStyle name="Normal 15 3 3 5" xfId="39435" xr:uid="{00000000-0005-0000-0000-00003F8A0000}"/>
    <cellStyle name="Normal 15 3 3 6" xfId="50028" xr:uid="{00000000-0005-0000-0000-0000408A0000}"/>
    <cellStyle name="Normal 15 3 4" xfId="22349" xr:uid="{00000000-0005-0000-0000-0000418A0000}"/>
    <cellStyle name="Normal 15 3 4 2" xfId="22350" xr:uid="{00000000-0005-0000-0000-0000428A0000}"/>
    <cellStyle name="Normal 15 3 4 3" xfId="50030" xr:uid="{00000000-0005-0000-0000-0000438A0000}"/>
    <cellStyle name="Normal 15 3 5" xfId="22351" xr:uid="{00000000-0005-0000-0000-0000448A0000}"/>
    <cellStyle name="Normal 15 3 6" xfId="22352" xr:uid="{00000000-0005-0000-0000-0000458A0000}"/>
    <cellStyle name="Normal 15 3 7" xfId="39433" xr:uid="{00000000-0005-0000-0000-0000468A0000}"/>
    <cellStyle name="Normal 15 3 8" xfId="50025" xr:uid="{00000000-0005-0000-0000-0000478A0000}"/>
    <cellStyle name="Normal 15 4" xfId="22353" xr:uid="{00000000-0005-0000-0000-0000488A0000}"/>
    <cellStyle name="Normal 15 4 2" xfId="22354" xr:uid="{00000000-0005-0000-0000-0000498A0000}"/>
    <cellStyle name="Normal 15 4 2 2" xfId="22355" xr:uid="{00000000-0005-0000-0000-00004A8A0000}"/>
    <cellStyle name="Normal 15 4 2 2 2" xfId="22356" xr:uid="{00000000-0005-0000-0000-00004B8A0000}"/>
    <cellStyle name="Normal 15 4 2 2 3" xfId="50033" xr:uid="{00000000-0005-0000-0000-00004C8A0000}"/>
    <cellStyle name="Normal 15 4 2 3" xfId="22357" xr:uid="{00000000-0005-0000-0000-00004D8A0000}"/>
    <cellStyle name="Normal 15 4 2 4" xfId="22358" xr:uid="{00000000-0005-0000-0000-00004E8A0000}"/>
    <cellStyle name="Normal 15 4 2 5" xfId="39437" xr:uid="{00000000-0005-0000-0000-00004F8A0000}"/>
    <cellStyle name="Normal 15 4 2 6" xfId="50032" xr:uid="{00000000-0005-0000-0000-0000508A0000}"/>
    <cellStyle name="Normal 15 4 3" xfId="22359" xr:uid="{00000000-0005-0000-0000-0000518A0000}"/>
    <cellStyle name="Normal 15 4 3 2" xfId="22360" xr:uid="{00000000-0005-0000-0000-0000528A0000}"/>
    <cellStyle name="Normal 15 4 3 2 2" xfId="22361" xr:uid="{00000000-0005-0000-0000-0000538A0000}"/>
    <cellStyle name="Normal 15 4 3 2 3" xfId="50035" xr:uid="{00000000-0005-0000-0000-0000548A0000}"/>
    <cellStyle name="Normal 15 4 3 3" xfId="22362" xr:uid="{00000000-0005-0000-0000-0000558A0000}"/>
    <cellStyle name="Normal 15 4 3 4" xfId="22363" xr:uid="{00000000-0005-0000-0000-0000568A0000}"/>
    <cellStyle name="Normal 15 4 3 5" xfId="39438" xr:uid="{00000000-0005-0000-0000-0000578A0000}"/>
    <cellStyle name="Normal 15 4 3 6" xfId="50034" xr:uid="{00000000-0005-0000-0000-0000588A0000}"/>
    <cellStyle name="Normal 15 4 4" xfId="22364" xr:uid="{00000000-0005-0000-0000-0000598A0000}"/>
    <cellStyle name="Normal 15 4 4 2" xfId="22365" xr:uid="{00000000-0005-0000-0000-00005A8A0000}"/>
    <cellStyle name="Normal 15 4 4 3" xfId="50036" xr:uid="{00000000-0005-0000-0000-00005B8A0000}"/>
    <cellStyle name="Normal 15 4 5" xfId="22366" xr:uid="{00000000-0005-0000-0000-00005C8A0000}"/>
    <cellStyle name="Normal 15 4 6" xfId="22367" xr:uid="{00000000-0005-0000-0000-00005D8A0000}"/>
    <cellStyle name="Normal 15 4 7" xfId="39436" xr:uid="{00000000-0005-0000-0000-00005E8A0000}"/>
    <cellStyle name="Normal 15 4 8" xfId="50031" xr:uid="{00000000-0005-0000-0000-00005F8A0000}"/>
    <cellStyle name="Normal 15 5" xfId="22368" xr:uid="{00000000-0005-0000-0000-0000608A0000}"/>
    <cellStyle name="Normal 15 5 2" xfId="22369" xr:uid="{00000000-0005-0000-0000-0000618A0000}"/>
    <cellStyle name="Normal 15 5 2 2" xfId="22370" xr:uid="{00000000-0005-0000-0000-0000628A0000}"/>
    <cellStyle name="Normal 15 5 2 3" xfId="50038" xr:uid="{00000000-0005-0000-0000-0000638A0000}"/>
    <cellStyle name="Normal 15 5 3" xfId="22371" xr:uid="{00000000-0005-0000-0000-0000648A0000}"/>
    <cellStyle name="Normal 15 5 4" xfId="22372" xr:uid="{00000000-0005-0000-0000-0000658A0000}"/>
    <cellStyle name="Normal 15 5 5" xfId="39439" xr:uid="{00000000-0005-0000-0000-0000668A0000}"/>
    <cellStyle name="Normal 15 5 6" xfId="50037" xr:uid="{00000000-0005-0000-0000-0000678A0000}"/>
    <cellStyle name="Normal 15 6" xfId="22373" xr:uid="{00000000-0005-0000-0000-0000688A0000}"/>
    <cellStyle name="Normal 15 6 2" xfId="22374" xr:uid="{00000000-0005-0000-0000-0000698A0000}"/>
    <cellStyle name="Normal 15 6 2 2" xfId="22375" xr:uid="{00000000-0005-0000-0000-00006A8A0000}"/>
    <cellStyle name="Normal 15 6 2 3" xfId="50040" xr:uid="{00000000-0005-0000-0000-00006B8A0000}"/>
    <cellStyle name="Normal 15 6 3" xfId="22376" xr:uid="{00000000-0005-0000-0000-00006C8A0000}"/>
    <cellStyle name="Normal 15 6 4" xfId="22377" xr:uid="{00000000-0005-0000-0000-00006D8A0000}"/>
    <cellStyle name="Normal 15 6 5" xfId="39440" xr:uid="{00000000-0005-0000-0000-00006E8A0000}"/>
    <cellStyle name="Normal 15 6 6" xfId="50039" xr:uid="{00000000-0005-0000-0000-00006F8A0000}"/>
    <cellStyle name="Normal 15 7" xfId="50041" xr:uid="{00000000-0005-0000-0000-0000708A0000}"/>
    <cellStyle name="Normal 15 8" xfId="42010" xr:uid="{00000000-0005-0000-0000-0000718A0000}"/>
    <cellStyle name="Normal 150" xfId="22378" xr:uid="{00000000-0005-0000-0000-0000728A0000}"/>
    <cellStyle name="Normal 150 2" xfId="22379" xr:uid="{00000000-0005-0000-0000-0000738A0000}"/>
    <cellStyle name="Normal 150 2 2" xfId="35269" xr:uid="{00000000-0005-0000-0000-0000748A0000}"/>
    <cellStyle name="Normal 151" xfId="22380" xr:uid="{00000000-0005-0000-0000-0000758A0000}"/>
    <cellStyle name="Normal 151 2" xfId="22381" xr:uid="{00000000-0005-0000-0000-0000768A0000}"/>
    <cellStyle name="Normal 151 2 2" xfId="35270" xr:uid="{00000000-0005-0000-0000-0000778A0000}"/>
    <cellStyle name="Normal 152" xfId="22382" xr:uid="{00000000-0005-0000-0000-0000788A0000}"/>
    <cellStyle name="Normal 152 2" xfId="22383" xr:uid="{00000000-0005-0000-0000-0000798A0000}"/>
    <cellStyle name="Normal 152 2 2" xfId="35271" xr:uid="{00000000-0005-0000-0000-00007A8A0000}"/>
    <cellStyle name="Normal 153" xfId="22384" xr:uid="{00000000-0005-0000-0000-00007B8A0000}"/>
    <cellStyle name="Normal 153 2" xfId="35272" xr:uid="{00000000-0005-0000-0000-00007C8A0000}"/>
    <cellStyle name="Normal 154" xfId="22385" xr:uid="{00000000-0005-0000-0000-00007D8A0000}"/>
    <cellStyle name="Normal 154 2" xfId="35273" xr:uid="{00000000-0005-0000-0000-00007E8A0000}"/>
    <cellStyle name="Normal 155" xfId="22386" xr:uid="{00000000-0005-0000-0000-00007F8A0000}"/>
    <cellStyle name="Normal 155 2" xfId="22387" xr:uid="{00000000-0005-0000-0000-0000808A0000}"/>
    <cellStyle name="Normal 155 2 2" xfId="35274" xr:uid="{00000000-0005-0000-0000-0000818A0000}"/>
    <cellStyle name="Normal 156" xfId="22388" xr:uid="{00000000-0005-0000-0000-0000828A0000}"/>
    <cellStyle name="Normal 156 2" xfId="22389" xr:uid="{00000000-0005-0000-0000-0000838A0000}"/>
    <cellStyle name="Normal 156 2 2" xfId="35275" xr:uid="{00000000-0005-0000-0000-0000848A0000}"/>
    <cellStyle name="Normal 157" xfId="22390" xr:uid="{00000000-0005-0000-0000-0000858A0000}"/>
    <cellStyle name="Normal 157 2" xfId="22391" xr:uid="{00000000-0005-0000-0000-0000868A0000}"/>
    <cellStyle name="Normal 158" xfId="22392" xr:uid="{00000000-0005-0000-0000-0000878A0000}"/>
    <cellStyle name="Normal 158 2" xfId="22393" xr:uid="{00000000-0005-0000-0000-0000888A0000}"/>
    <cellStyle name="Normal 159" xfId="22394" xr:uid="{00000000-0005-0000-0000-0000898A0000}"/>
    <cellStyle name="Normal 159 2" xfId="22395" xr:uid="{00000000-0005-0000-0000-00008A8A0000}"/>
    <cellStyle name="Normal 16" xfId="22396" xr:uid="{00000000-0005-0000-0000-00008B8A0000}"/>
    <cellStyle name="Normal 16 2" xfId="22397" xr:uid="{00000000-0005-0000-0000-00008C8A0000}"/>
    <cellStyle name="Normal 16 2 2" xfId="22398" xr:uid="{00000000-0005-0000-0000-00008D8A0000}"/>
    <cellStyle name="Normal 16 2 2 2" xfId="22399" xr:uid="{00000000-0005-0000-0000-00008E8A0000}"/>
    <cellStyle name="Normal 16 2 2 2 2" xfId="22400" xr:uid="{00000000-0005-0000-0000-00008F8A0000}"/>
    <cellStyle name="Normal 16 2 2 2 3" xfId="50043" xr:uid="{00000000-0005-0000-0000-0000908A0000}"/>
    <cellStyle name="Normal 16 2 2 3" xfId="22401" xr:uid="{00000000-0005-0000-0000-0000918A0000}"/>
    <cellStyle name="Normal 16 2 2 4" xfId="22402" xr:uid="{00000000-0005-0000-0000-0000928A0000}"/>
    <cellStyle name="Normal 16 2 2 5" xfId="39441" xr:uid="{00000000-0005-0000-0000-0000938A0000}"/>
    <cellStyle name="Normal 16 2 2 6" xfId="50042" xr:uid="{00000000-0005-0000-0000-0000948A0000}"/>
    <cellStyle name="Normal 16 2 3" xfId="22403" xr:uid="{00000000-0005-0000-0000-0000958A0000}"/>
    <cellStyle name="Normal 16 2 3 2" xfId="22404" xr:uid="{00000000-0005-0000-0000-0000968A0000}"/>
    <cellStyle name="Normal 16 2 3 2 2" xfId="22405" xr:uid="{00000000-0005-0000-0000-0000978A0000}"/>
    <cellStyle name="Normal 16 2 3 2 3" xfId="50045" xr:uid="{00000000-0005-0000-0000-0000988A0000}"/>
    <cellStyle name="Normal 16 2 3 3" xfId="22406" xr:uid="{00000000-0005-0000-0000-0000998A0000}"/>
    <cellStyle name="Normal 16 2 3 4" xfId="22407" xr:uid="{00000000-0005-0000-0000-00009A8A0000}"/>
    <cellStyle name="Normal 16 2 3 5" xfId="39442" xr:uid="{00000000-0005-0000-0000-00009B8A0000}"/>
    <cellStyle name="Normal 16 2 3 6" xfId="50044" xr:uid="{00000000-0005-0000-0000-00009C8A0000}"/>
    <cellStyle name="Normal 16 2 4" xfId="22408" xr:uid="{00000000-0005-0000-0000-00009D8A0000}"/>
    <cellStyle name="Normal 16 2 4 2" xfId="22409" xr:uid="{00000000-0005-0000-0000-00009E8A0000}"/>
    <cellStyle name="Normal 16 2 4 2 2" xfId="22410" xr:uid="{00000000-0005-0000-0000-00009F8A0000}"/>
    <cellStyle name="Normal 16 2 4 3" xfId="22411" xr:uid="{00000000-0005-0000-0000-0000A08A0000}"/>
    <cellStyle name="Normal 16 2 4 4" xfId="22412" xr:uid="{00000000-0005-0000-0000-0000A18A0000}"/>
    <cellStyle name="Normal 16 2 5" xfId="42013" xr:uid="{00000000-0005-0000-0000-0000A28A0000}"/>
    <cellStyle name="Normal 16 3" xfId="22413" xr:uid="{00000000-0005-0000-0000-0000A38A0000}"/>
    <cellStyle name="Normal 16 3 2" xfId="22414" xr:uid="{00000000-0005-0000-0000-0000A48A0000}"/>
    <cellStyle name="Normal 16 3 2 2" xfId="22415" xr:uid="{00000000-0005-0000-0000-0000A58A0000}"/>
    <cellStyle name="Normal 16 3 2 2 2" xfId="22416" xr:uid="{00000000-0005-0000-0000-0000A68A0000}"/>
    <cellStyle name="Normal 16 3 2 2 3" xfId="50048" xr:uid="{00000000-0005-0000-0000-0000A78A0000}"/>
    <cellStyle name="Normal 16 3 2 3" xfId="22417" xr:uid="{00000000-0005-0000-0000-0000A88A0000}"/>
    <cellStyle name="Normal 16 3 2 4" xfId="22418" xr:uid="{00000000-0005-0000-0000-0000A98A0000}"/>
    <cellStyle name="Normal 16 3 2 5" xfId="39444" xr:uid="{00000000-0005-0000-0000-0000AA8A0000}"/>
    <cellStyle name="Normal 16 3 2 6" xfId="50047" xr:uid="{00000000-0005-0000-0000-0000AB8A0000}"/>
    <cellStyle name="Normal 16 3 3" xfId="22419" xr:uid="{00000000-0005-0000-0000-0000AC8A0000}"/>
    <cellStyle name="Normal 16 3 3 2" xfId="22420" xr:uid="{00000000-0005-0000-0000-0000AD8A0000}"/>
    <cellStyle name="Normal 16 3 3 2 2" xfId="22421" xr:uid="{00000000-0005-0000-0000-0000AE8A0000}"/>
    <cellStyle name="Normal 16 3 3 2 3" xfId="50050" xr:uid="{00000000-0005-0000-0000-0000AF8A0000}"/>
    <cellStyle name="Normal 16 3 3 3" xfId="22422" xr:uid="{00000000-0005-0000-0000-0000B08A0000}"/>
    <cellStyle name="Normal 16 3 3 4" xfId="22423" xr:uid="{00000000-0005-0000-0000-0000B18A0000}"/>
    <cellStyle name="Normal 16 3 3 5" xfId="39445" xr:uid="{00000000-0005-0000-0000-0000B28A0000}"/>
    <cellStyle name="Normal 16 3 3 6" xfId="50049" xr:uid="{00000000-0005-0000-0000-0000B38A0000}"/>
    <cellStyle name="Normal 16 3 4" xfId="22424" xr:uid="{00000000-0005-0000-0000-0000B48A0000}"/>
    <cellStyle name="Normal 16 3 4 2" xfId="22425" xr:uid="{00000000-0005-0000-0000-0000B58A0000}"/>
    <cellStyle name="Normal 16 3 4 3" xfId="50051" xr:uid="{00000000-0005-0000-0000-0000B68A0000}"/>
    <cellStyle name="Normal 16 3 5" xfId="22426" xr:uid="{00000000-0005-0000-0000-0000B78A0000}"/>
    <cellStyle name="Normal 16 3 6" xfId="22427" xr:uid="{00000000-0005-0000-0000-0000B88A0000}"/>
    <cellStyle name="Normal 16 3 7" xfId="39443" xr:uid="{00000000-0005-0000-0000-0000B98A0000}"/>
    <cellStyle name="Normal 16 3 8" xfId="50046" xr:uid="{00000000-0005-0000-0000-0000BA8A0000}"/>
    <cellStyle name="Normal 16 4" xfId="22428" xr:uid="{00000000-0005-0000-0000-0000BB8A0000}"/>
    <cellStyle name="Normal 16 4 2" xfId="22429" xr:uid="{00000000-0005-0000-0000-0000BC8A0000}"/>
    <cellStyle name="Normal 16 4 2 2" xfId="22430" xr:uid="{00000000-0005-0000-0000-0000BD8A0000}"/>
    <cellStyle name="Normal 16 4 2 2 2" xfId="22431" xr:uid="{00000000-0005-0000-0000-0000BE8A0000}"/>
    <cellStyle name="Normal 16 4 2 2 3" xfId="50054" xr:uid="{00000000-0005-0000-0000-0000BF8A0000}"/>
    <cellStyle name="Normal 16 4 2 3" xfId="22432" xr:uid="{00000000-0005-0000-0000-0000C08A0000}"/>
    <cellStyle name="Normal 16 4 2 4" xfId="22433" xr:uid="{00000000-0005-0000-0000-0000C18A0000}"/>
    <cellStyle name="Normal 16 4 2 5" xfId="39447" xr:uid="{00000000-0005-0000-0000-0000C28A0000}"/>
    <cellStyle name="Normal 16 4 2 6" xfId="50053" xr:uid="{00000000-0005-0000-0000-0000C38A0000}"/>
    <cellStyle name="Normal 16 4 3" xfId="22434" xr:uid="{00000000-0005-0000-0000-0000C48A0000}"/>
    <cellStyle name="Normal 16 4 3 2" xfId="22435" xr:uid="{00000000-0005-0000-0000-0000C58A0000}"/>
    <cellStyle name="Normal 16 4 3 2 2" xfId="22436" xr:uid="{00000000-0005-0000-0000-0000C68A0000}"/>
    <cellStyle name="Normal 16 4 3 2 3" xfId="50056" xr:uid="{00000000-0005-0000-0000-0000C78A0000}"/>
    <cellStyle name="Normal 16 4 3 3" xfId="22437" xr:uid="{00000000-0005-0000-0000-0000C88A0000}"/>
    <cellStyle name="Normal 16 4 3 4" xfId="22438" xr:uid="{00000000-0005-0000-0000-0000C98A0000}"/>
    <cellStyle name="Normal 16 4 3 5" xfId="39448" xr:uid="{00000000-0005-0000-0000-0000CA8A0000}"/>
    <cellStyle name="Normal 16 4 3 6" xfId="50055" xr:uid="{00000000-0005-0000-0000-0000CB8A0000}"/>
    <cellStyle name="Normal 16 4 4" xfId="22439" xr:uid="{00000000-0005-0000-0000-0000CC8A0000}"/>
    <cellStyle name="Normal 16 4 4 2" xfId="22440" xr:uid="{00000000-0005-0000-0000-0000CD8A0000}"/>
    <cellStyle name="Normal 16 4 4 3" xfId="50057" xr:uid="{00000000-0005-0000-0000-0000CE8A0000}"/>
    <cellStyle name="Normal 16 4 5" xfId="22441" xr:uid="{00000000-0005-0000-0000-0000CF8A0000}"/>
    <cellStyle name="Normal 16 4 6" xfId="22442" xr:uid="{00000000-0005-0000-0000-0000D08A0000}"/>
    <cellStyle name="Normal 16 4 7" xfId="39446" xr:uid="{00000000-0005-0000-0000-0000D18A0000}"/>
    <cellStyle name="Normal 16 4 8" xfId="50052" xr:uid="{00000000-0005-0000-0000-0000D28A0000}"/>
    <cellStyle name="Normal 16 5" xfId="22443" xr:uid="{00000000-0005-0000-0000-0000D38A0000}"/>
    <cellStyle name="Normal 16 5 2" xfId="22444" xr:uid="{00000000-0005-0000-0000-0000D48A0000}"/>
    <cellStyle name="Normal 16 5 2 2" xfId="22445" xr:uid="{00000000-0005-0000-0000-0000D58A0000}"/>
    <cellStyle name="Normal 16 5 2 3" xfId="50059" xr:uid="{00000000-0005-0000-0000-0000D68A0000}"/>
    <cellStyle name="Normal 16 5 3" xfId="22446" xr:uid="{00000000-0005-0000-0000-0000D78A0000}"/>
    <cellStyle name="Normal 16 5 4" xfId="22447" xr:uid="{00000000-0005-0000-0000-0000D88A0000}"/>
    <cellStyle name="Normal 16 5 5" xfId="39449" xr:uid="{00000000-0005-0000-0000-0000D98A0000}"/>
    <cellStyle name="Normal 16 5 6" xfId="50058" xr:uid="{00000000-0005-0000-0000-0000DA8A0000}"/>
    <cellStyle name="Normal 16 6" xfId="22448" xr:uid="{00000000-0005-0000-0000-0000DB8A0000}"/>
    <cellStyle name="Normal 16 6 2" xfId="22449" xr:uid="{00000000-0005-0000-0000-0000DC8A0000}"/>
    <cellStyle name="Normal 16 6 2 2" xfId="22450" xr:uid="{00000000-0005-0000-0000-0000DD8A0000}"/>
    <cellStyle name="Normal 16 6 2 3" xfId="50061" xr:uid="{00000000-0005-0000-0000-0000DE8A0000}"/>
    <cellStyle name="Normal 16 6 3" xfId="22451" xr:uid="{00000000-0005-0000-0000-0000DF8A0000}"/>
    <cellStyle name="Normal 16 6 4" xfId="22452" xr:uid="{00000000-0005-0000-0000-0000E08A0000}"/>
    <cellStyle name="Normal 16 6 5" xfId="39450" xr:uid="{00000000-0005-0000-0000-0000E18A0000}"/>
    <cellStyle name="Normal 16 6 6" xfId="50060" xr:uid="{00000000-0005-0000-0000-0000E28A0000}"/>
    <cellStyle name="Normal 16 7" xfId="50062" xr:uid="{00000000-0005-0000-0000-0000E38A0000}"/>
    <cellStyle name="Normal 16 8" xfId="42012" xr:uid="{00000000-0005-0000-0000-0000E48A0000}"/>
    <cellStyle name="Normal 160" xfId="22453" xr:uid="{00000000-0005-0000-0000-0000E58A0000}"/>
    <cellStyle name="Normal 160 2" xfId="22454" xr:uid="{00000000-0005-0000-0000-0000E68A0000}"/>
    <cellStyle name="Normal 161" xfId="22455" xr:uid="{00000000-0005-0000-0000-0000E78A0000}"/>
    <cellStyle name="Normal 161 2" xfId="22456" xr:uid="{00000000-0005-0000-0000-0000E88A0000}"/>
    <cellStyle name="Normal 161 2 2" xfId="35276" xr:uid="{00000000-0005-0000-0000-0000E98A0000}"/>
    <cellStyle name="Normal 162" xfId="22457" xr:uid="{00000000-0005-0000-0000-0000EA8A0000}"/>
    <cellStyle name="Normal 162 2" xfId="35277" xr:uid="{00000000-0005-0000-0000-0000EB8A0000}"/>
    <cellStyle name="Normal 163" xfId="22458" xr:uid="{00000000-0005-0000-0000-0000EC8A0000}"/>
    <cellStyle name="Normal 163 2" xfId="35278" xr:uid="{00000000-0005-0000-0000-0000ED8A0000}"/>
    <cellStyle name="Normal 164" xfId="22459" xr:uid="{00000000-0005-0000-0000-0000EE8A0000}"/>
    <cellStyle name="Normal 164 2" xfId="35279" xr:uid="{00000000-0005-0000-0000-0000EF8A0000}"/>
    <cellStyle name="Normal 165" xfId="22460" xr:uid="{00000000-0005-0000-0000-0000F08A0000}"/>
    <cellStyle name="Normal 166" xfId="22461" xr:uid="{00000000-0005-0000-0000-0000F18A0000}"/>
    <cellStyle name="Normal 166 2" xfId="22462" xr:uid="{00000000-0005-0000-0000-0000F28A0000}"/>
    <cellStyle name="Normal 167" xfId="22463" xr:uid="{00000000-0005-0000-0000-0000F38A0000}"/>
    <cellStyle name="Normal 167 2" xfId="22464" xr:uid="{00000000-0005-0000-0000-0000F48A0000}"/>
    <cellStyle name="Normal 168" xfId="22465" xr:uid="{00000000-0005-0000-0000-0000F58A0000}"/>
    <cellStyle name="Normal 168 2" xfId="22466" xr:uid="{00000000-0005-0000-0000-0000F68A0000}"/>
    <cellStyle name="Normal 169" xfId="22467" xr:uid="{00000000-0005-0000-0000-0000F78A0000}"/>
    <cellStyle name="Normal 169 2" xfId="22468" xr:uid="{00000000-0005-0000-0000-0000F88A0000}"/>
    <cellStyle name="Normal 169 2 2" xfId="35280" xr:uid="{00000000-0005-0000-0000-0000F98A0000}"/>
    <cellStyle name="Normal 17" xfId="22469" xr:uid="{00000000-0005-0000-0000-0000FA8A0000}"/>
    <cellStyle name="Normal 17 10" xfId="42014" xr:uid="{00000000-0005-0000-0000-0000FB8A0000}"/>
    <cellStyle name="Normal 17 2" xfId="22470" xr:uid="{00000000-0005-0000-0000-0000FC8A0000}"/>
    <cellStyle name="Normal 17 2 2" xfId="22471" xr:uid="{00000000-0005-0000-0000-0000FD8A0000}"/>
    <cellStyle name="Normal 17 2 2 2" xfId="22472" xr:uid="{00000000-0005-0000-0000-0000FE8A0000}"/>
    <cellStyle name="Normal 17 2 2 2 2" xfId="22473" xr:uid="{00000000-0005-0000-0000-0000FF8A0000}"/>
    <cellStyle name="Normal 17 2 2 2 2 2" xfId="22474" xr:uid="{00000000-0005-0000-0000-0000008B0000}"/>
    <cellStyle name="Normal 17 2 2 2 2 3" xfId="50063" xr:uid="{00000000-0005-0000-0000-0000018B0000}"/>
    <cellStyle name="Normal 17 2 2 2 3" xfId="22475" xr:uid="{00000000-0005-0000-0000-0000028B0000}"/>
    <cellStyle name="Normal 17 2 2 2 4" xfId="22476" xr:uid="{00000000-0005-0000-0000-0000038B0000}"/>
    <cellStyle name="Normal 17 2 2 2 5" xfId="39451" xr:uid="{00000000-0005-0000-0000-0000048B0000}"/>
    <cellStyle name="Normal 17 2 2 2 6" xfId="42017" xr:uid="{00000000-0005-0000-0000-0000058B0000}"/>
    <cellStyle name="Normal 17 2 2 3" xfId="42018" xr:uid="{00000000-0005-0000-0000-0000068B0000}"/>
    <cellStyle name="Normal 17 2 2 4" xfId="42016" xr:uid="{00000000-0005-0000-0000-0000078B0000}"/>
    <cellStyle name="Normal 17 2 3" xfId="22477" xr:uid="{00000000-0005-0000-0000-0000088B0000}"/>
    <cellStyle name="Normal 17 2 3 2" xfId="22478" xr:uid="{00000000-0005-0000-0000-0000098B0000}"/>
    <cellStyle name="Normal 17 2 3 2 2" xfId="22479" xr:uid="{00000000-0005-0000-0000-00000A8B0000}"/>
    <cellStyle name="Normal 17 2 3 2 3" xfId="50064" xr:uid="{00000000-0005-0000-0000-00000B8B0000}"/>
    <cellStyle name="Normal 17 2 3 3" xfId="22480" xr:uid="{00000000-0005-0000-0000-00000C8B0000}"/>
    <cellStyle name="Normal 17 2 3 4" xfId="22481" xr:uid="{00000000-0005-0000-0000-00000D8B0000}"/>
    <cellStyle name="Normal 17 2 3 5" xfId="39452" xr:uid="{00000000-0005-0000-0000-00000E8B0000}"/>
    <cellStyle name="Normal 17 2 3 6" xfId="42019" xr:uid="{00000000-0005-0000-0000-00000F8B0000}"/>
    <cellStyle name="Normal 17 2 4" xfId="22482" xr:uid="{00000000-0005-0000-0000-0000108B0000}"/>
    <cellStyle name="Normal 17 2 4 2" xfId="22483" xr:uid="{00000000-0005-0000-0000-0000118B0000}"/>
    <cellStyle name="Normal 17 2 4 2 2" xfId="22484" xr:uid="{00000000-0005-0000-0000-0000128B0000}"/>
    <cellStyle name="Normal 17 2 4 3" xfId="22485" xr:uid="{00000000-0005-0000-0000-0000138B0000}"/>
    <cellStyle name="Normal 17 2 4 4" xfId="22486" xr:uid="{00000000-0005-0000-0000-0000148B0000}"/>
    <cellStyle name="Normal 17 2 4 5" xfId="42020" xr:uid="{00000000-0005-0000-0000-0000158B0000}"/>
    <cellStyle name="Normal 17 2 5" xfId="42015" xr:uid="{00000000-0005-0000-0000-0000168B0000}"/>
    <cellStyle name="Normal 17 3" xfId="22487" xr:uid="{00000000-0005-0000-0000-0000178B0000}"/>
    <cellStyle name="Normal 17 3 2" xfId="22488" xr:uid="{00000000-0005-0000-0000-0000188B0000}"/>
    <cellStyle name="Normal 17 3 2 2" xfId="22489" xr:uid="{00000000-0005-0000-0000-0000198B0000}"/>
    <cellStyle name="Normal 17 3 2 2 2" xfId="22490" xr:uid="{00000000-0005-0000-0000-00001A8B0000}"/>
    <cellStyle name="Normal 17 3 2 2 2 2" xfId="22491" xr:uid="{00000000-0005-0000-0000-00001B8B0000}"/>
    <cellStyle name="Normal 17 3 2 2 3" xfId="22492" xr:uid="{00000000-0005-0000-0000-00001C8B0000}"/>
    <cellStyle name="Normal 17 3 2 2 4" xfId="22493" xr:uid="{00000000-0005-0000-0000-00001D8B0000}"/>
    <cellStyle name="Normal 17 3 2 2 5" xfId="42023" xr:uid="{00000000-0005-0000-0000-00001E8B0000}"/>
    <cellStyle name="Normal 17 3 2 3" xfId="22494" xr:uid="{00000000-0005-0000-0000-00001F8B0000}"/>
    <cellStyle name="Normal 17 3 2 3 2" xfId="22495" xr:uid="{00000000-0005-0000-0000-0000208B0000}"/>
    <cellStyle name="Normal 17 3 2 3 3" xfId="42024" xr:uid="{00000000-0005-0000-0000-0000218B0000}"/>
    <cellStyle name="Normal 17 3 2 4" xfId="22496" xr:uid="{00000000-0005-0000-0000-0000228B0000}"/>
    <cellStyle name="Normal 17 3 2 5" xfId="22497" xr:uid="{00000000-0005-0000-0000-0000238B0000}"/>
    <cellStyle name="Normal 17 3 2 6" xfId="39454" xr:uid="{00000000-0005-0000-0000-0000248B0000}"/>
    <cellStyle name="Normal 17 3 2 7" xfId="42022" xr:uid="{00000000-0005-0000-0000-0000258B0000}"/>
    <cellStyle name="Normal 17 3 3" xfId="22498" xr:uid="{00000000-0005-0000-0000-0000268B0000}"/>
    <cellStyle name="Normal 17 3 3 2" xfId="22499" xr:uid="{00000000-0005-0000-0000-0000278B0000}"/>
    <cellStyle name="Normal 17 3 3 2 2" xfId="22500" xr:uid="{00000000-0005-0000-0000-0000288B0000}"/>
    <cellStyle name="Normal 17 3 3 2 3" xfId="50065" xr:uid="{00000000-0005-0000-0000-0000298B0000}"/>
    <cellStyle name="Normal 17 3 3 3" xfId="22501" xr:uid="{00000000-0005-0000-0000-00002A8B0000}"/>
    <cellStyle name="Normal 17 3 3 4" xfId="22502" xr:uid="{00000000-0005-0000-0000-00002B8B0000}"/>
    <cellStyle name="Normal 17 3 3 5" xfId="39455" xr:uid="{00000000-0005-0000-0000-00002C8B0000}"/>
    <cellStyle name="Normal 17 3 3 6" xfId="42025" xr:uid="{00000000-0005-0000-0000-00002D8B0000}"/>
    <cellStyle name="Normal 17 3 4" xfId="22503" xr:uid="{00000000-0005-0000-0000-00002E8B0000}"/>
    <cellStyle name="Normal 17 3 4 2" xfId="22504" xr:uid="{00000000-0005-0000-0000-00002F8B0000}"/>
    <cellStyle name="Normal 17 3 4 2 2" xfId="22505" xr:uid="{00000000-0005-0000-0000-0000308B0000}"/>
    <cellStyle name="Normal 17 3 4 3" xfId="22506" xr:uid="{00000000-0005-0000-0000-0000318B0000}"/>
    <cellStyle name="Normal 17 3 4 4" xfId="22507" xr:uid="{00000000-0005-0000-0000-0000328B0000}"/>
    <cellStyle name="Normal 17 3 4 5" xfId="42026" xr:uid="{00000000-0005-0000-0000-0000338B0000}"/>
    <cellStyle name="Normal 17 3 5" xfId="22508" xr:uid="{00000000-0005-0000-0000-0000348B0000}"/>
    <cellStyle name="Normal 17 3 5 2" xfId="22509" xr:uid="{00000000-0005-0000-0000-0000358B0000}"/>
    <cellStyle name="Normal 17 3 6" xfId="22510" xr:uid="{00000000-0005-0000-0000-0000368B0000}"/>
    <cellStyle name="Normal 17 3 7" xfId="22511" xr:uid="{00000000-0005-0000-0000-0000378B0000}"/>
    <cellStyle name="Normal 17 3 8" xfId="39453" xr:uid="{00000000-0005-0000-0000-0000388B0000}"/>
    <cellStyle name="Normal 17 3 9" xfId="42021" xr:uid="{00000000-0005-0000-0000-0000398B0000}"/>
    <cellStyle name="Normal 17 4" xfId="22512" xr:uid="{00000000-0005-0000-0000-00003A8B0000}"/>
    <cellStyle name="Normal 17 4 2" xfId="22513" xr:uid="{00000000-0005-0000-0000-00003B8B0000}"/>
    <cellStyle name="Normal 17 4 2 2" xfId="22514" xr:uid="{00000000-0005-0000-0000-00003C8B0000}"/>
    <cellStyle name="Normal 17 4 2 2 2" xfId="22515" xr:uid="{00000000-0005-0000-0000-00003D8B0000}"/>
    <cellStyle name="Normal 17 4 2 2 3" xfId="50066" xr:uid="{00000000-0005-0000-0000-00003E8B0000}"/>
    <cellStyle name="Normal 17 4 2 3" xfId="22516" xr:uid="{00000000-0005-0000-0000-00003F8B0000}"/>
    <cellStyle name="Normal 17 4 2 4" xfId="22517" xr:uid="{00000000-0005-0000-0000-0000408B0000}"/>
    <cellStyle name="Normal 17 4 2 5" xfId="39457" xr:uid="{00000000-0005-0000-0000-0000418B0000}"/>
    <cellStyle name="Normal 17 4 2 6" xfId="42028" xr:uid="{00000000-0005-0000-0000-0000428B0000}"/>
    <cellStyle name="Normal 17 4 3" xfId="22518" xr:uid="{00000000-0005-0000-0000-0000438B0000}"/>
    <cellStyle name="Normal 17 4 3 2" xfId="22519" xr:uid="{00000000-0005-0000-0000-0000448B0000}"/>
    <cellStyle name="Normal 17 4 3 2 2" xfId="22520" xr:uid="{00000000-0005-0000-0000-0000458B0000}"/>
    <cellStyle name="Normal 17 4 3 2 3" xfId="50067" xr:uid="{00000000-0005-0000-0000-0000468B0000}"/>
    <cellStyle name="Normal 17 4 3 3" xfId="22521" xr:uid="{00000000-0005-0000-0000-0000478B0000}"/>
    <cellStyle name="Normal 17 4 3 4" xfId="22522" xr:uid="{00000000-0005-0000-0000-0000488B0000}"/>
    <cellStyle name="Normal 17 4 3 5" xfId="39458" xr:uid="{00000000-0005-0000-0000-0000498B0000}"/>
    <cellStyle name="Normal 17 4 3 6" xfId="42029" xr:uid="{00000000-0005-0000-0000-00004A8B0000}"/>
    <cellStyle name="Normal 17 4 4" xfId="22523" xr:uid="{00000000-0005-0000-0000-00004B8B0000}"/>
    <cellStyle name="Normal 17 4 4 2" xfId="22524" xr:uid="{00000000-0005-0000-0000-00004C8B0000}"/>
    <cellStyle name="Normal 17 4 4 2 2" xfId="22525" xr:uid="{00000000-0005-0000-0000-00004D8B0000}"/>
    <cellStyle name="Normal 17 4 4 3" xfId="22526" xr:uid="{00000000-0005-0000-0000-00004E8B0000}"/>
    <cellStyle name="Normal 17 4 4 4" xfId="22527" xr:uid="{00000000-0005-0000-0000-00004F8B0000}"/>
    <cellStyle name="Normal 17 4 4 5" xfId="50068" xr:uid="{00000000-0005-0000-0000-0000508B0000}"/>
    <cellStyle name="Normal 17 4 5" xfId="22528" xr:uid="{00000000-0005-0000-0000-0000518B0000}"/>
    <cellStyle name="Normal 17 4 5 2" xfId="22529" xr:uid="{00000000-0005-0000-0000-0000528B0000}"/>
    <cellStyle name="Normal 17 4 6" xfId="22530" xr:uid="{00000000-0005-0000-0000-0000538B0000}"/>
    <cellStyle name="Normal 17 4 7" xfId="22531" xr:uid="{00000000-0005-0000-0000-0000548B0000}"/>
    <cellStyle name="Normal 17 4 8" xfId="39456" xr:uid="{00000000-0005-0000-0000-0000558B0000}"/>
    <cellStyle name="Normal 17 4 9" xfId="42027" xr:uid="{00000000-0005-0000-0000-0000568B0000}"/>
    <cellStyle name="Normal 17 5" xfId="22532" xr:uid="{00000000-0005-0000-0000-0000578B0000}"/>
    <cellStyle name="Normal 17 5 2" xfId="22533" xr:uid="{00000000-0005-0000-0000-0000588B0000}"/>
    <cellStyle name="Normal 17 5 2 2" xfId="22534" xr:uid="{00000000-0005-0000-0000-0000598B0000}"/>
    <cellStyle name="Normal 17 5 2 3" xfId="50069" xr:uid="{00000000-0005-0000-0000-00005A8B0000}"/>
    <cellStyle name="Normal 17 5 3" xfId="22535" xr:uid="{00000000-0005-0000-0000-00005B8B0000}"/>
    <cellStyle name="Normal 17 5 4" xfId="22536" xr:uid="{00000000-0005-0000-0000-00005C8B0000}"/>
    <cellStyle name="Normal 17 5 5" xfId="39459" xr:uid="{00000000-0005-0000-0000-00005D8B0000}"/>
    <cellStyle name="Normal 17 5 6" xfId="42030" xr:uid="{00000000-0005-0000-0000-00005E8B0000}"/>
    <cellStyle name="Normal 17 6" xfId="22537" xr:uid="{00000000-0005-0000-0000-00005F8B0000}"/>
    <cellStyle name="Normal 17 6 2" xfId="22538" xr:uid="{00000000-0005-0000-0000-0000608B0000}"/>
    <cellStyle name="Normal 17 6 2 2" xfId="22539" xr:uid="{00000000-0005-0000-0000-0000618B0000}"/>
    <cellStyle name="Normal 17 6 2 3" xfId="50070" xr:uid="{00000000-0005-0000-0000-0000628B0000}"/>
    <cellStyle name="Normal 17 6 3" xfId="22540" xr:uid="{00000000-0005-0000-0000-0000638B0000}"/>
    <cellStyle name="Normal 17 6 4" xfId="22541" xr:uid="{00000000-0005-0000-0000-0000648B0000}"/>
    <cellStyle name="Normal 17 6 5" xfId="39460" xr:uid="{00000000-0005-0000-0000-0000658B0000}"/>
    <cellStyle name="Normal 17 6 6" xfId="42031" xr:uid="{00000000-0005-0000-0000-0000668B0000}"/>
    <cellStyle name="Normal 17 7" xfId="22542" xr:uid="{00000000-0005-0000-0000-0000678B0000}"/>
    <cellStyle name="Normal 17 7 2" xfId="22543" xr:uid="{00000000-0005-0000-0000-0000688B0000}"/>
    <cellStyle name="Normal 17 7 3" xfId="50071" xr:uid="{00000000-0005-0000-0000-0000698B0000}"/>
    <cellStyle name="Normal 17 8" xfId="22544" xr:uid="{00000000-0005-0000-0000-00006A8B0000}"/>
    <cellStyle name="Normal 17 9" xfId="22545" xr:uid="{00000000-0005-0000-0000-00006B8B0000}"/>
    <cellStyle name="Normal 170" xfId="22546" xr:uid="{00000000-0005-0000-0000-00006C8B0000}"/>
    <cellStyle name="Normal 170 2" xfId="22547" xr:uid="{00000000-0005-0000-0000-00006D8B0000}"/>
    <cellStyle name="Normal 170 2 2" xfId="35281" xr:uid="{00000000-0005-0000-0000-00006E8B0000}"/>
    <cellStyle name="Normal 171" xfId="22548" xr:uid="{00000000-0005-0000-0000-00006F8B0000}"/>
    <cellStyle name="Normal 171 2" xfId="22549" xr:uid="{00000000-0005-0000-0000-0000708B0000}"/>
    <cellStyle name="Normal 171 2 2" xfId="35282" xr:uid="{00000000-0005-0000-0000-0000718B0000}"/>
    <cellStyle name="Normal 172" xfId="22550" xr:uid="{00000000-0005-0000-0000-0000728B0000}"/>
    <cellStyle name="Normal 172 2" xfId="22551" xr:uid="{00000000-0005-0000-0000-0000738B0000}"/>
    <cellStyle name="Normal 172 2 2" xfId="35283" xr:uid="{00000000-0005-0000-0000-0000748B0000}"/>
    <cellStyle name="Normal 173" xfId="22552" xr:uid="{00000000-0005-0000-0000-0000758B0000}"/>
    <cellStyle name="Normal 173 2" xfId="22553" xr:uid="{00000000-0005-0000-0000-0000768B0000}"/>
    <cellStyle name="Normal 174" xfId="22554" xr:uid="{00000000-0005-0000-0000-0000778B0000}"/>
    <cellStyle name="Normal 174 2" xfId="22555" xr:uid="{00000000-0005-0000-0000-0000788B0000}"/>
    <cellStyle name="Normal 175" xfId="22556" xr:uid="{00000000-0005-0000-0000-0000798B0000}"/>
    <cellStyle name="Normal 175 2" xfId="22557" xr:uid="{00000000-0005-0000-0000-00007A8B0000}"/>
    <cellStyle name="Normal 176" xfId="22558" xr:uid="{00000000-0005-0000-0000-00007B8B0000}"/>
    <cellStyle name="Normal 176 2" xfId="22559" xr:uid="{00000000-0005-0000-0000-00007C8B0000}"/>
    <cellStyle name="Normal 177" xfId="22560" xr:uid="{00000000-0005-0000-0000-00007D8B0000}"/>
    <cellStyle name="Normal 177 2" xfId="22561" xr:uid="{00000000-0005-0000-0000-00007E8B0000}"/>
    <cellStyle name="Normal 177 2 2" xfId="35284" xr:uid="{00000000-0005-0000-0000-00007F8B0000}"/>
    <cellStyle name="Normal 178" xfId="22562" xr:uid="{00000000-0005-0000-0000-0000808B0000}"/>
    <cellStyle name="Normal 178 2" xfId="22563" xr:uid="{00000000-0005-0000-0000-0000818B0000}"/>
    <cellStyle name="Normal 178 2 2" xfId="35285" xr:uid="{00000000-0005-0000-0000-0000828B0000}"/>
    <cellStyle name="Normal 179" xfId="22564" xr:uid="{00000000-0005-0000-0000-0000838B0000}"/>
    <cellStyle name="Normal 179 2" xfId="22565" xr:uid="{00000000-0005-0000-0000-0000848B0000}"/>
    <cellStyle name="Normal 179 2 2" xfId="35286" xr:uid="{00000000-0005-0000-0000-0000858B0000}"/>
    <cellStyle name="Normal 18" xfId="22566" xr:uid="{00000000-0005-0000-0000-0000868B0000}"/>
    <cellStyle name="Normal 18 2" xfId="22567" xr:uid="{00000000-0005-0000-0000-0000878B0000}"/>
    <cellStyle name="Normal 18 2 2" xfId="22568" xr:uid="{00000000-0005-0000-0000-0000888B0000}"/>
    <cellStyle name="Normal 18 2 2 2" xfId="22569" xr:uid="{00000000-0005-0000-0000-0000898B0000}"/>
    <cellStyle name="Normal 18 2 2 2 2" xfId="22570" xr:uid="{00000000-0005-0000-0000-00008A8B0000}"/>
    <cellStyle name="Normal 18 2 2 2 3" xfId="50073" xr:uid="{00000000-0005-0000-0000-00008B8B0000}"/>
    <cellStyle name="Normal 18 2 2 3" xfId="22571" xr:uid="{00000000-0005-0000-0000-00008C8B0000}"/>
    <cellStyle name="Normal 18 2 2 4" xfId="22572" xr:uid="{00000000-0005-0000-0000-00008D8B0000}"/>
    <cellStyle name="Normal 18 2 2 5" xfId="39461" xr:uid="{00000000-0005-0000-0000-00008E8B0000}"/>
    <cellStyle name="Normal 18 2 2 6" xfId="50072" xr:uid="{00000000-0005-0000-0000-00008F8B0000}"/>
    <cellStyle name="Normal 18 2 3" xfId="22573" xr:uid="{00000000-0005-0000-0000-0000908B0000}"/>
    <cellStyle name="Normal 18 2 3 2" xfId="22574" xr:uid="{00000000-0005-0000-0000-0000918B0000}"/>
    <cellStyle name="Normal 18 2 3 2 2" xfId="22575" xr:uid="{00000000-0005-0000-0000-0000928B0000}"/>
    <cellStyle name="Normal 18 2 3 2 3" xfId="50075" xr:uid="{00000000-0005-0000-0000-0000938B0000}"/>
    <cellStyle name="Normal 18 2 3 3" xfId="22576" xr:uid="{00000000-0005-0000-0000-0000948B0000}"/>
    <cellStyle name="Normal 18 2 3 4" xfId="22577" xr:uid="{00000000-0005-0000-0000-0000958B0000}"/>
    <cellStyle name="Normal 18 2 3 5" xfId="39462" xr:uid="{00000000-0005-0000-0000-0000968B0000}"/>
    <cellStyle name="Normal 18 2 3 6" xfId="50074" xr:uid="{00000000-0005-0000-0000-0000978B0000}"/>
    <cellStyle name="Normal 18 2 4" xfId="22578" xr:uid="{00000000-0005-0000-0000-0000988B0000}"/>
    <cellStyle name="Normal 18 2 4 2" xfId="22579" xr:uid="{00000000-0005-0000-0000-0000998B0000}"/>
    <cellStyle name="Normal 18 2 4 2 2" xfId="22580" xr:uid="{00000000-0005-0000-0000-00009A8B0000}"/>
    <cellStyle name="Normal 18 2 4 3" xfId="22581" xr:uid="{00000000-0005-0000-0000-00009B8B0000}"/>
    <cellStyle name="Normal 18 2 4 4" xfId="22582" xr:uid="{00000000-0005-0000-0000-00009C8B0000}"/>
    <cellStyle name="Normal 18 2 5" xfId="42033" xr:uid="{00000000-0005-0000-0000-00009D8B0000}"/>
    <cellStyle name="Normal 18 3" xfId="22583" xr:uid="{00000000-0005-0000-0000-00009E8B0000}"/>
    <cellStyle name="Normal 18 3 2" xfId="22584" xr:uid="{00000000-0005-0000-0000-00009F8B0000}"/>
    <cellStyle name="Normal 18 3 2 2" xfId="22585" xr:uid="{00000000-0005-0000-0000-0000A08B0000}"/>
    <cellStyle name="Normal 18 3 2 2 2" xfId="22586" xr:uid="{00000000-0005-0000-0000-0000A18B0000}"/>
    <cellStyle name="Normal 18 3 2 2 3" xfId="50078" xr:uid="{00000000-0005-0000-0000-0000A28B0000}"/>
    <cellStyle name="Normal 18 3 2 3" xfId="22587" xr:uid="{00000000-0005-0000-0000-0000A38B0000}"/>
    <cellStyle name="Normal 18 3 2 4" xfId="22588" xr:uid="{00000000-0005-0000-0000-0000A48B0000}"/>
    <cellStyle name="Normal 18 3 2 5" xfId="39464" xr:uid="{00000000-0005-0000-0000-0000A58B0000}"/>
    <cellStyle name="Normal 18 3 2 6" xfId="50077" xr:uid="{00000000-0005-0000-0000-0000A68B0000}"/>
    <cellStyle name="Normal 18 3 3" xfId="22589" xr:uid="{00000000-0005-0000-0000-0000A78B0000}"/>
    <cellStyle name="Normal 18 3 3 2" xfId="22590" xr:uid="{00000000-0005-0000-0000-0000A88B0000}"/>
    <cellStyle name="Normal 18 3 3 2 2" xfId="22591" xr:uid="{00000000-0005-0000-0000-0000A98B0000}"/>
    <cellStyle name="Normal 18 3 3 2 3" xfId="50080" xr:uid="{00000000-0005-0000-0000-0000AA8B0000}"/>
    <cellStyle name="Normal 18 3 3 3" xfId="22592" xr:uid="{00000000-0005-0000-0000-0000AB8B0000}"/>
    <cellStyle name="Normal 18 3 3 4" xfId="22593" xr:uid="{00000000-0005-0000-0000-0000AC8B0000}"/>
    <cellStyle name="Normal 18 3 3 5" xfId="39465" xr:uid="{00000000-0005-0000-0000-0000AD8B0000}"/>
    <cellStyle name="Normal 18 3 3 6" xfId="50079" xr:uid="{00000000-0005-0000-0000-0000AE8B0000}"/>
    <cellStyle name="Normal 18 3 4" xfId="22594" xr:uid="{00000000-0005-0000-0000-0000AF8B0000}"/>
    <cellStyle name="Normal 18 3 4 2" xfId="22595" xr:uid="{00000000-0005-0000-0000-0000B08B0000}"/>
    <cellStyle name="Normal 18 3 4 3" xfId="50081" xr:uid="{00000000-0005-0000-0000-0000B18B0000}"/>
    <cellStyle name="Normal 18 3 5" xfId="22596" xr:uid="{00000000-0005-0000-0000-0000B28B0000}"/>
    <cellStyle name="Normal 18 3 6" xfId="22597" xr:uid="{00000000-0005-0000-0000-0000B38B0000}"/>
    <cellStyle name="Normal 18 3 7" xfId="39463" xr:uid="{00000000-0005-0000-0000-0000B48B0000}"/>
    <cellStyle name="Normal 18 3 8" xfId="50076" xr:uid="{00000000-0005-0000-0000-0000B58B0000}"/>
    <cellStyle name="Normal 18 4" xfId="22598" xr:uid="{00000000-0005-0000-0000-0000B68B0000}"/>
    <cellStyle name="Normal 18 4 2" xfId="22599" xr:uid="{00000000-0005-0000-0000-0000B78B0000}"/>
    <cellStyle name="Normal 18 4 2 2" xfId="22600" xr:uid="{00000000-0005-0000-0000-0000B88B0000}"/>
    <cellStyle name="Normal 18 4 2 2 2" xfId="22601" xr:uid="{00000000-0005-0000-0000-0000B98B0000}"/>
    <cellStyle name="Normal 18 4 2 2 3" xfId="50084" xr:uid="{00000000-0005-0000-0000-0000BA8B0000}"/>
    <cellStyle name="Normal 18 4 2 3" xfId="22602" xr:uid="{00000000-0005-0000-0000-0000BB8B0000}"/>
    <cellStyle name="Normal 18 4 2 4" xfId="22603" xr:uid="{00000000-0005-0000-0000-0000BC8B0000}"/>
    <cellStyle name="Normal 18 4 2 5" xfId="39467" xr:uid="{00000000-0005-0000-0000-0000BD8B0000}"/>
    <cellStyle name="Normal 18 4 2 6" xfId="50083" xr:uid="{00000000-0005-0000-0000-0000BE8B0000}"/>
    <cellStyle name="Normal 18 4 3" xfId="22604" xr:uid="{00000000-0005-0000-0000-0000BF8B0000}"/>
    <cellStyle name="Normal 18 4 3 2" xfId="22605" xr:uid="{00000000-0005-0000-0000-0000C08B0000}"/>
    <cellStyle name="Normal 18 4 3 2 2" xfId="22606" xr:uid="{00000000-0005-0000-0000-0000C18B0000}"/>
    <cellStyle name="Normal 18 4 3 2 3" xfId="50086" xr:uid="{00000000-0005-0000-0000-0000C28B0000}"/>
    <cellStyle name="Normal 18 4 3 3" xfId="22607" xr:uid="{00000000-0005-0000-0000-0000C38B0000}"/>
    <cellStyle name="Normal 18 4 3 4" xfId="22608" xr:uid="{00000000-0005-0000-0000-0000C48B0000}"/>
    <cellStyle name="Normal 18 4 3 5" xfId="39468" xr:uid="{00000000-0005-0000-0000-0000C58B0000}"/>
    <cellStyle name="Normal 18 4 3 6" xfId="50085" xr:uid="{00000000-0005-0000-0000-0000C68B0000}"/>
    <cellStyle name="Normal 18 4 4" xfId="22609" xr:uid="{00000000-0005-0000-0000-0000C78B0000}"/>
    <cellStyle name="Normal 18 4 4 2" xfId="22610" xr:uid="{00000000-0005-0000-0000-0000C88B0000}"/>
    <cellStyle name="Normal 18 4 4 3" xfId="50087" xr:uid="{00000000-0005-0000-0000-0000C98B0000}"/>
    <cellStyle name="Normal 18 4 5" xfId="22611" xr:uid="{00000000-0005-0000-0000-0000CA8B0000}"/>
    <cellStyle name="Normal 18 4 6" xfId="22612" xr:uid="{00000000-0005-0000-0000-0000CB8B0000}"/>
    <cellStyle name="Normal 18 4 7" xfId="39466" xr:uid="{00000000-0005-0000-0000-0000CC8B0000}"/>
    <cellStyle name="Normal 18 4 8" xfId="50082" xr:uid="{00000000-0005-0000-0000-0000CD8B0000}"/>
    <cellStyle name="Normal 18 5" xfId="22613" xr:uid="{00000000-0005-0000-0000-0000CE8B0000}"/>
    <cellStyle name="Normal 18 5 2" xfId="22614" xr:uid="{00000000-0005-0000-0000-0000CF8B0000}"/>
    <cellStyle name="Normal 18 5 2 2" xfId="22615" xr:uid="{00000000-0005-0000-0000-0000D08B0000}"/>
    <cellStyle name="Normal 18 5 2 3" xfId="50089" xr:uid="{00000000-0005-0000-0000-0000D18B0000}"/>
    <cellStyle name="Normal 18 5 3" xfId="22616" xr:uid="{00000000-0005-0000-0000-0000D28B0000}"/>
    <cellStyle name="Normal 18 5 4" xfId="22617" xr:uid="{00000000-0005-0000-0000-0000D38B0000}"/>
    <cellStyle name="Normal 18 5 5" xfId="39469" xr:uid="{00000000-0005-0000-0000-0000D48B0000}"/>
    <cellStyle name="Normal 18 5 6" xfId="50088" xr:uid="{00000000-0005-0000-0000-0000D58B0000}"/>
    <cellStyle name="Normal 18 6" xfId="22618" xr:uid="{00000000-0005-0000-0000-0000D68B0000}"/>
    <cellStyle name="Normal 18 6 2" xfId="22619" xr:uid="{00000000-0005-0000-0000-0000D78B0000}"/>
    <cellStyle name="Normal 18 6 2 2" xfId="22620" xr:uid="{00000000-0005-0000-0000-0000D88B0000}"/>
    <cellStyle name="Normal 18 6 2 3" xfId="50091" xr:uid="{00000000-0005-0000-0000-0000D98B0000}"/>
    <cellStyle name="Normal 18 6 3" xfId="22621" xr:uid="{00000000-0005-0000-0000-0000DA8B0000}"/>
    <cellStyle name="Normal 18 6 4" xfId="22622" xr:uid="{00000000-0005-0000-0000-0000DB8B0000}"/>
    <cellStyle name="Normal 18 6 5" xfId="39470" xr:uid="{00000000-0005-0000-0000-0000DC8B0000}"/>
    <cellStyle name="Normal 18 6 6" xfId="50090" xr:uid="{00000000-0005-0000-0000-0000DD8B0000}"/>
    <cellStyle name="Normal 18 7" xfId="42032" xr:uid="{00000000-0005-0000-0000-0000DE8B0000}"/>
    <cellStyle name="Normal 180" xfId="22623" xr:uid="{00000000-0005-0000-0000-0000DF8B0000}"/>
    <cellStyle name="Normal 180 2" xfId="22624" xr:uid="{00000000-0005-0000-0000-0000E08B0000}"/>
    <cellStyle name="Normal 180 2 2" xfId="35287" xr:uid="{00000000-0005-0000-0000-0000E18B0000}"/>
    <cellStyle name="Normal 181" xfId="22625" xr:uid="{00000000-0005-0000-0000-0000E28B0000}"/>
    <cellStyle name="Normal 181 2" xfId="22626" xr:uid="{00000000-0005-0000-0000-0000E38B0000}"/>
    <cellStyle name="Normal 181 2 2" xfId="35288" xr:uid="{00000000-0005-0000-0000-0000E48B0000}"/>
    <cellStyle name="Normal 182" xfId="22627" xr:uid="{00000000-0005-0000-0000-0000E58B0000}"/>
    <cellStyle name="Normal 182 2" xfId="22628" xr:uid="{00000000-0005-0000-0000-0000E68B0000}"/>
    <cellStyle name="Normal 182 2 2" xfId="35289" xr:uid="{00000000-0005-0000-0000-0000E78B0000}"/>
    <cellStyle name="Normal 183" xfId="22629" xr:uid="{00000000-0005-0000-0000-0000E88B0000}"/>
    <cellStyle name="Normal 183 2" xfId="22630" xr:uid="{00000000-0005-0000-0000-0000E98B0000}"/>
    <cellStyle name="Normal 183 2 2" xfId="35290" xr:uid="{00000000-0005-0000-0000-0000EA8B0000}"/>
    <cellStyle name="Normal 184" xfId="22631" xr:uid="{00000000-0005-0000-0000-0000EB8B0000}"/>
    <cellStyle name="Normal 184 2" xfId="22632" xr:uid="{00000000-0005-0000-0000-0000EC8B0000}"/>
    <cellStyle name="Normal 184 2 2" xfId="35291" xr:uid="{00000000-0005-0000-0000-0000ED8B0000}"/>
    <cellStyle name="Normal 185" xfId="22633" xr:uid="{00000000-0005-0000-0000-0000EE8B0000}"/>
    <cellStyle name="Normal 185 2" xfId="22634" xr:uid="{00000000-0005-0000-0000-0000EF8B0000}"/>
    <cellStyle name="Normal 185 2 2" xfId="35292" xr:uid="{00000000-0005-0000-0000-0000F08B0000}"/>
    <cellStyle name="Normal 186" xfId="22635" xr:uid="{00000000-0005-0000-0000-0000F18B0000}"/>
    <cellStyle name="Normal 186 2" xfId="22636" xr:uid="{00000000-0005-0000-0000-0000F28B0000}"/>
    <cellStyle name="Normal 186 2 2" xfId="35293" xr:uid="{00000000-0005-0000-0000-0000F38B0000}"/>
    <cellStyle name="Normal 187" xfId="22637" xr:uid="{00000000-0005-0000-0000-0000F48B0000}"/>
    <cellStyle name="Normal 187 2" xfId="22638" xr:uid="{00000000-0005-0000-0000-0000F58B0000}"/>
    <cellStyle name="Normal 187 2 2" xfId="35294" xr:uid="{00000000-0005-0000-0000-0000F68B0000}"/>
    <cellStyle name="Normal 188" xfId="22639" xr:uid="{00000000-0005-0000-0000-0000F78B0000}"/>
    <cellStyle name="Normal 188 2" xfId="22640" xr:uid="{00000000-0005-0000-0000-0000F88B0000}"/>
    <cellStyle name="Normal 188 2 2" xfId="35295" xr:uid="{00000000-0005-0000-0000-0000F98B0000}"/>
    <cellStyle name="Normal 189" xfId="22641" xr:uid="{00000000-0005-0000-0000-0000FA8B0000}"/>
    <cellStyle name="Normal 189 2" xfId="22642" xr:uid="{00000000-0005-0000-0000-0000FB8B0000}"/>
    <cellStyle name="Normal 189 2 2" xfId="35296" xr:uid="{00000000-0005-0000-0000-0000FC8B0000}"/>
    <cellStyle name="Normal 19" xfId="22643" xr:uid="{00000000-0005-0000-0000-0000FD8B0000}"/>
    <cellStyle name="Normal 19 2" xfId="22644" xr:uid="{00000000-0005-0000-0000-0000FE8B0000}"/>
    <cellStyle name="Normal 19 2 2" xfId="22645" xr:uid="{00000000-0005-0000-0000-0000FF8B0000}"/>
    <cellStyle name="Normal 19 2 2 2" xfId="22646" xr:uid="{00000000-0005-0000-0000-0000008C0000}"/>
    <cellStyle name="Normal 19 2 2 2 2" xfId="22647" xr:uid="{00000000-0005-0000-0000-0000018C0000}"/>
    <cellStyle name="Normal 19 2 2 2 3" xfId="50093" xr:uid="{00000000-0005-0000-0000-0000028C0000}"/>
    <cellStyle name="Normal 19 2 2 3" xfId="22648" xr:uid="{00000000-0005-0000-0000-0000038C0000}"/>
    <cellStyle name="Normal 19 2 2 4" xfId="22649" xr:uid="{00000000-0005-0000-0000-0000048C0000}"/>
    <cellStyle name="Normal 19 2 2 5" xfId="39471" xr:uid="{00000000-0005-0000-0000-0000058C0000}"/>
    <cellStyle name="Normal 19 2 2 6" xfId="50092" xr:uid="{00000000-0005-0000-0000-0000068C0000}"/>
    <cellStyle name="Normal 19 2 3" xfId="22650" xr:uid="{00000000-0005-0000-0000-0000078C0000}"/>
    <cellStyle name="Normal 19 2 3 2" xfId="22651" xr:uid="{00000000-0005-0000-0000-0000088C0000}"/>
    <cellStyle name="Normal 19 2 3 2 2" xfId="22652" xr:uid="{00000000-0005-0000-0000-0000098C0000}"/>
    <cellStyle name="Normal 19 2 3 2 3" xfId="50095" xr:uid="{00000000-0005-0000-0000-00000A8C0000}"/>
    <cellStyle name="Normal 19 2 3 3" xfId="22653" xr:uid="{00000000-0005-0000-0000-00000B8C0000}"/>
    <cellStyle name="Normal 19 2 3 4" xfId="22654" xr:uid="{00000000-0005-0000-0000-00000C8C0000}"/>
    <cellStyle name="Normal 19 2 3 5" xfId="39472" xr:uid="{00000000-0005-0000-0000-00000D8C0000}"/>
    <cellStyle name="Normal 19 2 3 6" xfId="50094" xr:uid="{00000000-0005-0000-0000-00000E8C0000}"/>
    <cellStyle name="Normal 19 2 4" xfId="22655" xr:uid="{00000000-0005-0000-0000-00000F8C0000}"/>
    <cellStyle name="Normal 19 2 4 2" xfId="22656" xr:uid="{00000000-0005-0000-0000-0000108C0000}"/>
    <cellStyle name="Normal 19 2 4 2 2" xfId="22657" xr:uid="{00000000-0005-0000-0000-0000118C0000}"/>
    <cellStyle name="Normal 19 2 4 3" xfId="22658" xr:uid="{00000000-0005-0000-0000-0000128C0000}"/>
    <cellStyle name="Normal 19 2 4 4" xfId="22659" xr:uid="{00000000-0005-0000-0000-0000138C0000}"/>
    <cellStyle name="Normal 19 3" xfId="22660" xr:uid="{00000000-0005-0000-0000-0000148C0000}"/>
    <cellStyle name="Normal 19 3 2" xfId="22661" xr:uid="{00000000-0005-0000-0000-0000158C0000}"/>
    <cellStyle name="Normal 19 3 2 2" xfId="22662" xr:uid="{00000000-0005-0000-0000-0000168C0000}"/>
    <cellStyle name="Normal 19 3 2 2 2" xfId="22663" xr:uid="{00000000-0005-0000-0000-0000178C0000}"/>
    <cellStyle name="Normal 19 3 2 2 3" xfId="50098" xr:uid="{00000000-0005-0000-0000-0000188C0000}"/>
    <cellStyle name="Normal 19 3 2 3" xfId="22664" xr:uid="{00000000-0005-0000-0000-0000198C0000}"/>
    <cellStyle name="Normal 19 3 2 4" xfId="22665" xr:uid="{00000000-0005-0000-0000-00001A8C0000}"/>
    <cellStyle name="Normal 19 3 2 5" xfId="39474" xr:uid="{00000000-0005-0000-0000-00001B8C0000}"/>
    <cellStyle name="Normal 19 3 2 6" xfId="50097" xr:uid="{00000000-0005-0000-0000-00001C8C0000}"/>
    <cellStyle name="Normal 19 3 3" xfId="22666" xr:uid="{00000000-0005-0000-0000-00001D8C0000}"/>
    <cellStyle name="Normal 19 3 3 2" xfId="22667" xr:uid="{00000000-0005-0000-0000-00001E8C0000}"/>
    <cellStyle name="Normal 19 3 3 2 2" xfId="22668" xr:uid="{00000000-0005-0000-0000-00001F8C0000}"/>
    <cellStyle name="Normal 19 3 3 2 3" xfId="50100" xr:uid="{00000000-0005-0000-0000-0000208C0000}"/>
    <cellStyle name="Normal 19 3 3 3" xfId="22669" xr:uid="{00000000-0005-0000-0000-0000218C0000}"/>
    <cellStyle name="Normal 19 3 3 4" xfId="22670" xr:uid="{00000000-0005-0000-0000-0000228C0000}"/>
    <cellStyle name="Normal 19 3 3 5" xfId="39475" xr:uid="{00000000-0005-0000-0000-0000238C0000}"/>
    <cellStyle name="Normal 19 3 3 6" xfId="50099" xr:uid="{00000000-0005-0000-0000-0000248C0000}"/>
    <cellStyle name="Normal 19 3 4" xfId="22671" xr:uid="{00000000-0005-0000-0000-0000258C0000}"/>
    <cellStyle name="Normal 19 3 4 2" xfId="22672" xr:uid="{00000000-0005-0000-0000-0000268C0000}"/>
    <cellStyle name="Normal 19 3 4 3" xfId="50101" xr:uid="{00000000-0005-0000-0000-0000278C0000}"/>
    <cellStyle name="Normal 19 3 5" xfId="22673" xr:uid="{00000000-0005-0000-0000-0000288C0000}"/>
    <cellStyle name="Normal 19 3 6" xfId="22674" xr:uid="{00000000-0005-0000-0000-0000298C0000}"/>
    <cellStyle name="Normal 19 3 7" xfId="39473" xr:uid="{00000000-0005-0000-0000-00002A8C0000}"/>
    <cellStyle name="Normal 19 3 8" xfId="50096" xr:uid="{00000000-0005-0000-0000-00002B8C0000}"/>
    <cellStyle name="Normal 19 4" xfId="22675" xr:uid="{00000000-0005-0000-0000-00002C8C0000}"/>
    <cellStyle name="Normal 19 4 2" xfId="22676" xr:uid="{00000000-0005-0000-0000-00002D8C0000}"/>
    <cellStyle name="Normal 19 4 2 2" xfId="22677" xr:uid="{00000000-0005-0000-0000-00002E8C0000}"/>
    <cellStyle name="Normal 19 4 2 2 2" xfId="22678" xr:uid="{00000000-0005-0000-0000-00002F8C0000}"/>
    <cellStyle name="Normal 19 4 2 2 3" xfId="50104" xr:uid="{00000000-0005-0000-0000-0000308C0000}"/>
    <cellStyle name="Normal 19 4 2 3" xfId="22679" xr:uid="{00000000-0005-0000-0000-0000318C0000}"/>
    <cellStyle name="Normal 19 4 2 4" xfId="22680" xr:uid="{00000000-0005-0000-0000-0000328C0000}"/>
    <cellStyle name="Normal 19 4 2 5" xfId="39477" xr:uid="{00000000-0005-0000-0000-0000338C0000}"/>
    <cellStyle name="Normal 19 4 2 6" xfId="50103" xr:uid="{00000000-0005-0000-0000-0000348C0000}"/>
    <cellStyle name="Normal 19 4 3" xfId="22681" xr:uid="{00000000-0005-0000-0000-0000358C0000}"/>
    <cellStyle name="Normal 19 4 3 2" xfId="22682" xr:uid="{00000000-0005-0000-0000-0000368C0000}"/>
    <cellStyle name="Normal 19 4 3 2 2" xfId="22683" xr:uid="{00000000-0005-0000-0000-0000378C0000}"/>
    <cellStyle name="Normal 19 4 3 2 3" xfId="50106" xr:uid="{00000000-0005-0000-0000-0000388C0000}"/>
    <cellStyle name="Normal 19 4 3 3" xfId="22684" xr:uid="{00000000-0005-0000-0000-0000398C0000}"/>
    <cellStyle name="Normal 19 4 3 4" xfId="22685" xr:uid="{00000000-0005-0000-0000-00003A8C0000}"/>
    <cellStyle name="Normal 19 4 3 5" xfId="39478" xr:uid="{00000000-0005-0000-0000-00003B8C0000}"/>
    <cellStyle name="Normal 19 4 3 6" xfId="50105" xr:uid="{00000000-0005-0000-0000-00003C8C0000}"/>
    <cellStyle name="Normal 19 4 4" xfId="22686" xr:uid="{00000000-0005-0000-0000-00003D8C0000}"/>
    <cellStyle name="Normal 19 4 4 2" xfId="22687" xr:uid="{00000000-0005-0000-0000-00003E8C0000}"/>
    <cellStyle name="Normal 19 4 4 3" xfId="50107" xr:uid="{00000000-0005-0000-0000-00003F8C0000}"/>
    <cellStyle name="Normal 19 4 5" xfId="22688" xr:uid="{00000000-0005-0000-0000-0000408C0000}"/>
    <cellStyle name="Normal 19 4 6" xfId="22689" xr:uid="{00000000-0005-0000-0000-0000418C0000}"/>
    <cellStyle name="Normal 19 4 7" xfId="39476" xr:uid="{00000000-0005-0000-0000-0000428C0000}"/>
    <cellStyle name="Normal 19 4 8" xfId="50102" xr:uid="{00000000-0005-0000-0000-0000438C0000}"/>
    <cellStyle name="Normal 19 5" xfId="22690" xr:uid="{00000000-0005-0000-0000-0000448C0000}"/>
    <cellStyle name="Normal 19 5 2" xfId="22691" xr:uid="{00000000-0005-0000-0000-0000458C0000}"/>
    <cellStyle name="Normal 19 5 2 2" xfId="22692" xr:uid="{00000000-0005-0000-0000-0000468C0000}"/>
    <cellStyle name="Normal 19 5 2 3" xfId="50109" xr:uid="{00000000-0005-0000-0000-0000478C0000}"/>
    <cellStyle name="Normal 19 5 3" xfId="22693" xr:uid="{00000000-0005-0000-0000-0000488C0000}"/>
    <cellStyle name="Normal 19 5 4" xfId="22694" xr:uid="{00000000-0005-0000-0000-0000498C0000}"/>
    <cellStyle name="Normal 19 5 5" xfId="39479" xr:uid="{00000000-0005-0000-0000-00004A8C0000}"/>
    <cellStyle name="Normal 19 5 6" xfId="50108" xr:uid="{00000000-0005-0000-0000-00004B8C0000}"/>
    <cellStyle name="Normal 19 6" xfId="22695" xr:uid="{00000000-0005-0000-0000-00004C8C0000}"/>
    <cellStyle name="Normal 19 6 2" xfId="22696" xr:uid="{00000000-0005-0000-0000-00004D8C0000}"/>
    <cellStyle name="Normal 19 6 2 2" xfId="22697" xr:uid="{00000000-0005-0000-0000-00004E8C0000}"/>
    <cellStyle name="Normal 19 6 2 3" xfId="50111" xr:uid="{00000000-0005-0000-0000-00004F8C0000}"/>
    <cellStyle name="Normal 19 6 3" xfId="22698" xr:uid="{00000000-0005-0000-0000-0000508C0000}"/>
    <cellStyle name="Normal 19 6 4" xfId="22699" xr:uid="{00000000-0005-0000-0000-0000518C0000}"/>
    <cellStyle name="Normal 19 6 5" xfId="39480" xr:uid="{00000000-0005-0000-0000-0000528C0000}"/>
    <cellStyle name="Normal 19 6 6" xfId="50110" xr:uid="{00000000-0005-0000-0000-0000538C0000}"/>
    <cellStyle name="Normal 19 7" xfId="42034" xr:uid="{00000000-0005-0000-0000-0000548C0000}"/>
    <cellStyle name="Normal 190" xfId="22700" xr:uid="{00000000-0005-0000-0000-0000558C0000}"/>
    <cellStyle name="Normal 190 2" xfId="22701" xr:uid="{00000000-0005-0000-0000-0000568C0000}"/>
    <cellStyle name="Normal 190 2 2" xfId="35297" xr:uid="{00000000-0005-0000-0000-0000578C0000}"/>
    <cellStyle name="Normal 191" xfId="22702" xr:uid="{00000000-0005-0000-0000-0000588C0000}"/>
    <cellStyle name="Normal 191 2" xfId="22703" xr:uid="{00000000-0005-0000-0000-0000598C0000}"/>
    <cellStyle name="Normal 192" xfId="22704" xr:uid="{00000000-0005-0000-0000-00005A8C0000}"/>
    <cellStyle name="Normal 192 2" xfId="22705" xr:uid="{00000000-0005-0000-0000-00005B8C0000}"/>
    <cellStyle name="Normal 192 2 2" xfId="35298" xr:uid="{00000000-0005-0000-0000-00005C8C0000}"/>
    <cellStyle name="Normal 193" xfId="22706" xr:uid="{00000000-0005-0000-0000-00005D8C0000}"/>
    <cellStyle name="Normal 193 2" xfId="22707" xr:uid="{00000000-0005-0000-0000-00005E8C0000}"/>
    <cellStyle name="Normal 193 2 2" xfId="35299" xr:uid="{00000000-0005-0000-0000-00005F8C0000}"/>
    <cellStyle name="Normal 194" xfId="22708" xr:uid="{00000000-0005-0000-0000-0000608C0000}"/>
    <cellStyle name="Normal 194 2" xfId="22709" xr:uid="{00000000-0005-0000-0000-0000618C0000}"/>
    <cellStyle name="Normal 195" xfId="22710" xr:uid="{00000000-0005-0000-0000-0000628C0000}"/>
    <cellStyle name="Normal 195 2" xfId="22711" xr:uid="{00000000-0005-0000-0000-0000638C0000}"/>
    <cellStyle name="Normal 196" xfId="22712" xr:uid="{00000000-0005-0000-0000-0000648C0000}"/>
    <cellStyle name="Normal 196 2" xfId="22713" xr:uid="{00000000-0005-0000-0000-0000658C0000}"/>
    <cellStyle name="Normal 196 2 2" xfId="35300" xr:uid="{00000000-0005-0000-0000-0000668C0000}"/>
    <cellStyle name="Normal 197" xfId="22714" xr:uid="{00000000-0005-0000-0000-0000678C0000}"/>
    <cellStyle name="Normal 197 2" xfId="22715" xr:uid="{00000000-0005-0000-0000-0000688C0000}"/>
    <cellStyle name="Normal 197 2 2" xfId="35301" xr:uid="{00000000-0005-0000-0000-0000698C0000}"/>
    <cellStyle name="Normal 198" xfId="22716" xr:uid="{00000000-0005-0000-0000-00006A8C0000}"/>
    <cellStyle name="Normal 198 2" xfId="22717" xr:uid="{00000000-0005-0000-0000-00006B8C0000}"/>
    <cellStyle name="Normal 198 2 2" xfId="35302" xr:uid="{00000000-0005-0000-0000-00006C8C0000}"/>
    <cellStyle name="Normal 199" xfId="22718" xr:uid="{00000000-0005-0000-0000-00006D8C0000}"/>
    <cellStyle name="Normal 199 2" xfId="22719" xr:uid="{00000000-0005-0000-0000-00006E8C0000}"/>
    <cellStyle name="Normal 199 2 2" xfId="35303" xr:uid="{00000000-0005-0000-0000-00006F8C0000}"/>
    <cellStyle name="Normal 2" xfId="1" xr:uid="{00000000-0005-0000-0000-0000708C0000}"/>
    <cellStyle name="Normal 2 10" xfId="22720" xr:uid="{00000000-0005-0000-0000-0000718C0000}"/>
    <cellStyle name="Normal 2 11" xfId="22721" xr:uid="{00000000-0005-0000-0000-0000728C0000}"/>
    <cellStyle name="Normal 2 12" xfId="22722" xr:uid="{00000000-0005-0000-0000-0000738C0000}"/>
    <cellStyle name="Normal 2 13" xfId="22723" xr:uid="{00000000-0005-0000-0000-0000748C0000}"/>
    <cellStyle name="Normal 2 13 2" xfId="22724" xr:uid="{00000000-0005-0000-0000-0000758C0000}"/>
    <cellStyle name="Normal 2 13 2 2" xfId="22725" xr:uid="{00000000-0005-0000-0000-0000768C0000}"/>
    <cellStyle name="Normal 2 13 2 2 2" xfId="22726" xr:uid="{00000000-0005-0000-0000-0000778C0000}"/>
    <cellStyle name="Normal 2 13 2 2 3" xfId="50114" xr:uid="{00000000-0005-0000-0000-0000788C0000}"/>
    <cellStyle name="Normal 2 13 2 3" xfId="22727" xr:uid="{00000000-0005-0000-0000-0000798C0000}"/>
    <cellStyle name="Normal 2 13 2 4" xfId="22728" xr:uid="{00000000-0005-0000-0000-00007A8C0000}"/>
    <cellStyle name="Normal 2 13 2 5" xfId="39482" xr:uid="{00000000-0005-0000-0000-00007B8C0000}"/>
    <cellStyle name="Normal 2 13 2 6" xfId="50113" xr:uid="{00000000-0005-0000-0000-00007C8C0000}"/>
    <cellStyle name="Normal 2 13 3" xfId="22729" xr:uid="{00000000-0005-0000-0000-00007D8C0000}"/>
    <cellStyle name="Normal 2 13 3 2" xfId="22730" xr:uid="{00000000-0005-0000-0000-00007E8C0000}"/>
    <cellStyle name="Normal 2 13 3 2 2" xfId="22731" xr:uid="{00000000-0005-0000-0000-00007F8C0000}"/>
    <cellStyle name="Normal 2 13 3 2 3" xfId="50116" xr:uid="{00000000-0005-0000-0000-0000808C0000}"/>
    <cellStyle name="Normal 2 13 3 3" xfId="22732" xr:uid="{00000000-0005-0000-0000-0000818C0000}"/>
    <cellStyle name="Normal 2 13 3 4" xfId="22733" xr:uid="{00000000-0005-0000-0000-0000828C0000}"/>
    <cellStyle name="Normal 2 13 3 5" xfId="39483" xr:uid="{00000000-0005-0000-0000-0000838C0000}"/>
    <cellStyle name="Normal 2 13 3 6" xfId="50115" xr:uid="{00000000-0005-0000-0000-0000848C0000}"/>
    <cellStyle name="Normal 2 13 4" xfId="22734" xr:uid="{00000000-0005-0000-0000-0000858C0000}"/>
    <cellStyle name="Normal 2 13 4 2" xfId="22735" xr:uid="{00000000-0005-0000-0000-0000868C0000}"/>
    <cellStyle name="Normal 2 13 4 3" xfId="50117" xr:uid="{00000000-0005-0000-0000-0000878C0000}"/>
    <cellStyle name="Normal 2 13 5" xfId="22736" xr:uid="{00000000-0005-0000-0000-0000888C0000}"/>
    <cellStyle name="Normal 2 13 6" xfId="22737" xr:uid="{00000000-0005-0000-0000-0000898C0000}"/>
    <cellStyle name="Normal 2 13 7" xfId="39481" xr:uid="{00000000-0005-0000-0000-00008A8C0000}"/>
    <cellStyle name="Normal 2 13 8" xfId="50112" xr:uid="{00000000-0005-0000-0000-00008B8C0000}"/>
    <cellStyle name="Normal 2 14" xfId="22738" xr:uid="{00000000-0005-0000-0000-00008C8C0000}"/>
    <cellStyle name="Normal 2 14 2" xfId="22739" xr:uid="{00000000-0005-0000-0000-00008D8C0000}"/>
    <cellStyle name="Normal 2 14 2 2" xfId="22740" xr:uid="{00000000-0005-0000-0000-00008E8C0000}"/>
    <cellStyle name="Normal 2 14 2 2 2" xfId="22741" xr:uid="{00000000-0005-0000-0000-00008F8C0000}"/>
    <cellStyle name="Normal 2 14 2 2 3" xfId="50120" xr:uid="{00000000-0005-0000-0000-0000908C0000}"/>
    <cellStyle name="Normal 2 14 2 3" xfId="22742" xr:uid="{00000000-0005-0000-0000-0000918C0000}"/>
    <cellStyle name="Normal 2 14 2 4" xfId="22743" xr:uid="{00000000-0005-0000-0000-0000928C0000}"/>
    <cellStyle name="Normal 2 14 2 5" xfId="39485" xr:uid="{00000000-0005-0000-0000-0000938C0000}"/>
    <cellStyle name="Normal 2 14 2 6" xfId="50119" xr:uid="{00000000-0005-0000-0000-0000948C0000}"/>
    <cellStyle name="Normal 2 14 3" xfId="22744" xr:uid="{00000000-0005-0000-0000-0000958C0000}"/>
    <cellStyle name="Normal 2 14 3 2" xfId="22745" xr:uid="{00000000-0005-0000-0000-0000968C0000}"/>
    <cellStyle name="Normal 2 14 3 2 2" xfId="22746" xr:uid="{00000000-0005-0000-0000-0000978C0000}"/>
    <cellStyle name="Normal 2 14 3 2 3" xfId="50122" xr:uid="{00000000-0005-0000-0000-0000988C0000}"/>
    <cellStyle name="Normal 2 14 3 3" xfId="22747" xr:uid="{00000000-0005-0000-0000-0000998C0000}"/>
    <cellStyle name="Normal 2 14 3 4" xfId="22748" xr:uid="{00000000-0005-0000-0000-00009A8C0000}"/>
    <cellStyle name="Normal 2 14 3 5" xfId="39486" xr:uid="{00000000-0005-0000-0000-00009B8C0000}"/>
    <cellStyle name="Normal 2 14 3 6" xfId="50121" xr:uid="{00000000-0005-0000-0000-00009C8C0000}"/>
    <cellStyle name="Normal 2 14 4" xfId="22749" xr:uid="{00000000-0005-0000-0000-00009D8C0000}"/>
    <cellStyle name="Normal 2 14 4 2" xfId="22750" xr:uid="{00000000-0005-0000-0000-00009E8C0000}"/>
    <cellStyle name="Normal 2 14 4 3" xfId="50123" xr:uid="{00000000-0005-0000-0000-00009F8C0000}"/>
    <cellStyle name="Normal 2 14 5" xfId="22751" xr:uid="{00000000-0005-0000-0000-0000A08C0000}"/>
    <cellStyle name="Normal 2 14 6" xfId="22752" xr:uid="{00000000-0005-0000-0000-0000A18C0000}"/>
    <cellStyle name="Normal 2 14 7" xfId="39484" xr:uid="{00000000-0005-0000-0000-0000A28C0000}"/>
    <cellStyle name="Normal 2 14 8" xfId="50118" xr:uid="{00000000-0005-0000-0000-0000A38C0000}"/>
    <cellStyle name="Normal 2 15" xfId="22753" xr:uid="{00000000-0005-0000-0000-0000A48C0000}"/>
    <cellStyle name="Normal 2 15 2" xfId="22754" xr:uid="{00000000-0005-0000-0000-0000A58C0000}"/>
    <cellStyle name="Normal 2 15 2 2" xfId="22755" xr:uid="{00000000-0005-0000-0000-0000A68C0000}"/>
    <cellStyle name="Normal 2 15 2 2 2" xfId="22756" xr:uid="{00000000-0005-0000-0000-0000A78C0000}"/>
    <cellStyle name="Normal 2 15 2 2 3" xfId="50126" xr:uid="{00000000-0005-0000-0000-0000A88C0000}"/>
    <cellStyle name="Normal 2 15 2 3" xfId="22757" xr:uid="{00000000-0005-0000-0000-0000A98C0000}"/>
    <cellStyle name="Normal 2 15 2 4" xfId="22758" xr:uid="{00000000-0005-0000-0000-0000AA8C0000}"/>
    <cellStyle name="Normal 2 15 2 5" xfId="39488" xr:uid="{00000000-0005-0000-0000-0000AB8C0000}"/>
    <cellStyle name="Normal 2 15 2 6" xfId="50125" xr:uid="{00000000-0005-0000-0000-0000AC8C0000}"/>
    <cellStyle name="Normal 2 15 3" xfId="22759" xr:uid="{00000000-0005-0000-0000-0000AD8C0000}"/>
    <cellStyle name="Normal 2 15 3 2" xfId="22760" xr:uid="{00000000-0005-0000-0000-0000AE8C0000}"/>
    <cellStyle name="Normal 2 15 3 2 2" xfId="22761" xr:uid="{00000000-0005-0000-0000-0000AF8C0000}"/>
    <cellStyle name="Normal 2 15 3 2 3" xfId="50128" xr:uid="{00000000-0005-0000-0000-0000B08C0000}"/>
    <cellStyle name="Normal 2 15 3 3" xfId="22762" xr:uid="{00000000-0005-0000-0000-0000B18C0000}"/>
    <cellStyle name="Normal 2 15 3 4" xfId="22763" xr:uid="{00000000-0005-0000-0000-0000B28C0000}"/>
    <cellStyle name="Normal 2 15 3 5" xfId="39489" xr:uid="{00000000-0005-0000-0000-0000B38C0000}"/>
    <cellStyle name="Normal 2 15 3 6" xfId="50127" xr:uid="{00000000-0005-0000-0000-0000B48C0000}"/>
    <cellStyle name="Normal 2 15 4" xfId="22764" xr:uid="{00000000-0005-0000-0000-0000B58C0000}"/>
    <cellStyle name="Normal 2 15 4 2" xfId="22765" xr:uid="{00000000-0005-0000-0000-0000B68C0000}"/>
    <cellStyle name="Normal 2 15 4 3" xfId="50129" xr:uid="{00000000-0005-0000-0000-0000B78C0000}"/>
    <cellStyle name="Normal 2 15 5" xfId="22766" xr:uid="{00000000-0005-0000-0000-0000B88C0000}"/>
    <cellStyle name="Normal 2 15 6" xfId="22767" xr:uid="{00000000-0005-0000-0000-0000B98C0000}"/>
    <cellStyle name="Normal 2 15 7" xfId="39487" xr:uid="{00000000-0005-0000-0000-0000BA8C0000}"/>
    <cellStyle name="Normal 2 15 8" xfId="50124" xr:uid="{00000000-0005-0000-0000-0000BB8C0000}"/>
    <cellStyle name="Normal 2 16" xfId="22768" xr:uid="{00000000-0005-0000-0000-0000BC8C0000}"/>
    <cellStyle name="Normal 2 16 2" xfId="22769" xr:uid="{00000000-0005-0000-0000-0000BD8C0000}"/>
    <cellStyle name="Normal 2 16 2 2" xfId="22770" xr:uid="{00000000-0005-0000-0000-0000BE8C0000}"/>
    <cellStyle name="Normal 2 16 2 3" xfId="50131" xr:uid="{00000000-0005-0000-0000-0000BF8C0000}"/>
    <cellStyle name="Normal 2 16 3" xfId="22771" xr:uid="{00000000-0005-0000-0000-0000C08C0000}"/>
    <cellStyle name="Normal 2 16 4" xfId="22772" xr:uid="{00000000-0005-0000-0000-0000C18C0000}"/>
    <cellStyle name="Normal 2 16 5" xfId="39490" xr:uid="{00000000-0005-0000-0000-0000C28C0000}"/>
    <cellStyle name="Normal 2 16 6" xfId="50130" xr:uid="{00000000-0005-0000-0000-0000C38C0000}"/>
    <cellStyle name="Normal 2 17" xfId="22773" xr:uid="{00000000-0005-0000-0000-0000C48C0000}"/>
    <cellStyle name="Normal 2 17 2" xfId="22774" xr:uid="{00000000-0005-0000-0000-0000C58C0000}"/>
    <cellStyle name="Normal 2 17 2 2" xfId="22775" xr:uid="{00000000-0005-0000-0000-0000C68C0000}"/>
    <cellStyle name="Normal 2 17 2 2 2" xfId="22776" xr:uid="{00000000-0005-0000-0000-0000C78C0000}"/>
    <cellStyle name="Normal 2 17 2 2 3" xfId="50133" xr:uid="{00000000-0005-0000-0000-0000C88C0000}"/>
    <cellStyle name="Normal 2 17 2 3" xfId="22777" xr:uid="{00000000-0005-0000-0000-0000C98C0000}"/>
    <cellStyle name="Normal 2 17 2 4" xfId="22778" xr:uid="{00000000-0005-0000-0000-0000CA8C0000}"/>
    <cellStyle name="Normal 2 17 2 5" xfId="39491" xr:uid="{00000000-0005-0000-0000-0000CB8C0000}"/>
    <cellStyle name="Normal 2 17 2 6" xfId="50132" xr:uid="{00000000-0005-0000-0000-0000CC8C0000}"/>
    <cellStyle name="Normal 2 18" xfId="22779" xr:uid="{00000000-0005-0000-0000-0000CD8C0000}"/>
    <cellStyle name="Normal 2 19" xfId="56946" xr:uid="{E876786B-B32F-4B0E-B80A-953AA702C475}"/>
    <cellStyle name="Normal 2 2" xfId="22780" xr:uid="{00000000-0005-0000-0000-0000CE8C0000}"/>
    <cellStyle name="Normal 2 2 2" xfId="22781" xr:uid="{00000000-0005-0000-0000-0000CF8C0000}"/>
    <cellStyle name="Normal 2 2 2 2" xfId="22782" xr:uid="{00000000-0005-0000-0000-0000D08C0000}"/>
    <cellStyle name="Normal 2 2 2 2 2" xfId="22783" xr:uid="{00000000-0005-0000-0000-0000D18C0000}"/>
    <cellStyle name="Normal 2 2 2 2 3" xfId="35304" xr:uid="{00000000-0005-0000-0000-0000D28C0000}"/>
    <cellStyle name="Normal 2 2 2 3" xfId="22784" xr:uid="{00000000-0005-0000-0000-0000D38C0000}"/>
    <cellStyle name="Normal 2 2 3" xfId="22785" xr:uid="{00000000-0005-0000-0000-0000D48C0000}"/>
    <cellStyle name="Normal 2 2 3 2" xfId="22786" xr:uid="{00000000-0005-0000-0000-0000D58C0000}"/>
    <cellStyle name="Normal 2 2 3 2 2" xfId="22787" xr:uid="{00000000-0005-0000-0000-0000D68C0000}"/>
    <cellStyle name="Normal 2 2 3 3" xfId="35305" xr:uid="{00000000-0005-0000-0000-0000D78C0000}"/>
    <cellStyle name="Normal 2 2 3 4" xfId="42035" xr:uid="{00000000-0005-0000-0000-0000D88C0000}"/>
    <cellStyle name="Normal 2 2 4" xfId="22788" xr:uid="{00000000-0005-0000-0000-0000D98C0000}"/>
    <cellStyle name="Normal 2 2 4 2" xfId="22789" xr:uid="{00000000-0005-0000-0000-0000DA8C0000}"/>
    <cellStyle name="Normal 2 2 4 3" xfId="42036" xr:uid="{00000000-0005-0000-0000-0000DB8C0000}"/>
    <cellStyle name="Normal 2 2 5" xfId="22790" xr:uid="{00000000-0005-0000-0000-0000DC8C0000}"/>
    <cellStyle name="Normal 2 2 5 2" xfId="42037" xr:uid="{00000000-0005-0000-0000-0000DD8C0000}"/>
    <cellStyle name="Normal 2 3" xfId="22791" xr:uid="{00000000-0005-0000-0000-0000DE8C0000}"/>
    <cellStyle name="Normal 2 3 2" xfId="22792" xr:uid="{00000000-0005-0000-0000-0000DF8C0000}"/>
    <cellStyle name="Normal 2 3 2 2" xfId="22793" xr:uid="{00000000-0005-0000-0000-0000E08C0000}"/>
    <cellStyle name="Normal 2 3 2 3" xfId="35306" xr:uid="{00000000-0005-0000-0000-0000E18C0000}"/>
    <cellStyle name="Normal 2 3 3" xfId="22794" xr:uid="{00000000-0005-0000-0000-0000E28C0000}"/>
    <cellStyle name="Normal 2 3 3 2" xfId="39493" xr:uid="{00000000-0005-0000-0000-0000E38C0000}"/>
    <cellStyle name="Normal 2 3 3 3" xfId="39492" xr:uid="{00000000-0005-0000-0000-0000E48C0000}"/>
    <cellStyle name="Normal 2 3 4" xfId="22795" xr:uid="{00000000-0005-0000-0000-0000E58C0000}"/>
    <cellStyle name="Normal 2 3_29(d) - Gas extensions -tariffs" xfId="42038" xr:uid="{00000000-0005-0000-0000-0000E68C0000}"/>
    <cellStyle name="Normal 2 4" xfId="22796" xr:uid="{00000000-0005-0000-0000-0000E78C0000}"/>
    <cellStyle name="Normal 2 4 2" xfId="22797" xr:uid="{00000000-0005-0000-0000-0000E88C0000}"/>
    <cellStyle name="Normal 2 4 2 2" xfId="35307" xr:uid="{00000000-0005-0000-0000-0000E98C0000}"/>
    <cellStyle name="Normal 2 4 2 3" xfId="42039" xr:uid="{00000000-0005-0000-0000-0000EA8C0000}"/>
    <cellStyle name="Normal 2 4 3" xfId="22798" xr:uid="{00000000-0005-0000-0000-0000EB8C0000}"/>
    <cellStyle name="Normal 2 4 3 2" xfId="42040" xr:uid="{00000000-0005-0000-0000-0000EC8C0000}"/>
    <cellStyle name="Normal 2 4 4" xfId="22799" xr:uid="{00000000-0005-0000-0000-0000ED8C0000}"/>
    <cellStyle name="Normal 2 4 4 2" xfId="39495" xr:uid="{00000000-0005-0000-0000-0000EE8C0000}"/>
    <cellStyle name="Normal 2 4 4 3" xfId="39494" xr:uid="{00000000-0005-0000-0000-0000EF8C0000}"/>
    <cellStyle name="Normal 2 4 5" xfId="22800" xr:uid="{00000000-0005-0000-0000-0000F08C0000}"/>
    <cellStyle name="Normal 2 5" xfId="22801" xr:uid="{00000000-0005-0000-0000-0000F18C0000}"/>
    <cellStyle name="Normal 2 5 2" xfId="22802" xr:uid="{00000000-0005-0000-0000-0000F28C0000}"/>
    <cellStyle name="Normal 2 5 3" xfId="22803" xr:uid="{00000000-0005-0000-0000-0000F38C0000}"/>
    <cellStyle name="Normal 2 5 4" xfId="42041" xr:uid="{00000000-0005-0000-0000-0000F48C0000}"/>
    <cellStyle name="Normal 2 6" xfId="22804" xr:uid="{00000000-0005-0000-0000-0000F58C0000}"/>
    <cellStyle name="Normal 2 6 2" xfId="22805" xr:uid="{00000000-0005-0000-0000-0000F68C0000}"/>
    <cellStyle name="Normal 2 6 2 2" xfId="22806" xr:uid="{00000000-0005-0000-0000-0000F78C0000}"/>
    <cellStyle name="Normal 2 6 3" xfId="42042" xr:uid="{00000000-0005-0000-0000-0000F88C0000}"/>
    <cellStyle name="Normal 2 7" xfId="22807" xr:uid="{00000000-0005-0000-0000-0000F98C0000}"/>
    <cellStyle name="Normal 2 7 2" xfId="22808" xr:uid="{00000000-0005-0000-0000-0000FA8C0000}"/>
    <cellStyle name="Normal 2 7 3" xfId="35308" xr:uid="{00000000-0005-0000-0000-0000FB8C0000}"/>
    <cellStyle name="Normal 2 8" xfId="22809" xr:uid="{00000000-0005-0000-0000-0000FC8C0000}"/>
    <cellStyle name="Normal 2 8 2" xfId="22810" xr:uid="{00000000-0005-0000-0000-0000FD8C0000}"/>
    <cellStyle name="Normal 2 8 3" xfId="22811" xr:uid="{00000000-0005-0000-0000-0000FE8C0000}"/>
    <cellStyle name="Normal 2 9" xfId="22812" xr:uid="{00000000-0005-0000-0000-0000FF8C0000}"/>
    <cellStyle name="Normal 2_29(d) - Gas extensions -tariffs" xfId="42043" xr:uid="{00000000-0005-0000-0000-0000008D0000}"/>
    <cellStyle name="Normal 20" xfId="22813" xr:uid="{00000000-0005-0000-0000-0000018D0000}"/>
    <cellStyle name="Normal 20 2" xfId="22814" xr:uid="{00000000-0005-0000-0000-0000028D0000}"/>
    <cellStyle name="Normal 20 2 2" xfId="22815" xr:uid="{00000000-0005-0000-0000-0000038D0000}"/>
    <cellStyle name="Normal 20 2 2 2" xfId="22816" xr:uid="{00000000-0005-0000-0000-0000048D0000}"/>
    <cellStyle name="Normal 20 2 2 2 2" xfId="22817" xr:uid="{00000000-0005-0000-0000-0000058D0000}"/>
    <cellStyle name="Normal 20 2 2 2 3" xfId="50134" xr:uid="{00000000-0005-0000-0000-0000068D0000}"/>
    <cellStyle name="Normal 20 2 2 3" xfId="22818" xr:uid="{00000000-0005-0000-0000-0000078D0000}"/>
    <cellStyle name="Normal 20 2 2 4" xfId="22819" xr:uid="{00000000-0005-0000-0000-0000088D0000}"/>
    <cellStyle name="Normal 20 2 2 5" xfId="39496" xr:uid="{00000000-0005-0000-0000-0000098D0000}"/>
    <cellStyle name="Normal 20 2 2 6" xfId="42046" xr:uid="{00000000-0005-0000-0000-00000A8D0000}"/>
    <cellStyle name="Normal 20 2 3" xfId="42045" xr:uid="{00000000-0005-0000-0000-00000B8D0000}"/>
    <cellStyle name="Normal 20 3" xfId="22820" xr:uid="{00000000-0005-0000-0000-00000C8D0000}"/>
    <cellStyle name="Normal 20 3 2" xfId="22821" xr:uid="{00000000-0005-0000-0000-00000D8D0000}"/>
    <cellStyle name="Normal 20 3 2 2" xfId="22822" xr:uid="{00000000-0005-0000-0000-00000E8D0000}"/>
    <cellStyle name="Normal 20 3 2 3" xfId="50135" xr:uid="{00000000-0005-0000-0000-00000F8D0000}"/>
    <cellStyle name="Normal 20 3 3" xfId="22823" xr:uid="{00000000-0005-0000-0000-0000108D0000}"/>
    <cellStyle name="Normal 20 3 4" xfId="22824" xr:uid="{00000000-0005-0000-0000-0000118D0000}"/>
    <cellStyle name="Normal 20 3 5" xfId="39497" xr:uid="{00000000-0005-0000-0000-0000128D0000}"/>
    <cellStyle name="Normal 20 3 6" xfId="42047" xr:uid="{00000000-0005-0000-0000-0000138D0000}"/>
    <cellStyle name="Normal 20 4" xfId="42048" xr:uid="{00000000-0005-0000-0000-0000148D0000}"/>
    <cellStyle name="Normal 20 5" xfId="42044" xr:uid="{00000000-0005-0000-0000-0000158D0000}"/>
    <cellStyle name="Normal 200" xfId="22825" xr:uid="{00000000-0005-0000-0000-0000168D0000}"/>
    <cellStyle name="Normal 200 2" xfId="22826" xr:uid="{00000000-0005-0000-0000-0000178D0000}"/>
    <cellStyle name="Normal 200 2 2" xfId="35309" xr:uid="{00000000-0005-0000-0000-0000188D0000}"/>
    <cellStyle name="Normal 201" xfId="22827" xr:uid="{00000000-0005-0000-0000-0000198D0000}"/>
    <cellStyle name="Normal 201 2" xfId="22828" xr:uid="{00000000-0005-0000-0000-00001A8D0000}"/>
    <cellStyle name="Normal 201 2 2" xfId="35310" xr:uid="{00000000-0005-0000-0000-00001B8D0000}"/>
    <cellStyle name="Normal 202" xfId="22829" xr:uid="{00000000-0005-0000-0000-00001C8D0000}"/>
    <cellStyle name="Normal 202 2" xfId="22830" xr:uid="{00000000-0005-0000-0000-00001D8D0000}"/>
    <cellStyle name="Normal 202 2 2" xfId="35311" xr:uid="{00000000-0005-0000-0000-00001E8D0000}"/>
    <cellStyle name="Normal 203" xfId="22831" xr:uid="{00000000-0005-0000-0000-00001F8D0000}"/>
    <cellStyle name="Normal 203 2" xfId="22832" xr:uid="{00000000-0005-0000-0000-0000208D0000}"/>
    <cellStyle name="Normal 203 2 2" xfId="35312" xr:uid="{00000000-0005-0000-0000-0000218D0000}"/>
    <cellStyle name="Normal 204" xfId="22833" xr:uid="{00000000-0005-0000-0000-0000228D0000}"/>
    <cellStyle name="Normal 204 2" xfId="22834" xr:uid="{00000000-0005-0000-0000-0000238D0000}"/>
    <cellStyle name="Normal 204 2 2" xfId="35313" xr:uid="{00000000-0005-0000-0000-0000248D0000}"/>
    <cellStyle name="Normal 205" xfId="22835" xr:uid="{00000000-0005-0000-0000-0000258D0000}"/>
    <cellStyle name="Normal 205 2" xfId="22836" xr:uid="{00000000-0005-0000-0000-0000268D0000}"/>
    <cellStyle name="Normal 205 2 2" xfId="35314" xr:uid="{00000000-0005-0000-0000-0000278D0000}"/>
    <cellStyle name="Normal 206" xfId="22837" xr:uid="{00000000-0005-0000-0000-0000288D0000}"/>
    <cellStyle name="Normal 206 2" xfId="22838" xr:uid="{00000000-0005-0000-0000-0000298D0000}"/>
    <cellStyle name="Normal 207" xfId="22839" xr:uid="{00000000-0005-0000-0000-00002A8D0000}"/>
    <cellStyle name="Normal 207 2" xfId="22840" xr:uid="{00000000-0005-0000-0000-00002B8D0000}"/>
    <cellStyle name="Normal 207 2 2" xfId="35315" xr:uid="{00000000-0005-0000-0000-00002C8D0000}"/>
    <cellStyle name="Normal 208" xfId="22841" xr:uid="{00000000-0005-0000-0000-00002D8D0000}"/>
    <cellStyle name="Normal 208 2" xfId="22842" xr:uid="{00000000-0005-0000-0000-00002E8D0000}"/>
    <cellStyle name="Normal 208 2 2" xfId="35316" xr:uid="{00000000-0005-0000-0000-00002F8D0000}"/>
    <cellStyle name="Normal 209" xfId="22843" xr:uid="{00000000-0005-0000-0000-0000308D0000}"/>
    <cellStyle name="Normal 209 2" xfId="22844" xr:uid="{00000000-0005-0000-0000-0000318D0000}"/>
    <cellStyle name="Normal 209 2 2" xfId="35317" xr:uid="{00000000-0005-0000-0000-0000328D0000}"/>
    <cellStyle name="Normal 21" xfId="22845" xr:uid="{00000000-0005-0000-0000-0000338D0000}"/>
    <cellStyle name="Normal 21 2" xfId="22846" xr:uid="{00000000-0005-0000-0000-0000348D0000}"/>
    <cellStyle name="Normal 21 2 2" xfId="42050" xr:uid="{00000000-0005-0000-0000-0000358D0000}"/>
    <cellStyle name="Normal 21 3" xfId="22847" xr:uid="{00000000-0005-0000-0000-0000368D0000}"/>
    <cellStyle name="Normal 21 3 2" xfId="42051" xr:uid="{00000000-0005-0000-0000-0000378D0000}"/>
    <cellStyle name="Normal 21 4" xfId="42049" xr:uid="{00000000-0005-0000-0000-0000388D0000}"/>
    <cellStyle name="Normal 210" xfId="22848" xr:uid="{00000000-0005-0000-0000-0000398D0000}"/>
    <cellStyle name="Normal 210 2" xfId="22849" xr:uid="{00000000-0005-0000-0000-00003A8D0000}"/>
    <cellStyle name="Normal 210 2 2" xfId="35318" xr:uid="{00000000-0005-0000-0000-00003B8D0000}"/>
    <cellStyle name="Normal 211" xfId="22850" xr:uid="{00000000-0005-0000-0000-00003C8D0000}"/>
    <cellStyle name="Normal 211 2" xfId="22851" xr:uid="{00000000-0005-0000-0000-00003D8D0000}"/>
    <cellStyle name="Normal 211 2 2" xfId="35319" xr:uid="{00000000-0005-0000-0000-00003E8D0000}"/>
    <cellStyle name="Normal 212" xfId="22852" xr:uid="{00000000-0005-0000-0000-00003F8D0000}"/>
    <cellStyle name="Normal 212 2" xfId="22853" xr:uid="{00000000-0005-0000-0000-0000408D0000}"/>
    <cellStyle name="Normal 212 2 2" xfId="35320" xr:uid="{00000000-0005-0000-0000-0000418D0000}"/>
    <cellStyle name="Normal 213" xfId="22854" xr:uid="{00000000-0005-0000-0000-0000428D0000}"/>
    <cellStyle name="Normal 213 2" xfId="22855" xr:uid="{00000000-0005-0000-0000-0000438D0000}"/>
    <cellStyle name="Normal 213 2 2" xfId="35321" xr:uid="{00000000-0005-0000-0000-0000448D0000}"/>
    <cellStyle name="Normal 214" xfId="22856" xr:uid="{00000000-0005-0000-0000-0000458D0000}"/>
    <cellStyle name="Normal 214 2" xfId="22857" xr:uid="{00000000-0005-0000-0000-0000468D0000}"/>
    <cellStyle name="Normal 214 2 2" xfId="35322" xr:uid="{00000000-0005-0000-0000-0000478D0000}"/>
    <cellStyle name="Normal 215" xfId="22858" xr:uid="{00000000-0005-0000-0000-0000488D0000}"/>
    <cellStyle name="Normal 215 2" xfId="22859" xr:uid="{00000000-0005-0000-0000-0000498D0000}"/>
    <cellStyle name="Normal 215 2 2" xfId="35323" xr:uid="{00000000-0005-0000-0000-00004A8D0000}"/>
    <cellStyle name="Normal 215 3" xfId="50136" xr:uid="{00000000-0005-0000-0000-00004B8D0000}"/>
    <cellStyle name="Normal 216" xfId="22860" xr:uid="{00000000-0005-0000-0000-00004C8D0000}"/>
    <cellStyle name="Normal 216 2" xfId="22861" xr:uid="{00000000-0005-0000-0000-00004D8D0000}"/>
    <cellStyle name="Normal 216 2 2" xfId="35324" xr:uid="{00000000-0005-0000-0000-00004E8D0000}"/>
    <cellStyle name="Normal 217" xfId="22862" xr:uid="{00000000-0005-0000-0000-00004F8D0000}"/>
    <cellStyle name="Normal 217 2" xfId="22863" xr:uid="{00000000-0005-0000-0000-0000508D0000}"/>
    <cellStyle name="Normal 218" xfId="22864" xr:uid="{00000000-0005-0000-0000-0000518D0000}"/>
    <cellStyle name="Normal 218 2" xfId="22865" xr:uid="{00000000-0005-0000-0000-0000528D0000}"/>
    <cellStyle name="Normal 219" xfId="22866" xr:uid="{00000000-0005-0000-0000-0000538D0000}"/>
    <cellStyle name="Normal 219 2" xfId="22867" xr:uid="{00000000-0005-0000-0000-0000548D0000}"/>
    <cellStyle name="Normal 22" xfId="22868" xr:uid="{00000000-0005-0000-0000-0000558D0000}"/>
    <cellStyle name="Normal 22 2" xfId="22869" xr:uid="{00000000-0005-0000-0000-0000568D0000}"/>
    <cellStyle name="Normal 220" xfId="22870" xr:uid="{00000000-0005-0000-0000-0000578D0000}"/>
    <cellStyle name="Normal 220 2" xfId="22871" xr:uid="{00000000-0005-0000-0000-0000588D0000}"/>
    <cellStyle name="Normal 221" xfId="22872" xr:uid="{00000000-0005-0000-0000-0000598D0000}"/>
    <cellStyle name="Normal 221 2" xfId="22873" xr:uid="{00000000-0005-0000-0000-00005A8D0000}"/>
    <cellStyle name="Normal 222" xfId="22874" xr:uid="{00000000-0005-0000-0000-00005B8D0000}"/>
    <cellStyle name="Normal 222 2" xfId="22875" xr:uid="{00000000-0005-0000-0000-00005C8D0000}"/>
    <cellStyle name="Normal 223" xfId="22876" xr:uid="{00000000-0005-0000-0000-00005D8D0000}"/>
    <cellStyle name="Normal 223 2" xfId="22877" xr:uid="{00000000-0005-0000-0000-00005E8D0000}"/>
    <cellStyle name="Normal 224" xfId="22878" xr:uid="{00000000-0005-0000-0000-00005F8D0000}"/>
    <cellStyle name="Normal 224 2" xfId="22879" xr:uid="{00000000-0005-0000-0000-0000608D0000}"/>
    <cellStyle name="Normal 225" xfId="22880" xr:uid="{00000000-0005-0000-0000-0000618D0000}"/>
    <cellStyle name="Normal 225 2" xfId="22881" xr:uid="{00000000-0005-0000-0000-0000628D0000}"/>
    <cellStyle name="Normal 226" xfId="22882" xr:uid="{00000000-0005-0000-0000-0000638D0000}"/>
    <cellStyle name="Normal 226 2" xfId="22883" xr:uid="{00000000-0005-0000-0000-0000648D0000}"/>
    <cellStyle name="Normal 227" xfId="22884" xr:uid="{00000000-0005-0000-0000-0000658D0000}"/>
    <cellStyle name="Normal 227 2" xfId="22885" xr:uid="{00000000-0005-0000-0000-0000668D0000}"/>
    <cellStyle name="Normal 228" xfId="22886" xr:uid="{00000000-0005-0000-0000-0000678D0000}"/>
    <cellStyle name="Normal 228 2" xfId="22887" xr:uid="{00000000-0005-0000-0000-0000688D0000}"/>
    <cellStyle name="Normal 229" xfId="22888" xr:uid="{00000000-0005-0000-0000-0000698D0000}"/>
    <cellStyle name="Normal 229 2" xfId="22889" xr:uid="{00000000-0005-0000-0000-00006A8D0000}"/>
    <cellStyle name="Normal 23" xfId="22890" xr:uid="{00000000-0005-0000-0000-00006B8D0000}"/>
    <cellStyle name="Normal 23 2" xfId="22891" xr:uid="{00000000-0005-0000-0000-00006C8D0000}"/>
    <cellStyle name="Normal 23 2 2" xfId="42054" xr:uid="{00000000-0005-0000-0000-00006D8D0000}"/>
    <cellStyle name="Normal 23 2 3" xfId="42053" xr:uid="{00000000-0005-0000-0000-00006E8D0000}"/>
    <cellStyle name="Normal 23 3" xfId="42055" xr:uid="{00000000-0005-0000-0000-00006F8D0000}"/>
    <cellStyle name="Normal 23 4" xfId="42056" xr:uid="{00000000-0005-0000-0000-0000708D0000}"/>
    <cellStyle name="Normal 23 5" xfId="42052" xr:uid="{00000000-0005-0000-0000-0000718D0000}"/>
    <cellStyle name="Normal 230" xfId="22892" xr:uid="{00000000-0005-0000-0000-0000728D0000}"/>
    <cellStyle name="Normal 230 2" xfId="22893" xr:uid="{00000000-0005-0000-0000-0000738D0000}"/>
    <cellStyle name="Normal 231" xfId="22894" xr:uid="{00000000-0005-0000-0000-0000748D0000}"/>
    <cellStyle name="Normal 231 2" xfId="22895" xr:uid="{00000000-0005-0000-0000-0000758D0000}"/>
    <cellStyle name="Normal 232" xfId="22896" xr:uid="{00000000-0005-0000-0000-0000768D0000}"/>
    <cellStyle name="Normal 232 2" xfId="22897" xr:uid="{00000000-0005-0000-0000-0000778D0000}"/>
    <cellStyle name="Normal 233" xfId="22898" xr:uid="{00000000-0005-0000-0000-0000788D0000}"/>
    <cellStyle name="Normal 233 2" xfId="22899" xr:uid="{00000000-0005-0000-0000-0000798D0000}"/>
    <cellStyle name="Normal 234" xfId="22900" xr:uid="{00000000-0005-0000-0000-00007A8D0000}"/>
    <cellStyle name="Normal 234 2" xfId="22901" xr:uid="{00000000-0005-0000-0000-00007B8D0000}"/>
    <cellStyle name="Normal 235" xfId="22902" xr:uid="{00000000-0005-0000-0000-00007C8D0000}"/>
    <cellStyle name="Normal 235 2" xfId="22903" xr:uid="{00000000-0005-0000-0000-00007D8D0000}"/>
    <cellStyle name="Normal 236" xfId="22904" xr:uid="{00000000-0005-0000-0000-00007E8D0000}"/>
    <cellStyle name="Normal 236 2" xfId="22905" xr:uid="{00000000-0005-0000-0000-00007F8D0000}"/>
    <cellStyle name="Normal 237" xfId="22906" xr:uid="{00000000-0005-0000-0000-0000808D0000}"/>
    <cellStyle name="Normal 237 2" xfId="22907" xr:uid="{00000000-0005-0000-0000-0000818D0000}"/>
    <cellStyle name="Normal 238" xfId="22908" xr:uid="{00000000-0005-0000-0000-0000828D0000}"/>
    <cellStyle name="Normal 238 2" xfId="22909" xr:uid="{00000000-0005-0000-0000-0000838D0000}"/>
    <cellStyle name="Normal 239" xfId="22910" xr:uid="{00000000-0005-0000-0000-0000848D0000}"/>
    <cellStyle name="Normal 239 2" xfId="22911" xr:uid="{00000000-0005-0000-0000-0000858D0000}"/>
    <cellStyle name="Normal 24" xfId="22912" xr:uid="{00000000-0005-0000-0000-0000868D0000}"/>
    <cellStyle name="Normal 24 2" xfId="22913" xr:uid="{00000000-0005-0000-0000-0000878D0000}"/>
    <cellStyle name="Normal 24 2 2" xfId="42059" xr:uid="{00000000-0005-0000-0000-0000888D0000}"/>
    <cellStyle name="Normal 24 2 3" xfId="42058" xr:uid="{00000000-0005-0000-0000-0000898D0000}"/>
    <cellStyle name="Normal 24 3" xfId="42060" xr:uid="{00000000-0005-0000-0000-00008A8D0000}"/>
    <cellStyle name="Normal 24 4" xfId="42061" xr:uid="{00000000-0005-0000-0000-00008B8D0000}"/>
    <cellStyle name="Normal 24 5" xfId="42057" xr:uid="{00000000-0005-0000-0000-00008C8D0000}"/>
    <cellStyle name="Normal 240" xfId="22914" xr:uid="{00000000-0005-0000-0000-00008D8D0000}"/>
    <cellStyle name="Normal 240 2" xfId="22915" xr:uid="{00000000-0005-0000-0000-00008E8D0000}"/>
    <cellStyle name="Normal 241" xfId="22916" xr:uid="{00000000-0005-0000-0000-00008F8D0000}"/>
    <cellStyle name="Normal 241 2" xfId="22917" xr:uid="{00000000-0005-0000-0000-0000908D0000}"/>
    <cellStyle name="Normal 242" xfId="22918" xr:uid="{00000000-0005-0000-0000-0000918D0000}"/>
    <cellStyle name="Normal 242 2" xfId="22919" xr:uid="{00000000-0005-0000-0000-0000928D0000}"/>
    <cellStyle name="Normal 243" xfId="22920" xr:uid="{00000000-0005-0000-0000-0000938D0000}"/>
    <cellStyle name="Normal 243 2" xfId="22921" xr:uid="{00000000-0005-0000-0000-0000948D0000}"/>
    <cellStyle name="Normal 244" xfId="22922" xr:uid="{00000000-0005-0000-0000-0000958D0000}"/>
    <cellStyle name="Normal 244 2" xfId="22923" xr:uid="{00000000-0005-0000-0000-0000968D0000}"/>
    <cellStyle name="Normal 245" xfId="22924" xr:uid="{00000000-0005-0000-0000-0000978D0000}"/>
    <cellStyle name="Normal 246" xfId="22925" xr:uid="{00000000-0005-0000-0000-0000988D0000}"/>
    <cellStyle name="Normal 246 2" xfId="22926" xr:uid="{00000000-0005-0000-0000-0000998D0000}"/>
    <cellStyle name="Normal 246 2 2" xfId="22927" xr:uid="{00000000-0005-0000-0000-00009A8D0000}"/>
    <cellStyle name="Normal 246 2 2 2" xfId="22928" xr:uid="{00000000-0005-0000-0000-00009B8D0000}"/>
    <cellStyle name="Normal 246 2 3" xfId="22929" xr:uid="{00000000-0005-0000-0000-00009C8D0000}"/>
    <cellStyle name="Normal 246 3" xfId="22930" xr:uid="{00000000-0005-0000-0000-00009D8D0000}"/>
    <cellStyle name="Normal 246 3 2" xfId="22931" xr:uid="{00000000-0005-0000-0000-00009E8D0000}"/>
    <cellStyle name="Normal 246 4" xfId="22932" xr:uid="{00000000-0005-0000-0000-00009F8D0000}"/>
    <cellStyle name="Normal 247" xfId="22933" xr:uid="{00000000-0005-0000-0000-0000A08D0000}"/>
    <cellStyle name="Normal 247 2" xfId="22934" xr:uid="{00000000-0005-0000-0000-0000A18D0000}"/>
    <cellStyle name="Normal 248" xfId="22935" xr:uid="{00000000-0005-0000-0000-0000A28D0000}"/>
    <cellStyle name="Normal 248 2" xfId="22936" xr:uid="{00000000-0005-0000-0000-0000A38D0000}"/>
    <cellStyle name="Normal 248 2 2" xfId="22937" xr:uid="{00000000-0005-0000-0000-0000A48D0000}"/>
    <cellStyle name="Normal 248 3" xfId="22938" xr:uid="{00000000-0005-0000-0000-0000A58D0000}"/>
    <cellStyle name="Normal 249" xfId="22939" xr:uid="{00000000-0005-0000-0000-0000A68D0000}"/>
    <cellStyle name="Normal 249 2" xfId="22940" xr:uid="{00000000-0005-0000-0000-0000A78D0000}"/>
    <cellStyle name="Normal 249 2 2" xfId="22941" xr:uid="{00000000-0005-0000-0000-0000A88D0000}"/>
    <cellStyle name="Normal 249 3" xfId="22942" xr:uid="{00000000-0005-0000-0000-0000A98D0000}"/>
    <cellStyle name="Normal 25" xfId="22943" xr:uid="{00000000-0005-0000-0000-0000AA8D0000}"/>
    <cellStyle name="Normal 25 2" xfId="22944" xr:uid="{00000000-0005-0000-0000-0000AB8D0000}"/>
    <cellStyle name="Normal 25 2 2" xfId="42064" xr:uid="{00000000-0005-0000-0000-0000AC8D0000}"/>
    <cellStyle name="Normal 25 2 3" xfId="42063" xr:uid="{00000000-0005-0000-0000-0000AD8D0000}"/>
    <cellStyle name="Normal 25 3" xfId="42065" xr:uid="{00000000-0005-0000-0000-0000AE8D0000}"/>
    <cellStyle name="Normal 25 4" xfId="42066" xr:uid="{00000000-0005-0000-0000-0000AF8D0000}"/>
    <cellStyle name="Normal 25 5" xfId="42062" xr:uid="{00000000-0005-0000-0000-0000B08D0000}"/>
    <cellStyle name="Normal 250" xfId="22945" xr:uid="{00000000-0005-0000-0000-0000B18D0000}"/>
    <cellStyle name="Normal 250 2" xfId="22946" xr:uid="{00000000-0005-0000-0000-0000B28D0000}"/>
    <cellStyle name="Normal 250 2 2" xfId="22947" xr:uid="{00000000-0005-0000-0000-0000B38D0000}"/>
    <cellStyle name="Normal 250 3" xfId="22948" xr:uid="{00000000-0005-0000-0000-0000B48D0000}"/>
    <cellStyle name="Normal 251" xfId="22949" xr:uid="{00000000-0005-0000-0000-0000B58D0000}"/>
    <cellStyle name="Normal 251 2" xfId="22950" xr:uid="{00000000-0005-0000-0000-0000B68D0000}"/>
    <cellStyle name="Normal 252" xfId="22951" xr:uid="{00000000-0005-0000-0000-0000B78D0000}"/>
    <cellStyle name="Normal 252 2" xfId="22952" xr:uid="{00000000-0005-0000-0000-0000B88D0000}"/>
    <cellStyle name="Normal 253" xfId="22953" xr:uid="{00000000-0005-0000-0000-0000B98D0000}"/>
    <cellStyle name="Normal 253 2" xfId="22954" xr:uid="{00000000-0005-0000-0000-0000BA8D0000}"/>
    <cellStyle name="Normal 254" xfId="22955" xr:uid="{00000000-0005-0000-0000-0000BB8D0000}"/>
    <cellStyle name="Normal 254 2" xfId="22956" xr:uid="{00000000-0005-0000-0000-0000BC8D0000}"/>
    <cellStyle name="Normal 254 2 2" xfId="22957" xr:uid="{00000000-0005-0000-0000-0000BD8D0000}"/>
    <cellStyle name="Normal 254 2 2 2" xfId="22958" xr:uid="{00000000-0005-0000-0000-0000BE8D0000}"/>
    <cellStyle name="Normal 254 2 2 2 2" xfId="22959" xr:uid="{00000000-0005-0000-0000-0000BF8D0000}"/>
    <cellStyle name="Normal 254 2 2 2 3" xfId="50140" xr:uid="{00000000-0005-0000-0000-0000C08D0000}"/>
    <cellStyle name="Normal 254 2 2 3" xfId="22960" xr:uid="{00000000-0005-0000-0000-0000C18D0000}"/>
    <cellStyle name="Normal 254 2 2 4" xfId="22961" xr:uid="{00000000-0005-0000-0000-0000C28D0000}"/>
    <cellStyle name="Normal 254 2 2 5" xfId="39499" xr:uid="{00000000-0005-0000-0000-0000C38D0000}"/>
    <cellStyle name="Normal 254 2 2 6" xfId="50139" xr:uid="{00000000-0005-0000-0000-0000C48D0000}"/>
    <cellStyle name="Normal 254 2 3" xfId="22962" xr:uid="{00000000-0005-0000-0000-0000C58D0000}"/>
    <cellStyle name="Normal 254 2 3 2" xfId="22963" xr:uid="{00000000-0005-0000-0000-0000C68D0000}"/>
    <cellStyle name="Normal 254 2 3 3" xfId="50141" xr:uid="{00000000-0005-0000-0000-0000C78D0000}"/>
    <cellStyle name="Normal 254 2 4" xfId="22964" xr:uid="{00000000-0005-0000-0000-0000C88D0000}"/>
    <cellStyle name="Normal 254 2 5" xfId="22965" xr:uid="{00000000-0005-0000-0000-0000C98D0000}"/>
    <cellStyle name="Normal 254 2 6" xfId="39498" xr:uid="{00000000-0005-0000-0000-0000CA8D0000}"/>
    <cellStyle name="Normal 254 2 7" xfId="50138" xr:uid="{00000000-0005-0000-0000-0000CB8D0000}"/>
    <cellStyle name="Normal 254 3" xfId="22966" xr:uid="{00000000-0005-0000-0000-0000CC8D0000}"/>
    <cellStyle name="Normal 254 3 2" xfId="22967" xr:uid="{00000000-0005-0000-0000-0000CD8D0000}"/>
    <cellStyle name="Normal 254 3 2 2" xfId="22968" xr:uid="{00000000-0005-0000-0000-0000CE8D0000}"/>
    <cellStyle name="Normal 254 3 2 3" xfId="50143" xr:uid="{00000000-0005-0000-0000-0000CF8D0000}"/>
    <cellStyle name="Normal 254 3 3" xfId="22969" xr:uid="{00000000-0005-0000-0000-0000D08D0000}"/>
    <cellStyle name="Normal 254 3 4" xfId="22970" xr:uid="{00000000-0005-0000-0000-0000D18D0000}"/>
    <cellStyle name="Normal 254 3 5" xfId="39500" xr:uid="{00000000-0005-0000-0000-0000D28D0000}"/>
    <cellStyle name="Normal 254 3 6" xfId="50142" xr:uid="{00000000-0005-0000-0000-0000D38D0000}"/>
    <cellStyle name="Normal 254 4" xfId="22971" xr:uid="{00000000-0005-0000-0000-0000D48D0000}"/>
    <cellStyle name="Normal 254 5" xfId="22972" xr:uid="{00000000-0005-0000-0000-0000D58D0000}"/>
    <cellStyle name="Normal 254 5 2" xfId="22973" xr:uid="{00000000-0005-0000-0000-0000D68D0000}"/>
    <cellStyle name="Normal 254 5 3" xfId="50144" xr:uid="{00000000-0005-0000-0000-0000D78D0000}"/>
    <cellStyle name="Normal 254 6" xfId="22974" xr:uid="{00000000-0005-0000-0000-0000D88D0000}"/>
    <cellStyle name="Normal 254 7" xfId="22975" xr:uid="{00000000-0005-0000-0000-0000D98D0000}"/>
    <cellStyle name="Normal 254 8" xfId="35325" xr:uid="{00000000-0005-0000-0000-0000DA8D0000}"/>
    <cellStyle name="Normal 254 9" xfId="50137" xr:uid="{00000000-0005-0000-0000-0000DB8D0000}"/>
    <cellStyle name="Normal 255" xfId="22976" xr:uid="{00000000-0005-0000-0000-0000DC8D0000}"/>
    <cellStyle name="Normal 255 2" xfId="22977" xr:uid="{00000000-0005-0000-0000-0000DD8D0000}"/>
    <cellStyle name="Normal 255 2 2" xfId="22978" xr:uid="{00000000-0005-0000-0000-0000DE8D0000}"/>
    <cellStyle name="Normal 255 2 2 2" xfId="22979" xr:uid="{00000000-0005-0000-0000-0000DF8D0000}"/>
    <cellStyle name="Normal 255 2 2 2 2" xfId="22980" xr:uid="{00000000-0005-0000-0000-0000E08D0000}"/>
    <cellStyle name="Normal 255 2 2 2 3" xfId="50148" xr:uid="{00000000-0005-0000-0000-0000E18D0000}"/>
    <cellStyle name="Normal 255 2 2 3" xfId="22981" xr:uid="{00000000-0005-0000-0000-0000E28D0000}"/>
    <cellStyle name="Normal 255 2 2 4" xfId="22982" xr:uid="{00000000-0005-0000-0000-0000E38D0000}"/>
    <cellStyle name="Normal 255 2 2 5" xfId="39502" xr:uid="{00000000-0005-0000-0000-0000E48D0000}"/>
    <cellStyle name="Normal 255 2 2 6" xfId="50147" xr:uid="{00000000-0005-0000-0000-0000E58D0000}"/>
    <cellStyle name="Normal 255 2 3" xfId="22983" xr:uid="{00000000-0005-0000-0000-0000E68D0000}"/>
    <cellStyle name="Normal 255 2 3 2" xfId="22984" xr:uid="{00000000-0005-0000-0000-0000E78D0000}"/>
    <cellStyle name="Normal 255 2 3 3" xfId="50149" xr:uid="{00000000-0005-0000-0000-0000E88D0000}"/>
    <cellStyle name="Normal 255 2 4" xfId="22985" xr:uid="{00000000-0005-0000-0000-0000E98D0000}"/>
    <cellStyle name="Normal 255 2 5" xfId="22986" xr:uid="{00000000-0005-0000-0000-0000EA8D0000}"/>
    <cellStyle name="Normal 255 2 6" xfId="39501" xr:uid="{00000000-0005-0000-0000-0000EB8D0000}"/>
    <cellStyle name="Normal 255 2 7" xfId="50146" xr:uid="{00000000-0005-0000-0000-0000EC8D0000}"/>
    <cellStyle name="Normal 255 3" xfId="22987" xr:uid="{00000000-0005-0000-0000-0000ED8D0000}"/>
    <cellStyle name="Normal 255 3 2" xfId="22988" xr:uid="{00000000-0005-0000-0000-0000EE8D0000}"/>
    <cellStyle name="Normal 255 3 2 2" xfId="22989" xr:uid="{00000000-0005-0000-0000-0000EF8D0000}"/>
    <cellStyle name="Normal 255 3 2 3" xfId="50151" xr:uid="{00000000-0005-0000-0000-0000F08D0000}"/>
    <cellStyle name="Normal 255 3 3" xfId="22990" xr:uid="{00000000-0005-0000-0000-0000F18D0000}"/>
    <cellStyle name="Normal 255 3 4" xfId="22991" xr:uid="{00000000-0005-0000-0000-0000F28D0000}"/>
    <cellStyle name="Normal 255 3 5" xfId="39503" xr:uid="{00000000-0005-0000-0000-0000F38D0000}"/>
    <cellStyle name="Normal 255 3 6" xfId="50150" xr:uid="{00000000-0005-0000-0000-0000F48D0000}"/>
    <cellStyle name="Normal 255 4" xfId="22992" xr:uid="{00000000-0005-0000-0000-0000F58D0000}"/>
    <cellStyle name="Normal 255 5" xfId="22993" xr:uid="{00000000-0005-0000-0000-0000F68D0000}"/>
    <cellStyle name="Normal 255 5 2" xfId="22994" xr:uid="{00000000-0005-0000-0000-0000F78D0000}"/>
    <cellStyle name="Normal 255 5 3" xfId="50152" xr:uid="{00000000-0005-0000-0000-0000F88D0000}"/>
    <cellStyle name="Normal 255 6" xfId="22995" xr:uid="{00000000-0005-0000-0000-0000F98D0000}"/>
    <cellStyle name="Normal 255 7" xfId="22996" xr:uid="{00000000-0005-0000-0000-0000FA8D0000}"/>
    <cellStyle name="Normal 255 8" xfId="35326" xr:uid="{00000000-0005-0000-0000-0000FB8D0000}"/>
    <cellStyle name="Normal 255 9" xfId="50145" xr:uid="{00000000-0005-0000-0000-0000FC8D0000}"/>
    <cellStyle name="Normal 256" xfId="22997" xr:uid="{00000000-0005-0000-0000-0000FD8D0000}"/>
    <cellStyle name="Normal 256 2" xfId="22998" xr:uid="{00000000-0005-0000-0000-0000FE8D0000}"/>
    <cellStyle name="Normal 256 2 2" xfId="22999" xr:uid="{00000000-0005-0000-0000-0000FF8D0000}"/>
    <cellStyle name="Normal 256 2 2 2" xfId="23000" xr:uid="{00000000-0005-0000-0000-0000008E0000}"/>
    <cellStyle name="Normal 256 2 2 2 2" xfId="23001" xr:uid="{00000000-0005-0000-0000-0000018E0000}"/>
    <cellStyle name="Normal 256 2 2 2 3" xfId="50156" xr:uid="{00000000-0005-0000-0000-0000028E0000}"/>
    <cellStyle name="Normal 256 2 2 3" xfId="23002" xr:uid="{00000000-0005-0000-0000-0000038E0000}"/>
    <cellStyle name="Normal 256 2 2 4" xfId="23003" xr:uid="{00000000-0005-0000-0000-0000048E0000}"/>
    <cellStyle name="Normal 256 2 2 5" xfId="39505" xr:uid="{00000000-0005-0000-0000-0000058E0000}"/>
    <cellStyle name="Normal 256 2 2 6" xfId="50155" xr:uid="{00000000-0005-0000-0000-0000068E0000}"/>
    <cellStyle name="Normal 256 2 3" xfId="23004" xr:uid="{00000000-0005-0000-0000-0000078E0000}"/>
    <cellStyle name="Normal 256 2 4" xfId="23005" xr:uid="{00000000-0005-0000-0000-0000088E0000}"/>
    <cellStyle name="Normal 256 2 4 2" xfId="23006" xr:uid="{00000000-0005-0000-0000-0000098E0000}"/>
    <cellStyle name="Normal 256 2 4 3" xfId="50157" xr:uid="{00000000-0005-0000-0000-00000A8E0000}"/>
    <cellStyle name="Normal 256 2 5" xfId="23007" xr:uid="{00000000-0005-0000-0000-00000B8E0000}"/>
    <cellStyle name="Normal 256 2 6" xfId="23008" xr:uid="{00000000-0005-0000-0000-00000C8E0000}"/>
    <cellStyle name="Normal 256 2 7" xfId="39504" xr:uid="{00000000-0005-0000-0000-00000D8E0000}"/>
    <cellStyle name="Normal 256 2 8" xfId="50154" xr:uid="{00000000-0005-0000-0000-00000E8E0000}"/>
    <cellStyle name="Normal 256 3" xfId="23009" xr:uid="{00000000-0005-0000-0000-00000F8E0000}"/>
    <cellStyle name="Normal 256 3 2" xfId="23010" xr:uid="{00000000-0005-0000-0000-0000108E0000}"/>
    <cellStyle name="Normal 256 3 2 2" xfId="23011" xr:uid="{00000000-0005-0000-0000-0000118E0000}"/>
    <cellStyle name="Normal 256 3 2 3" xfId="50159" xr:uid="{00000000-0005-0000-0000-0000128E0000}"/>
    <cellStyle name="Normal 256 3 3" xfId="23012" xr:uid="{00000000-0005-0000-0000-0000138E0000}"/>
    <cellStyle name="Normal 256 3 4" xfId="23013" xr:uid="{00000000-0005-0000-0000-0000148E0000}"/>
    <cellStyle name="Normal 256 3 5" xfId="39506" xr:uid="{00000000-0005-0000-0000-0000158E0000}"/>
    <cellStyle name="Normal 256 3 6" xfId="50158" xr:uid="{00000000-0005-0000-0000-0000168E0000}"/>
    <cellStyle name="Normal 256 4" xfId="23014" xr:uid="{00000000-0005-0000-0000-0000178E0000}"/>
    <cellStyle name="Normal 256 5" xfId="23015" xr:uid="{00000000-0005-0000-0000-0000188E0000}"/>
    <cellStyle name="Normal 256 5 2" xfId="23016" xr:uid="{00000000-0005-0000-0000-0000198E0000}"/>
    <cellStyle name="Normal 256 5 3" xfId="50160" xr:uid="{00000000-0005-0000-0000-00001A8E0000}"/>
    <cellStyle name="Normal 256 6" xfId="23017" xr:uid="{00000000-0005-0000-0000-00001B8E0000}"/>
    <cellStyle name="Normal 256 7" xfId="23018" xr:uid="{00000000-0005-0000-0000-00001C8E0000}"/>
    <cellStyle name="Normal 256 8" xfId="35327" xr:uid="{00000000-0005-0000-0000-00001D8E0000}"/>
    <cellStyle name="Normal 256 9" xfId="50153" xr:uid="{00000000-0005-0000-0000-00001E8E0000}"/>
    <cellStyle name="Normal 257" xfId="23019" xr:uid="{00000000-0005-0000-0000-00001F8E0000}"/>
    <cellStyle name="Normal 257 2" xfId="23020" xr:uid="{00000000-0005-0000-0000-0000208E0000}"/>
    <cellStyle name="Normal 257 2 2" xfId="23021" xr:uid="{00000000-0005-0000-0000-0000218E0000}"/>
    <cellStyle name="Normal 257 2 2 2" xfId="23022" xr:uid="{00000000-0005-0000-0000-0000228E0000}"/>
    <cellStyle name="Normal 257 2 2 2 2" xfId="23023" xr:uid="{00000000-0005-0000-0000-0000238E0000}"/>
    <cellStyle name="Normal 257 2 2 2 3" xfId="50164" xr:uid="{00000000-0005-0000-0000-0000248E0000}"/>
    <cellStyle name="Normal 257 2 2 3" xfId="23024" xr:uid="{00000000-0005-0000-0000-0000258E0000}"/>
    <cellStyle name="Normal 257 2 2 4" xfId="23025" xr:uid="{00000000-0005-0000-0000-0000268E0000}"/>
    <cellStyle name="Normal 257 2 2 5" xfId="39508" xr:uid="{00000000-0005-0000-0000-0000278E0000}"/>
    <cellStyle name="Normal 257 2 2 6" xfId="50163" xr:uid="{00000000-0005-0000-0000-0000288E0000}"/>
    <cellStyle name="Normal 257 2 3" xfId="23026" xr:uid="{00000000-0005-0000-0000-0000298E0000}"/>
    <cellStyle name="Normal 257 2 3 2" xfId="23027" xr:uid="{00000000-0005-0000-0000-00002A8E0000}"/>
    <cellStyle name="Normal 257 2 3 3" xfId="50165" xr:uid="{00000000-0005-0000-0000-00002B8E0000}"/>
    <cellStyle name="Normal 257 2 4" xfId="23028" xr:uid="{00000000-0005-0000-0000-00002C8E0000}"/>
    <cellStyle name="Normal 257 2 5" xfId="23029" xr:uid="{00000000-0005-0000-0000-00002D8E0000}"/>
    <cellStyle name="Normal 257 2 6" xfId="39507" xr:uid="{00000000-0005-0000-0000-00002E8E0000}"/>
    <cellStyle name="Normal 257 2 7" xfId="50162" xr:uid="{00000000-0005-0000-0000-00002F8E0000}"/>
    <cellStyle name="Normal 257 3" xfId="23030" xr:uid="{00000000-0005-0000-0000-0000308E0000}"/>
    <cellStyle name="Normal 257 3 2" xfId="23031" xr:uid="{00000000-0005-0000-0000-0000318E0000}"/>
    <cellStyle name="Normal 257 3 2 2" xfId="23032" xr:uid="{00000000-0005-0000-0000-0000328E0000}"/>
    <cellStyle name="Normal 257 3 2 3" xfId="50167" xr:uid="{00000000-0005-0000-0000-0000338E0000}"/>
    <cellStyle name="Normal 257 3 3" xfId="23033" xr:uid="{00000000-0005-0000-0000-0000348E0000}"/>
    <cellStyle name="Normal 257 3 4" xfId="23034" xr:uid="{00000000-0005-0000-0000-0000358E0000}"/>
    <cellStyle name="Normal 257 3 5" xfId="39509" xr:uid="{00000000-0005-0000-0000-0000368E0000}"/>
    <cellStyle name="Normal 257 3 6" xfId="50166" xr:uid="{00000000-0005-0000-0000-0000378E0000}"/>
    <cellStyle name="Normal 257 4" xfId="23035" xr:uid="{00000000-0005-0000-0000-0000388E0000}"/>
    <cellStyle name="Normal 257 5" xfId="23036" xr:uid="{00000000-0005-0000-0000-0000398E0000}"/>
    <cellStyle name="Normal 257 5 2" xfId="23037" xr:uid="{00000000-0005-0000-0000-00003A8E0000}"/>
    <cellStyle name="Normal 257 5 3" xfId="50168" xr:uid="{00000000-0005-0000-0000-00003B8E0000}"/>
    <cellStyle name="Normal 257 6" xfId="23038" xr:uid="{00000000-0005-0000-0000-00003C8E0000}"/>
    <cellStyle name="Normal 257 7" xfId="23039" xr:uid="{00000000-0005-0000-0000-00003D8E0000}"/>
    <cellStyle name="Normal 257 8" xfId="35328" xr:uid="{00000000-0005-0000-0000-00003E8E0000}"/>
    <cellStyle name="Normal 257 9" xfId="50161" xr:uid="{00000000-0005-0000-0000-00003F8E0000}"/>
    <cellStyle name="Normal 258" xfId="23040" xr:uid="{00000000-0005-0000-0000-0000408E0000}"/>
    <cellStyle name="Normal 258 2" xfId="23041" xr:uid="{00000000-0005-0000-0000-0000418E0000}"/>
    <cellStyle name="Normal 258 2 2" xfId="23042" xr:uid="{00000000-0005-0000-0000-0000428E0000}"/>
    <cellStyle name="Normal 258 2 2 2" xfId="23043" xr:uid="{00000000-0005-0000-0000-0000438E0000}"/>
    <cellStyle name="Normal 258 2 2 2 2" xfId="23044" xr:uid="{00000000-0005-0000-0000-0000448E0000}"/>
    <cellStyle name="Normal 258 2 2 2 3" xfId="50172" xr:uid="{00000000-0005-0000-0000-0000458E0000}"/>
    <cellStyle name="Normal 258 2 2 3" xfId="23045" xr:uid="{00000000-0005-0000-0000-0000468E0000}"/>
    <cellStyle name="Normal 258 2 2 4" xfId="23046" xr:uid="{00000000-0005-0000-0000-0000478E0000}"/>
    <cellStyle name="Normal 258 2 2 5" xfId="39511" xr:uid="{00000000-0005-0000-0000-0000488E0000}"/>
    <cellStyle name="Normal 258 2 2 6" xfId="50171" xr:uid="{00000000-0005-0000-0000-0000498E0000}"/>
    <cellStyle name="Normal 258 2 3" xfId="23047" xr:uid="{00000000-0005-0000-0000-00004A8E0000}"/>
    <cellStyle name="Normal 258 2 3 2" xfId="23048" xr:uid="{00000000-0005-0000-0000-00004B8E0000}"/>
    <cellStyle name="Normal 258 2 3 3" xfId="50173" xr:uid="{00000000-0005-0000-0000-00004C8E0000}"/>
    <cellStyle name="Normal 258 2 4" xfId="23049" xr:uid="{00000000-0005-0000-0000-00004D8E0000}"/>
    <cellStyle name="Normal 258 2 5" xfId="23050" xr:uid="{00000000-0005-0000-0000-00004E8E0000}"/>
    <cellStyle name="Normal 258 2 6" xfId="39510" xr:uid="{00000000-0005-0000-0000-00004F8E0000}"/>
    <cellStyle name="Normal 258 2 7" xfId="50170" xr:uid="{00000000-0005-0000-0000-0000508E0000}"/>
    <cellStyle name="Normal 258 3" xfId="23051" xr:uid="{00000000-0005-0000-0000-0000518E0000}"/>
    <cellStyle name="Normal 258 3 2" xfId="23052" xr:uid="{00000000-0005-0000-0000-0000528E0000}"/>
    <cellStyle name="Normal 258 3 2 2" xfId="23053" xr:uid="{00000000-0005-0000-0000-0000538E0000}"/>
    <cellStyle name="Normal 258 3 2 3" xfId="50175" xr:uid="{00000000-0005-0000-0000-0000548E0000}"/>
    <cellStyle name="Normal 258 3 3" xfId="23054" xr:uid="{00000000-0005-0000-0000-0000558E0000}"/>
    <cellStyle name="Normal 258 3 4" xfId="23055" xr:uid="{00000000-0005-0000-0000-0000568E0000}"/>
    <cellStyle name="Normal 258 3 5" xfId="39512" xr:uid="{00000000-0005-0000-0000-0000578E0000}"/>
    <cellStyle name="Normal 258 3 6" xfId="50174" xr:uid="{00000000-0005-0000-0000-0000588E0000}"/>
    <cellStyle name="Normal 258 4" xfId="23056" xr:uid="{00000000-0005-0000-0000-0000598E0000}"/>
    <cellStyle name="Normal 258 5" xfId="23057" xr:uid="{00000000-0005-0000-0000-00005A8E0000}"/>
    <cellStyle name="Normal 258 5 2" xfId="23058" xr:uid="{00000000-0005-0000-0000-00005B8E0000}"/>
    <cellStyle name="Normal 258 5 3" xfId="50176" xr:uid="{00000000-0005-0000-0000-00005C8E0000}"/>
    <cellStyle name="Normal 258 6" xfId="23059" xr:uid="{00000000-0005-0000-0000-00005D8E0000}"/>
    <cellStyle name="Normal 258 7" xfId="23060" xr:uid="{00000000-0005-0000-0000-00005E8E0000}"/>
    <cellStyle name="Normal 258 8" xfId="35329" xr:uid="{00000000-0005-0000-0000-00005F8E0000}"/>
    <cellStyle name="Normal 258 9" xfId="50169" xr:uid="{00000000-0005-0000-0000-0000608E0000}"/>
    <cellStyle name="Normal 259" xfId="23061" xr:uid="{00000000-0005-0000-0000-0000618E0000}"/>
    <cellStyle name="Normal 259 2" xfId="23062" xr:uid="{00000000-0005-0000-0000-0000628E0000}"/>
    <cellStyle name="Normal 259 2 2" xfId="23063" xr:uid="{00000000-0005-0000-0000-0000638E0000}"/>
    <cellStyle name="Normal 259 2 2 2" xfId="23064" xr:uid="{00000000-0005-0000-0000-0000648E0000}"/>
    <cellStyle name="Normal 259 2 2 2 2" xfId="23065" xr:uid="{00000000-0005-0000-0000-0000658E0000}"/>
    <cellStyle name="Normal 259 2 2 2 3" xfId="50180" xr:uid="{00000000-0005-0000-0000-0000668E0000}"/>
    <cellStyle name="Normal 259 2 2 3" xfId="23066" xr:uid="{00000000-0005-0000-0000-0000678E0000}"/>
    <cellStyle name="Normal 259 2 2 4" xfId="23067" xr:uid="{00000000-0005-0000-0000-0000688E0000}"/>
    <cellStyle name="Normal 259 2 2 5" xfId="39514" xr:uid="{00000000-0005-0000-0000-0000698E0000}"/>
    <cellStyle name="Normal 259 2 2 6" xfId="50179" xr:uid="{00000000-0005-0000-0000-00006A8E0000}"/>
    <cellStyle name="Normal 259 2 3" xfId="23068" xr:uid="{00000000-0005-0000-0000-00006B8E0000}"/>
    <cellStyle name="Normal 259 2 3 2" xfId="23069" xr:uid="{00000000-0005-0000-0000-00006C8E0000}"/>
    <cellStyle name="Normal 259 2 3 3" xfId="50181" xr:uid="{00000000-0005-0000-0000-00006D8E0000}"/>
    <cellStyle name="Normal 259 2 4" xfId="23070" xr:uid="{00000000-0005-0000-0000-00006E8E0000}"/>
    <cellStyle name="Normal 259 2 5" xfId="23071" xr:uid="{00000000-0005-0000-0000-00006F8E0000}"/>
    <cellStyle name="Normal 259 2 6" xfId="39513" xr:uid="{00000000-0005-0000-0000-0000708E0000}"/>
    <cellStyle name="Normal 259 2 7" xfId="50178" xr:uid="{00000000-0005-0000-0000-0000718E0000}"/>
    <cellStyle name="Normal 259 3" xfId="23072" xr:uid="{00000000-0005-0000-0000-0000728E0000}"/>
    <cellStyle name="Normal 259 3 2" xfId="23073" xr:uid="{00000000-0005-0000-0000-0000738E0000}"/>
    <cellStyle name="Normal 259 3 2 2" xfId="23074" xr:uid="{00000000-0005-0000-0000-0000748E0000}"/>
    <cellStyle name="Normal 259 3 2 3" xfId="50183" xr:uid="{00000000-0005-0000-0000-0000758E0000}"/>
    <cellStyle name="Normal 259 3 3" xfId="23075" xr:uid="{00000000-0005-0000-0000-0000768E0000}"/>
    <cellStyle name="Normal 259 3 4" xfId="23076" xr:uid="{00000000-0005-0000-0000-0000778E0000}"/>
    <cellStyle name="Normal 259 3 5" xfId="39515" xr:uid="{00000000-0005-0000-0000-0000788E0000}"/>
    <cellStyle name="Normal 259 3 6" xfId="50182" xr:uid="{00000000-0005-0000-0000-0000798E0000}"/>
    <cellStyle name="Normal 259 4" xfId="23077" xr:uid="{00000000-0005-0000-0000-00007A8E0000}"/>
    <cellStyle name="Normal 259 5" xfId="23078" xr:uid="{00000000-0005-0000-0000-00007B8E0000}"/>
    <cellStyle name="Normal 259 5 2" xfId="23079" xr:uid="{00000000-0005-0000-0000-00007C8E0000}"/>
    <cellStyle name="Normal 259 5 3" xfId="50184" xr:uid="{00000000-0005-0000-0000-00007D8E0000}"/>
    <cellStyle name="Normal 259 6" xfId="23080" xr:uid="{00000000-0005-0000-0000-00007E8E0000}"/>
    <cellStyle name="Normal 259 7" xfId="23081" xr:uid="{00000000-0005-0000-0000-00007F8E0000}"/>
    <cellStyle name="Normal 259 8" xfId="35330" xr:uid="{00000000-0005-0000-0000-0000808E0000}"/>
    <cellStyle name="Normal 259 9" xfId="50177" xr:uid="{00000000-0005-0000-0000-0000818E0000}"/>
    <cellStyle name="Normal 26" xfId="23082" xr:uid="{00000000-0005-0000-0000-0000828E0000}"/>
    <cellStyle name="Normal 26 2" xfId="23083" xr:uid="{00000000-0005-0000-0000-0000838E0000}"/>
    <cellStyle name="Normal 26 2 2" xfId="42069" xr:uid="{00000000-0005-0000-0000-0000848E0000}"/>
    <cellStyle name="Normal 26 2 3" xfId="42068" xr:uid="{00000000-0005-0000-0000-0000858E0000}"/>
    <cellStyle name="Normal 26 3" xfId="42070" xr:uid="{00000000-0005-0000-0000-0000868E0000}"/>
    <cellStyle name="Normal 26 4" xfId="42071" xr:uid="{00000000-0005-0000-0000-0000878E0000}"/>
    <cellStyle name="Normal 26 5" xfId="42067" xr:uid="{00000000-0005-0000-0000-0000888E0000}"/>
    <cellStyle name="Normal 260" xfId="23084" xr:uid="{00000000-0005-0000-0000-0000898E0000}"/>
    <cellStyle name="Normal 260 2" xfId="23085" xr:uid="{00000000-0005-0000-0000-00008A8E0000}"/>
    <cellStyle name="Normal 260 2 2" xfId="23086" xr:uid="{00000000-0005-0000-0000-00008B8E0000}"/>
    <cellStyle name="Normal 260 2 2 2" xfId="23087" xr:uid="{00000000-0005-0000-0000-00008C8E0000}"/>
    <cellStyle name="Normal 260 2 2 2 2" xfId="23088" xr:uid="{00000000-0005-0000-0000-00008D8E0000}"/>
    <cellStyle name="Normal 260 2 2 2 3" xfId="50188" xr:uid="{00000000-0005-0000-0000-00008E8E0000}"/>
    <cellStyle name="Normal 260 2 2 3" xfId="23089" xr:uid="{00000000-0005-0000-0000-00008F8E0000}"/>
    <cellStyle name="Normal 260 2 2 4" xfId="23090" xr:uid="{00000000-0005-0000-0000-0000908E0000}"/>
    <cellStyle name="Normal 260 2 2 5" xfId="39517" xr:uid="{00000000-0005-0000-0000-0000918E0000}"/>
    <cellStyle name="Normal 260 2 2 6" xfId="50187" xr:uid="{00000000-0005-0000-0000-0000928E0000}"/>
    <cellStyle name="Normal 260 2 3" xfId="23091" xr:uid="{00000000-0005-0000-0000-0000938E0000}"/>
    <cellStyle name="Normal 260 2 3 2" xfId="23092" xr:uid="{00000000-0005-0000-0000-0000948E0000}"/>
    <cellStyle name="Normal 260 2 3 3" xfId="50189" xr:uid="{00000000-0005-0000-0000-0000958E0000}"/>
    <cellStyle name="Normal 260 2 4" xfId="23093" xr:uid="{00000000-0005-0000-0000-0000968E0000}"/>
    <cellStyle name="Normal 260 2 5" xfId="23094" xr:uid="{00000000-0005-0000-0000-0000978E0000}"/>
    <cellStyle name="Normal 260 2 6" xfId="39516" xr:uid="{00000000-0005-0000-0000-0000988E0000}"/>
    <cellStyle name="Normal 260 2 7" xfId="50186" xr:uid="{00000000-0005-0000-0000-0000998E0000}"/>
    <cellStyle name="Normal 260 3" xfId="23095" xr:uid="{00000000-0005-0000-0000-00009A8E0000}"/>
    <cellStyle name="Normal 260 3 2" xfId="23096" xr:uid="{00000000-0005-0000-0000-00009B8E0000}"/>
    <cellStyle name="Normal 260 3 2 2" xfId="23097" xr:uid="{00000000-0005-0000-0000-00009C8E0000}"/>
    <cellStyle name="Normal 260 3 2 3" xfId="50191" xr:uid="{00000000-0005-0000-0000-00009D8E0000}"/>
    <cellStyle name="Normal 260 3 3" xfId="23098" xr:uid="{00000000-0005-0000-0000-00009E8E0000}"/>
    <cellStyle name="Normal 260 3 4" xfId="23099" xr:uid="{00000000-0005-0000-0000-00009F8E0000}"/>
    <cellStyle name="Normal 260 3 5" xfId="39518" xr:uid="{00000000-0005-0000-0000-0000A08E0000}"/>
    <cellStyle name="Normal 260 3 6" xfId="50190" xr:uid="{00000000-0005-0000-0000-0000A18E0000}"/>
    <cellStyle name="Normal 260 4" xfId="23100" xr:uid="{00000000-0005-0000-0000-0000A28E0000}"/>
    <cellStyle name="Normal 260 5" xfId="23101" xr:uid="{00000000-0005-0000-0000-0000A38E0000}"/>
    <cellStyle name="Normal 260 5 2" xfId="23102" xr:uid="{00000000-0005-0000-0000-0000A48E0000}"/>
    <cellStyle name="Normal 260 5 3" xfId="50192" xr:uid="{00000000-0005-0000-0000-0000A58E0000}"/>
    <cellStyle name="Normal 260 6" xfId="23103" xr:uid="{00000000-0005-0000-0000-0000A68E0000}"/>
    <cellStyle name="Normal 260 7" xfId="23104" xr:uid="{00000000-0005-0000-0000-0000A78E0000}"/>
    <cellStyle name="Normal 260 8" xfId="35331" xr:uid="{00000000-0005-0000-0000-0000A88E0000}"/>
    <cellStyle name="Normal 260 9" xfId="50185" xr:uid="{00000000-0005-0000-0000-0000A98E0000}"/>
    <cellStyle name="Normal 261" xfId="23105" xr:uid="{00000000-0005-0000-0000-0000AA8E0000}"/>
    <cellStyle name="Normal 261 2" xfId="23106" xr:uid="{00000000-0005-0000-0000-0000AB8E0000}"/>
    <cellStyle name="Normal 261 2 2" xfId="23107" xr:uid="{00000000-0005-0000-0000-0000AC8E0000}"/>
    <cellStyle name="Normal 261 2 2 2" xfId="23108" xr:uid="{00000000-0005-0000-0000-0000AD8E0000}"/>
    <cellStyle name="Normal 261 2 2 2 2" xfId="23109" xr:uid="{00000000-0005-0000-0000-0000AE8E0000}"/>
    <cellStyle name="Normal 261 2 2 2 3" xfId="50196" xr:uid="{00000000-0005-0000-0000-0000AF8E0000}"/>
    <cellStyle name="Normal 261 2 2 3" xfId="23110" xr:uid="{00000000-0005-0000-0000-0000B08E0000}"/>
    <cellStyle name="Normal 261 2 2 4" xfId="23111" xr:uid="{00000000-0005-0000-0000-0000B18E0000}"/>
    <cellStyle name="Normal 261 2 2 5" xfId="39520" xr:uid="{00000000-0005-0000-0000-0000B28E0000}"/>
    <cellStyle name="Normal 261 2 2 6" xfId="50195" xr:uid="{00000000-0005-0000-0000-0000B38E0000}"/>
    <cellStyle name="Normal 261 2 3" xfId="23112" xr:uid="{00000000-0005-0000-0000-0000B48E0000}"/>
    <cellStyle name="Normal 261 2 3 2" xfId="23113" xr:uid="{00000000-0005-0000-0000-0000B58E0000}"/>
    <cellStyle name="Normal 261 2 3 3" xfId="50197" xr:uid="{00000000-0005-0000-0000-0000B68E0000}"/>
    <cellStyle name="Normal 261 2 4" xfId="23114" xr:uid="{00000000-0005-0000-0000-0000B78E0000}"/>
    <cellStyle name="Normal 261 2 5" xfId="23115" xr:uid="{00000000-0005-0000-0000-0000B88E0000}"/>
    <cellStyle name="Normal 261 2 6" xfId="39519" xr:uid="{00000000-0005-0000-0000-0000B98E0000}"/>
    <cellStyle name="Normal 261 2 7" xfId="50194" xr:uid="{00000000-0005-0000-0000-0000BA8E0000}"/>
    <cellStyle name="Normal 261 3" xfId="23116" xr:uid="{00000000-0005-0000-0000-0000BB8E0000}"/>
    <cellStyle name="Normal 261 3 2" xfId="23117" xr:uid="{00000000-0005-0000-0000-0000BC8E0000}"/>
    <cellStyle name="Normal 261 3 2 2" xfId="23118" xr:uid="{00000000-0005-0000-0000-0000BD8E0000}"/>
    <cellStyle name="Normal 261 3 2 3" xfId="50199" xr:uid="{00000000-0005-0000-0000-0000BE8E0000}"/>
    <cellStyle name="Normal 261 3 3" xfId="23119" xr:uid="{00000000-0005-0000-0000-0000BF8E0000}"/>
    <cellStyle name="Normal 261 3 4" xfId="23120" xr:uid="{00000000-0005-0000-0000-0000C08E0000}"/>
    <cellStyle name="Normal 261 3 5" xfId="39521" xr:uid="{00000000-0005-0000-0000-0000C18E0000}"/>
    <cellStyle name="Normal 261 3 6" xfId="50198" xr:uid="{00000000-0005-0000-0000-0000C28E0000}"/>
    <cellStyle name="Normal 261 4" xfId="23121" xr:uid="{00000000-0005-0000-0000-0000C38E0000}"/>
    <cellStyle name="Normal 261 5" xfId="23122" xr:uid="{00000000-0005-0000-0000-0000C48E0000}"/>
    <cellStyle name="Normal 261 5 2" xfId="23123" xr:uid="{00000000-0005-0000-0000-0000C58E0000}"/>
    <cellStyle name="Normal 261 5 3" xfId="50200" xr:uid="{00000000-0005-0000-0000-0000C68E0000}"/>
    <cellStyle name="Normal 261 6" xfId="23124" xr:uid="{00000000-0005-0000-0000-0000C78E0000}"/>
    <cellStyle name="Normal 261 7" xfId="23125" xr:uid="{00000000-0005-0000-0000-0000C88E0000}"/>
    <cellStyle name="Normal 261 8" xfId="35332" xr:uid="{00000000-0005-0000-0000-0000C98E0000}"/>
    <cellStyle name="Normal 261 9" xfId="50193" xr:uid="{00000000-0005-0000-0000-0000CA8E0000}"/>
    <cellStyle name="Normal 262" xfId="23126" xr:uid="{00000000-0005-0000-0000-0000CB8E0000}"/>
    <cellStyle name="Normal 262 2" xfId="23127" xr:uid="{00000000-0005-0000-0000-0000CC8E0000}"/>
    <cellStyle name="Normal 262 2 2" xfId="23128" xr:uid="{00000000-0005-0000-0000-0000CD8E0000}"/>
    <cellStyle name="Normal 262 2 2 2" xfId="23129" xr:uid="{00000000-0005-0000-0000-0000CE8E0000}"/>
    <cellStyle name="Normal 262 2 2 2 2" xfId="23130" xr:uid="{00000000-0005-0000-0000-0000CF8E0000}"/>
    <cellStyle name="Normal 262 2 2 2 3" xfId="50204" xr:uid="{00000000-0005-0000-0000-0000D08E0000}"/>
    <cellStyle name="Normal 262 2 2 3" xfId="23131" xr:uid="{00000000-0005-0000-0000-0000D18E0000}"/>
    <cellStyle name="Normal 262 2 2 4" xfId="23132" xr:uid="{00000000-0005-0000-0000-0000D28E0000}"/>
    <cellStyle name="Normal 262 2 2 5" xfId="39523" xr:uid="{00000000-0005-0000-0000-0000D38E0000}"/>
    <cellStyle name="Normal 262 2 2 6" xfId="50203" xr:uid="{00000000-0005-0000-0000-0000D48E0000}"/>
    <cellStyle name="Normal 262 2 3" xfId="23133" xr:uid="{00000000-0005-0000-0000-0000D58E0000}"/>
    <cellStyle name="Normal 262 2 3 2" xfId="23134" xr:uid="{00000000-0005-0000-0000-0000D68E0000}"/>
    <cellStyle name="Normal 262 2 3 3" xfId="50205" xr:uid="{00000000-0005-0000-0000-0000D78E0000}"/>
    <cellStyle name="Normal 262 2 4" xfId="23135" xr:uid="{00000000-0005-0000-0000-0000D88E0000}"/>
    <cellStyle name="Normal 262 2 5" xfId="23136" xr:uid="{00000000-0005-0000-0000-0000D98E0000}"/>
    <cellStyle name="Normal 262 2 6" xfId="39522" xr:uid="{00000000-0005-0000-0000-0000DA8E0000}"/>
    <cellStyle name="Normal 262 2 7" xfId="50202" xr:uid="{00000000-0005-0000-0000-0000DB8E0000}"/>
    <cellStyle name="Normal 262 3" xfId="23137" xr:uid="{00000000-0005-0000-0000-0000DC8E0000}"/>
    <cellStyle name="Normal 262 3 2" xfId="23138" xr:uid="{00000000-0005-0000-0000-0000DD8E0000}"/>
    <cellStyle name="Normal 262 3 2 2" xfId="23139" xr:uid="{00000000-0005-0000-0000-0000DE8E0000}"/>
    <cellStyle name="Normal 262 3 2 3" xfId="50207" xr:uid="{00000000-0005-0000-0000-0000DF8E0000}"/>
    <cellStyle name="Normal 262 3 3" xfId="23140" xr:uid="{00000000-0005-0000-0000-0000E08E0000}"/>
    <cellStyle name="Normal 262 3 4" xfId="23141" xr:uid="{00000000-0005-0000-0000-0000E18E0000}"/>
    <cellStyle name="Normal 262 3 5" xfId="39524" xr:uid="{00000000-0005-0000-0000-0000E28E0000}"/>
    <cellStyle name="Normal 262 3 6" xfId="50206" xr:uid="{00000000-0005-0000-0000-0000E38E0000}"/>
    <cellStyle name="Normal 262 4" xfId="23142" xr:uid="{00000000-0005-0000-0000-0000E48E0000}"/>
    <cellStyle name="Normal 262 5" xfId="23143" xr:uid="{00000000-0005-0000-0000-0000E58E0000}"/>
    <cellStyle name="Normal 262 5 2" xfId="23144" xr:uid="{00000000-0005-0000-0000-0000E68E0000}"/>
    <cellStyle name="Normal 262 5 3" xfId="50208" xr:uid="{00000000-0005-0000-0000-0000E78E0000}"/>
    <cellStyle name="Normal 262 6" xfId="23145" xr:uid="{00000000-0005-0000-0000-0000E88E0000}"/>
    <cellStyle name="Normal 262 7" xfId="23146" xr:uid="{00000000-0005-0000-0000-0000E98E0000}"/>
    <cellStyle name="Normal 262 8" xfId="35333" xr:uid="{00000000-0005-0000-0000-0000EA8E0000}"/>
    <cellStyle name="Normal 262 9" xfId="50201" xr:uid="{00000000-0005-0000-0000-0000EB8E0000}"/>
    <cellStyle name="Normal 263" xfId="23147" xr:uid="{00000000-0005-0000-0000-0000EC8E0000}"/>
    <cellStyle name="Normal 263 2" xfId="23148" xr:uid="{00000000-0005-0000-0000-0000ED8E0000}"/>
    <cellStyle name="Normal 263 2 2" xfId="23149" xr:uid="{00000000-0005-0000-0000-0000EE8E0000}"/>
    <cellStyle name="Normal 263 2 2 2" xfId="23150" xr:uid="{00000000-0005-0000-0000-0000EF8E0000}"/>
    <cellStyle name="Normal 263 2 2 2 2" xfId="23151" xr:uid="{00000000-0005-0000-0000-0000F08E0000}"/>
    <cellStyle name="Normal 263 2 2 2 3" xfId="50212" xr:uid="{00000000-0005-0000-0000-0000F18E0000}"/>
    <cellStyle name="Normal 263 2 2 3" xfId="23152" xr:uid="{00000000-0005-0000-0000-0000F28E0000}"/>
    <cellStyle name="Normal 263 2 2 4" xfId="23153" xr:uid="{00000000-0005-0000-0000-0000F38E0000}"/>
    <cellStyle name="Normal 263 2 2 5" xfId="39526" xr:uid="{00000000-0005-0000-0000-0000F48E0000}"/>
    <cellStyle name="Normal 263 2 2 6" xfId="50211" xr:uid="{00000000-0005-0000-0000-0000F58E0000}"/>
    <cellStyle name="Normal 263 2 3" xfId="23154" xr:uid="{00000000-0005-0000-0000-0000F68E0000}"/>
    <cellStyle name="Normal 263 2 3 2" xfId="23155" xr:uid="{00000000-0005-0000-0000-0000F78E0000}"/>
    <cellStyle name="Normal 263 2 3 3" xfId="50213" xr:uid="{00000000-0005-0000-0000-0000F88E0000}"/>
    <cellStyle name="Normal 263 2 4" xfId="23156" xr:uid="{00000000-0005-0000-0000-0000F98E0000}"/>
    <cellStyle name="Normal 263 2 5" xfId="23157" xr:uid="{00000000-0005-0000-0000-0000FA8E0000}"/>
    <cellStyle name="Normal 263 2 6" xfId="39525" xr:uid="{00000000-0005-0000-0000-0000FB8E0000}"/>
    <cellStyle name="Normal 263 2 7" xfId="50210" xr:uid="{00000000-0005-0000-0000-0000FC8E0000}"/>
    <cellStyle name="Normal 263 3" xfId="23158" xr:uid="{00000000-0005-0000-0000-0000FD8E0000}"/>
    <cellStyle name="Normal 263 3 2" xfId="23159" xr:uid="{00000000-0005-0000-0000-0000FE8E0000}"/>
    <cellStyle name="Normal 263 3 2 2" xfId="23160" xr:uid="{00000000-0005-0000-0000-0000FF8E0000}"/>
    <cellStyle name="Normal 263 3 2 3" xfId="50215" xr:uid="{00000000-0005-0000-0000-0000008F0000}"/>
    <cellStyle name="Normal 263 3 3" xfId="23161" xr:uid="{00000000-0005-0000-0000-0000018F0000}"/>
    <cellStyle name="Normal 263 3 4" xfId="23162" xr:uid="{00000000-0005-0000-0000-0000028F0000}"/>
    <cellStyle name="Normal 263 3 5" xfId="39527" xr:uid="{00000000-0005-0000-0000-0000038F0000}"/>
    <cellStyle name="Normal 263 3 6" xfId="50214" xr:uid="{00000000-0005-0000-0000-0000048F0000}"/>
    <cellStyle name="Normal 263 4" xfId="23163" xr:uid="{00000000-0005-0000-0000-0000058F0000}"/>
    <cellStyle name="Normal 263 5" xfId="23164" xr:uid="{00000000-0005-0000-0000-0000068F0000}"/>
    <cellStyle name="Normal 263 5 2" xfId="23165" xr:uid="{00000000-0005-0000-0000-0000078F0000}"/>
    <cellStyle name="Normal 263 5 3" xfId="50216" xr:uid="{00000000-0005-0000-0000-0000088F0000}"/>
    <cellStyle name="Normal 263 6" xfId="23166" xr:uid="{00000000-0005-0000-0000-0000098F0000}"/>
    <cellStyle name="Normal 263 7" xfId="23167" xr:uid="{00000000-0005-0000-0000-00000A8F0000}"/>
    <cellStyle name="Normal 263 8" xfId="35334" xr:uid="{00000000-0005-0000-0000-00000B8F0000}"/>
    <cellStyle name="Normal 263 9" xfId="50209" xr:uid="{00000000-0005-0000-0000-00000C8F0000}"/>
    <cellStyle name="Normal 264" xfId="23168" xr:uid="{00000000-0005-0000-0000-00000D8F0000}"/>
    <cellStyle name="Normal 264 2" xfId="23169" xr:uid="{00000000-0005-0000-0000-00000E8F0000}"/>
    <cellStyle name="Normal 264 3" xfId="35335" xr:uid="{00000000-0005-0000-0000-00000F8F0000}"/>
    <cellStyle name="Normal 265" xfId="23170" xr:uid="{00000000-0005-0000-0000-0000108F0000}"/>
    <cellStyle name="Normal 265 2" xfId="23171" xr:uid="{00000000-0005-0000-0000-0000118F0000}"/>
    <cellStyle name="Normal 265 3" xfId="35336" xr:uid="{00000000-0005-0000-0000-0000128F0000}"/>
    <cellStyle name="Normal 266" xfId="23172" xr:uid="{00000000-0005-0000-0000-0000138F0000}"/>
    <cellStyle name="Normal 266 2" xfId="35337" xr:uid="{00000000-0005-0000-0000-0000148F0000}"/>
    <cellStyle name="Normal 267" xfId="23173" xr:uid="{00000000-0005-0000-0000-0000158F0000}"/>
    <cellStyle name="Normal 267 2" xfId="35338" xr:uid="{00000000-0005-0000-0000-0000168F0000}"/>
    <cellStyle name="Normal 268" xfId="23174" xr:uid="{00000000-0005-0000-0000-0000178F0000}"/>
    <cellStyle name="Normal 268 2" xfId="35339" xr:uid="{00000000-0005-0000-0000-0000188F0000}"/>
    <cellStyle name="Normal 269" xfId="23175" xr:uid="{00000000-0005-0000-0000-0000198F0000}"/>
    <cellStyle name="Normal 269 2" xfId="35340" xr:uid="{00000000-0005-0000-0000-00001A8F0000}"/>
    <cellStyle name="Normal 27" xfId="23176" xr:uid="{00000000-0005-0000-0000-00001B8F0000}"/>
    <cellStyle name="Normal 27 2" xfId="23177" xr:uid="{00000000-0005-0000-0000-00001C8F0000}"/>
    <cellStyle name="Normal 270" xfId="23178" xr:uid="{00000000-0005-0000-0000-00001D8F0000}"/>
    <cellStyle name="Normal 270 2" xfId="35341" xr:uid="{00000000-0005-0000-0000-00001E8F0000}"/>
    <cellStyle name="Normal 271" xfId="23179" xr:uid="{00000000-0005-0000-0000-00001F8F0000}"/>
    <cellStyle name="Normal 271 2" xfId="35342" xr:uid="{00000000-0005-0000-0000-0000208F0000}"/>
    <cellStyle name="Normal 272" xfId="23180" xr:uid="{00000000-0005-0000-0000-0000218F0000}"/>
    <cellStyle name="Normal 272 2" xfId="35343" xr:uid="{00000000-0005-0000-0000-0000228F0000}"/>
    <cellStyle name="Normal 273" xfId="23181" xr:uid="{00000000-0005-0000-0000-0000238F0000}"/>
    <cellStyle name="Normal 273 2" xfId="35344" xr:uid="{00000000-0005-0000-0000-0000248F0000}"/>
    <cellStyle name="Normal 274" xfId="23182" xr:uid="{00000000-0005-0000-0000-0000258F0000}"/>
    <cellStyle name="Normal 274 2" xfId="23183" xr:uid="{00000000-0005-0000-0000-0000268F0000}"/>
    <cellStyle name="Normal 274 3" xfId="35345" xr:uid="{00000000-0005-0000-0000-0000278F0000}"/>
    <cellStyle name="Normal 275" xfId="23184" xr:uid="{00000000-0005-0000-0000-0000288F0000}"/>
    <cellStyle name="Normal 275 2" xfId="23185" xr:uid="{00000000-0005-0000-0000-0000298F0000}"/>
    <cellStyle name="Normal 275 3" xfId="35346" xr:uid="{00000000-0005-0000-0000-00002A8F0000}"/>
    <cellStyle name="Normal 276" xfId="23186" xr:uid="{00000000-0005-0000-0000-00002B8F0000}"/>
    <cellStyle name="Normal 276 2" xfId="23187" xr:uid="{00000000-0005-0000-0000-00002C8F0000}"/>
    <cellStyle name="Normal 276 3" xfId="35347" xr:uid="{00000000-0005-0000-0000-00002D8F0000}"/>
    <cellStyle name="Normal 277" xfId="23188" xr:uid="{00000000-0005-0000-0000-00002E8F0000}"/>
    <cellStyle name="Normal 277 2" xfId="23189" xr:uid="{00000000-0005-0000-0000-00002F8F0000}"/>
    <cellStyle name="Normal 278" xfId="23190" xr:uid="{00000000-0005-0000-0000-0000308F0000}"/>
    <cellStyle name="Normal 278 2" xfId="23191" xr:uid="{00000000-0005-0000-0000-0000318F0000}"/>
    <cellStyle name="Normal 278 2 2" xfId="35349" xr:uid="{00000000-0005-0000-0000-0000328F0000}"/>
    <cellStyle name="Normal 278 3" xfId="35348" xr:uid="{00000000-0005-0000-0000-0000338F0000}"/>
    <cellStyle name="Normal 279" xfId="23192" xr:uid="{00000000-0005-0000-0000-0000348F0000}"/>
    <cellStyle name="Normal 279 2" xfId="23193" xr:uid="{00000000-0005-0000-0000-0000358F0000}"/>
    <cellStyle name="Normal 279 3" xfId="35350" xr:uid="{00000000-0005-0000-0000-0000368F0000}"/>
    <cellStyle name="Normal 28" xfId="23194" xr:uid="{00000000-0005-0000-0000-0000378F0000}"/>
    <cellStyle name="Normal 28 2" xfId="23195" xr:uid="{00000000-0005-0000-0000-0000388F0000}"/>
    <cellStyle name="Normal 28 3" xfId="42072" xr:uid="{00000000-0005-0000-0000-0000398F0000}"/>
    <cellStyle name="Normal 280" xfId="23196" xr:uid="{00000000-0005-0000-0000-00003A8F0000}"/>
    <cellStyle name="Normal 280 2" xfId="23197" xr:uid="{00000000-0005-0000-0000-00003B8F0000}"/>
    <cellStyle name="Normal 280 3" xfId="35351" xr:uid="{00000000-0005-0000-0000-00003C8F0000}"/>
    <cellStyle name="Normal 281" xfId="23198" xr:uid="{00000000-0005-0000-0000-00003D8F0000}"/>
    <cellStyle name="Normal 281 2" xfId="23199" xr:uid="{00000000-0005-0000-0000-00003E8F0000}"/>
    <cellStyle name="Normal 281 2 2" xfId="23200" xr:uid="{00000000-0005-0000-0000-00003F8F0000}"/>
    <cellStyle name="Normal 281 2 2 2" xfId="23201" xr:uid="{00000000-0005-0000-0000-0000408F0000}"/>
    <cellStyle name="Normal 281 2 2 3" xfId="50219" xr:uid="{00000000-0005-0000-0000-0000418F0000}"/>
    <cellStyle name="Normal 281 2 3" xfId="23202" xr:uid="{00000000-0005-0000-0000-0000428F0000}"/>
    <cellStyle name="Normal 281 2 4" xfId="23203" xr:uid="{00000000-0005-0000-0000-0000438F0000}"/>
    <cellStyle name="Normal 281 2 5" xfId="39529" xr:uid="{00000000-0005-0000-0000-0000448F0000}"/>
    <cellStyle name="Normal 281 2 6" xfId="50218" xr:uid="{00000000-0005-0000-0000-0000458F0000}"/>
    <cellStyle name="Normal 281 3" xfId="23204" xr:uid="{00000000-0005-0000-0000-0000468F0000}"/>
    <cellStyle name="Normal 281 4" xfId="23205" xr:uid="{00000000-0005-0000-0000-0000478F0000}"/>
    <cellStyle name="Normal 281 4 2" xfId="23206" xr:uid="{00000000-0005-0000-0000-0000488F0000}"/>
    <cellStyle name="Normal 281 4 3" xfId="50220" xr:uid="{00000000-0005-0000-0000-0000498F0000}"/>
    <cellStyle name="Normal 281 5" xfId="23207" xr:uid="{00000000-0005-0000-0000-00004A8F0000}"/>
    <cellStyle name="Normal 281 6" xfId="23208" xr:uid="{00000000-0005-0000-0000-00004B8F0000}"/>
    <cellStyle name="Normal 281 7" xfId="39528" xr:uid="{00000000-0005-0000-0000-00004C8F0000}"/>
    <cellStyle name="Normal 281 8" xfId="50217" xr:uid="{00000000-0005-0000-0000-00004D8F0000}"/>
    <cellStyle name="Normal 282" xfId="23209" xr:uid="{00000000-0005-0000-0000-00004E8F0000}"/>
    <cellStyle name="Normal 282 2" xfId="23210" xr:uid="{00000000-0005-0000-0000-00004F8F0000}"/>
    <cellStyle name="Normal 282 2 2" xfId="23211" xr:uid="{00000000-0005-0000-0000-0000508F0000}"/>
    <cellStyle name="Normal 282 2 2 2" xfId="23212" xr:uid="{00000000-0005-0000-0000-0000518F0000}"/>
    <cellStyle name="Normal 282 2 2 3" xfId="50223" xr:uid="{00000000-0005-0000-0000-0000528F0000}"/>
    <cellStyle name="Normal 282 2 3" xfId="23213" xr:uid="{00000000-0005-0000-0000-0000538F0000}"/>
    <cellStyle name="Normal 282 2 4" xfId="23214" xr:uid="{00000000-0005-0000-0000-0000548F0000}"/>
    <cellStyle name="Normal 282 2 5" xfId="39531" xr:uid="{00000000-0005-0000-0000-0000558F0000}"/>
    <cellStyle name="Normal 282 2 6" xfId="50222" xr:uid="{00000000-0005-0000-0000-0000568F0000}"/>
    <cellStyle name="Normal 282 3" xfId="23215" xr:uid="{00000000-0005-0000-0000-0000578F0000}"/>
    <cellStyle name="Normal 282 4" xfId="23216" xr:uid="{00000000-0005-0000-0000-0000588F0000}"/>
    <cellStyle name="Normal 282 4 2" xfId="23217" xr:uid="{00000000-0005-0000-0000-0000598F0000}"/>
    <cellStyle name="Normal 282 4 3" xfId="50224" xr:uid="{00000000-0005-0000-0000-00005A8F0000}"/>
    <cellStyle name="Normal 282 5" xfId="23218" xr:uid="{00000000-0005-0000-0000-00005B8F0000}"/>
    <cellStyle name="Normal 282 6" xfId="23219" xr:uid="{00000000-0005-0000-0000-00005C8F0000}"/>
    <cellStyle name="Normal 282 7" xfId="39530" xr:uid="{00000000-0005-0000-0000-00005D8F0000}"/>
    <cellStyle name="Normal 282 8" xfId="50221" xr:uid="{00000000-0005-0000-0000-00005E8F0000}"/>
    <cellStyle name="Normal 283" xfId="23220" xr:uid="{00000000-0005-0000-0000-00005F8F0000}"/>
    <cellStyle name="Normal 283 2" xfId="23221" xr:uid="{00000000-0005-0000-0000-0000608F0000}"/>
    <cellStyle name="Normal 283 2 2" xfId="23222" xr:uid="{00000000-0005-0000-0000-0000618F0000}"/>
    <cellStyle name="Normal 283 2 2 2" xfId="23223" xr:uid="{00000000-0005-0000-0000-0000628F0000}"/>
    <cellStyle name="Normal 283 2 2 3" xfId="50227" xr:uid="{00000000-0005-0000-0000-0000638F0000}"/>
    <cellStyle name="Normal 283 2 3" xfId="23224" xr:uid="{00000000-0005-0000-0000-0000648F0000}"/>
    <cellStyle name="Normal 283 2 4" xfId="23225" xr:uid="{00000000-0005-0000-0000-0000658F0000}"/>
    <cellStyle name="Normal 283 2 5" xfId="39533" xr:uid="{00000000-0005-0000-0000-0000668F0000}"/>
    <cellStyle name="Normal 283 2 6" xfId="50226" xr:uid="{00000000-0005-0000-0000-0000678F0000}"/>
    <cellStyle name="Normal 283 3" xfId="23226" xr:uid="{00000000-0005-0000-0000-0000688F0000}"/>
    <cellStyle name="Normal 283 4" xfId="23227" xr:uid="{00000000-0005-0000-0000-0000698F0000}"/>
    <cellStyle name="Normal 283 4 2" xfId="23228" xr:uid="{00000000-0005-0000-0000-00006A8F0000}"/>
    <cellStyle name="Normal 283 4 3" xfId="50228" xr:uid="{00000000-0005-0000-0000-00006B8F0000}"/>
    <cellStyle name="Normal 283 5" xfId="23229" xr:uid="{00000000-0005-0000-0000-00006C8F0000}"/>
    <cellStyle name="Normal 283 6" xfId="23230" xr:uid="{00000000-0005-0000-0000-00006D8F0000}"/>
    <cellStyle name="Normal 283 7" xfId="39532" xr:uid="{00000000-0005-0000-0000-00006E8F0000}"/>
    <cellStyle name="Normal 283 8" xfId="50225" xr:uid="{00000000-0005-0000-0000-00006F8F0000}"/>
    <cellStyle name="Normal 284" xfId="23231" xr:uid="{00000000-0005-0000-0000-0000708F0000}"/>
    <cellStyle name="Normal 284 2" xfId="23232" xr:uid="{00000000-0005-0000-0000-0000718F0000}"/>
    <cellStyle name="Normal 284 2 2" xfId="23233" xr:uid="{00000000-0005-0000-0000-0000728F0000}"/>
    <cellStyle name="Normal 284 2 2 2" xfId="23234" xr:uid="{00000000-0005-0000-0000-0000738F0000}"/>
    <cellStyle name="Normal 284 2 2 3" xfId="50231" xr:uid="{00000000-0005-0000-0000-0000748F0000}"/>
    <cellStyle name="Normal 284 2 3" xfId="23235" xr:uid="{00000000-0005-0000-0000-0000758F0000}"/>
    <cellStyle name="Normal 284 2 4" xfId="23236" xr:uid="{00000000-0005-0000-0000-0000768F0000}"/>
    <cellStyle name="Normal 284 2 5" xfId="39535" xr:uid="{00000000-0005-0000-0000-0000778F0000}"/>
    <cellStyle name="Normal 284 2 6" xfId="50230" xr:uid="{00000000-0005-0000-0000-0000788F0000}"/>
    <cellStyle name="Normal 284 3" xfId="23237" xr:uid="{00000000-0005-0000-0000-0000798F0000}"/>
    <cellStyle name="Normal 284 4" xfId="23238" xr:uid="{00000000-0005-0000-0000-00007A8F0000}"/>
    <cellStyle name="Normal 284 4 2" xfId="23239" xr:uid="{00000000-0005-0000-0000-00007B8F0000}"/>
    <cellStyle name="Normal 284 4 3" xfId="50232" xr:uid="{00000000-0005-0000-0000-00007C8F0000}"/>
    <cellStyle name="Normal 284 5" xfId="23240" xr:uid="{00000000-0005-0000-0000-00007D8F0000}"/>
    <cellStyle name="Normal 284 6" xfId="23241" xr:uid="{00000000-0005-0000-0000-00007E8F0000}"/>
    <cellStyle name="Normal 284 7" xfId="39534" xr:uid="{00000000-0005-0000-0000-00007F8F0000}"/>
    <cellStyle name="Normal 284 8" xfId="50229" xr:uid="{00000000-0005-0000-0000-0000808F0000}"/>
    <cellStyle name="Normal 285" xfId="23242" xr:uid="{00000000-0005-0000-0000-0000818F0000}"/>
    <cellStyle name="Normal 285 2" xfId="23243" xr:uid="{00000000-0005-0000-0000-0000828F0000}"/>
    <cellStyle name="Normal 285 2 2" xfId="23244" xr:uid="{00000000-0005-0000-0000-0000838F0000}"/>
    <cellStyle name="Normal 285 2 2 2" xfId="23245" xr:uid="{00000000-0005-0000-0000-0000848F0000}"/>
    <cellStyle name="Normal 285 2 2 3" xfId="50235" xr:uid="{00000000-0005-0000-0000-0000858F0000}"/>
    <cellStyle name="Normal 285 2 3" xfId="23246" xr:uid="{00000000-0005-0000-0000-0000868F0000}"/>
    <cellStyle name="Normal 285 2 4" xfId="23247" xr:uid="{00000000-0005-0000-0000-0000878F0000}"/>
    <cellStyle name="Normal 285 2 5" xfId="39537" xr:uid="{00000000-0005-0000-0000-0000888F0000}"/>
    <cellStyle name="Normal 285 2 6" xfId="50234" xr:uid="{00000000-0005-0000-0000-0000898F0000}"/>
    <cellStyle name="Normal 285 3" xfId="23248" xr:uid="{00000000-0005-0000-0000-00008A8F0000}"/>
    <cellStyle name="Normal 285 4" xfId="23249" xr:uid="{00000000-0005-0000-0000-00008B8F0000}"/>
    <cellStyle name="Normal 285 4 2" xfId="23250" xr:uid="{00000000-0005-0000-0000-00008C8F0000}"/>
    <cellStyle name="Normal 285 4 3" xfId="50236" xr:uid="{00000000-0005-0000-0000-00008D8F0000}"/>
    <cellStyle name="Normal 285 5" xfId="23251" xr:uid="{00000000-0005-0000-0000-00008E8F0000}"/>
    <cellStyle name="Normal 285 6" xfId="23252" xr:uid="{00000000-0005-0000-0000-00008F8F0000}"/>
    <cellStyle name="Normal 285 7" xfId="39536" xr:uid="{00000000-0005-0000-0000-0000908F0000}"/>
    <cellStyle name="Normal 285 8" xfId="50233" xr:uid="{00000000-0005-0000-0000-0000918F0000}"/>
    <cellStyle name="Normal 286" xfId="23253" xr:uid="{00000000-0005-0000-0000-0000928F0000}"/>
    <cellStyle name="Normal 286 2" xfId="23254" xr:uid="{00000000-0005-0000-0000-0000938F0000}"/>
    <cellStyle name="Normal 286 2 2" xfId="23255" xr:uid="{00000000-0005-0000-0000-0000948F0000}"/>
    <cellStyle name="Normal 286 2 2 2" xfId="23256" xr:uid="{00000000-0005-0000-0000-0000958F0000}"/>
    <cellStyle name="Normal 286 2 2 3" xfId="50239" xr:uid="{00000000-0005-0000-0000-0000968F0000}"/>
    <cellStyle name="Normal 286 2 3" xfId="23257" xr:uid="{00000000-0005-0000-0000-0000978F0000}"/>
    <cellStyle name="Normal 286 2 4" xfId="23258" xr:uid="{00000000-0005-0000-0000-0000988F0000}"/>
    <cellStyle name="Normal 286 2 5" xfId="39539" xr:uid="{00000000-0005-0000-0000-0000998F0000}"/>
    <cellStyle name="Normal 286 2 6" xfId="50238" xr:uid="{00000000-0005-0000-0000-00009A8F0000}"/>
    <cellStyle name="Normal 286 3" xfId="23259" xr:uid="{00000000-0005-0000-0000-00009B8F0000}"/>
    <cellStyle name="Normal 286 3 2" xfId="23260" xr:uid="{00000000-0005-0000-0000-00009C8F0000}"/>
    <cellStyle name="Normal 286 3 3" xfId="50240" xr:uid="{00000000-0005-0000-0000-00009D8F0000}"/>
    <cellStyle name="Normal 286 4" xfId="23261" xr:uid="{00000000-0005-0000-0000-00009E8F0000}"/>
    <cellStyle name="Normal 286 5" xfId="23262" xr:uid="{00000000-0005-0000-0000-00009F8F0000}"/>
    <cellStyle name="Normal 286 6" xfId="39538" xr:uid="{00000000-0005-0000-0000-0000A08F0000}"/>
    <cellStyle name="Normal 286 7" xfId="50237" xr:uid="{00000000-0005-0000-0000-0000A18F0000}"/>
    <cellStyle name="Normal 287" xfId="23263" xr:uid="{00000000-0005-0000-0000-0000A28F0000}"/>
    <cellStyle name="Normal 287 2" xfId="23264" xr:uid="{00000000-0005-0000-0000-0000A38F0000}"/>
    <cellStyle name="Normal 287 2 2" xfId="23265" xr:uid="{00000000-0005-0000-0000-0000A48F0000}"/>
    <cellStyle name="Normal 287 2 2 2" xfId="23266" xr:uid="{00000000-0005-0000-0000-0000A58F0000}"/>
    <cellStyle name="Normal 287 2 2 3" xfId="50243" xr:uid="{00000000-0005-0000-0000-0000A68F0000}"/>
    <cellStyle name="Normal 287 2 3" xfId="23267" xr:uid="{00000000-0005-0000-0000-0000A78F0000}"/>
    <cellStyle name="Normal 287 2 4" xfId="23268" xr:uid="{00000000-0005-0000-0000-0000A88F0000}"/>
    <cellStyle name="Normal 287 2 5" xfId="39541" xr:uid="{00000000-0005-0000-0000-0000A98F0000}"/>
    <cellStyle name="Normal 287 2 6" xfId="50242" xr:uid="{00000000-0005-0000-0000-0000AA8F0000}"/>
    <cellStyle name="Normal 287 3" xfId="23269" xr:uid="{00000000-0005-0000-0000-0000AB8F0000}"/>
    <cellStyle name="Normal 287 3 2" xfId="23270" xr:uid="{00000000-0005-0000-0000-0000AC8F0000}"/>
    <cellStyle name="Normal 287 3 3" xfId="50244" xr:uid="{00000000-0005-0000-0000-0000AD8F0000}"/>
    <cellStyle name="Normal 287 4" xfId="23271" xr:uid="{00000000-0005-0000-0000-0000AE8F0000}"/>
    <cellStyle name="Normal 287 5" xfId="23272" xr:uid="{00000000-0005-0000-0000-0000AF8F0000}"/>
    <cellStyle name="Normal 287 6" xfId="39540" xr:uid="{00000000-0005-0000-0000-0000B08F0000}"/>
    <cellStyle name="Normal 287 7" xfId="50241" xr:uid="{00000000-0005-0000-0000-0000B18F0000}"/>
    <cellStyle name="Normal 288" xfId="23273" xr:uid="{00000000-0005-0000-0000-0000B28F0000}"/>
    <cellStyle name="Normal 288 2" xfId="23274" xr:uid="{00000000-0005-0000-0000-0000B38F0000}"/>
    <cellStyle name="Normal 288 2 2" xfId="23275" xr:uid="{00000000-0005-0000-0000-0000B48F0000}"/>
    <cellStyle name="Normal 288 2 2 2" xfId="23276" xr:uid="{00000000-0005-0000-0000-0000B58F0000}"/>
    <cellStyle name="Normal 288 2 2 3" xfId="50247" xr:uid="{00000000-0005-0000-0000-0000B68F0000}"/>
    <cellStyle name="Normal 288 2 3" xfId="23277" xr:uid="{00000000-0005-0000-0000-0000B78F0000}"/>
    <cellStyle name="Normal 288 2 4" xfId="23278" xr:uid="{00000000-0005-0000-0000-0000B88F0000}"/>
    <cellStyle name="Normal 288 2 5" xfId="39543" xr:uid="{00000000-0005-0000-0000-0000B98F0000}"/>
    <cellStyle name="Normal 288 2 6" xfId="50246" xr:uid="{00000000-0005-0000-0000-0000BA8F0000}"/>
    <cellStyle name="Normal 288 3" xfId="23279" xr:uid="{00000000-0005-0000-0000-0000BB8F0000}"/>
    <cellStyle name="Normal 288 3 2" xfId="23280" xr:uid="{00000000-0005-0000-0000-0000BC8F0000}"/>
    <cellStyle name="Normal 288 3 3" xfId="50248" xr:uid="{00000000-0005-0000-0000-0000BD8F0000}"/>
    <cellStyle name="Normal 288 4" xfId="23281" xr:uid="{00000000-0005-0000-0000-0000BE8F0000}"/>
    <cellStyle name="Normal 288 5" xfId="23282" xr:uid="{00000000-0005-0000-0000-0000BF8F0000}"/>
    <cellStyle name="Normal 288 6" xfId="39542" xr:uid="{00000000-0005-0000-0000-0000C08F0000}"/>
    <cellStyle name="Normal 288 7" xfId="50245" xr:uid="{00000000-0005-0000-0000-0000C18F0000}"/>
    <cellStyle name="Normal 289" xfId="23283" xr:uid="{00000000-0005-0000-0000-0000C28F0000}"/>
    <cellStyle name="Normal 289 2" xfId="23284" xr:uid="{00000000-0005-0000-0000-0000C38F0000}"/>
    <cellStyle name="Normal 289 2 2" xfId="23285" xr:uid="{00000000-0005-0000-0000-0000C48F0000}"/>
    <cellStyle name="Normal 289 2 2 2" xfId="23286" xr:uid="{00000000-0005-0000-0000-0000C58F0000}"/>
    <cellStyle name="Normal 289 2 2 3" xfId="50251" xr:uid="{00000000-0005-0000-0000-0000C68F0000}"/>
    <cellStyle name="Normal 289 2 3" xfId="23287" xr:uid="{00000000-0005-0000-0000-0000C78F0000}"/>
    <cellStyle name="Normal 289 2 4" xfId="23288" xr:uid="{00000000-0005-0000-0000-0000C88F0000}"/>
    <cellStyle name="Normal 289 2 5" xfId="39545" xr:uid="{00000000-0005-0000-0000-0000C98F0000}"/>
    <cellStyle name="Normal 289 2 6" xfId="50250" xr:uid="{00000000-0005-0000-0000-0000CA8F0000}"/>
    <cellStyle name="Normal 289 3" xfId="23289" xr:uid="{00000000-0005-0000-0000-0000CB8F0000}"/>
    <cellStyle name="Normal 289 3 2" xfId="23290" xr:uid="{00000000-0005-0000-0000-0000CC8F0000}"/>
    <cellStyle name="Normal 289 3 3" xfId="50252" xr:uid="{00000000-0005-0000-0000-0000CD8F0000}"/>
    <cellStyle name="Normal 289 4" xfId="23291" xr:uid="{00000000-0005-0000-0000-0000CE8F0000}"/>
    <cellStyle name="Normal 289 5" xfId="23292" xr:uid="{00000000-0005-0000-0000-0000CF8F0000}"/>
    <cellStyle name="Normal 289 6" xfId="39544" xr:uid="{00000000-0005-0000-0000-0000D08F0000}"/>
    <cellStyle name="Normal 289 7" xfId="50249" xr:uid="{00000000-0005-0000-0000-0000D18F0000}"/>
    <cellStyle name="Normal 29" xfId="23293" xr:uid="{00000000-0005-0000-0000-0000D28F0000}"/>
    <cellStyle name="Normal 29 2" xfId="42073" xr:uid="{00000000-0005-0000-0000-0000D38F0000}"/>
    <cellStyle name="Normal 290" xfId="23294" xr:uid="{00000000-0005-0000-0000-0000D48F0000}"/>
    <cellStyle name="Normal 291" xfId="23295" xr:uid="{00000000-0005-0000-0000-0000D58F0000}"/>
    <cellStyle name="Normal 292" xfId="23296" xr:uid="{00000000-0005-0000-0000-0000D68F0000}"/>
    <cellStyle name="Normal 293" xfId="23297" xr:uid="{00000000-0005-0000-0000-0000D78F0000}"/>
    <cellStyle name="Normal 294" xfId="23298" xr:uid="{00000000-0005-0000-0000-0000D88F0000}"/>
    <cellStyle name="Normal 295" xfId="23299" xr:uid="{00000000-0005-0000-0000-0000D98F0000}"/>
    <cellStyle name="Normal 296" xfId="23300" xr:uid="{00000000-0005-0000-0000-0000DA8F0000}"/>
    <cellStyle name="Normal 297" xfId="23301" xr:uid="{00000000-0005-0000-0000-0000DB8F0000}"/>
    <cellStyle name="Normal 298" xfId="23302" xr:uid="{00000000-0005-0000-0000-0000DC8F0000}"/>
    <cellStyle name="Normal 299" xfId="23303" xr:uid="{00000000-0005-0000-0000-0000DD8F0000}"/>
    <cellStyle name="Normal 299 10" xfId="39546" xr:uid="{00000000-0005-0000-0000-0000DE8F0000}"/>
    <cellStyle name="Normal 299 11" xfId="50253" xr:uid="{00000000-0005-0000-0000-0000DF8F0000}"/>
    <cellStyle name="Normal 299 2" xfId="23304" xr:uid="{00000000-0005-0000-0000-0000E08F0000}"/>
    <cellStyle name="Normal 299 2 2" xfId="23305" xr:uid="{00000000-0005-0000-0000-0000E18F0000}"/>
    <cellStyle name="Normal 299 2 2 2" xfId="23306" xr:uid="{00000000-0005-0000-0000-0000E28F0000}"/>
    <cellStyle name="Normal 299 2 2 3" xfId="50255" xr:uid="{00000000-0005-0000-0000-0000E38F0000}"/>
    <cellStyle name="Normal 299 2 3" xfId="23307" xr:uid="{00000000-0005-0000-0000-0000E48F0000}"/>
    <cellStyle name="Normal 299 2 4" xfId="23308" xr:uid="{00000000-0005-0000-0000-0000E58F0000}"/>
    <cellStyle name="Normal 299 2 5" xfId="39547" xr:uid="{00000000-0005-0000-0000-0000E68F0000}"/>
    <cellStyle name="Normal 299 2 6" xfId="50254" xr:uid="{00000000-0005-0000-0000-0000E78F0000}"/>
    <cellStyle name="Normal 299 3" xfId="23309" xr:uid="{00000000-0005-0000-0000-0000E88F0000}"/>
    <cellStyle name="Normal 299 3 2" xfId="23310" xr:uid="{00000000-0005-0000-0000-0000E98F0000}"/>
    <cellStyle name="Normal 299 3 2 2" xfId="23311" xr:uid="{00000000-0005-0000-0000-0000EA8F0000}"/>
    <cellStyle name="Normal 299 3 3" xfId="23312" xr:uid="{00000000-0005-0000-0000-0000EB8F0000}"/>
    <cellStyle name="Normal 299 3 4" xfId="23313" xr:uid="{00000000-0005-0000-0000-0000EC8F0000}"/>
    <cellStyle name="Normal 299 3 5" xfId="50256" xr:uid="{00000000-0005-0000-0000-0000ED8F0000}"/>
    <cellStyle name="Normal 299 4" xfId="23314" xr:uid="{00000000-0005-0000-0000-0000EE8F0000}"/>
    <cellStyle name="Normal 299 4 2" xfId="23315" xr:uid="{00000000-0005-0000-0000-0000EF8F0000}"/>
    <cellStyle name="Normal 299 4 2 2" xfId="23316" xr:uid="{00000000-0005-0000-0000-0000F08F0000}"/>
    <cellStyle name="Normal 299 4 3" xfId="23317" xr:uid="{00000000-0005-0000-0000-0000F18F0000}"/>
    <cellStyle name="Normal 299 4 4" xfId="23318" xr:uid="{00000000-0005-0000-0000-0000F28F0000}"/>
    <cellStyle name="Normal 299 5" xfId="23319" xr:uid="{00000000-0005-0000-0000-0000F38F0000}"/>
    <cellStyle name="Normal 299 5 2" xfId="23320" xr:uid="{00000000-0005-0000-0000-0000F48F0000}"/>
    <cellStyle name="Normal 299 5 2 2" xfId="23321" xr:uid="{00000000-0005-0000-0000-0000F58F0000}"/>
    <cellStyle name="Normal 299 5 3" xfId="23322" xr:uid="{00000000-0005-0000-0000-0000F68F0000}"/>
    <cellStyle name="Normal 299 5 4" xfId="23323" xr:uid="{00000000-0005-0000-0000-0000F78F0000}"/>
    <cellStyle name="Normal 299 6" xfId="23324" xr:uid="{00000000-0005-0000-0000-0000F88F0000}"/>
    <cellStyle name="Normal 299 6 2" xfId="23325" xr:uid="{00000000-0005-0000-0000-0000F98F0000}"/>
    <cellStyle name="Normal 299 6 2 2" xfId="23326" xr:uid="{00000000-0005-0000-0000-0000FA8F0000}"/>
    <cellStyle name="Normal 299 6 3" xfId="23327" xr:uid="{00000000-0005-0000-0000-0000FB8F0000}"/>
    <cellStyle name="Normal 299 6 4" xfId="23328" xr:uid="{00000000-0005-0000-0000-0000FC8F0000}"/>
    <cellStyle name="Normal 299 7" xfId="23329" xr:uid="{00000000-0005-0000-0000-0000FD8F0000}"/>
    <cellStyle name="Normal 299 7 2" xfId="23330" xr:uid="{00000000-0005-0000-0000-0000FE8F0000}"/>
    <cellStyle name="Normal 299 8" xfId="23331" xr:uid="{00000000-0005-0000-0000-0000FF8F0000}"/>
    <cellStyle name="Normal 299 9" xfId="23332" xr:uid="{00000000-0005-0000-0000-000000900000}"/>
    <cellStyle name="Normal 3" xfId="4" xr:uid="{00000000-0005-0000-0000-000001900000}"/>
    <cellStyle name="Normal 3 10" xfId="23333" xr:uid="{00000000-0005-0000-0000-000002900000}"/>
    <cellStyle name="Normal 3 10 2" xfId="23334" xr:uid="{00000000-0005-0000-0000-000003900000}"/>
    <cellStyle name="Normal 3 10 3" xfId="35352" xr:uid="{00000000-0005-0000-0000-000004900000}"/>
    <cellStyle name="Normal 3 11" xfId="23335" xr:uid="{00000000-0005-0000-0000-000005900000}"/>
    <cellStyle name="Normal 3 12" xfId="23336" xr:uid="{00000000-0005-0000-0000-000006900000}"/>
    <cellStyle name="Normal 3 12 2" xfId="23337" xr:uid="{00000000-0005-0000-0000-000007900000}"/>
    <cellStyle name="Normal 3 13" xfId="23338" xr:uid="{00000000-0005-0000-0000-000008900000}"/>
    <cellStyle name="Normal 3 14" xfId="23339" xr:uid="{00000000-0005-0000-0000-000009900000}"/>
    <cellStyle name="Normal 3 2" xfId="23340" xr:uid="{00000000-0005-0000-0000-00000A900000}"/>
    <cellStyle name="Normal 3 2 10" xfId="23341" xr:uid="{00000000-0005-0000-0000-00000B900000}"/>
    <cellStyle name="Normal 3 2 10 2" xfId="23342" xr:uid="{00000000-0005-0000-0000-00000C900000}"/>
    <cellStyle name="Normal 3 2 10 2 2" xfId="23343" xr:uid="{00000000-0005-0000-0000-00000D900000}"/>
    <cellStyle name="Normal 3 2 10 3" xfId="23344" xr:uid="{00000000-0005-0000-0000-00000E900000}"/>
    <cellStyle name="Normal 3 2 10 4" xfId="23345" xr:uid="{00000000-0005-0000-0000-00000F900000}"/>
    <cellStyle name="Normal 3 2 11" xfId="23346" xr:uid="{00000000-0005-0000-0000-000010900000}"/>
    <cellStyle name="Normal 3 2 11 2" xfId="23347" xr:uid="{00000000-0005-0000-0000-000011900000}"/>
    <cellStyle name="Normal 3 2 11 2 2" xfId="23348" xr:uid="{00000000-0005-0000-0000-000012900000}"/>
    <cellStyle name="Normal 3 2 11 3" xfId="23349" xr:uid="{00000000-0005-0000-0000-000013900000}"/>
    <cellStyle name="Normal 3 2 11 4" xfId="23350" xr:uid="{00000000-0005-0000-0000-000014900000}"/>
    <cellStyle name="Normal 3 2 12" xfId="23351" xr:uid="{00000000-0005-0000-0000-000015900000}"/>
    <cellStyle name="Normal 3 2 12 2" xfId="23352" xr:uid="{00000000-0005-0000-0000-000016900000}"/>
    <cellStyle name="Normal 3 2 13" xfId="23353" xr:uid="{00000000-0005-0000-0000-000017900000}"/>
    <cellStyle name="Normal 3 2 14" xfId="23354" xr:uid="{00000000-0005-0000-0000-000018900000}"/>
    <cellStyle name="Normal 3 2 15" xfId="35353" xr:uid="{00000000-0005-0000-0000-000019900000}"/>
    <cellStyle name="Normal 3 2 2" xfId="23355" xr:uid="{00000000-0005-0000-0000-00001A900000}"/>
    <cellStyle name="Normal 3 2 2 10" xfId="23356" xr:uid="{00000000-0005-0000-0000-00001B900000}"/>
    <cellStyle name="Normal 3 2 2 10 2" xfId="23357" xr:uid="{00000000-0005-0000-0000-00001C900000}"/>
    <cellStyle name="Normal 3 2 2 11" xfId="23358" xr:uid="{00000000-0005-0000-0000-00001D900000}"/>
    <cellStyle name="Normal 3 2 2 12" xfId="23359" xr:uid="{00000000-0005-0000-0000-00001E900000}"/>
    <cellStyle name="Normal 3 2 2 13" xfId="35354" xr:uid="{00000000-0005-0000-0000-00001F900000}"/>
    <cellStyle name="Normal 3 2 2 14" xfId="50257" xr:uid="{00000000-0005-0000-0000-000020900000}"/>
    <cellStyle name="Normal 3 2 2 2" xfId="23360" xr:uid="{00000000-0005-0000-0000-000021900000}"/>
    <cellStyle name="Normal 3 2 2 2 10" xfId="23361" xr:uid="{00000000-0005-0000-0000-000022900000}"/>
    <cellStyle name="Normal 3 2 2 2 11" xfId="23362" xr:uid="{00000000-0005-0000-0000-000023900000}"/>
    <cellStyle name="Normal 3 2 2 2 12" xfId="35355" xr:uid="{00000000-0005-0000-0000-000024900000}"/>
    <cellStyle name="Normal 3 2 2 2 13" xfId="50258" xr:uid="{00000000-0005-0000-0000-000025900000}"/>
    <cellStyle name="Normal 3 2 2 2 2" xfId="23363" xr:uid="{00000000-0005-0000-0000-000026900000}"/>
    <cellStyle name="Normal 3 2 2 2 2 10" xfId="23364" xr:uid="{00000000-0005-0000-0000-000027900000}"/>
    <cellStyle name="Normal 3 2 2 2 2 11" xfId="35356" xr:uid="{00000000-0005-0000-0000-000028900000}"/>
    <cellStyle name="Normal 3 2 2 2 2 12" xfId="50259" xr:uid="{00000000-0005-0000-0000-000029900000}"/>
    <cellStyle name="Normal 3 2 2 2 2 2" xfId="23365" xr:uid="{00000000-0005-0000-0000-00002A900000}"/>
    <cellStyle name="Normal 3 2 2 2 2 2 10" xfId="35357" xr:uid="{00000000-0005-0000-0000-00002B900000}"/>
    <cellStyle name="Normal 3 2 2 2 2 2 11" xfId="50260" xr:uid="{00000000-0005-0000-0000-00002C900000}"/>
    <cellStyle name="Normal 3 2 2 2 2 2 2" xfId="23366" xr:uid="{00000000-0005-0000-0000-00002D900000}"/>
    <cellStyle name="Normal 3 2 2 2 2 2 2 2" xfId="23367" xr:uid="{00000000-0005-0000-0000-00002E900000}"/>
    <cellStyle name="Normal 3 2 2 2 2 2 2 2 2" xfId="23368" xr:uid="{00000000-0005-0000-0000-00002F900000}"/>
    <cellStyle name="Normal 3 2 2 2 2 2 2 2 2 2" xfId="23369" xr:uid="{00000000-0005-0000-0000-000030900000}"/>
    <cellStyle name="Normal 3 2 2 2 2 2 2 2 2 3" xfId="50263" xr:uid="{00000000-0005-0000-0000-000031900000}"/>
    <cellStyle name="Normal 3 2 2 2 2 2 2 2 3" xfId="23370" xr:uid="{00000000-0005-0000-0000-000032900000}"/>
    <cellStyle name="Normal 3 2 2 2 2 2 2 2 4" xfId="23371" xr:uid="{00000000-0005-0000-0000-000033900000}"/>
    <cellStyle name="Normal 3 2 2 2 2 2 2 2 5" xfId="39549" xr:uid="{00000000-0005-0000-0000-000034900000}"/>
    <cellStyle name="Normal 3 2 2 2 2 2 2 2 6" xfId="50262" xr:uid="{00000000-0005-0000-0000-000035900000}"/>
    <cellStyle name="Normal 3 2 2 2 2 2 2 3" xfId="23372" xr:uid="{00000000-0005-0000-0000-000036900000}"/>
    <cellStyle name="Normal 3 2 2 2 2 2 2 3 2" xfId="23373" xr:uid="{00000000-0005-0000-0000-000037900000}"/>
    <cellStyle name="Normal 3 2 2 2 2 2 2 3 3" xfId="50264" xr:uid="{00000000-0005-0000-0000-000038900000}"/>
    <cellStyle name="Normal 3 2 2 2 2 2 2 4" xfId="23374" xr:uid="{00000000-0005-0000-0000-000039900000}"/>
    <cellStyle name="Normal 3 2 2 2 2 2 2 5" xfId="23375" xr:uid="{00000000-0005-0000-0000-00003A900000}"/>
    <cellStyle name="Normal 3 2 2 2 2 2 2 6" xfId="39548" xr:uid="{00000000-0005-0000-0000-00003B900000}"/>
    <cellStyle name="Normal 3 2 2 2 2 2 2 7" xfId="50261" xr:uid="{00000000-0005-0000-0000-00003C900000}"/>
    <cellStyle name="Normal 3 2 2 2 2 2 3" xfId="23376" xr:uid="{00000000-0005-0000-0000-00003D900000}"/>
    <cellStyle name="Normal 3 2 2 2 2 2 3 2" xfId="23377" xr:uid="{00000000-0005-0000-0000-00003E900000}"/>
    <cellStyle name="Normal 3 2 2 2 2 2 3 2 2" xfId="23378" xr:uid="{00000000-0005-0000-0000-00003F900000}"/>
    <cellStyle name="Normal 3 2 2 2 2 2 3 2 2 2" xfId="23379" xr:uid="{00000000-0005-0000-0000-000040900000}"/>
    <cellStyle name="Normal 3 2 2 2 2 2 3 2 2 3" xfId="50267" xr:uid="{00000000-0005-0000-0000-000041900000}"/>
    <cellStyle name="Normal 3 2 2 2 2 2 3 2 3" xfId="23380" xr:uid="{00000000-0005-0000-0000-000042900000}"/>
    <cellStyle name="Normal 3 2 2 2 2 2 3 2 4" xfId="23381" xr:uid="{00000000-0005-0000-0000-000043900000}"/>
    <cellStyle name="Normal 3 2 2 2 2 2 3 2 5" xfId="39551" xr:uid="{00000000-0005-0000-0000-000044900000}"/>
    <cellStyle name="Normal 3 2 2 2 2 2 3 2 6" xfId="50266" xr:uid="{00000000-0005-0000-0000-000045900000}"/>
    <cellStyle name="Normal 3 2 2 2 2 2 3 3" xfId="23382" xr:uid="{00000000-0005-0000-0000-000046900000}"/>
    <cellStyle name="Normal 3 2 2 2 2 2 3 3 2" xfId="23383" xr:uid="{00000000-0005-0000-0000-000047900000}"/>
    <cellStyle name="Normal 3 2 2 2 2 2 3 3 3" xfId="50268" xr:uid="{00000000-0005-0000-0000-000048900000}"/>
    <cellStyle name="Normal 3 2 2 2 2 2 3 4" xfId="23384" xr:uid="{00000000-0005-0000-0000-000049900000}"/>
    <cellStyle name="Normal 3 2 2 2 2 2 3 5" xfId="23385" xr:uid="{00000000-0005-0000-0000-00004A900000}"/>
    <cellStyle name="Normal 3 2 2 2 2 2 3 6" xfId="39550" xr:uid="{00000000-0005-0000-0000-00004B900000}"/>
    <cellStyle name="Normal 3 2 2 2 2 2 3 7" xfId="50265" xr:uid="{00000000-0005-0000-0000-00004C900000}"/>
    <cellStyle name="Normal 3 2 2 2 2 2 4" xfId="23386" xr:uid="{00000000-0005-0000-0000-00004D900000}"/>
    <cellStyle name="Normal 3 2 2 2 2 2 4 2" xfId="23387" xr:uid="{00000000-0005-0000-0000-00004E900000}"/>
    <cellStyle name="Normal 3 2 2 2 2 2 4 2 2" xfId="23388" xr:uid="{00000000-0005-0000-0000-00004F900000}"/>
    <cellStyle name="Normal 3 2 2 2 2 2 4 2 3" xfId="50270" xr:uid="{00000000-0005-0000-0000-000050900000}"/>
    <cellStyle name="Normal 3 2 2 2 2 2 4 3" xfId="23389" xr:uid="{00000000-0005-0000-0000-000051900000}"/>
    <cellStyle name="Normal 3 2 2 2 2 2 4 4" xfId="23390" xr:uid="{00000000-0005-0000-0000-000052900000}"/>
    <cellStyle name="Normal 3 2 2 2 2 2 4 5" xfId="39552" xr:uid="{00000000-0005-0000-0000-000053900000}"/>
    <cellStyle name="Normal 3 2 2 2 2 2 4 6" xfId="50269" xr:uid="{00000000-0005-0000-0000-000054900000}"/>
    <cellStyle name="Normal 3 2 2 2 2 2 5" xfId="23391" xr:uid="{00000000-0005-0000-0000-000055900000}"/>
    <cellStyle name="Normal 3 2 2 2 2 2 5 2" xfId="23392" xr:uid="{00000000-0005-0000-0000-000056900000}"/>
    <cellStyle name="Normal 3 2 2 2 2 2 5 2 2" xfId="23393" xr:uid="{00000000-0005-0000-0000-000057900000}"/>
    <cellStyle name="Normal 3 2 2 2 2 2 5 3" xfId="23394" xr:uid="{00000000-0005-0000-0000-000058900000}"/>
    <cellStyle name="Normal 3 2 2 2 2 2 5 4" xfId="23395" xr:uid="{00000000-0005-0000-0000-000059900000}"/>
    <cellStyle name="Normal 3 2 2 2 2 2 5 5" xfId="50271" xr:uid="{00000000-0005-0000-0000-00005A900000}"/>
    <cellStyle name="Normal 3 2 2 2 2 2 6" xfId="23396" xr:uid="{00000000-0005-0000-0000-00005B900000}"/>
    <cellStyle name="Normal 3 2 2 2 2 2 6 2" xfId="23397" xr:uid="{00000000-0005-0000-0000-00005C900000}"/>
    <cellStyle name="Normal 3 2 2 2 2 2 6 2 2" xfId="23398" xr:uid="{00000000-0005-0000-0000-00005D900000}"/>
    <cellStyle name="Normal 3 2 2 2 2 2 6 3" xfId="23399" xr:uid="{00000000-0005-0000-0000-00005E900000}"/>
    <cellStyle name="Normal 3 2 2 2 2 2 6 4" xfId="23400" xr:uid="{00000000-0005-0000-0000-00005F900000}"/>
    <cellStyle name="Normal 3 2 2 2 2 2 7" xfId="23401" xr:uid="{00000000-0005-0000-0000-000060900000}"/>
    <cellStyle name="Normal 3 2 2 2 2 2 7 2" xfId="23402" xr:uid="{00000000-0005-0000-0000-000061900000}"/>
    <cellStyle name="Normal 3 2 2 2 2 2 8" xfId="23403" xr:uid="{00000000-0005-0000-0000-000062900000}"/>
    <cellStyle name="Normal 3 2 2 2 2 2 9" xfId="23404" xr:uid="{00000000-0005-0000-0000-000063900000}"/>
    <cellStyle name="Normal 3 2 2 2 2 3" xfId="23405" xr:uid="{00000000-0005-0000-0000-000064900000}"/>
    <cellStyle name="Normal 3 2 2 2 2 3 2" xfId="23406" xr:uid="{00000000-0005-0000-0000-000065900000}"/>
    <cellStyle name="Normal 3 2 2 2 2 3 2 2" xfId="23407" xr:uid="{00000000-0005-0000-0000-000066900000}"/>
    <cellStyle name="Normal 3 2 2 2 2 3 2 2 2" xfId="23408" xr:uid="{00000000-0005-0000-0000-000067900000}"/>
    <cellStyle name="Normal 3 2 2 2 2 3 2 2 3" xfId="50274" xr:uid="{00000000-0005-0000-0000-000068900000}"/>
    <cellStyle name="Normal 3 2 2 2 2 3 2 3" xfId="23409" xr:uid="{00000000-0005-0000-0000-000069900000}"/>
    <cellStyle name="Normal 3 2 2 2 2 3 2 4" xfId="23410" xr:uid="{00000000-0005-0000-0000-00006A900000}"/>
    <cellStyle name="Normal 3 2 2 2 2 3 2 5" xfId="39554" xr:uid="{00000000-0005-0000-0000-00006B900000}"/>
    <cellStyle name="Normal 3 2 2 2 2 3 2 6" xfId="50273" xr:uid="{00000000-0005-0000-0000-00006C900000}"/>
    <cellStyle name="Normal 3 2 2 2 2 3 3" xfId="23411" xr:uid="{00000000-0005-0000-0000-00006D900000}"/>
    <cellStyle name="Normal 3 2 2 2 2 3 3 2" xfId="23412" xr:uid="{00000000-0005-0000-0000-00006E900000}"/>
    <cellStyle name="Normal 3 2 2 2 2 3 3 3" xfId="50275" xr:uid="{00000000-0005-0000-0000-00006F900000}"/>
    <cellStyle name="Normal 3 2 2 2 2 3 4" xfId="23413" xr:uid="{00000000-0005-0000-0000-000070900000}"/>
    <cellStyle name="Normal 3 2 2 2 2 3 5" xfId="23414" xr:uid="{00000000-0005-0000-0000-000071900000}"/>
    <cellStyle name="Normal 3 2 2 2 2 3 6" xfId="39553" xr:uid="{00000000-0005-0000-0000-000072900000}"/>
    <cellStyle name="Normal 3 2 2 2 2 3 7" xfId="50272" xr:uid="{00000000-0005-0000-0000-000073900000}"/>
    <cellStyle name="Normal 3 2 2 2 2 4" xfId="23415" xr:uid="{00000000-0005-0000-0000-000074900000}"/>
    <cellStyle name="Normal 3 2 2 2 2 4 2" xfId="23416" xr:uid="{00000000-0005-0000-0000-000075900000}"/>
    <cellStyle name="Normal 3 2 2 2 2 4 2 2" xfId="23417" xr:uid="{00000000-0005-0000-0000-000076900000}"/>
    <cellStyle name="Normal 3 2 2 2 2 4 2 2 2" xfId="23418" xr:uid="{00000000-0005-0000-0000-000077900000}"/>
    <cellStyle name="Normal 3 2 2 2 2 4 2 2 3" xfId="50278" xr:uid="{00000000-0005-0000-0000-000078900000}"/>
    <cellStyle name="Normal 3 2 2 2 2 4 2 3" xfId="23419" xr:uid="{00000000-0005-0000-0000-000079900000}"/>
    <cellStyle name="Normal 3 2 2 2 2 4 2 4" xfId="23420" xr:uid="{00000000-0005-0000-0000-00007A900000}"/>
    <cellStyle name="Normal 3 2 2 2 2 4 2 5" xfId="39556" xr:uid="{00000000-0005-0000-0000-00007B900000}"/>
    <cellStyle name="Normal 3 2 2 2 2 4 2 6" xfId="50277" xr:uid="{00000000-0005-0000-0000-00007C900000}"/>
    <cellStyle name="Normal 3 2 2 2 2 4 3" xfId="23421" xr:uid="{00000000-0005-0000-0000-00007D900000}"/>
    <cellStyle name="Normal 3 2 2 2 2 4 3 2" xfId="23422" xr:uid="{00000000-0005-0000-0000-00007E900000}"/>
    <cellStyle name="Normal 3 2 2 2 2 4 3 3" xfId="50279" xr:uid="{00000000-0005-0000-0000-00007F900000}"/>
    <cellStyle name="Normal 3 2 2 2 2 4 4" xfId="23423" xr:uid="{00000000-0005-0000-0000-000080900000}"/>
    <cellStyle name="Normal 3 2 2 2 2 4 5" xfId="23424" xr:uid="{00000000-0005-0000-0000-000081900000}"/>
    <cellStyle name="Normal 3 2 2 2 2 4 6" xfId="39555" xr:uid="{00000000-0005-0000-0000-000082900000}"/>
    <cellStyle name="Normal 3 2 2 2 2 4 7" xfId="50276" xr:uid="{00000000-0005-0000-0000-000083900000}"/>
    <cellStyle name="Normal 3 2 2 2 2 5" xfId="23425" xr:uid="{00000000-0005-0000-0000-000084900000}"/>
    <cellStyle name="Normal 3 2 2 2 2 5 2" xfId="23426" xr:uid="{00000000-0005-0000-0000-000085900000}"/>
    <cellStyle name="Normal 3 2 2 2 2 5 2 2" xfId="23427" xr:uid="{00000000-0005-0000-0000-000086900000}"/>
    <cellStyle name="Normal 3 2 2 2 2 5 2 3" xfId="50281" xr:uid="{00000000-0005-0000-0000-000087900000}"/>
    <cellStyle name="Normal 3 2 2 2 2 5 3" xfId="23428" xr:uid="{00000000-0005-0000-0000-000088900000}"/>
    <cellStyle name="Normal 3 2 2 2 2 5 4" xfId="23429" xr:uid="{00000000-0005-0000-0000-000089900000}"/>
    <cellStyle name="Normal 3 2 2 2 2 5 5" xfId="39557" xr:uid="{00000000-0005-0000-0000-00008A900000}"/>
    <cellStyle name="Normal 3 2 2 2 2 5 6" xfId="50280" xr:uid="{00000000-0005-0000-0000-00008B900000}"/>
    <cellStyle name="Normal 3 2 2 2 2 6" xfId="23430" xr:uid="{00000000-0005-0000-0000-00008C900000}"/>
    <cellStyle name="Normal 3 2 2 2 2 6 2" xfId="23431" xr:uid="{00000000-0005-0000-0000-00008D900000}"/>
    <cellStyle name="Normal 3 2 2 2 2 6 2 2" xfId="23432" xr:uid="{00000000-0005-0000-0000-00008E900000}"/>
    <cellStyle name="Normal 3 2 2 2 2 6 3" xfId="23433" xr:uid="{00000000-0005-0000-0000-00008F900000}"/>
    <cellStyle name="Normal 3 2 2 2 2 6 4" xfId="23434" xr:uid="{00000000-0005-0000-0000-000090900000}"/>
    <cellStyle name="Normal 3 2 2 2 2 6 5" xfId="50282" xr:uid="{00000000-0005-0000-0000-000091900000}"/>
    <cellStyle name="Normal 3 2 2 2 2 7" xfId="23435" xr:uid="{00000000-0005-0000-0000-000092900000}"/>
    <cellStyle name="Normal 3 2 2 2 2 7 2" xfId="23436" xr:uid="{00000000-0005-0000-0000-000093900000}"/>
    <cellStyle name="Normal 3 2 2 2 2 7 2 2" xfId="23437" xr:uid="{00000000-0005-0000-0000-000094900000}"/>
    <cellStyle name="Normal 3 2 2 2 2 7 3" xfId="23438" xr:uid="{00000000-0005-0000-0000-000095900000}"/>
    <cellStyle name="Normal 3 2 2 2 2 7 4" xfId="23439" xr:uid="{00000000-0005-0000-0000-000096900000}"/>
    <cellStyle name="Normal 3 2 2 2 2 8" xfId="23440" xr:uid="{00000000-0005-0000-0000-000097900000}"/>
    <cellStyle name="Normal 3 2 2 2 2 8 2" xfId="23441" xr:uid="{00000000-0005-0000-0000-000098900000}"/>
    <cellStyle name="Normal 3 2 2 2 2 9" xfId="23442" xr:uid="{00000000-0005-0000-0000-000099900000}"/>
    <cellStyle name="Normal 3 2 2 2 3" xfId="23443" xr:uid="{00000000-0005-0000-0000-00009A900000}"/>
    <cellStyle name="Normal 3 2 2 2 3 10" xfId="35358" xr:uid="{00000000-0005-0000-0000-00009B900000}"/>
    <cellStyle name="Normal 3 2 2 2 3 11" xfId="50283" xr:uid="{00000000-0005-0000-0000-00009C900000}"/>
    <cellStyle name="Normal 3 2 2 2 3 2" xfId="23444" xr:uid="{00000000-0005-0000-0000-00009D900000}"/>
    <cellStyle name="Normal 3 2 2 2 3 2 2" xfId="23445" xr:uid="{00000000-0005-0000-0000-00009E900000}"/>
    <cellStyle name="Normal 3 2 2 2 3 2 2 2" xfId="23446" xr:uid="{00000000-0005-0000-0000-00009F900000}"/>
    <cellStyle name="Normal 3 2 2 2 3 2 2 2 2" xfId="23447" xr:uid="{00000000-0005-0000-0000-0000A0900000}"/>
    <cellStyle name="Normal 3 2 2 2 3 2 2 2 3" xfId="50286" xr:uid="{00000000-0005-0000-0000-0000A1900000}"/>
    <cellStyle name="Normal 3 2 2 2 3 2 2 3" xfId="23448" xr:uid="{00000000-0005-0000-0000-0000A2900000}"/>
    <cellStyle name="Normal 3 2 2 2 3 2 2 4" xfId="23449" xr:uid="{00000000-0005-0000-0000-0000A3900000}"/>
    <cellStyle name="Normal 3 2 2 2 3 2 2 5" xfId="39559" xr:uid="{00000000-0005-0000-0000-0000A4900000}"/>
    <cellStyle name="Normal 3 2 2 2 3 2 2 6" xfId="50285" xr:uid="{00000000-0005-0000-0000-0000A5900000}"/>
    <cellStyle name="Normal 3 2 2 2 3 2 3" xfId="23450" xr:uid="{00000000-0005-0000-0000-0000A6900000}"/>
    <cellStyle name="Normal 3 2 2 2 3 2 3 2" xfId="23451" xr:uid="{00000000-0005-0000-0000-0000A7900000}"/>
    <cellStyle name="Normal 3 2 2 2 3 2 3 3" xfId="50287" xr:uid="{00000000-0005-0000-0000-0000A8900000}"/>
    <cellStyle name="Normal 3 2 2 2 3 2 4" xfId="23452" xr:uid="{00000000-0005-0000-0000-0000A9900000}"/>
    <cellStyle name="Normal 3 2 2 2 3 2 5" xfId="23453" xr:uid="{00000000-0005-0000-0000-0000AA900000}"/>
    <cellStyle name="Normal 3 2 2 2 3 2 6" xfId="39558" xr:uid="{00000000-0005-0000-0000-0000AB900000}"/>
    <cellStyle name="Normal 3 2 2 2 3 2 7" xfId="50284" xr:uid="{00000000-0005-0000-0000-0000AC900000}"/>
    <cellStyle name="Normal 3 2 2 2 3 3" xfId="23454" xr:uid="{00000000-0005-0000-0000-0000AD900000}"/>
    <cellStyle name="Normal 3 2 2 2 3 3 2" xfId="23455" xr:uid="{00000000-0005-0000-0000-0000AE900000}"/>
    <cellStyle name="Normal 3 2 2 2 3 3 2 2" xfId="23456" xr:uid="{00000000-0005-0000-0000-0000AF900000}"/>
    <cellStyle name="Normal 3 2 2 2 3 3 2 2 2" xfId="23457" xr:uid="{00000000-0005-0000-0000-0000B0900000}"/>
    <cellStyle name="Normal 3 2 2 2 3 3 2 2 3" xfId="50290" xr:uid="{00000000-0005-0000-0000-0000B1900000}"/>
    <cellStyle name="Normal 3 2 2 2 3 3 2 3" xfId="23458" xr:uid="{00000000-0005-0000-0000-0000B2900000}"/>
    <cellStyle name="Normal 3 2 2 2 3 3 2 4" xfId="23459" xr:uid="{00000000-0005-0000-0000-0000B3900000}"/>
    <cellStyle name="Normal 3 2 2 2 3 3 2 5" xfId="39561" xr:uid="{00000000-0005-0000-0000-0000B4900000}"/>
    <cellStyle name="Normal 3 2 2 2 3 3 2 6" xfId="50289" xr:uid="{00000000-0005-0000-0000-0000B5900000}"/>
    <cellStyle name="Normal 3 2 2 2 3 3 3" xfId="23460" xr:uid="{00000000-0005-0000-0000-0000B6900000}"/>
    <cellStyle name="Normal 3 2 2 2 3 3 3 2" xfId="23461" xr:uid="{00000000-0005-0000-0000-0000B7900000}"/>
    <cellStyle name="Normal 3 2 2 2 3 3 3 3" xfId="50291" xr:uid="{00000000-0005-0000-0000-0000B8900000}"/>
    <cellStyle name="Normal 3 2 2 2 3 3 4" xfId="23462" xr:uid="{00000000-0005-0000-0000-0000B9900000}"/>
    <cellStyle name="Normal 3 2 2 2 3 3 5" xfId="23463" xr:uid="{00000000-0005-0000-0000-0000BA900000}"/>
    <cellStyle name="Normal 3 2 2 2 3 3 6" xfId="39560" xr:uid="{00000000-0005-0000-0000-0000BB900000}"/>
    <cellStyle name="Normal 3 2 2 2 3 3 7" xfId="50288" xr:uid="{00000000-0005-0000-0000-0000BC900000}"/>
    <cellStyle name="Normal 3 2 2 2 3 4" xfId="23464" xr:uid="{00000000-0005-0000-0000-0000BD900000}"/>
    <cellStyle name="Normal 3 2 2 2 3 4 2" xfId="23465" xr:uid="{00000000-0005-0000-0000-0000BE900000}"/>
    <cellStyle name="Normal 3 2 2 2 3 4 2 2" xfId="23466" xr:uid="{00000000-0005-0000-0000-0000BF900000}"/>
    <cellStyle name="Normal 3 2 2 2 3 4 2 3" xfId="50293" xr:uid="{00000000-0005-0000-0000-0000C0900000}"/>
    <cellStyle name="Normal 3 2 2 2 3 4 3" xfId="23467" xr:uid="{00000000-0005-0000-0000-0000C1900000}"/>
    <cellStyle name="Normal 3 2 2 2 3 4 4" xfId="23468" xr:uid="{00000000-0005-0000-0000-0000C2900000}"/>
    <cellStyle name="Normal 3 2 2 2 3 4 5" xfId="39562" xr:uid="{00000000-0005-0000-0000-0000C3900000}"/>
    <cellStyle name="Normal 3 2 2 2 3 4 6" xfId="50292" xr:uid="{00000000-0005-0000-0000-0000C4900000}"/>
    <cellStyle name="Normal 3 2 2 2 3 5" xfId="23469" xr:uid="{00000000-0005-0000-0000-0000C5900000}"/>
    <cellStyle name="Normal 3 2 2 2 3 5 2" xfId="23470" xr:uid="{00000000-0005-0000-0000-0000C6900000}"/>
    <cellStyle name="Normal 3 2 2 2 3 5 2 2" xfId="23471" xr:uid="{00000000-0005-0000-0000-0000C7900000}"/>
    <cellStyle name="Normal 3 2 2 2 3 5 3" xfId="23472" xr:uid="{00000000-0005-0000-0000-0000C8900000}"/>
    <cellStyle name="Normal 3 2 2 2 3 5 4" xfId="23473" xr:uid="{00000000-0005-0000-0000-0000C9900000}"/>
    <cellStyle name="Normal 3 2 2 2 3 5 5" xfId="50294" xr:uid="{00000000-0005-0000-0000-0000CA900000}"/>
    <cellStyle name="Normal 3 2 2 2 3 6" xfId="23474" xr:uid="{00000000-0005-0000-0000-0000CB900000}"/>
    <cellStyle name="Normal 3 2 2 2 3 6 2" xfId="23475" xr:uid="{00000000-0005-0000-0000-0000CC900000}"/>
    <cellStyle name="Normal 3 2 2 2 3 6 2 2" xfId="23476" xr:uid="{00000000-0005-0000-0000-0000CD900000}"/>
    <cellStyle name="Normal 3 2 2 2 3 6 3" xfId="23477" xr:uid="{00000000-0005-0000-0000-0000CE900000}"/>
    <cellStyle name="Normal 3 2 2 2 3 6 4" xfId="23478" xr:uid="{00000000-0005-0000-0000-0000CF900000}"/>
    <cellStyle name="Normal 3 2 2 2 3 7" xfId="23479" xr:uid="{00000000-0005-0000-0000-0000D0900000}"/>
    <cellStyle name="Normal 3 2 2 2 3 7 2" xfId="23480" xr:uid="{00000000-0005-0000-0000-0000D1900000}"/>
    <cellStyle name="Normal 3 2 2 2 3 8" xfId="23481" xr:uid="{00000000-0005-0000-0000-0000D2900000}"/>
    <cellStyle name="Normal 3 2 2 2 3 9" xfId="23482" xr:uid="{00000000-0005-0000-0000-0000D3900000}"/>
    <cellStyle name="Normal 3 2 2 2 4" xfId="23483" xr:uid="{00000000-0005-0000-0000-0000D4900000}"/>
    <cellStyle name="Normal 3 2 2 2 4 2" xfId="23484" xr:uid="{00000000-0005-0000-0000-0000D5900000}"/>
    <cellStyle name="Normal 3 2 2 2 4 2 2" xfId="23485" xr:uid="{00000000-0005-0000-0000-0000D6900000}"/>
    <cellStyle name="Normal 3 2 2 2 4 2 2 2" xfId="23486" xr:uid="{00000000-0005-0000-0000-0000D7900000}"/>
    <cellStyle name="Normal 3 2 2 2 4 2 2 3" xfId="50297" xr:uid="{00000000-0005-0000-0000-0000D8900000}"/>
    <cellStyle name="Normal 3 2 2 2 4 2 3" xfId="23487" xr:uid="{00000000-0005-0000-0000-0000D9900000}"/>
    <cellStyle name="Normal 3 2 2 2 4 2 4" xfId="23488" xr:uid="{00000000-0005-0000-0000-0000DA900000}"/>
    <cellStyle name="Normal 3 2 2 2 4 2 5" xfId="39564" xr:uid="{00000000-0005-0000-0000-0000DB900000}"/>
    <cellStyle name="Normal 3 2 2 2 4 2 6" xfId="50296" xr:uid="{00000000-0005-0000-0000-0000DC900000}"/>
    <cellStyle name="Normal 3 2 2 2 4 3" xfId="23489" xr:uid="{00000000-0005-0000-0000-0000DD900000}"/>
    <cellStyle name="Normal 3 2 2 2 4 3 2" xfId="23490" xr:uid="{00000000-0005-0000-0000-0000DE900000}"/>
    <cellStyle name="Normal 3 2 2 2 4 3 3" xfId="50298" xr:uid="{00000000-0005-0000-0000-0000DF900000}"/>
    <cellStyle name="Normal 3 2 2 2 4 4" xfId="23491" xr:uid="{00000000-0005-0000-0000-0000E0900000}"/>
    <cellStyle name="Normal 3 2 2 2 4 5" xfId="23492" xr:uid="{00000000-0005-0000-0000-0000E1900000}"/>
    <cellStyle name="Normal 3 2 2 2 4 6" xfId="39563" xr:uid="{00000000-0005-0000-0000-0000E2900000}"/>
    <cellStyle name="Normal 3 2 2 2 4 7" xfId="50295" xr:uid="{00000000-0005-0000-0000-0000E3900000}"/>
    <cellStyle name="Normal 3 2 2 2 5" xfId="23493" xr:uid="{00000000-0005-0000-0000-0000E4900000}"/>
    <cellStyle name="Normal 3 2 2 2 5 2" xfId="23494" xr:uid="{00000000-0005-0000-0000-0000E5900000}"/>
    <cellStyle name="Normal 3 2 2 2 5 2 2" xfId="23495" xr:uid="{00000000-0005-0000-0000-0000E6900000}"/>
    <cellStyle name="Normal 3 2 2 2 5 2 2 2" xfId="23496" xr:uid="{00000000-0005-0000-0000-0000E7900000}"/>
    <cellStyle name="Normal 3 2 2 2 5 2 2 3" xfId="50301" xr:uid="{00000000-0005-0000-0000-0000E8900000}"/>
    <cellStyle name="Normal 3 2 2 2 5 2 3" xfId="23497" xr:uid="{00000000-0005-0000-0000-0000E9900000}"/>
    <cellStyle name="Normal 3 2 2 2 5 2 4" xfId="23498" xr:uid="{00000000-0005-0000-0000-0000EA900000}"/>
    <cellStyle name="Normal 3 2 2 2 5 2 5" xfId="39566" xr:uid="{00000000-0005-0000-0000-0000EB900000}"/>
    <cellStyle name="Normal 3 2 2 2 5 2 6" xfId="50300" xr:uid="{00000000-0005-0000-0000-0000EC900000}"/>
    <cellStyle name="Normal 3 2 2 2 5 3" xfId="23499" xr:uid="{00000000-0005-0000-0000-0000ED900000}"/>
    <cellStyle name="Normal 3 2 2 2 5 3 2" xfId="23500" xr:uid="{00000000-0005-0000-0000-0000EE900000}"/>
    <cellStyle name="Normal 3 2 2 2 5 3 3" xfId="50302" xr:uid="{00000000-0005-0000-0000-0000EF900000}"/>
    <cellStyle name="Normal 3 2 2 2 5 4" xfId="23501" xr:uid="{00000000-0005-0000-0000-0000F0900000}"/>
    <cellStyle name="Normal 3 2 2 2 5 5" xfId="23502" xr:uid="{00000000-0005-0000-0000-0000F1900000}"/>
    <cellStyle name="Normal 3 2 2 2 5 6" xfId="39565" xr:uid="{00000000-0005-0000-0000-0000F2900000}"/>
    <cellStyle name="Normal 3 2 2 2 5 7" xfId="50299" xr:uid="{00000000-0005-0000-0000-0000F3900000}"/>
    <cellStyle name="Normal 3 2 2 2 6" xfId="23503" xr:uid="{00000000-0005-0000-0000-0000F4900000}"/>
    <cellStyle name="Normal 3 2 2 2 6 2" xfId="23504" xr:uid="{00000000-0005-0000-0000-0000F5900000}"/>
    <cellStyle name="Normal 3 2 2 2 6 2 2" xfId="23505" xr:uid="{00000000-0005-0000-0000-0000F6900000}"/>
    <cellStyle name="Normal 3 2 2 2 6 2 3" xfId="50304" xr:uid="{00000000-0005-0000-0000-0000F7900000}"/>
    <cellStyle name="Normal 3 2 2 2 6 3" xfId="23506" xr:uid="{00000000-0005-0000-0000-0000F8900000}"/>
    <cellStyle name="Normal 3 2 2 2 6 4" xfId="23507" xr:uid="{00000000-0005-0000-0000-0000F9900000}"/>
    <cellStyle name="Normal 3 2 2 2 6 5" xfId="39567" xr:uid="{00000000-0005-0000-0000-0000FA900000}"/>
    <cellStyle name="Normal 3 2 2 2 6 6" xfId="50303" xr:uid="{00000000-0005-0000-0000-0000FB900000}"/>
    <cellStyle name="Normal 3 2 2 2 7" xfId="23508" xr:uid="{00000000-0005-0000-0000-0000FC900000}"/>
    <cellStyle name="Normal 3 2 2 2 7 2" xfId="23509" xr:uid="{00000000-0005-0000-0000-0000FD900000}"/>
    <cellStyle name="Normal 3 2 2 2 7 2 2" xfId="23510" xr:uid="{00000000-0005-0000-0000-0000FE900000}"/>
    <cellStyle name="Normal 3 2 2 2 7 3" xfId="23511" xr:uid="{00000000-0005-0000-0000-0000FF900000}"/>
    <cellStyle name="Normal 3 2 2 2 7 4" xfId="23512" xr:uid="{00000000-0005-0000-0000-000000910000}"/>
    <cellStyle name="Normal 3 2 2 2 7 5" xfId="50305" xr:uid="{00000000-0005-0000-0000-000001910000}"/>
    <cellStyle name="Normal 3 2 2 2 8" xfId="23513" xr:uid="{00000000-0005-0000-0000-000002910000}"/>
    <cellStyle name="Normal 3 2 2 2 8 2" xfId="23514" xr:uid="{00000000-0005-0000-0000-000003910000}"/>
    <cellStyle name="Normal 3 2 2 2 8 2 2" xfId="23515" xr:uid="{00000000-0005-0000-0000-000004910000}"/>
    <cellStyle name="Normal 3 2 2 2 8 3" xfId="23516" xr:uid="{00000000-0005-0000-0000-000005910000}"/>
    <cellStyle name="Normal 3 2 2 2 8 4" xfId="23517" xr:uid="{00000000-0005-0000-0000-000006910000}"/>
    <cellStyle name="Normal 3 2 2 2 9" xfId="23518" xr:uid="{00000000-0005-0000-0000-000007910000}"/>
    <cellStyle name="Normal 3 2 2 2 9 2" xfId="23519" xr:uid="{00000000-0005-0000-0000-000008910000}"/>
    <cellStyle name="Normal 3 2 2 3" xfId="23520" xr:uid="{00000000-0005-0000-0000-000009910000}"/>
    <cellStyle name="Normal 3 2 2 3 10" xfId="23521" xr:uid="{00000000-0005-0000-0000-00000A910000}"/>
    <cellStyle name="Normal 3 2 2 3 11" xfId="35359" xr:uid="{00000000-0005-0000-0000-00000B910000}"/>
    <cellStyle name="Normal 3 2 2 3 12" xfId="50306" xr:uid="{00000000-0005-0000-0000-00000C910000}"/>
    <cellStyle name="Normal 3 2 2 3 2" xfId="23522" xr:uid="{00000000-0005-0000-0000-00000D910000}"/>
    <cellStyle name="Normal 3 2 2 3 2 10" xfId="35360" xr:uid="{00000000-0005-0000-0000-00000E910000}"/>
    <cellStyle name="Normal 3 2 2 3 2 11" xfId="50307" xr:uid="{00000000-0005-0000-0000-00000F910000}"/>
    <cellStyle name="Normal 3 2 2 3 2 2" xfId="23523" xr:uid="{00000000-0005-0000-0000-000010910000}"/>
    <cellStyle name="Normal 3 2 2 3 2 2 2" xfId="23524" xr:uid="{00000000-0005-0000-0000-000011910000}"/>
    <cellStyle name="Normal 3 2 2 3 2 2 2 2" xfId="23525" xr:uid="{00000000-0005-0000-0000-000012910000}"/>
    <cellStyle name="Normal 3 2 2 3 2 2 2 2 2" xfId="23526" xr:uid="{00000000-0005-0000-0000-000013910000}"/>
    <cellStyle name="Normal 3 2 2 3 2 2 2 2 3" xfId="50310" xr:uid="{00000000-0005-0000-0000-000014910000}"/>
    <cellStyle name="Normal 3 2 2 3 2 2 2 3" xfId="23527" xr:uid="{00000000-0005-0000-0000-000015910000}"/>
    <cellStyle name="Normal 3 2 2 3 2 2 2 4" xfId="23528" xr:uid="{00000000-0005-0000-0000-000016910000}"/>
    <cellStyle name="Normal 3 2 2 3 2 2 2 5" xfId="39569" xr:uid="{00000000-0005-0000-0000-000017910000}"/>
    <cellStyle name="Normal 3 2 2 3 2 2 2 6" xfId="50309" xr:uid="{00000000-0005-0000-0000-000018910000}"/>
    <cellStyle name="Normal 3 2 2 3 2 2 3" xfId="23529" xr:uid="{00000000-0005-0000-0000-000019910000}"/>
    <cellStyle name="Normal 3 2 2 3 2 2 3 2" xfId="23530" xr:uid="{00000000-0005-0000-0000-00001A910000}"/>
    <cellStyle name="Normal 3 2 2 3 2 2 3 3" xfId="50311" xr:uid="{00000000-0005-0000-0000-00001B910000}"/>
    <cellStyle name="Normal 3 2 2 3 2 2 4" xfId="23531" xr:uid="{00000000-0005-0000-0000-00001C910000}"/>
    <cellStyle name="Normal 3 2 2 3 2 2 5" xfId="23532" xr:uid="{00000000-0005-0000-0000-00001D910000}"/>
    <cellStyle name="Normal 3 2 2 3 2 2 6" xfId="39568" xr:uid="{00000000-0005-0000-0000-00001E910000}"/>
    <cellStyle name="Normal 3 2 2 3 2 2 7" xfId="50308" xr:uid="{00000000-0005-0000-0000-00001F910000}"/>
    <cellStyle name="Normal 3 2 2 3 2 3" xfId="23533" xr:uid="{00000000-0005-0000-0000-000020910000}"/>
    <cellStyle name="Normal 3 2 2 3 2 3 2" xfId="23534" xr:uid="{00000000-0005-0000-0000-000021910000}"/>
    <cellStyle name="Normal 3 2 2 3 2 3 2 2" xfId="23535" xr:uid="{00000000-0005-0000-0000-000022910000}"/>
    <cellStyle name="Normal 3 2 2 3 2 3 2 2 2" xfId="23536" xr:uid="{00000000-0005-0000-0000-000023910000}"/>
    <cellStyle name="Normal 3 2 2 3 2 3 2 2 3" xfId="50314" xr:uid="{00000000-0005-0000-0000-000024910000}"/>
    <cellStyle name="Normal 3 2 2 3 2 3 2 3" xfId="23537" xr:uid="{00000000-0005-0000-0000-000025910000}"/>
    <cellStyle name="Normal 3 2 2 3 2 3 2 4" xfId="23538" xr:uid="{00000000-0005-0000-0000-000026910000}"/>
    <cellStyle name="Normal 3 2 2 3 2 3 2 5" xfId="39571" xr:uid="{00000000-0005-0000-0000-000027910000}"/>
    <cellStyle name="Normal 3 2 2 3 2 3 2 6" xfId="50313" xr:uid="{00000000-0005-0000-0000-000028910000}"/>
    <cellStyle name="Normal 3 2 2 3 2 3 3" xfId="23539" xr:uid="{00000000-0005-0000-0000-000029910000}"/>
    <cellStyle name="Normal 3 2 2 3 2 3 3 2" xfId="23540" xr:uid="{00000000-0005-0000-0000-00002A910000}"/>
    <cellStyle name="Normal 3 2 2 3 2 3 3 3" xfId="50315" xr:uid="{00000000-0005-0000-0000-00002B910000}"/>
    <cellStyle name="Normal 3 2 2 3 2 3 4" xfId="23541" xr:uid="{00000000-0005-0000-0000-00002C910000}"/>
    <cellStyle name="Normal 3 2 2 3 2 3 5" xfId="23542" xr:uid="{00000000-0005-0000-0000-00002D910000}"/>
    <cellStyle name="Normal 3 2 2 3 2 3 6" xfId="39570" xr:uid="{00000000-0005-0000-0000-00002E910000}"/>
    <cellStyle name="Normal 3 2 2 3 2 3 7" xfId="50312" xr:uid="{00000000-0005-0000-0000-00002F910000}"/>
    <cellStyle name="Normal 3 2 2 3 2 4" xfId="23543" xr:uid="{00000000-0005-0000-0000-000030910000}"/>
    <cellStyle name="Normal 3 2 2 3 2 4 2" xfId="23544" xr:uid="{00000000-0005-0000-0000-000031910000}"/>
    <cellStyle name="Normal 3 2 2 3 2 4 2 2" xfId="23545" xr:uid="{00000000-0005-0000-0000-000032910000}"/>
    <cellStyle name="Normal 3 2 2 3 2 4 2 3" xfId="50317" xr:uid="{00000000-0005-0000-0000-000033910000}"/>
    <cellStyle name="Normal 3 2 2 3 2 4 3" xfId="23546" xr:uid="{00000000-0005-0000-0000-000034910000}"/>
    <cellStyle name="Normal 3 2 2 3 2 4 4" xfId="23547" xr:uid="{00000000-0005-0000-0000-000035910000}"/>
    <cellStyle name="Normal 3 2 2 3 2 4 5" xfId="39572" xr:uid="{00000000-0005-0000-0000-000036910000}"/>
    <cellStyle name="Normal 3 2 2 3 2 4 6" xfId="50316" xr:uid="{00000000-0005-0000-0000-000037910000}"/>
    <cellStyle name="Normal 3 2 2 3 2 5" xfId="23548" xr:uid="{00000000-0005-0000-0000-000038910000}"/>
    <cellStyle name="Normal 3 2 2 3 2 5 2" xfId="23549" xr:uid="{00000000-0005-0000-0000-000039910000}"/>
    <cellStyle name="Normal 3 2 2 3 2 5 2 2" xfId="23550" xr:uid="{00000000-0005-0000-0000-00003A910000}"/>
    <cellStyle name="Normal 3 2 2 3 2 5 3" xfId="23551" xr:uid="{00000000-0005-0000-0000-00003B910000}"/>
    <cellStyle name="Normal 3 2 2 3 2 5 4" xfId="23552" xr:uid="{00000000-0005-0000-0000-00003C910000}"/>
    <cellStyle name="Normal 3 2 2 3 2 5 5" xfId="50318" xr:uid="{00000000-0005-0000-0000-00003D910000}"/>
    <cellStyle name="Normal 3 2 2 3 2 6" xfId="23553" xr:uid="{00000000-0005-0000-0000-00003E910000}"/>
    <cellStyle name="Normal 3 2 2 3 2 6 2" xfId="23554" xr:uid="{00000000-0005-0000-0000-00003F910000}"/>
    <cellStyle name="Normal 3 2 2 3 2 6 2 2" xfId="23555" xr:uid="{00000000-0005-0000-0000-000040910000}"/>
    <cellStyle name="Normal 3 2 2 3 2 6 3" xfId="23556" xr:uid="{00000000-0005-0000-0000-000041910000}"/>
    <cellStyle name="Normal 3 2 2 3 2 6 4" xfId="23557" xr:uid="{00000000-0005-0000-0000-000042910000}"/>
    <cellStyle name="Normal 3 2 2 3 2 7" xfId="23558" xr:uid="{00000000-0005-0000-0000-000043910000}"/>
    <cellStyle name="Normal 3 2 2 3 2 7 2" xfId="23559" xr:uid="{00000000-0005-0000-0000-000044910000}"/>
    <cellStyle name="Normal 3 2 2 3 2 8" xfId="23560" xr:uid="{00000000-0005-0000-0000-000045910000}"/>
    <cellStyle name="Normal 3 2 2 3 2 9" xfId="23561" xr:uid="{00000000-0005-0000-0000-000046910000}"/>
    <cellStyle name="Normal 3 2 2 3 3" xfId="23562" xr:uid="{00000000-0005-0000-0000-000047910000}"/>
    <cellStyle name="Normal 3 2 2 3 3 2" xfId="23563" xr:uid="{00000000-0005-0000-0000-000048910000}"/>
    <cellStyle name="Normal 3 2 2 3 3 2 2" xfId="23564" xr:uid="{00000000-0005-0000-0000-000049910000}"/>
    <cellStyle name="Normal 3 2 2 3 3 2 2 2" xfId="23565" xr:uid="{00000000-0005-0000-0000-00004A910000}"/>
    <cellStyle name="Normal 3 2 2 3 3 2 2 3" xfId="50321" xr:uid="{00000000-0005-0000-0000-00004B910000}"/>
    <cellStyle name="Normal 3 2 2 3 3 2 3" xfId="23566" xr:uid="{00000000-0005-0000-0000-00004C910000}"/>
    <cellStyle name="Normal 3 2 2 3 3 2 4" xfId="23567" xr:uid="{00000000-0005-0000-0000-00004D910000}"/>
    <cellStyle name="Normal 3 2 2 3 3 2 5" xfId="39574" xr:uid="{00000000-0005-0000-0000-00004E910000}"/>
    <cellStyle name="Normal 3 2 2 3 3 2 6" xfId="50320" xr:uid="{00000000-0005-0000-0000-00004F910000}"/>
    <cellStyle name="Normal 3 2 2 3 3 3" xfId="23568" xr:uid="{00000000-0005-0000-0000-000050910000}"/>
    <cellStyle name="Normal 3 2 2 3 3 3 2" xfId="23569" xr:uid="{00000000-0005-0000-0000-000051910000}"/>
    <cellStyle name="Normal 3 2 2 3 3 3 3" xfId="50322" xr:uid="{00000000-0005-0000-0000-000052910000}"/>
    <cellStyle name="Normal 3 2 2 3 3 4" xfId="23570" xr:uid="{00000000-0005-0000-0000-000053910000}"/>
    <cellStyle name="Normal 3 2 2 3 3 5" xfId="23571" xr:uid="{00000000-0005-0000-0000-000054910000}"/>
    <cellStyle name="Normal 3 2 2 3 3 6" xfId="39573" xr:uid="{00000000-0005-0000-0000-000055910000}"/>
    <cellStyle name="Normal 3 2 2 3 3 7" xfId="50319" xr:uid="{00000000-0005-0000-0000-000056910000}"/>
    <cellStyle name="Normal 3 2 2 3 4" xfId="23572" xr:uid="{00000000-0005-0000-0000-000057910000}"/>
    <cellStyle name="Normal 3 2 2 3 4 2" xfId="23573" xr:uid="{00000000-0005-0000-0000-000058910000}"/>
    <cellStyle name="Normal 3 2 2 3 4 2 2" xfId="23574" xr:uid="{00000000-0005-0000-0000-000059910000}"/>
    <cellStyle name="Normal 3 2 2 3 4 2 2 2" xfId="23575" xr:uid="{00000000-0005-0000-0000-00005A910000}"/>
    <cellStyle name="Normal 3 2 2 3 4 2 2 3" xfId="50325" xr:uid="{00000000-0005-0000-0000-00005B910000}"/>
    <cellStyle name="Normal 3 2 2 3 4 2 3" xfId="23576" xr:uid="{00000000-0005-0000-0000-00005C910000}"/>
    <cellStyle name="Normal 3 2 2 3 4 2 4" xfId="23577" xr:uid="{00000000-0005-0000-0000-00005D910000}"/>
    <cellStyle name="Normal 3 2 2 3 4 2 5" xfId="39576" xr:uid="{00000000-0005-0000-0000-00005E910000}"/>
    <cellStyle name="Normal 3 2 2 3 4 2 6" xfId="50324" xr:uid="{00000000-0005-0000-0000-00005F910000}"/>
    <cellStyle name="Normal 3 2 2 3 4 3" xfId="23578" xr:uid="{00000000-0005-0000-0000-000060910000}"/>
    <cellStyle name="Normal 3 2 2 3 4 3 2" xfId="23579" xr:uid="{00000000-0005-0000-0000-000061910000}"/>
    <cellStyle name="Normal 3 2 2 3 4 3 3" xfId="50326" xr:uid="{00000000-0005-0000-0000-000062910000}"/>
    <cellStyle name="Normal 3 2 2 3 4 4" xfId="23580" xr:uid="{00000000-0005-0000-0000-000063910000}"/>
    <cellStyle name="Normal 3 2 2 3 4 5" xfId="23581" xr:uid="{00000000-0005-0000-0000-000064910000}"/>
    <cellStyle name="Normal 3 2 2 3 4 6" xfId="39575" xr:uid="{00000000-0005-0000-0000-000065910000}"/>
    <cellStyle name="Normal 3 2 2 3 4 7" xfId="50323" xr:uid="{00000000-0005-0000-0000-000066910000}"/>
    <cellStyle name="Normal 3 2 2 3 5" xfId="23582" xr:uid="{00000000-0005-0000-0000-000067910000}"/>
    <cellStyle name="Normal 3 2 2 3 5 2" xfId="23583" xr:uid="{00000000-0005-0000-0000-000068910000}"/>
    <cellStyle name="Normal 3 2 2 3 5 2 2" xfId="23584" xr:uid="{00000000-0005-0000-0000-000069910000}"/>
    <cellStyle name="Normal 3 2 2 3 5 2 3" xfId="50328" xr:uid="{00000000-0005-0000-0000-00006A910000}"/>
    <cellStyle name="Normal 3 2 2 3 5 3" xfId="23585" xr:uid="{00000000-0005-0000-0000-00006B910000}"/>
    <cellStyle name="Normal 3 2 2 3 5 4" xfId="23586" xr:uid="{00000000-0005-0000-0000-00006C910000}"/>
    <cellStyle name="Normal 3 2 2 3 5 5" xfId="39577" xr:uid="{00000000-0005-0000-0000-00006D910000}"/>
    <cellStyle name="Normal 3 2 2 3 5 6" xfId="50327" xr:uid="{00000000-0005-0000-0000-00006E910000}"/>
    <cellStyle name="Normal 3 2 2 3 6" xfId="23587" xr:uid="{00000000-0005-0000-0000-00006F910000}"/>
    <cellStyle name="Normal 3 2 2 3 6 2" xfId="23588" xr:uid="{00000000-0005-0000-0000-000070910000}"/>
    <cellStyle name="Normal 3 2 2 3 6 2 2" xfId="23589" xr:uid="{00000000-0005-0000-0000-000071910000}"/>
    <cellStyle name="Normal 3 2 2 3 6 3" xfId="23590" xr:uid="{00000000-0005-0000-0000-000072910000}"/>
    <cellStyle name="Normal 3 2 2 3 6 4" xfId="23591" xr:uid="{00000000-0005-0000-0000-000073910000}"/>
    <cellStyle name="Normal 3 2 2 3 6 5" xfId="50329" xr:uid="{00000000-0005-0000-0000-000074910000}"/>
    <cellStyle name="Normal 3 2 2 3 7" xfId="23592" xr:uid="{00000000-0005-0000-0000-000075910000}"/>
    <cellStyle name="Normal 3 2 2 3 7 2" xfId="23593" xr:uid="{00000000-0005-0000-0000-000076910000}"/>
    <cellStyle name="Normal 3 2 2 3 7 2 2" xfId="23594" xr:uid="{00000000-0005-0000-0000-000077910000}"/>
    <cellStyle name="Normal 3 2 2 3 7 3" xfId="23595" xr:uid="{00000000-0005-0000-0000-000078910000}"/>
    <cellStyle name="Normal 3 2 2 3 7 4" xfId="23596" xr:uid="{00000000-0005-0000-0000-000079910000}"/>
    <cellStyle name="Normal 3 2 2 3 8" xfId="23597" xr:uid="{00000000-0005-0000-0000-00007A910000}"/>
    <cellStyle name="Normal 3 2 2 3 8 2" xfId="23598" xr:uid="{00000000-0005-0000-0000-00007B910000}"/>
    <cellStyle name="Normal 3 2 2 3 9" xfId="23599" xr:uid="{00000000-0005-0000-0000-00007C910000}"/>
    <cellStyle name="Normal 3 2 2 4" xfId="23600" xr:uid="{00000000-0005-0000-0000-00007D910000}"/>
    <cellStyle name="Normal 3 2 2 4 10" xfId="35361" xr:uid="{00000000-0005-0000-0000-00007E910000}"/>
    <cellStyle name="Normal 3 2 2 4 11" xfId="50330" xr:uid="{00000000-0005-0000-0000-00007F910000}"/>
    <cellStyle name="Normal 3 2 2 4 2" xfId="23601" xr:uid="{00000000-0005-0000-0000-000080910000}"/>
    <cellStyle name="Normal 3 2 2 4 2 2" xfId="23602" xr:uid="{00000000-0005-0000-0000-000081910000}"/>
    <cellStyle name="Normal 3 2 2 4 2 2 2" xfId="23603" xr:uid="{00000000-0005-0000-0000-000082910000}"/>
    <cellStyle name="Normal 3 2 2 4 2 2 2 2" xfId="23604" xr:uid="{00000000-0005-0000-0000-000083910000}"/>
    <cellStyle name="Normal 3 2 2 4 2 2 2 3" xfId="50333" xr:uid="{00000000-0005-0000-0000-000084910000}"/>
    <cellStyle name="Normal 3 2 2 4 2 2 3" xfId="23605" xr:uid="{00000000-0005-0000-0000-000085910000}"/>
    <cellStyle name="Normal 3 2 2 4 2 2 4" xfId="23606" xr:uid="{00000000-0005-0000-0000-000086910000}"/>
    <cellStyle name="Normal 3 2 2 4 2 2 5" xfId="39579" xr:uid="{00000000-0005-0000-0000-000087910000}"/>
    <cellStyle name="Normal 3 2 2 4 2 2 6" xfId="50332" xr:uid="{00000000-0005-0000-0000-000088910000}"/>
    <cellStyle name="Normal 3 2 2 4 2 3" xfId="23607" xr:uid="{00000000-0005-0000-0000-000089910000}"/>
    <cellStyle name="Normal 3 2 2 4 2 3 2" xfId="23608" xr:uid="{00000000-0005-0000-0000-00008A910000}"/>
    <cellStyle name="Normal 3 2 2 4 2 3 3" xfId="50334" xr:uid="{00000000-0005-0000-0000-00008B910000}"/>
    <cellStyle name="Normal 3 2 2 4 2 4" xfId="23609" xr:uid="{00000000-0005-0000-0000-00008C910000}"/>
    <cellStyle name="Normal 3 2 2 4 2 5" xfId="23610" xr:uid="{00000000-0005-0000-0000-00008D910000}"/>
    <cellStyle name="Normal 3 2 2 4 2 6" xfId="39578" xr:uid="{00000000-0005-0000-0000-00008E910000}"/>
    <cellStyle name="Normal 3 2 2 4 2 7" xfId="50331" xr:uid="{00000000-0005-0000-0000-00008F910000}"/>
    <cellStyle name="Normal 3 2 2 4 3" xfId="23611" xr:uid="{00000000-0005-0000-0000-000090910000}"/>
    <cellStyle name="Normal 3 2 2 4 3 2" xfId="23612" xr:uid="{00000000-0005-0000-0000-000091910000}"/>
    <cellStyle name="Normal 3 2 2 4 3 2 2" xfId="23613" xr:uid="{00000000-0005-0000-0000-000092910000}"/>
    <cellStyle name="Normal 3 2 2 4 3 2 2 2" xfId="23614" xr:uid="{00000000-0005-0000-0000-000093910000}"/>
    <cellStyle name="Normal 3 2 2 4 3 2 2 3" xfId="50337" xr:uid="{00000000-0005-0000-0000-000094910000}"/>
    <cellStyle name="Normal 3 2 2 4 3 2 3" xfId="23615" xr:uid="{00000000-0005-0000-0000-000095910000}"/>
    <cellStyle name="Normal 3 2 2 4 3 2 4" xfId="23616" xr:uid="{00000000-0005-0000-0000-000096910000}"/>
    <cellStyle name="Normal 3 2 2 4 3 2 5" xfId="39581" xr:uid="{00000000-0005-0000-0000-000097910000}"/>
    <cellStyle name="Normal 3 2 2 4 3 2 6" xfId="50336" xr:uid="{00000000-0005-0000-0000-000098910000}"/>
    <cellStyle name="Normal 3 2 2 4 3 3" xfId="23617" xr:uid="{00000000-0005-0000-0000-000099910000}"/>
    <cellStyle name="Normal 3 2 2 4 3 3 2" xfId="23618" xr:uid="{00000000-0005-0000-0000-00009A910000}"/>
    <cellStyle name="Normal 3 2 2 4 3 3 3" xfId="50338" xr:uid="{00000000-0005-0000-0000-00009B910000}"/>
    <cellStyle name="Normal 3 2 2 4 3 4" xfId="23619" xr:uid="{00000000-0005-0000-0000-00009C910000}"/>
    <cellStyle name="Normal 3 2 2 4 3 5" xfId="23620" xr:uid="{00000000-0005-0000-0000-00009D910000}"/>
    <cellStyle name="Normal 3 2 2 4 3 6" xfId="39580" xr:uid="{00000000-0005-0000-0000-00009E910000}"/>
    <cellStyle name="Normal 3 2 2 4 3 7" xfId="50335" xr:uid="{00000000-0005-0000-0000-00009F910000}"/>
    <cellStyle name="Normal 3 2 2 4 4" xfId="23621" xr:uid="{00000000-0005-0000-0000-0000A0910000}"/>
    <cellStyle name="Normal 3 2 2 4 4 2" xfId="23622" xr:uid="{00000000-0005-0000-0000-0000A1910000}"/>
    <cellStyle name="Normal 3 2 2 4 4 2 2" xfId="23623" xr:uid="{00000000-0005-0000-0000-0000A2910000}"/>
    <cellStyle name="Normal 3 2 2 4 4 2 3" xfId="50340" xr:uid="{00000000-0005-0000-0000-0000A3910000}"/>
    <cellStyle name="Normal 3 2 2 4 4 3" xfId="23624" xr:uid="{00000000-0005-0000-0000-0000A4910000}"/>
    <cellStyle name="Normal 3 2 2 4 4 4" xfId="23625" xr:uid="{00000000-0005-0000-0000-0000A5910000}"/>
    <cellStyle name="Normal 3 2 2 4 4 5" xfId="39582" xr:uid="{00000000-0005-0000-0000-0000A6910000}"/>
    <cellStyle name="Normal 3 2 2 4 4 6" xfId="50339" xr:uid="{00000000-0005-0000-0000-0000A7910000}"/>
    <cellStyle name="Normal 3 2 2 4 5" xfId="23626" xr:uid="{00000000-0005-0000-0000-0000A8910000}"/>
    <cellStyle name="Normal 3 2 2 4 5 2" xfId="23627" xr:uid="{00000000-0005-0000-0000-0000A9910000}"/>
    <cellStyle name="Normal 3 2 2 4 5 2 2" xfId="23628" xr:uid="{00000000-0005-0000-0000-0000AA910000}"/>
    <cellStyle name="Normal 3 2 2 4 5 3" xfId="23629" xr:uid="{00000000-0005-0000-0000-0000AB910000}"/>
    <cellStyle name="Normal 3 2 2 4 5 4" xfId="23630" xr:uid="{00000000-0005-0000-0000-0000AC910000}"/>
    <cellStyle name="Normal 3 2 2 4 5 5" xfId="50341" xr:uid="{00000000-0005-0000-0000-0000AD910000}"/>
    <cellStyle name="Normal 3 2 2 4 6" xfId="23631" xr:uid="{00000000-0005-0000-0000-0000AE910000}"/>
    <cellStyle name="Normal 3 2 2 4 6 2" xfId="23632" xr:uid="{00000000-0005-0000-0000-0000AF910000}"/>
    <cellStyle name="Normal 3 2 2 4 6 2 2" xfId="23633" xr:uid="{00000000-0005-0000-0000-0000B0910000}"/>
    <cellStyle name="Normal 3 2 2 4 6 3" xfId="23634" xr:uid="{00000000-0005-0000-0000-0000B1910000}"/>
    <cellStyle name="Normal 3 2 2 4 6 4" xfId="23635" xr:uid="{00000000-0005-0000-0000-0000B2910000}"/>
    <cellStyle name="Normal 3 2 2 4 7" xfId="23636" xr:uid="{00000000-0005-0000-0000-0000B3910000}"/>
    <cellStyle name="Normal 3 2 2 4 7 2" xfId="23637" xr:uid="{00000000-0005-0000-0000-0000B4910000}"/>
    <cellStyle name="Normal 3 2 2 4 8" xfId="23638" xr:uid="{00000000-0005-0000-0000-0000B5910000}"/>
    <cellStyle name="Normal 3 2 2 4 9" xfId="23639" xr:uid="{00000000-0005-0000-0000-0000B6910000}"/>
    <cellStyle name="Normal 3 2 2 5" xfId="23640" xr:uid="{00000000-0005-0000-0000-0000B7910000}"/>
    <cellStyle name="Normal 3 2 2 5 2" xfId="23641" xr:uid="{00000000-0005-0000-0000-0000B8910000}"/>
    <cellStyle name="Normal 3 2 2 5 2 2" xfId="23642" xr:uid="{00000000-0005-0000-0000-0000B9910000}"/>
    <cellStyle name="Normal 3 2 2 5 2 2 2" xfId="23643" xr:uid="{00000000-0005-0000-0000-0000BA910000}"/>
    <cellStyle name="Normal 3 2 2 5 2 2 3" xfId="50344" xr:uid="{00000000-0005-0000-0000-0000BB910000}"/>
    <cellStyle name="Normal 3 2 2 5 2 3" xfId="23644" xr:uid="{00000000-0005-0000-0000-0000BC910000}"/>
    <cellStyle name="Normal 3 2 2 5 2 4" xfId="23645" xr:uid="{00000000-0005-0000-0000-0000BD910000}"/>
    <cellStyle name="Normal 3 2 2 5 2 5" xfId="39584" xr:uid="{00000000-0005-0000-0000-0000BE910000}"/>
    <cellStyle name="Normal 3 2 2 5 2 6" xfId="50343" xr:uid="{00000000-0005-0000-0000-0000BF910000}"/>
    <cellStyle name="Normal 3 2 2 5 3" xfId="23646" xr:uid="{00000000-0005-0000-0000-0000C0910000}"/>
    <cellStyle name="Normal 3 2 2 5 4" xfId="23647" xr:uid="{00000000-0005-0000-0000-0000C1910000}"/>
    <cellStyle name="Normal 3 2 2 5 4 2" xfId="23648" xr:uid="{00000000-0005-0000-0000-0000C2910000}"/>
    <cellStyle name="Normal 3 2 2 5 4 3" xfId="50345" xr:uid="{00000000-0005-0000-0000-0000C3910000}"/>
    <cellStyle name="Normal 3 2 2 5 5" xfId="23649" xr:uid="{00000000-0005-0000-0000-0000C4910000}"/>
    <cellStyle name="Normal 3 2 2 5 6" xfId="23650" xr:uid="{00000000-0005-0000-0000-0000C5910000}"/>
    <cellStyle name="Normal 3 2 2 5 7" xfId="39583" xr:uid="{00000000-0005-0000-0000-0000C6910000}"/>
    <cellStyle name="Normal 3 2 2 5 8" xfId="50342" xr:uid="{00000000-0005-0000-0000-0000C7910000}"/>
    <cellStyle name="Normal 3 2 2 6" xfId="23651" xr:uid="{00000000-0005-0000-0000-0000C8910000}"/>
    <cellStyle name="Normal 3 2 2 6 2" xfId="23652" xr:uid="{00000000-0005-0000-0000-0000C9910000}"/>
    <cellStyle name="Normal 3 2 2 6 2 2" xfId="23653" xr:uid="{00000000-0005-0000-0000-0000CA910000}"/>
    <cellStyle name="Normal 3 2 2 6 2 2 2" xfId="23654" xr:uid="{00000000-0005-0000-0000-0000CB910000}"/>
    <cellStyle name="Normal 3 2 2 6 2 2 3" xfId="50348" xr:uid="{00000000-0005-0000-0000-0000CC910000}"/>
    <cellStyle name="Normal 3 2 2 6 2 3" xfId="23655" xr:uid="{00000000-0005-0000-0000-0000CD910000}"/>
    <cellStyle name="Normal 3 2 2 6 2 4" xfId="23656" xr:uid="{00000000-0005-0000-0000-0000CE910000}"/>
    <cellStyle name="Normal 3 2 2 6 2 5" xfId="39586" xr:uid="{00000000-0005-0000-0000-0000CF910000}"/>
    <cellStyle name="Normal 3 2 2 6 2 6" xfId="50347" xr:uid="{00000000-0005-0000-0000-0000D0910000}"/>
    <cellStyle name="Normal 3 2 2 6 3" xfId="23657" xr:uid="{00000000-0005-0000-0000-0000D1910000}"/>
    <cellStyle name="Normal 3 2 2 6 3 2" xfId="23658" xr:uid="{00000000-0005-0000-0000-0000D2910000}"/>
    <cellStyle name="Normal 3 2 2 6 3 3" xfId="50349" xr:uid="{00000000-0005-0000-0000-0000D3910000}"/>
    <cellStyle name="Normal 3 2 2 6 4" xfId="23659" xr:uid="{00000000-0005-0000-0000-0000D4910000}"/>
    <cellStyle name="Normal 3 2 2 6 5" xfId="23660" xr:uid="{00000000-0005-0000-0000-0000D5910000}"/>
    <cellStyle name="Normal 3 2 2 6 6" xfId="39585" xr:uid="{00000000-0005-0000-0000-0000D6910000}"/>
    <cellStyle name="Normal 3 2 2 6 7" xfId="50346" xr:uid="{00000000-0005-0000-0000-0000D7910000}"/>
    <cellStyle name="Normal 3 2 2 7" xfId="23661" xr:uid="{00000000-0005-0000-0000-0000D8910000}"/>
    <cellStyle name="Normal 3 2 2 7 2" xfId="23662" xr:uid="{00000000-0005-0000-0000-0000D9910000}"/>
    <cellStyle name="Normal 3 2 2 7 2 2" xfId="23663" xr:uid="{00000000-0005-0000-0000-0000DA910000}"/>
    <cellStyle name="Normal 3 2 2 7 2 3" xfId="50351" xr:uid="{00000000-0005-0000-0000-0000DB910000}"/>
    <cellStyle name="Normal 3 2 2 7 3" xfId="23664" xr:uid="{00000000-0005-0000-0000-0000DC910000}"/>
    <cellStyle name="Normal 3 2 2 7 4" xfId="23665" xr:uid="{00000000-0005-0000-0000-0000DD910000}"/>
    <cellStyle name="Normal 3 2 2 7 5" xfId="39587" xr:uid="{00000000-0005-0000-0000-0000DE910000}"/>
    <cellStyle name="Normal 3 2 2 7 6" xfId="50350" xr:uid="{00000000-0005-0000-0000-0000DF910000}"/>
    <cellStyle name="Normal 3 2 2 8" xfId="23666" xr:uid="{00000000-0005-0000-0000-0000E0910000}"/>
    <cellStyle name="Normal 3 2 2 8 2" xfId="23667" xr:uid="{00000000-0005-0000-0000-0000E1910000}"/>
    <cellStyle name="Normal 3 2 2 8 2 2" xfId="23668" xr:uid="{00000000-0005-0000-0000-0000E2910000}"/>
    <cellStyle name="Normal 3 2 2 8 3" xfId="23669" xr:uid="{00000000-0005-0000-0000-0000E3910000}"/>
    <cellStyle name="Normal 3 2 2 8 4" xfId="23670" xr:uid="{00000000-0005-0000-0000-0000E4910000}"/>
    <cellStyle name="Normal 3 2 2 8 5" xfId="50352" xr:uid="{00000000-0005-0000-0000-0000E5910000}"/>
    <cellStyle name="Normal 3 2 2 9" xfId="23671" xr:uid="{00000000-0005-0000-0000-0000E6910000}"/>
    <cellStyle name="Normal 3 2 2 9 2" xfId="23672" xr:uid="{00000000-0005-0000-0000-0000E7910000}"/>
    <cellStyle name="Normal 3 2 2 9 2 2" xfId="23673" xr:uid="{00000000-0005-0000-0000-0000E8910000}"/>
    <cellStyle name="Normal 3 2 2 9 3" xfId="23674" xr:uid="{00000000-0005-0000-0000-0000E9910000}"/>
    <cellStyle name="Normal 3 2 2 9 4" xfId="23675" xr:uid="{00000000-0005-0000-0000-0000EA910000}"/>
    <cellStyle name="Normal 3 2 3" xfId="23676" xr:uid="{00000000-0005-0000-0000-0000EB910000}"/>
    <cellStyle name="Normal 3 2 3 10" xfId="23677" xr:uid="{00000000-0005-0000-0000-0000EC910000}"/>
    <cellStyle name="Normal 3 2 3 10 2" xfId="23678" xr:uid="{00000000-0005-0000-0000-0000ED910000}"/>
    <cellStyle name="Normal 3 2 3 11" xfId="23679" xr:uid="{00000000-0005-0000-0000-0000EE910000}"/>
    <cellStyle name="Normal 3 2 3 12" xfId="23680" xr:uid="{00000000-0005-0000-0000-0000EF910000}"/>
    <cellStyle name="Normal 3 2 3 13" xfId="35362" xr:uid="{00000000-0005-0000-0000-0000F0910000}"/>
    <cellStyle name="Normal 3 2 3 14" xfId="50353" xr:uid="{00000000-0005-0000-0000-0000F1910000}"/>
    <cellStyle name="Normal 3 2 3 2" xfId="23681" xr:uid="{00000000-0005-0000-0000-0000F2910000}"/>
    <cellStyle name="Normal 3 2 3 2 10" xfId="23682" xr:uid="{00000000-0005-0000-0000-0000F3910000}"/>
    <cellStyle name="Normal 3 2 3 2 11" xfId="23683" xr:uid="{00000000-0005-0000-0000-0000F4910000}"/>
    <cellStyle name="Normal 3 2 3 2 12" xfId="35363" xr:uid="{00000000-0005-0000-0000-0000F5910000}"/>
    <cellStyle name="Normal 3 2 3 2 13" xfId="50354" xr:uid="{00000000-0005-0000-0000-0000F6910000}"/>
    <cellStyle name="Normal 3 2 3 2 2" xfId="23684" xr:uid="{00000000-0005-0000-0000-0000F7910000}"/>
    <cellStyle name="Normal 3 2 3 2 2 10" xfId="23685" xr:uid="{00000000-0005-0000-0000-0000F8910000}"/>
    <cellStyle name="Normal 3 2 3 2 2 11" xfId="35364" xr:uid="{00000000-0005-0000-0000-0000F9910000}"/>
    <cellStyle name="Normal 3 2 3 2 2 12" xfId="50355" xr:uid="{00000000-0005-0000-0000-0000FA910000}"/>
    <cellStyle name="Normal 3 2 3 2 2 2" xfId="23686" xr:uid="{00000000-0005-0000-0000-0000FB910000}"/>
    <cellStyle name="Normal 3 2 3 2 2 2 10" xfId="35365" xr:uid="{00000000-0005-0000-0000-0000FC910000}"/>
    <cellStyle name="Normal 3 2 3 2 2 2 11" xfId="50356" xr:uid="{00000000-0005-0000-0000-0000FD910000}"/>
    <cellStyle name="Normal 3 2 3 2 2 2 2" xfId="23687" xr:uid="{00000000-0005-0000-0000-0000FE910000}"/>
    <cellStyle name="Normal 3 2 3 2 2 2 2 2" xfId="23688" xr:uid="{00000000-0005-0000-0000-0000FF910000}"/>
    <cellStyle name="Normal 3 2 3 2 2 2 2 2 2" xfId="23689" xr:uid="{00000000-0005-0000-0000-000000920000}"/>
    <cellStyle name="Normal 3 2 3 2 2 2 2 2 2 2" xfId="23690" xr:uid="{00000000-0005-0000-0000-000001920000}"/>
    <cellStyle name="Normal 3 2 3 2 2 2 2 2 2 3" xfId="50359" xr:uid="{00000000-0005-0000-0000-000002920000}"/>
    <cellStyle name="Normal 3 2 3 2 2 2 2 2 3" xfId="23691" xr:uid="{00000000-0005-0000-0000-000003920000}"/>
    <cellStyle name="Normal 3 2 3 2 2 2 2 2 4" xfId="23692" xr:uid="{00000000-0005-0000-0000-000004920000}"/>
    <cellStyle name="Normal 3 2 3 2 2 2 2 2 5" xfId="39589" xr:uid="{00000000-0005-0000-0000-000005920000}"/>
    <cellStyle name="Normal 3 2 3 2 2 2 2 2 6" xfId="50358" xr:uid="{00000000-0005-0000-0000-000006920000}"/>
    <cellStyle name="Normal 3 2 3 2 2 2 2 3" xfId="23693" xr:uid="{00000000-0005-0000-0000-000007920000}"/>
    <cellStyle name="Normal 3 2 3 2 2 2 2 3 2" xfId="23694" xr:uid="{00000000-0005-0000-0000-000008920000}"/>
    <cellStyle name="Normal 3 2 3 2 2 2 2 3 3" xfId="50360" xr:uid="{00000000-0005-0000-0000-000009920000}"/>
    <cellStyle name="Normal 3 2 3 2 2 2 2 4" xfId="23695" xr:uid="{00000000-0005-0000-0000-00000A920000}"/>
    <cellStyle name="Normal 3 2 3 2 2 2 2 5" xfId="23696" xr:uid="{00000000-0005-0000-0000-00000B920000}"/>
    <cellStyle name="Normal 3 2 3 2 2 2 2 6" xfId="39588" xr:uid="{00000000-0005-0000-0000-00000C920000}"/>
    <cellStyle name="Normal 3 2 3 2 2 2 2 7" xfId="50357" xr:uid="{00000000-0005-0000-0000-00000D920000}"/>
    <cellStyle name="Normal 3 2 3 2 2 2 3" xfId="23697" xr:uid="{00000000-0005-0000-0000-00000E920000}"/>
    <cellStyle name="Normal 3 2 3 2 2 2 3 2" xfId="23698" xr:uid="{00000000-0005-0000-0000-00000F920000}"/>
    <cellStyle name="Normal 3 2 3 2 2 2 3 2 2" xfId="23699" xr:uid="{00000000-0005-0000-0000-000010920000}"/>
    <cellStyle name="Normal 3 2 3 2 2 2 3 2 2 2" xfId="23700" xr:uid="{00000000-0005-0000-0000-000011920000}"/>
    <cellStyle name="Normal 3 2 3 2 2 2 3 2 2 3" xfId="50363" xr:uid="{00000000-0005-0000-0000-000012920000}"/>
    <cellStyle name="Normal 3 2 3 2 2 2 3 2 3" xfId="23701" xr:uid="{00000000-0005-0000-0000-000013920000}"/>
    <cellStyle name="Normal 3 2 3 2 2 2 3 2 4" xfId="23702" xr:uid="{00000000-0005-0000-0000-000014920000}"/>
    <cellStyle name="Normal 3 2 3 2 2 2 3 2 5" xfId="39591" xr:uid="{00000000-0005-0000-0000-000015920000}"/>
    <cellStyle name="Normal 3 2 3 2 2 2 3 2 6" xfId="50362" xr:uid="{00000000-0005-0000-0000-000016920000}"/>
    <cellStyle name="Normal 3 2 3 2 2 2 3 3" xfId="23703" xr:uid="{00000000-0005-0000-0000-000017920000}"/>
    <cellStyle name="Normal 3 2 3 2 2 2 3 3 2" xfId="23704" xr:uid="{00000000-0005-0000-0000-000018920000}"/>
    <cellStyle name="Normal 3 2 3 2 2 2 3 3 3" xfId="50364" xr:uid="{00000000-0005-0000-0000-000019920000}"/>
    <cellStyle name="Normal 3 2 3 2 2 2 3 4" xfId="23705" xr:uid="{00000000-0005-0000-0000-00001A920000}"/>
    <cellStyle name="Normal 3 2 3 2 2 2 3 5" xfId="23706" xr:uid="{00000000-0005-0000-0000-00001B920000}"/>
    <cellStyle name="Normal 3 2 3 2 2 2 3 6" xfId="39590" xr:uid="{00000000-0005-0000-0000-00001C920000}"/>
    <cellStyle name="Normal 3 2 3 2 2 2 3 7" xfId="50361" xr:uid="{00000000-0005-0000-0000-00001D920000}"/>
    <cellStyle name="Normal 3 2 3 2 2 2 4" xfId="23707" xr:uid="{00000000-0005-0000-0000-00001E920000}"/>
    <cellStyle name="Normal 3 2 3 2 2 2 4 2" xfId="23708" xr:uid="{00000000-0005-0000-0000-00001F920000}"/>
    <cellStyle name="Normal 3 2 3 2 2 2 4 2 2" xfId="23709" xr:uid="{00000000-0005-0000-0000-000020920000}"/>
    <cellStyle name="Normal 3 2 3 2 2 2 4 2 3" xfId="50366" xr:uid="{00000000-0005-0000-0000-000021920000}"/>
    <cellStyle name="Normal 3 2 3 2 2 2 4 3" xfId="23710" xr:uid="{00000000-0005-0000-0000-000022920000}"/>
    <cellStyle name="Normal 3 2 3 2 2 2 4 4" xfId="23711" xr:uid="{00000000-0005-0000-0000-000023920000}"/>
    <cellStyle name="Normal 3 2 3 2 2 2 4 5" xfId="39592" xr:uid="{00000000-0005-0000-0000-000024920000}"/>
    <cellStyle name="Normal 3 2 3 2 2 2 4 6" xfId="50365" xr:uid="{00000000-0005-0000-0000-000025920000}"/>
    <cellStyle name="Normal 3 2 3 2 2 2 5" xfId="23712" xr:uid="{00000000-0005-0000-0000-000026920000}"/>
    <cellStyle name="Normal 3 2 3 2 2 2 5 2" xfId="23713" xr:uid="{00000000-0005-0000-0000-000027920000}"/>
    <cellStyle name="Normal 3 2 3 2 2 2 5 2 2" xfId="23714" xr:uid="{00000000-0005-0000-0000-000028920000}"/>
    <cellStyle name="Normal 3 2 3 2 2 2 5 3" xfId="23715" xr:uid="{00000000-0005-0000-0000-000029920000}"/>
    <cellStyle name="Normal 3 2 3 2 2 2 5 4" xfId="23716" xr:uid="{00000000-0005-0000-0000-00002A920000}"/>
    <cellStyle name="Normal 3 2 3 2 2 2 5 5" xfId="50367" xr:uid="{00000000-0005-0000-0000-00002B920000}"/>
    <cellStyle name="Normal 3 2 3 2 2 2 6" xfId="23717" xr:uid="{00000000-0005-0000-0000-00002C920000}"/>
    <cellStyle name="Normal 3 2 3 2 2 2 6 2" xfId="23718" xr:uid="{00000000-0005-0000-0000-00002D920000}"/>
    <cellStyle name="Normal 3 2 3 2 2 2 6 2 2" xfId="23719" xr:uid="{00000000-0005-0000-0000-00002E920000}"/>
    <cellStyle name="Normal 3 2 3 2 2 2 6 3" xfId="23720" xr:uid="{00000000-0005-0000-0000-00002F920000}"/>
    <cellStyle name="Normal 3 2 3 2 2 2 6 4" xfId="23721" xr:uid="{00000000-0005-0000-0000-000030920000}"/>
    <cellStyle name="Normal 3 2 3 2 2 2 7" xfId="23722" xr:uid="{00000000-0005-0000-0000-000031920000}"/>
    <cellStyle name="Normal 3 2 3 2 2 2 7 2" xfId="23723" xr:uid="{00000000-0005-0000-0000-000032920000}"/>
    <cellStyle name="Normal 3 2 3 2 2 2 8" xfId="23724" xr:uid="{00000000-0005-0000-0000-000033920000}"/>
    <cellStyle name="Normal 3 2 3 2 2 2 9" xfId="23725" xr:uid="{00000000-0005-0000-0000-000034920000}"/>
    <cellStyle name="Normal 3 2 3 2 2 3" xfId="23726" xr:uid="{00000000-0005-0000-0000-000035920000}"/>
    <cellStyle name="Normal 3 2 3 2 2 3 2" xfId="23727" xr:uid="{00000000-0005-0000-0000-000036920000}"/>
    <cellStyle name="Normal 3 2 3 2 2 3 2 2" xfId="23728" xr:uid="{00000000-0005-0000-0000-000037920000}"/>
    <cellStyle name="Normal 3 2 3 2 2 3 2 2 2" xfId="23729" xr:uid="{00000000-0005-0000-0000-000038920000}"/>
    <cellStyle name="Normal 3 2 3 2 2 3 2 2 3" xfId="50370" xr:uid="{00000000-0005-0000-0000-000039920000}"/>
    <cellStyle name="Normal 3 2 3 2 2 3 2 3" xfId="23730" xr:uid="{00000000-0005-0000-0000-00003A920000}"/>
    <cellStyle name="Normal 3 2 3 2 2 3 2 4" xfId="23731" xr:uid="{00000000-0005-0000-0000-00003B920000}"/>
    <cellStyle name="Normal 3 2 3 2 2 3 2 5" xfId="39594" xr:uid="{00000000-0005-0000-0000-00003C920000}"/>
    <cellStyle name="Normal 3 2 3 2 2 3 2 6" xfId="50369" xr:uid="{00000000-0005-0000-0000-00003D920000}"/>
    <cellStyle name="Normal 3 2 3 2 2 3 3" xfId="23732" xr:uid="{00000000-0005-0000-0000-00003E920000}"/>
    <cellStyle name="Normal 3 2 3 2 2 3 3 2" xfId="23733" xr:uid="{00000000-0005-0000-0000-00003F920000}"/>
    <cellStyle name="Normal 3 2 3 2 2 3 3 3" xfId="50371" xr:uid="{00000000-0005-0000-0000-000040920000}"/>
    <cellStyle name="Normal 3 2 3 2 2 3 4" xfId="23734" xr:uid="{00000000-0005-0000-0000-000041920000}"/>
    <cellStyle name="Normal 3 2 3 2 2 3 5" xfId="23735" xr:uid="{00000000-0005-0000-0000-000042920000}"/>
    <cellStyle name="Normal 3 2 3 2 2 3 6" xfId="39593" xr:uid="{00000000-0005-0000-0000-000043920000}"/>
    <cellStyle name="Normal 3 2 3 2 2 3 7" xfId="50368" xr:uid="{00000000-0005-0000-0000-000044920000}"/>
    <cellStyle name="Normal 3 2 3 2 2 4" xfId="23736" xr:uid="{00000000-0005-0000-0000-000045920000}"/>
    <cellStyle name="Normal 3 2 3 2 2 4 2" xfId="23737" xr:uid="{00000000-0005-0000-0000-000046920000}"/>
    <cellStyle name="Normal 3 2 3 2 2 4 2 2" xfId="23738" xr:uid="{00000000-0005-0000-0000-000047920000}"/>
    <cellStyle name="Normal 3 2 3 2 2 4 2 2 2" xfId="23739" xr:uid="{00000000-0005-0000-0000-000048920000}"/>
    <cellStyle name="Normal 3 2 3 2 2 4 2 2 3" xfId="50374" xr:uid="{00000000-0005-0000-0000-000049920000}"/>
    <cellStyle name="Normal 3 2 3 2 2 4 2 3" xfId="23740" xr:uid="{00000000-0005-0000-0000-00004A920000}"/>
    <cellStyle name="Normal 3 2 3 2 2 4 2 4" xfId="23741" xr:uid="{00000000-0005-0000-0000-00004B920000}"/>
    <cellStyle name="Normal 3 2 3 2 2 4 2 5" xfId="39596" xr:uid="{00000000-0005-0000-0000-00004C920000}"/>
    <cellStyle name="Normal 3 2 3 2 2 4 2 6" xfId="50373" xr:uid="{00000000-0005-0000-0000-00004D920000}"/>
    <cellStyle name="Normal 3 2 3 2 2 4 3" xfId="23742" xr:uid="{00000000-0005-0000-0000-00004E920000}"/>
    <cellStyle name="Normal 3 2 3 2 2 4 3 2" xfId="23743" xr:uid="{00000000-0005-0000-0000-00004F920000}"/>
    <cellStyle name="Normal 3 2 3 2 2 4 3 3" xfId="50375" xr:uid="{00000000-0005-0000-0000-000050920000}"/>
    <cellStyle name="Normal 3 2 3 2 2 4 4" xfId="23744" xr:uid="{00000000-0005-0000-0000-000051920000}"/>
    <cellStyle name="Normal 3 2 3 2 2 4 5" xfId="23745" xr:uid="{00000000-0005-0000-0000-000052920000}"/>
    <cellStyle name="Normal 3 2 3 2 2 4 6" xfId="39595" xr:uid="{00000000-0005-0000-0000-000053920000}"/>
    <cellStyle name="Normal 3 2 3 2 2 4 7" xfId="50372" xr:uid="{00000000-0005-0000-0000-000054920000}"/>
    <cellStyle name="Normal 3 2 3 2 2 5" xfId="23746" xr:uid="{00000000-0005-0000-0000-000055920000}"/>
    <cellStyle name="Normal 3 2 3 2 2 5 2" xfId="23747" xr:uid="{00000000-0005-0000-0000-000056920000}"/>
    <cellStyle name="Normal 3 2 3 2 2 5 2 2" xfId="23748" xr:uid="{00000000-0005-0000-0000-000057920000}"/>
    <cellStyle name="Normal 3 2 3 2 2 5 2 3" xfId="50377" xr:uid="{00000000-0005-0000-0000-000058920000}"/>
    <cellStyle name="Normal 3 2 3 2 2 5 3" xfId="23749" xr:uid="{00000000-0005-0000-0000-000059920000}"/>
    <cellStyle name="Normal 3 2 3 2 2 5 4" xfId="23750" xr:uid="{00000000-0005-0000-0000-00005A920000}"/>
    <cellStyle name="Normal 3 2 3 2 2 5 5" xfId="39597" xr:uid="{00000000-0005-0000-0000-00005B920000}"/>
    <cellStyle name="Normal 3 2 3 2 2 5 6" xfId="50376" xr:uid="{00000000-0005-0000-0000-00005C920000}"/>
    <cellStyle name="Normal 3 2 3 2 2 6" xfId="23751" xr:uid="{00000000-0005-0000-0000-00005D920000}"/>
    <cellStyle name="Normal 3 2 3 2 2 6 2" xfId="23752" xr:uid="{00000000-0005-0000-0000-00005E920000}"/>
    <cellStyle name="Normal 3 2 3 2 2 6 2 2" xfId="23753" xr:uid="{00000000-0005-0000-0000-00005F920000}"/>
    <cellStyle name="Normal 3 2 3 2 2 6 3" xfId="23754" xr:uid="{00000000-0005-0000-0000-000060920000}"/>
    <cellStyle name="Normal 3 2 3 2 2 6 4" xfId="23755" xr:uid="{00000000-0005-0000-0000-000061920000}"/>
    <cellStyle name="Normal 3 2 3 2 2 6 5" xfId="50378" xr:uid="{00000000-0005-0000-0000-000062920000}"/>
    <cellStyle name="Normal 3 2 3 2 2 7" xfId="23756" xr:uid="{00000000-0005-0000-0000-000063920000}"/>
    <cellStyle name="Normal 3 2 3 2 2 7 2" xfId="23757" xr:uid="{00000000-0005-0000-0000-000064920000}"/>
    <cellStyle name="Normal 3 2 3 2 2 7 2 2" xfId="23758" xr:uid="{00000000-0005-0000-0000-000065920000}"/>
    <cellStyle name="Normal 3 2 3 2 2 7 3" xfId="23759" xr:uid="{00000000-0005-0000-0000-000066920000}"/>
    <cellStyle name="Normal 3 2 3 2 2 7 4" xfId="23760" xr:uid="{00000000-0005-0000-0000-000067920000}"/>
    <cellStyle name="Normal 3 2 3 2 2 8" xfId="23761" xr:uid="{00000000-0005-0000-0000-000068920000}"/>
    <cellStyle name="Normal 3 2 3 2 2 8 2" xfId="23762" xr:uid="{00000000-0005-0000-0000-000069920000}"/>
    <cellStyle name="Normal 3 2 3 2 2 9" xfId="23763" xr:uid="{00000000-0005-0000-0000-00006A920000}"/>
    <cellStyle name="Normal 3 2 3 2 3" xfId="23764" xr:uid="{00000000-0005-0000-0000-00006B920000}"/>
    <cellStyle name="Normal 3 2 3 2 3 10" xfId="35366" xr:uid="{00000000-0005-0000-0000-00006C920000}"/>
    <cellStyle name="Normal 3 2 3 2 3 11" xfId="50379" xr:uid="{00000000-0005-0000-0000-00006D920000}"/>
    <cellStyle name="Normal 3 2 3 2 3 2" xfId="23765" xr:uid="{00000000-0005-0000-0000-00006E920000}"/>
    <cellStyle name="Normal 3 2 3 2 3 2 2" xfId="23766" xr:uid="{00000000-0005-0000-0000-00006F920000}"/>
    <cellStyle name="Normal 3 2 3 2 3 2 2 2" xfId="23767" xr:uid="{00000000-0005-0000-0000-000070920000}"/>
    <cellStyle name="Normal 3 2 3 2 3 2 2 2 2" xfId="23768" xr:uid="{00000000-0005-0000-0000-000071920000}"/>
    <cellStyle name="Normal 3 2 3 2 3 2 2 2 3" xfId="50382" xr:uid="{00000000-0005-0000-0000-000072920000}"/>
    <cellStyle name="Normal 3 2 3 2 3 2 2 3" xfId="23769" xr:uid="{00000000-0005-0000-0000-000073920000}"/>
    <cellStyle name="Normal 3 2 3 2 3 2 2 4" xfId="23770" xr:uid="{00000000-0005-0000-0000-000074920000}"/>
    <cellStyle name="Normal 3 2 3 2 3 2 2 5" xfId="39599" xr:uid="{00000000-0005-0000-0000-000075920000}"/>
    <cellStyle name="Normal 3 2 3 2 3 2 2 6" xfId="50381" xr:uid="{00000000-0005-0000-0000-000076920000}"/>
    <cellStyle name="Normal 3 2 3 2 3 2 3" xfId="23771" xr:uid="{00000000-0005-0000-0000-000077920000}"/>
    <cellStyle name="Normal 3 2 3 2 3 2 3 2" xfId="23772" xr:uid="{00000000-0005-0000-0000-000078920000}"/>
    <cellStyle name="Normal 3 2 3 2 3 2 3 3" xfId="50383" xr:uid="{00000000-0005-0000-0000-000079920000}"/>
    <cellStyle name="Normal 3 2 3 2 3 2 4" xfId="23773" xr:uid="{00000000-0005-0000-0000-00007A920000}"/>
    <cellStyle name="Normal 3 2 3 2 3 2 5" xfId="23774" xr:uid="{00000000-0005-0000-0000-00007B920000}"/>
    <cellStyle name="Normal 3 2 3 2 3 2 6" xfId="39598" xr:uid="{00000000-0005-0000-0000-00007C920000}"/>
    <cellStyle name="Normal 3 2 3 2 3 2 7" xfId="50380" xr:uid="{00000000-0005-0000-0000-00007D920000}"/>
    <cellStyle name="Normal 3 2 3 2 3 3" xfId="23775" xr:uid="{00000000-0005-0000-0000-00007E920000}"/>
    <cellStyle name="Normal 3 2 3 2 3 3 2" xfId="23776" xr:uid="{00000000-0005-0000-0000-00007F920000}"/>
    <cellStyle name="Normal 3 2 3 2 3 3 2 2" xfId="23777" xr:uid="{00000000-0005-0000-0000-000080920000}"/>
    <cellStyle name="Normal 3 2 3 2 3 3 2 2 2" xfId="23778" xr:uid="{00000000-0005-0000-0000-000081920000}"/>
    <cellStyle name="Normal 3 2 3 2 3 3 2 2 3" xfId="50386" xr:uid="{00000000-0005-0000-0000-000082920000}"/>
    <cellStyle name="Normal 3 2 3 2 3 3 2 3" xfId="23779" xr:uid="{00000000-0005-0000-0000-000083920000}"/>
    <cellStyle name="Normal 3 2 3 2 3 3 2 4" xfId="23780" xr:uid="{00000000-0005-0000-0000-000084920000}"/>
    <cellStyle name="Normal 3 2 3 2 3 3 2 5" xfId="39601" xr:uid="{00000000-0005-0000-0000-000085920000}"/>
    <cellStyle name="Normal 3 2 3 2 3 3 2 6" xfId="50385" xr:uid="{00000000-0005-0000-0000-000086920000}"/>
    <cellStyle name="Normal 3 2 3 2 3 3 3" xfId="23781" xr:uid="{00000000-0005-0000-0000-000087920000}"/>
    <cellStyle name="Normal 3 2 3 2 3 3 3 2" xfId="23782" xr:uid="{00000000-0005-0000-0000-000088920000}"/>
    <cellStyle name="Normal 3 2 3 2 3 3 3 3" xfId="50387" xr:uid="{00000000-0005-0000-0000-000089920000}"/>
    <cellStyle name="Normal 3 2 3 2 3 3 4" xfId="23783" xr:uid="{00000000-0005-0000-0000-00008A920000}"/>
    <cellStyle name="Normal 3 2 3 2 3 3 5" xfId="23784" xr:uid="{00000000-0005-0000-0000-00008B920000}"/>
    <cellStyle name="Normal 3 2 3 2 3 3 6" xfId="39600" xr:uid="{00000000-0005-0000-0000-00008C920000}"/>
    <cellStyle name="Normal 3 2 3 2 3 3 7" xfId="50384" xr:uid="{00000000-0005-0000-0000-00008D920000}"/>
    <cellStyle name="Normal 3 2 3 2 3 4" xfId="23785" xr:uid="{00000000-0005-0000-0000-00008E920000}"/>
    <cellStyle name="Normal 3 2 3 2 3 4 2" xfId="23786" xr:uid="{00000000-0005-0000-0000-00008F920000}"/>
    <cellStyle name="Normal 3 2 3 2 3 4 2 2" xfId="23787" xr:uid="{00000000-0005-0000-0000-000090920000}"/>
    <cellStyle name="Normal 3 2 3 2 3 4 2 3" xfId="50389" xr:uid="{00000000-0005-0000-0000-000091920000}"/>
    <cellStyle name="Normal 3 2 3 2 3 4 3" xfId="23788" xr:uid="{00000000-0005-0000-0000-000092920000}"/>
    <cellStyle name="Normal 3 2 3 2 3 4 4" xfId="23789" xr:uid="{00000000-0005-0000-0000-000093920000}"/>
    <cellStyle name="Normal 3 2 3 2 3 4 5" xfId="39602" xr:uid="{00000000-0005-0000-0000-000094920000}"/>
    <cellStyle name="Normal 3 2 3 2 3 4 6" xfId="50388" xr:uid="{00000000-0005-0000-0000-000095920000}"/>
    <cellStyle name="Normal 3 2 3 2 3 5" xfId="23790" xr:uid="{00000000-0005-0000-0000-000096920000}"/>
    <cellStyle name="Normal 3 2 3 2 3 5 2" xfId="23791" xr:uid="{00000000-0005-0000-0000-000097920000}"/>
    <cellStyle name="Normal 3 2 3 2 3 5 2 2" xfId="23792" xr:uid="{00000000-0005-0000-0000-000098920000}"/>
    <cellStyle name="Normal 3 2 3 2 3 5 3" xfId="23793" xr:uid="{00000000-0005-0000-0000-000099920000}"/>
    <cellStyle name="Normal 3 2 3 2 3 5 4" xfId="23794" xr:uid="{00000000-0005-0000-0000-00009A920000}"/>
    <cellStyle name="Normal 3 2 3 2 3 5 5" xfId="50390" xr:uid="{00000000-0005-0000-0000-00009B920000}"/>
    <cellStyle name="Normal 3 2 3 2 3 6" xfId="23795" xr:uid="{00000000-0005-0000-0000-00009C920000}"/>
    <cellStyle name="Normal 3 2 3 2 3 6 2" xfId="23796" xr:uid="{00000000-0005-0000-0000-00009D920000}"/>
    <cellStyle name="Normal 3 2 3 2 3 6 2 2" xfId="23797" xr:uid="{00000000-0005-0000-0000-00009E920000}"/>
    <cellStyle name="Normal 3 2 3 2 3 6 3" xfId="23798" xr:uid="{00000000-0005-0000-0000-00009F920000}"/>
    <cellStyle name="Normal 3 2 3 2 3 6 4" xfId="23799" xr:uid="{00000000-0005-0000-0000-0000A0920000}"/>
    <cellStyle name="Normal 3 2 3 2 3 7" xfId="23800" xr:uid="{00000000-0005-0000-0000-0000A1920000}"/>
    <cellStyle name="Normal 3 2 3 2 3 7 2" xfId="23801" xr:uid="{00000000-0005-0000-0000-0000A2920000}"/>
    <cellStyle name="Normal 3 2 3 2 3 8" xfId="23802" xr:uid="{00000000-0005-0000-0000-0000A3920000}"/>
    <cellStyle name="Normal 3 2 3 2 3 9" xfId="23803" xr:uid="{00000000-0005-0000-0000-0000A4920000}"/>
    <cellStyle name="Normal 3 2 3 2 4" xfId="23804" xr:uid="{00000000-0005-0000-0000-0000A5920000}"/>
    <cellStyle name="Normal 3 2 3 2 4 2" xfId="23805" xr:uid="{00000000-0005-0000-0000-0000A6920000}"/>
    <cellStyle name="Normal 3 2 3 2 4 2 2" xfId="23806" xr:uid="{00000000-0005-0000-0000-0000A7920000}"/>
    <cellStyle name="Normal 3 2 3 2 4 2 2 2" xfId="23807" xr:uid="{00000000-0005-0000-0000-0000A8920000}"/>
    <cellStyle name="Normal 3 2 3 2 4 2 2 3" xfId="50393" xr:uid="{00000000-0005-0000-0000-0000A9920000}"/>
    <cellStyle name="Normal 3 2 3 2 4 2 3" xfId="23808" xr:uid="{00000000-0005-0000-0000-0000AA920000}"/>
    <cellStyle name="Normal 3 2 3 2 4 2 4" xfId="23809" xr:uid="{00000000-0005-0000-0000-0000AB920000}"/>
    <cellStyle name="Normal 3 2 3 2 4 2 5" xfId="39604" xr:uid="{00000000-0005-0000-0000-0000AC920000}"/>
    <cellStyle name="Normal 3 2 3 2 4 2 6" xfId="50392" xr:uid="{00000000-0005-0000-0000-0000AD920000}"/>
    <cellStyle name="Normal 3 2 3 2 4 3" xfId="23810" xr:uid="{00000000-0005-0000-0000-0000AE920000}"/>
    <cellStyle name="Normal 3 2 3 2 4 3 2" xfId="23811" xr:uid="{00000000-0005-0000-0000-0000AF920000}"/>
    <cellStyle name="Normal 3 2 3 2 4 3 3" xfId="50394" xr:uid="{00000000-0005-0000-0000-0000B0920000}"/>
    <cellStyle name="Normal 3 2 3 2 4 4" xfId="23812" xr:uid="{00000000-0005-0000-0000-0000B1920000}"/>
    <cellStyle name="Normal 3 2 3 2 4 5" xfId="23813" xr:uid="{00000000-0005-0000-0000-0000B2920000}"/>
    <cellStyle name="Normal 3 2 3 2 4 6" xfId="39603" xr:uid="{00000000-0005-0000-0000-0000B3920000}"/>
    <cellStyle name="Normal 3 2 3 2 4 7" xfId="50391" xr:uid="{00000000-0005-0000-0000-0000B4920000}"/>
    <cellStyle name="Normal 3 2 3 2 5" xfId="23814" xr:uid="{00000000-0005-0000-0000-0000B5920000}"/>
    <cellStyle name="Normal 3 2 3 2 5 2" xfId="23815" xr:uid="{00000000-0005-0000-0000-0000B6920000}"/>
    <cellStyle name="Normal 3 2 3 2 5 2 2" xfId="23816" xr:uid="{00000000-0005-0000-0000-0000B7920000}"/>
    <cellStyle name="Normal 3 2 3 2 5 2 2 2" xfId="23817" xr:uid="{00000000-0005-0000-0000-0000B8920000}"/>
    <cellStyle name="Normal 3 2 3 2 5 2 2 3" xfId="50397" xr:uid="{00000000-0005-0000-0000-0000B9920000}"/>
    <cellStyle name="Normal 3 2 3 2 5 2 3" xfId="23818" xr:uid="{00000000-0005-0000-0000-0000BA920000}"/>
    <cellStyle name="Normal 3 2 3 2 5 2 4" xfId="23819" xr:uid="{00000000-0005-0000-0000-0000BB920000}"/>
    <cellStyle name="Normal 3 2 3 2 5 2 5" xfId="39606" xr:uid="{00000000-0005-0000-0000-0000BC920000}"/>
    <cellStyle name="Normal 3 2 3 2 5 2 6" xfId="50396" xr:uid="{00000000-0005-0000-0000-0000BD920000}"/>
    <cellStyle name="Normal 3 2 3 2 5 3" xfId="23820" xr:uid="{00000000-0005-0000-0000-0000BE920000}"/>
    <cellStyle name="Normal 3 2 3 2 5 3 2" xfId="23821" xr:uid="{00000000-0005-0000-0000-0000BF920000}"/>
    <cellStyle name="Normal 3 2 3 2 5 3 3" xfId="50398" xr:uid="{00000000-0005-0000-0000-0000C0920000}"/>
    <cellStyle name="Normal 3 2 3 2 5 4" xfId="23822" xr:uid="{00000000-0005-0000-0000-0000C1920000}"/>
    <cellStyle name="Normal 3 2 3 2 5 5" xfId="23823" xr:uid="{00000000-0005-0000-0000-0000C2920000}"/>
    <cellStyle name="Normal 3 2 3 2 5 6" xfId="39605" xr:uid="{00000000-0005-0000-0000-0000C3920000}"/>
    <cellStyle name="Normal 3 2 3 2 5 7" xfId="50395" xr:uid="{00000000-0005-0000-0000-0000C4920000}"/>
    <cellStyle name="Normal 3 2 3 2 6" xfId="23824" xr:uid="{00000000-0005-0000-0000-0000C5920000}"/>
    <cellStyle name="Normal 3 2 3 2 6 2" xfId="23825" xr:uid="{00000000-0005-0000-0000-0000C6920000}"/>
    <cellStyle name="Normal 3 2 3 2 6 2 2" xfId="23826" xr:uid="{00000000-0005-0000-0000-0000C7920000}"/>
    <cellStyle name="Normal 3 2 3 2 6 2 3" xfId="50400" xr:uid="{00000000-0005-0000-0000-0000C8920000}"/>
    <cellStyle name="Normal 3 2 3 2 6 3" xfId="23827" xr:uid="{00000000-0005-0000-0000-0000C9920000}"/>
    <cellStyle name="Normal 3 2 3 2 6 4" xfId="23828" xr:uid="{00000000-0005-0000-0000-0000CA920000}"/>
    <cellStyle name="Normal 3 2 3 2 6 5" xfId="39607" xr:uid="{00000000-0005-0000-0000-0000CB920000}"/>
    <cellStyle name="Normal 3 2 3 2 6 6" xfId="50399" xr:uid="{00000000-0005-0000-0000-0000CC920000}"/>
    <cellStyle name="Normal 3 2 3 2 7" xfId="23829" xr:uid="{00000000-0005-0000-0000-0000CD920000}"/>
    <cellStyle name="Normal 3 2 3 2 7 2" xfId="23830" xr:uid="{00000000-0005-0000-0000-0000CE920000}"/>
    <cellStyle name="Normal 3 2 3 2 7 2 2" xfId="23831" xr:uid="{00000000-0005-0000-0000-0000CF920000}"/>
    <cellStyle name="Normal 3 2 3 2 7 3" xfId="23832" xr:uid="{00000000-0005-0000-0000-0000D0920000}"/>
    <cellStyle name="Normal 3 2 3 2 7 4" xfId="23833" xr:uid="{00000000-0005-0000-0000-0000D1920000}"/>
    <cellStyle name="Normal 3 2 3 2 7 5" xfId="50401" xr:uid="{00000000-0005-0000-0000-0000D2920000}"/>
    <cellStyle name="Normal 3 2 3 2 8" xfId="23834" xr:uid="{00000000-0005-0000-0000-0000D3920000}"/>
    <cellStyle name="Normal 3 2 3 2 8 2" xfId="23835" xr:uid="{00000000-0005-0000-0000-0000D4920000}"/>
    <cellStyle name="Normal 3 2 3 2 8 2 2" xfId="23836" xr:uid="{00000000-0005-0000-0000-0000D5920000}"/>
    <cellStyle name="Normal 3 2 3 2 8 3" xfId="23837" xr:uid="{00000000-0005-0000-0000-0000D6920000}"/>
    <cellStyle name="Normal 3 2 3 2 8 4" xfId="23838" xr:uid="{00000000-0005-0000-0000-0000D7920000}"/>
    <cellStyle name="Normal 3 2 3 2 9" xfId="23839" xr:uid="{00000000-0005-0000-0000-0000D8920000}"/>
    <cellStyle name="Normal 3 2 3 2 9 2" xfId="23840" xr:uid="{00000000-0005-0000-0000-0000D9920000}"/>
    <cellStyle name="Normal 3 2 3 3" xfId="23841" xr:uid="{00000000-0005-0000-0000-0000DA920000}"/>
    <cellStyle name="Normal 3 2 3 3 10" xfId="23842" xr:uid="{00000000-0005-0000-0000-0000DB920000}"/>
    <cellStyle name="Normal 3 2 3 3 11" xfId="35367" xr:uid="{00000000-0005-0000-0000-0000DC920000}"/>
    <cellStyle name="Normal 3 2 3 3 12" xfId="50402" xr:uid="{00000000-0005-0000-0000-0000DD920000}"/>
    <cellStyle name="Normal 3 2 3 3 2" xfId="23843" xr:uid="{00000000-0005-0000-0000-0000DE920000}"/>
    <cellStyle name="Normal 3 2 3 3 2 10" xfId="35368" xr:uid="{00000000-0005-0000-0000-0000DF920000}"/>
    <cellStyle name="Normal 3 2 3 3 2 11" xfId="50403" xr:uid="{00000000-0005-0000-0000-0000E0920000}"/>
    <cellStyle name="Normal 3 2 3 3 2 2" xfId="23844" xr:uid="{00000000-0005-0000-0000-0000E1920000}"/>
    <cellStyle name="Normal 3 2 3 3 2 2 2" xfId="23845" xr:uid="{00000000-0005-0000-0000-0000E2920000}"/>
    <cellStyle name="Normal 3 2 3 3 2 2 2 2" xfId="23846" xr:uid="{00000000-0005-0000-0000-0000E3920000}"/>
    <cellStyle name="Normal 3 2 3 3 2 2 2 2 2" xfId="23847" xr:uid="{00000000-0005-0000-0000-0000E4920000}"/>
    <cellStyle name="Normal 3 2 3 3 2 2 2 2 3" xfId="50406" xr:uid="{00000000-0005-0000-0000-0000E5920000}"/>
    <cellStyle name="Normal 3 2 3 3 2 2 2 3" xfId="23848" xr:uid="{00000000-0005-0000-0000-0000E6920000}"/>
    <cellStyle name="Normal 3 2 3 3 2 2 2 4" xfId="23849" xr:uid="{00000000-0005-0000-0000-0000E7920000}"/>
    <cellStyle name="Normal 3 2 3 3 2 2 2 5" xfId="39609" xr:uid="{00000000-0005-0000-0000-0000E8920000}"/>
    <cellStyle name="Normal 3 2 3 3 2 2 2 6" xfId="50405" xr:uid="{00000000-0005-0000-0000-0000E9920000}"/>
    <cellStyle name="Normal 3 2 3 3 2 2 3" xfId="23850" xr:uid="{00000000-0005-0000-0000-0000EA920000}"/>
    <cellStyle name="Normal 3 2 3 3 2 2 3 2" xfId="23851" xr:uid="{00000000-0005-0000-0000-0000EB920000}"/>
    <cellStyle name="Normal 3 2 3 3 2 2 3 3" xfId="50407" xr:uid="{00000000-0005-0000-0000-0000EC920000}"/>
    <cellStyle name="Normal 3 2 3 3 2 2 4" xfId="23852" xr:uid="{00000000-0005-0000-0000-0000ED920000}"/>
    <cellStyle name="Normal 3 2 3 3 2 2 5" xfId="23853" xr:uid="{00000000-0005-0000-0000-0000EE920000}"/>
    <cellStyle name="Normal 3 2 3 3 2 2 6" xfId="39608" xr:uid="{00000000-0005-0000-0000-0000EF920000}"/>
    <cellStyle name="Normal 3 2 3 3 2 2 7" xfId="50404" xr:uid="{00000000-0005-0000-0000-0000F0920000}"/>
    <cellStyle name="Normal 3 2 3 3 2 3" xfId="23854" xr:uid="{00000000-0005-0000-0000-0000F1920000}"/>
    <cellStyle name="Normal 3 2 3 3 2 3 2" xfId="23855" xr:uid="{00000000-0005-0000-0000-0000F2920000}"/>
    <cellStyle name="Normal 3 2 3 3 2 3 2 2" xfId="23856" xr:uid="{00000000-0005-0000-0000-0000F3920000}"/>
    <cellStyle name="Normal 3 2 3 3 2 3 2 2 2" xfId="23857" xr:uid="{00000000-0005-0000-0000-0000F4920000}"/>
    <cellStyle name="Normal 3 2 3 3 2 3 2 2 3" xfId="50410" xr:uid="{00000000-0005-0000-0000-0000F5920000}"/>
    <cellStyle name="Normal 3 2 3 3 2 3 2 3" xfId="23858" xr:uid="{00000000-0005-0000-0000-0000F6920000}"/>
    <cellStyle name="Normal 3 2 3 3 2 3 2 4" xfId="23859" xr:uid="{00000000-0005-0000-0000-0000F7920000}"/>
    <cellStyle name="Normal 3 2 3 3 2 3 2 5" xfId="39611" xr:uid="{00000000-0005-0000-0000-0000F8920000}"/>
    <cellStyle name="Normal 3 2 3 3 2 3 2 6" xfId="50409" xr:uid="{00000000-0005-0000-0000-0000F9920000}"/>
    <cellStyle name="Normal 3 2 3 3 2 3 3" xfId="23860" xr:uid="{00000000-0005-0000-0000-0000FA920000}"/>
    <cellStyle name="Normal 3 2 3 3 2 3 3 2" xfId="23861" xr:uid="{00000000-0005-0000-0000-0000FB920000}"/>
    <cellStyle name="Normal 3 2 3 3 2 3 3 3" xfId="50411" xr:uid="{00000000-0005-0000-0000-0000FC920000}"/>
    <cellStyle name="Normal 3 2 3 3 2 3 4" xfId="23862" xr:uid="{00000000-0005-0000-0000-0000FD920000}"/>
    <cellStyle name="Normal 3 2 3 3 2 3 5" xfId="23863" xr:uid="{00000000-0005-0000-0000-0000FE920000}"/>
    <cellStyle name="Normal 3 2 3 3 2 3 6" xfId="39610" xr:uid="{00000000-0005-0000-0000-0000FF920000}"/>
    <cellStyle name="Normal 3 2 3 3 2 3 7" xfId="50408" xr:uid="{00000000-0005-0000-0000-000000930000}"/>
    <cellStyle name="Normal 3 2 3 3 2 4" xfId="23864" xr:uid="{00000000-0005-0000-0000-000001930000}"/>
    <cellStyle name="Normal 3 2 3 3 2 4 2" xfId="23865" xr:uid="{00000000-0005-0000-0000-000002930000}"/>
    <cellStyle name="Normal 3 2 3 3 2 4 2 2" xfId="23866" xr:uid="{00000000-0005-0000-0000-000003930000}"/>
    <cellStyle name="Normal 3 2 3 3 2 4 2 3" xfId="50413" xr:uid="{00000000-0005-0000-0000-000004930000}"/>
    <cellStyle name="Normal 3 2 3 3 2 4 3" xfId="23867" xr:uid="{00000000-0005-0000-0000-000005930000}"/>
    <cellStyle name="Normal 3 2 3 3 2 4 4" xfId="23868" xr:uid="{00000000-0005-0000-0000-000006930000}"/>
    <cellStyle name="Normal 3 2 3 3 2 4 5" xfId="39612" xr:uid="{00000000-0005-0000-0000-000007930000}"/>
    <cellStyle name="Normal 3 2 3 3 2 4 6" xfId="50412" xr:uid="{00000000-0005-0000-0000-000008930000}"/>
    <cellStyle name="Normal 3 2 3 3 2 5" xfId="23869" xr:uid="{00000000-0005-0000-0000-000009930000}"/>
    <cellStyle name="Normal 3 2 3 3 2 5 2" xfId="23870" xr:uid="{00000000-0005-0000-0000-00000A930000}"/>
    <cellStyle name="Normal 3 2 3 3 2 5 2 2" xfId="23871" xr:uid="{00000000-0005-0000-0000-00000B930000}"/>
    <cellStyle name="Normal 3 2 3 3 2 5 3" xfId="23872" xr:uid="{00000000-0005-0000-0000-00000C930000}"/>
    <cellStyle name="Normal 3 2 3 3 2 5 4" xfId="23873" xr:uid="{00000000-0005-0000-0000-00000D930000}"/>
    <cellStyle name="Normal 3 2 3 3 2 5 5" xfId="50414" xr:uid="{00000000-0005-0000-0000-00000E930000}"/>
    <cellStyle name="Normal 3 2 3 3 2 6" xfId="23874" xr:uid="{00000000-0005-0000-0000-00000F930000}"/>
    <cellStyle name="Normal 3 2 3 3 2 6 2" xfId="23875" xr:uid="{00000000-0005-0000-0000-000010930000}"/>
    <cellStyle name="Normal 3 2 3 3 2 6 2 2" xfId="23876" xr:uid="{00000000-0005-0000-0000-000011930000}"/>
    <cellStyle name="Normal 3 2 3 3 2 6 3" xfId="23877" xr:uid="{00000000-0005-0000-0000-000012930000}"/>
    <cellStyle name="Normal 3 2 3 3 2 6 4" xfId="23878" xr:uid="{00000000-0005-0000-0000-000013930000}"/>
    <cellStyle name="Normal 3 2 3 3 2 7" xfId="23879" xr:uid="{00000000-0005-0000-0000-000014930000}"/>
    <cellStyle name="Normal 3 2 3 3 2 7 2" xfId="23880" xr:uid="{00000000-0005-0000-0000-000015930000}"/>
    <cellStyle name="Normal 3 2 3 3 2 8" xfId="23881" xr:uid="{00000000-0005-0000-0000-000016930000}"/>
    <cellStyle name="Normal 3 2 3 3 2 9" xfId="23882" xr:uid="{00000000-0005-0000-0000-000017930000}"/>
    <cellStyle name="Normal 3 2 3 3 3" xfId="23883" xr:uid="{00000000-0005-0000-0000-000018930000}"/>
    <cellStyle name="Normal 3 2 3 3 3 2" xfId="23884" xr:uid="{00000000-0005-0000-0000-000019930000}"/>
    <cellStyle name="Normal 3 2 3 3 3 2 2" xfId="23885" xr:uid="{00000000-0005-0000-0000-00001A930000}"/>
    <cellStyle name="Normal 3 2 3 3 3 2 2 2" xfId="23886" xr:uid="{00000000-0005-0000-0000-00001B930000}"/>
    <cellStyle name="Normal 3 2 3 3 3 2 2 3" xfId="50417" xr:uid="{00000000-0005-0000-0000-00001C930000}"/>
    <cellStyle name="Normal 3 2 3 3 3 2 3" xfId="23887" xr:uid="{00000000-0005-0000-0000-00001D930000}"/>
    <cellStyle name="Normal 3 2 3 3 3 2 4" xfId="23888" xr:uid="{00000000-0005-0000-0000-00001E930000}"/>
    <cellStyle name="Normal 3 2 3 3 3 2 5" xfId="39614" xr:uid="{00000000-0005-0000-0000-00001F930000}"/>
    <cellStyle name="Normal 3 2 3 3 3 2 6" xfId="50416" xr:uid="{00000000-0005-0000-0000-000020930000}"/>
    <cellStyle name="Normal 3 2 3 3 3 3" xfId="23889" xr:uid="{00000000-0005-0000-0000-000021930000}"/>
    <cellStyle name="Normal 3 2 3 3 3 3 2" xfId="23890" xr:uid="{00000000-0005-0000-0000-000022930000}"/>
    <cellStyle name="Normal 3 2 3 3 3 3 3" xfId="50418" xr:uid="{00000000-0005-0000-0000-000023930000}"/>
    <cellStyle name="Normal 3 2 3 3 3 4" xfId="23891" xr:uid="{00000000-0005-0000-0000-000024930000}"/>
    <cellStyle name="Normal 3 2 3 3 3 5" xfId="23892" xr:uid="{00000000-0005-0000-0000-000025930000}"/>
    <cellStyle name="Normal 3 2 3 3 3 6" xfId="39613" xr:uid="{00000000-0005-0000-0000-000026930000}"/>
    <cellStyle name="Normal 3 2 3 3 3 7" xfId="50415" xr:uid="{00000000-0005-0000-0000-000027930000}"/>
    <cellStyle name="Normal 3 2 3 3 4" xfId="23893" xr:uid="{00000000-0005-0000-0000-000028930000}"/>
    <cellStyle name="Normal 3 2 3 3 4 2" xfId="23894" xr:uid="{00000000-0005-0000-0000-000029930000}"/>
    <cellStyle name="Normal 3 2 3 3 4 2 2" xfId="23895" xr:uid="{00000000-0005-0000-0000-00002A930000}"/>
    <cellStyle name="Normal 3 2 3 3 4 2 2 2" xfId="23896" xr:uid="{00000000-0005-0000-0000-00002B930000}"/>
    <cellStyle name="Normal 3 2 3 3 4 2 2 3" xfId="50421" xr:uid="{00000000-0005-0000-0000-00002C930000}"/>
    <cellStyle name="Normal 3 2 3 3 4 2 3" xfId="23897" xr:uid="{00000000-0005-0000-0000-00002D930000}"/>
    <cellStyle name="Normal 3 2 3 3 4 2 4" xfId="23898" xr:uid="{00000000-0005-0000-0000-00002E930000}"/>
    <cellStyle name="Normal 3 2 3 3 4 2 5" xfId="39616" xr:uid="{00000000-0005-0000-0000-00002F930000}"/>
    <cellStyle name="Normal 3 2 3 3 4 2 6" xfId="50420" xr:uid="{00000000-0005-0000-0000-000030930000}"/>
    <cellStyle name="Normal 3 2 3 3 4 3" xfId="23899" xr:uid="{00000000-0005-0000-0000-000031930000}"/>
    <cellStyle name="Normal 3 2 3 3 4 3 2" xfId="23900" xr:uid="{00000000-0005-0000-0000-000032930000}"/>
    <cellStyle name="Normal 3 2 3 3 4 3 3" xfId="50422" xr:uid="{00000000-0005-0000-0000-000033930000}"/>
    <cellStyle name="Normal 3 2 3 3 4 4" xfId="23901" xr:uid="{00000000-0005-0000-0000-000034930000}"/>
    <cellStyle name="Normal 3 2 3 3 4 5" xfId="23902" xr:uid="{00000000-0005-0000-0000-000035930000}"/>
    <cellStyle name="Normal 3 2 3 3 4 6" xfId="39615" xr:uid="{00000000-0005-0000-0000-000036930000}"/>
    <cellStyle name="Normal 3 2 3 3 4 7" xfId="50419" xr:uid="{00000000-0005-0000-0000-000037930000}"/>
    <cellStyle name="Normal 3 2 3 3 5" xfId="23903" xr:uid="{00000000-0005-0000-0000-000038930000}"/>
    <cellStyle name="Normal 3 2 3 3 5 2" xfId="23904" xr:uid="{00000000-0005-0000-0000-000039930000}"/>
    <cellStyle name="Normal 3 2 3 3 5 2 2" xfId="23905" xr:uid="{00000000-0005-0000-0000-00003A930000}"/>
    <cellStyle name="Normal 3 2 3 3 5 2 3" xfId="50424" xr:uid="{00000000-0005-0000-0000-00003B930000}"/>
    <cellStyle name="Normal 3 2 3 3 5 3" xfId="23906" xr:uid="{00000000-0005-0000-0000-00003C930000}"/>
    <cellStyle name="Normal 3 2 3 3 5 4" xfId="23907" xr:uid="{00000000-0005-0000-0000-00003D930000}"/>
    <cellStyle name="Normal 3 2 3 3 5 5" xfId="39617" xr:uid="{00000000-0005-0000-0000-00003E930000}"/>
    <cellStyle name="Normal 3 2 3 3 5 6" xfId="50423" xr:uid="{00000000-0005-0000-0000-00003F930000}"/>
    <cellStyle name="Normal 3 2 3 3 6" xfId="23908" xr:uid="{00000000-0005-0000-0000-000040930000}"/>
    <cellStyle name="Normal 3 2 3 3 6 2" xfId="23909" xr:uid="{00000000-0005-0000-0000-000041930000}"/>
    <cellStyle name="Normal 3 2 3 3 6 2 2" xfId="23910" xr:uid="{00000000-0005-0000-0000-000042930000}"/>
    <cellStyle name="Normal 3 2 3 3 6 3" xfId="23911" xr:uid="{00000000-0005-0000-0000-000043930000}"/>
    <cellStyle name="Normal 3 2 3 3 6 4" xfId="23912" xr:uid="{00000000-0005-0000-0000-000044930000}"/>
    <cellStyle name="Normal 3 2 3 3 6 5" xfId="50425" xr:uid="{00000000-0005-0000-0000-000045930000}"/>
    <cellStyle name="Normal 3 2 3 3 7" xfId="23913" xr:uid="{00000000-0005-0000-0000-000046930000}"/>
    <cellStyle name="Normal 3 2 3 3 7 2" xfId="23914" xr:uid="{00000000-0005-0000-0000-000047930000}"/>
    <cellStyle name="Normal 3 2 3 3 7 2 2" xfId="23915" xr:uid="{00000000-0005-0000-0000-000048930000}"/>
    <cellStyle name="Normal 3 2 3 3 7 3" xfId="23916" xr:uid="{00000000-0005-0000-0000-000049930000}"/>
    <cellStyle name="Normal 3 2 3 3 7 4" xfId="23917" xr:uid="{00000000-0005-0000-0000-00004A930000}"/>
    <cellStyle name="Normal 3 2 3 3 8" xfId="23918" xr:uid="{00000000-0005-0000-0000-00004B930000}"/>
    <cellStyle name="Normal 3 2 3 3 8 2" xfId="23919" xr:uid="{00000000-0005-0000-0000-00004C930000}"/>
    <cellStyle name="Normal 3 2 3 3 9" xfId="23920" xr:uid="{00000000-0005-0000-0000-00004D930000}"/>
    <cellStyle name="Normal 3 2 3 4" xfId="23921" xr:uid="{00000000-0005-0000-0000-00004E930000}"/>
    <cellStyle name="Normal 3 2 3 4 10" xfId="35369" xr:uid="{00000000-0005-0000-0000-00004F930000}"/>
    <cellStyle name="Normal 3 2 3 4 11" xfId="50426" xr:uid="{00000000-0005-0000-0000-000050930000}"/>
    <cellStyle name="Normal 3 2 3 4 2" xfId="23922" xr:uid="{00000000-0005-0000-0000-000051930000}"/>
    <cellStyle name="Normal 3 2 3 4 2 2" xfId="23923" xr:uid="{00000000-0005-0000-0000-000052930000}"/>
    <cellStyle name="Normal 3 2 3 4 2 2 2" xfId="23924" xr:uid="{00000000-0005-0000-0000-000053930000}"/>
    <cellStyle name="Normal 3 2 3 4 2 2 2 2" xfId="23925" xr:uid="{00000000-0005-0000-0000-000054930000}"/>
    <cellStyle name="Normal 3 2 3 4 2 2 2 3" xfId="50429" xr:uid="{00000000-0005-0000-0000-000055930000}"/>
    <cellStyle name="Normal 3 2 3 4 2 2 3" xfId="23926" xr:uid="{00000000-0005-0000-0000-000056930000}"/>
    <cellStyle name="Normal 3 2 3 4 2 2 4" xfId="23927" xr:uid="{00000000-0005-0000-0000-000057930000}"/>
    <cellStyle name="Normal 3 2 3 4 2 2 5" xfId="39619" xr:uid="{00000000-0005-0000-0000-000058930000}"/>
    <cellStyle name="Normal 3 2 3 4 2 2 6" xfId="50428" xr:uid="{00000000-0005-0000-0000-000059930000}"/>
    <cellStyle name="Normal 3 2 3 4 2 3" xfId="23928" xr:uid="{00000000-0005-0000-0000-00005A930000}"/>
    <cellStyle name="Normal 3 2 3 4 2 3 2" xfId="23929" xr:uid="{00000000-0005-0000-0000-00005B930000}"/>
    <cellStyle name="Normal 3 2 3 4 2 3 3" xfId="50430" xr:uid="{00000000-0005-0000-0000-00005C930000}"/>
    <cellStyle name="Normal 3 2 3 4 2 4" xfId="23930" xr:uid="{00000000-0005-0000-0000-00005D930000}"/>
    <cellStyle name="Normal 3 2 3 4 2 5" xfId="23931" xr:uid="{00000000-0005-0000-0000-00005E930000}"/>
    <cellStyle name="Normal 3 2 3 4 2 6" xfId="39618" xr:uid="{00000000-0005-0000-0000-00005F930000}"/>
    <cellStyle name="Normal 3 2 3 4 2 7" xfId="50427" xr:uid="{00000000-0005-0000-0000-000060930000}"/>
    <cellStyle name="Normal 3 2 3 4 3" xfId="23932" xr:uid="{00000000-0005-0000-0000-000061930000}"/>
    <cellStyle name="Normal 3 2 3 4 3 2" xfId="23933" xr:uid="{00000000-0005-0000-0000-000062930000}"/>
    <cellStyle name="Normal 3 2 3 4 3 2 2" xfId="23934" xr:uid="{00000000-0005-0000-0000-000063930000}"/>
    <cellStyle name="Normal 3 2 3 4 3 2 2 2" xfId="23935" xr:uid="{00000000-0005-0000-0000-000064930000}"/>
    <cellStyle name="Normal 3 2 3 4 3 2 2 3" xfId="50433" xr:uid="{00000000-0005-0000-0000-000065930000}"/>
    <cellStyle name="Normal 3 2 3 4 3 2 3" xfId="23936" xr:uid="{00000000-0005-0000-0000-000066930000}"/>
    <cellStyle name="Normal 3 2 3 4 3 2 4" xfId="23937" xr:uid="{00000000-0005-0000-0000-000067930000}"/>
    <cellStyle name="Normal 3 2 3 4 3 2 5" xfId="39621" xr:uid="{00000000-0005-0000-0000-000068930000}"/>
    <cellStyle name="Normal 3 2 3 4 3 2 6" xfId="50432" xr:uid="{00000000-0005-0000-0000-000069930000}"/>
    <cellStyle name="Normal 3 2 3 4 3 3" xfId="23938" xr:uid="{00000000-0005-0000-0000-00006A930000}"/>
    <cellStyle name="Normal 3 2 3 4 3 3 2" xfId="23939" xr:uid="{00000000-0005-0000-0000-00006B930000}"/>
    <cellStyle name="Normal 3 2 3 4 3 3 3" xfId="50434" xr:uid="{00000000-0005-0000-0000-00006C930000}"/>
    <cellStyle name="Normal 3 2 3 4 3 4" xfId="23940" xr:uid="{00000000-0005-0000-0000-00006D930000}"/>
    <cellStyle name="Normal 3 2 3 4 3 5" xfId="23941" xr:uid="{00000000-0005-0000-0000-00006E930000}"/>
    <cellStyle name="Normal 3 2 3 4 3 6" xfId="39620" xr:uid="{00000000-0005-0000-0000-00006F930000}"/>
    <cellStyle name="Normal 3 2 3 4 3 7" xfId="50431" xr:uid="{00000000-0005-0000-0000-000070930000}"/>
    <cellStyle name="Normal 3 2 3 4 4" xfId="23942" xr:uid="{00000000-0005-0000-0000-000071930000}"/>
    <cellStyle name="Normal 3 2 3 4 4 2" xfId="23943" xr:uid="{00000000-0005-0000-0000-000072930000}"/>
    <cellStyle name="Normal 3 2 3 4 4 2 2" xfId="23944" xr:uid="{00000000-0005-0000-0000-000073930000}"/>
    <cellStyle name="Normal 3 2 3 4 4 2 3" xfId="50436" xr:uid="{00000000-0005-0000-0000-000074930000}"/>
    <cellStyle name="Normal 3 2 3 4 4 3" xfId="23945" xr:uid="{00000000-0005-0000-0000-000075930000}"/>
    <cellStyle name="Normal 3 2 3 4 4 4" xfId="23946" xr:uid="{00000000-0005-0000-0000-000076930000}"/>
    <cellStyle name="Normal 3 2 3 4 4 5" xfId="39622" xr:uid="{00000000-0005-0000-0000-000077930000}"/>
    <cellStyle name="Normal 3 2 3 4 4 6" xfId="50435" xr:uid="{00000000-0005-0000-0000-000078930000}"/>
    <cellStyle name="Normal 3 2 3 4 5" xfId="23947" xr:uid="{00000000-0005-0000-0000-000079930000}"/>
    <cellStyle name="Normal 3 2 3 4 5 2" xfId="23948" xr:uid="{00000000-0005-0000-0000-00007A930000}"/>
    <cellStyle name="Normal 3 2 3 4 5 2 2" xfId="23949" xr:uid="{00000000-0005-0000-0000-00007B930000}"/>
    <cellStyle name="Normal 3 2 3 4 5 3" xfId="23950" xr:uid="{00000000-0005-0000-0000-00007C930000}"/>
    <cellStyle name="Normal 3 2 3 4 5 4" xfId="23951" xr:uid="{00000000-0005-0000-0000-00007D930000}"/>
    <cellStyle name="Normal 3 2 3 4 5 5" xfId="50437" xr:uid="{00000000-0005-0000-0000-00007E930000}"/>
    <cellStyle name="Normal 3 2 3 4 6" xfId="23952" xr:uid="{00000000-0005-0000-0000-00007F930000}"/>
    <cellStyle name="Normal 3 2 3 4 6 2" xfId="23953" xr:uid="{00000000-0005-0000-0000-000080930000}"/>
    <cellStyle name="Normal 3 2 3 4 6 2 2" xfId="23954" xr:uid="{00000000-0005-0000-0000-000081930000}"/>
    <cellStyle name="Normal 3 2 3 4 6 3" xfId="23955" xr:uid="{00000000-0005-0000-0000-000082930000}"/>
    <cellStyle name="Normal 3 2 3 4 6 4" xfId="23956" xr:uid="{00000000-0005-0000-0000-000083930000}"/>
    <cellStyle name="Normal 3 2 3 4 7" xfId="23957" xr:uid="{00000000-0005-0000-0000-000084930000}"/>
    <cellStyle name="Normal 3 2 3 4 7 2" xfId="23958" xr:uid="{00000000-0005-0000-0000-000085930000}"/>
    <cellStyle name="Normal 3 2 3 4 8" xfId="23959" xr:uid="{00000000-0005-0000-0000-000086930000}"/>
    <cellStyle name="Normal 3 2 3 4 9" xfId="23960" xr:uid="{00000000-0005-0000-0000-000087930000}"/>
    <cellStyle name="Normal 3 2 3 5" xfId="23961" xr:uid="{00000000-0005-0000-0000-000088930000}"/>
    <cellStyle name="Normal 3 2 3 5 2" xfId="23962" xr:uid="{00000000-0005-0000-0000-000089930000}"/>
    <cellStyle name="Normal 3 2 3 5 2 2" xfId="23963" xr:uid="{00000000-0005-0000-0000-00008A930000}"/>
    <cellStyle name="Normal 3 2 3 5 2 2 2" xfId="23964" xr:uid="{00000000-0005-0000-0000-00008B930000}"/>
    <cellStyle name="Normal 3 2 3 5 2 2 3" xfId="50440" xr:uid="{00000000-0005-0000-0000-00008C930000}"/>
    <cellStyle name="Normal 3 2 3 5 2 3" xfId="23965" xr:uid="{00000000-0005-0000-0000-00008D930000}"/>
    <cellStyle name="Normal 3 2 3 5 2 4" xfId="23966" xr:uid="{00000000-0005-0000-0000-00008E930000}"/>
    <cellStyle name="Normal 3 2 3 5 2 5" xfId="39624" xr:uid="{00000000-0005-0000-0000-00008F930000}"/>
    <cellStyle name="Normal 3 2 3 5 2 6" xfId="50439" xr:uid="{00000000-0005-0000-0000-000090930000}"/>
    <cellStyle name="Normal 3 2 3 5 3" xfId="23967" xr:uid="{00000000-0005-0000-0000-000091930000}"/>
    <cellStyle name="Normal 3 2 3 5 4" xfId="23968" xr:uid="{00000000-0005-0000-0000-000092930000}"/>
    <cellStyle name="Normal 3 2 3 5 4 2" xfId="23969" xr:uid="{00000000-0005-0000-0000-000093930000}"/>
    <cellStyle name="Normal 3 2 3 5 4 3" xfId="50441" xr:uid="{00000000-0005-0000-0000-000094930000}"/>
    <cellStyle name="Normal 3 2 3 5 5" xfId="23970" xr:uid="{00000000-0005-0000-0000-000095930000}"/>
    <cellStyle name="Normal 3 2 3 5 6" xfId="23971" xr:uid="{00000000-0005-0000-0000-000096930000}"/>
    <cellStyle name="Normal 3 2 3 5 7" xfId="39623" xr:uid="{00000000-0005-0000-0000-000097930000}"/>
    <cellStyle name="Normal 3 2 3 5 8" xfId="50438" xr:uid="{00000000-0005-0000-0000-000098930000}"/>
    <cellStyle name="Normal 3 2 3 6" xfId="23972" xr:uid="{00000000-0005-0000-0000-000099930000}"/>
    <cellStyle name="Normal 3 2 3 6 2" xfId="23973" xr:uid="{00000000-0005-0000-0000-00009A930000}"/>
    <cellStyle name="Normal 3 2 3 6 2 2" xfId="23974" xr:uid="{00000000-0005-0000-0000-00009B930000}"/>
    <cellStyle name="Normal 3 2 3 6 2 2 2" xfId="23975" xr:uid="{00000000-0005-0000-0000-00009C930000}"/>
    <cellStyle name="Normal 3 2 3 6 2 2 3" xfId="50444" xr:uid="{00000000-0005-0000-0000-00009D930000}"/>
    <cellStyle name="Normal 3 2 3 6 2 3" xfId="23976" xr:uid="{00000000-0005-0000-0000-00009E930000}"/>
    <cellStyle name="Normal 3 2 3 6 2 4" xfId="23977" xr:uid="{00000000-0005-0000-0000-00009F930000}"/>
    <cellStyle name="Normal 3 2 3 6 2 5" xfId="39626" xr:uid="{00000000-0005-0000-0000-0000A0930000}"/>
    <cellStyle name="Normal 3 2 3 6 2 6" xfId="50443" xr:uid="{00000000-0005-0000-0000-0000A1930000}"/>
    <cellStyle name="Normal 3 2 3 6 3" xfId="23978" xr:uid="{00000000-0005-0000-0000-0000A2930000}"/>
    <cellStyle name="Normal 3 2 3 6 3 2" xfId="23979" xr:uid="{00000000-0005-0000-0000-0000A3930000}"/>
    <cellStyle name="Normal 3 2 3 6 3 3" xfId="50445" xr:uid="{00000000-0005-0000-0000-0000A4930000}"/>
    <cellStyle name="Normal 3 2 3 6 4" xfId="23980" xr:uid="{00000000-0005-0000-0000-0000A5930000}"/>
    <cellStyle name="Normal 3 2 3 6 5" xfId="23981" xr:uid="{00000000-0005-0000-0000-0000A6930000}"/>
    <cellStyle name="Normal 3 2 3 6 6" xfId="39625" xr:uid="{00000000-0005-0000-0000-0000A7930000}"/>
    <cellStyle name="Normal 3 2 3 6 7" xfId="50442" xr:uid="{00000000-0005-0000-0000-0000A8930000}"/>
    <cellStyle name="Normal 3 2 3 7" xfId="23982" xr:uid="{00000000-0005-0000-0000-0000A9930000}"/>
    <cellStyle name="Normal 3 2 3 7 2" xfId="23983" xr:uid="{00000000-0005-0000-0000-0000AA930000}"/>
    <cellStyle name="Normal 3 2 3 7 2 2" xfId="23984" xr:uid="{00000000-0005-0000-0000-0000AB930000}"/>
    <cellStyle name="Normal 3 2 3 7 2 3" xfId="50447" xr:uid="{00000000-0005-0000-0000-0000AC930000}"/>
    <cellStyle name="Normal 3 2 3 7 3" xfId="23985" xr:uid="{00000000-0005-0000-0000-0000AD930000}"/>
    <cellStyle name="Normal 3 2 3 7 4" xfId="23986" xr:uid="{00000000-0005-0000-0000-0000AE930000}"/>
    <cellStyle name="Normal 3 2 3 7 5" xfId="39627" xr:uid="{00000000-0005-0000-0000-0000AF930000}"/>
    <cellStyle name="Normal 3 2 3 7 6" xfId="50446" xr:uid="{00000000-0005-0000-0000-0000B0930000}"/>
    <cellStyle name="Normal 3 2 3 8" xfId="23987" xr:uid="{00000000-0005-0000-0000-0000B1930000}"/>
    <cellStyle name="Normal 3 2 3 8 2" xfId="23988" xr:uid="{00000000-0005-0000-0000-0000B2930000}"/>
    <cellStyle name="Normal 3 2 3 8 2 2" xfId="23989" xr:uid="{00000000-0005-0000-0000-0000B3930000}"/>
    <cellStyle name="Normal 3 2 3 8 3" xfId="23990" xr:uid="{00000000-0005-0000-0000-0000B4930000}"/>
    <cellStyle name="Normal 3 2 3 8 4" xfId="23991" xr:uid="{00000000-0005-0000-0000-0000B5930000}"/>
    <cellStyle name="Normal 3 2 3 8 5" xfId="50448" xr:uid="{00000000-0005-0000-0000-0000B6930000}"/>
    <cellStyle name="Normal 3 2 3 9" xfId="23992" xr:uid="{00000000-0005-0000-0000-0000B7930000}"/>
    <cellStyle name="Normal 3 2 3 9 2" xfId="23993" xr:uid="{00000000-0005-0000-0000-0000B8930000}"/>
    <cellStyle name="Normal 3 2 3 9 2 2" xfId="23994" xr:uid="{00000000-0005-0000-0000-0000B9930000}"/>
    <cellStyle name="Normal 3 2 3 9 3" xfId="23995" xr:uid="{00000000-0005-0000-0000-0000BA930000}"/>
    <cellStyle name="Normal 3 2 3 9 4" xfId="23996" xr:uid="{00000000-0005-0000-0000-0000BB930000}"/>
    <cellStyle name="Normal 3 2 4" xfId="23997" xr:uid="{00000000-0005-0000-0000-0000BC930000}"/>
    <cellStyle name="Normal 3 2 4 10" xfId="23998" xr:uid="{00000000-0005-0000-0000-0000BD930000}"/>
    <cellStyle name="Normal 3 2 4 11" xfId="23999" xr:uid="{00000000-0005-0000-0000-0000BE930000}"/>
    <cellStyle name="Normal 3 2 4 12" xfId="35370" xr:uid="{00000000-0005-0000-0000-0000BF930000}"/>
    <cellStyle name="Normal 3 2 4 13" xfId="50449" xr:uid="{00000000-0005-0000-0000-0000C0930000}"/>
    <cellStyle name="Normal 3 2 4 2" xfId="24000" xr:uid="{00000000-0005-0000-0000-0000C1930000}"/>
    <cellStyle name="Normal 3 2 4 2 10" xfId="24001" xr:uid="{00000000-0005-0000-0000-0000C2930000}"/>
    <cellStyle name="Normal 3 2 4 2 11" xfId="35371" xr:uid="{00000000-0005-0000-0000-0000C3930000}"/>
    <cellStyle name="Normal 3 2 4 2 12" xfId="50450" xr:uid="{00000000-0005-0000-0000-0000C4930000}"/>
    <cellStyle name="Normal 3 2 4 2 2" xfId="24002" xr:uid="{00000000-0005-0000-0000-0000C5930000}"/>
    <cellStyle name="Normal 3 2 4 2 2 10" xfId="35372" xr:uid="{00000000-0005-0000-0000-0000C6930000}"/>
    <cellStyle name="Normal 3 2 4 2 2 11" xfId="50451" xr:uid="{00000000-0005-0000-0000-0000C7930000}"/>
    <cellStyle name="Normal 3 2 4 2 2 2" xfId="24003" xr:uid="{00000000-0005-0000-0000-0000C8930000}"/>
    <cellStyle name="Normal 3 2 4 2 2 2 2" xfId="24004" xr:uid="{00000000-0005-0000-0000-0000C9930000}"/>
    <cellStyle name="Normal 3 2 4 2 2 2 2 2" xfId="24005" xr:uid="{00000000-0005-0000-0000-0000CA930000}"/>
    <cellStyle name="Normal 3 2 4 2 2 2 2 2 2" xfId="24006" xr:uid="{00000000-0005-0000-0000-0000CB930000}"/>
    <cellStyle name="Normal 3 2 4 2 2 2 2 2 3" xfId="50454" xr:uid="{00000000-0005-0000-0000-0000CC930000}"/>
    <cellStyle name="Normal 3 2 4 2 2 2 2 3" xfId="24007" xr:uid="{00000000-0005-0000-0000-0000CD930000}"/>
    <cellStyle name="Normal 3 2 4 2 2 2 2 4" xfId="24008" xr:uid="{00000000-0005-0000-0000-0000CE930000}"/>
    <cellStyle name="Normal 3 2 4 2 2 2 2 5" xfId="39629" xr:uid="{00000000-0005-0000-0000-0000CF930000}"/>
    <cellStyle name="Normal 3 2 4 2 2 2 2 6" xfId="50453" xr:uid="{00000000-0005-0000-0000-0000D0930000}"/>
    <cellStyle name="Normal 3 2 4 2 2 2 3" xfId="24009" xr:uid="{00000000-0005-0000-0000-0000D1930000}"/>
    <cellStyle name="Normal 3 2 4 2 2 2 3 2" xfId="24010" xr:uid="{00000000-0005-0000-0000-0000D2930000}"/>
    <cellStyle name="Normal 3 2 4 2 2 2 3 3" xfId="50455" xr:uid="{00000000-0005-0000-0000-0000D3930000}"/>
    <cellStyle name="Normal 3 2 4 2 2 2 4" xfId="24011" xr:uid="{00000000-0005-0000-0000-0000D4930000}"/>
    <cellStyle name="Normal 3 2 4 2 2 2 5" xfId="24012" xr:uid="{00000000-0005-0000-0000-0000D5930000}"/>
    <cellStyle name="Normal 3 2 4 2 2 2 6" xfId="39628" xr:uid="{00000000-0005-0000-0000-0000D6930000}"/>
    <cellStyle name="Normal 3 2 4 2 2 2 7" xfId="50452" xr:uid="{00000000-0005-0000-0000-0000D7930000}"/>
    <cellStyle name="Normal 3 2 4 2 2 3" xfId="24013" xr:uid="{00000000-0005-0000-0000-0000D8930000}"/>
    <cellStyle name="Normal 3 2 4 2 2 3 2" xfId="24014" xr:uid="{00000000-0005-0000-0000-0000D9930000}"/>
    <cellStyle name="Normal 3 2 4 2 2 3 2 2" xfId="24015" xr:uid="{00000000-0005-0000-0000-0000DA930000}"/>
    <cellStyle name="Normal 3 2 4 2 2 3 2 2 2" xfId="24016" xr:uid="{00000000-0005-0000-0000-0000DB930000}"/>
    <cellStyle name="Normal 3 2 4 2 2 3 2 2 3" xfId="50458" xr:uid="{00000000-0005-0000-0000-0000DC930000}"/>
    <cellStyle name="Normal 3 2 4 2 2 3 2 3" xfId="24017" xr:uid="{00000000-0005-0000-0000-0000DD930000}"/>
    <cellStyle name="Normal 3 2 4 2 2 3 2 4" xfId="24018" xr:uid="{00000000-0005-0000-0000-0000DE930000}"/>
    <cellStyle name="Normal 3 2 4 2 2 3 2 5" xfId="39631" xr:uid="{00000000-0005-0000-0000-0000DF930000}"/>
    <cellStyle name="Normal 3 2 4 2 2 3 2 6" xfId="50457" xr:uid="{00000000-0005-0000-0000-0000E0930000}"/>
    <cellStyle name="Normal 3 2 4 2 2 3 3" xfId="24019" xr:uid="{00000000-0005-0000-0000-0000E1930000}"/>
    <cellStyle name="Normal 3 2 4 2 2 3 3 2" xfId="24020" xr:uid="{00000000-0005-0000-0000-0000E2930000}"/>
    <cellStyle name="Normal 3 2 4 2 2 3 3 3" xfId="50459" xr:uid="{00000000-0005-0000-0000-0000E3930000}"/>
    <cellStyle name="Normal 3 2 4 2 2 3 4" xfId="24021" xr:uid="{00000000-0005-0000-0000-0000E4930000}"/>
    <cellStyle name="Normal 3 2 4 2 2 3 5" xfId="24022" xr:uid="{00000000-0005-0000-0000-0000E5930000}"/>
    <cellStyle name="Normal 3 2 4 2 2 3 6" xfId="39630" xr:uid="{00000000-0005-0000-0000-0000E6930000}"/>
    <cellStyle name="Normal 3 2 4 2 2 3 7" xfId="50456" xr:uid="{00000000-0005-0000-0000-0000E7930000}"/>
    <cellStyle name="Normal 3 2 4 2 2 4" xfId="24023" xr:uid="{00000000-0005-0000-0000-0000E8930000}"/>
    <cellStyle name="Normal 3 2 4 2 2 4 2" xfId="24024" xr:uid="{00000000-0005-0000-0000-0000E9930000}"/>
    <cellStyle name="Normal 3 2 4 2 2 4 2 2" xfId="24025" xr:uid="{00000000-0005-0000-0000-0000EA930000}"/>
    <cellStyle name="Normal 3 2 4 2 2 4 2 3" xfId="50461" xr:uid="{00000000-0005-0000-0000-0000EB930000}"/>
    <cellStyle name="Normal 3 2 4 2 2 4 3" xfId="24026" xr:uid="{00000000-0005-0000-0000-0000EC930000}"/>
    <cellStyle name="Normal 3 2 4 2 2 4 4" xfId="24027" xr:uid="{00000000-0005-0000-0000-0000ED930000}"/>
    <cellStyle name="Normal 3 2 4 2 2 4 5" xfId="39632" xr:uid="{00000000-0005-0000-0000-0000EE930000}"/>
    <cellStyle name="Normal 3 2 4 2 2 4 6" xfId="50460" xr:uid="{00000000-0005-0000-0000-0000EF930000}"/>
    <cellStyle name="Normal 3 2 4 2 2 5" xfId="24028" xr:uid="{00000000-0005-0000-0000-0000F0930000}"/>
    <cellStyle name="Normal 3 2 4 2 2 5 2" xfId="24029" xr:uid="{00000000-0005-0000-0000-0000F1930000}"/>
    <cellStyle name="Normal 3 2 4 2 2 5 2 2" xfId="24030" xr:uid="{00000000-0005-0000-0000-0000F2930000}"/>
    <cellStyle name="Normal 3 2 4 2 2 5 3" xfId="24031" xr:uid="{00000000-0005-0000-0000-0000F3930000}"/>
    <cellStyle name="Normal 3 2 4 2 2 5 4" xfId="24032" xr:uid="{00000000-0005-0000-0000-0000F4930000}"/>
    <cellStyle name="Normal 3 2 4 2 2 5 5" xfId="50462" xr:uid="{00000000-0005-0000-0000-0000F5930000}"/>
    <cellStyle name="Normal 3 2 4 2 2 6" xfId="24033" xr:uid="{00000000-0005-0000-0000-0000F6930000}"/>
    <cellStyle name="Normal 3 2 4 2 2 6 2" xfId="24034" xr:uid="{00000000-0005-0000-0000-0000F7930000}"/>
    <cellStyle name="Normal 3 2 4 2 2 6 2 2" xfId="24035" xr:uid="{00000000-0005-0000-0000-0000F8930000}"/>
    <cellStyle name="Normal 3 2 4 2 2 6 3" xfId="24036" xr:uid="{00000000-0005-0000-0000-0000F9930000}"/>
    <cellStyle name="Normal 3 2 4 2 2 6 4" xfId="24037" xr:uid="{00000000-0005-0000-0000-0000FA930000}"/>
    <cellStyle name="Normal 3 2 4 2 2 7" xfId="24038" xr:uid="{00000000-0005-0000-0000-0000FB930000}"/>
    <cellStyle name="Normal 3 2 4 2 2 7 2" xfId="24039" xr:uid="{00000000-0005-0000-0000-0000FC930000}"/>
    <cellStyle name="Normal 3 2 4 2 2 8" xfId="24040" xr:uid="{00000000-0005-0000-0000-0000FD930000}"/>
    <cellStyle name="Normal 3 2 4 2 2 9" xfId="24041" xr:uid="{00000000-0005-0000-0000-0000FE930000}"/>
    <cellStyle name="Normal 3 2 4 2 3" xfId="24042" xr:uid="{00000000-0005-0000-0000-0000FF930000}"/>
    <cellStyle name="Normal 3 2 4 2 3 2" xfId="24043" xr:uid="{00000000-0005-0000-0000-000000940000}"/>
    <cellStyle name="Normal 3 2 4 2 3 2 2" xfId="24044" xr:uid="{00000000-0005-0000-0000-000001940000}"/>
    <cellStyle name="Normal 3 2 4 2 3 2 2 2" xfId="24045" xr:uid="{00000000-0005-0000-0000-000002940000}"/>
    <cellStyle name="Normal 3 2 4 2 3 2 2 3" xfId="50465" xr:uid="{00000000-0005-0000-0000-000003940000}"/>
    <cellStyle name="Normal 3 2 4 2 3 2 3" xfId="24046" xr:uid="{00000000-0005-0000-0000-000004940000}"/>
    <cellStyle name="Normal 3 2 4 2 3 2 4" xfId="24047" xr:uid="{00000000-0005-0000-0000-000005940000}"/>
    <cellStyle name="Normal 3 2 4 2 3 2 5" xfId="39634" xr:uid="{00000000-0005-0000-0000-000006940000}"/>
    <cellStyle name="Normal 3 2 4 2 3 2 6" xfId="50464" xr:uid="{00000000-0005-0000-0000-000007940000}"/>
    <cellStyle name="Normal 3 2 4 2 3 3" xfId="24048" xr:uid="{00000000-0005-0000-0000-000008940000}"/>
    <cellStyle name="Normal 3 2 4 2 3 3 2" xfId="24049" xr:uid="{00000000-0005-0000-0000-000009940000}"/>
    <cellStyle name="Normal 3 2 4 2 3 3 3" xfId="50466" xr:uid="{00000000-0005-0000-0000-00000A940000}"/>
    <cellStyle name="Normal 3 2 4 2 3 4" xfId="24050" xr:uid="{00000000-0005-0000-0000-00000B940000}"/>
    <cellStyle name="Normal 3 2 4 2 3 5" xfId="24051" xr:uid="{00000000-0005-0000-0000-00000C940000}"/>
    <cellStyle name="Normal 3 2 4 2 3 6" xfId="39633" xr:uid="{00000000-0005-0000-0000-00000D940000}"/>
    <cellStyle name="Normal 3 2 4 2 3 7" xfId="50463" xr:uid="{00000000-0005-0000-0000-00000E940000}"/>
    <cellStyle name="Normal 3 2 4 2 4" xfId="24052" xr:uid="{00000000-0005-0000-0000-00000F940000}"/>
    <cellStyle name="Normal 3 2 4 2 4 2" xfId="24053" xr:uid="{00000000-0005-0000-0000-000010940000}"/>
    <cellStyle name="Normal 3 2 4 2 4 2 2" xfId="24054" xr:uid="{00000000-0005-0000-0000-000011940000}"/>
    <cellStyle name="Normal 3 2 4 2 4 2 2 2" xfId="24055" xr:uid="{00000000-0005-0000-0000-000012940000}"/>
    <cellStyle name="Normal 3 2 4 2 4 2 2 3" xfId="50469" xr:uid="{00000000-0005-0000-0000-000013940000}"/>
    <cellStyle name="Normal 3 2 4 2 4 2 3" xfId="24056" xr:uid="{00000000-0005-0000-0000-000014940000}"/>
    <cellStyle name="Normal 3 2 4 2 4 2 4" xfId="24057" xr:uid="{00000000-0005-0000-0000-000015940000}"/>
    <cellStyle name="Normal 3 2 4 2 4 2 5" xfId="39636" xr:uid="{00000000-0005-0000-0000-000016940000}"/>
    <cellStyle name="Normal 3 2 4 2 4 2 6" xfId="50468" xr:uid="{00000000-0005-0000-0000-000017940000}"/>
    <cellStyle name="Normal 3 2 4 2 4 3" xfId="24058" xr:uid="{00000000-0005-0000-0000-000018940000}"/>
    <cellStyle name="Normal 3 2 4 2 4 3 2" xfId="24059" xr:uid="{00000000-0005-0000-0000-000019940000}"/>
    <cellStyle name="Normal 3 2 4 2 4 3 3" xfId="50470" xr:uid="{00000000-0005-0000-0000-00001A940000}"/>
    <cellStyle name="Normal 3 2 4 2 4 4" xfId="24060" xr:uid="{00000000-0005-0000-0000-00001B940000}"/>
    <cellStyle name="Normal 3 2 4 2 4 5" xfId="24061" xr:uid="{00000000-0005-0000-0000-00001C940000}"/>
    <cellStyle name="Normal 3 2 4 2 4 6" xfId="39635" xr:uid="{00000000-0005-0000-0000-00001D940000}"/>
    <cellStyle name="Normal 3 2 4 2 4 7" xfId="50467" xr:uid="{00000000-0005-0000-0000-00001E940000}"/>
    <cellStyle name="Normal 3 2 4 2 5" xfId="24062" xr:uid="{00000000-0005-0000-0000-00001F940000}"/>
    <cellStyle name="Normal 3 2 4 2 5 2" xfId="24063" xr:uid="{00000000-0005-0000-0000-000020940000}"/>
    <cellStyle name="Normal 3 2 4 2 5 2 2" xfId="24064" xr:uid="{00000000-0005-0000-0000-000021940000}"/>
    <cellStyle name="Normal 3 2 4 2 5 2 3" xfId="50472" xr:uid="{00000000-0005-0000-0000-000022940000}"/>
    <cellStyle name="Normal 3 2 4 2 5 3" xfId="24065" xr:uid="{00000000-0005-0000-0000-000023940000}"/>
    <cellStyle name="Normal 3 2 4 2 5 4" xfId="24066" xr:uid="{00000000-0005-0000-0000-000024940000}"/>
    <cellStyle name="Normal 3 2 4 2 5 5" xfId="39637" xr:uid="{00000000-0005-0000-0000-000025940000}"/>
    <cellStyle name="Normal 3 2 4 2 5 6" xfId="50471" xr:uid="{00000000-0005-0000-0000-000026940000}"/>
    <cellStyle name="Normal 3 2 4 2 6" xfId="24067" xr:uid="{00000000-0005-0000-0000-000027940000}"/>
    <cellStyle name="Normal 3 2 4 2 6 2" xfId="24068" xr:uid="{00000000-0005-0000-0000-000028940000}"/>
    <cellStyle name="Normal 3 2 4 2 6 2 2" xfId="24069" xr:uid="{00000000-0005-0000-0000-000029940000}"/>
    <cellStyle name="Normal 3 2 4 2 6 3" xfId="24070" xr:uid="{00000000-0005-0000-0000-00002A940000}"/>
    <cellStyle name="Normal 3 2 4 2 6 4" xfId="24071" xr:uid="{00000000-0005-0000-0000-00002B940000}"/>
    <cellStyle name="Normal 3 2 4 2 6 5" xfId="50473" xr:uid="{00000000-0005-0000-0000-00002C940000}"/>
    <cellStyle name="Normal 3 2 4 2 7" xfId="24072" xr:uid="{00000000-0005-0000-0000-00002D940000}"/>
    <cellStyle name="Normal 3 2 4 2 7 2" xfId="24073" xr:uid="{00000000-0005-0000-0000-00002E940000}"/>
    <cellStyle name="Normal 3 2 4 2 7 2 2" xfId="24074" xr:uid="{00000000-0005-0000-0000-00002F940000}"/>
    <cellStyle name="Normal 3 2 4 2 7 3" xfId="24075" xr:uid="{00000000-0005-0000-0000-000030940000}"/>
    <cellStyle name="Normal 3 2 4 2 7 4" xfId="24076" xr:uid="{00000000-0005-0000-0000-000031940000}"/>
    <cellStyle name="Normal 3 2 4 2 8" xfId="24077" xr:uid="{00000000-0005-0000-0000-000032940000}"/>
    <cellStyle name="Normal 3 2 4 2 8 2" xfId="24078" xr:uid="{00000000-0005-0000-0000-000033940000}"/>
    <cellStyle name="Normal 3 2 4 2 9" xfId="24079" xr:uid="{00000000-0005-0000-0000-000034940000}"/>
    <cellStyle name="Normal 3 2 4 3" xfId="24080" xr:uid="{00000000-0005-0000-0000-000035940000}"/>
    <cellStyle name="Normal 3 2 4 3 10" xfId="35373" xr:uid="{00000000-0005-0000-0000-000036940000}"/>
    <cellStyle name="Normal 3 2 4 3 11" xfId="50474" xr:uid="{00000000-0005-0000-0000-000037940000}"/>
    <cellStyle name="Normal 3 2 4 3 2" xfId="24081" xr:uid="{00000000-0005-0000-0000-000038940000}"/>
    <cellStyle name="Normal 3 2 4 3 2 2" xfId="24082" xr:uid="{00000000-0005-0000-0000-000039940000}"/>
    <cellStyle name="Normal 3 2 4 3 2 2 2" xfId="24083" xr:uid="{00000000-0005-0000-0000-00003A940000}"/>
    <cellStyle name="Normal 3 2 4 3 2 2 2 2" xfId="24084" xr:uid="{00000000-0005-0000-0000-00003B940000}"/>
    <cellStyle name="Normal 3 2 4 3 2 2 2 3" xfId="50477" xr:uid="{00000000-0005-0000-0000-00003C940000}"/>
    <cellStyle name="Normal 3 2 4 3 2 2 3" xfId="24085" xr:uid="{00000000-0005-0000-0000-00003D940000}"/>
    <cellStyle name="Normal 3 2 4 3 2 2 4" xfId="24086" xr:uid="{00000000-0005-0000-0000-00003E940000}"/>
    <cellStyle name="Normal 3 2 4 3 2 2 5" xfId="39639" xr:uid="{00000000-0005-0000-0000-00003F940000}"/>
    <cellStyle name="Normal 3 2 4 3 2 2 6" xfId="50476" xr:uid="{00000000-0005-0000-0000-000040940000}"/>
    <cellStyle name="Normal 3 2 4 3 2 3" xfId="24087" xr:uid="{00000000-0005-0000-0000-000041940000}"/>
    <cellStyle name="Normal 3 2 4 3 2 3 2" xfId="24088" xr:uid="{00000000-0005-0000-0000-000042940000}"/>
    <cellStyle name="Normal 3 2 4 3 2 3 3" xfId="50478" xr:uid="{00000000-0005-0000-0000-000043940000}"/>
    <cellStyle name="Normal 3 2 4 3 2 4" xfId="24089" xr:uid="{00000000-0005-0000-0000-000044940000}"/>
    <cellStyle name="Normal 3 2 4 3 2 5" xfId="24090" xr:uid="{00000000-0005-0000-0000-000045940000}"/>
    <cellStyle name="Normal 3 2 4 3 2 6" xfId="39638" xr:uid="{00000000-0005-0000-0000-000046940000}"/>
    <cellStyle name="Normal 3 2 4 3 2 7" xfId="50475" xr:uid="{00000000-0005-0000-0000-000047940000}"/>
    <cellStyle name="Normal 3 2 4 3 3" xfId="24091" xr:uid="{00000000-0005-0000-0000-000048940000}"/>
    <cellStyle name="Normal 3 2 4 3 3 2" xfId="24092" xr:uid="{00000000-0005-0000-0000-000049940000}"/>
    <cellStyle name="Normal 3 2 4 3 3 2 2" xfId="24093" xr:uid="{00000000-0005-0000-0000-00004A940000}"/>
    <cellStyle name="Normal 3 2 4 3 3 2 2 2" xfId="24094" xr:uid="{00000000-0005-0000-0000-00004B940000}"/>
    <cellStyle name="Normal 3 2 4 3 3 2 2 3" xfId="50481" xr:uid="{00000000-0005-0000-0000-00004C940000}"/>
    <cellStyle name="Normal 3 2 4 3 3 2 3" xfId="24095" xr:uid="{00000000-0005-0000-0000-00004D940000}"/>
    <cellStyle name="Normal 3 2 4 3 3 2 4" xfId="24096" xr:uid="{00000000-0005-0000-0000-00004E940000}"/>
    <cellStyle name="Normal 3 2 4 3 3 2 5" xfId="39641" xr:uid="{00000000-0005-0000-0000-00004F940000}"/>
    <cellStyle name="Normal 3 2 4 3 3 2 6" xfId="50480" xr:uid="{00000000-0005-0000-0000-000050940000}"/>
    <cellStyle name="Normal 3 2 4 3 3 3" xfId="24097" xr:uid="{00000000-0005-0000-0000-000051940000}"/>
    <cellStyle name="Normal 3 2 4 3 3 3 2" xfId="24098" xr:uid="{00000000-0005-0000-0000-000052940000}"/>
    <cellStyle name="Normal 3 2 4 3 3 3 3" xfId="50482" xr:uid="{00000000-0005-0000-0000-000053940000}"/>
    <cellStyle name="Normal 3 2 4 3 3 4" xfId="24099" xr:uid="{00000000-0005-0000-0000-000054940000}"/>
    <cellStyle name="Normal 3 2 4 3 3 5" xfId="24100" xr:uid="{00000000-0005-0000-0000-000055940000}"/>
    <cellStyle name="Normal 3 2 4 3 3 6" xfId="39640" xr:uid="{00000000-0005-0000-0000-000056940000}"/>
    <cellStyle name="Normal 3 2 4 3 3 7" xfId="50479" xr:uid="{00000000-0005-0000-0000-000057940000}"/>
    <cellStyle name="Normal 3 2 4 3 4" xfId="24101" xr:uid="{00000000-0005-0000-0000-000058940000}"/>
    <cellStyle name="Normal 3 2 4 3 4 2" xfId="24102" xr:uid="{00000000-0005-0000-0000-000059940000}"/>
    <cellStyle name="Normal 3 2 4 3 4 2 2" xfId="24103" xr:uid="{00000000-0005-0000-0000-00005A940000}"/>
    <cellStyle name="Normal 3 2 4 3 4 2 3" xfId="50484" xr:uid="{00000000-0005-0000-0000-00005B940000}"/>
    <cellStyle name="Normal 3 2 4 3 4 3" xfId="24104" xr:uid="{00000000-0005-0000-0000-00005C940000}"/>
    <cellStyle name="Normal 3 2 4 3 4 4" xfId="24105" xr:uid="{00000000-0005-0000-0000-00005D940000}"/>
    <cellStyle name="Normal 3 2 4 3 4 5" xfId="39642" xr:uid="{00000000-0005-0000-0000-00005E940000}"/>
    <cellStyle name="Normal 3 2 4 3 4 6" xfId="50483" xr:uid="{00000000-0005-0000-0000-00005F940000}"/>
    <cellStyle name="Normal 3 2 4 3 5" xfId="24106" xr:uid="{00000000-0005-0000-0000-000060940000}"/>
    <cellStyle name="Normal 3 2 4 3 5 2" xfId="24107" xr:uid="{00000000-0005-0000-0000-000061940000}"/>
    <cellStyle name="Normal 3 2 4 3 5 2 2" xfId="24108" xr:uid="{00000000-0005-0000-0000-000062940000}"/>
    <cellStyle name="Normal 3 2 4 3 5 3" xfId="24109" xr:uid="{00000000-0005-0000-0000-000063940000}"/>
    <cellStyle name="Normal 3 2 4 3 5 4" xfId="24110" xr:uid="{00000000-0005-0000-0000-000064940000}"/>
    <cellStyle name="Normal 3 2 4 3 5 5" xfId="50485" xr:uid="{00000000-0005-0000-0000-000065940000}"/>
    <cellStyle name="Normal 3 2 4 3 6" xfId="24111" xr:uid="{00000000-0005-0000-0000-000066940000}"/>
    <cellStyle name="Normal 3 2 4 3 6 2" xfId="24112" xr:uid="{00000000-0005-0000-0000-000067940000}"/>
    <cellStyle name="Normal 3 2 4 3 6 2 2" xfId="24113" xr:uid="{00000000-0005-0000-0000-000068940000}"/>
    <cellStyle name="Normal 3 2 4 3 6 3" xfId="24114" xr:uid="{00000000-0005-0000-0000-000069940000}"/>
    <cellStyle name="Normal 3 2 4 3 6 4" xfId="24115" xr:uid="{00000000-0005-0000-0000-00006A940000}"/>
    <cellStyle name="Normal 3 2 4 3 7" xfId="24116" xr:uid="{00000000-0005-0000-0000-00006B940000}"/>
    <cellStyle name="Normal 3 2 4 3 7 2" xfId="24117" xr:uid="{00000000-0005-0000-0000-00006C940000}"/>
    <cellStyle name="Normal 3 2 4 3 8" xfId="24118" xr:uid="{00000000-0005-0000-0000-00006D940000}"/>
    <cellStyle name="Normal 3 2 4 3 9" xfId="24119" xr:uid="{00000000-0005-0000-0000-00006E940000}"/>
    <cellStyle name="Normal 3 2 4 4" xfId="24120" xr:uid="{00000000-0005-0000-0000-00006F940000}"/>
    <cellStyle name="Normal 3 2 4 4 2" xfId="24121" xr:uid="{00000000-0005-0000-0000-000070940000}"/>
    <cellStyle name="Normal 3 2 4 4 2 2" xfId="24122" xr:uid="{00000000-0005-0000-0000-000071940000}"/>
    <cellStyle name="Normal 3 2 4 4 2 2 2" xfId="24123" xr:uid="{00000000-0005-0000-0000-000072940000}"/>
    <cellStyle name="Normal 3 2 4 4 2 2 3" xfId="50488" xr:uid="{00000000-0005-0000-0000-000073940000}"/>
    <cellStyle name="Normal 3 2 4 4 2 3" xfId="24124" xr:uid="{00000000-0005-0000-0000-000074940000}"/>
    <cellStyle name="Normal 3 2 4 4 2 4" xfId="24125" xr:uid="{00000000-0005-0000-0000-000075940000}"/>
    <cellStyle name="Normal 3 2 4 4 2 5" xfId="39644" xr:uid="{00000000-0005-0000-0000-000076940000}"/>
    <cellStyle name="Normal 3 2 4 4 2 6" xfId="50487" xr:uid="{00000000-0005-0000-0000-000077940000}"/>
    <cellStyle name="Normal 3 2 4 4 3" xfId="24126" xr:uid="{00000000-0005-0000-0000-000078940000}"/>
    <cellStyle name="Normal 3 2 4 4 3 2" xfId="24127" xr:uid="{00000000-0005-0000-0000-000079940000}"/>
    <cellStyle name="Normal 3 2 4 4 3 3" xfId="50489" xr:uid="{00000000-0005-0000-0000-00007A940000}"/>
    <cellStyle name="Normal 3 2 4 4 4" xfId="24128" xr:uid="{00000000-0005-0000-0000-00007B940000}"/>
    <cellStyle name="Normal 3 2 4 4 5" xfId="24129" xr:uid="{00000000-0005-0000-0000-00007C940000}"/>
    <cellStyle name="Normal 3 2 4 4 6" xfId="39643" xr:uid="{00000000-0005-0000-0000-00007D940000}"/>
    <cellStyle name="Normal 3 2 4 4 7" xfId="50486" xr:uid="{00000000-0005-0000-0000-00007E940000}"/>
    <cellStyle name="Normal 3 2 4 5" xfId="24130" xr:uid="{00000000-0005-0000-0000-00007F940000}"/>
    <cellStyle name="Normal 3 2 4 5 2" xfId="24131" xr:uid="{00000000-0005-0000-0000-000080940000}"/>
    <cellStyle name="Normal 3 2 4 5 2 2" xfId="24132" xr:uid="{00000000-0005-0000-0000-000081940000}"/>
    <cellStyle name="Normal 3 2 4 5 2 2 2" xfId="24133" xr:uid="{00000000-0005-0000-0000-000082940000}"/>
    <cellStyle name="Normal 3 2 4 5 2 2 3" xfId="50492" xr:uid="{00000000-0005-0000-0000-000083940000}"/>
    <cellStyle name="Normal 3 2 4 5 2 3" xfId="24134" xr:uid="{00000000-0005-0000-0000-000084940000}"/>
    <cellStyle name="Normal 3 2 4 5 2 4" xfId="24135" xr:uid="{00000000-0005-0000-0000-000085940000}"/>
    <cellStyle name="Normal 3 2 4 5 2 5" xfId="39646" xr:uid="{00000000-0005-0000-0000-000086940000}"/>
    <cellStyle name="Normal 3 2 4 5 2 6" xfId="50491" xr:uid="{00000000-0005-0000-0000-000087940000}"/>
    <cellStyle name="Normal 3 2 4 5 3" xfId="24136" xr:uid="{00000000-0005-0000-0000-000088940000}"/>
    <cellStyle name="Normal 3 2 4 5 3 2" xfId="24137" xr:uid="{00000000-0005-0000-0000-000089940000}"/>
    <cellStyle name="Normal 3 2 4 5 3 3" xfId="50493" xr:uid="{00000000-0005-0000-0000-00008A940000}"/>
    <cellStyle name="Normal 3 2 4 5 4" xfId="24138" xr:uid="{00000000-0005-0000-0000-00008B940000}"/>
    <cellStyle name="Normal 3 2 4 5 5" xfId="24139" xr:uid="{00000000-0005-0000-0000-00008C940000}"/>
    <cellStyle name="Normal 3 2 4 5 6" xfId="39645" xr:uid="{00000000-0005-0000-0000-00008D940000}"/>
    <cellStyle name="Normal 3 2 4 5 7" xfId="50490" xr:uid="{00000000-0005-0000-0000-00008E940000}"/>
    <cellStyle name="Normal 3 2 4 6" xfId="24140" xr:uid="{00000000-0005-0000-0000-00008F940000}"/>
    <cellStyle name="Normal 3 2 4 6 2" xfId="24141" xr:uid="{00000000-0005-0000-0000-000090940000}"/>
    <cellStyle name="Normal 3 2 4 6 2 2" xfId="24142" xr:uid="{00000000-0005-0000-0000-000091940000}"/>
    <cellStyle name="Normal 3 2 4 6 2 3" xfId="50495" xr:uid="{00000000-0005-0000-0000-000092940000}"/>
    <cellStyle name="Normal 3 2 4 6 3" xfId="24143" xr:uid="{00000000-0005-0000-0000-000093940000}"/>
    <cellStyle name="Normal 3 2 4 6 4" xfId="24144" xr:uid="{00000000-0005-0000-0000-000094940000}"/>
    <cellStyle name="Normal 3 2 4 6 5" xfId="39647" xr:uid="{00000000-0005-0000-0000-000095940000}"/>
    <cellStyle name="Normal 3 2 4 6 6" xfId="50494" xr:uid="{00000000-0005-0000-0000-000096940000}"/>
    <cellStyle name="Normal 3 2 4 7" xfId="24145" xr:uid="{00000000-0005-0000-0000-000097940000}"/>
    <cellStyle name="Normal 3 2 4 7 2" xfId="24146" xr:uid="{00000000-0005-0000-0000-000098940000}"/>
    <cellStyle name="Normal 3 2 4 7 2 2" xfId="24147" xr:uid="{00000000-0005-0000-0000-000099940000}"/>
    <cellStyle name="Normal 3 2 4 7 3" xfId="24148" xr:uid="{00000000-0005-0000-0000-00009A940000}"/>
    <cellStyle name="Normal 3 2 4 7 4" xfId="24149" xr:uid="{00000000-0005-0000-0000-00009B940000}"/>
    <cellStyle name="Normal 3 2 4 7 5" xfId="50496" xr:uid="{00000000-0005-0000-0000-00009C940000}"/>
    <cellStyle name="Normal 3 2 4 8" xfId="24150" xr:uid="{00000000-0005-0000-0000-00009D940000}"/>
    <cellStyle name="Normal 3 2 4 8 2" xfId="24151" xr:uid="{00000000-0005-0000-0000-00009E940000}"/>
    <cellStyle name="Normal 3 2 4 8 2 2" xfId="24152" xr:uid="{00000000-0005-0000-0000-00009F940000}"/>
    <cellStyle name="Normal 3 2 4 8 3" xfId="24153" xr:uid="{00000000-0005-0000-0000-0000A0940000}"/>
    <cellStyle name="Normal 3 2 4 8 4" xfId="24154" xr:uid="{00000000-0005-0000-0000-0000A1940000}"/>
    <cellStyle name="Normal 3 2 4 9" xfId="24155" xr:uid="{00000000-0005-0000-0000-0000A2940000}"/>
    <cellStyle name="Normal 3 2 4 9 2" xfId="24156" xr:uid="{00000000-0005-0000-0000-0000A3940000}"/>
    <cellStyle name="Normal 3 2 5" xfId="24157" xr:uid="{00000000-0005-0000-0000-0000A4940000}"/>
    <cellStyle name="Normal 3 2 5 10" xfId="24158" xr:uid="{00000000-0005-0000-0000-0000A5940000}"/>
    <cellStyle name="Normal 3 2 5 11" xfId="35374" xr:uid="{00000000-0005-0000-0000-0000A6940000}"/>
    <cellStyle name="Normal 3 2 5 12" xfId="50497" xr:uid="{00000000-0005-0000-0000-0000A7940000}"/>
    <cellStyle name="Normal 3 2 5 2" xfId="24159" xr:uid="{00000000-0005-0000-0000-0000A8940000}"/>
    <cellStyle name="Normal 3 2 5 2 10" xfId="35375" xr:uid="{00000000-0005-0000-0000-0000A9940000}"/>
    <cellStyle name="Normal 3 2 5 2 11" xfId="50498" xr:uid="{00000000-0005-0000-0000-0000AA940000}"/>
    <cellStyle name="Normal 3 2 5 2 2" xfId="24160" xr:uid="{00000000-0005-0000-0000-0000AB940000}"/>
    <cellStyle name="Normal 3 2 5 2 2 2" xfId="24161" xr:uid="{00000000-0005-0000-0000-0000AC940000}"/>
    <cellStyle name="Normal 3 2 5 2 2 2 2" xfId="24162" xr:uid="{00000000-0005-0000-0000-0000AD940000}"/>
    <cellStyle name="Normal 3 2 5 2 2 2 2 2" xfId="24163" xr:uid="{00000000-0005-0000-0000-0000AE940000}"/>
    <cellStyle name="Normal 3 2 5 2 2 2 2 3" xfId="50501" xr:uid="{00000000-0005-0000-0000-0000AF940000}"/>
    <cellStyle name="Normal 3 2 5 2 2 2 3" xfId="24164" xr:uid="{00000000-0005-0000-0000-0000B0940000}"/>
    <cellStyle name="Normal 3 2 5 2 2 2 4" xfId="24165" xr:uid="{00000000-0005-0000-0000-0000B1940000}"/>
    <cellStyle name="Normal 3 2 5 2 2 2 5" xfId="39649" xr:uid="{00000000-0005-0000-0000-0000B2940000}"/>
    <cellStyle name="Normal 3 2 5 2 2 2 6" xfId="50500" xr:uid="{00000000-0005-0000-0000-0000B3940000}"/>
    <cellStyle name="Normal 3 2 5 2 2 3" xfId="24166" xr:uid="{00000000-0005-0000-0000-0000B4940000}"/>
    <cellStyle name="Normal 3 2 5 2 2 3 2" xfId="24167" xr:uid="{00000000-0005-0000-0000-0000B5940000}"/>
    <cellStyle name="Normal 3 2 5 2 2 3 3" xfId="50502" xr:uid="{00000000-0005-0000-0000-0000B6940000}"/>
    <cellStyle name="Normal 3 2 5 2 2 4" xfId="24168" xr:uid="{00000000-0005-0000-0000-0000B7940000}"/>
    <cellStyle name="Normal 3 2 5 2 2 5" xfId="24169" xr:uid="{00000000-0005-0000-0000-0000B8940000}"/>
    <cellStyle name="Normal 3 2 5 2 2 6" xfId="39648" xr:uid="{00000000-0005-0000-0000-0000B9940000}"/>
    <cellStyle name="Normal 3 2 5 2 2 7" xfId="50499" xr:uid="{00000000-0005-0000-0000-0000BA940000}"/>
    <cellStyle name="Normal 3 2 5 2 3" xfId="24170" xr:uid="{00000000-0005-0000-0000-0000BB940000}"/>
    <cellStyle name="Normal 3 2 5 2 3 2" xfId="24171" xr:uid="{00000000-0005-0000-0000-0000BC940000}"/>
    <cellStyle name="Normal 3 2 5 2 3 2 2" xfId="24172" xr:uid="{00000000-0005-0000-0000-0000BD940000}"/>
    <cellStyle name="Normal 3 2 5 2 3 2 2 2" xfId="24173" xr:uid="{00000000-0005-0000-0000-0000BE940000}"/>
    <cellStyle name="Normal 3 2 5 2 3 2 2 3" xfId="50505" xr:uid="{00000000-0005-0000-0000-0000BF940000}"/>
    <cellStyle name="Normal 3 2 5 2 3 2 3" xfId="24174" xr:uid="{00000000-0005-0000-0000-0000C0940000}"/>
    <cellStyle name="Normal 3 2 5 2 3 2 4" xfId="24175" xr:uid="{00000000-0005-0000-0000-0000C1940000}"/>
    <cellStyle name="Normal 3 2 5 2 3 2 5" xfId="39651" xr:uid="{00000000-0005-0000-0000-0000C2940000}"/>
    <cellStyle name="Normal 3 2 5 2 3 2 6" xfId="50504" xr:uid="{00000000-0005-0000-0000-0000C3940000}"/>
    <cellStyle name="Normal 3 2 5 2 3 3" xfId="24176" xr:uid="{00000000-0005-0000-0000-0000C4940000}"/>
    <cellStyle name="Normal 3 2 5 2 3 3 2" xfId="24177" xr:uid="{00000000-0005-0000-0000-0000C5940000}"/>
    <cellStyle name="Normal 3 2 5 2 3 3 3" xfId="50506" xr:uid="{00000000-0005-0000-0000-0000C6940000}"/>
    <cellStyle name="Normal 3 2 5 2 3 4" xfId="24178" xr:uid="{00000000-0005-0000-0000-0000C7940000}"/>
    <cellStyle name="Normal 3 2 5 2 3 5" xfId="24179" xr:uid="{00000000-0005-0000-0000-0000C8940000}"/>
    <cellStyle name="Normal 3 2 5 2 3 6" xfId="39650" xr:uid="{00000000-0005-0000-0000-0000C9940000}"/>
    <cellStyle name="Normal 3 2 5 2 3 7" xfId="50503" xr:uid="{00000000-0005-0000-0000-0000CA940000}"/>
    <cellStyle name="Normal 3 2 5 2 4" xfId="24180" xr:uid="{00000000-0005-0000-0000-0000CB940000}"/>
    <cellStyle name="Normal 3 2 5 2 4 2" xfId="24181" xr:uid="{00000000-0005-0000-0000-0000CC940000}"/>
    <cellStyle name="Normal 3 2 5 2 4 2 2" xfId="24182" xr:uid="{00000000-0005-0000-0000-0000CD940000}"/>
    <cellStyle name="Normal 3 2 5 2 4 2 3" xfId="50508" xr:uid="{00000000-0005-0000-0000-0000CE940000}"/>
    <cellStyle name="Normal 3 2 5 2 4 3" xfId="24183" xr:uid="{00000000-0005-0000-0000-0000CF940000}"/>
    <cellStyle name="Normal 3 2 5 2 4 4" xfId="24184" xr:uid="{00000000-0005-0000-0000-0000D0940000}"/>
    <cellStyle name="Normal 3 2 5 2 4 5" xfId="39652" xr:uid="{00000000-0005-0000-0000-0000D1940000}"/>
    <cellStyle name="Normal 3 2 5 2 4 6" xfId="50507" xr:uid="{00000000-0005-0000-0000-0000D2940000}"/>
    <cellStyle name="Normal 3 2 5 2 5" xfId="24185" xr:uid="{00000000-0005-0000-0000-0000D3940000}"/>
    <cellStyle name="Normal 3 2 5 2 5 2" xfId="24186" xr:uid="{00000000-0005-0000-0000-0000D4940000}"/>
    <cellStyle name="Normal 3 2 5 2 5 2 2" xfId="24187" xr:uid="{00000000-0005-0000-0000-0000D5940000}"/>
    <cellStyle name="Normal 3 2 5 2 5 3" xfId="24188" xr:uid="{00000000-0005-0000-0000-0000D6940000}"/>
    <cellStyle name="Normal 3 2 5 2 5 4" xfId="24189" xr:uid="{00000000-0005-0000-0000-0000D7940000}"/>
    <cellStyle name="Normal 3 2 5 2 5 5" xfId="50509" xr:uid="{00000000-0005-0000-0000-0000D8940000}"/>
    <cellStyle name="Normal 3 2 5 2 6" xfId="24190" xr:uid="{00000000-0005-0000-0000-0000D9940000}"/>
    <cellStyle name="Normal 3 2 5 2 6 2" xfId="24191" xr:uid="{00000000-0005-0000-0000-0000DA940000}"/>
    <cellStyle name="Normal 3 2 5 2 6 2 2" xfId="24192" xr:uid="{00000000-0005-0000-0000-0000DB940000}"/>
    <cellStyle name="Normal 3 2 5 2 6 3" xfId="24193" xr:uid="{00000000-0005-0000-0000-0000DC940000}"/>
    <cellStyle name="Normal 3 2 5 2 6 4" xfId="24194" xr:uid="{00000000-0005-0000-0000-0000DD940000}"/>
    <cellStyle name="Normal 3 2 5 2 7" xfId="24195" xr:uid="{00000000-0005-0000-0000-0000DE940000}"/>
    <cellStyle name="Normal 3 2 5 2 7 2" xfId="24196" xr:uid="{00000000-0005-0000-0000-0000DF940000}"/>
    <cellStyle name="Normal 3 2 5 2 8" xfId="24197" xr:uid="{00000000-0005-0000-0000-0000E0940000}"/>
    <cellStyle name="Normal 3 2 5 2 9" xfId="24198" xr:uid="{00000000-0005-0000-0000-0000E1940000}"/>
    <cellStyle name="Normal 3 2 5 3" xfId="24199" xr:uid="{00000000-0005-0000-0000-0000E2940000}"/>
    <cellStyle name="Normal 3 2 5 3 2" xfId="24200" xr:uid="{00000000-0005-0000-0000-0000E3940000}"/>
    <cellStyle name="Normal 3 2 5 3 2 2" xfId="24201" xr:uid="{00000000-0005-0000-0000-0000E4940000}"/>
    <cellStyle name="Normal 3 2 5 3 2 2 2" xfId="24202" xr:uid="{00000000-0005-0000-0000-0000E5940000}"/>
    <cellStyle name="Normal 3 2 5 3 2 2 3" xfId="50512" xr:uid="{00000000-0005-0000-0000-0000E6940000}"/>
    <cellStyle name="Normal 3 2 5 3 2 3" xfId="24203" xr:uid="{00000000-0005-0000-0000-0000E7940000}"/>
    <cellStyle name="Normal 3 2 5 3 2 4" xfId="24204" xr:uid="{00000000-0005-0000-0000-0000E8940000}"/>
    <cellStyle name="Normal 3 2 5 3 2 5" xfId="39654" xr:uid="{00000000-0005-0000-0000-0000E9940000}"/>
    <cellStyle name="Normal 3 2 5 3 2 6" xfId="50511" xr:uid="{00000000-0005-0000-0000-0000EA940000}"/>
    <cellStyle name="Normal 3 2 5 3 3" xfId="24205" xr:uid="{00000000-0005-0000-0000-0000EB940000}"/>
    <cellStyle name="Normal 3 2 5 3 3 2" xfId="24206" xr:uid="{00000000-0005-0000-0000-0000EC940000}"/>
    <cellStyle name="Normal 3 2 5 3 3 3" xfId="50513" xr:uid="{00000000-0005-0000-0000-0000ED940000}"/>
    <cellStyle name="Normal 3 2 5 3 4" xfId="24207" xr:uid="{00000000-0005-0000-0000-0000EE940000}"/>
    <cellStyle name="Normal 3 2 5 3 5" xfId="24208" xr:uid="{00000000-0005-0000-0000-0000EF940000}"/>
    <cellStyle name="Normal 3 2 5 3 6" xfId="39653" xr:uid="{00000000-0005-0000-0000-0000F0940000}"/>
    <cellStyle name="Normal 3 2 5 3 7" xfId="50510" xr:uid="{00000000-0005-0000-0000-0000F1940000}"/>
    <cellStyle name="Normal 3 2 5 4" xfId="24209" xr:uid="{00000000-0005-0000-0000-0000F2940000}"/>
    <cellStyle name="Normal 3 2 5 4 2" xfId="24210" xr:uid="{00000000-0005-0000-0000-0000F3940000}"/>
    <cellStyle name="Normal 3 2 5 4 2 2" xfId="24211" xr:uid="{00000000-0005-0000-0000-0000F4940000}"/>
    <cellStyle name="Normal 3 2 5 4 2 2 2" xfId="24212" xr:uid="{00000000-0005-0000-0000-0000F5940000}"/>
    <cellStyle name="Normal 3 2 5 4 2 2 3" xfId="50516" xr:uid="{00000000-0005-0000-0000-0000F6940000}"/>
    <cellStyle name="Normal 3 2 5 4 2 3" xfId="24213" xr:uid="{00000000-0005-0000-0000-0000F7940000}"/>
    <cellStyle name="Normal 3 2 5 4 2 4" xfId="24214" xr:uid="{00000000-0005-0000-0000-0000F8940000}"/>
    <cellStyle name="Normal 3 2 5 4 2 5" xfId="39656" xr:uid="{00000000-0005-0000-0000-0000F9940000}"/>
    <cellStyle name="Normal 3 2 5 4 2 6" xfId="50515" xr:uid="{00000000-0005-0000-0000-0000FA940000}"/>
    <cellStyle name="Normal 3 2 5 4 3" xfId="24215" xr:uid="{00000000-0005-0000-0000-0000FB940000}"/>
    <cellStyle name="Normal 3 2 5 4 3 2" xfId="24216" xr:uid="{00000000-0005-0000-0000-0000FC940000}"/>
    <cellStyle name="Normal 3 2 5 4 3 3" xfId="50517" xr:uid="{00000000-0005-0000-0000-0000FD940000}"/>
    <cellStyle name="Normal 3 2 5 4 4" xfId="24217" xr:uid="{00000000-0005-0000-0000-0000FE940000}"/>
    <cellStyle name="Normal 3 2 5 4 5" xfId="24218" xr:uid="{00000000-0005-0000-0000-0000FF940000}"/>
    <cellStyle name="Normal 3 2 5 4 6" xfId="39655" xr:uid="{00000000-0005-0000-0000-000000950000}"/>
    <cellStyle name="Normal 3 2 5 4 7" xfId="50514" xr:uid="{00000000-0005-0000-0000-000001950000}"/>
    <cellStyle name="Normal 3 2 5 5" xfId="24219" xr:uid="{00000000-0005-0000-0000-000002950000}"/>
    <cellStyle name="Normal 3 2 5 5 2" xfId="24220" xr:uid="{00000000-0005-0000-0000-000003950000}"/>
    <cellStyle name="Normal 3 2 5 5 2 2" xfId="24221" xr:uid="{00000000-0005-0000-0000-000004950000}"/>
    <cellStyle name="Normal 3 2 5 5 2 3" xfId="50519" xr:uid="{00000000-0005-0000-0000-000005950000}"/>
    <cellStyle name="Normal 3 2 5 5 3" xfId="24222" xr:uid="{00000000-0005-0000-0000-000006950000}"/>
    <cellStyle name="Normal 3 2 5 5 4" xfId="24223" xr:uid="{00000000-0005-0000-0000-000007950000}"/>
    <cellStyle name="Normal 3 2 5 5 5" xfId="39657" xr:uid="{00000000-0005-0000-0000-000008950000}"/>
    <cellStyle name="Normal 3 2 5 5 6" xfId="50518" xr:uid="{00000000-0005-0000-0000-000009950000}"/>
    <cellStyle name="Normal 3 2 5 6" xfId="24224" xr:uid="{00000000-0005-0000-0000-00000A950000}"/>
    <cellStyle name="Normal 3 2 5 6 2" xfId="24225" xr:uid="{00000000-0005-0000-0000-00000B950000}"/>
    <cellStyle name="Normal 3 2 5 6 2 2" xfId="24226" xr:uid="{00000000-0005-0000-0000-00000C950000}"/>
    <cellStyle name="Normal 3 2 5 6 3" xfId="24227" xr:uid="{00000000-0005-0000-0000-00000D950000}"/>
    <cellStyle name="Normal 3 2 5 6 4" xfId="24228" xr:uid="{00000000-0005-0000-0000-00000E950000}"/>
    <cellStyle name="Normal 3 2 5 6 5" xfId="50520" xr:uid="{00000000-0005-0000-0000-00000F950000}"/>
    <cellStyle name="Normal 3 2 5 7" xfId="24229" xr:uid="{00000000-0005-0000-0000-000010950000}"/>
    <cellStyle name="Normal 3 2 5 7 2" xfId="24230" xr:uid="{00000000-0005-0000-0000-000011950000}"/>
    <cellStyle name="Normal 3 2 5 7 2 2" xfId="24231" xr:uid="{00000000-0005-0000-0000-000012950000}"/>
    <cellStyle name="Normal 3 2 5 7 3" xfId="24232" xr:uid="{00000000-0005-0000-0000-000013950000}"/>
    <cellStyle name="Normal 3 2 5 7 4" xfId="24233" xr:uid="{00000000-0005-0000-0000-000014950000}"/>
    <cellStyle name="Normal 3 2 5 8" xfId="24234" xr:uid="{00000000-0005-0000-0000-000015950000}"/>
    <cellStyle name="Normal 3 2 5 8 2" xfId="24235" xr:uid="{00000000-0005-0000-0000-000016950000}"/>
    <cellStyle name="Normal 3 2 5 9" xfId="24236" xr:uid="{00000000-0005-0000-0000-000017950000}"/>
    <cellStyle name="Normal 3 2 6" xfId="24237" xr:uid="{00000000-0005-0000-0000-000018950000}"/>
    <cellStyle name="Normal 3 2 6 10" xfId="35376" xr:uid="{00000000-0005-0000-0000-000019950000}"/>
    <cellStyle name="Normal 3 2 6 11" xfId="50521" xr:uid="{00000000-0005-0000-0000-00001A950000}"/>
    <cellStyle name="Normal 3 2 6 2" xfId="24238" xr:uid="{00000000-0005-0000-0000-00001B950000}"/>
    <cellStyle name="Normal 3 2 6 2 2" xfId="24239" xr:uid="{00000000-0005-0000-0000-00001C950000}"/>
    <cellStyle name="Normal 3 2 6 2 2 2" xfId="24240" xr:uid="{00000000-0005-0000-0000-00001D950000}"/>
    <cellStyle name="Normal 3 2 6 2 2 2 2" xfId="24241" xr:uid="{00000000-0005-0000-0000-00001E950000}"/>
    <cellStyle name="Normal 3 2 6 2 2 2 3" xfId="50524" xr:uid="{00000000-0005-0000-0000-00001F950000}"/>
    <cellStyle name="Normal 3 2 6 2 2 3" xfId="24242" xr:uid="{00000000-0005-0000-0000-000020950000}"/>
    <cellStyle name="Normal 3 2 6 2 2 4" xfId="24243" xr:uid="{00000000-0005-0000-0000-000021950000}"/>
    <cellStyle name="Normal 3 2 6 2 2 5" xfId="39659" xr:uid="{00000000-0005-0000-0000-000022950000}"/>
    <cellStyle name="Normal 3 2 6 2 2 6" xfId="50523" xr:uid="{00000000-0005-0000-0000-000023950000}"/>
    <cellStyle name="Normal 3 2 6 2 3" xfId="24244" xr:uid="{00000000-0005-0000-0000-000024950000}"/>
    <cellStyle name="Normal 3 2 6 2 3 2" xfId="24245" xr:uid="{00000000-0005-0000-0000-000025950000}"/>
    <cellStyle name="Normal 3 2 6 2 3 3" xfId="50525" xr:uid="{00000000-0005-0000-0000-000026950000}"/>
    <cellStyle name="Normal 3 2 6 2 4" xfId="24246" xr:uid="{00000000-0005-0000-0000-000027950000}"/>
    <cellStyle name="Normal 3 2 6 2 5" xfId="24247" xr:uid="{00000000-0005-0000-0000-000028950000}"/>
    <cellStyle name="Normal 3 2 6 2 6" xfId="39658" xr:uid="{00000000-0005-0000-0000-000029950000}"/>
    <cellStyle name="Normal 3 2 6 2 7" xfId="50522" xr:uid="{00000000-0005-0000-0000-00002A950000}"/>
    <cellStyle name="Normal 3 2 6 3" xfId="24248" xr:uid="{00000000-0005-0000-0000-00002B950000}"/>
    <cellStyle name="Normal 3 2 6 3 2" xfId="24249" xr:uid="{00000000-0005-0000-0000-00002C950000}"/>
    <cellStyle name="Normal 3 2 6 3 2 2" xfId="24250" xr:uid="{00000000-0005-0000-0000-00002D950000}"/>
    <cellStyle name="Normal 3 2 6 3 2 2 2" xfId="24251" xr:uid="{00000000-0005-0000-0000-00002E950000}"/>
    <cellStyle name="Normal 3 2 6 3 2 2 3" xfId="50528" xr:uid="{00000000-0005-0000-0000-00002F950000}"/>
    <cellStyle name="Normal 3 2 6 3 2 3" xfId="24252" xr:uid="{00000000-0005-0000-0000-000030950000}"/>
    <cellStyle name="Normal 3 2 6 3 2 4" xfId="24253" xr:uid="{00000000-0005-0000-0000-000031950000}"/>
    <cellStyle name="Normal 3 2 6 3 2 5" xfId="39661" xr:uid="{00000000-0005-0000-0000-000032950000}"/>
    <cellStyle name="Normal 3 2 6 3 2 6" xfId="50527" xr:uid="{00000000-0005-0000-0000-000033950000}"/>
    <cellStyle name="Normal 3 2 6 3 3" xfId="24254" xr:uid="{00000000-0005-0000-0000-000034950000}"/>
    <cellStyle name="Normal 3 2 6 3 3 2" xfId="24255" xr:uid="{00000000-0005-0000-0000-000035950000}"/>
    <cellStyle name="Normal 3 2 6 3 3 3" xfId="50529" xr:uid="{00000000-0005-0000-0000-000036950000}"/>
    <cellStyle name="Normal 3 2 6 3 4" xfId="24256" xr:uid="{00000000-0005-0000-0000-000037950000}"/>
    <cellStyle name="Normal 3 2 6 3 5" xfId="24257" xr:uid="{00000000-0005-0000-0000-000038950000}"/>
    <cellStyle name="Normal 3 2 6 3 6" xfId="39660" xr:uid="{00000000-0005-0000-0000-000039950000}"/>
    <cellStyle name="Normal 3 2 6 3 7" xfId="50526" xr:uid="{00000000-0005-0000-0000-00003A950000}"/>
    <cellStyle name="Normal 3 2 6 4" xfId="24258" xr:uid="{00000000-0005-0000-0000-00003B950000}"/>
    <cellStyle name="Normal 3 2 6 4 2" xfId="24259" xr:uid="{00000000-0005-0000-0000-00003C950000}"/>
    <cellStyle name="Normal 3 2 6 4 2 2" xfId="24260" xr:uid="{00000000-0005-0000-0000-00003D950000}"/>
    <cellStyle name="Normal 3 2 6 4 2 3" xfId="50531" xr:uid="{00000000-0005-0000-0000-00003E950000}"/>
    <cellStyle name="Normal 3 2 6 4 3" xfId="24261" xr:uid="{00000000-0005-0000-0000-00003F950000}"/>
    <cellStyle name="Normal 3 2 6 4 4" xfId="24262" xr:uid="{00000000-0005-0000-0000-000040950000}"/>
    <cellStyle name="Normal 3 2 6 4 5" xfId="39662" xr:uid="{00000000-0005-0000-0000-000041950000}"/>
    <cellStyle name="Normal 3 2 6 4 6" xfId="50530" xr:uid="{00000000-0005-0000-0000-000042950000}"/>
    <cellStyle name="Normal 3 2 6 5" xfId="24263" xr:uid="{00000000-0005-0000-0000-000043950000}"/>
    <cellStyle name="Normal 3 2 6 5 2" xfId="24264" xr:uid="{00000000-0005-0000-0000-000044950000}"/>
    <cellStyle name="Normal 3 2 6 5 2 2" xfId="24265" xr:uid="{00000000-0005-0000-0000-000045950000}"/>
    <cellStyle name="Normal 3 2 6 5 3" xfId="24266" xr:uid="{00000000-0005-0000-0000-000046950000}"/>
    <cellStyle name="Normal 3 2 6 5 4" xfId="24267" xr:uid="{00000000-0005-0000-0000-000047950000}"/>
    <cellStyle name="Normal 3 2 6 5 5" xfId="50532" xr:uid="{00000000-0005-0000-0000-000048950000}"/>
    <cellStyle name="Normal 3 2 6 6" xfId="24268" xr:uid="{00000000-0005-0000-0000-000049950000}"/>
    <cellStyle name="Normal 3 2 6 6 2" xfId="24269" xr:uid="{00000000-0005-0000-0000-00004A950000}"/>
    <cellStyle name="Normal 3 2 6 6 2 2" xfId="24270" xr:uid="{00000000-0005-0000-0000-00004B950000}"/>
    <cellStyle name="Normal 3 2 6 6 3" xfId="24271" xr:uid="{00000000-0005-0000-0000-00004C950000}"/>
    <cellStyle name="Normal 3 2 6 6 4" xfId="24272" xr:uid="{00000000-0005-0000-0000-00004D950000}"/>
    <cellStyle name="Normal 3 2 6 7" xfId="24273" xr:uid="{00000000-0005-0000-0000-00004E950000}"/>
    <cellStyle name="Normal 3 2 6 7 2" xfId="24274" xr:uid="{00000000-0005-0000-0000-00004F950000}"/>
    <cellStyle name="Normal 3 2 6 8" xfId="24275" xr:uid="{00000000-0005-0000-0000-000050950000}"/>
    <cellStyle name="Normal 3 2 6 9" xfId="24276" xr:uid="{00000000-0005-0000-0000-000051950000}"/>
    <cellStyle name="Normal 3 2 7" xfId="24277" xr:uid="{00000000-0005-0000-0000-000052950000}"/>
    <cellStyle name="Normal 3 2 7 2" xfId="24278" xr:uid="{00000000-0005-0000-0000-000053950000}"/>
    <cellStyle name="Normal 3 2 7 2 2" xfId="24279" xr:uid="{00000000-0005-0000-0000-000054950000}"/>
    <cellStyle name="Normal 3 2 7 2 2 2" xfId="24280" xr:uid="{00000000-0005-0000-0000-000055950000}"/>
    <cellStyle name="Normal 3 2 7 2 2 3" xfId="50535" xr:uid="{00000000-0005-0000-0000-000056950000}"/>
    <cellStyle name="Normal 3 2 7 2 3" xfId="24281" xr:uid="{00000000-0005-0000-0000-000057950000}"/>
    <cellStyle name="Normal 3 2 7 2 4" xfId="24282" xr:uid="{00000000-0005-0000-0000-000058950000}"/>
    <cellStyle name="Normal 3 2 7 2 5" xfId="39664" xr:uid="{00000000-0005-0000-0000-000059950000}"/>
    <cellStyle name="Normal 3 2 7 2 6" xfId="50534" xr:uid="{00000000-0005-0000-0000-00005A950000}"/>
    <cellStyle name="Normal 3 2 7 3" xfId="24283" xr:uid="{00000000-0005-0000-0000-00005B950000}"/>
    <cellStyle name="Normal 3 2 7 4" xfId="24284" xr:uid="{00000000-0005-0000-0000-00005C950000}"/>
    <cellStyle name="Normal 3 2 7 4 2" xfId="24285" xr:uid="{00000000-0005-0000-0000-00005D950000}"/>
    <cellStyle name="Normal 3 2 7 4 3" xfId="50536" xr:uid="{00000000-0005-0000-0000-00005E950000}"/>
    <cellStyle name="Normal 3 2 7 5" xfId="24286" xr:uid="{00000000-0005-0000-0000-00005F950000}"/>
    <cellStyle name="Normal 3 2 7 6" xfId="24287" xr:uid="{00000000-0005-0000-0000-000060950000}"/>
    <cellStyle name="Normal 3 2 7 7" xfId="39663" xr:uid="{00000000-0005-0000-0000-000061950000}"/>
    <cellStyle name="Normal 3 2 7 8" xfId="50533" xr:uid="{00000000-0005-0000-0000-000062950000}"/>
    <cellStyle name="Normal 3 2 8" xfId="24288" xr:uid="{00000000-0005-0000-0000-000063950000}"/>
    <cellStyle name="Normal 3 2 8 2" xfId="24289" xr:uid="{00000000-0005-0000-0000-000064950000}"/>
    <cellStyle name="Normal 3 2 8 2 2" xfId="24290" xr:uid="{00000000-0005-0000-0000-000065950000}"/>
    <cellStyle name="Normal 3 2 8 2 2 2" xfId="24291" xr:uid="{00000000-0005-0000-0000-000066950000}"/>
    <cellStyle name="Normal 3 2 8 2 2 3" xfId="50539" xr:uid="{00000000-0005-0000-0000-000067950000}"/>
    <cellStyle name="Normal 3 2 8 2 3" xfId="24292" xr:uid="{00000000-0005-0000-0000-000068950000}"/>
    <cellStyle name="Normal 3 2 8 2 4" xfId="24293" xr:uid="{00000000-0005-0000-0000-000069950000}"/>
    <cellStyle name="Normal 3 2 8 2 5" xfId="39666" xr:uid="{00000000-0005-0000-0000-00006A950000}"/>
    <cellStyle name="Normal 3 2 8 2 6" xfId="50538" xr:uid="{00000000-0005-0000-0000-00006B950000}"/>
    <cellStyle name="Normal 3 2 8 3" xfId="24294" xr:uid="{00000000-0005-0000-0000-00006C950000}"/>
    <cellStyle name="Normal 3 2 8 4" xfId="24295" xr:uid="{00000000-0005-0000-0000-00006D950000}"/>
    <cellStyle name="Normal 3 2 8 4 2" xfId="24296" xr:uid="{00000000-0005-0000-0000-00006E950000}"/>
    <cellStyle name="Normal 3 2 8 4 3" xfId="50540" xr:uid="{00000000-0005-0000-0000-00006F950000}"/>
    <cellStyle name="Normal 3 2 8 5" xfId="24297" xr:uid="{00000000-0005-0000-0000-000070950000}"/>
    <cellStyle name="Normal 3 2 8 6" xfId="24298" xr:uid="{00000000-0005-0000-0000-000071950000}"/>
    <cellStyle name="Normal 3 2 8 7" xfId="39665" xr:uid="{00000000-0005-0000-0000-000072950000}"/>
    <cellStyle name="Normal 3 2 8 8" xfId="50537" xr:uid="{00000000-0005-0000-0000-000073950000}"/>
    <cellStyle name="Normal 3 2 9" xfId="24299" xr:uid="{00000000-0005-0000-0000-000074950000}"/>
    <cellStyle name="Normal 3 2 9 2" xfId="24300" xr:uid="{00000000-0005-0000-0000-000075950000}"/>
    <cellStyle name="Normal 3 2 9 2 2" xfId="24301" xr:uid="{00000000-0005-0000-0000-000076950000}"/>
    <cellStyle name="Normal 3 2 9 2 3" xfId="50542" xr:uid="{00000000-0005-0000-0000-000077950000}"/>
    <cellStyle name="Normal 3 2 9 3" xfId="24302" xr:uid="{00000000-0005-0000-0000-000078950000}"/>
    <cellStyle name="Normal 3 2 9 4" xfId="24303" xr:uid="{00000000-0005-0000-0000-000079950000}"/>
    <cellStyle name="Normal 3 2 9 5" xfId="39667" xr:uid="{00000000-0005-0000-0000-00007A950000}"/>
    <cellStyle name="Normal 3 2 9 6" xfId="50541" xr:uid="{00000000-0005-0000-0000-00007B950000}"/>
    <cellStyle name="Normal 3 3" xfId="24304" xr:uid="{00000000-0005-0000-0000-00007C950000}"/>
    <cellStyle name="Normal 3 3 2" xfId="24305" xr:uid="{00000000-0005-0000-0000-00007D950000}"/>
    <cellStyle name="Normal 3 3 2 2" xfId="42075" xr:uid="{00000000-0005-0000-0000-00007E950000}"/>
    <cellStyle name="Normal 3 3 3" xfId="24306" xr:uid="{00000000-0005-0000-0000-00007F950000}"/>
    <cellStyle name="Normal 3 3 3 2" xfId="42076" xr:uid="{00000000-0005-0000-0000-000080950000}"/>
    <cellStyle name="Normal 3 3 4" xfId="24307" xr:uid="{00000000-0005-0000-0000-000081950000}"/>
    <cellStyle name="Normal 3 3 5" xfId="42074" xr:uid="{00000000-0005-0000-0000-000082950000}"/>
    <cellStyle name="Normal 3 4" xfId="24308" xr:uid="{00000000-0005-0000-0000-000083950000}"/>
    <cellStyle name="Normal 3 4 10" xfId="24309" xr:uid="{00000000-0005-0000-0000-000084950000}"/>
    <cellStyle name="Normal 3 4 10 2" xfId="24310" xr:uid="{00000000-0005-0000-0000-000085950000}"/>
    <cellStyle name="Normal 3 4 11" xfId="24311" xr:uid="{00000000-0005-0000-0000-000086950000}"/>
    <cellStyle name="Normal 3 4 12" xfId="24312" xr:uid="{00000000-0005-0000-0000-000087950000}"/>
    <cellStyle name="Normal 3 4 13" xfId="35377" xr:uid="{00000000-0005-0000-0000-000088950000}"/>
    <cellStyle name="Normal 3 4 14" xfId="42077" xr:uid="{00000000-0005-0000-0000-000089950000}"/>
    <cellStyle name="Normal 3 4 2" xfId="24313" xr:uid="{00000000-0005-0000-0000-00008A950000}"/>
    <cellStyle name="Normal 3 4 2 10" xfId="24314" xr:uid="{00000000-0005-0000-0000-00008B950000}"/>
    <cellStyle name="Normal 3 4 2 11" xfId="24315" xr:uid="{00000000-0005-0000-0000-00008C950000}"/>
    <cellStyle name="Normal 3 4 2 12" xfId="35378" xr:uid="{00000000-0005-0000-0000-00008D950000}"/>
    <cellStyle name="Normal 3 4 2 13" xfId="50543" xr:uid="{00000000-0005-0000-0000-00008E950000}"/>
    <cellStyle name="Normal 3 4 2 2" xfId="24316" xr:uid="{00000000-0005-0000-0000-00008F950000}"/>
    <cellStyle name="Normal 3 4 2 2 10" xfId="24317" xr:uid="{00000000-0005-0000-0000-000090950000}"/>
    <cellStyle name="Normal 3 4 2 2 11" xfId="35379" xr:uid="{00000000-0005-0000-0000-000091950000}"/>
    <cellStyle name="Normal 3 4 2 2 12" xfId="50544" xr:uid="{00000000-0005-0000-0000-000092950000}"/>
    <cellStyle name="Normal 3 4 2 2 2" xfId="24318" xr:uid="{00000000-0005-0000-0000-000093950000}"/>
    <cellStyle name="Normal 3 4 2 2 2 10" xfId="35380" xr:uid="{00000000-0005-0000-0000-000094950000}"/>
    <cellStyle name="Normal 3 4 2 2 2 11" xfId="50545" xr:uid="{00000000-0005-0000-0000-000095950000}"/>
    <cellStyle name="Normal 3 4 2 2 2 2" xfId="24319" xr:uid="{00000000-0005-0000-0000-000096950000}"/>
    <cellStyle name="Normal 3 4 2 2 2 2 2" xfId="24320" xr:uid="{00000000-0005-0000-0000-000097950000}"/>
    <cellStyle name="Normal 3 4 2 2 2 2 2 2" xfId="24321" xr:uid="{00000000-0005-0000-0000-000098950000}"/>
    <cellStyle name="Normal 3 4 2 2 2 2 2 2 2" xfId="24322" xr:uid="{00000000-0005-0000-0000-000099950000}"/>
    <cellStyle name="Normal 3 4 2 2 2 2 2 2 3" xfId="50548" xr:uid="{00000000-0005-0000-0000-00009A950000}"/>
    <cellStyle name="Normal 3 4 2 2 2 2 2 3" xfId="24323" xr:uid="{00000000-0005-0000-0000-00009B950000}"/>
    <cellStyle name="Normal 3 4 2 2 2 2 2 4" xfId="24324" xr:uid="{00000000-0005-0000-0000-00009C950000}"/>
    <cellStyle name="Normal 3 4 2 2 2 2 2 5" xfId="39669" xr:uid="{00000000-0005-0000-0000-00009D950000}"/>
    <cellStyle name="Normal 3 4 2 2 2 2 2 6" xfId="50547" xr:uid="{00000000-0005-0000-0000-00009E950000}"/>
    <cellStyle name="Normal 3 4 2 2 2 2 3" xfId="24325" xr:uid="{00000000-0005-0000-0000-00009F950000}"/>
    <cellStyle name="Normal 3 4 2 2 2 2 3 2" xfId="24326" xr:uid="{00000000-0005-0000-0000-0000A0950000}"/>
    <cellStyle name="Normal 3 4 2 2 2 2 3 3" xfId="50549" xr:uid="{00000000-0005-0000-0000-0000A1950000}"/>
    <cellStyle name="Normal 3 4 2 2 2 2 4" xfId="24327" xr:uid="{00000000-0005-0000-0000-0000A2950000}"/>
    <cellStyle name="Normal 3 4 2 2 2 2 5" xfId="24328" xr:uid="{00000000-0005-0000-0000-0000A3950000}"/>
    <cellStyle name="Normal 3 4 2 2 2 2 6" xfId="39668" xr:uid="{00000000-0005-0000-0000-0000A4950000}"/>
    <cellStyle name="Normal 3 4 2 2 2 2 7" xfId="50546" xr:uid="{00000000-0005-0000-0000-0000A5950000}"/>
    <cellStyle name="Normal 3 4 2 2 2 3" xfId="24329" xr:uid="{00000000-0005-0000-0000-0000A6950000}"/>
    <cellStyle name="Normal 3 4 2 2 2 3 2" xfId="24330" xr:uid="{00000000-0005-0000-0000-0000A7950000}"/>
    <cellStyle name="Normal 3 4 2 2 2 3 2 2" xfId="24331" xr:uid="{00000000-0005-0000-0000-0000A8950000}"/>
    <cellStyle name="Normal 3 4 2 2 2 3 2 2 2" xfId="24332" xr:uid="{00000000-0005-0000-0000-0000A9950000}"/>
    <cellStyle name="Normal 3 4 2 2 2 3 2 2 3" xfId="50552" xr:uid="{00000000-0005-0000-0000-0000AA950000}"/>
    <cellStyle name="Normal 3 4 2 2 2 3 2 3" xfId="24333" xr:uid="{00000000-0005-0000-0000-0000AB950000}"/>
    <cellStyle name="Normal 3 4 2 2 2 3 2 4" xfId="24334" xr:uid="{00000000-0005-0000-0000-0000AC950000}"/>
    <cellStyle name="Normal 3 4 2 2 2 3 2 5" xfId="39671" xr:uid="{00000000-0005-0000-0000-0000AD950000}"/>
    <cellStyle name="Normal 3 4 2 2 2 3 2 6" xfId="50551" xr:uid="{00000000-0005-0000-0000-0000AE950000}"/>
    <cellStyle name="Normal 3 4 2 2 2 3 3" xfId="24335" xr:uid="{00000000-0005-0000-0000-0000AF950000}"/>
    <cellStyle name="Normal 3 4 2 2 2 3 3 2" xfId="24336" xr:uid="{00000000-0005-0000-0000-0000B0950000}"/>
    <cellStyle name="Normal 3 4 2 2 2 3 3 3" xfId="50553" xr:uid="{00000000-0005-0000-0000-0000B1950000}"/>
    <cellStyle name="Normal 3 4 2 2 2 3 4" xfId="24337" xr:uid="{00000000-0005-0000-0000-0000B2950000}"/>
    <cellStyle name="Normal 3 4 2 2 2 3 5" xfId="24338" xr:uid="{00000000-0005-0000-0000-0000B3950000}"/>
    <cellStyle name="Normal 3 4 2 2 2 3 6" xfId="39670" xr:uid="{00000000-0005-0000-0000-0000B4950000}"/>
    <cellStyle name="Normal 3 4 2 2 2 3 7" xfId="50550" xr:uid="{00000000-0005-0000-0000-0000B5950000}"/>
    <cellStyle name="Normal 3 4 2 2 2 4" xfId="24339" xr:uid="{00000000-0005-0000-0000-0000B6950000}"/>
    <cellStyle name="Normal 3 4 2 2 2 4 2" xfId="24340" xr:uid="{00000000-0005-0000-0000-0000B7950000}"/>
    <cellStyle name="Normal 3 4 2 2 2 4 2 2" xfId="24341" xr:uid="{00000000-0005-0000-0000-0000B8950000}"/>
    <cellStyle name="Normal 3 4 2 2 2 4 2 3" xfId="50555" xr:uid="{00000000-0005-0000-0000-0000B9950000}"/>
    <cellStyle name="Normal 3 4 2 2 2 4 3" xfId="24342" xr:uid="{00000000-0005-0000-0000-0000BA950000}"/>
    <cellStyle name="Normal 3 4 2 2 2 4 4" xfId="24343" xr:uid="{00000000-0005-0000-0000-0000BB950000}"/>
    <cellStyle name="Normal 3 4 2 2 2 4 5" xfId="39672" xr:uid="{00000000-0005-0000-0000-0000BC950000}"/>
    <cellStyle name="Normal 3 4 2 2 2 4 6" xfId="50554" xr:uid="{00000000-0005-0000-0000-0000BD950000}"/>
    <cellStyle name="Normal 3 4 2 2 2 5" xfId="24344" xr:uid="{00000000-0005-0000-0000-0000BE950000}"/>
    <cellStyle name="Normal 3 4 2 2 2 5 2" xfId="24345" xr:uid="{00000000-0005-0000-0000-0000BF950000}"/>
    <cellStyle name="Normal 3 4 2 2 2 5 2 2" xfId="24346" xr:uid="{00000000-0005-0000-0000-0000C0950000}"/>
    <cellStyle name="Normal 3 4 2 2 2 5 3" xfId="24347" xr:uid="{00000000-0005-0000-0000-0000C1950000}"/>
    <cellStyle name="Normal 3 4 2 2 2 5 4" xfId="24348" xr:uid="{00000000-0005-0000-0000-0000C2950000}"/>
    <cellStyle name="Normal 3 4 2 2 2 5 5" xfId="50556" xr:uid="{00000000-0005-0000-0000-0000C3950000}"/>
    <cellStyle name="Normal 3 4 2 2 2 6" xfId="24349" xr:uid="{00000000-0005-0000-0000-0000C4950000}"/>
    <cellStyle name="Normal 3 4 2 2 2 6 2" xfId="24350" xr:uid="{00000000-0005-0000-0000-0000C5950000}"/>
    <cellStyle name="Normal 3 4 2 2 2 6 2 2" xfId="24351" xr:uid="{00000000-0005-0000-0000-0000C6950000}"/>
    <cellStyle name="Normal 3 4 2 2 2 6 3" xfId="24352" xr:uid="{00000000-0005-0000-0000-0000C7950000}"/>
    <cellStyle name="Normal 3 4 2 2 2 6 4" xfId="24353" xr:uid="{00000000-0005-0000-0000-0000C8950000}"/>
    <cellStyle name="Normal 3 4 2 2 2 7" xfId="24354" xr:uid="{00000000-0005-0000-0000-0000C9950000}"/>
    <cellStyle name="Normal 3 4 2 2 2 7 2" xfId="24355" xr:uid="{00000000-0005-0000-0000-0000CA950000}"/>
    <cellStyle name="Normal 3 4 2 2 2 8" xfId="24356" xr:uid="{00000000-0005-0000-0000-0000CB950000}"/>
    <cellStyle name="Normal 3 4 2 2 2 9" xfId="24357" xr:uid="{00000000-0005-0000-0000-0000CC950000}"/>
    <cellStyle name="Normal 3 4 2 2 3" xfId="24358" xr:uid="{00000000-0005-0000-0000-0000CD950000}"/>
    <cellStyle name="Normal 3 4 2 2 3 2" xfId="24359" xr:uid="{00000000-0005-0000-0000-0000CE950000}"/>
    <cellStyle name="Normal 3 4 2 2 3 2 2" xfId="24360" xr:uid="{00000000-0005-0000-0000-0000CF950000}"/>
    <cellStyle name="Normal 3 4 2 2 3 2 2 2" xfId="24361" xr:uid="{00000000-0005-0000-0000-0000D0950000}"/>
    <cellStyle name="Normal 3 4 2 2 3 2 2 3" xfId="50559" xr:uid="{00000000-0005-0000-0000-0000D1950000}"/>
    <cellStyle name="Normal 3 4 2 2 3 2 3" xfId="24362" xr:uid="{00000000-0005-0000-0000-0000D2950000}"/>
    <cellStyle name="Normal 3 4 2 2 3 2 4" xfId="24363" xr:uid="{00000000-0005-0000-0000-0000D3950000}"/>
    <cellStyle name="Normal 3 4 2 2 3 2 5" xfId="39674" xr:uid="{00000000-0005-0000-0000-0000D4950000}"/>
    <cellStyle name="Normal 3 4 2 2 3 2 6" xfId="50558" xr:uid="{00000000-0005-0000-0000-0000D5950000}"/>
    <cellStyle name="Normal 3 4 2 2 3 3" xfId="24364" xr:uid="{00000000-0005-0000-0000-0000D6950000}"/>
    <cellStyle name="Normal 3 4 2 2 3 3 2" xfId="24365" xr:uid="{00000000-0005-0000-0000-0000D7950000}"/>
    <cellStyle name="Normal 3 4 2 2 3 3 3" xfId="50560" xr:uid="{00000000-0005-0000-0000-0000D8950000}"/>
    <cellStyle name="Normal 3 4 2 2 3 4" xfId="24366" xr:uid="{00000000-0005-0000-0000-0000D9950000}"/>
    <cellStyle name="Normal 3 4 2 2 3 5" xfId="24367" xr:uid="{00000000-0005-0000-0000-0000DA950000}"/>
    <cellStyle name="Normal 3 4 2 2 3 6" xfId="39673" xr:uid="{00000000-0005-0000-0000-0000DB950000}"/>
    <cellStyle name="Normal 3 4 2 2 3 7" xfId="50557" xr:uid="{00000000-0005-0000-0000-0000DC950000}"/>
    <cellStyle name="Normal 3 4 2 2 4" xfId="24368" xr:uid="{00000000-0005-0000-0000-0000DD950000}"/>
    <cellStyle name="Normal 3 4 2 2 4 2" xfId="24369" xr:uid="{00000000-0005-0000-0000-0000DE950000}"/>
    <cellStyle name="Normal 3 4 2 2 4 2 2" xfId="24370" xr:uid="{00000000-0005-0000-0000-0000DF950000}"/>
    <cellStyle name="Normal 3 4 2 2 4 2 2 2" xfId="24371" xr:uid="{00000000-0005-0000-0000-0000E0950000}"/>
    <cellStyle name="Normal 3 4 2 2 4 2 2 3" xfId="50563" xr:uid="{00000000-0005-0000-0000-0000E1950000}"/>
    <cellStyle name="Normal 3 4 2 2 4 2 3" xfId="24372" xr:uid="{00000000-0005-0000-0000-0000E2950000}"/>
    <cellStyle name="Normal 3 4 2 2 4 2 4" xfId="24373" xr:uid="{00000000-0005-0000-0000-0000E3950000}"/>
    <cellStyle name="Normal 3 4 2 2 4 2 5" xfId="39676" xr:uid="{00000000-0005-0000-0000-0000E4950000}"/>
    <cellStyle name="Normal 3 4 2 2 4 2 6" xfId="50562" xr:uid="{00000000-0005-0000-0000-0000E5950000}"/>
    <cellStyle name="Normal 3 4 2 2 4 3" xfId="24374" xr:uid="{00000000-0005-0000-0000-0000E6950000}"/>
    <cellStyle name="Normal 3 4 2 2 4 3 2" xfId="24375" xr:uid="{00000000-0005-0000-0000-0000E7950000}"/>
    <cellStyle name="Normal 3 4 2 2 4 3 3" xfId="50564" xr:uid="{00000000-0005-0000-0000-0000E8950000}"/>
    <cellStyle name="Normal 3 4 2 2 4 4" xfId="24376" xr:uid="{00000000-0005-0000-0000-0000E9950000}"/>
    <cellStyle name="Normal 3 4 2 2 4 5" xfId="24377" xr:uid="{00000000-0005-0000-0000-0000EA950000}"/>
    <cellStyle name="Normal 3 4 2 2 4 6" xfId="39675" xr:uid="{00000000-0005-0000-0000-0000EB950000}"/>
    <cellStyle name="Normal 3 4 2 2 4 7" xfId="50561" xr:uid="{00000000-0005-0000-0000-0000EC950000}"/>
    <cellStyle name="Normal 3 4 2 2 5" xfId="24378" xr:uid="{00000000-0005-0000-0000-0000ED950000}"/>
    <cellStyle name="Normal 3 4 2 2 5 2" xfId="24379" xr:uid="{00000000-0005-0000-0000-0000EE950000}"/>
    <cellStyle name="Normal 3 4 2 2 5 2 2" xfId="24380" xr:uid="{00000000-0005-0000-0000-0000EF950000}"/>
    <cellStyle name="Normal 3 4 2 2 5 2 3" xfId="50566" xr:uid="{00000000-0005-0000-0000-0000F0950000}"/>
    <cellStyle name="Normal 3 4 2 2 5 3" xfId="24381" xr:uid="{00000000-0005-0000-0000-0000F1950000}"/>
    <cellStyle name="Normal 3 4 2 2 5 4" xfId="24382" xr:uid="{00000000-0005-0000-0000-0000F2950000}"/>
    <cellStyle name="Normal 3 4 2 2 5 5" xfId="39677" xr:uid="{00000000-0005-0000-0000-0000F3950000}"/>
    <cellStyle name="Normal 3 4 2 2 5 6" xfId="50565" xr:uid="{00000000-0005-0000-0000-0000F4950000}"/>
    <cellStyle name="Normal 3 4 2 2 6" xfId="24383" xr:uid="{00000000-0005-0000-0000-0000F5950000}"/>
    <cellStyle name="Normal 3 4 2 2 6 2" xfId="24384" xr:uid="{00000000-0005-0000-0000-0000F6950000}"/>
    <cellStyle name="Normal 3 4 2 2 6 2 2" xfId="24385" xr:uid="{00000000-0005-0000-0000-0000F7950000}"/>
    <cellStyle name="Normal 3 4 2 2 6 3" xfId="24386" xr:uid="{00000000-0005-0000-0000-0000F8950000}"/>
    <cellStyle name="Normal 3 4 2 2 6 4" xfId="24387" xr:uid="{00000000-0005-0000-0000-0000F9950000}"/>
    <cellStyle name="Normal 3 4 2 2 6 5" xfId="50567" xr:uid="{00000000-0005-0000-0000-0000FA950000}"/>
    <cellStyle name="Normal 3 4 2 2 7" xfId="24388" xr:uid="{00000000-0005-0000-0000-0000FB950000}"/>
    <cellStyle name="Normal 3 4 2 2 7 2" xfId="24389" xr:uid="{00000000-0005-0000-0000-0000FC950000}"/>
    <cellStyle name="Normal 3 4 2 2 7 2 2" xfId="24390" xr:uid="{00000000-0005-0000-0000-0000FD950000}"/>
    <cellStyle name="Normal 3 4 2 2 7 3" xfId="24391" xr:uid="{00000000-0005-0000-0000-0000FE950000}"/>
    <cellStyle name="Normal 3 4 2 2 7 4" xfId="24392" xr:uid="{00000000-0005-0000-0000-0000FF950000}"/>
    <cellStyle name="Normal 3 4 2 2 8" xfId="24393" xr:uid="{00000000-0005-0000-0000-000000960000}"/>
    <cellStyle name="Normal 3 4 2 2 8 2" xfId="24394" xr:uid="{00000000-0005-0000-0000-000001960000}"/>
    <cellStyle name="Normal 3 4 2 2 9" xfId="24395" xr:uid="{00000000-0005-0000-0000-000002960000}"/>
    <cellStyle name="Normal 3 4 2 3" xfId="24396" xr:uid="{00000000-0005-0000-0000-000003960000}"/>
    <cellStyle name="Normal 3 4 2 3 10" xfId="35381" xr:uid="{00000000-0005-0000-0000-000004960000}"/>
    <cellStyle name="Normal 3 4 2 3 11" xfId="50568" xr:uid="{00000000-0005-0000-0000-000005960000}"/>
    <cellStyle name="Normal 3 4 2 3 2" xfId="24397" xr:uid="{00000000-0005-0000-0000-000006960000}"/>
    <cellStyle name="Normal 3 4 2 3 2 2" xfId="24398" xr:uid="{00000000-0005-0000-0000-000007960000}"/>
    <cellStyle name="Normal 3 4 2 3 2 2 2" xfId="24399" xr:uid="{00000000-0005-0000-0000-000008960000}"/>
    <cellStyle name="Normal 3 4 2 3 2 2 2 2" xfId="24400" xr:uid="{00000000-0005-0000-0000-000009960000}"/>
    <cellStyle name="Normal 3 4 2 3 2 2 2 3" xfId="50571" xr:uid="{00000000-0005-0000-0000-00000A960000}"/>
    <cellStyle name="Normal 3 4 2 3 2 2 3" xfId="24401" xr:uid="{00000000-0005-0000-0000-00000B960000}"/>
    <cellStyle name="Normal 3 4 2 3 2 2 4" xfId="24402" xr:uid="{00000000-0005-0000-0000-00000C960000}"/>
    <cellStyle name="Normal 3 4 2 3 2 2 5" xfId="39679" xr:uid="{00000000-0005-0000-0000-00000D960000}"/>
    <cellStyle name="Normal 3 4 2 3 2 2 6" xfId="50570" xr:uid="{00000000-0005-0000-0000-00000E960000}"/>
    <cellStyle name="Normal 3 4 2 3 2 3" xfId="24403" xr:uid="{00000000-0005-0000-0000-00000F960000}"/>
    <cellStyle name="Normal 3 4 2 3 2 3 2" xfId="24404" xr:uid="{00000000-0005-0000-0000-000010960000}"/>
    <cellStyle name="Normal 3 4 2 3 2 3 3" xfId="50572" xr:uid="{00000000-0005-0000-0000-000011960000}"/>
    <cellStyle name="Normal 3 4 2 3 2 4" xfId="24405" xr:uid="{00000000-0005-0000-0000-000012960000}"/>
    <cellStyle name="Normal 3 4 2 3 2 5" xfId="24406" xr:uid="{00000000-0005-0000-0000-000013960000}"/>
    <cellStyle name="Normal 3 4 2 3 2 6" xfId="39678" xr:uid="{00000000-0005-0000-0000-000014960000}"/>
    <cellStyle name="Normal 3 4 2 3 2 7" xfId="50569" xr:uid="{00000000-0005-0000-0000-000015960000}"/>
    <cellStyle name="Normal 3 4 2 3 3" xfId="24407" xr:uid="{00000000-0005-0000-0000-000016960000}"/>
    <cellStyle name="Normal 3 4 2 3 3 2" xfId="24408" xr:uid="{00000000-0005-0000-0000-000017960000}"/>
    <cellStyle name="Normal 3 4 2 3 3 2 2" xfId="24409" xr:uid="{00000000-0005-0000-0000-000018960000}"/>
    <cellStyle name="Normal 3 4 2 3 3 2 2 2" xfId="24410" xr:uid="{00000000-0005-0000-0000-000019960000}"/>
    <cellStyle name="Normal 3 4 2 3 3 2 2 3" xfId="50575" xr:uid="{00000000-0005-0000-0000-00001A960000}"/>
    <cellStyle name="Normal 3 4 2 3 3 2 3" xfId="24411" xr:uid="{00000000-0005-0000-0000-00001B960000}"/>
    <cellStyle name="Normal 3 4 2 3 3 2 4" xfId="24412" xr:uid="{00000000-0005-0000-0000-00001C960000}"/>
    <cellStyle name="Normal 3 4 2 3 3 2 5" xfId="39681" xr:uid="{00000000-0005-0000-0000-00001D960000}"/>
    <cellStyle name="Normal 3 4 2 3 3 2 6" xfId="50574" xr:uid="{00000000-0005-0000-0000-00001E960000}"/>
    <cellStyle name="Normal 3 4 2 3 3 3" xfId="24413" xr:uid="{00000000-0005-0000-0000-00001F960000}"/>
    <cellStyle name="Normal 3 4 2 3 3 3 2" xfId="24414" xr:uid="{00000000-0005-0000-0000-000020960000}"/>
    <cellStyle name="Normal 3 4 2 3 3 3 3" xfId="50576" xr:uid="{00000000-0005-0000-0000-000021960000}"/>
    <cellStyle name="Normal 3 4 2 3 3 4" xfId="24415" xr:uid="{00000000-0005-0000-0000-000022960000}"/>
    <cellStyle name="Normal 3 4 2 3 3 5" xfId="24416" xr:uid="{00000000-0005-0000-0000-000023960000}"/>
    <cellStyle name="Normal 3 4 2 3 3 6" xfId="39680" xr:uid="{00000000-0005-0000-0000-000024960000}"/>
    <cellStyle name="Normal 3 4 2 3 3 7" xfId="50573" xr:uid="{00000000-0005-0000-0000-000025960000}"/>
    <cellStyle name="Normal 3 4 2 3 4" xfId="24417" xr:uid="{00000000-0005-0000-0000-000026960000}"/>
    <cellStyle name="Normal 3 4 2 3 4 2" xfId="24418" xr:uid="{00000000-0005-0000-0000-000027960000}"/>
    <cellStyle name="Normal 3 4 2 3 4 2 2" xfId="24419" xr:uid="{00000000-0005-0000-0000-000028960000}"/>
    <cellStyle name="Normal 3 4 2 3 4 2 3" xfId="50578" xr:uid="{00000000-0005-0000-0000-000029960000}"/>
    <cellStyle name="Normal 3 4 2 3 4 3" xfId="24420" xr:uid="{00000000-0005-0000-0000-00002A960000}"/>
    <cellStyle name="Normal 3 4 2 3 4 4" xfId="24421" xr:uid="{00000000-0005-0000-0000-00002B960000}"/>
    <cellStyle name="Normal 3 4 2 3 4 5" xfId="39682" xr:uid="{00000000-0005-0000-0000-00002C960000}"/>
    <cellStyle name="Normal 3 4 2 3 4 6" xfId="50577" xr:uid="{00000000-0005-0000-0000-00002D960000}"/>
    <cellStyle name="Normal 3 4 2 3 5" xfId="24422" xr:uid="{00000000-0005-0000-0000-00002E960000}"/>
    <cellStyle name="Normal 3 4 2 3 5 2" xfId="24423" xr:uid="{00000000-0005-0000-0000-00002F960000}"/>
    <cellStyle name="Normal 3 4 2 3 5 2 2" xfId="24424" xr:uid="{00000000-0005-0000-0000-000030960000}"/>
    <cellStyle name="Normal 3 4 2 3 5 3" xfId="24425" xr:uid="{00000000-0005-0000-0000-000031960000}"/>
    <cellStyle name="Normal 3 4 2 3 5 4" xfId="24426" xr:uid="{00000000-0005-0000-0000-000032960000}"/>
    <cellStyle name="Normal 3 4 2 3 5 5" xfId="50579" xr:uid="{00000000-0005-0000-0000-000033960000}"/>
    <cellStyle name="Normal 3 4 2 3 6" xfId="24427" xr:uid="{00000000-0005-0000-0000-000034960000}"/>
    <cellStyle name="Normal 3 4 2 3 6 2" xfId="24428" xr:uid="{00000000-0005-0000-0000-000035960000}"/>
    <cellStyle name="Normal 3 4 2 3 6 2 2" xfId="24429" xr:uid="{00000000-0005-0000-0000-000036960000}"/>
    <cellStyle name="Normal 3 4 2 3 6 3" xfId="24430" xr:uid="{00000000-0005-0000-0000-000037960000}"/>
    <cellStyle name="Normal 3 4 2 3 6 4" xfId="24431" xr:uid="{00000000-0005-0000-0000-000038960000}"/>
    <cellStyle name="Normal 3 4 2 3 7" xfId="24432" xr:uid="{00000000-0005-0000-0000-000039960000}"/>
    <cellStyle name="Normal 3 4 2 3 7 2" xfId="24433" xr:uid="{00000000-0005-0000-0000-00003A960000}"/>
    <cellStyle name="Normal 3 4 2 3 8" xfId="24434" xr:uid="{00000000-0005-0000-0000-00003B960000}"/>
    <cellStyle name="Normal 3 4 2 3 9" xfId="24435" xr:uid="{00000000-0005-0000-0000-00003C960000}"/>
    <cellStyle name="Normal 3 4 2 4" xfId="24436" xr:uid="{00000000-0005-0000-0000-00003D960000}"/>
    <cellStyle name="Normal 3 4 2 4 2" xfId="24437" xr:uid="{00000000-0005-0000-0000-00003E960000}"/>
    <cellStyle name="Normal 3 4 2 4 2 2" xfId="24438" xr:uid="{00000000-0005-0000-0000-00003F960000}"/>
    <cellStyle name="Normal 3 4 2 4 2 2 2" xfId="24439" xr:uid="{00000000-0005-0000-0000-000040960000}"/>
    <cellStyle name="Normal 3 4 2 4 2 2 3" xfId="50582" xr:uid="{00000000-0005-0000-0000-000041960000}"/>
    <cellStyle name="Normal 3 4 2 4 2 3" xfId="24440" xr:uid="{00000000-0005-0000-0000-000042960000}"/>
    <cellStyle name="Normal 3 4 2 4 2 4" xfId="24441" xr:uid="{00000000-0005-0000-0000-000043960000}"/>
    <cellStyle name="Normal 3 4 2 4 2 5" xfId="39684" xr:uid="{00000000-0005-0000-0000-000044960000}"/>
    <cellStyle name="Normal 3 4 2 4 2 6" xfId="50581" xr:uid="{00000000-0005-0000-0000-000045960000}"/>
    <cellStyle name="Normal 3 4 2 4 3" xfId="24442" xr:uid="{00000000-0005-0000-0000-000046960000}"/>
    <cellStyle name="Normal 3 4 2 4 3 2" xfId="24443" xr:uid="{00000000-0005-0000-0000-000047960000}"/>
    <cellStyle name="Normal 3 4 2 4 3 3" xfId="50583" xr:uid="{00000000-0005-0000-0000-000048960000}"/>
    <cellStyle name="Normal 3 4 2 4 4" xfId="24444" xr:uid="{00000000-0005-0000-0000-000049960000}"/>
    <cellStyle name="Normal 3 4 2 4 5" xfId="24445" xr:uid="{00000000-0005-0000-0000-00004A960000}"/>
    <cellStyle name="Normal 3 4 2 4 6" xfId="39683" xr:uid="{00000000-0005-0000-0000-00004B960000}"/>
    <cellStyle name="Normal 3 4 2 4 7" xfId="50580" xr:uid="{00000000-0005-0000-0000-00004C960000}"/>
    <cellStyle name="Normal 3 4 2 5" xfId="24446" xr:uid="{00000000-0005-0000-0000-00004D960000}"/>
    <cellStyle name="Normal 3 4 2 5 2" xfId="24447" xr:uid="{00000000-0005-0000-0000-00004E960000}"/>
    <cellStyle name="Normal 3 4 2 5 2 2" xfId="24448" xr:uid="{00000000-0005-0000-0000-00004F960000}"/>
    <cellStyle name="Normal 3 4 2 5 2 2 2" xfId="24449" xr:uid="{00000000-0005-0000-0000-000050960000}"/>
    <cellStyle name="Normal 3 4 2 5 2 2 3" xfId="50586" xr:uid="{00000000-0005-0000-0000-000051960000}"/>
    <cellStyle name="Normal 3 4 2 5 2 3" xfId="24450" xr:uid="{00000000-0005-0000-0000-000052960000}"/>
    <cellStyle name="Normal 3 4 2 5 2 4" xfId="24451" xr:uid="{00000000-0005-0000-0000-000053960000}"/>
    <cellStyle name="Normal 3 4 2 5 2 5" xfId="39686" xr:uid="{00000000-0005-0000-0000-000054960000}"/>
    <cellStyle name="Normal 3 4 2 5 2 6" xfId="50585" xr:uid="{00000000-0005-0000-0000-000055960000}"/>
    <cellStyle name="Normal 3 4 2 5 3" xfId="24452" xr:uid="{00000000-0005-0000-0000-000056960000}"/>
    <cellStyle name="Normal 3 4 2 5 3 2" xfId="24453" xr:uid="{00000000-0005-0000-0000-000057960000}"/>
    <cellStyle name="Normal 3 4 2 5 3 3" xfId="50587" xr:uid="{00000000-0005-0000-0000-000058960000}"/>
    <cellStyle name="Normal 3 4 2 5 4" xfId="24454" xr:uid="{00000000-0005-0000-0000-000059960000}"/>
    <cellStyle name="Normal 3 4 2 5 5" xfId="24455" xr:uid="{00000000-0005-0000-0000-00005A960000}"/>
    <cellStyle name="Normal 3 4 2 5 6" xfId="39685" xr:uid="{00000000-0005-0000-0000-00005B960000}"/>
    <cellStyle name="Normal 3 4 2 5 7" xfId="50584" xr:uid="{00000000-0005-0000-0000-00005C960000}"/>
    <cellStyle name="Normal 3 4 2 6" xfId="24456" xr:uid="{00000000-0005-0000-0000-00005D960000}"/>
    <cellStyle name="Normal 3 4 2 6 2" xfId="24457" xr:uid="{00000000-0005-0000-0000-00005E960000}"/>
    <cellStyle name="Normal 3 4 2 6 2 2" xfId="24458" xr:uid="{00000000-0005-0000-0000-00005F960000}"/>
    <cellStyle name="Normal 3 4 2 6 2 3" xfId="50589" xr:uid="{00000000-0005-0000-0000-000060960000}"/>
    <cellStyle name="Normal 3 4 2 6 3" xfId="24459" xr:uid="{00000000-0005-0000-0000-000061960000}"/>
    <cellStyle name="Normal 3 4 2 6 4" xfId="24460" xr:uid="{00000000-0005-0000-0000-000062960000}"/>
    <cellStyle name="Normal 3 4 2 6 5" xfId="39687" xr:uid="{00000000-0005-0000-0000-000063960000}"/>
    <cellStyle name="Normal 3 4 2 6 6" xfId="50588" xr:uid="{00000000-0005-0000-0000-000064960000}"/>
    <cellStyle name="Normal 3 4 2 7" xfId="24461" xr:uid="{00000000-0005-0000-0000-000065960000}"/>
    <cellStyle name="Normal 3 4 2 7 2" xfId="24462" xr:uid="{00000000-0005-0000-0000-000066960000}"/>
    <cellStyle name="Normal 3 4 2 7 2 2" xfId="24463" xr:uid="{00000000-0005-0000-0000-000067960000}"/>
    <cellStyle name="Normal 3 4 2 7 3" xfId="24464" xr:uid="{00000000-0005-0000-0000-000068960000}"/>
    <cellStyle name="Normal 3 4 2 7 4" xfId="24465" xr:uid="{00000000-0005-0000-0000-000069960000}"/>
    <cellStyle name="Normal 3 4 2 7 5" xfId="50590" xr:uid="{00000000-0005-0000-0000-00006A960000}"/>
    <cellStyle name="Normal 3 4 2 8" xfId="24466" xr:uid="{00000000-0005-0000-0000-00006B960000}"/>
    <cellStyle name="Normal 3 4 2 8 2" xfId="24467" xr:uid="{00000000-0005-0000-0000-00006C960000}"/>
    <cellStyle name="Normal 3 4 2 8 2 2" xfId="24468" xr:uid="{00000000-0005-0000-0000-00006D960000}"/>
    <cellStyle name="Normal 3 4 2 8 3" xfId="24469" xr:uid="{00000000-0005-0000-0000-00006E960000}"/>
    <cellStyle name="Normal 3 4 2 8 4" xfId="24470" xr:uid="{00000000-0005-0000-0000-00006F960000}"/>
    <cellStyle name="Normal 3 4 2 9" xfId="24471" xr:uid="{00000000-0005-0000-0000-000070960000}"/>
    <cellStyle name="Normal 3 4 2 9 2" xfId="24472" xr:uid="{00000000-0005-0000-0000-000071960000}"/>
    <cellStyle name="Normal 3 4 3" xfId="24473" xr:uid="{00000000-0005-0000-0000-000072960000}"/>
    <cellStyle name="Normal 3 4 3 10" xfId="24474" xr:uid="{00000000-0005-0000-0000-000073960000}"/>
    <cellStyle name="Normal 3 4 3 11" xfId="35382" xr:uid="{00000000-0005-0000-0000-000074960000}"/>
    <cellStyle name="Normal 3 4 3 12" xfId="50591" xr:uid="{00000000-0005-0000-0000-000075960000}"/>
    <cellStyle name="Normal 3 4 3 2" xfId="24475" xr:uid="{00000000-0005-0000-0000-000076960000}"/>
    <cellStyle name="Normal 3 4 3 2 10" xfId="35383" xr:uid="{00000000-0005-0000-0000-000077960000}"/>
    <cellStyle name="Normal 3 4 3 2 11" xfId="50592" xr:uid="{00000000-0005-0000-0000-000078960000}"/>
    <cellStyle name="Normal 3 4 3 2 2" xfId="24476" xr:uid="{00000000-0005-0000-0000-000079960000}"/>
    <cellStyle name="Normal 3 4 3 2 2 2" xfId="24477" xr:uid="{00000000-0005-0000-0000-00007A960000}"/>
    <cellStyle name="Normal 3 4 3 2 2 2 2" xfId="24478" xr:uid="{00000000-0005-0000-0000-00007B960000}"/>
    <cellStyle name="Normal 3 4 3 2 2 2 2 2" xfId="24479" xr:uid="{00000000-0005-0000-0000-00007C960000}"/>
    <cellStyle name="Normal 3 4 3 2 2 2 2 3" xfId="50595" xr:uid="{00000000-0005-0000-0000-00007D960000}"/>
    <cellStyle name="Normal 3 4 3 2 2 2 3" xfId="24480" xr:uid="{00000000-0005-0000-0000-00007E960000}"/>
    <cellStyle name="Normal 3 4 3 2 2 2 4" xfId="24481" xr:uid="{00000000-0005-0000-0000-00007F960000}"/>
    <cellStyle name="Normal 3 4 3 2 2 2 5" xfId="39689" xr:uid="{00000000-0005-0000-0000-000080960000}"/>
    <cellStyle name="Normal 3 4 3 2 2 2 6" xfId="50594" xr:uid="{00000000-0005-0000-0000-000081960000}"/>
    <cellStyle name="Normal 3 4 3 2 2 3" xfId="24482" xr:uid="{00000000-0005-0000-0000-000082960000}"/>
    <cellStyle name="Normal 3 4 3 2 2 3 2" xfId="24483" xr:uid="{00000000-0005-0000-0000-000083960000}"/>
    <cellStyle name="Normal 3 4 3 2 2 3 3" xfId="50596" xr:uid="{00000000-0005-0000-0000-000084960000}"/>
    <cellStyle name="Normal 3 4 3 2 2 4" xfId="24484" xr:uid="{00000000-0005-0000-0000-000085960000}"/>
    <cellStyle name="Normal 3 4 3 2 2 5" xfId="24485" xr:uid="{00000000-0005-0000-0000-000086960000}"/>
    <cellStyle name="Normal 3 4 3 2 2 6" xfId="39688" xr:uid="{00000000-0005-0000-0000-000087960000}"/>
    <cellStyle name="Normal 3 4 3 2 2 7" xfId="50593" xr:uid="{00000000-0005-0000-0000-000088960000}"/>
    <cellStyle name="Normal 3 4 3 2 3" xfId="24486" xr:uid="{00000000-0005-0000-0000-000089960000}"/>
    <cellStyle name="Normal 3 4 3 2 3 2" xfId="24487" xr:uid="{00000000-0005-0000-0000-00008A960000}"/>
    <cellStyle name="Normal 3 4 3 2 3 2 2" xfId="24488" xr:uid="{00000000-0005-0000-0000-00008B960000}"/>
    <cellStyle name="Normal 3 4 3 2 3 2 2 2" xfId="24489" xr:uid="{00000000-0005-0000-0000-00008C960000}"/>
    <cellStyle name="Normal 3 4 3 2 3 2 2 3" xfId="50599" xr:uid="{00000000-0005-0000-0000-00008D960000}"/>
    <cellStyle name="Normal 3 4 3 2 3 2 3" xfId="24490" xr:uid="{00000000-0005-0000-0000-00008E960000}"/>
    <cellStyle name="Normal 3 4 3 2 3 2 4" xfId="24491" xr:uid="{00000000-0005-0000-0000-00008F960000}"/>
    <cellStyle name="Normal 3 4 3 2 3 2 5" xfId="39691" xr:uid="{00000000-0005-0000-0000-000090960000}"/>
    <cellStyle name="Normal 3 4 3 2 3 2 6" xfId="50598" xr:uid="{00000000-0005-0000-0000-000091960000}"/>
    <cellStyle name="Normal 3 4 3 2 3 3" xfId="24492" xr:uid="{00000000-0005-0000-0000-000092960000}"/>
    <cellStyle name="Normal 3 4 3 2 3 3 2" xfId="24493" xr:uid="{00000000-0005-0000-0000-000093960000}"/>
    <cellStyle name="Normal 3 4 3 2 3 3 3" xfId="50600" xr:uid="{00000000-0005-0000-0000-000094960000}"/>
    <cellStyle name="Normal 3 4 3 2 3 4" xfId="24494" xr:uid="{00000000-0005-0000-0000-000095960000}"/>
    <cellStyle name="Normal 3 4 3 2 3 5" xfId="24495" xr:uid="{00000000-0005-0000-0000-000096960000}"/>
    <cellStyle name="Normal 3 4 3 2 3 6" xfId="39690" xr:uid="{00000000-0005-0000-0000-000097960000}"/>
    <cellStyle name="Normal 3 4 3 2 3 7" xfId="50597" xr:uid="{00000000-0005-0000-0000-000098960000}"/>
    <cellStyle name="Normal 3 4 3 2 4" xfId="24496" xr:uid="{00000000-0005-0000-0000-000099960000}"/>
    <cellStyle name="Normal 3 4 3 2 4 2" xfId="24497" xr:uid="{00000000-0005-0000-0000-00009A960000}"/>
    <cellStyle name="Normal 3 4 3 2 4 2 2" xfId="24498" xr:uid="{00000000-0005-0000-0000-00009B960000}"/>
    <cellStyle name="Normal 3 4 3 2 4 2 3" xfId="50602" xr:uid="{00000000-0005-0000-0000-00009C960000}"/>
    <cellStyle name="Normal 3 4 3 2 4 3" xfId="24499" xr:uid="{00000000-0005-0000-0000-00009D960000}"/>
    <cellStyle name="Normal 3 4 3 2 4 4" xfId="24500" xr:uid="{00000000-0005-0000-0000-00009E960000}"/>
    <cellStyle name="Normal 3 4 3 2 4 5" xfId="39692" xr:uid="{00000000-0005-0000-0000-00009F960000}"/>
    <cellStyle name="Normal 3 4 3 2 4 6" xfId="50601" xr:uid="{00000000-0005-0000-0000-0000A0960000}"/>
    <cellStyle name="Normal 3 4 3 2 5" xfId="24501" xr:uid="{00000000-0005-0000-0000-0000A1960000}"/>
    <cellStyle name="Normal 3 4 3 2 5 2" xfId="24502" xr:uid="{00000000-0005-0000-0000-0000A2960000}"/>
    <cellStyle name="Normal 3 4 3 2 5 2 2" xfId="24503" xr:uid="{00000000-0005-0000-0000-0000A3960000}"/>
    <cellStyle name="Normal 3 4 3 2 5 3" xfId="24504" xr:uid="{00000000-0005-0000-0000-0000A4960000}"/>
    <cellStyle name="Normal 3 4 3 2 5 4" xfId="24505" xr:uid="{00000000-0005-0000-0000-0000A5960000}"/>
    <cellStyle name="Normal 3 4 3 2 5 5" xfId="50603" xr:uid="{00000000-0005-0000-0000-0000A6960000}"/>
    <cellStyle name="Normal 3 4 3 2 6" xfId="24506" xr:uid="{00000000-0005-0000-0000-0000A7960000}"/>
    <cellStyle name="Normal 3 4 3 2 6 2" xfId="24507" xr:uid="{00000000-0005-0000-0000-0000A8960000}"/>
    <cellStyle name="Normal 3 4 3 2 6 2 2" xfId="24508" xr:uid="{00000000-0005-0000-0000-0000A9960000}"/>
    <cellStyle name="Normal 3 4 3 2 6 3" xfId="24509" xr:uid="{00000000-0005-0000-0000-0000AA960000}"/>
    <cellStyle name="Normal 3 4 3 2 6 4" xfId="24510" xr:uid="{00000000-0005-0000-0000-0000AB960000}"/>
    <cellStyle name="Normal 3 4 3 2 7" xfId="24511" xr:uid="{00000000-0005-0000-0000-0000AC960000}"/>
    <cellStyle name="Normal 3 4 3 2 7 2" xfId="24512" xr:uid="{00000000-0005-0000-0000-0000AD960000}"/>
    <cellStyle name="Normal 3 4 3 2 8" xfId="24513" xr:uid="{00000000-0005-0000-0000-0000AE960000}"/>
    <cellStyle name="Normal 3 4 3 2 9" xfId="24514" xr:uid="{00000000-0005-0000-0000-0000AF960000}"/>
    <cellStyle name="Normal 3 4 3 3" xfId="24515" xr:uid="{00000000-0005-0000-0000-0000B0960000}"/>
    <cellStyle name="Normal 3 4 3 3 2" xfId="24516" xr:uid="{00000000-0005-0000-0000-0000B1960000}"/>
    <cellStyle name="Normal 3 4 3 3 2 2" xfId="24517" xr:uid="{00000000-0005-0000-0000-0000B2960000}"/>
    <cellStyle name="Normal 3 4 3 3 2 2 2" xfId="24518" xr:uid="{00000000-0005-0000-0000-0000B3960000}"/>
    <cellStyle name="Normal 3 4 3 3 2 2 3" xfId="50606" xr:uid="{00000000-0005-0000-0000-0000B4960000}"/>
    <cellStyle name="Normal 3 4 3 3 2 3" xfId="24519" xr:uid="{00000000-0005-0000-0000-0000B5960000}"/>
    <cellStyle name="Normal 3 4 3 3 2 4" xfId="24520" xr:uid="{00000000-0005-0000-0000-0000B6960000}"/>
    <cellStyle name="Normal 3 4 3 3 2 5" xfId="39694" xr:uid="{00000000-0005-0000-0000-0000B7960000}"/>
    <cellStyle name="Normal 3 4 3 3 2 6" xfId="50605" xr:uid="{00000000-0005-0000-0000-0000B8960000}"/>
    <cellStyle name="Normal 3 4 3 3 3" xfId="24521" xr:uid="{00000000-0005-0000-0000-0000B9960000}"/>
    <cellStyle name="Normal 3 4 3 3 3 2" xfId="24522" xr:uid="{00000000-0005-0000-0000-0000BA960000}"/>
    <cellStyle name="Normal 3 4 3 3 3 3" xfId="50607" xr:uid="{00000000-0005-0000-0000-0000BB960000}"/>
    <cellStyle name="Normal 3 4 3 3 4" xfId="24523" xr:uid="{00000000-0005-0000-0000-0000BC960000}"/>
    <cellStyle name="Normal 3 4 3 3 5" xfId="24524" xr:uid="{00000000-0005-0000-0000-0000BD960000}"/>
    <cellStyle name="Normal 3 4 3 3 6" xfId="39693" xr:uid="{00000000-0005-0000-0000-0000BE960000}"/>
    <cellStyle name="Normal 3 4 3 3 7" xfId="50604" xr:uid="{00000000-0005-0000-0000-0000BF960000}"/>
    <cellStyle name="Normal 3 4 3 4" xfId="24525" xr:uid="{00000000-0005-0000-0000-0000C0960000}"/>
    <cellStyle name="Normal 3 4 3 4 2" xfId="24526" xr:uid="{00000000-0005-0000-0000-0000C1960000}"/>
    <cellStyle name="Normal 3 4 3 4 2 2" xfId="24527" xr:uid="{00000000-0005-0000-0000-0000C2960000}"/>
    <cellStyle name="Normal 3 4 3 4 2 2 2" xfId="24528" xr:uid="{00000000-0005-0000-0000-0000C3960000}"/>
    <cellStyle name="Normal 3 4 3 4 2 2 3" xfId="50610" xr:uid="{00000000-0005-0000-0000-0000C4960000}"/>
    <cellStyle name="Normal 3 4 3 4 2 3" xfId="24529" xr:uid="{00000000-0005-0000-0000-0000C5960000}"/>
    <cellStyle name="Normal 3 4 3 4 2 4" xfId="24530" xr:uid="{00000000-0005-0000-0000-0000C6960000}"/>
    <cellStyle name="Normal 3 4 3 4 2 5" xfId="39696" xr:uid="{00000000-0005-0000-0000-0000C7960000}"/>
    <cellStyle name="Normal 3 4 3 4 2 6" xfId="50609" xr:uid="{00000000-0005-0000-0000-0000C8960000}"/>
    <cellStyle name="Normal 3 4 3 4 3" xfId="24531" xr:uid="{00000000-0005-0000-0000-0000C9960000}"/>
    <cellStyle name="Normal 3 4 3 4 3 2" xfId="24532" xr:uid="{00000000-0005-0000-0000-0000CA960000}"/>
    <cellStyle name="Normal 3 4 3 4 3 3" xfId="50611" xr:uid="{00000000-0005-0000-0000-0000CB960000}"/>
    <cellStyle name="Normal 3 4 3 4 4" xfId="24533" xr:uid="{00000000-0005-0000-0000-0000CC960000}"/>
    <cellStyle name="Normal 3 4 3 4 5" xfId="24534" xr:uid="{00000000-0005-0000-0000-0000CD960000}"/>
    <cellStyle name="Normal 3 4 3 4 6" xfId="39695" xr:uid="{00000000-0005-0000-0000-0000CE960000}"/>
    <cellStyle name="Normal 3 4 3 4 7" xfId="50608" xr:uid="{00000000-0005-0000-0000-0000CF960000}"/>
    <cellStyle name="Normal 3 4 3 5" xfId="24535" xr:uid="{00000000-0005-0000-0000-0000D0960000}"/>
    <cellStyle name="Normal 3 4 3 5 2" xfId="24536" xr:uid="{00000000-0005-0000-0000-0000D1960000}"/>
    <cellStyle name="Normal 3 4 3 5 2 2" xfId="24537" xr:uid="{00000000-0005-0000-0000-0000D2960000}"/>
    <cellStyle name="Normal 3 4 3 5 2 3" xfId="50613" xr:uid="{00000000-0005-0000-0000-0000D3960000}"/>
    <cellStyle name="Normal 3 4 3 5 3" xfId="24538" xr:uid="{00000000-0005-0000-0000-0000D4960000}"/>
    <cellStyle name="Normal 3 4 3 5 4" xfId="24539" xr:uid="{00000000-0005-0000-0000-0000D5960000}"/>
    <cellStyle name="Normal 3 4 3 5 5" xfId="39697" xr:uid="{00000000-0005-0000-0000-0000D6960000}"/>
    <cellStyle name="Normal 3 4 3 5 6" xfId="50612" xr:uid="{00000000-0005-0000-0000-0000D7960000}"/>
    <cellStyle name="Normal 3 4 3 6" xfId="24540" xr:uid="{00000000-0005-0000-0000-0000D8960000}"/>
    <cellStyle name="Normal 3 4 3 6 2" xfId="24541" xr:uid="{00000000-0005-0000-0000-0000D9960000}"/>
    <cellStyle name="Normal 3 4 3 6 2 2" xfId="24542" xr:uid="{00000000-0005-0000-0000-0000DA960000}"/>
    <cellStyle name="Normal 3 4 3 6 3" xfId="24543" xr:uid="{00000000-0005-0000-0000-0000DB960000}"/>
    <cellStyle name="Normal 3 4 3 6 4" xfId="24544" xr:uid="{00000000-0005-0000-0000-0000DC960000}"/>
    <cellStyle name="Normal 3 4 3 6 5" xfId="50614" xr:uid="{00000000-0005-0000-0000-0000DD960000}"/>
    <cellStyle name="Normal 3 4 3 7" xfId="24545" xr:uid="{00000000-0005-0000-0000-0000DE960000}"/>
    <cellStyle name="Normal 3 4 3 7 2" xfId="24546" xr:uid="{00000000-0005-0000-0000-0000DF960000}"/>
    <cellStyle name="Normal 3 4 3 7 2 2" xfId="24547" xr:uid="{00000000-0005-0000-0000-0000E0960000}"/>
    <cellStyle name="Normal 3 4 3 7 3" xfId="24548" xr:uid="{00000000-0005-0000-0000-0000E1960000}"/>
    <cellStyle name="Normal 3 4 3 7 4" xfId="24549" xr:uid="{00000000-0005-0000-0000-0000E2960000}"/>
    <cellStyle name="Normal 3 4 3 8" xfId="24550" xr:uid="{00000000-0005-0000-0000-0000E3960000}"/>
    <cellStyle name="Normal 3 4 3 8 2" xfId="24551" xr:uid="{00000000-0005-0000-0000-0000E4960000}"/>
    <cellStyle name="Normal 3 4 3 9" xfId="24552" xr:uid="{00000000-0005-0000-0000-0000E5960000}"/>
    <cellStyle name="Normal 3 4 4" xfId="24553" xr:uid="{00000000-0005-0000-0000-0000E6960000}"/>
    <cellStyle name="Normal 3 4 4 10" xfId="35384" xr:uid="{00000000-0005-0000-0000-0000E7960000}"/>
    <cellStyle name="Normal 3 4 4 11" xfId="50615" xr:uid="{00000000-0005-0000-0000-0000E8960000}"/>
    <cellStyle name="Normal 3 4 4 2" xfId="24554" xr:uid="{00000000-0005-0000-0000-0000E9960000}"/>
    <cellStyle name="Normal 3 4 4 2 2" xfId="24555" xr:uid="{00000000-0005-0000-0000-0000EA960000}"/>
    <cellStyle name="Normal 3 4 4 2 2 2" xfId="24556" xr:uid="{00000000-0005-0000-0000-0000EB960000}"/>
    <cellStyle name="Normal 3 4 4 2 2 2 2" xfId="24557" xr:uid="{00000000-0005-0000-0000-0000EC960000}"/>
    <cellStyle name="Normal 3 4 4 2 2 2 3" xfId="50618" xr:uid="{00000000-0005-0000-0000-0000ED960000}"/>
    <cellStyle name="Normal 3 4 4 2 2 3" xfId="24558" xr:uid="{00000000-0005-0000-0000-0000EE960000}"/>
    <cellStyle name="Normal 3 4 4 2 2 4" xfId="24559" xr:uid="{00000000-0005-0000-0000-0000EF960000}"/>
    <cellStyle name="Normal 3 4 4 2 2 5" xfId="39699" xr:uid="{00000000-0005-0000-0000-0000F0960000}"/>
    <cellStyle name="Normal 3 4 4 2 2 6" xfId="50617" xr:uid="{00000000-0005-0000-0000-0000F1960000}"/>
    <cellStyle name="Normal 3 4 4 2 3" xfId="24560" xr:uid="{00000000-0005-0000-0000-0000F2960000}"/>
    <cellStyle name="Normal 3 4 4 2 3 2" xfId="24561" xr:uid="{00000000-0005-0000-0000-0000F3960000}"/>
    <cellStyle name="Normal 3 4 4 2 3 3" xfId="50619" xr:uid="{00000000-0005-0000-0000-0000F4960000}"/>
    <cellStyle name="Normal 3 4 4 2 4" xfId="24562" xr:uid="{00000000-0005-0000-0000-0000F5960000}"/>
    <cellStyle name="Normal 3 4 4 2 5" xfId="24563" xr:uid="{00000000-0005-0000-0000-0000F6960000}"/>
    <cellStyle name="Normal 3 4 4 2 6" xfId="39698" xr:uid="{00000000-0005-0000-0000-0000F7960000}"/>
    <cellStyle name="Normal 3 4 4 2 7" xfId="50616" xr:uid="{00000000-0005-0000-0000-0000F8960000}"/>
    <cellStyle name="Normal 3 4 4 3" xfId="24564" xr:uid="{00000000-0005-0000-0000-0000F9960000}"/>
    <cellStyle name="Normal 3 4 4 3 2" xfId="24565" xr:uid="{00000000-0005-0000-0000-0000FA960000}"/>
    <cellStyle name="Normal 3 4 4 3 2 2" xfId="24566" xr:uid="{00000000-0005-0000-0000-0000FB960000}"/>
    <cellStyle name="Normal 3 4 4 3 2 2 2" xfId="24567" xr:uid="{00000000-0005-0000-0000-0000FC960000}"/>
    <cellStyle name="Normal 3 4 4 3 2 2 3" xfId="50622" xr:uid="{00000000-0005-0000-0000-0000FD960000}"/>
    <cellStyle name="Normal 3 4 4 3 2 3" xfId="24568" xr:uid="{00000000-0005-0000-0000-0000FE960000}"/>
    <cellStyle name="Normal 3 4 4 3 2 4" xfId="24569" xr:uid="{00000000-0005-0000-0000-0000FF960000}"/>
    <cellStyle name="Normal 3 4 4 3 2 5" xfId="39701" xr:uid="{00000000-0005-0000-0000-000000970000}"/>
    <cellStyle name="Normal 3 4 4 3 2 6" xfId="50621" xr:uid="{00000000-0005-0000-0000-000001970000}"/>
    <cellStyle name="Normal 3 4 4 3 3" xfId="24570" xr:uid="{00000000-0005-0000-0000-000002970000}"/>
    <cellStyle name="Normal 3 4 4 3 3 2" xfId="24571" xr:uid="{00000000-0005-0000-0000-000003970000}"/>
    <cellStyle name="Normal 3 4 4 3 3 3" xfId="50623" xr:uid="{00000000-0005-0000-0000-000004970000}"/>
    <cellStyle name="Normal 3 4 4 3 4" xfId="24572" xr:uid="{00000000-0005-0000-0000-000005970000}"/>
    <cellStyle name="Normal 3 4 4 3 5" xfId="24573" xr:uid="{00000000-0005-0000-0000-000006970000}"/>
    <cellStyle name="Normal 3 4 4 3 6" xfId="39700" xr:uid="{00000000-0005-0000-0000-000007970000}"/>
    <cellStyle name="Normal 3 4 4 3 7" xfId="50620" xr:uid="{00000000-0005-0000-0000-000008970000}"/>
    <cellStyle name="Normal 3 4 4 4" xfId="24574" xr:uid="{00000000-0005-0000-0000-000009970000}"/>
    <cellStyle name="Normal 3 4 4 4 2" xfId="24575" xr:uid="{00000000-0005-0000-0000-00000A970000}"/>
    <cellStyle name="Normal 3 4 4 4 2 2" xfId="24576" xr:uid="{00000000-0005-0000-0000-00000B970000}"/>
    <cellStyle name="Normal 3 4 4 4 2 3" xfId="50625" xr:uid="{00000000-0005-0000-0000-00000C970000}"/>
    <cellStyle name="Normal 3 4 4 4 3" xfId="24577" xr:uid="{00000000-0005-0000-0000-00000D970000}"/>
    <cellStyle name="Normal 3 4 4 4 4" xfId="24578" xr:uid="{00000000-0005-0000-0000-00000E970000}"/>
    <cellStyle name="Normal 3 4 4 4 5" xfId="39702" xr:uid="{00000000-0005-0000-0000-00000F970000}"/>
    <cellStyle name="Normal 3 4 4 4 6" xfId="50624" xr:uid="{00000000-0005-0000-0000-000010970000}"/>
    <cellStyle name="Normal 3 4 4 5" xfId="24579" xr:uid="{00000000-0005-0000-0000-000011970000}"/>
    <cellStyle name="Normal 3 4 4 5 2" xfId="24580" xr:uid="{00000000-0005-0000-0000-000012970000}"/>
    <cellStyle name="Normal 3 4 4 5 2 2" xfId="24581" xr:uid="{00000000-0005-0000-0000-000013970000}"/>
    <cellStyle name="Normal 3 4 4 5 3" xfId="24582" xr:uid="{00000000-0005-0000-0000-000014970000}"/>
    <cellStyle name="Normal 3 4 4 5 4" xfId="24583" xr:uid="{00000000-0005-0000-0000-000015970000}"/>
    <cellStyle name="Normal 3 4 4 5 5" xfId="50626" xr:uid="{00000000-0005-0000-0000-000016970000}"/>
    <cellStyle name="Normal 3 4 4 6" xfId="24584" xr:uid="{00000000-0005-0000-0000-000017970000}"/>
    <cellStyle name="Normal 3 4 4 6 2" xfId="24585" xr:uid="{00000000-0005-0000-0000-000018970000}"/>
    <cellStyle name="Normal 3 4 4 6 2 2" xfId="24586" xr:uid="{00000000-0005-0000-0000-000019970000}"/>
    <cellStyle name="Normal 3 4 4 6 3" xfId="24587" xr:uid="{00000000-0005-0000-0000-00001A970000}"/>
    <cellStyle name="Normal 3 4 4 6 4" xfId="24588" xr:uid="{00000000-0005-0000-0000-00001B970000}"/>
    <cellStyle name="Normal 3 4 4 7" xfId="24589" xr:uid="{00000000-0005-0000-0000-00001C970000}"/>
    <cellStyle name="Normal 3 4 4 7 2" xfId="24590" xr:uid="{00000000-0005-0000-0000-00001D970000}"/>
    <cellStyle name="Normal 3 4 4 8" xfId="24591" xr:uid="{00000000-0005-0000-0000-00001E970000}"/>
    <cellStyle name="Normal 3 4 4 9" xfId="24592" xr:uid="{00000000-0005-0000-0000-00001F970000}"/>
    <cellStyle name="Normal 3 4 5" xfId="24593" xr:uid="{00000000-0005-0000-0000-000020970000}"/>
    <cellStyle name="Normal 3 4 5 2" xfId="24594" xr:uid="{00000000-0005-0000-0000-000021970000}"/>
    <cellStyle name="Normal 3 4 5 2 2" xfId="24595" xr:uid="{00000000-0005-0000-0000-000022970000}"/>
    <cellStyle name="Normal 3 4 5 2 2 2" xfId="24596" xr:uid="{00000000-0005-0000-0000-000023970000}"/>
    <cellStyle name="Normal 3 4 5 2 2 3" xfId="50629" xr:uid="{00000000-0005-0000-0000-000024970000}"/>
    <cellStyle name="Normal 3 4 5 2 3" xfId="24597" xr:uid="{00000000-0005-0000-0000-000025970000}"/>
    <cellStyle name="Normal 3 4 5 2 4" xfId="24598" xr:uid="{00000000-0005-0000-0000-000026970000}"/>
    <cellStyle name="Normal 3 4 5 2 5" xfId="39704" xr:uid="{00000000-0005-0000-0000-000027970000}"/>
    <cellStyle name="Normal 3 4 5 2 6" xfId="50628" xr:uid="{00000000-0005-0000-0000-000028970000}"/>
    <cellStyle name="Normal 3 4 5 3" xfId="24599" xr:uid="{00000000-0005-0000-0000-000029970000}"/>
    <cellStyle name="Normal 3 4 5 4" xfId="24600" xr:uid="{00000000-0005-0000-0000-00002A970000}"/>
    <cellStyle name="Normal 3 4 5 4 2" xfId="24601" xr:uid="{00000000-0005-0000-0000-00002B970000}"/>
    <cellStyle name="Normal 3 4 5 4 3" xfId="50630" xr:uid="{00000000-0005-0000-0000-00002C970000}"/>
    <cellStyle name="Normal 3 4 5 5" xfId="24602" xr:uid="{00000000-0005-0000-0000-00002D970000}"/>
    <cellStyle name="Normal 3 4 5 6" xfId="24603" xr:uid="{00000000-0005-0000-0000-00002E970000}"/>
    <cellStyle name="Normal 3 4 5 7" xfId="39703" xr:uid="{00000000-0005-0000-0000-00002F970000}"/>
    <cellStyle name="Normal 3 4 5 8" xfId="50627" xr:uid="{00000000-0005-0000-0000-000030970000}"/>
    <cellStyle name="Normal 3 4 6" xfId="24604" xr:uid="{00000000-0005-0000-0000-000031970000}"/>
    <cellStyle name="Normal 3 4 6 2" xfId="24605" xr:uid="{00000000-0005-0000-0000-000032970000}"/>
    <cellStyle name="Normal 3 4 6 2 2" xfId="24606" xr:uid="{00000000-0005-0000-0000-000033970000}"/>
    <cellStyle name="Normal 3 4 6 2 2 2" xfId="24607" xr:uid="{00000000-0005-0000-0000-000034970000}"/>
    <cellStyle name="Normal 3 4 6 2 2 3" xfId="50633" xr:uid="{00000000-0005-0000-0000-000035970000}"/>
    <cellStyle name="Normal 3 4 6 2 3" xfId="24608" xr:uid="{00000000-0005-0000-0000-000036970000}"/>
    <cellStyle name="Normal 3 4 6 2 4" xfId="24609" xr:uid="{00000000-0005-0000-0000-000037970000}"/>
    <cellStyle name="Normal 3 4 6 2 5" xfId="39706" xr:uid="{00000000-0005-0000-0000-000038970000}"/>
    <cellStyle name="Normal 3 4 6 2 6" xfId="50632" xr:uid="{00000000-0005-0000-0000-000039970000}"/>
    <cellStyle name="Normal 3 4 6 3" xfId="24610" xr:uid="{00000000-0005-0000-0000-00003A970000}"/>
    <cellStyle name="Normal 3 4 6 3 2" xfId="24611" xr:uid="{00000000-0005-0000-0000-00003B970000}"/>
    <cellStyle name="Normal 3 4 6 3 3" xfId="50634" xr:uid="{00000000-0005-0000-0000-00003C970000}"/>
    <cellStyle name="Normal 3 4 6 4" xfId="24612" xr:uid="{00000000-0005-0000-0000-00003D970000}"/>
    <cellStyle name="Normal 3 4 6 5" xfId="24613" xr:uid="{00000000-0005-0000-0000-00003E970000}"/>
    <cellStyle name="Normal 3 4 6 6" xfId="39705" xr:uid="{00000000-0005-0000-0000-00003F970000}"/>
    <cellStyle name="Normal 3 4 6 7" xfId="50631" xr:uid="{00000000-0005-0000-0000-000040970000}"/>
    <cellStyle name="Normal 3 4 7" xfId="24614" xr:uid="{00000000-0005-0000-0000-000041970000}"/>
    <cellStyle name="Normal 3 4 7 2" xfId="24615" xr:uid="{00000000-0005-0000-0000-000042970000}"/>
    <cellStyle name="Normal 3 4 7 2 2" xfId="24616" xr:uid="{00000000-0005-0000-0000-000043970000}"/>
    <cellStyle name="Normal 3 4 7 2 3" xfId="50636" xr:uid="{00000000-0005-0000-0000-000044970000}"/>
    <cellStyle name="Normal 3 4 7 3" xfId="24617" xr:uid="{00000000-0005-0000-0000-000045970000}"/>
    <cellStyle name="Normal 3 4 7 4" xfId="24618" xr:uid="{00000000-0005-0000-0000-000046970000}"/>
    <cellStyle name="Normal 3 4 7 5" xfId="39707" xr:uid="{00000000-0005-0000-0000-000047970000}"/>
    <cellStyle name="Normal 3 4 7 6" xfId="50635" xr:uid="{00000000-0005-0000-0000-000048970000}"/>
    <cellStyle name="Normal 3 4 8" xfId="24619" xr:uid="{00000000-0005-0000-0000-000049970000}"/>
    <cellStyle name="Normal 3 4 8 2" xfId="24620" xr:uid="{00000000-0005-0000-0000-00004A970000}"/>
    <cellStyle name="Normal 3 4 8 2 2" xfId="24621" xr:uid="{00000000-0005-0000-0000-00004B970000}"/>
    <cellStyle name="Normal 3 4 8 3" xfId="24622" xr:uid="{00000000-0005-0000-0000-00004C970000}"/>
    <cellStyle name="Normal 3 4 8 4" xfId="24623" xr:uid="{00000000-0005-0000-0000-00004D970000}"/>
    <cellStyle name="Normal 3 4 8 5" xfId="50637" xr:uid="{00000000-0005-0000-0000-00004E970000}"/>
    <cellStyle name="Normal 3 4 9" xfId="24624" xr:uid="{00000000-0005-0000-0000-00004F970000}"/>
    <cellStyle name="Normal 3 4 9 2" xfId="24625" xr:uid="{00000000-0005-0000-0000-000050970000}"/>
    <cellStyle name="Normal 3 4 9 2 2" xfId="24626" xr:uid="{00000000-0005-0000-0000-000051970000}"/>
    <cellStyle name="Normal 3 4 9 3" xfId="24627" xr:uid="{00000000-0005-0000-0000-000052970000}"/>
    <cellStyle name="Normal 3 4 9 4" xfId="24628" xr:uid="{00000000-0005-0000-0000-000053970000}"/>
    <cellStyle name="Normal 3 5" xfId="24629" xr:uid="{00000000-0005-0000-0000-000054970000}"/>
    <cellStyle name="Normal 3 5 10" xfId="24630" xr:uid="{00000000-0005-0000-0000-000055970000}"/>
    <cellStyle name="Normal 3 5 10 2" xfId="24631" xr:uid="{00000000-0005-0000-0000-000056970000}"/>
    <cellStyle name="Normal 3 5 11" xfId="24632" xr:uid="{00000000-0005-0000-0000-000057970000}"/>
    <cellStyle name="Normal 3 5 12" xfId="24633" xr:uid="{00000000-0005-0000-0000-000058970000}"/>
    <cellStyle name="Normal 3 5 13" xfId="35385" xr:uid="{00000000-0005-0000-0000-000059970000}"/>
    <cellStyle name="Normal 3 5 14" xfId="42078" xr:uid="{00000000-0005-0000-0000-00005A970000}"/>
    <cellStyle name="Normal 3 5 2" xfId="24634" xr:uid="{00000000-0005-0000-0000-00005B970000}"/>
    <cellStyle name="Normal 3 5 2 10" xfId="24635" xr:uid="{00000000-0005-0000-0000-00005C970000}"/>
    <cellStyle name="Normal 3 5 2 11" xfId="24636" xr:uid="{00000000-0005-0000-0000-00005D970000}"/>
    <cellStyle name="Normal 3 5 2 12" xfId="35386" xr:uid="{00000000-0005-0000-0000-00005E970000}"/>
    <cellStyle name="Normal 3 5 2 13" xfId="42079" xr:uid="{00000000-0005-0000-0000-00005F970000}"/>
    <cellStyle name="Normal 3 5 2 2" xfId="24637" xr:uid="{00000000-0005-0000-0000-000060970000}"/>
    <cellStyle name="Normal 3 5 2 2 10" xfId="24638" xr:uid="{00000000-0005-0000-0000-000061970000}"/>
    <cellStyle name="Normal 3 5 2 2 11" xfId="35387" xr:uid="{00000000-0005-0000-0000-000062970000}"/>
    <cellStyle name="Normal 3 5 2 2 12" xfId="50638" xr:uid="{00000000-0005-0000-0000-000063970000}"/>
    <cellStyle name="Normal 3 5 2 2 2" xfId="24639" xr:uid="{00000000-0005-0000-0000-000064970000}"/>
    <cellStyle name="Normal 3 5 2 2 2 10" xfId="35388" xr:uid="{00000000-0005-0000-0000-000065970000}"/>
    <cellStyle name="Normal 3 5 2 2 2 11" xfId="50639" xr:uid="{00000000-0005-0000-0000-000066970000}"/>
    <cellStyle name="Normal 3 5 2 2 2 2" xfId="24640" xr:uid="{00000000-0005-0000-0000-000067970000}"/>
    <cellStyle name="Normal 3 5 2 2 2 2 2" xfId="24641" xr:uid="{00000000-0005-0000-0000-000068970000}"/>
    <cellStyle name="Normal 3 5 2 2 2 2 2 2" xfId="24642" xr:uid="{00000000-0005-0000-0000-000069970000}"/>
    <cellStyle name="Normal 3 5 2 2 2 2 2 2 2" xfId="24643" xr:uid="{00000000-0005-0000-0000-00006A970000}"/>
    <cellStyle name="Normal 3 5 2 2 2 2 2 2 3" xfId="50642" xr:uid="{00000000-0005-0000-0000-00006B970000}"/>
    <cellStyle name="Normal 3 5 2 2 2 2 2 3" xfId="24644" xr:uid="{00000000-0005-0000-0000-00006C970000}"/>
    <cellStyle name="Normal 3 5 2 2 2 2 2 4" xfId="24645" xr:uid="{00000000-0005-0000-0000-00006D970000}"/>
    <cellStyle name="Normal 3 5 2 2 2 2 2 5" xfId="39709" xr:uid="{00000000-0005-0000-0000-00006E970000}"/>
    <cellStyle name="Normal 3 5 2 2 2 2 2 6" xfId="50641" xr:uid="{00000000-0005-0000-0000-00006F970000}"/>
    <cellStyle name="Normal 3 5 2 2 2 2 3" xfId="24646" xr:uid="{00000000-0005-0000-0000-000070970000}"/>
    <cellStyle name="Normal 3 5 2 2 2 2 3 2" xfId="24647" xr:uid="{00000000-0005-0000-0000-000071970000}"/>
    <cellStyle name="Normal 3 5 2 2 2 2 3 3" xfId="50643" xr:uid="{00000000-0005-0000-0000-000072970000}"/>
    <cellStyle name="Normal 3 5 2 2 2 2 4" xfId="24648" xr:uid="{00000000-0005-0000-0000-000073970000}"/>
    <cellStyle name="Normal 3 5 2 2 2 2 5" xfId="24649" xr:uid="{00000000-0005-0000-0000-000074970000}"/>
    <cellStyle name="Normal 3 5 2 2 2 2 6" xfId="39708" xr:uid="{00000000-0005-0000-0000-000075970000}"/>
    <cellStyle name="Normal 3 5 2 2 2 2 7" xfId="50640" xr:uid="{00000000-0005-0000-0000-000076970000}"/>
    <cellStyle name="Normal 3 5 2 2 2 3" xfId="24650" xr:uid="{00000000-0005-0000-0000-000077970000}"/>
    <cellStyle name="Normal 3 5 2 2 2 3 2" xfId="24651" xr:uid="{00000000-0005-0000-0000-000078970000}"/>
    <cellStyle name="Normal 3 5 2 2 2 3 2 2" xfId="24652" xr:uid="{00000000-0005-0000-0000-000079970000}"/>
    <cellStyle name="Normal 3 5 2 2 2 3 2 2 2" xfId="24653" xr:uid="{00000000-0005-0000-0000-00007A970000}"/>
    <cellStyle name="Normal 3 5 2 2 2 3 2 2 3" xfId="50646" xr:uid="{00000000-0005-0000-0000-00007B970000}"/>
    <cellStyle name="Normal 3 5 2 2 2 3 2 3" xfId="24654" xr:uid="{00000000-0005-0000-0000-00007C970000}"/>
    <cellStyle name="Normal 3 5 2 2 2 3 2 4" xfId="24655" xr:uid="{00000000-0005-0000-0000-00007D970000}"/>
    <cellStyle name="Normal 3 5 2 2 2 3 2 5" xfId="39711" xr:uid="{00000000-0005-0000-0000-00007E970000}"/>
    <cellStyle name="Normal 3 5 2 2 2 3 2 6" xfId="50645" xr:uid="{00000000-0005-0000-0000-00007F970000}"/>
    <cellStyle name="Normal 3 5 2 2 2 3 3" xfId="24656" xr:uid="{00000000-0005-0000-0000-000080970000}"/>
    <cellStyle name="Normal 3 5 2 2 2 3 3 2" xfId="24657" xr:uid="{00000000-0005-0000-0000-000081970000}"/>
    <cellStyle name="Normal 3 5 2 2 2 3 3 3" xfId="50647" xr:uid="{00000000-0005-0000-0000-000082970000}"/>
    <cellStyle name="Normal 3 5 2 2 2 3 4" xfId="24658" xr:uid="{00000000-0005-0000-0000-000083970000}"/>
    <cellStyle name="Normal 3 5 2 2 2 3 5" xfId="24659" xr:uid="{00000000-0005-0000-0000-000084970000}"/>
    <cellStyle name="Normal 3 5 2 2 2 3 6" xfId="39710" xr:uid="{00000000-0005-0000-0000-000085970000}"/>
    <cellStyle name="Normal 3 5 2 2 2 3 7" xfId="50644" xr:uid="{00000000-0005-0000-0000-000086970000}"/>
    <cellStyle name="Normal 3 5 2 2 2 4" xfId="24660" xr:uid="{00000000-0005-0000-0000-000087970000}"/>
    <cellStyle name="Normal 3 5 2 2 2 4 2" xfId="24661" xr:uid="{00000000-0005-0000-0000-000088970000}"/>
    <cellStyle name="Normal 3 5 2 2 2 4 2 2" xfId="24662" xr:uid="{00000000-0005-0000-0000-000089970000}"/>
    <cellStyle name="Normal 3 5 2 2 2 4 2 3" xfId="50649" xr:uid="{00000000-0005-0000-0000-00008A970000}"/>
    <cellStyle name="Normal 3 5 2 2 2 4 3" xfId="24663" xr:uid="{00000000-0005-0000-0000-00008B970000}"/>
    <cellStyle name="Normal 3 5 2 2 2 4 4" xfId="24664" xr:uid="{00000000-0005-0000-0000-00008C970000}"/>
    <cellStyle name="Normal 3 5 2 2 2 4 5" xfId="39712" xr:uid="{00000000-0005-0000-0000-00008D970000}"/>
    <cellStyle name="Normal 3 5 2 2 2 4 6" xfId="50648" xr:uid="{00000000-0005-0000-0000-00008E970000}"/>
    <cellStyle name="Normal 3 5 2 2 2 5" xfId="24665" xr:uid="{00000000-0005-0000-0000-00008F970000}"/>
    <cellStyle name="Normal 3 5 2 2 2 5 2" xfId="24666" xr:uid="{00000000-0005-0000-0000-000090970000}"/>
    <cellStyle name="Normal 3 5 2 2 2 5 2 2" xfId="24667" xr:uid="{00000000-0005-0000-0000-000091970000}"/>
    <cellStyle name="Normal 3 5 2 2 2 5 3" xfId="24668" xr:uid="{00000000-0005-0000-0000-000092970000}"/>
    <cellStyle name="Normal 3 5 2 2 2 5 4" xfId="24669" xr:uid="{00000000-0005-0000-0000-000093970000}"/>
    <cellStyle name="Normal 3 5 2 2 2 5 5" xfId="50650" xr:uid="{00000000-0005-0000-0000-000094970000}"/>
    <cellStyle name="Normal 3 5 2 2 2 6" xfId="24670" xr:uid="{00000000-0005-0000-0000-000095970000}"/>
    <cellStyle name="Normal 3 5 2 2 2 6 2" xfId="24671" xr:uid="{00000000-0005-0000-0000-000096970000}"/>
    <cellStyle name="Normal 3 5 2 2 2 6 2 2" xfId="24672" xr:uid="{00000000-0005-0000-0000-000097970000}"/>
    <cellStyle name="Normal 3 5 2 2 2 6 3" xfId="24673" xr:uid="{00000000-0005-0000-0000-000098970000}"/>
    <cellStyle name="Normal 3 5 2 2 2 6 4" xfId="24674" xr:uid="{00000000-0005-0000-0000-000099970000}"/>
    <cellStyle name="Normal 3 5 2 2 2 7" xfId="24675" xr:uid="{00000000-0005-0000-0000-00009A970000}"/>
    <cellStyle name="Normal 3 5 2 2 2 7 2" xfId="24676" xr:uid="{00000000-0005-0000-0000-00009B970000}"/>
    <cellStyle name="Normal 3 5 2 2 2 8" xfId="24677" xr:uid="{00000000-0005-0000-0000-00009C970000}"/>
    <cellStyle name="Normal 3 5 2 2 2 9" xfId="24678" xr:uid="{00000000-0005-0000-0000-00009D970000}"/>
    <cellStyle name="Normal 3 5 2 2 3" xfId="24679" xr:uid="{00000000-0005-0000-0000-00009E970000}"/>
    <cellStyle name="Normal 3 5 2 2 3 2" xfId="24680" xr:uid="{00000000-0005-0000-0000-00009F970000}"/>
    <cellStyle name="Normal 3 5 2 2 3 2 2" xfId="24681" xr:uid="{00000000-0005-0000-0000-0000A0970000}"/>
    <cellStyle name="Normal 3 5 2 2 3 2 2 2" xfId="24682" xr:uid="{00000000-0005-0000-0000-0000A1970000}"/>
    <cellStyle name="Normal 3 5 2 2 3 2 2 3" xfId="50653" xr:uid="{00000000-0005-0000-0000-0000A2970000}"/>
    <cellStyle name="Normal 3 5 2 2 3 2 3" xfId="24683" xr:uid="{00000000-0005-0000-0000-0000A3970000}"/>
    <cellStyle name="Normal 3 5 2 2 3 2 4" xfId="24684" xr:uid="{00000000-0005-0000-0000-0000A4970000}"/>
    <cellStyle name="Normal 3 5 2 2 3 2 5" xfId="39714" xr:uid="{00000000-0005-0000-0000-0000A5970000}"/>
    <cellStyle name="Normal 3 5 2 2 3 2 6" xfId="50652" xr:uid="{00000000-0005-0000-0000-0000A6970000}"/>
    <cellStyle name="Normal 3 5 2 2 3 3" xfId="24685" xr:uid="{00000000-0005-0000-0000-0000A7970000}"/>
    <cellStyle name="Normal 3 5 2 2 3 3 2" xfId="24686" xr:uid="{00000000-0005-0000-0000-0000A8970000}"/>
    <cellStyle name="Normal 3 5 2 2 3 3 3" xfId="50654" xr:uid="{00000000-0005-0000-0000-0000A9970000}"/>
    <cellStyle name="Normal 3 5 2 2 3 4" xfId="24687" xr:uid="{00000000-0005-0000-0000-0000AA970000}"/>
    <cellStyle name="Normal 3 5 2 2 3 5" xfId="24688" xr:uid="{00000000-0005-0000-0000-0000AB970000}"/>
    <cellStyle name="Normal 3 5 2 2 3 6" xfId="39713" xr:uid="{00000000-0005-0000-0000-0000AC970000}"/>
    <cellStyle name="Normal 3 5 2 2 3 7" xfId="50651" xr:uid="{00000000-0005-0000-0000-0000AD970000}"/>
    <cellStyle name="Normal 3 5 2 2 4" xfId="24689" xr:uid="{00000000-0005-0000-0000-0000AE970000}"/>
    <cellStyle name="Normal 3 5 2 2 4 2" xfId="24690" xr:uid="{00000000-0005-0000-0000-0000AF970000}"/>
    <cellStyle name="Normal 3 5 2 2 4 2 2" xfId="24691" xr:uid="{00000000-0005-0000-0000-0000B0970000}"/>
    <cellStyle name="Normal 3 5 2 2 4 2 2 2" xfId="24692" xr:uid="{00000000-0005-0000-0000-0000B1970000}"/>
    <cellStyle name="Normal 3 5 2 2 4 2 2 3" xfId="50657" xr:uid="{00000000-0005-0000-0000-0000B2970000}"/>
    <cellStyle name="Normal 3 5 2 2 4 2 3" xfId="24693" xr:uid="{00000000-0005-0000-0000-0000B3970000}"/>
    <cellStyle name="Normal 3 5 2 2 4 2 4" xfId="24694" xr:uid="{00000000-0005-0000-0000-0000B4970000}"/>
    <cellStyle name="Normal 3 5 2 2 4 2 5" xfId="39716" xr:uid="{00000000-0005-0000-0000-0000B5970000}"/>
    <cellStyle name="Normal 3 5 2 2 4 2 6" xfId="50656" xr:uid="{00000000-0005-0000-0000-0000B6970000}"/>
    <cellStyle name="Normal 3 5 2 2 4 3" xfId="24695" xr:uid="{00000000-0005-0000-0000-0000B7970000}"/>
    <cellStyle name="Normal 3 5 2 2 4 3 2" xfId="24696" xr:uid="{00000000-0005-0000-0000-0000B8970000}"/>
    <cellStyle name="Normal 3 5 2 2 4 3 3" xfId="50658" xr:uid="{00000000-0005-0000-0000-0000B9970000}"/>
    <cellStyle name="Normal 3 5 2 2 4 4" xfId="24697" xr:uid="{00000000-0005-0000-0000-0000BA970000}"/>
    <cellStyle name="Normal 3 5 2 2 4 5" xfId="24698" xr:uid="{00000000-0005-0000-0000-0000BB970000}"/>
    <cellStyle name="Normal 3 5 2 2 4 6" xfId="39715" xr:uid="{00000000-0005-0000-0000-0000BC970000}"/>
    <cellStyle name="Normal 3 5 2 2 4 7" xfId="50655" xr:uid="{00000000-0005-0000-0000-0000BD970000}"/>
    <cellStyle name="Normal 3 5 2 2 5" xfId="24699" xr:uid="{00000000-0005-0000-0000-0000BE970000}"/>
    <cellStyle name="Normal 3 5 2 2 5 2" xfId="24700" xr:uid="{00000000-0005-0000-0000-0000BF970000}"/>
    <cellStyle name="Normal 3 5 2 2 5 2 2" xfId="24701" xr:uid="{00000000-0005-0000-0000-0000C0970000}"/>
    <cellStyle name="Normal 3 5 2 2 5 2 3" xfId="50660" xr:uid="{00000000-0005-0000-0000-0000C1970000}"/>
    <cellStyle name="Normal 3 5 2 2 5 3" xfId="24702" xr:uid="{00000000-0005-0000-0000-0000C2970000}"/>
    <cellStyle name="Normal 3 5 2 2 5 4" xfId="24703" xr:uid="{00000000-0005-0000-0000-0000C3970000}"/>
    <cellStyle name="Normal 3 5 2 2 5 5" xfId="39717" xr:uid="{00000000-0005-0000-0000-0000C4970000}"/>
    <cellStyle name="Normal 3 5 2 2 5 6" xfId="50659" xr:uid="{00000000-0005-0000-0000-0000C5970000}"/>
    <cellStyle name="Normal 3 5 2 2 6" xfId="24704" xr:uid="{00000000-0005-0000-0000-0000C6970000}"/>
    <cellStyle name="Normal 3 5 2 2 6 2" xfId="24705" xr:uid="{00000000-0005-0000-0000-0000C7970000}"/>
    <cellStyle name="Normal 3 5 2 2 6 2 2" xfId="24706" xr:uid="{00000000-0005-0000-0000-0000C8970000}"/>
    <cellStyle name="Normal 3 5 2 2 6 3" xfId="24707" xr:uid="{00000000-0005-0000-0000-0000C9970000}"/>
    <cellStyle name="Normal 3 5 2 2 6 4" xfId="24708" xr:uid="{00000000-0005-0000-0000-0000CA970000}"/>
    <cellStyle name="Normal 3 5 2 2 6 5" xfId="50661" xr:uid="{00000000-0005-0000-0000-0000CB970000}"/>
    <cellStyle name="Normal 3 5 2 2 7" xfId="24709" xr:uid="{00000000-0005-0000-0000-0000CC970000}"/>
    <cellStyle name="Normal 3 5 2 2 7 2" xfId="24710" xr:uid="{00000000-0005-0000-0000-0000CD970000}"/>
    <cellStyle name="Normal 3 5 2 2 7 2 2" xfId="24711" xr:uid="{00000000-0005-0000-0000-0000CE970000}"/>
    <cellStyle name="Normal 3 5 2 2 7 3" xfId="24712" xr:uid="{00000000-0005-0000-0000-0000CF970000}"/>
    <cellStyle name="Normal 3 5 2 2 7 4" xfId="24713" xr:uid="{00000000-0005-0000-0000-0000D0970000}"/>
    <cellStyle name="Normal 3 5 2 2 8" xfId="24714" xr:uid="{00000000-0005-0000-0000-0000D1970000}"/>
    <cellStyle name="Normal 3 5 2 2 8 2" xfId="24715" xr:uid="{00000000-0005-0000-0000-0000D2970000}"/>
    <cellStyle name="Normal 3 5 2 2 9" xfId="24716" xr:uid="{00000000-0005-0000-0000-0000D3970000}"/>
    <cellStyle name="Normal 3 5 2 3" xfId="24717" xr:uid="{00000000-0005-0000-0000-0000D4970000}"/>
    <cellStyle name="Normal 3 5 2 3 10" xfId="35389" xr:uid="{00000000-0005-0000-0000-0000D5970000}"/>
    <cellStyle name="Normal 3 5 2 3 11" xfId="50662" xr:uid="{00000000-0005-0000-0000-0000D6970000}"/>
    <cellStyle name="Normal 3 5 2 3 2" xfId="24718" xr:uid="{00000000-0005-0000-0000-0000D7970000}"/>
    <cellStyle name="Normal 3 5 2 3 2 2" xfId="24719" xr:uid="{00000000-0005-0000-0000-0000D8970000}"/>
    <cellStyle name="Normal 3 5 2 3 2 2 2" xfId="24720" xr:uid="{00000000-0005-0000-0000-0000D9970000}"/>
    <cellStyle name="Normal 3 5 2 3 2 2 2 2" xfId="24721" xr:uid="{00000000-0005-0000-0000-0000DA970000}"/>
    <cellStyle name="Normal 3 5 2 3 2 2 2 3" xfId="50665" xr:uid="{00000000-0005-0000-0000-0000DB970000}"/>
    <cellStyle name="Normal 3 5 2 3 2 2 3" xfId="24722" xr:uid="{00000000-0005-0000-0000-0000DC970000}"/>
    <cellStyle name="Normal 3 5 2 3 2 2 4" xfId="24723" xr:uid="{00000000-0005-0000-0000-0000DD970000}"/>
    <cellStyle name="Normal 3 5 2 3 2 2 5" xfId="39719" xr:uid="{00000000-0005-0000-0000-0000DE970000}"/>
    <cellStyle name="Normal 3 5 2 3 2 2 6" xfId="50664" xr:uid="{00000000-0005-0000-0000-0000DF970000}"/>
    <cellStyle name="Normal 3 5 2 3 2 3" xfId="24724" xr:uid="{00000000-0005-0000-0000-0000E0970000}"/>
    <cellStyle name="Normal 3 5 2 3 2 3 2" xfId="24725" xr:uid="{00000000-0005-0000-0000-0000E1970000}"/>
    <cellStyle name="Normal 3 5 2 3 2 3 3" xfId="50666" xr:uid="{00000000-0005-0000-0000-0000E2970000}"/>
    <cellStyle name="Normal 3 5 2 3 2 4" xfId="24726" xr:uid="{00000000-0005-0000-0000-0000E3970000}"/>
    <cellStyle name="Normal 3 5 2 3 2 5" xfId="24727" xr:uid="{00000000-0005-0000-0000-0000E4970000}"/>
    <cellStyle name="Normal 3 5 2 3 2 6" xfId="39718" xr:uid="{00000000-0005-0000-0000-0000E5970000}"/>
    <cellStyle name="Normal 3 5 2 3 2 7" xfId="50663" xr:uid="{00000000-0005-0000-0000-0000E6970000}"/>
    <cellStyle name="Normal 3 5 2 3 3" xfId="24728" xr:uid="{00000000-0005-0000-0000-0000E7970000}"/>
    <cellStyle name="Normal 3 5 2 3 3 2" xfId="24729" xr:uid="{00000000-0005-0000-0000-0000E8970000}"/>
    <cellStyle name="Normal 3 5 2 3 3 2 2" xfId="24730" xr:uid="{00000000-0005-0000-0000-0000E9970000}"/>
    <cellStyle name="Normal 3 5 2 3 3 2 2 2" xfId="24731" xr:uid="{00000000-0005-0000-0000-0000EA970000}"/>
    <cellStyle name="Normal 3 5 2 3 3 2 2 3" xfId="50669" xr:uid="{00000000-0005-0000-0000-0000EB970000}"/>
    <cellStyle name="Normal 3 5 2 3 3 2 3" xfId="24732" xr:uid="{00000000-0005-0000-0000-0000EC970000}"/>
    <cellStyle name="Normal 3 5 2 3 3 2 4" xfId="24733" xr:uid="{00000000-0005-0000-0000-0000ED970000}"/>
    <cellStyle name="Normal 3 5 2 3 3 2 5" xfId="39721" xr:uid="{00000000-0005-0000-0000-0000EE970000}"/>
    <cellStyle name="Normal 3 5 2 3 3 2 6" xfId="50668" xr:uid="{00000000-0005-0000-0000-0000EF970000}"/>
    <cellStyle name="Normal 3 5 2 3 3 3" xfId="24734" xr:uid="{00000000-0005-0000-0000-0000F0970000}"/>
    <cellStyle name="Normal 3 5 2 3 3 3 2" xfId="24735" xr:uid="{00000000-0005-0000-0000-0000F1970000}"/>
    <cellStyle name="Normal 3 5 2 3 3 3 3" xfId="50670" xr:uid="{00000000-0005-0000-0000-0000F2970000}"/>
    <cellStyle name="Normal 3 5 2 3 3 4" xfId="24736" xr:uid="{00000000-0005-0000-0000-0000F3970000}"/>
    <cellStyle name="Normal 3 5 2 3 3 5" xfId="24737" xr:uid="{00000000-0005-0000-0000-0000F4970000}"/>
    <cellStyle name="Normal 3 5 2 3 3 6" xfId="39720" xr:uid="{00000000-0005-0000-0000-0000F5970000}"/>
    <cellStyle name="Normal 3 5 2 3 3 7" xfId="50667" xr:uid="{00000000-0005-0000-0000-0000F6970000}"/>
    <cellStyle name="Normal 3 5 2 3 4" xfId="24738" xr:uid="{00000000-0005-0000-0000-0000F7970000}"/>
    <cellStyle name="Normal 3 5 2 3 4 2" xfId="24739" xr:uid="{00000000-0005-0000-0000-0000F8970000}"/>
    <cellStyle name="Normal 3 5 2 3 4 2 2" xfId="24740" xr:uid="{00000000-0005-0000-0000-0000F9970000}"/>
    <cellStyle name="Normal 3 5 2 3 4 2 3" xfId="50672" xr:uid="{00000000-0005-0000-0000-0000FA970000}"/>
    <cellStyle name="Normal 3 5 2 3 4 3" xfId="24741" xr:uid="{00000000-0005-0000-0000-0000FB970000}"/>
    <cellStyle name="Normal 3 5 2 3 4 4" xfId="24742" xr:uid="{00000000-0005-0000-0000-0000FC970000}"/>
    <cellStyle name="Normal 3 5 2 3 4 5" xfId="39722" xr:uid="{00000000-0005-0000-0000-0000FD970000}"/>
    <cellStyle name="Normal 3 5 2 3 4 6" xfId="50671" xr:uid="{00000000-0005-0000-0000-0000FE970000}"/>
    <cellStyle name="Normal 3 5 2 3 5" xfId="24743" xr:uid="{00000000-0005-0000-0000-0000FF970000}"/>
    <cellStyle name="Normal 3 5 2 3 5 2" xfId="24744" xr:uid="{00000000-0005-0000-0000-000000980000}"/>
    <cellStyle name="Normal 3 5 2 3 5 2 2" xfId="24745" xr:uid="{00000000-0005-0000-0000-000001980000}"/>
    <cellStyle name="Normal 3 5 2 3 5 3" xfId="24746" xr:uid="{00000000-0005-0000-0000-000002980000}"/>
    <cellStyle name="Normal 3 5 2 3 5 4" xfId="24747" xr:uid="{00000000-0005-0000-0000-000003980000}"/>
    <cellStyle name="Normal 3 5 2 3 5 5" xfId="50673" xr:uid="{00000000-0005-0000-0000-000004980000}"/>
    <cellStyle name="Normal 3 5 2 3 6" xfId="24748" xr:uid="{00000000-0005-0000-0000-000005980000}"/>
    <cellStyle name="Normal 3 5 2 3 6 2" xfId="24749" xr:uid="{00000000-0005-0000-0000-000006980000}"/>
    <cellStyle name="Normal 3 5 2 3 6 2 2" xfId="24750" xr:uid="{00000000-0005-0000-0000-000007980000}"/>
    <cellStyle name="Normal 3 5 2 3 6 3" xfId="24751" xr:uid="{00000000-0005-0000-0000-000008980000}"/>
    <cellStyle name="Normal 3 5 2 3 6 4" xfId="24752" xr:uid="{00000000-0005-0000-0000-000009980000}"/>
    <cellStyle name="Normal 3 5 2 3 7" xfId="24753" xr:uid="{00000000-0005-0000-0000-00000A980000}"/>
    <cellStyle name="Normal 3 5 2 3 7 2" xfId="24754" xr:uid="{00000000-0005-0000-0000-00000B980000}"/>
    <cellStyle name="Normal 3 5 2 3 8" xfId="24755" xr:uid="{00000000-0005-0000-0000-00000C980000}"/>
    <cellStyle name="Normal 3 5 2 3 9" xfId="24756" xr:uid="{00000000-0005-0000-0000-00000D980000}"/>
    <cellStyle name="Normal 3 5 2 4" xfId="24757" xr:uid="{00000000-0005-0000-0000-00000E980000}"/>
    <cellStyle name="Normal 3 5 2 4 2" xfId="24758" xr:uid="{00000000-0005-0000-0000-00000F980000}"/>
    <cellStyle name="Normal 3 5 2 4 2 2" xfId="24759" xr:uid="{00000000-0005-0000-0000-000010980000}"/>
    <cellStyle name="Normal 3 5 2 4 2 2 2" xfId="24760" xr:uid="{00000000-0005-0000-0000-000011980000}"/>
    <cellStyle name="Normal 3 5 2 4 2 2 3" xfId="50676" xr:uid="{00000000-0005-0000-0000-000012980000}"/>
    <cellStyle name="Normal 3 5 2 4 2 3" xfId="24761" xr:uid="{00000000-0005-0000-0000-000013980000}"/>
    <cellStyle name="Normal 3 5 2 4 2 4" xfId="24762" xr:uid="{00000000-0005-0000-0000-000014980000}"/>
    <cellStyle name="Normal 3 5 2 4 2 5" xfId="39724" xr:uid="{00000000-0005-0000-0000-000015980000}"/>
    <cellStyle name="Normal 3 5 2 4 2 6" xfId="50675" xr:uid="{00000000-0005-0000-0000-000016980000}"/>
    <cellStyle name="Normal 3 5 2 4 3" xfId="24763" xr:uid="{00000000-0005-0000-0000-000017980000}"/>
    <cellStyle name="Normal 3 5 2 4 3 2" xfId="24764" xr:uid="{00000000-0005-0000-0000-000018980000}"/>
    <cellStyle name="Normal 3 5 2 4 3 3" xfId="50677" xr:uid="{00000000-0005-0000-0000-000019980000}"/>
    <cellStyle name="Normal 3 5 2 4 4" xfId="24765" xr:uid="{00000000-0005-0000-0000-00001A980000}"/>
    <cellStyle name="Normal 3 5 2 4 5" xfId="24766" xr:uid="{00000000-0005-0000-0000-00001B980000}"/>
    <cellStyle name="Normal 3 5 2 4 6" xfId="39723" xr:uid="{00000000-0005-0000-0000-00001C980000}"/>
    <cellStyle name="Normal 3 5 2 4 7" xfId="50674" xr:uid="{00000000-0005-0000-0000-00001D980000}"/>
    <cellStyle name="Normal 3 5 2 5" xfId="24767" xr:uid="{00000000-0005-0000-0000-00001E980000}"/>
    <cellStyle name="Normal 3 5 2 5 2" xfId="24768" xr:uid="{00000000-0005-0000-0000-00001F980000}"/>
    <cellStyle name="Normal 3 5 2 5 2 2" xfId="24769" xr:uid="{00000000-0005-0000-0000-000020980000}"/>
    <cellStyle name="Normal 3 5 2 5 2 2 2" xfId="24770" xr:uid="{00000000-0005-0000-0000-000021980000}"/>
    <cellStyle name="Normal 3 5 2 5 2 2 3" xfId="50680" xr:uid="{00000000-0005-0000-0000-000022980000}"/>
    <cellStyle name="Normal 3 5 2 5 2 3" xfId="24771" xr:uid="{00000000-0005-0000-0000-000023980000}"/>
    <cellStyle name="Normal 3 5 2 5 2 4" xfId="24772" xr:uid="{00000000-0005-0000-0000-000024980000}"/>
    <cellStyle name="Normal 3 5 2 5 2 5" xfId="39726" xr:uid="{00000000-0005-0000-0000-000025980000}"/>
    <cellStyle name="Normal 3 5 2 5 2 6" xfId="50679" xr:uid="{00000000-0005-0000-0000-000026980000}"/>
    <cellStyle name="Normal 3 5 2 5 3" xfId="24773" xr:uid="{00000000-0005-0000-0000-000027980000}"/>
    <cellStyle name="Normal 3 5 2 5 3 2" xfId="24774" xr:uid="{00000000-0005-0000-0000-000028980000}"/>
    <cellStyle name="Normal 3 5 2 5 3 3" xfId="50681" xr:uid="{00000000-0005-0000-0000-000029980000}"/>
    <cellStyle name="Normal 3 5 2 5 4" xfId="24775" xr:uid="{00000000-0005-0000-0000-00002A980000}"/>
    <cellStyle name="Normal 3 5 2 5 5" xfId="24776" xr:uid="{00000000-0005-0000-0000-00002B980000}"/>
    <cellStyle name="Normal 3 5 2 5 6" xfId="39725" xr:uid="{00000000-0005-0000-0000-00002C980000}"/>
    <cellStyle name="Normal 3 5 2 5 7" xfId="50678" xr:uid="{00000000-0005-0000-0000-00002D980000}"/>
    <cellStyle name="Normal 3 5 2 6" xfId="24777" xr:uid="{00000000-0005-0000-0000-00002E980000}"/>
    <cellStyle name="Normal 3 5 2 6 2" xfId="24778" xr:uid="{00000000-0005-0000-0000-00002F980000}"/>
    <cellStyle name="Normal 3 5 2 6 2 2" xfId="24779" xr:uid="{00000000-0005-0000-0000-000030980000}"/>
    <cellStyle name="Normal 3 5 2 6 2 3" xfId="50683" xr:uid="{00000000-0005-0000-0000-000031980000}"/>
    <cellStyle name="Normal 3 5 2 6 3" xfId="24780" xr:uid="{00000000-0005-0000-0000-000032980000}"/>
    <cellStyle name="Normal 3 5 2 6 4" xfId="24781" xr:uid="{00000000-0005-0000-0000-000033980000}"/>
    <cellStyle name="Normal 3 5 2 6 5" xfId="39727" xr:uid="{00000000-0005-0000-0000-000034980000}"/>
    <cellStyle name="Normal 3 5 2 6 6" xfId="50682" xr:uid="{00000000-0005-0000-0000-000035980000}"/>
    <cellStyle name="Normal 3 5 2 7" xfId="24782" xr:uid="{00000000-0005-0000-0000-000036980000}"/>
    <cellStyle name="Normal 3 5 2 7 2" xfId="24783" xr:uid="{00000000-0005-0000-0000-000037980000}"/>
    <cellStyle name="Normal 3 5 2 7 2 2" xfId="24784" xr:uid="{00000000-0005-0000-0000-000038980000}"/>
    <cellStyle name="Normal 3 5 2 7 3" xfId="24785" xr:uid="{00000000-0005-0000-0000-000039980000}"/>
    <cellStyle name="Normal 3 5 2 7 4" xfId="24786" xr:uid="{00000000-0005-0000-0000-00003A980000}"/>
    <cellStyle name="Normal 3 5 2 7 5" xfId="50684" xr:uid="{00000000-0005-0000-0000-00003B980000}"/>
    <cellStyle name="Normal 3 5 2 8" xfId="24787" xr:uid="{00000000-0005-0000-0000-00003C980000}"/>
    <cellStyle name="Normal 3 5 2 8 2" xfId="24788" xr:uid="{00000000-0005-0000-0000-00003D980000}"/>
    <cellStyle name="Normal 3 5 2 8 2 2" xfId="24789" xr:uid="{00000000-0005-0000-0000-00003E980000}"/>
    <cellStyle name="Normal 3 5 2 8 3" xfId="24790" xr:uid="{00000000-0005-0000-0000-00003F980000}"/>
    <cellStyle name="Normal 3 5 2 8 4" xfId="24791" xr:uid="{00000000-0005-0000-0000-000040980000}"/>
    <cellStyle name="Normal 3 5 2 9" xfId="24792" xr:uid="{00000000-0005-0000-0000-000041980000}"/>
    <cellStyle name="Normal 3 5 2 9 2" xfId="24793" xr:uid="{00000000-0005-0000-0000-000042980000}"/>
    <cellStyle name="Normal 3 5 3" xfId="24794" xr:uid="{00000000-0005-0000-0000-000043980000}"/>
    <cellStyle name="Normal 3 5 3 10" xfId="24795" xr:uid="{00000000-0005-0000-0000-000044980000}"/>
    <cellStyle name="Normal 3 5 3 11" xfId="35390" xr:uid="{00000000-0005-0000-0000-000045980000}"/>
    <cellStyle name="Normal 3 5 3 12" xfId="42080" xr:uid="{00000000-0005-0000-0000-000046980000}"/>
    <cellStyle name="Normal 3 5 3 2" xfId="24796" xr:uid="{00000000-0005-0000-0000-000047980000}"/>
    <cellStyle name="Normal 3 5 3 2 10" xfId="35391" xr:uid="{00000000-0005-0000-0000-000048980000}"/>
    <cellStyle name="Normal 3 5 3 2 11" xfId="50685" xr:uid="{00000000-0005-0000-0000-000049980000}"/>
    <cellStyle name="Normal 3 5 3 2 2" xfId="24797" xr:uid="{00000000-0005-0000-0000-00004A980000}"/>
    <cellStyle name="Normal 3 5 3 2 2 2" xfId="24798" xr:uid="{00000000-0005-0000-0000-00004B980000}"/>
    <cellStyle name="Normal 3 5 3 2 2 2 2" xfId="24799" xr:uid="{00000000-0005-0000-0000-00004C980000}"/>
    <cellStyle name="Normal 3 5 3 2 2 2 2 2" xfId="24800" xr:uid="{00000000-0005-0000-0000-00004D980000}"/>
    <cellStyle name="Normal 3 5 3 2 2 2 2 3" xfId="50688" xr:uid="{00000000-0005-0000-0000-00004E980000}"/>
    <cellStyle name="Normal 3 5 3 2 2 2 3" xfId="24801" xr:uid="{00000000-0005-0000-0000-00004F980000}"/>
    <cellStyle name="Normal 3 5 3 2 2 2 4" xfId="24802" xr:uid="{00000000-0005-0000-0000-000050980000}"/>
    <cellStyle name="Normal 3 5 3 2 2 2 5" xfId="39729" xr:uid="{00000000-0005-0000-0000-000051980000}"/>
    <cellStyle name="Normal 3 5 3 2 2 2 6" xfId="50687" xr:uid="{00000000-0005-0000-0000-000052980000}"/>
    <cellStyle name="Normal 3 5 3 2 2 3" xfId="24803" xr:uid="{00000000-0005-0000-0000-000053980000}"/>
    <cellStyle name="Normal 3 5 3 2 2 3 2" xfId="24804" xr:uid="{00000000-0005-0000-0000-000054980000}"/>
    <cellStyle name="Normal 3 5 3 2 2 3 3" xfId="50689" xr:uid="{00000000-0005-0000-0000-000055980000}"/>
    <cellStyle name="Normal 3 5 3 2 2 4" xfId="24805" xr:uid="{00000000-0005-0000-0000-000056980000}"/>
    <cellStyle name="Normal 3 5 3 2 2 5" xfId="24806" xr:uid="{00000000-0005-0000-0000-000057980000}"/>
    <cellStyle name="Normal 3 5 3 2 2 6" xfId="39728" xr:uid="{00000000-0005-0000-0000-000058980000}"/>
    <cellStyle name="Normal 3 5 3 2 2 7" xfId="50686" xr:uid="{00000000-0005-0000-0000-000059980000}"/>
    <cellStyle name="Normal 3 5 3 2 3" xfId="24807" xr:uid="{00000000-0005-0000-0000-00005A980000}"/>
    <cellStyle name="Normal 3 5 3 2 3 2" xfId="24808" xr:uid="{00000000-0005-0000-0000-00005B980000}"/>
    <cellStyle name="Normal 3 5 3 2 3 2 2" xfId="24809" xr:uid="{00000000-0005-0000-0000-00005C980000}"/>
    <cellStyle name="Normal 3 5 3 2 3 2 2 2" xfId="24810" xr:uid="{00000000-0005-0000-0000-00005D980000}"/>
    <cellStyle name="Normal 3 5 3 2 3 2 2 3" xfId="50692" xr:uid="{00000000-0005-0000-0000-00005E980000}"/>
    <cellStyle name="Normal 3 5 3 2 3 2 3" xfId="24811" xr:uid="{00000000-0005-0000-0000-00005F980000}"/>
    <cellStyle name="Normal 3 5 3 2 3 2 4" xfId="24812" xr:uid="{00000000-0005-0000-0000-000060980000}"/>
    <cellStyle name="Normal 3 5 3 2 3 2 5" xfId="39731" xr:uid="{00000000-0005-0000-0000-000061980000}"/>
    <cellStyle name="Normal 3 5 3 2 3 2 6" xfId="50691" xr:uid="{00000000-0005-0000-0000-000062980000}"/>
    <cellStyle name="Normal 3 5 3 2 3 3" xfId="24813" xr:uid="{00000000-0005-0000-0000-000063980000}"/>
    <cellStyle name="Normal 3 5 3 2 3 3 2" xfId="24814" xr:uid="{00000000-0005-0000-0000-000064980000}"/>
    <cellStyle name="Normal 3 5 3 2 3 3 3" xfId="50693" xr:uid="{00000000-0005-0000-0000-000065980000}"/>
    <cellStyle name="Normal 3 5 3 2 3 4" xfId="24815" xr:uid="{00000000-0005-0000-0000-000066980000}"/>
    <cellStyle name="Normal 3 5 3 2 3 5" xfId="24816" xr:uid="{00000000-0005-0000-0000-000067980000}"/>
    <cellStyle name="Normal 3 5 3 2 3 6" xfId="39730" xr:uid="{00000000-0005-0000-0000-000068980000}"/>
    <cellStyle name="Normal 3 5 3 2 3 7" xfId="50690" xr:uid="{00000000-0005-0000-0000-000069980000}"/>
    <cellStyle name="Normal 3 5 3 2 4" xfId="24817" xr:uid="{00000000-0005-0000-0000-00006A980000}"/>
    <cellStyle name="Normal 3 5 3 2 4 2" xfId="24818" xr:uid="{00000000-0005-0000-0000-00006B980000}"/>
    <cellStyle name="Normal 3 5 3 2 4 2 2" xfId="24819" xr:uid="{00000000-0005-0000-0000-00006C980000}"/>
    <cellStyle name="Normal 3 5 3 2 4 2 3" xfId="50695" xr:uid="{00000000-0005-0000-0000-00006D980000}"/>
    <cellStyle name="Normal 3 5 3 2 4 3" xfId="24820" xr:uid="{00000000-0005-0000-0000-00006E980000}"/>
    <cellStyle name="Normal 3 5 3 2 4 4" xfId="24821" xr:uid="{00000000-0005-0000-0000-00006F980000}"/>
    <cellStyle name="Normal 3 5 3 2 4 5" xfId="39732" xr:uid="{00000000-0005-0000-0000-000070980000}"/>
    <cellStyle name="Normal 3 5 3 2 4 6" xfId="50694" xr:uid="{00000000-0005-0000-0000-000071980000}"/>
    <cellStyle name="Normal 3 5 3 2 5" xfId="24822" xr:uid="{00000000-0005-0000-0000-000072980000}"/>
    <cellStyle name="Normal 3 5 3 2 5 2" xfId="24823" xr:uid="{00000000-0005-0000-0000-000073980000}"/>
    <cellStyle name="Normal 3 5 3 2 5 2 2" xfId="24824" xr:uid="{00000000-0005-0000-0000-000074980000}"/>
    <cellStyle name="Normal 3 5 3 2 5 3" xfId="24825" xr:uid="{00000000-0005-0000-0000-000075980000}"/>
    <cellStyle name="Normal 3 5 3 2 5 4" xfId="24826" xr:uid="{00000000-0005-0000-0000-000076980000}"/>
    <cellStyle name="Normal 3 5 3 2 5 5" xfId="50696" xr:uid="{00000000-0005-0000-0000-000077980000}"/>
    <cellStyle name="Normal 3 5 3 2 6" xfId="24827" xr:uid="{00000000-0005-0000-0000-000078980000}"/>
    <cellStyle name="Normal 3 5 3 2 6 2" xfId="24828" xr:uid="{00000000-0005-0000-0000-000079980000}"/>
    <cellStyle name="Normal 3 5 3 2 6 2 2" xfId="24829" xr:uid="{00000000-0005-0000-0000-00007A980000}"/>
    <cellStyle name="Normal 3 5 3 2 6 3" xfId="24830" xr:uid="{00000000-0005-0000-0000-00007B980000}"/>
    <cellStyle name="Normal 3 5 3 2 6 4" xfId="24831" xr:uid="{00000000-0005-0000-0000-00007C980000}"/>
    <cellStyle name="Normal 3 5 3 2 7" xfId="24832" xr:uid="{00000000-0005-0000-0000-00007D980000}"/>
    <cellStyle name="Normal 3 5 3 2 7 2" xfId="24833" xr:uid="{00000000-0005-0000-0000-00007E980000}"/>
    <cellStyle name="Normal 3 5 3 2 8" xfId="24834" xr:uid="{00000000-0005-0000-0000-00007F980000}"/>
    <cellStyle name="Normal 3 5 3 2 9" xfId="24835" xr:uid="{00000000-0005-0000-0000-000080980000}"/>
    <cellStyle name="Normal 3 5 3 3" xfId="24836" xr:uid="{00000000-0005-0000-0000-000081980000}"/>
    <cellStyle name="Normal 3 5 3 3 2" xfId="24837" xr:uid="{00000000-0005-0000-0000-000082980000}"/>
    <cellStyle name="Normal 3 5 3 3 2 2" xfId="24838" xr:uid="{00000000-0005-0000-0000-000083980000}"/>
    <cellStyle name="Normal 3 5 3 3 2 2 2" xfId="24839" xr:uid="{00000000-0005-0000-0000-000084980000}"/>
    <cellStyle name="Normal 3 5 3 3 2 2 3" xfId="50699" xr:uid="{00000000-0005-0000-0000-000085980000}"/>
    <cellStyle name="Normal 3 5 3 3 2 3" xfId="24840" xr:uid="{00000000-0005-0000-0000-000086980000}"/>
    <cellStyle name="Normal 3 5 3 3 2 4" xfId="24841" xr:uid="{00000000-0005-0000-0000-000087980000}"/>
    <cellStyle name="Normal 3 5 3 3 2 5" xfId="39734" xr:uid="{00000000-0005-0000-0000-000088980000}"/>
    <cellStyle name="Normal 3 5 3 3 2 6" xfId="50698" xr:uid="{00000000-0005-0000-0000-000089980000}"/>
    <cellStyle name="Normal 3 5 3 3 3" xfId="24842" xr:uid="{00000000-0005-0000-0000-00008A980000}"/>
    <cellStyle name="Normal 3 5 3 3 3 2" xfId="24843" xr:uid="{00000000-0005-0000-0000-00008B980000}"/>
    <cellStyle name="Normal 3 5 3 3 3 3" xfId="50700" xr:uid="{00000000-0005-0000-0000-00008C980000}"/>
    <cellStyle name="Normal 3 5 3 3 4" xfId="24844" xr:uid="{00000000-0005-0000-0000-00008D980000}"/>
    <cellStyle name="Normal 3 5 3 3 5" xfId="24845" xr:uid="{00000000-0005-0000-0000-00008E980000}"/>
    <cellStyle name="Normal 3 5 3 3 6" xfId="39733" xr:uid="{00000000-0005-0000-0000-00008F980000}"/>
    <cellStyle name="Normal 3 5 3 3 7" xfId="50697" xr:uid="{00000000-0005-0000-0000-000090980000}"/>
    <cellStyle name="Normal 3 5 3 4" xfId="24846" xr:uid="{00000000-0005-0000-0000-000091980000}"/>
    <cellStyle name="Normal 3 5 3 4 2" xfId="24847" xr:uid="{00000000-0005-0000-0000-000092980000}"/>
    <cellStyle name="Normal 3 5 3 4 2 2" xfId="24848" xr:uid="{00000000-0005-0000-0000-000093980000}"/>
    <cellStyle name="Normal 3 5 3 4 2 2 2" xfId="24849" xr:uid="{00000000-0005-0000-0000-000094980000}"/>
    <cellStyle name="Normal 3 5 3 4 2 2 3" xfId="50703" xr:uid="{00000000-0005-0000-0000-000095980000}"/>
    <cellStyle name="Normal 3 5 3 4 2 3" xfId="24850" xr:uid="{00000000-0005-0000-0000-000096980000}"/>
    <cellStyle name="Normal 3 5 3 4 2 4" xfId="24851" xr:uid="{00000000-0005-0000-0000-000097980000}"/>
    <cellStyle name="Normal 3 5 3 4 2 5" xfId="39736" xr:uid="{00000000-0005-0000-0000-000098980000}"/>
    <cellStyle name="Normal 3 5 3 4 2 6" xfId="50702" xr:uid="{00000000-0005-0000-0000-000099980000}"/>
    <cellStyle name="Normal 3 5 3 4 3" xfId="24852" xr:uid="{00000000-0005-0000-0000-00009A980000}"/>
    <cellStyle name="Normal 3 5 3 4 3 2" xfId="24853" xr:uid="{00000000-0005-0000-0000-00009B980000}"/>
    <cellStyle name="Normal 3 5 3 4 3 3" xfId="50704" xr:uid="{00000000-0005-0000-0000-00009C980000}"/>
    <cellStyle name="Normal 3 5 3 4 4" xfId="24854" xr:uid="{00000000-0005-0000-0000-00009D980000}"/>
    <cellStyle name="Normal 3 5 3 4 5" xfId="24855" xr:uid="{00000000-0005-0000-0000-00009E980000}"/>
    <cellStyle name="Normal 3 5 3 4 6" xfId="39735" xr:uid="{00000000-0005-0000-0000-00009F980000}"/>
    <cellStyle name="Normal 3 5 3 4 7" xfId="50701" xr:uid="{00000000-0005-0000-0000-0000A0980000}"/>
    <cellStyle name="Normal 3 5 3 5" xfId="24856" xr:uid="{00000000-0005-0000-0000-0000A1980000}"/>
    <cellStyle name="Normal 3 5 3 5 2" xfId="24857" xr:uid="{00000000-0005-0000-0000-0000A2980000}"/>
    <cellStyle name="Normal 3 5 3 5 2 2" xfId="24858" xr:uid="{00000000-0005-0000-0000-0000A3980000}"/>
    <cellStyle name="Normal 3 5 3 5 2 3" xfId="50706" xr:uid="{00000000-0005-0000-0000-0000A4980000}"/>
    <cellStyle name="Normal 3 5 3 5 3" xfId="24859" xr:uid="{00000000-0005-0000-0000-0000A5980000}"/>
    <cellStyle name="Normal 3 5 3 5 4" xfId="24860" xr:uid="{00000000-0005-0000-0000-0000A6980000}"/>
    <cellStyle name="Normal 3 5 3 5 5" xfId="39737" xr:uid="{00000000-0005-0000-0000-0000A7980000}"/>
    <cellStyle name="Normal 3 5 3 5 6" xfId="50705" xr:uid="{00000000-0005-0000-0000-0000A8980000}"/>
    <cellStyle name="Normal 3 5 3 6" xfId="24861" xr:uid="{00000000-0005-0000-0000-0000A9980000}"/>
    <cellStyle name="Normal 3 5 3 6 2" xfId="24862" xr:uid="{00000000-0005-0000-0000-0000AA980000}"/>
    <cellStyle name="Normal 3 5 3 6 2 2" xfId="24863" xr:uid="{00000000-0005-0000-0000-0000AB980000}"/>
    <cellStyle name="Normal 3 5 3 6 3" xfId="24864" xr:uid="{00000000-0005-0000-0000-0000AC980000}"/>
    <cellStyle name="Normal 3 5 3 6 4" xfId="24865" xr:uid="{00000000-0005-0000-0000-0000AD980000}"/>
    <cellStyle name="Normal 3 5 3 6 5" xfId="50707" xr:uid="{00000000-0005-0000-0000-0000AE980000}"/>
    <cellStyle name="Normal 3 5 3 7" xfId="24866" xr:uid="{00000000-0005-0000-0000-0000AF980000}"/>
    <cellStyle name="Normal 3 5 3 7 2" xfId="24867" xr:uid="{00000000-0005-0000-0000-0000B0980000}"/>
    <cellStyle name="Normal 3 5 3 7 2 2" xfId="24868" xr:uid="{00000000-0005-0000-0000-0000B1980000}"/>
    <cellStyle name="Normal 3 5 3 7 3" xfId="24869" xr:uid="{00000000-0005-0000-0000-0000B2980000}"/>
    <cellStyle name="Normal 3 5 3 7 4" xfId="24870" xr:uid="{00000000-0005-0000-0000-0000B3980000}"/>
    <cellStyle name="Normal 3 5 3 8" xfId="24871" xr:uid="{00000000-0005-0000-0000-0000B4980000}"/>
    <cellStyle name="Normal 3 5 3 8 2" xfId="24872" xr:uid="{00000000-0005-0000-0000-0000B5980000}"/>
    <cellStyle name="Normal 3 5 3 9" xfId="24873" xr:uid="{00000000-0005-0000-0000-0000B6980000}"/>
    <cellStyle name="Normal 3 5 4" xfId="24874" xr:uid="{00000000-0005-0000-0000-0000B7980000}"/>
    <cellStyle name="Normal 3 5 4 10" xfId="35392" xr:uid="{00000000-0005-0000-0000-0000B8980000}"/>
    <cellStyle name="Normal 3 5 4 11" xfId="50708" xr:uid="{00000000-0005-0000-0000-0000B9980000}"/>
    <cellStyle name="Normal 3 5 4 2" xfId="24875" xr:uid="{00000000-0005-0000-0000-0000BA980000}"/>
    <cellStyle name="Normal 3 5 4 2 2" xfId="24876" xr:uid="{00000000-0005-0000-0000-0000BB980000}"/>
    <cellStyle name="Normal 3 5 4 2 2 2" xfId="24877" xr:uid="{00000000-0005-0000-0000-0000BC980000}"/>
    <cellStyle name="Normal 3 5 4 2 2 2 2" xfId="24878" xr:uid="{00000000-0005-0000-0000-0000BD980000}"/>
    <cellStyle name="Normal 3 5 4 2 2 2 3" xfId="50711" xr:uid="{00000000-0005-0000-0000-0000BE980000}"/>
    <cellStyle name="Normal 3 5 4 2 2 3" xfId="24879" xr:uid="{00000000-0005-0000-0000-0000BF980000}"/>
    <cellStyle name="Normal 3 5 4 2 2 4" xfId="24880" xr:uid="{00000000-0005-0000-0000-0000C0980000}"/>
    <cellStyle name="Normal 3 5 4 2 2 5" xfId="39739" xr:uid="{00000000-0005-0000-0000-0000C1980000}"/>
    <cellStyle name="Normal 3 5 4 2 2 6" xfId="50710" xr:uid="{00000000-0005-0000-0000-0000C2980000}"/>
    <cellStyle name="Normal 3 5 4 2 3" xfId="24881" xr:uid="{00000000-0005-0000-0000-0000C3980000}"/>
    <cellStyle name="Normal 3 5 4 2 3 2" xfId="24882" xr:uid="{00000000-0005-0000-0000-0000C4980000}"/>
    <cellStyle name="Normal 3 5 4 2 3 3" xfId="50712" xr:uid="{00000000-0005-0000-0000-0000C5980000}"/>
    <cellStyle name="Normal 3 5 4 2 4" xfId="24883" xr:uid="{00000000-0005-0000-0000-0000C6980000}"/>
    <cellStyle name="Normal 3 5 4 2 5" xfId="24884" xr:uid="{00000000-0005-0000-0000-0000C7980000}"/>
    <cellStyle name="Normal 3 5 4 2 6" xfId="39738" xr:uid="{00000000-0005-0000-0000-0000C8980000}"/>
    <cellStyle name="Normal 3 5 4 2 7" xfId="50709" xr:uid="{00000000-0005-0000-0000-0000C9980000}"/>
    <cellStyle name="Normal 3 5 4 3" xfId="24885" xr:uid="{00000000-0005-0000-0000-0000CA980000}"/>
    <cellStyle name="Normal 3 5 4 3 2" xfId="24886" xr:uid="{00000000-0005-0000-0000-0000CB980000}"/>
    <cellStyle name="Normal 3 5 4 3 2 2" xfId="24887" xr:uid="{00000000-0005-0000-0000-0000CC980000}"/>
    <cellStyle name="Normal 3 5 4 3 2 2 2" xfId="24888" xr:uid="{00000000-0005-0000-0000-0000CD980000}"/>
    <cellStyle name="Normal 3 5 4 3 2 2 3" xfId="50715" xr:uid="{00000000-0005-0000-0000-0000CE980000}"/>
    <cellStyle name="Normal 3 5 4 3 2 3" xfId="24889" xr:uid="{00000000-0005-0000-0000-0000CF980000}"/>
    <cellStyle name="Normal 3 5 4 3 2 4" xfId="24890" xr:uid="{00000000-0005-0000-0000-0000D0980000}"/>
    <cellStyle name="Normal 3 5 4 3 2 5" xfId="39741" xr:uid="{00000000-0005-0000-0000-0000D1980000}"/>
    <cellStyle name="Normal 3 5 4 3 2 6" xfId="50714" xr:uid="{00000000-0005-0000-0000-0000D2980000}"/>
    <cellStyle name="Normal 3 5 4 3 3" xfId="24891" xr:uid="{00000000-0005-0000-0000-0000D3980000}"/>
    <cellStyle name="Normal 3 5 4 3 3 2" xfId="24892" xr:uid="{00000000-0005-0000-0000-0000D4980000}"/>
    <cellStyle name="Normal 3 5 4 3 3 3" xfId="50716" xr:uid="{00000000-0005-0000-0000-0000D5980000}"/>
    <cellStyle name="Normal 3 5 4 3 4" xfId="24893" xr:uid="{00000000-0005-0000-0000-0000D6980000}"/>
    <cellStyle name="Normal 3 5 4 3 5" xfId="24894" xr:uid="{00000000-0005-0000-0000-0000D7980000}"/>
    <cellStyle name="Normal 3 5 4 3 6" xfId="39740" xr:uid="{00000000-0005-0000-0000-0000D8980000}"/>
    <cellStyle name="Normal 3 5 4 3 7" xfId="50713" xr:uid="{00000000-0005-0000-0000-0000D9980000}"/>
    <cellStyle name="Normal 3 5 4 4" xfId="24895" xr:uid="{00000000-0005-0000-0000-0000DA980000}"/>
    <cellStyle name="Normal 3 5 4 4 2" xfId="24896" xr:uid="{00000000-0005-0000-0000-0000DB980000}"/>
    <cellStyle name="Normal 3 5 4 4 2 2" xfId="24897" xr:uid="{00000000-0005-0000-0000-0000DC980000}"/>
    <cellStyle name="Normal 3 5 4 4 2 3" xfId="50718" xr:uid="{00000000-0005-0000-0000-0000DD980000}"/>
    <cellStyle name="Normal 3 5 4 4 3" xfId="24898" xr:uid="{00000000-0005-0000-0000-0000DE980000}"/>
    <cellStyle name="Normal 3 5 4 4 4" xfId="24899" xr:uid="{00000000-0005-0000-0000-0000DF980000}"/>
    <cellStyle name="Normal 3 5 4 4 5" xfId="39742" xr:uid="{00000000-0005-0000-0000-0000E0980000}"/>
    <cellStyle name="Normal 3 5 4 4 6" xfId="50717" xr:uid="{00000000-0005-0000-0000-0000E1980000}"/>
    <cellStyle name="Normal 3 5 4 5" xfId="24900" xr:uid="{00000000-0005-0000-0000-0000E2980000}"/>
    <cellStyle name="Normal 3 5 4 5 2" xfId="24901" xr:uid="{00000000-0005-0000-0000-0000E3980000}"/>
    <cellStyle name="Normal 3 5 4 5 2 2" xfId="24902" xr:uid="{00000000-0005-0000-0000-0000E4980000}"/>
    <cellStyle name="Normal 3 5 4 5 3" xfId="24903" xr:uid="{00000000-0005-0000-0000-0000E5980000}"/>
    <cellStyle name="Normal 3 5 4 5 4" xfId="24904" xr:uid="{00000000-0005-0000-0000-0000E6980000}"/>
    <cellStyle name="Normal 3 5 4 5 5" xfId="50719" xr:uid="{00000000-0005-0000-0000-0000E7980000}"/>
    <cellStyle name="Normal 3 5 4 6" xfId="24905" xr:uid="{00000000-0005-0000-0000-0000E8980000}"/>
    <cellStyle name="Normal 3 5 4 6 2" xfId="24906" xr:uid="{00000000-0005-0000-0000-0000E9980000}"/>
    <cellStyle name="Normal 3 5 4 6 2 2" xfId="24907" xr:uid="{00000000-0005-0000-0000-0000EA980000}"/>
    <cellStyle name="Normal 3 5 4 6 3" xfId="24908" xr:uid="{00000000-0005-0000-0000-0000EB980000}"/>
    <cellStyle name="Normal 3 5 4 6 4" xfId="24909" xr:uid="{00000000-0005-0000-0000-0000EC980000}"/>
    <cellStyle name="Normal 3 5 4 7" xfId="24910" xr:uid="{00000000-0005-0000-0000-0000ED980000}"/>
    <cellStyle name="Normal 3 5 4 7 2" xfId="24911" xr:uid="{00000000-0005-0000-0000-0000EE980000}"/>
    <cellStyle name="Normal 3 5 4 8" xfId="24912" xr:uid="{00000000-0005-0000-0000-0000EF980000}"/>
    <cellStyle name="Normal 3 5 4 9" xfId="24913" xr:uid="{00000000-0005-0000-0000-0000F0980000}"/>
    <cellStyle name="Normal 3 5 5" xfId="24914" xr:uid="{00000000-0005-0000-0000-0000F1980000}"/>
    <cellStyle name="Normal 3 5 5 2" xfId="24915" xr:uid="{00000000-0005-0000-0000-0000F2980000}"/>
    <cellStyle name="Normal 3 5 5 2 2" xfId="24916" xr:uid="{00000000-0005-0000-0000-0000F3980000}"/>
    <cellStyle name="Normal 3 5 5 2 2 2" xfId="24917" xr:uid="{00000000-0005-0000-0000-0000F4980000}"/>
    <cellStyle name="Normal 3 5 5 2 2 3" xfId="50722" xr:uid="{00000000-0005-0000-0000-0000F5980000}"/>
    <cellStyle name="Normal 3 5 5 2 3" xfId="24918" xr:uid="{00000000-0005-0000-0000-0000F6980000}"/>
    <cellStyle name="Normal 3 5 5 2 4" xfId="24919" xr:uid="{00000000-0005-0000-0000-0000F7980000}"/>
    <cellStyle name="Normal 3 5 5 2 5" xfId="39744" xr:uid="{00000000-0005-0000-0000-0000F8980000}"/>
    <cellStyle name="Normal 3 5 5 2 6" xfId="50721" xr:uid="{00000000-0005-0000-0000-0000F9980000}"/>
    <cellStyle name="Normal 3 5 5 3" xfId="24920" xr:uid="{00000000-0005-0000-0000-0000FA980000}"/>
    <cellStyle name="Normal 3 5 5 3 2" xfId="24921" xr:uid="{00000000-0005-0000-0000-0000FB980000}"/>
    <cellStyle name="Normal 3 5 5 3 3" xfId="50723" xr:uid="{00000000-0005-0000-0000-0000FC980000}"/>
    <cellStyle name="Normal 3 5 5 4" xfId="24922" xr:uid="{00000000-0005-0000-0000-0000FD980000}"/>
    <cellStyle name="Normal 3 5 5 5" xfId="24923" xr:uid="{00000000-0005-0000-0000-0000FE980000}"/>
    <cellStyle name="Normal 3 5 5 6" xfId="39743" xr:uid="{00000000-0005-0000-0000-0000FF980000}"/>
    <cellStyle name="Normal 3 5 5 7" xfId="50720" xr:uid="{00000000-0005-0000-0000-000000990000}"/>
    <cellStyle name="Normal 3 5 6" xfId="24924" xr:uid="{00000000-0005-0000-0000-000001990000}"/>
    <cellStyle name="Normal 3 5 6 2" xfId="24925" xr:uid="{00000000-0005-0000-0000-000002990000}"/>
    <cellStyle name="Normal 3 5 6 2 2" xfId="24926" xr:uid="{00000000-0005-0000-0000-000003990000}"/>
    <cellStyle name="Normal 3 5 6 2 2 2" xfId="24927" xr:uid="{00000000-0005-0000-0000-000004990000}"/>
    <cellStyle name="Normal 3 5 6 2 2 3" xfId="50726" xr:uid="{00000000-0005-0000-0000-000005990000}"/>
    <cellStyle name="Normal 3 5 6 2 3" xfId="24928" xr:uid="{00000000-0005-0000-0000-000006990000}"/>
    <cellStyle name="Normal 3 5 6 2 4" xfId="24929" xr:uid="{00000000-0005-0000-0000-000007990000}"/>
    <cellStyle name="Normal 3 5 6 2 5" xfId="39746" xr:uid="{00000000-0005-0000-0000-000008990000}"/>
    <cellStyle name="Normal 3 5 6 2 6" xfId="50725" xr:uid="{00000000-0005-0000-0000-000009990000}"/>
    <cellStyle name="Normal 3 5 6 3" xfId="24930" xr:uid="{00000000-0005-0000-0000-00000A990000}"/>
    <cellStyle name="Normal 3 5 6 3 2" xfId="24931" xr:uid="{00000000-0005-0000-0000-00000B990000}"/>
    <cellStyle name="Normal 3 5 6 3 3" xfId="50727" xr:uid="{00000000-0005-0000-0000-00000C990000}"/>
    <cellStyle name="Normal 3 5 6 4" xfId="24932" xr:uid="{00000000-0005-0000-0000-00000D990000}"/>
    <cellStyle name="Normal 3 5 6 5" xfId="24933" xr:uid="{00000000-0005-0000-0000-00000E990000}"/>
    <cellStyle name="Normal 3 5 6 6" xfId="39745" xr:uid="{00000000-0005-0000-0000-00000F990000}"/>
    <cellStyle name="Normal 3 5 6 7" xfId="50724" xr:uid="{00000000-0005-0000-0000-000010990000}"/>
    <cellStyle name="Normal 3 5 7" xfId="24934" xr:uid="{00000000-0005-0000-0000-000011990000}"/>
    <cellStyle name="Normal 3 5 7 2" xfId="24935" xr:uid="{00000000-0005-0000-0000-000012990000}"/>
    <cellStyle name="Normal 3 5 7 2 2" xfId="24936" xr:uid="{00000000-0005-0000-0000-000013990000}"/>
    <cellStyle name="Normal 3 5 7 2 3" xfId="50729" xr:uid="{00000000-0005-0000-0000-000014990000}"/>
    <cellStyle name="Normal 3 5 7 3" xfId="24937" xr:uid="{00000000-0005-0000-0000-000015990000}"/>
    <cellStyle name="Normal 3 5 7 4" xfId="24938" xr:uid="{00000000-0005-0000-0000-000016990000}"/>
    <cellStyle name="Normal 3 5 7 5" xfId="39747" xr:uid="{00000000-0005-0000-0000-000017990000}"/>
    <cellStyle name="Normal 3 5 7 6" xfId="50728" xr:uid="{00000000-0005-0000-0000-000018990000}"/>
    <cellStyle name="Normal 3 5 8" xfId="24939" xr:uid="{00000000-0005-0000-0000-000019990000}"/>
    <cellStyle name="Normal 3 5 8 2" xfId="24940" xr:uid="{00000000-0005-0000-0000-00001A990000}"/>
    <cellStyle name="Normal 3 5 8 2 2" xfId="24941" xr:uid="{00000000-0005-0000-0000-00001B990000}"/>
    <cellStyle name="Normal 3 5 8 3" xfId="24942" xr:uid="{00000000-0005-0000-0000-00001C990000}"/>
    <cellStyle name="Normal 3 5 8 4" xfId="24943" xr:uid="{00000000-0005-0000-0000-00001D990000}"/>
    <cellStyle name="Normal 3 5 8 5" xfId="50730" xr:uid="{00000000-0005-0000-0000-00001E990000}"/>
    <cellStyle name="Normal 3 5 9" xfId="24944" xr:uid="{00000000-0005-0000-0000-00001F990000}"/>
    <cellStyle name="Normal 3 5 9 2" xfId="24945" xr:uid="{00000000-0005-0000-0000-000020990000}"/>
    <cellStyle name="Normal 3 5 9 2 2" xfId="24946" xr:uid="{00000000-0005-0000-0000-000021990000}"/>
    <cellStyle name="Normal 3 5 9 3" xfId="24947" xr:uid="{00000000-0005-0000-0000-000022990000}"/>
    <cellStyle name="Normal 3 5 9 4" xfId="24948" xr:uid="{00000000-0005-0000-0000-000023990000}"/>
    <cellStyle name="Normal 3 6" xfId="24949" xr:uid="{00000000-0005-0000-0000-000024990000}"/>
    <cellStyle name="Normal 3 6 10" xfId="24950" xr:uid="{00000000-0005-0000-0000-000025990000}"/>
    <cellStyle name="Normal 3 6 11" xfId="24951" xr:uid="{00000000-0005-0000-0000-000026990000}"/>
    <cellStyle name="Normal 3 6 12" xfId="35393" xr:uid="{00000000-0005-0000-0000-000027990000}"/>
    <cellStyle name="Normal 3 6 13" xfId="42081" xr:uid="{00000000-0005-0000-0000-000028990000}"/>
    <cellStyle name="Normal 3 6 2" xfId="24952" xr:uid="{00000000-0005-0000-0000-000029990000}"/>
    <cellStyle name="Normal 3 6 2 10" xfId="24953" xr:uid="{00000000-0005-0000-0000-00002A990000}"/>
    <cellStyle name="Normal 3 6 2 11" xfId="35394" xr:uid="{00000000-0005-0000-0000-00002B990000}"/>
    <cellStyle name="Normal 3 6 2 12" xfId="50731" xr:uid="{00000000-0005-0000-0000-00002C990000}"/>
    <cellStyle name="Normal 3 6 2 2" xfId="24954" xr:uid="{00000000-0005-0000-0000-00002D990000}"/>
    <cellStyle name="Normal 3 6 2 2 10" xfId="35395" xr:uid="{00000000-0005-0000-0000-00002E990000}"/>
    <cellStyle name="Normal 3 6 2 2 11" xfId="50732" xr:uid="{00000000-0005-0000-0000-00002F990000}"/>
    <cellStyle name="Normal 3 6 2 2 2" xfId="24955" xr:uid="{00000000-0005-0000-0000-000030990000}"/>
    <cellStyle name="Normal 3 6 2 2 2 2" xfId="24956" xr:uid="{00000000-0005-0000-0000-000031990000}"/>
    <cellStyle name="Normal 3 6 2 2 2 2 2" xfId="24957" xr:uid="{00000000-0005-0000-0000-000032990000}"/>
    <cellStyle name="Normal 3 6 2 2 2 2 2 2" xfId="24958" xr:uid="{00000000-0005-0000-0000-000033990000}"/>
    <cellStyle name="Normal 3 6 2 2 2 2 2 3" xfId="50735" xr:uid="{00000000-0005-0000-0000-000034990000}"/>
    <cellStyle name="Normal 3 6 2 2 2 2 3" xfId="24959" xr:uid="{00000000-0005-0000-0000-000035990000}"/>
    <cellStyle name="Normal 3 6 2 2 2 2 4" xfId="24960" xr:uid="{00000000-0005-0000-0000-000036990000}"/>
    <cellStyle name="Normal 3 6 2 2 2 2 5" xfId="39749" xr:uid="{00000000-0005-0000-0000-000037990000}"/>
    <cellStyle name="Normal 3 6 2 2 2 2 6" xfId="50734" xr:uid="{00000000-0005-0000-0000-000038990000}"/>
    <cellStyle name="Normal 3 6 2 2 2 3" xfId="24961" xr:uid="{00000000-0005-0000-0000-000039990000}"/>
    <cellStyle name="Normal 3 6 2 2 2 3 2" xfId="24962" xr:uid="{00000000-0005-0000-0000-00003A990000}"/>
    <cellStyle name="Normal 3 6 2 2 2 3 3" xfId="50736" xr:uid="{00000000-0005-0000-0000-00003B990000}"/>
    <cellStyle name="Normal 3 6 2 2 2 4" xfId="24963" xr:uid="{00000000-0005-0000-0000-00003C990000}"/>
    <cellStyle name="Normal 3 6 2 2 2 5" xfId="24964" xr:uid="{00000000-0005-0000-0000-00003D990000}"/>
    <cellStyle name="Normal 3 6 2 2 2 6" xfId="39748" xr:uid="{00000000-0005-0000-0000-00003E990000}"/>
    <cellStyle name="Normal 3 6 2 2 2 7" xfId="50733" xr:uid="{00000000-0005-0000-0000-00003F990000}"/>
    <cellStyle name="Normal 3 6 2 2 3" xfId="24965" xr:uid="{00000000-0005-0000-0000-000040990000}"/>
    <cellStyle name="Normal 3 6 2 2 3 2" xfId="24966" xr:uid="{00000000-0005-0000-0000-000041990000}"/>
    <cellStyle name="Normal 3 6 2 2 3 2 2" xfId="24967" xr:uid="{00000000-0005-0000-0000-000042990000}"/>
    <cellStyle name="Normal 3 6 2 2 3 2 2 2" xfId="24968" xr:uid="{00000000-0005-0000-0000-000043990000}"/>
    <cellStyle name="Normal 3 6 2 2 3 2 2 3" xfId="50739" xr:uid="{00000000-0005-0000-0000-000044990000}"/>
    <cellStyle name="Normal 3 6 2 2 3 2 3" xfId="24969" xr:uid="{00000000-0005-0000-0000-000045990000}"/>
    <cellStyle name="Normal 3 6 2 2 3 2 4" xfId="24970" xr:uid="{00000000-0005-0000-0000-000046990000}"/>
    <cellStyle name="Normal 3 6 2 2 3 2 5" xfId="39751" xr:uid="{00000000-0005-0000-0000-000047990000}"/>
    <cellStyle name="Normal 3 6 2 2 3 2 6" xfId="50738" xr:uid="{00000000-0005-0000-0000-000048990000}"/>
    <cellStyle name="Normal 3 6 2 2 3 3" xfId="24971" xr:uid="{00000000-0005-0000-0000-000049990000}"/>
    <cellStyle name="Normal 3 6 2 2 3 3 2" xfId="24972" xr:uid="{00000000-0005-0000-0000-00004A990000}"/>
    <cellStyle name="Normal 3 6 2 2 3 3 3" xfId="50740" xr:uid="{00000000-0005-0000-0000-00004B990000}"/>
    <cellStyle name="Normal 3 6 2 2 3 4" xfId="24973" xr:uid="{00000000-0005-0000-0000-00004C990000}"/>
    <cellStyle name="Normal 3 6 2 2 3 5" xfId="24974" xr:uid="{00000000-0005-0000-0000-00004D990000}"/>
    <cellStyle name="Normal 3 6 2 2 3 6" xfId="39750" xr:uid="{00000000-0005-0000-0000-00004E990000}"/>
    <cellStyle name="Normal 3 6 2 2 3 7" xfId="50737" xr:uid="{00000000-0005-0000-0000-00004F990000}"/>
    <cellStyle name="Normal 3 6 2 2 4" xfId="24975" xr:uid="{00000000-0005-0000-0000-000050990000}"/>
    <cellStyle name="Normal 3 6 2 2 4 2" xfId="24976" xr:uid="{00000000-0005-0000-0000-000051990000}"/>
    <cellStyle name="Normal 3 6 2 2 4 2 2" xfId="24977" xr:uid="{00000000-0005-0000-0000-000052990000}"/>
    <cellStyle name="Normal 3 6 2 2 4 2 3" xfId="50742" xr:uid="{00000000-0005-0000-0000-000053990000}"/>
    <cellStyle name="Normal 3 6 2 2 4 3" xfId="24978" xr:uid="{00000000-0005-0000-0000-000054990000}"/>
    <cellStyle name="Normal 3 6 2 2 4 4" xfId="24979" xr:uid="{00000000-0005-0000-0000-000055990000}"/>
    <cellStyle name="Normal 3 6 2 2 4 5" xfId="39752" xr:uid="{00000000-0005-0000-0000-000056990000}"/>
    <cellStyle name="Normal 3 6 2 2 4 6" xfId="50741" xr:uid="{00000000-0005-0000-0000-000057990000}"/>
    <cellStyle name="Normal 3 6 2 2 5" xfId="24980" xr:uid="{00000000-0005-0000-0000-000058990000}"/>
    <cellStyle name="Normal 3 6 2 2 5 2" xfId="24981" xr:uid="{00000000-0005-0000-0000-000059990000}"/>
    <cellStyle name="Normal 3 6 2 2 5 2 2" xfId="24982" xr:uid="{00000000-0005-0000-0000-00005A990000}"/>
    <cellStyle name="Normal 3 6 2 2 5 3" xfId="24983" xr:uid="{00000000-0005-0000-0000-00005B990000}"/>
    <cellStyle name="Normal 3 6 2 2 5 4" xfId="24984" xr:uid="{00000000-0005-0000-0000-00005C990000}"/>
    <cellStyle name="Normal 3 6 2 2 5 5" xfId="50743" xr:uid="{00000000-0005-0000-0000-00005D990000}"/>
    <cellStyle name="Normal 3 6 2 2 6" xfId="24985" xr:uid="{00000000-0005-0000-0000-00005E990000}"/>
    <cellStyle name="Normal 3 6 2 2 6 2" xfId="24986" xr:uid="{00000000-0005-0000-0000-00005F990000}"/>
    <cellStyle name="Normal 3 6 2 2 6 2 2" xfId="24987" xr:uid="{00000000-0005-0000-0000-000060990000}"/>
    <cellStyle name="Normal 3 6 2 2 6 3" xfId="24988" xr:uid="{00000000-0005-0000-0000-000061990000}"/>
    <cellStyle name="Normal 3 6 2 2 6 4" xfId="24989" xr:uid="{00000000-0005-0000-0000-000062990000}"/>
    <cellStyle name="Normal 3 6 2 2 7" xfId="24990" xr:uid="{00000000-0005-0000-0000-000063990000}"/>
    <cellStyle name="Normal 3 6 2 2 7 2" xfId="24991" xr:uid="{00000000-0005-0000-0000-000064990000}"/>
    <cellStyle name="Normal 3 6 2 2 8" xfId="24992" xr:uid="{00000000-0005-0000-0000-000065990000}"/>
    <cellStyle name="Normal 3 6 2 2 9" xfId="24993" xr:uid="{00000000-0005-0000-0000-000066990000}"/>
    <cellStyle name="Normal 3 6 2 3" xfId="24994" xr:uid="{00000000-0005-0000-0000-000067990000}"/>
    <cellStyle name="Normal 3 6 2 3 2" xfId="24995" xr:uid="{00000000-0005-0000-0000-000068990000}"/>
    <cellStyle name="Normal 3 6 2 3 2 2" xfId="24996" xr:uid="{00000000-0005-0000-0000-000069990000}"/>
    <cellStyle name="Normal 3 6 2 3 2 2 2" xfId="24997" xr:uid="{00000000-0005-0000-0000-00006A990000}"/>
    <cellStyle name="Normal 3 6 2 3 2 2 3" xfId="50746" xr:uid="{00000000-0005-0000-0000-00006B990000}"/>
    <cellStyle name="Normal 3 6 2 3 2 3" xfId="24998" xr:uid="{00000000-0005-0000-0000-00006C990000}"/>
    <cellStyle name="Normal 3 6 2 3 2 4" xfId="24999" xr:uid="{00000000-0005-0000-0000-00006D990000}"/>
    <cellStyle name="Normal 3 6 2 3 2 5" xfId="39754" xr:uid="{00000000-0005-0000-0000-00006E990000}"/>
    <cellStyle name="Normal 3 6 2 3 2 6" xfId="50745" xr:uid="{00000000-0005-0000-0000-00006F990000}"/>
    <cellStyle name="Normal 3 6 2 3 3" xfId="25000" xr:uid="{00000000-0005-0000-0000-000070990000}"/>
    <cellStyle name="Normal 3 6 2 3 3 2" xfId="25001" xr:uid="{00000000-0005-0000-0000-000071990000}"/>
    <cellStyle name="Normal 3 6 2 3 3 3" xfId="50747" xr:uid="{00000000-0005-0000-0000-000072990000}"/>
    <cellStyle name="Normal 3 6 2 3 4" xfId="25002" xr:uid="{00000000-0005-0000-0000-000073990000}"/>
    <cellStyle name="Normal 3 6 2 3 5" xfId="25003" xr:uid="{00000000-0005-0000-0000-000074990000}"/>
    <cellStyle name="Normal 3 6 2 3 6" xfId="39753" xr:uid="{00000000-0005-0000-0000-000075990000}"/>
    <cellStyle name="Normal 3 6 2 3 7" xfId="50744" xr:uid="{00000000-0005-0000-0000-000076990000}"/>
    <cellStyle name="Normal 3 6 2 4" xfId="25004" xr:uid="{00000000-0005-0000-0000-000077990000}"/>
    <cellStyle name="Normal 3 6 2 4 2" xfId="25005" xr:uid="{00000000-0005-0000-0000-000078990000}"/>
    <cellStyle name="Normal 3 6 2 4 2 2" xfId="25006" xr:uid="{00000000-0005-0000-0000-000079990000}"/>
    <cellStyle name="Normal 3 6 2 4 2 2 2" xfId="25007" xr:uid="{00000000-0005-0000-0000-00007A990000}"/>
    <cellStyle name="Normal 3 6 2 4 2 2 3" xfId="50750" xr:uid="{00000000-0005-0000-0000-00007B990000}"/>
    <cellStyle name="Normal 3 6 2 4 2 3" xfId="25008" xr:uid="{00000000-0005-0000-0000-00007C990000}"/>
    <cellStyle name="Normal 3 6 2 4 2 4" xfId="25009" xr:uid="{00000000-0005-0000-0000-00007D990000}"/>
    <cellStyle name="Normal 3 6 2 4 2 5" xfId="39756" xr:uid="{00000000-0005-0000-0000-00007E990000}"/>
    <cellStyle name="Normal 3 6 2 4 2 6" xfId="50749" xr:uid="{00000000-0005-0000-0000-00007F990000}"/>
    <cellStyle name="Normal 3 6 2 4 3" xfId="25010" xr:uid="{00000000-0005-0000-0000-000080990000}"/>
    <cellStyle name="Normal 3 6 2 4 3 2" xfId="25011" xr:uid="{00000000-0005-0000-0000-000081990000}"/>
    <cellStyle name="Normal 3 6 2 4 3 3" xfId="50751" xr:uid="{00000000-0005-0000-0000-000082990000}"/>
    <cellStyle name="Normal 3 6 2 4 4" xfId="25012" xr:uid="{00000000-0005-0000-0000-000083990000}"/>
    <cellStyle name="Normal 3 6 2 4 5" xfId="25013" xr:uid="{00000000-0005-0000-0000-000084990000}"/>
    <cellStyle name="Normal 3 6 2 4 6" xfId="39755" xr:uid="{00000000-0005-0000-0000-000085990000}"/>
    <cellStyle name="Normal 3 6 2 4 7" xfId="50748" xr:uid="{00000000-0005-0000-0000-000086990000}"/>
    <cellStyle name="Normal 3 6 2 5" xfId="25014" xr:uid="{00000000-0005-0000-0000-000087990000}"/>
    <cellStyle name="Normal 3 6 2 5 2" xfId="25015" xr:uid="{00000000-0005-0000-0000-000088990000}"/>
    <cellStyle name="Normal 3 6 2 5 2 2" xfId="25016" xr:uid="{00000000-0005-0000-0000-000089990000}"/>
    <cellStyle name="Normal 3 6 2 5 2 3" xfId="50753" xr:uid="{00000000-0005-0000-0000-00008A990000}"/>
    <cellStyle name="Normal 3 6 2 5 3" xfId="25017" xr:uid="{00000000-0005-0000-0000-00008B990000}"/>
    <cellStyle name="Normal 3 6 2 5 4" xfId="25018" xr:uid="{00000000-0005-0000-0000-00008C990000}"/>
    <cellStyle name="Normal 3 6 2 5 5" xfId="39757" xr:uid="{00000000-0005-0000-0000-00008D990000}"/>
    <cellStyle name="Normal 3 6 2 5 6" xfId="50752" xr:uid="{00000000-0005-0000-0000-00008E990000}"/>
    <cellStyle name="Normal 3 6 2 6" xfId="25019" xr:uid="{00000000-0005-0000-0000-00008F990000}"/>
    <cellStyle name="Normal 3 6 2 6 2" xfId="25020" xr:uid="{00000000-0005-0000-0000-000090990000}"/>
    <cellStyle name="Normal 3 6 2 6 2 2" xfId="25021" xr:uid="{00000000-0005-0000-0000-000091990000}"/>
    <cellStyle name="Normal 3 6 2 6 3" xfId="25022" xr:uid="{00000000-0005-0000-0000-000092990000}"/>
    <cellStyle name="Normal 3 6 2 6 4" xfId="25023" xr:uid="{00000000-0005-0000-0000-000093990000}"/>
    <cellStyle name="Normal 3 6 2 6 5" xfId="50754" xr:uid="{00000000-0005-0000-0000-000094990000}"/>
    <cellStyle name="Normal 3 6 2 7" xfId="25024" xr:uid="{00000000-0005-0000-0000-000095990000}"/>
    <cellStyle name="Normal 3 6 2 7 2" xfId="25025" xr:uid="{00000000-0005-0000-0000-000096990000}"/>
    <cellStyle name="Normal 3 6 2 7 2 2" xfId="25026" xr:uid="{00000000-0005-0000-0000-000097990000}"/>
    <cellStyle name="Normal 3 6 2 7 3" xfId="25027" xr:uid="{00000000-0005-0000-0000-000098990000}"/>
    <cellStyle name="Normal 3 6 2 7 4" xfId="25028" xr:uid="{00000000-0005-0000-0000-000099990000}"/>
    <cellStyle name="Normal 3 6 2 8" xfId="25029" xr:uid="{00000000-0005-0000-0000-00009A990000}"/>
    <cellStyle name="Normal 3 6 2 8 2" xfId="25030" xr:uid="{00000000-0005-0000-0000-00009B990000}"/>
    <cellStyle name="Normal 3 6 2 9" xfId="25031" xr:uid="{00000000-0005-0000-0000-00009C990000}"/>
    <cellStyle name="Normal 3 6 3" xfId="25032" xr:uid="{00000000-0005-0000-0000-00009D990000}"/>
    <cellStyle name="Normal 3 6 3 10" xfId="35396" xr:uid="{00000000-0005-0000-0000-00009E990000}"/>
    <cellStyle name="Normal 3 6 3 11" xfId="50755" xr:uid="{00000000-0005-0000-0000-00009F990000}"/>
    <cellStyle name="Normal 3 6 3 2" xfId="25033" xr:uid="{00000000-0005-0000-0000-0000A0990000}"/>
    <cellStyle name="Normal 3 6 3 2 2" xfId="25034" xr:uid="{00000000-0005-0000-0000-0000A1990000}"/>
    <cellStyle name="Normal 3 6 3 2 2 2" xfId="25035" xr:uid="{00000000-0005-0000-0000-0000A2990000}"/>
    <cellStyle name="Normal 3 6 3 2 2 2 2" xfId="25036" xr:uid="{00000000-0005-0000-0000-0000A3990000}"/>
    <cellStyle name="Normal 3 6 3 2 2 2 3" xfId="50758" xr:uid="{00000000-0005-0000-0000-0000A4990000}"/>
    <cellStyle name="Normal 3 6 3 2 2 3" xfId="25037" xr:uid="{00000000-0005-0000-0000-0000A5990000}"/>
    <cellStyle name="Normal 3 6 3 2 2 4" xfId="25038" xr:uid="{00000000-0005-0000-0000-0000A6990000}"/>
    <cellStyle name="Normal 3 6 3 2 2 5" xfId="39759" xr:uid="{00000000-0005-0000-0000-0000A7990000}"/>
    <cellStyle name="Normal 3 6 3 2 2 6" xfId="50757" xr:uid="{00000000-0005-0000-0000-0000A8990000}"/>
    <cellStyle name="Normal 3 6 3 2 3" xfId="25039" xr:uid="{00000000-0005-0000-0000-0000A9990000}"/>
    <cellStyle name="Normal 3 6 3 2 3 2" xfId="25040" xr:uid="{00000000-0005-0000-0000-0000AA990000}"/>
    <cellStyle name="Normal 3 6 3 2 3 3" xfId="50759" xr:uid="{00000000-0005-0000-0000-0000AB990000}"/>
    <cellStyle name="Normal 3 6 3 2 4" xfId="25041" xr:uid="{00000000-0005-0000-0000-0000AC990000}"/>
    <cellStyle name="Normal 3 6 3 2 5" xfId="25042" xr:uid="{00000000-0005-0000-0000-0000AD990000}"/>
    <cellStyle name="Normal 3 6 3 2 6" xfId="39758" xr:uid="{00000000-0005-0000-0000-0000AE990000}"/>
    <cellStyle name="Normal 3 6 3 2 7" xfId="50756" xr:uid="{00000000-0005-0000-0000-0000AF990000}"/>
    <cellStyle name="Normal 3 6 3 3" xfId="25043" xr:uid="{00000000-0005-0000-0000-0000B0990000}"/>
    <cellStyle name="Normal 3 6 3 3 2" xfId="25044" xr:uid="{00000000-0005-0000-0000-0000B1990000}"/>
    <cellStyle name="Normal 3 6 3 3 2 2" xfId="25045" xr:uid="{00000000-0005-0000-0000-0000B2990000}"/>
    <cellStyle name="Normal 3 6 3 3 2 2 2" xfId="25046" xr:uid="{00000000-0005-0000-0000-0000B3990000}"/>
    <cellStyle name="Normal 3 6 3 3 2 2 3" xfId="50762" xr:uid="{00000000-0005-0000-0000-0000B4990000}"/>
    <cellStyle name="Normal 3 6 3 3 2 3" xfId="25047" xr:uid="{00000000-0005-0000-0000-0000B5990000}"/>
    <cellStyle name="Normal 3 6 3 3 2 4" xfId="25048" xr:uid="{00000000-0005-0000-0000-0000B6990000}"/>
    <cellStyle name="Normal 3 6 3 3 2 5" xfId="39761" xr:uid="{00000000-0005-0000-0000-0000B7990000}"/>
    <cellStyle name="Normal 3 6 3 3 2 6" xfId="50761" xr:uid="{00000000-0005-0000-0000-0000B8990000}"/>
    <cellStyle name="Normal 3 6 3 3 3" xfId="25049" xr:uid="{00000000-0005-0000-0000-0000B9990000}"/>
    <cellStyle name="Normal 3 6 3 3 3 2" xfId="25050" xr:uid="{00000000-0005-0000-0000-0000BA990000}"/>
    <cellStyle name="Normal 3 6 3 3 3 3" xfId="50763" xr:uid="{00000000-0005-0000-0000-0000BB990000}"/>
    <cellStyle name="Normal 3 6 3 3 4" xfId="25051" xr:uid="{00000000-0005-0000-0000-0000BC990000}"/>
    <cellStyle name="Normal 3 6 3 3 5" xfId="25052" xr:uid="{00000000-0005-0000-0000-0000BD990000}"/>
    <cellStyle name="Normal 3 6 3 3 6" xfId="39760" xr:uid="{00000000-0005-0000-0000-0000BE990000}"/>
    <cellStyle name="Normal 3 6 3 3 7" xfId="50760" xr:uid="{00000000-0005-0000-0000-0000BF990000}"/>
    <cellStyle name="Normal 3 6 3 4" xfId="25053" xr:uid="{00000000-0005-0000-0000-0000C0990000}"/>
    <cellStyle name="Normal 3 6 3 4 2" xfId="25054" xr:uid="{00000000-0005-0000-0000-0000C1990000}"/>
    <cellStyle name="Normal 3 6 3 4 2 2" xfId="25055" xr:uid="{00000000-0005-0000-0000-0000C2990000}"/>
    <cellStyle name="Normal 3 6 3 4 2 3" xfId="50765" xr:uid="{00000000-0005-0000-0000-0000C3990000}"/>
    <cellStyle name="Normal 3 6 3 4 3" xfId="25056" xr:uid="{00000000-0005-0000-0000-0000C4990000}"/>
    <cellStyle name="Normal 3 6 3 4 4" xfId="25057" xr:uid="{00000000-0005-0000-0000-0000C5990000}"/>
    <cellStyle name="Normal 3 6 3 4 5" xfId="39762" xr:uid="{00000000-0005-0000-0000-0000C6990000}"/>
    <cellStyle name="Normal 3 6 3 4 6" xfId="50764" xr:uid="{00000000-0005-0000-0000-0000C7990000}"/>
    <cellStyle name="Normal 3 6 3 5" xfId="25058" xr:uid="{00000000-0005-0000-0000-0000C8990000}"/>
    <cellStyle name="Normal 3 6 3 5 2" xfId="25059" xr:uid="{00000000-0005-0000-0000-0000C9990000}"/>
    <cellStyle name="Normal 3 6 3 5 2 2" xfId="25060" xr:uid="{00000000-0005-0000-0000-0000CA990000}"/>
    <cellStyle name="Normal 3 6 3 5 3" xfId="25061" xr:uid="{00000000-0005-0000-0000-0000CB990000}"/>
    <cellStyle name="Normal 3 6 3 5 4" xfId="25062" xr:uid="{00000000-0005-0000-0000-0000CC990000}"/>
    <cellStyle name="Normal 3 6 3 5 5" xfId="50766" xr:uid="{00000000-0005-0000-0000-0000CD990000}"/>
    <cellStyle name="Normal 3 6 3 6" xfId="25063" xr:uid="{00000000-0005-0000-0000-0000CE990000}"/>
    <cellStyle name="Normal 3 6 3 6 2" xfId="25064" xr:uid="{00000000-0005-0000-0000-0000CF990000}"/>
    <cellStyle name="Normal 3 6 3 6 2 2" xfId="25065" xr:uid="{00000000-0005-0000-0000-0000D0990000}"/>
    <cellStyle name="Normal 3 6 3 6 3" xfId="25066" xr:uid="{00000000-0005-0000-0000-0000D1990000}"/>
    <cellStyle name="Normal 3 6 3 6 4" xfId="25067" xr:uid="{00000000-0005-0000-0000-0000D2990000}"/>
    <cellStyle name="Normal 3 6 3 7" xfId="25068" xr:uid="{00000000-0005-0000-0000-0000D3990000}"/>
    <cellStyle name="Normal 3 6 3 7 2" xfId="25069" xr:uid="{00000000-0005-0000-0000-0000D4990000}"/>
    <cellStyle name="Normal 3 6 3 8" xfId="25070" xr:uid="{00000000-0005-0000-0000-0000D5990000}"/>
    <cellStyle name="Normal 3 6 3 9" xfId="25071" xr:uid="{00000000-0005-0000-0000-0000D6990000}"/>
    <cellStyle name="Normal 3 6 4" xfId="25072" xr:uid="{00000000-0005-0000-0000-0000D7990000}"/>
    <cellStyle name="Normal 3 6 4 2" xfId="25073" xr:uid="{00000000-0005-0000-0000-0000D8990000}"/>
    <cellStyle name="Normal 3 6 4 2 2" xfId="25074" xr:uid="{00000000-0005-0000-0000-0000D9990000}"/>
    <cellStyle name="Normal 3 6 4 2 2 2" xfId="25075" xr:uid="{00000000-0005-0000-0000-0000DA990000}"/>
    <cellStyle name="Normal 3 6 4 2 2 3" xfId="50769" xr:uid="{00000000-0005-0000-0000-0000DB990000}"/>
    <cellStyle name="Normal 3 6 4 2 3" xfId="25076" xr:uid="{00000000-0005-0000-0000-0000DC990000}"/>
    <cellStyle name="Normal 3 6 4 2 4" xfId="25077" xr:uid="{00000000-0005-0000-0000-0000DD990000}"/>
    <cellStyle name="Normal 3 6 4 2 5" xfId="39764" xr:uid="{00000000-0005-0000-0000-0000DE990000}"/>
    <cellStyle name="Normal 3 6 4 2 6" xfId="50768" xr:uid="{00000000-0005-0000-0000-0000DF990000}"/>
    <cellStyle name="Normal 3 6 4 3" xfId="25078" xr:uid="{00000000-0005-0000-0000-0000E0990000}"/>
    <cellStyle name="Normal 3 6 4 3 2" xfId="25079" xr:uid="{00000000-0005-0000-0000-0000E1990000}"/>
    <cellStyle name="Normal 3 6 4 3 3" xfId="50770" xr:uid="{00000000-0005-0000-0000-0000E2990000}"/>
    <cellStyle name="Normal 3 6 4 4" xfId="25080" xr:uid="{00000000-0005-0000-0000-0000E3990000}"/>
    <cellStyle name="Normal 3 6 4 5" xfId="25081" xr:uid="{00000000-0005-0000-0000-0000E4990000}"/>
    <cellStyle name="Normal 3 6 4 6" xfId="39763" xr:uid="{00000000-0005-0000-0000-0000E5990000}"/>
    <cellStyle name="Normal 3 6 4 7" xfId="50767" xr:uid="{00000000-0005-0000-0000-0000E6990000}"/>
    <cellStyle name="Normal 3 6 5" xfId="25082" xr:uid="{00000000-0005-0000-0000-0000E7990000}"/>
    <cellStyle name="Normal 3 6 5 2" xfId="25083" xr:uid="{00000000-0005-0000-0000-0000E8990000}"/>
    <cellStyle name="Normal 3 6 5 2 2" xfId="25084" xr:uid="{00000000-0005-0000-0000-0000E9990000}"/>
    <cellStyle name="Normal 3 6 5 2 2 2" xfId="25085" xr:uid="{00000000-0005-0000-0000-0000EA990000}"/>
    <cellStyle name="Normal 3 6 5 2 2 3" xfId="50773" xr:uid="{00000000-0005-0000-0000-0000EB990000}"/>
    <cellStyle name="Normal 3 6 5 2 3" xfId="25086" xr:uid="{00000000-0005-0000-0000-0000EC990000}"/>
    <cellStyle name="Normal 3 6 5 2 4" xfId="25087" xr:uid="{00000000-0005-0000-0000-0000ED990000}"/>
    <cellStyle name="Normal 3 6 5 2 5" xfId="39766" xr:uid="{00000000-0005-0000-0000-0000EE990000}"/>
    <cellStyle name="Normal 3 6 5 2 6" xfId="50772" xr:uid="{00000000-0005-0000-0000-0000EF990000}"/>
    <cellStyle name="Normal 3 6 5 3" xfId="25088" xr:uid="{00000000-0005-0000-0000-0000F0990000}"/>
    <cellStyle name="Normal 3 6 5 3 2" xfId="25089" xr:uid="{00000000-0005-0000-0000-0000F1990000}"/>
    <cellStyle name="Normal 3 6 5 3 3" xfId="50774" xr:uid="{00000000-0005-0000-0000-0000F2990000}"/>
    <cellStyle name="Normal 3 6 5 4" xfId="25090" xr:uid="{00000000-0005-0000-0000-0000F3990000}"/>
    <cellStyle name="Normal 3 6 5 5" xfId="25091" xr:uid="{00000000-0005-0000-0000-0000F4990000}"/>
    <cellStyle name="Normal 3 6 5 6" xfId="39765" xr:uid="{00000000-0005-0000-0000-0000F5990000}"/>
    <cellStyle name="Normal 3 6 5 7" xfId="50771" xr:uid="{00000000-0005-0000-0000-0000F6990000}"/>
    <cellStyle name="Normal 3 6 6" xfId="25092" xr:uid="{00000000-0005-0000-0000-0000F7990000}"/>
    <cellStyle name="Normal 3 6 6 2" xfId="25093" xr:uid="{00000000-0005-0000-0000-0000F8990000}"/>
    <cellStyle name="Normal 3 6 6 2 2" xfId="25094" xr:uid="{00000000-0005-0000-0000-0000F9990000}"/>
    <cellStyle name="Normal 3 6 6 2 3" xfId="50776" xr:uid="{00000000-0005-0000-0000-0000FA990000}"/>
    <cellStyle name="Normal 3 6 6 3" xfId="25095" xr:uid="{00000000-0005-0000-0000-0000FB990000}"/>
    <cellStyle name="Normal 3 6 6 4" xfId="25096" xr:uid="{00000000-0005-0000-0000-0000FC990000}"/>
    <cellStyle name="Normal 3 6 6 5" xfId="39767" xr:uid="{00000000-0005-0000-0000-0000FD990000}"/>
    <cellStyle name="Normal 3 6 6 6" xfId="50775" xr:uid="{00000000-0005-0000-0000-0000FE990000}"/>
    <cellStyle name="Normal 3 6 7" xfId="25097" xr:uid="{00000000-0005-0000-0000-0000FF990000}"/>
    <cellStyle name="Normal 3 6 7 2" xfId="25098" xr:uid="{00000000-0005-0000-0000-0000009A0000}"/>
    <cellStyle name="Normal 3 6 7 2 2" xfId="25099" xr:uid="{00000000-0005-0000-0000-0000019A0000}"/>
    <cellStyle name="Normal 3 6 7 3" xfId="25100" xr:uid="{00000000-0005-0000-0000-0000029A0000}"/>
    <cellStyle name="Normal 3 6 7 4" xfId="25101" xr:uid="{00000000-0005-0000-0000-0000039A0000}"/>
    <cellStyle name="Normal 3 6 7 5" xfId="50777" xr:uid="{00000000-0005-0000-0000-0000049A0000}"/>
    <cellStyle name="Normal 3 6 8" xfId="25102" xr:uid="{00000000-0005-0000-0000-0000059A0000}"/>
    <cellStyle name="Normal 3 6 8 2" xfId="25103" xr:uid="{00000000-0005-0000-0000-0000069A0000}"/>
    <cellStyle name="Normal 3 6 8 2 2" xfId="25104" xr:uid="{00000000-0005-0000-0000-0000079A0000}"/>
    <cellStyle name="Normal 3 6 8 3" xfId="25105" xr:uid="{00000000-0005-0000-0000-0000089A0000}"/>
    <cellStyle name="Normal 3 6 8 4" xfId="25106" xr:uid="{00000000-0005-0000-0000-0000099A0000}"/>
    <cellStyle name="Normal 3 6 9" xfId="25107" xr:uid="{00000000-0005-0000-0000-00000A9A0000}"/>
    <cellStyle name="Normal 3 6 9 2" xfId="25108" xr:uid="{00000000-0005-0000-0000-00000B9A0000}"/>
    <cellStyle name="Normal 3 7" xfId="25109" xr:uid="{00000000-0005-0000-0000-00000C9A0000}"/>
    <cellStyle name="Normal 3 7 10" xfId="25110" xr:uid="{00000000-0005-0000-0000-00000D9A0000}"/>
    <cellStyle name="Normal 3 7 11" xfId="35397" xr:uid="{00000000-0005-0000-0000-00000E9A0000}"/>
    <cellStyle name="Normal 3 7 12" xfId="50778" xr:uid="{00000000-0005-0000-0000-00000F9A0000}"/>
    <cellStyle name="Normal 3 7 2" xfId="25111" xr:uid="{00000000-0005-0000-0000-0000109A0000}"/>
    <cellStyle name="Normal 3 7 2 10" xfId="35398" xr:uid="{00000000-0005-0000-0000-0000119A0000}"/>
    <cellStyle name="Normal 3 7 2 11" xfId="50779" xr:uid="{00000000-0005-0000-0000-0000129A0000}"/>
    <cellStyle name="Normal 3 7 2 2" xfId="25112" xr:uid="{00000000-0005-0000-0000-0000139A0000}"/>
    <cellStyle name="Normal 3 7 2 2 2" xfId="25113" xr:uid="{00000000-0005-0000-0000-0000149A0000}"/>
    <cellStyle name="Normal 3 7 2 2 2 2" xfId="25114" xr:uid="{00000000-0005-0000-0000-0000159A0000}"/>
    <cellStyle name="Normal 3 7 2 2 2 2 2" xfId="25115" xr:uid="{00000000-0005-0000-0000-0000169A0000}"/>
    <cellStyle name="Normal 3 7 2 2 2 2 3" xfId="50782" xr:uid="{00000000-0005-0000-0000-0000179A0000}"/>
    <cellStyle name="Normal 3 7 2 2 2 3" xfId="25116" xr:uid="{00000000-0005-0000-0000-0000189A0000}"/>
    <cellStyle name="Normal 3 7 2 2 2 4" xfId="25117" xr:uid="{00000000-0005-0000-0000-0000199A0000}"/>
    <cellStyle name="Normal 3 7 2 2 2 5" xfId="39769" xr:uid="{00000000-0005-0000-0000-00001A9A0000}"/>
    <cellStyle name="Normal 3 7 2 2 2 6" xfId="50781" xr:uid="{00000000-0005-0000-0000-00001B9A0000}"/>
    <cellStyle name="Normal 3 7 2 2 3" xfId="25118" xr:uid="{00000000-0005-0000-0000-00001C9A0000}"/>
    <cellStyle name="Normal 3 7 2 2 3 2" xfId="25119" xr:uid="{00000000-0005-0000-0000-00001D9A0000}"/>
    <cellStyle name="Normal 3 7 2 2 3 3" xfId="50783" xr:uid="{00000000-0005-0000-0000-00001E9A0000}"/>
    <cellStyle name="Normal 3 7 2 2 4" xfId="25120" xr:uid="{00000000-0005-0000-0000-00001F9A0000}"/>
    <cellStyle name="Normal 3 7 2 2 5" xfId="25121" xr:uid="{00000000-0005-0000-0000-0000209A0000}"/>
    <cellStyle name="Normal 3 7 2 2 6" xfId="39768" xr:uid="{00000000-0005-0000-0000-0000219A0000}"/>
    <cellStyle name="Normal 3 7 2 2 7" xfId="50780" xr:uid="{00000000-0005-0000-0000-0000229A0000}"/>
    <cellStyle name="Normal 3 7 2 3" xfId="25122" xr:uid="{00000000-0005-0000-0000-0000239A0000}"/>
    <cellStyle name="Normal 3 7 2 3 2" xfId="25123" xr:uid="{00000000-0005-0000-0000-0000249A0000}"/>
    <cellStyle name="Normal 3 7 2 3 2 2" xfId="25124" xr:uid="{00000000-0005-0000-0000-0000259A0000}"/>
    <cellStyle name="Normal 3 7 2 3 2 2 2" xfId="25125" xr:uid="{00000000-0005-0000-0000-0000269A0000}"/>
    <cellStyle name="Normal 3 7 2 3 2 2 3" xfId="50786" xr:uid="{00000000-0005-0000-0000-0000279A0000}"/>
    <cellStyle name="Normal 3 7 2 3 2 3" xfId="25126" xr:uid="{00000000-0005-0000-0000-0000289A0000}"/>
    <cellStyle name="Normal 3 7 2 3 2 4" xfId="25127" xr:uid="{00000000-0005-0000-0000-0000299A0000}"/>
    <cellStyle name="Normal 3 7 2 3 2 5" xfId="39771" xr:uid="{00000000-0005-0000-0000-00002A9A0000}"/>
    <cellStyle name="Normal 3 7 2 3 2 6" xfId="50785" xr:uid="{00000000-0005-0000-0000-00002B9A0000}"/>
    <cellStyle name="Normal 3 7 2 3 3" xfId="25128" xr:uid="{00000000-0005-0000-0000-00002C9A0000}"/>
    <cellStyle name="Normal 3 7 2 3 3 2" xfId="25129" xr:uid="{00000000-0005-0000-0000-00002D9A0000}"/>
    <cellStyle name="Normal 3 7 2 3 3 3" xfId="50787" xr:uid="{00000000-0005-0000-0000-00002E9A0000}"/>
    <cellStyle name="Normal 3 7 2 3 4" xfId="25130" xr:uid="{00000000-0005-0000-0000-00002F9A0000}"/>
    <cellStyle name="Normal 3 7 2 3 5" xfId="25131" xr:uid="{00000000-0005-0000-0000-0000309A0000}"/>
    <cellStyle name="Normal 3 7 2 3 6" xfId="39770" xr:uid="{00000000-0005-0000-0000-0000319A0000}"/>
    <cellStyle name="Normal 3 7 2 3 7" xfId="50784" xr:uid="{00000000-0005-0000-0000-0000329A0000}"/>
    <cellStyle name="Normal 3 7 2 4" xfId="25132" xr:uid="{00000000-0005-0000-0000-0000339A0000}"/>
    <cellStyle name="Normal 3 7 2 4 2" xfId="25133" xr:uid="{00000000-0005-0000-0000-0000349A0000}"/>
    <cellStyle name="Normal 3 7 2 4 2 2" xfId="25134" xr:uid="{00000000-0005-0000-0000-0000359A0000}"/>
    <cellStyle name="Normal 3 7 2 4 2 3" xfId="50789" xr:uid="{00000000-0005-0000-0000-0000369A0000}"/>
    <cellStyle name="Normal 3 7 2 4 3" xfId="25135" xr:uid="{00000000-0005-0000-0000-0000379A0000}"/>
    <cellStyle name="Normal 3 7 2 4 4" xfId="25136" xr:uid="{00000000-0005-0000-0000-0000389A0000}"/>
    <cellStyle name="Normal 3 7 2 4 5" xfId="39772" xr:uid="{00000000-0005-0000-0000-0000399A0000}"/>
    <cellStyle name="Normal 3 7 2 4 6" xfId="50788" xr:uid="{00000000-0005-0000-0000-00003A9A0000}"/>
    <cellStyle name="Normal 3 7 2 5" xfId="25137" xr:uid="{00000000-0005-0000-0000-00003B9A0000}"/>
    <cellStyle name="Normal 3 7 2 5 2" xfId="25138" xr:uid="{00000000-0005-0000-0000-00003C9A0000}"/>
    <cellStyle name="Normal 3 7 2 5 2 2" xfId="25139" xr:uid="{00000000-0005-0000-0000-00003D9A0000}"/>
    <cellStyle name="Normal 3 7 2 5 3" xfId="25140" xr:uid="{00000000-0005-0000-0000-00003E9A0000}"/>
    <cellStyle name="Normal 3 7 2 5 4" xfId="25141" xr:uid="{00000000-0005-0000-0000-00003F9A0000}"/>
    <cellStyle name="Normal 3 7 2 5 5" xfId="50790" xr:uid="{00000000-0005-0000-0000-0000409A0000}"/>
    <cellStyle name="Normal 3 7 2 6" xfId="25142" xr:uid="{00000000-0005-0000-0000-0000419A0000}"/>
    <cellStyle name="Normal 3 7 2 6 2" xfId="25143" xr:uid="{00000000-0005-0000-0000-0000429A0000}"/>
    <cellStyle name="Normal 3 7 2 6 2 2" xfId="25144" xr:uid="{00000000-0005-0000-0000-0000439A0000}"/>
    <cellStyle name="Normal 3 7 2 6 3" xfId="25145" xr:uid="{00000000-0005-0000-0000-0000449A0000}"/>
    <cellStyle name="Normal 3 7 2 6 4" xfId="25146" xr:uid="{00000000-0005-0000-0000-0000459A0000}"/>
    <cellStyle name="Normal 3 7 2 7" xfId="25147" xr:uid="{00000000-0005-0000-0000-0000469A0000}"/>
    <cellStyle name="Normal 3 7 2 7 2" xfId="25148" xr:uid="{00000000-0005-0000-0000-0000479A0000}"/>
    <cellStyle name="Normal 3 7 2 8" xfId="25149" xr:uid="{00000000-0005-0000-0000-0000489A0000}"/>
    <cellStyle name="Normal 3 7 2 9" xfId="25150" xr:uid="{00000000-0005-0000-0000-0000499A0000}"/>
    <cellStyle name="Normal 3 7 3" xfId="25151" xr:uid="{00000000-0005-0000-0000-00004A9A0000}"/>
    <cellStyle name="Normal 3 7 3 2" xfId="25152" xr:uid="{00000000-0005-0000-0000-00004B9A0000}"/>
    <cellStyle name="Normal 3 7 3 2 2" xfId="25153" xr:uid="{00000000-0005-0000-0000-00004C9A0000}"/>
    <cellStyle name="Normal 3 7 3 2 2 2" xfId="25154" xr:uid="{00000000-0005-0000-0000-00004D9A0000}"/>
    <cellStyle name="Normal 3 7 3 2 2 3" xfId="50793" xr:uid="{00000000-0005-0000-0000-00004E9A0000}"/>
    <cellStyle name="Normal 3 7 3 2 3" xfId="25155" xr:uid="{00000000-0005-0000-0000-00004F9A0000}"/>
    <cellStyle name="Normal 3 7 3 2 4" xfId="25156" xr:uid="{00000000-0005-0000-0000-0000509A0000}"/>
    <cellStyle name="Normal 3 7 3 2 5" xfId="39774" xr:uid="{00000000-0005-0000-0000-0000519A0000}"/>
    <cellStyle name="Normal 3 7 3 2 6" xfId="50792" xr:uid="{00000000-0005-0000-0000-0000529A0000}"/>
    <cellStyle name="Normal 3 7 3 3" xfId="25157" xr:uid="{00000000-0005-0000-0000-0000539A0000}"/>
    <cellStyle name="Normal 3 7 3 3 2" xfId="25158" xr:uid="{00000000-0005-0000-0000-0000549A0000}"/>
    <cellStyle name="Normal 3 7 3 3 3" xfId="50794" xr:uid="{00000000-0005-0000-0000-0000559A0000}"/>
    <cellStyle name="Normal 3 7 3 4" xfId="25159" xr:uid="{00000000-0005-0000-0000-0000569A0000}"/>
    <cellStyle name="Normal 3 7 3 5" xfId="25160" xr:uid="{00000000-0005-0000-0000-0000579A0000}"/>
    <cellStyle name="Normal 3 7 3 6" xfId="39773" xr:uid="{00000000-0005-0000-0000-0000589A0000}"/>
    <cellStyle name="Normal 3 7 3 7" xfId="50791" xr:uid="{00000000-0005-0000-0000-0000599A0000}"/>
    <cellStyle name="Normal 3 7 4" xfId="25161" xr:uid="{00000000-0005-0000-0000-00005A9A0000}"/>
    <cellStyle name="Normal 3 7 4 2" xfId="25162" xr:uid="{00000000-0005-0000-0000-00005B9A0000}"/>
    <cellStyle name="Normal 3 7 4 2 2" xfId="25163" xr:uid="{00000000-0005-0000-0000-00005C9A0000}"/>
    <cellStyle name="Normal 3 7 4 2 2 2" xfId="25164" xr:uid="{00000000-0005-0000-0000-00005D9A0000}"/>
    <cellStyle name="Normal 3 7 4 2 2 3" xfId="50797" xr:uid="{00000000-0005-0000-0000-00005E9A0000}"/>
    <cellStyle name="Normal 3 7 4 2 3" xfId="25165" xr:uid="{00000000-0005-0000-0000-00005F9A0000}"/>
    <cellStyle name="Normal 3 7 4 2 4" xfId="25166" xr:uid="{00000000-0005-0000-0000-0000609A0000}"/>
    <cellStyle name="Normal 3 7 4 2 5" xfId="39776" xr:uid="{00000000-0005-0000-0000-0000619A0000}"/>
    <cellStyle name="Normal 3 7 4 2 6" xfId="50796" xr:uid="{00000000-0005-0000-0000-0000629A0000}"/>
    <cellStyle name="Normal 3 7 4 3" xfId="25167" xr:uid="{00000000-0005-0000-0000-0000639A0000}"/>
    <cellStyle name="Normal 3 7 4 3 2" xfId="25168" xr:uid="{00000000-0005-0000-0000-0000649A0000}"/>
    <cellStyle name="Normal 3 7 4 3 3" xfId="50798" xr:uid="{00000000-0005-0000-0000-0000659A0000}"/>
    <cellStyle name="Normal 3 7 4 4" xfId="25169" xr:uid="{00000000-0005-0000-0000-0000669A0000}"/>
    <cellStyle name="Normal 3 7 4 5" xfId="25170" xr:uid="{00000000-0005-0000-0000-0000679A0000}"/>
    <cellStyle name="Normal 3 7 4 6" xfId="39775" xr:uid="{00000000-0005-0000-0000-0000689A0000}"/>
    <cellStyle name="Normal 3 7 4 7" xfId="50795" xr:uid="{00000000-0005-0000-0000-0000699A0000}"/>
    <cellStyle name="Normal 3 7 5" xfId="25171" xr:uid="{00000000-0005-0000-0000-00006A9A0000}"/>
    <cellStyle name="Normal 3 7 5 2" xfId="25172" xr:uid="{00000000-0005-0000-0000-00006B9A0000}"/>
    <cellStyle name="Normal 3 7 5 2 2" xfId="25173" xr:uid="{00000000-0005-0000-0000-00006C9A0000}"/>
    <cellStyle name="Normal 3 7 5 2 3" xfId="50800" xr:uid="{00000000-0005-0000-0000-00006D9A0000}"/>
    <cellStyle name="Normal 3 7 5 3" xfId="25174" xr:uid="{00000000-0005-0000-0000-00006E9A0000}"/>
    <cellStyle name="Normal 3 7 5 4" xfId="25175" xr:uid="{00000000-0005-0000-0000-00006F9A0000}"/>
    <cellStyle name="Normal 3 7 5 5" xfId="39777" xr:uid="{00000000-0005-0000-0000-0000709A0000}"/>
    <cellStyle name="Normal 3 7 5 6" xfId="50799" xr:uid="{00000000-0005-0000-0000-0000719A0000}"/>
    <cellStyle name="Normal 3 7 6" xfId="25176" xr:uid="{00000000-0005-0000-0000-0000729A0000}"/>
    <cellStyle name="Normal 3 7 6 2" xfId="25177" xr:uid="{00000000-0005-0000-0000-0000739A0000}"/>
    <cellStyle name="Normal 3 7 6 2 2" xfId="25178" xr:uid="{00000000-0005-0000-0000-0000749A0000}"/>
    <cellStyle name="Normal 3 7 6 3" xfId="25179" xr:uid="{00000000-0005-0000-0000-0000759A0000}"/>
    <cellStyle name="Normal 3 7 6 4" xfId="25180" xr:uid="{00000000-0005-0000-0000-0000769A0000}"/>
    <cellStyle name="Normal 3 7 6 5" xfId="50801" xr:uid="{00000000-0005-0000-0000-0000779A0000}"/>
    <cellStyle name="Normal 3 7 7" xfId="25181" xr:uid="{00000000-0005-0000-0000-0000789A0000}"/>
    <cellStyle name="Normal 3 7 7 2" xfId="25182" xr:uid="{00000000-0005-0000-0000-0000799A0000}"/>
    <cellStyle name="Normal 3 7 7 2 2" xfId="25183" xr:uid="{00000000-0005-0000-0000-00007A9A0000}"/>
    <cellStyle name="Normal 3 7 7 3" xfId="25184" xr:uid="{00000000-0005-0000-0000-00007B9A0000}"/>
    <cellStyle name="Normal 3 7 7 4" xfId="25185" xr:uid="{00000000-0005-0000-0000-00007C9A0000}"/>
    <cellStyle name="Normal 3 7 8" xfId="25186" xr:uid="{00000000-0005-0000-0000-00007D9A0000}"/>
    <cellStyle name="Normal 3 7 8 2" xfId="25187" xr:uid="{00000000-0005-0000-0000-00007E9A0000}"/>
    <cellStyle name="Normal 3 7 9" xfId="25188" xr:uid="{00000000-0005-0000-0000-00007F9A0000}"/>
    <cellStyle name="Normal 3 8" xfId="25189" xr:uid="{00000000-0005-0000-0000-0000809A0000}"/>
    <cellStyle name="Normal 3 8 10" xfId="35399" xr:uid="{00000000-0005-0000-0000-0000819A0000}"/>
    <cellStyle name="Normal 3 8 11" xfId="50802" xr:uid="{00000000-0005-0000-0000-0000829A0000}"/>
    <cellStyle name="Normal 3 8 2" xfId="25190" xr:uid="{00000000-0005-0000-0000-0000839A0000}"/>
    <cellStyle name="Normal 3 8 2 2" xfId="25191" xr:uid="{00000000-0005-0000-0000-0000849A0000}"/>
    <cellStyle name="Normal 3 8 2 2 2" xfId="25192" xr:uid="{00000000-0005-0000-0000-0000859A0000}"/>
    <cellStyle name="Normal 3 8 2 2 2 2" xfId="25193" xr:uid="{00000000-0005-0000-0000-0000869A0000}"/>
    <cellStyle name="Normal 3 8 2 2 2 3" xfId="50805" xr:uid="{00000000-0005-0000-0000-0000879A0000}"/>
    <cellStyle name="Normal 3 8 2 2 3" xfId="25194" xr:uid="{00000000-0005-0000-0000-0000889A0000}"/>
    <cellStyle name="Normal 3 8 2 2 4" xfId="25195" xr:uid="{00000000-0005-0000-0000-0000899A0000}"/>
    <cellStyle name="Normal 3 8 2 2 5" xfId="39779" xr:uid="{00000000-0005-0000-0000-00008A9A0000}"/>
    <cellStyle name="Normal 3 8 2 2 6" xfId="50804" xr:uid="{00000000-0005-0000-0000-00008B9A0000}"/>
    <cellStyle name="Normal 3 8 2 3" xfId="25196" xr:uid="{00000000-0005-0000-0000-00008C9A0000}"/>
    <cellStyle name="Normal 3 8 2 3 2" xfId="25197" xr:uid="{00000000-0005-0000-0000-00008D9A0000}"/>
    <cellStyle name="Normal 3 8 2 3 3" xfId="50806" xr:uid="{00000000-0005-0000-0000-00008E9A0000}"/>
    <cellStyle name="Normal 3 8 2 4" xfId="25198" xr:uid="{00000000-0005-0000-0000-00008F9A0000}"/>
    <cellStyle name="Normal 3 8 2 5" xfId="25199" xr:uid="{00000000-0005-0000-0000-0000909A0000}"/>
    <cellStyle name="Normal 3 8 2 6" xfId="39778" xr:uid="{00000000-0005-0000-0000-0000919A0000}"/>
    <cellStyle name="Normal 3 8 2 7" xfId="50803" xr:uid="{00000000-0005-0000-0000-0000929A0000}"/>
    <cellStyle name="Normal 3 8 3" xfId="25200" xr:uid="{00000000-0005-0000-0000-0000939A0000}"/>
    <cellStyle name="Normal 3 8 3 2" xfId="25201" xr:uid="{00000000-0005-0000-0000-0000949A0000}"/>
    <cellStyle name="Normal 3 8 3 2 2" xfId="25202" xr:uid="{00000000-0005-0000-0000-0000959A0000}"/>
    <cellStyle name="Normal 3 8 3 2 2 2" xfId="25203" xr:uid="{00000000-0005-0000-0000-0000969A0000}"/>
    <cellStyle name="Normal 3 8 3 2 2 3" xfId="50809" xr:uid="{00000000-0005-0000-0000-0000979A0000}"/>
    <cellStyle name="Normal 3 8 3 2 3" xfId="25204" xr:uid="{00000000-0005-0000-0000-0000989A0000}"/>
    <cellStyle name="Normal 3 8 3 2 4" xfId="25205" xr:uid="{00000000-0005-0000-0000-0000999A0000}"/>
    <cellStyle name="Normal 3 8 3 2 5" xfId="39781" xr:uid="{00000000-0005-0000-0000-00009A9A0000}"/>
    <cellStyle name="Normal 3 8 3 2 6" xfId="50808" xr:uid="{00000000-0005-0000-0000-00009B9A0000}"/>
    <cellStyle name="Normal 3 8 3 3" xfId="25206" xr:uid="{00000000-0005-0000-0000-00009C9A0000}"/>
    <cellStyle name="Normal 3 8 3 3 2" xfId="25207" xr:uid="{00000000-0005-0000-0000-00009D9A0000}"/>
    <cellStyle name="Normal 3 8 3 3 3" xfId="50810" xr:uid="{00000000-0005-0000-0000-00009E9A0000}"/>
    <cellStyle name="Normal 3 8 3 4" xfId="25208" xr:uid="{00000000-0005-0000-0000-00009F9A0000}"/>
    <cellStyle name="Normal 3 8 3 5" xfId="25209" xr:uid="{00000000-0005-0000-0000-0000A09A0000}"/>
    <cellStyle name="Normal 3 8 3 6" xfId="39780" xr:uid="{00000000-0005-0000-0000-0000A19A0000}"/>
    <cellStyle name="Normal 3 8 3 7" xfId="50807" xr:uid="{00000000-0005-0000-0000-0000A29A0000}"/>
    <cellStyle name="Normal 3 8 4" xfId="25210" xr:uid="{00000000-0005-0000-0000-0000A39A0000}"/>
    <cellStyle name="Normal 3 8 4 2" xfId="25211" xr:uid="{00000000-0005-0000-0000-0000A49A0000}"/>
    <cellStyle name="Normal 3 8 4 2 2" xfId="25212" xr:uid="{00000000-0005-0000-0000-0000A59A0000}"/>
    <cellStyle name="Normal 3 8 4 2 3" xfId="50812" xr:uid="{00000000-0005-0000-0000-0000A69A0000}"/>
    <cellStyle name="Normal 3 8 4 3" xfId="25213" xr:uid="{00000000-0005-0000-0000-0000A79A0000}"/>
    <cellStyle name="Normal 3 8 4 4" xfId="25214" xr:uid="{00000000-0005-0000-0000-0000A89A0000}"/>
    <cellStyle name="Normal 3 8 4 5" xfId="39782" xr:uid="{00000000-0005-0000-0000-0000A99A0000}"/>
    <cellStyle name="Normal 3 8 4 6" xfId="50811" xr:uid="{00000000-0005-0000-0000-0000AA9A0000}"/>
    <cellStyle name="Normal 3 8 5" xfId="25215" xr:uid="{00000000-0005-0000-0000-0000AB9A0000}"/>
    <cellStyle name="Normal 3 8 5 2" xfId="25216" xr:uid="{00000000-0005-0000-0000-0000AC9A0000}"/>
    <cellStyle name="Normal 3 8 5 2 2" xfId="25217" xr:uid="{00000000-0005-0000-0000-0000AD9A0000}"/>
    <cellStyle name="Normal 3 8 5 3" xfId="25218" xr:uid="{00000000-0005-0000-0000-0000AE9A0000}"/>
    <cellStyle name="Normal 3 8 5 4" xfId="25219" xr:uid="{00000000-0005-0000-0000-0000AF9A0000}"/>
    <cellStyle name="Normal 3 8 5 5" xfId="50813" xr:uid="{00000000-0005-0000-0000-0000B09A0000}"/>
    <cellStyle name="Normal 3 8 6" xfId="25220" xr:uid="{00000000-0005-0000-0000-0000B19A0000}"/>
    <cellStyle name="Normal 3 8 6 2" xfId="25221" xr:uid="{00000000-0005-0000-0000-0000B29A0000}"/>
    <cellStyle name="Normal 3 8 6 2 2" xfId="25222" xr:uid="{00000000-0005-0000-0000-0000B39A0000}"/>
    <cellStyle name="Normal 3 8 6 3" xfId="25223" xr:uid="{00000000-0005-0000-0000-0000B49A0000}"/>
    <cellStyle name="Normal 3 8 6 4" xfId="25224" xr:uid="{00000000-0005-0000-0000-0000B59A0000}"/>
    <cellStyle name="Normal 3 8 7" xfId="25225" xr:uid="{00000000-0005-0000-0000-0000B69A0000}"/>
    <cellStyle name="Normal 3 8 7 2" xfId="25226" xr:uid="{00000000-0005-0000-0000-0000B79A0000}"/>
    <cellStyle name="Normal 3 8 8" xfId="25227" xr:uid="{00000000-0005-0000-0000-0000B89A0000}"/>
    <cellStyle name="Normal 3 8 9" xfId="25228" xr:uid="{00000000-0005-0000-0000-0000B99A0000}"/>
    <cellStyle name="Normal 3 9" xfId="25229" xr:uid="{00000000-0005-0000-0000-0000BA9A0000}"/>
    <cellStyle name="Normal 3 9 2" xfId="25230" xr:uid="{00000000-0005-0000-0000-0000BB9A0000}"/>
    <cellStyle name="Normal 3_29(d) - Gas extensions -tariffs" xfId="42082" xr:uid="{00000000-0005-0000-0000-0000BC9A0000}"/>
    <cellStyle name="Normal 30" xfId="25231" xr:uid="{00000000-0005-0000-0000-0000BD9A0000}"/>
    <cellStyle name="Normal 30 2" xfId="42083" xr:uid="{00000000-0005-0000-0000-0000BE9A0000}"/>
    <cellStyle name="Normal 300" xfId="25232" xr:uid="{00000000-0005-0000-0000-0000BF9A0000}"/>
    <cellStyle name="Normal 301" xfId="25233" xr:uid="{00000000-0005-0000-0000-0000C09A0000}"/>
    <cellStyle name="Normal 302" xfId="25234" xr:uid="{00000000-0005-0000-0000-0000C19A0000}"/>
    <cellStyle name="Normal 303" xfId="25235" xr:uid="{00000000-0005-0000-0000-0000C29A0000}"/>
    <cellStyle name="Normal 304" xfId="25236" xr:uid="{00000000-0005-0000-0000-0000C39A0000}"/>
    <cellStyle name="Normal 304 2" xfId="25237" xr:uid="{00000000-0005-0000-0000-0000C49A0000}"/>
    <cellStyle name="Normal 304 2 2" xfId="25238" xr:uid="{00000000-0005-0000-0000-0000C59A0000}"/>
    <cellStyle name="Normal 304 2 2 2" xfId="25239" xr:uid="{00000000-0005-0000-0000-0000C69A0000}"/>
    <cellStyle name="Normal 304 2 2 3" xfId="50816" xr:uid="{00000000-0005-0000-0000-0000C79A0000}"/>
    <cellStyle name="Normal 304 2 3" xfId="25240" xr:uid="{00000000-0005-0000-0000-0000C89A0000}"/>
    <cellStyle name="Normal 304 2 4" xfId="25241" xr:uid="{00000000-0005-0000-0000-0000C99A0000}"/>
    <cellStyle name="Normal 304 2 5" xfId="39784" xr:uid="{00000000-0005-0000-0000-0000CA9A0000}"/>
    <cellStyle name="Normal 304 2 6" xfId="50815" xr:uid="{00000000-0005-0000-0000-0000CB9A0000}"/>
    <cellStyle name="Normal 304 3" xfId="25242" xr:uid="{00000000-0005-0000-0000-0000CC9A0000}"/>
    <cellStyle name="Normal 304 3 2" xfId="25243" xr:uid="{00000000-0005-0000-0000-0000CD9A0000}"/>
    <cellStyle name="Normal 304 3 3" xfId="50817" xr:uid="{00000000-0005-0000-0000-0000CE9A0000}"/>
    <cellStyle name="Normal 304 4" xfId="25244" xr:uid="{00000000-0005-0000-0000-0000CF9A0000}"/>
    <cellStyle name="Normal 304 5" xfId="25245" xr:uid="{00000000-0005-0000-0000-0000D09A0000}"/>
    <cellStyle name="Normal 304 6" xfId="39783" xr:uid="{00000000-0005-0000-0000-0000D19A0000}"/>
    <cellStyle name="Normal 304 7" xfId="50814" xr:uid="{00000000-0005-0000-0000-0000D29A0000}"/>
    <cellStyle name="Normal 305" xfId="25246" xr:uid="{00000000-0005-0000-0000-0000D39A0000}"/>
    <cellStyle name="Normal 305 2" xfId="25247" xr:uid="{00000000-0005-0000-0000-0000D49A0000}"/>
    <cellStyle name="Normal 305 2 2" xfId="25248" xr:uid="{00000000-0005-0000-0000-0000D59A0000}"/>
    <cellStyle name="Normal 305 2 2 2" xfId="25249" xr:uid="{00000000-0005-0000-0000-0000D69A0000}"/>
    <cellStyle name="Normal 305 2 2 3" xfId="50820" xr:uid="{00000000-0005-0000-0000-0000D79A0000}"/>
    <cellStyle name="Normal 305 2 3" xfId="25250" xr:uid="{00000000-0005-0000-0000-0000D89A0000}"/>
    <cellStyle name="Normal 305 2 4" xfId="25251" xr:uid="{00000000-0005-0000-0000-0000D99A0000}"/>
    <cellStyle name="Normal 305 2 5" xfId="39786" xr:uid="{00000000-0005-0000-0000-0000DA9A0000}"/>
    <cellStyle name="Normal 305 2 6" xfId="50819" xr:uid="{00000000-0005-0000-0000-0000DB9A0000}"/>
    <cellStyle name="Normal 305 3" xfId="25252" xr:uid="{00000000-0005-0000-0000-0000DC9A0000}"/>
    <cellStyle name="Normal 305 3 2" xfId="25253" xr:uid="{00000000-0005-0000-0000-0000DD9A0000}"/>
    <cellStyle name="Normal 305 3 3" xfId="50821" xr:uid="{00000000-0005-0000-0000-0000DE9A0000}"/>
    <cellStyle name="Normal 305 4" xfId="25254" xr:uid="{00000000-0005-0000-0000-0000DF9A0000}"/>
    <cellStyle name="Normal 305 5" xfId="25255" xr:uid="{00000000-0005-0000-0000-0000E09A0000}"/>
    <cellStyle name="Normal 305 6" xfId="39785" xr:uid="{00000000-0005-0000-0000-0000E19A0000}"/>
    <cellStyle name="Normal 305 7" xfId="50818" xr:uid="{00000000-0005-0000-0000-0000E29A0000}"/>
    <cellStyle name="Normal 306" xfId="25256" xr:uid="{00000000-0005-0000-0000-0000E39A0000}"/>
    <cellStyle name="Normal 306 2" xfId="25257" xr:uid="{00000000-0005-0000-0000-0000E49A0000}"/>
    <cellStyle name="Normal 306 2 2" xfId="25258" xr:uid="{00000000-0005-0000-0000-0000E59A0000}"/>
    <cellStyle name="Normal 306 2 2 2" xfId="25259" xr:uid="{00000000-0005-0000-0000-0000E69A0000}"/>
    <cellStyle name="Normal 306 2 2 3" xfId="50824" xr:uid="{00000000-0005-0000-0000-0000E79A0000}"/>
    <cellStyle name="Normal 306 2 3" xfId="25260" xr:uid="{00000000-0005-0000-0000-0000E89A0000}"/>
    <cellStyle name="Normal 306 2 4" xfId="25261" xr:uid="{00000000-0005-0000-0000-0000E99A0000}"/>
    <cellStyle name="Normal 306 2 5" xfId="39788" xr:uid="{00000000-0005-0000-0000-0000EA9A0000}"/>
    <cellStyle name="Normal 306 2 6" xfId="50823" xr:uid="{00000000-0005-0000-0000-0000EB9A0000}"/>
    <cellStyle name="Normal 306 3" xfId="25262" xr:uid="{00000000-0005-0000-0000-0000EC9A0000}"/>
    <cellStyle name="Normal 306 3 2" xfId="25263" xr:uid="{00000000-0005-0000-0000-0000ED9A0000}"/>
    <cellStyle name="Normal 306 3 3" xfId="50825" xr:uid="{00000000-0005-0000-0000-0000EE9A0000}"/>
    <cellStyle name="Normal 306 4" xfId="25264" xr:uid="{00000000-0005-0000-0000-0000EF9A0000}"/>
    <cellStyle name="Normal 306 5" xfId="25265" xr:uid="{00000000-0005-0000-0000-0000F09A0000}"/>
    <cellStyle name="Normal 306 6" xfId="39787" xr:uid="{00000000-0005-0000-0000-0000F19A0000}"/>
    <cellStyle name="Normal 306 7" xfId="50822" xr:uid="{00000000-0005-0000-0000-0000F29A0000}"/>
    <cellStyle name="Normal 307" xfId="25266" xr:uid="{00000000-0005-0000-0000-0000F39A0000}"/>
    <cellStyle name="Normal 308" xfId="25267" xr:uid="{00000000-0005-0000-0000-0000F49A0000}"/>
    <cellStyle name="Normal 309" xfId="25268" xr:uid="{00000000-0005-0000-0000-0000F59A0000}"/>
    <cellStyle name="Normal 31" xfId="25269" xr:uid="{00000000-0005-0000-0000-0000F69A0000}"/>
    <cellStyle name="Normal 31 2" xfId="42084" xr:uid="{00000000-0005-0000-0000-0000F79A0000}"/>
    <cellStyle name="Normal 310" xfId="25270" xr:uid="{00000000-0005-0000-0000-0000F89A0000}"/>
    <cellStyle name="Normal 311" xfId="25271" xr:uid="{00000000-0005-0000-0000-0000F99A0000}"/>
    <cellStyle name="Normal 312" xfId="25272" xr:uid="{00000000-0005-0000-0000-0000FA9A0000}"/>
    <cellStyle name="Normal 313" xfId="25273" xr:uid="{00000000-0005-0000-0000-0000FB9A0000}"/>
    <cellStyle name="Normal 314" xfId="25274" xr:uid="{00000000-0005-0000-0000-0000FC9A0000}"/>
    <cellStyle name="Normal 315" xfId="25275" xr:uid="{00000000-0005-0000-0000-0000FD9A0000}"/>
    <cellStyle name="Normal 315 2" xfId="25276" xr:uid="{00000000-0005-0000-0000-0000FE9A0000}"/>
    <cellStyle name="Normal 315 2 2" xfId="25277" xr:uid="{00000000-0005-0000-0000-0000FF9A0000}"/>
    <cellStyle name="Normal 315 2 3" xfId="25278" xr:uid="{00000000-0005-0000-0000-0000009B0000}"/>
    <cellStyle name="Normal 315 3" xfId="25279" xr:uid="{00000000-0005-0000-0000-0000019B0000}"/>
    <cellStyle name="Normal 315 4" xfId="25280" xr:uid="{00000000-0005-0000-0000-0000029B0000}"/>
    <cellStyle name="Normal 316" xfId="25281" xr:uid="{00000000-0005-0000-0000-0000039B0000}"/>
    <cellStyle name="Normal 316 2" xfId="25282" xr:uid="{00000000-0005-0000-0000-0000049B0000}"/>
    <cellStyle name="Normal 316 2 2" xfId="25283" xr:uid="{00000000-0005-0000-0000-0000059B0000}"/>
    <cellStyle name="Normal 316 2 3" xfId="25284" xr:uid="{00000000-0005-0000-0000-0000069B0000}"/>
    <cellStyle name="Normal 316 3" xfId="25285" xr:uid="{00000000-0005-0000-0000-0000079B0000}"/>
    <cellStyle name="Normal 316 4" xfId="25286" xr:uid="{00000000-0005-0000-0000-0000089B0000}"/>
    <cellStyle name="Normal 317" xfId="25287" xr:uid="{00000000-0005-0000-0000-0000099B0000}"/>
    <cellStyle name="Normal 317 2" xfId="25288" xr:uid="{00000000-0005-0000-0000-00000A9B0000}"/>
    <cellStyle name="Normal 317 2 2" xfId="25289" xr:uid="{00000000-0005-0000-0000-00000B9B0000}"/>
    <cellStyle name="Normal 317 2 3" xfId="25290" xr:uid="{00000000-0005-0000-0000-00000C9B0000}"/>
    <cellStyle name="Normal 317 3" xfId="25291" xr:uid="{00000000-0005-0000-0000-00000D9B0000}"/>
    <cellStyle name="Normal 317 4" xfId="25292" xr:uid="{00000000-0005-0000-0000-00000E9B0000}"/>
    <cellStyle name="Normal 318" xfId="25293" xr:uid="{00000000-0005-0000-0000-00000F9B0000}"/>
    <cellStyle name="Normal 319" xfId="25294" xr:uid="{00000000-0005-0000-0000-0000109B0000}"/>
    <cellStyle name="Normal 32" xfId="25295" xr:uid="{00000000-0005-0000-0000-0000119B0000}"/>
    <cellStyle name="Normal 32 2" xfId="42085" xr:uid="{00000000-0005-0000-0000-0000129B0000}"/>
    <cellStyle name="Normal 320" xfId="25296" xr:uid="{00000000-0005-0000-0000-0000139B0000}"/>
    <cellStyle name="Normal 321" xfId="25297" xr:uid="{00000000-0005-0000-0000-0000149B0000}"/>
    <cellStyle name="Normal 321 2" xfId="50827" xr:uid="{00000000-0005-0000-0000-0000159B0000}"/>
    <cellStyle name="Normal 321 3" xfId="50826" xr:uid="{00000000-0005-0000-0000-0000169B0000}"/>
    <cellStyle name="Normal 322" xfId="25298" xr:uid="{00000000-0005-0000-0000-0000179B0000}"/>
    <cellStyle name="Normal 322 2" xfId="50829" xr:uid="{00000000-0005-0000-0000-0000189B0000}"/>
    <cellStyle name="Normal 322 3" xfId="50828" xr:uid="{00000000-0005-0000-0000-0000199B0000}"/>
    <cellStyle name="Normal 323" xfId="25299" xr:uid="{00000000-0005-0000-0000-00001A9B0000}"/>
    <cellStyle name="Normal 323 2" xfId="50831" xr:uid="{00000000-0005-0000-0000-00001B9B0000}"/>
    <cellStyle name="Normal 323 3" xfId="50830" xr:uid="{00000000-0005-0000-0000-00001C9B0000}"/>
    <cellStyle name="Normal 324" xfId="25300" xr:uid="{00000000-0005-0000-0000-00001D9B0000}"/>
    <cellStyle name="Normal 324 2" xfId="50833" xr:uid="{00000000-0005-0000-0000-00001E9B0000}"/>
    <cellStyle name="Normal 324 3" xfId="50832" xr:uid="{00000000-0005-0000-0000-00001F9B0000}"/>
    <cellStyle name="Normal 325" xfId="25301" xr:uid="{00000000-0005-0000-0000-0000209B0000}"/>
    <cellStyle name="Normal 325 2" xfId="42216" xr:uid="{00000000-0005-0000-0000-0000219B0000}"/>
    <cellStyle name="Normal 326" xfId="25302" xr:uid="{00000000-0005-0000-0000-0000229B0000}"/>
    <cellStyle name="Normal 326 2" xfId="50834" xr:uid="{00000000-0005-0000-0000-0000239B0000}"/>
    <cellStyle name="Normal 327" xfId="25303" xr:uid="{00000000-0005-0000-0000-0000249B0000}"/>
    <cellStyle name="Normal 328" xfId="25304" xr:uid="{00000000-0005-0000-0000-0000259B0000}"/>
    <cellStyle name="Normal 328 2" xfId="25305" xr:uid="{00000000-0005-0000-0000-0000269B0000}"/>
    <cellStyle name="Normal 328 2 2" xfId="25306" xr:uid="{00000000-0005-0000-0000-0000279B0000}"/>
    <cellStyle name="Normal 328 3" xfId="25307" xr:uid="{00000000-0005-0000-0000-0000289B0000}"/>
    <cellStyle name="Normal 328 4" xfId="25308" xr:uid="{00000000-0005-0000-0000-0000299B0000}"/>
    <cellStyle name="Normal 329" xfId="25309" xr:uid="{00000000-0005-0000-0000-00002A9B0000}"/>
    <cellStyle name="Normal 329 2" xfId="25310" xr:uid="{00000000-0005-0000-0000-00002B9B0000}"/>
    <cellStyle name="Normal 329 2 2" xfId="25311" xr:uid="{00000000-0005-0000-0000-00002C9B0000}"/>
    <cellStyle name="Normal 329 3" xfId="25312" xr:uid="{00000000-0005-0000-0000-00002D9B0000}"/>
    <cellStyle name="Normal 329 4" xfId="25313" xr:uid="{00000000-0005-0000-0000-00002E9B0000}"/>
    <cellStyle name="Normal 33" xfId="25314" xr:uid="{00000000-0005-0000-0000-00002F9B0000}"/>
    <cellStyle name="Normal 33 2" xfId="25315" xr:uid="{00000000-0005-0000-0000-0000309B0000}"/>
    <cellStyle name="Normal 33 3" xfId="41810" xr:uid="{00000000-0005-0000-0000-0000319B0000}"/>
    <cellStyle name="Normal 330" xfId="25316" xr:uid="{00000000-0005-0000-0000-0000329B0000}"/>
    <cellStyle name="Normal 331" xfId="25317" xr:uid="{00000000-0005-0000-0000-0000339B0000}"/>
    <cellStyle name="Normal 332" xfId="25318" xr:uid="{00000000-0005-0000-0000-0000349B0000}"/>
    <cellStyle name="Normal 333" xfId="25319" xr:uid="{00000000-0005-0000-0000-0000359B0000}"/>
    <cellStyle name="Normal 334" xfId="25320" xr:uid="{00000000-0005-0000-0000-0000369B0000}"/>
    <cellStyle name="Normal 335" xfId="25321" xr:uid="{00000000-0005-0000-0000-0000379B0000}"/>
    <cellStyle name="Normal 336" xfId="25322" xr:uid="{00000000-0005-0000-0000-0000389B0000}"/>
    <cellStyle name="Normal 336 2" xfId="25323" xr:uid="{00000000-0005-0000-0000-0000399B0000}"/>
    <cellStyle name="Normal 336 2 2" xfId="25324" xr:uid="{00000000-0005-0000-0000-00003A9B0000}"/>
    <cellStyle name="Normal 336 3" xfId="25325" xr:uid="{00000000-0005-0000-0000-00003B9B0000}"/>
    <cellStyle name="Normal 337" xfId="25326" xr:uid="{00000000-0005-0000-0000-00003C9B0000}"/>
    <cellStyle name="Normal 337 2" xfId="25327" xr:uid="{00000000-0005-0000-0000-00003D9B0000}"/>
    <cellStyle name="Normal 338" xfId="25328" xr:uid="{00000000-0005-0000-0000-00003E9B0000}"/>
    <cellStyle name="Normal 339" xfId="25329" xr:uid="{00000000-0005-0000-0000-00003F9B0000}"/>
    <cellStyle name="Normal 34" xfId="25330" xr:uid="{00000000-0005-0000-0000-0000409B0000}"/>
    <cellStyle name="Normal 34 2" xfId="25331" xr:uid="{00000000-0005-0000-0000-0000419B0000}"/>
    <cellStyle name="Normal 34 3" xfId="42086" xr:uid="{00000000-0005-0000-0000-0000429B0000}"/>
    <cellStyle name="Normal 340" xfId="25332" xr:uid="{00000000-0005-0000-0000-0000439B0000}"/>
    <cellStyle name="Normal 341" xfId="25333" xr:uid="{00000000-0005-0000-0000-0000449B0000}"/>
    <cellStyle name="Normal 342" xfId="25334" xr:uid="{00000000-0005-0000-0000-0000459B0000}"/>
    <cellStyle name="Normal 343" xfId="25335" xr:uid="{00000000-0005-0000-0000-0000469B0000}"/>
    <cellStyle name="Normal 344" xfId="25336" xr:uid="{00000000-0005-0000-0000-0000479B0000}"/>
    <cellStyle name="Normal 345" xfId="25337" xr:uid="{00000000-0005-0000-0000-0000489B0000}"/>
    <cellStyle name="Normal 346" xfId="25338" xr:uid="{00000000-0005-0000-0000-0000499B0000}"/>
    <cellStyle name="Normal 347" xfId="25339" xr:uid="{00000000-0005-0000-0000-00004A9B0000}"/>
    <cellStyle name="Normal 348" xfId="25340" xr:uid="{00000000-0005-0000-0000-00004B9B0000}"/>
    <cellStyle name="Normal 349" xfId="25341" xr:uid="{00000000-0005-0000-0000-00004C9B0000}"/>
    <cellStyle name="Normal 35" xfId="25342" xr:uid="{00000000-0005-0000-0000-00004D9B0000}"/>
    <cellStyle name="Normal 35 2" xfId="25343" xr:uid="{00000000-0005-0000-0000-00004E9B0000}"/>
    <cellStyle name="Normal 35 3" xfId="42215" xr:uid="{00000000-0005-0000-0000-00004F9B0000}"/>
    <cellStyle name="Normal 350" xfId="25344" xr:uid="{00000000-0005-0000-0000-0000509B0000}"/>
    <cellStyle name="Normal 351" xfId="25345" xr:uid="{00000000-0005-0000-0000-0000519B0000}"/>
    <cellStyle name="Normal 352" xfId="25346" xr:uid="{00000000-0005-0000-0000-0000529B0000}"/>
    <cellStyle name="Normal 353" xfId="25347" xr:uid="{00000000-0005-0000-0000-0000539B0000}"/>
    <cellStyle name="Normal 354" xfId="25348" xr:uid="{00000000-0005-0000-0000-0000549B0000}"/>
    <cellStyle name="Normal 355" xfId="34349" xr:uid="{00000000-0005-0000-0000-0000559B0000}"/>
    <cellStyle name="Normal 356" xfId="34381" xr:uid="{00000000-0005-0000-0000-0000569B0000}"/>
    <cellStyle name="Normal 357" xfId="34382" xr:uid="{00000000-0005-0000-0000-0000579B0000}"/>
    <cellStyle name="Normal 358" xfId="34383" xr:uid="{00000000-0005-0000-0000-0000589B0000}"/>
    <cellStyle name="Normal 359" xfId="34384" xr:uid="{00000000-0005-0000-0000-0000599B0000}"/>
    <cellStyle name="Normal 36" xfId="25349" xr:uid="{00000000-0005-0000-0000-00005A9B0000}"/>
    <cellStyle name="Normal 36 2" xfId="25350" xr:uid="{00000000-0005-0000-0000-00005B9B0000}"/>
    <cellStyle name="Normal 36 2 2" xfId="25351" xr:uid="{00000000-0005-0000-0000-00005C9B0000}"/>
    <cellStyle name="Normal 36 3" xfId="25352" xr:uid="{00000000-0005-0000-0000-00005D9B0000}"/>
    <cellStyle name="Normal 360" xfId="34385" xr:uid="{00000000-0005-0000-0000-00005E9B0000}"/>
    <cellStyle name="Normal 361" xfId="34387" xr:uid="{00000000-0005-0000-0000-00005F9B0000}"/>
    <cellStyle name="Normal 362" xfId="41097" xr:uid="{00000000-0005-0000-0000-0000609B0000}"/>
    <cellStyle name="Normal 363" xfId="41805" xr:uid="{00000000-0005-0000-0000-0000619B0000}"/>
    <cellStyle name="Normal 364" xfId="41806" xr:uid="{00000000-0005-0000-0000-0000629B0000}"/>
    <cellStyle name="Normal 365" xfId="56434" xr:uid="{00000000-0005-0000-0000-0000639B0000}"/>
    <cellStyle name="Normal 366" xfId="56936" xr:uid="{34F2A285-ECE6-48F8-A726-8D6BCBD06388}"/>
    <cellStyle name="Normal 367" xfId="56941" xr:uid="{102FCD60-BB4B-4551-BC9C-589F68352958}"/>
    <cellStyle name="Normal 368" xfId="56948" xr:uid="{B18248FB-E9B2-4B0D-9A7A-280AD4C62757}"/>
    <cellStyle name="Normal 369" xfId="56949" xr:uid="{B2FBEA38-D0F1-43B8-B686-A4828C943042}"/>
    <cellStyle name="Normal 37" xfId="25353" xr:uid="{00000000-0005-0000-0000-0000649B0000}"/>
    <cellStyle name="Normal 37 2" xfId="25354" xr:uid="{00000000-0005-0000-0000-0000659B0000}"/>
    <cellStyle name="Normal 37 2 2" xfId="25355" xr:uid="{00000000-0005-0000-0000-0000669B0000}"/>
    <cellStyle name="Normal 37 3" xfId="25356" xr:uid="{00000000-0005-0000-0000-0000679B0000}"/>
    <cellStyle name="Normal 37 3 2" xfId="35400" xr:uid="{00000000-0005-0000-0000-0000689B0000}"/>
    <cellStyle name="Normal 370" xfId="56950" xr:uid="{80B6DD66-18B2-4E9E-9AD9-64788DD868BB}"/>
    <cellStyle name="Normal 371" xfId="56951" xr:uid="{593CAEDB-F3F0-4084-A3C3-40A6E2E1357B}"/>
    <cellStyle name="Normal 372" xfId="56952" xr:uid="{1201FB69-42CF-45B8-BDC4-C4904F938E99}"/>
    <cellStyle name="Normal 373" xfId="56953" xr:uid="{866962D3-A0BA-48B9-9207-EFB013432889}"/>
    <cellStyle name="Normal 374" xfId="56956" xr:uid="{53D2A599-B329-4434-9520-EA053D944A80}"/>
    <cellStyle name="Normal 38" xfId="25357" xr:uid="{00000000-0005-0000-0000-0000699B0000}"/>
    <cellStyle name="Normal 38 2" xfId="25358" xr:uid="{00000000-0005-0000-0000-00006A9B0000}"/>
    <cellStyle name="Normal 38 2 2" xfId="25359" xr:uid="{00000000-0005-0000-0000-00006B9B0000}"/>
    <cellStyle name="Normal 38 3" xfId="25360" xr:uid="{00000000-0005-0000-0000-00006C9B0000}"/>
    <cellStyle name="Normal 38 3 2" xfId="35401" xr:uid="{00000000-0005-0000-0000-00006D9B0000}"/>
    <cellStyle name="Normal 38_29(d) - Gas extensions -tariffs" xfId="42087" xr:uid="{00000000-0005-0000-0000-00006E9B0000}"/>
    <cellStyle name="Normal 39" xfId="25361" xr:uid="{00000000-0005-0000-0000-00006F9B0000}"/>
    <cellStyle name="Normal 39 2" xfId="25362" xr:uid="{00000000-0005-0000-0000-0000709B0000}"/>
    <cellStyle name="Normal 39 2 2" xfId="25363" xr:uid="{00000000-0005-0000-0000-0000719B0000}"/>
    <cellStyle name="Normal 39 3" xfId="25364" xr:uid="{00000000-0005-0000-0000-0000729B0000}"/>
    <cellStyle name="Normal 39 3 2" xfId="35402" xr:uid="{00000000-0005-0000-0000-0000739B0000}"/>
    <cellStyle name="Normal 4" xfId="18" xr:uid="{00000000-0005-0000-0000-0000749B0000}"/>
    <cellStyle name="Normal 4 10" xfId="25365" xr:uid="{00000000-0005-0000-0000-0000759B0000}"/>
    <cellStyle name="Normal 4 10 2" xfId="50836" xr:uid="{00000000-0005-0000-0000-0000769B0000}"/>
    <cellStyle name="Normal 4 10 3" xfId="50835" xr:uid="{00000000-0005-0000-0000-0000779B0000}"/>
    <cellStyle name="Normal 4 11" xfId="25366" xr:uid="{00000000-0005-0000-0000-0000789B0000}"/>
    <cellStyle name="Normal 4 12" xfId="34370" xr:uid="{00000000-0005-0000-0000-0000799B0000}"/>
    <cellStyle name="Normal 4 13" xfId="35403" xr:uid="{00000000-0005-0000-0000-00007A9B0000}"/>
    <cellStyle name="Normal 4 14" xfId="42088" xr:uid="{00000000-0005-0000-0000-00007B9B0000}"/>
    <cellStyle name="Normal 4 2" xfId="25367" xr:uid="{00000000-0005-0000-0000-00007C9B0000}"/>
    <cellStyle name="Normal 4 2 10" xfId="35404" xr:uid="{00000000-0005-0000-0000-00007D9B0000}"/>
    <cellStyle name="Normal 4 2 2" xfId="25368" xr:uid="{00000000-0005-0000-0000-00007E9B0000}"/>
    <cellStyle name="Normal 4 2 2 10" xfId="25369" xr:uid="{00000000-0005-0000-0000-00007F9B0000}"/>
    <cellStyle name="Normal 4 2 2 10 2" xfId="25370" xr:uid="{00000000-0005-0000-0000-0000809B0000}"/>
    <cellStyle name="Normal 4 2 2 11" xfId="25371" xr:uid="{00000000-0005-0000-0000-0000819B0000}"/>
    <cellStyle name="Normal 4 2 2 12" xfId="25372" xr:uid="{00000000-0005-0000-0000-0000829B0000}"/>
    <cellStyle name="Normal 4 2 2 13" xfId="35405" xr:uid="{00000000-0005-0000-0000-0000839B0000}"/>
    <cellStyle name="Normal 4 2 2 14" xfId="42089" xr:uid="{00000000-0005-0000-0000-0000849B0000}"/>
    <cellStyle name="Normal 4 2 2 2" xfId="25373" xr:uid="{00000000-0005-0000-0000-0000859B0000}"/>
    <cellStyle name="Normal 4 2 2 2 10" xfId="25374" xr:uid="{00000000-0005-0000-0000-0000869B0000}"/>
    <cellStyle name="Normal 4 2 2 2 11" xfId="25375" xr:uid="{00000000-0005-0000-0000-0000879B0000}"/>
    <cellStyle name="Normal 4 2 2 2 12" xfId="35406" xr:uid="{00000000-0005-0000-0000-0000889B0000}"/>
    <cellStyle name="Normal 4 2 2 2 13" xfId="42090" xr:uid="{00000000-0005-0000-0000-0000899B0000}"/>
    <cellStyle name="Normal 4 2 2 2 2" xfId="25376" xr:uid="{00000000-0005-0000-0000-00008A9B0000}"/>
    <cellStyle name="Normal 4 2 2 2 2 10" xfId="25377" xr:uid="{00000000-0005-0000-0000-00008B9B0000}"/>
    <cellStyle name="Normal 4 2 2 2 2 11" xfId="35407" xr:uid="{00000000-0005-0000-0000-00008C9B0000}"/>
    <cellStyle name="Normal 4 2 2 2 2 12" xfId="42091" xr:uid="{00000000-0005-0000-0000-00008D9B0000}"/>
    <cellStyle name="Normal 4 2 2 2 2 2" xfId="25378" xr:uid="{00000000-0005-0000-0000-00008E9B0000}"/>
    <cellStyle name="Normal 4 2 2 2 2 2 10" xfId="35408" xr:uid="{00000000-0005-0000-0000-00008F9B0000}"/>
    <cellStyle name="Normal 4 2 2 2 2 2 11" xfId="50837" xr:uid="{00000000-0005-0000-0000-0000909B0000}"/>
    <cellStyle name="Normal 4 2 2 2 2 2 2" xfId="25379" xr:uid="{00000000-0005-0000-0000-0000919B0000}"/>
    <cellStyle name="Normal 4 2 2 2 2 2 2 2" xfId="25380" xr:uid="{00000000-0005-0000-0000-0000929B0000}"/>
    <cellStyle name="Normal 4 2 2 2 2 2 2 2 2" xfId="25381" xr:uid="{00000000-0005-0000-0000-0000939B0000}"/>
    <cellStyle name="Normal 4 2 2 2 2 2 2 2 2 2" xfId="25382" xr:uid="{00000000-0005-0000-0000-0000949B0000}"/>
    <cellStyle name="Normal 4 2 2 2 2 2 2 2 2 3" xfId="50840" xr:uid="{00000000-0005-0000-0000-0000959B0000}"/>
    <cellStyle name="Normal 4 2 2 2 2 2 2 2 3" xfId="25383" xr:uid="{00000000-0005-0000-0000-0000969B0000}"/>
    <cellStyle name="Normal 4 2 2 2 2 2 2 2 4" xfId="25384" xr:uid="{00000000-0005-0000-0000-0000979B0000}"/>
    <cellStyle name="Normal 4 2 2 2 2 2 2 2 5" xfId="39790" xr:uid="{00000000-0005-0000-0000-0000989B0000}"/>
    <cellStyle name="Normal 4 2 2 2 2 2 2 2 6" xfId="50839" xr:uid="{00000000-0005-0000-0000-0000999B0000}"/>
    <cellStyle name="Normal 4 2 2 2 2 2 2 3" xfId="25385" xr:uid="{00000000-0005-0000-0000-00009A9B0000}"/>
    <cellStyle name="Normal 4 2 2 2 2 2 2 3 2" xfId="25386" xr:uid="{00000000-0005-0000-0000-00009B9B0000}"/>
    <cellStyle name="Normal 4 2 2 2 2 2 2 3 3" xfId="50841" xr:uid="{00000000-0005-0000-0000-00009C9B0000}"/>
    <cellStyle name="Normal 4 2 2 2 2 2 2 4" xfId="25387" xr:uid="{00000000-0005-0000-0000-00009D9B0000}"/>
    <cellStyle name="Normal 4 2 2 2 2 2 2 5" xfId="25388" xr:uid="{00000000-0005-0000-0000-00009E9B0000}"/>
    <cellStyle name="Normal 4 2 2 2 2 2 2 6" xfId="39789" xr:uid="{00000000-0005-0000-0000-00009F9B0000}"/>
    <cellStyle name="Normal 4 2 2 2 2 2 2 7" xfId="50838" xr:uid="{00000000-0005-0000-0000-0000A09B0000}"/>
    <cellStyle name="Normal 4 2 2 2 2 2 3" xfId="25389" xr:uid="{00000000-0005-0000-0000-0000A19B0000}"/>
    <cellStyle name="Normal 4 2 2 2 2 2 3 2" xfId="25390" xr:uid="{00000000-0005-0000-0000-0000A29B0000}"/>
    <cellStyle name="Normal 4 2 2 2 2 2 3 2 2" xfId="25391" xr:uid="{00000000-0005-0000-0000-0000A39B0000}"/>
    <cellStyle name="Normal 4 2 2 2 2 2 3 2 2 2" xfId="25392" xr:uid="{00000000-0005-0000-0000-0000A49B0000}"/>
    <cellStyle name="Normal 4 2 2 2 2 2 3 2 2 3" xfId="50844" xr:uid="{00000000-0005-0000-0000-0000A59B0000}"/>
    <cellStyle name="Normal 4 2 2 2 2 2 3 2 3" xfId="25393" xr:uid="{00000000-0005-0000-0000-0000A69B0000}"/>
    <cellStyle name="Normal 4 2 2 2 2 2 3 2 4" xfId="25394" xr:uid="{00000000-0005-0000-0000-0000A79B0000}"/>
    <cellStyle name="Normal 4 2 2 2 2 2 3 2 5" xfId="39792" xr:uid="{00000000-0005-0000-0000-0000A89B0000}"/>
    <cellStyle name="Normal 4 2 2 2 2 2 3 2 6" xfId="50843" xr:uid="{00000000-0005-0000-0000-0000A99B0000}"/>
    <cellStyle name="Normal 4 2 2 2 2 2 3 3" xfId="25395" xr:uid="{00000000-0005-0000-0000-0000AA9B0000}"/>
    <cellStyle name="Normal 4 2 2 2 2 2 3 3 2" xfId="25396" xr:uid="{00000000-0005-0000-0000-0000AB9B0000}"/>
    <cellStyle name="Normal 4 2 2 2 2 2 3 3 3" xfId="50845" xr:uid="{00000000-0005-0000-0000-0000AC9B0000}"/>
    <cellStyle name="Normal 4 2 2 2 2 2 3 4" xfId="25397" xr:uid="{00000000-0005-0000-0000-0000AD9B0000}"/>
    <cellStyle name="Normal 4 2 2 2 2 2 3 5" xfId="25398" xr:uid="{00000000-0005-0000-0000-0000AE9B0000}"/>
    <cellStyle name="Normal 4 2 2 2 2 2 3 6" xfId="39791" xr:uid="{00000000-0005-0000-0000-0000AF9B0000}"/>
    <cellStyle name="Normal 4 2 2 2 2 2 3 7" xfId="50842" xr:uid="{00000000-0005-0000-0000-0000B09B0000}"/>
    <cellStyle name="Normal 4 2 2 2 2 2 4" xfId="25399" xr:uid="{00000000-0005-0000-0000-0000B19B0000}"/>
    <cellStyle name="Normal 4 2 2 2 2 2 4 2" xfId="25400" xr:uid="{00000000-0005-0000-0000-0000B29B0000}"/>
    <cellStyle name="Normal 4 2 2 2 2 2 4 2 2" xfId="25401" xr:uid="{00000000-0005-0000-0000-0000B39B0000}"/>
    <cellStyle name="Normal 4 2 2 2 2 2 4 2 3" xfId="50847" xr:uid="{00000000-0005-0000-0000-0000B49B0000}"/>
    <cellStyle name="Normal 4 2 2 2 2 2 4 3" xfId="25402" xr:uid="{00000000-0005-0000-0000-0000B59B0000}"/>
    <cellStyle name="Normal 4 2 2 2 2 2 4 4" xfId="25403" xr:uid="{00000000-0005-0000-0000-0000B69B0000}"/>
    <cellStyle name="Normal 4 2 2 2 2 2 4 5" xfId="39793" xr:uid="{00000000-0005-0000-0000-0000B79B0000}"/>
    <cellStyle name="Normal 4 2 2 2 2 2 4 6" xfId="50846" xr:uid="{00000000-0005-0000-0000-0000B89B0000}"/>
    <cellStyle name="Normal 4 2 2 2 2 2 5" xfId="25404" xr:uid="{00000000-0005-0000-0000-0000B99B0000}"/>
    <cellStyle name="Normal 4 2 2 2 2 2 5 2" xfId="25405" xr:uid="{00000000-0005-0000-0000-0000BA9B0000}"/>
    <cellStyle name="Normal 4 2 2 2 2 2 5 2 2" xfId="25406" xr:uid="{00000000-0005-0000-0000-0000BB9B0000}"/>
    <cellStyle name="Normal 4 2 2 2 2 2 5 3" xfId="25407" xr:uid="{00000000-0005-0000-0000-0000BC9B0000}"/>
    <cellStyle name="Normal 4 2 2 2 2 2 5 4" xfId="25408" xr:uid="{00000000-0005-0000-0000-0000BD9B0000}"/>
    <cellStyle name="Normal 4 2 2 2 2 2 5 5" xfId="50848" xr:uid="{00000000-0005-0000-0000-0000BE9B0000}"/>
    <cellStyle name="Normal 4 2 2 2 2 2 6" xfId="25409" xr:uid="{00000000-0005-0000-0000-0000BF9B0000}"/>
    <cellStyle name="Normal 4 2 2 2 2 2 6 2" xfId="25410" xr:uid="{00000000-0005-0000-0000-0000C09B0000}"/>
    <cellStyle name="Normal 4 2 2 2 2 2 6 2 2" xfId="25411" xr:uid="{00000000-0005-0000-0000-0000C19B0000}"/>
    <cellStyle name="Normal 4 2 2 2 2 2 6 3" xfId="25412" xr:uid="{00000000-0005-0000-0000-0000C29B0000}"/>
    <cellStyle name="Normal 4 2 2 2 2 2 6 4" xfId="25413" xr:uid="{00000000-0005-0000-0000-0000C39B0000}"/>
    <cellStyle name="Normal 4 2 2 2 2 2 7" xfId="25414" xr:uid="{00000000-0005-0000-0000-0000C49B0000}"/>
    <cellStyle name="Normal 4 2 2 2 2 2 7 2" xfId="25415" xr:uid="{00000000-0005-0000-0000-0000C59B0000}"/>
    <cellStyle name="Normal 4 2 2 2 2 2 8" xfId="25416" xr:uid="{00000000-0005-0000-0000-0000C69B0000}"/>
    <cellStyle name="Normal 4 2 2 2 2 2 9" xfId="25417" xr:uid="{00000000-0005-0000-0000-0000C79B0000}"/>
    <cellStyle name="Normal 4 2 2 2 2 3" xfId="25418" xr:uid="{00000000-0005-0000-0000-0000C89B0000}"/>
    <cellStyle name="Normal 4 2 2 2 2 3 2" xfId="25419" xr:uid="{00000000-0005-0000-0000-0000C99B0000}"/>
    <cellStyle name="Normal 4 2 2 2 2 3 2 2" xfId="25420" xr:uid="{00000000-0005-0000-0000-0000CA9B0000}"/>
    <cellStyle name="Normal 4 2 2 2 2 3 2 2 2" xfId="25421" xr:uid="{00000000-0005-0000-0000-0000CB9B0000}"/>
    <cellStyle name="Normal 4 2 2 2 2 3 2 2 3" xfId="50851" xr:uid="{00000000-0005-0000-0000-0000CC9B0000}"/>
    <cellStyle name="Normal 4 2 2 2 2 3 2 3" xfId="25422" xr:uid="{00000000-0005-0000-0000-0000CD9B0000}"/>
    <cellStyle name="Normal 4 2 2 2 2 3 2 4" xfId="25423" xr:uid="{00000000-0005-0000-0000-0000CE9B0000}"/>
    <cellStyle name="Normal 4 2 2 2 2 3 2 5" xfId="39795" xr:uid="{00000000-0005-0000-0000-0000CF9B0000}"/>
    <cellStyle name="Normal 4 2 2 2 2 3 2 6" xfId="50850" xr:uid="{00000000-0005-0000-0000-0000D09B0000}"/>
    <cellStyle name="Normal 4 2 2 2 2 3 3" xfId="25424" xr:uid="{00000000-0005-0000-0000-0000D19B0000}"/>
    <cellStyle name="Normal 4 2 2 2 2 3 3 2" xfId="25425" xr:uid="{00000000-0005-0000-0000-0000D29B0000}"/>
    <cellStyle name="Normal 4 2 2 2 2 3 3 3" xfId="50852" xr:uid="{00000000-0005-0000-0000-0000D39B0000}"/>
    <cellStyle name="Normal 4 2 2 2 2 3 4" xfId="25426" xr:uid="{00000000-0005-0000-0000-0000D49B0000}"/>
    <cellStyle name="Normal 4 2 2 2 2 3 5" xfId="25427" xr:uid="{00000000-0005-0000-0000-0000D59B0000}"/>
    <cellStyle name="Normal 4 2 2 2 2 3 6" xfId="39794" xr:uid="{00000000-0005-0000-0000-0000D69B0000}"/>
    <cellStyle name="Normal 4 2 2 2 2 3 7" xfId="50849" xr:uid="{00000000-0005-0000-0000-0000D79B0000}"/>
    <cellStyle name="Normal 4 2 2 2 2 4" xfId="25428" xr:uid="{00000000-0005-0000-0000-0000D89B0000}"/>
    <cellStyle name="Normal 4 2 2 2 2 4 2" xfId="25429" xr:uid="{00000000-0005-0000-0000-0000D99B0000}"/>
    <cellStyle name="Normal 4 2 2 2 2 4 2 2" xfId="25430" xr:uid="{00000000-0005-0000-0000-0000DA9B0000}"/>
    <cellStyle name="Normal 4 2 2 2 2 4 2 2 2" xfId="25431" xr:uid="{00000000-0005-0000-0000-0000DB9B0000}"/>
    <cellStyle name="Normal 4 2 2 2 2 4 2 2 3" xfId="50855" xr:uid="{00000000-0005-0000-0000-0000DC9B0000}"/>
    <cellStyle name="Normal 4 2 2 2 2 4 2 3" xfId="25432" xr:uid="{00000000-0005-0000-0000-0000DD9B0000}"/>
    <cellStyle name="Normal 4 2 2 2 2 4 2 4" xfId="25433" xr:uid="{00000000-0005-0000-0000-0000DE9B0000}"/>
    <cellStyle name="Normal 4 2 2 2 2 4 2 5" xfId="39797" xr:uid="{00000000-0005-0000-0000-0000DF9B0000}"/>
    <cellStyle name="Normal 4 2 2 2 2 4 2 6" xfId="50854" xr:uid="{00000000-0005-0000-0000-0000E09B0000}"/>
    <cellStyle name="Normal 4 2 2 2 2 4 3" xfId="25434" xr:uid="{00000000-0005-0000-0000-0000E19B0000}"/>
    <cellStyle name="Normal 4 2 2 2 2 4 3 2" xfId="25435" xr:uid="{00000000-0005-0000-0000-0000E29B0000}"/>
    <cellStyle name="Normal 4 2 2 2 2 4 3 3" xfId="50856" xr:uid="{00000000-0005-0000-0000-0000E39B0000}"/>
    <cellStyle name="Normal 4 2 2 2 2 4 4" xfId="25436" xr:uid="{00000000-0005-0000-0000-0000E49B0000}"/>
    <cellStyle name="Normal 4 2 2 2 2 4 5" xfId="25437" xr:uid="{00000000-0005-0000-0000-0000E59B0000}"/>
    <cellStyle name="Normal 4 2 2 2 2 4 6" xfId="39796" xr:uid="{00000000-0005-0000-0000-0000E69B0000}"/>
    <cellStyle name="Normal 4 2 2 2 2 4 7" xfId="50853" xr:uid="{00000000-0005-0000-0000-0000E79B0000}"/>
    <cellStyle name="Normal 4 2 2 2 2 5" xfId="25438" xr:uid="{00000000-0005-0000-0000-0000E89B0000}"/>
    <cellStyle name="Normal 4 2 2 2 2 5 2" xfId="25439" xr:uid="{00000000-0005-0000-0000-0000E99B0000}"/>
    <cellStyle name="Normal 4 2 2 2 2 5 2 2" xfId="25440" xr:uid="{00000000-0005-0000-0000-0000EA9B0000}"/>
    <cellStyle name="Normal 4 2 2 2 2 5 2 3" xfId="50858" xr:uid="{00000000-0005-0000-0000-0000EB9B0000}"/>
    <cellStyle name="Normal 4 2 2 2 2 5 3" xfId="25441" xr:uid="{00000000-0005-0000-0000-0000EC9B0000}"/>
    <cellStyle name="Normal 4 2 2 2 2 5 4" xfId="25442" xr:uid="{00000000-0005-0000-0000-0000ED9B0000}"/>
    <cellStyle name="Normal 4 2 2 2 2 5 5" xfId="39798" xr:uid="{00000000-0005-0000-0000-0000EE9B0000}"/>
    <cellStyle name="Normal 4 2 2 2 2 5 6" xfId="50857" xr:uid="{00000000-0005-0000-0000-0000EF9B0000}"/>
    <cellStyle name="Normal 4 2 2 2 2 6" xfId="25443" xr:uid="{00000000-0005-0000-0000-0000F09B0000}"/>
    <cellStyle name="Normal 4 2 2 2 2 6 2" xfId="25444" xr:uid="{00000000-0005-0000-0000-0000F19B0000}"/>
    <cellStyle name="Normal 4 2 2 2 2 6 2 2" xfId="25445" xr:uid="{00000000-0005-0000-0000-0000F29B0000}"/>
    <cellStyle name="Normal 4 2 2 2 2 6 3" xfId="25446" xr:uid="{00000000-0005-0000-0000-0000F39B0000}"/>
    <cellStyle name="Normal 4 2 2 2 2 6 4" xfId="25447" xr:uid="{00000000-0005-0000-0000-0000F49B0000}"/>
    <cellStyle name="Normal 4 2 2 2 2 6 5" xfId="50859" xr:uid="{00000000-0005-0000-0000-0000F59B0000}"/>
    <cellStyle name="Normal 4 2 2 2 2 7" xfId="25448" xr:uid="{00000000-0005-0000-0000-0000F69B0000}"/>
    <cellStyle name="Normal 4 2 2 2 2 7 2" xfId="25449" xr:uid="{00000000-0005-0000-0000-0000F79B0000}"/>
    <cellStyle name="Normal 4 2 2 2 2 7 2 2" xfId="25450" xr:uid="{00000000-0005-0000-0000-0000F89B0000}"/>
    <cellStyle name="Normal 4 2 2 2 2 7 3" xfId="25451" xr:uid="{00000000-0005-0000-0000-0000F99B0000}"/>
    <cellStyle name="Normal 4 2 2 2 2 7 4" xfId="25452" xr:uid="{00000000-0005-0000-0000-0000FA9B0000}"/>
    <cellStyle name="Normal 4 2 2 2 2 8" xfId="25453" xr:uid="{00000000-0005-0000-0000-0000FB9B0000}"/>
    <cellStyle name="Normal 4 2 2 2 2 8 2" xfId="25454" xr:uid="{00000000-0005-0000-0000-0000FC9B0000}"/>
    <cellStyle name="Normal 4 2 2 2 2 9" xfId="25455" xr:uid="{00000000-0005-0000-0000-0000FD9B0000}"/>
    <cellStyle name="Normal 4 2 2 2 3" xfId="25456" xr:uid="{00000000-0005-0000-0000-0000FE9B0000}"/>
    <cellStyle name="Normal 4 2 2 2 3 10" xfId="35409" xr:uid="{00000000-0005-0000-0000-0000FF9B0000}"/>
    <cellStyle name="Normal 4 2 2 2 3 11" xfId="42092" xr:uid="{00000000-0005-0000-0000-0000009C0000}"/>
    <cellStyle name="Normal 4 2 2 2 3 2" xfId="25457" xr:uid="{00000000-0005-0000-0000-0000019C0000}"/>
    <cellStyle name="Normal 4 2 2 2 3 2 2" xfId="25458" xr:uid="{00000000-0005-0000-0000-0000029C0000}"/>
    <cellStyle name="Normal 4 2 2 2 3 2 2 2" xfId="25459" xr:uid="{00000000-0005-0000-0000-0000039C0000}"/>
    <cellStyle name="Normal 4 2 2 2 3 2 2 2 2" xfId="25460" xr:uid="{00000000-0005-0000-0000-0000049C0000}"/>
    <cellStyle name="Normal 4 2 2 2 3 2 2 2 3" xfId="50862" xr:uid="{00000000-0005-0000-0000-0000059C0000}"/>
    <cellStyle name="Normal 4 2 2 2 3 2 2 3" xfId="25461" xr:uid="{00000000-0005-0000-0000-0000069C0000}"/>
    <cellStyle name="Normal 4 2 2 2 3 2 2 4" xfId="25462" xr:uid="{00000000-0005-0000-0000-0000079C0000}"/>
    <cellStyle name="Normal 4 2 2 2 3 2 2 5" xfId="39800" xr:uid="{00000000-0005-0000-0000-0000089C0000}"/>
    <cellStyle name="Normal 4 2 2 2 3 2 2 6" xfId="50861" xr:uid="{00000000-0005-0000-0000-0000099C0000}"/>
    <cellStyle name="Normal 4 2 2 2 3 2 3" xfId="25463" xr:uid="{00000000-0005-0000-0000-00000A9C0000}"/>
    <cellStyle name="Normal 4 2 2 2 3 2 3 2" xfId="25464" xr:uid="{00000000-0005-0000-0000-00000B9C0000}"/>
    <cellStyle name="Normal 4 2 2 2 3 2 3 3" xfId="50863" xr:uid="{00000000-0005-0000-0000-00000C9C0000}"/>
    <cellStyle name="Normal 4 2 2 2 3 2 4" xfId="25465" xr:uid="{00000000-0005-0000-0000-00000D9C0000}"/>
    <cellStyle name="Normal 4 2 2 2 3 2 5" xfId="25466" xr:uid="{00000000-0005-0000-0000-00000E9C0000}"/>
    <cellStyle name="Normal 4 2 2 2 3 2 6" xfId="39799" xr:uid="{00000000-0005-0000-0000-00000F9C0000}"/>
    <cellStyle name="Normal 4 2 2 2 3 2 7" xfId="50860" xr:uid="{00000000-0005-0000-0000-0000109C0000}"/>
    <cellStyle name="Normal 4 2 2 2 3 3" xfId="25467" xr:uid="{00000000-0005-0000-0000-0000119C0000}"/>
    <cellStyle name="Normal 4 2 2 2 3 3 2" xfId="25468" xr:uid="{00000000-0005-0000-0000-0000129C0000}"/>
    <cellStyle name="Normal 4 2 2 2 3 3 2 2" xfId="25469" xr:uid="{00000000-0005-0000-0000-0000139C0000}"/>
    <cellStyle name="Normal 4 2 2 2 3 3 2 2 2" xfId="25470" xr:uid="{00000000-0005-0000-0000-0000149C0000}"/>
    <cellStyle name="Normal 4 2 2 2 3 3 2 2 3" xfId="50866" xr:uid="{00000000-0005-0000-0000-0000159C0000}"/>
    <cellStyle name="Normal 4 2 2 2 3 3 2 3" xfId="25471" xr:uid="{00000000-0005-0000-0000-0000169C0000}"/>
    <cellStyle name="Normal 4 2 2 2 3 3 2 4" xfId="25472" xr:uid="{00000000-0005-0000-0000-0000179C0000}"/>
    <cellStyle name="Normal 4 2 2 2 3 3 2 5" xfId="39802" xr:uid="{00000000-0005-0000-0000-0000189C0000}"/>
    <cellStyle name="Normal 4 2 2 2 3 3 2 6" xfId="50865" xr:uid="{00000000-0005-0000-0000-0000199C0000}"/>
    <cellStyle name="Normal 4 2 2 2 3 3 3" xfId="25473" xr:uid="{00000000-0005-0000-0000-00001A9C0000}"/>
    <cellStyle name="Normal 4 2 2 2 3 3 3 2" xfId="25474" xr:uid="{00000000-0005-0000-0000-00001B9C0000}"/>
    <cellStyle name="Normal 4 2 2 2 3 3 3 3" xfId="50867" xr:uid="{00000000-0005-0000-0000-00001C9C0000}"/>
    <cellStyle name="Normal 4 2 2 2 3 3 4" xfId="25475" xr:uid="{00000000-0005-0000-0000-00001D9C0000}"/>
    <cellStyle name="Normal 4 2 2 2 3 3 5" xfId="25476" xr:uid="{00000000-0005-0000-0000-00001E9C0000}"/>
    <cellStyle name="Normal 4 2 2 2 3 3 6" xfId="39801" xr:uid="{00000000-0005-0000-0000-00001F9C0000}"/>
    <cellStyle name="Normal 4 2 2 2 3 3 7" xfId="50864" xr:uid="{00000000-0005-0000-0000-0000209C0000}"/>
    <cellStyle name="Normal 4 2 2 2 3 4" xfId="25477" xr:uid="{00000000-0005-0000-0000-0000219C0000}"/>
    <cellStyle name="Normal 4 2 2 2 3 4 2" xfId="25478" xr:uid="{00000000-0005-0000-0000-0000229C0000}"/>
    <cellStyle name="Normal 4 2 2 2 3 4 2 2" xfId="25479" xr:uid="{00000000-0005-0000-0000-0000239C0000}"/>
    <cellStyle name="Normal 4 2 2 2 3 4 2 3" xfId="50869" xr:uid="{00000000-0005-0000-0000-0000249C0000}"/>
    <cellStyle name="Normal 4 2 2 2 3 4 3" xfId="25480" xr:uid="{00000000-0005-0000-0000-0000259C0000}"/>
    <cellStyle name="Normal 4 2 2 2 3 4 4" xfId="25481" xr:uid="{00000000-0005-0000-0000-0000269C0000}"/>
    <cellStyle name="Normal 4 2 2 2 3 4 5" xfId="39803" xr:uid="{00000000-0005-0000-0000-0000279C0000}"/>
    <cellStyle name="Normal 4 2 2 2 3 4 6" xfId="50868" xr:uid="{00000000-0005-0000-0000-0000289C0000}"/>
    <cellStyle name="Normal 4 2 2 2 3 5" xfId="25482" xr:uid="{00000000-0005-0000-0000-0000299C0000}"/>
    <cellStyle name="Normal 4 2 2 2 3 5 2" xfId="25483" xr:uid="{00000000-0005-0000-0000-00002A9C0000}"/>
    <cellStyle name="Normal 4 2 2 2 3 5 2 2" xfId="25484" xr:uid="{00000000-0005-0000-0000-00002B9C0000}"/>
    <cellStyle name="Normal 4 2 2 2 3 5 3" xfId="25485" xr:uid="{00000000-0005-0000-0000-00002C9C0000}"/>
    <cellStyle name="Normal 4 2 2 2 3 5 4" xfId="25486" xr:uid="{00000000-0005-0000-0000-00002D9C0000}"/>
    <cellStyle name="Normal 4 2 2 2 3 5 5" xfId="50870" xr:uid="{00000000-0005-0000-0000-00002E9C0000}"/>
    <cellStyle name="Normal 4 2 2 2 3 6" xfId="25487" xr:uid="{00000000-0005-0000-0000-00002F9C0000}"/>
    <cellStyle name="Normal 4 2 2 2 3 6 2" xfId="25488" xr:uid="{00000000-0005-0000-0000-0000309C0000}"/>
    <cellStyle name="Normal 4 2 2 2 3 6 2 2" xfId="25489" xr:uid="{00000000-0005-0000-0000-0000319C0000}"/>
    <cellStyle name="Normal 4 2 2 2 3 6 3" xfId="25490" xr:uid="{00000000-0005-0000-0000-0000329C0000}"/>
    <cellStyle name="Normal 4 2 2 2 3 6 4" xfId="25491" xr:uid="{00000000-0005-0000-0000-0000339C0000}"/>
    <cellStyle name="Normal 4 2 2 2 3 7" xfId="25492" xr:uid="{00000000-0005-0000-0000-0000349C0000}"/>
    <cellStyle name="Normal 4 2 2 2 3 7 2" xfId="25493" xr:uid="{00000000-0005-0000-0000-0000359C0000}"/>
    <cellStyle name="Normal 4 2 2 2 3 8" xfId="25494" xr:uid="{00000000-0005-0000-0000-0000369C0000}"/>
    <cellStyle name="Normal 4 2 2 2 3 9" xfId="25495" xr:uid="{00000000-0005-0000-0000-0000379C0000}"/>
    <cellStyle name="Normal 4 2 2 2 4" xfId="25496" xr:uid="{00000000-0005-0000-0000-0000389C0000}"/>
    <cellStyle name="Normal 4 2 2 2 4 2" xfId="25497" xr:uid="{00000000-0005-0000-0000-0000399C0000}"/>
    <cellStyle name="Normal 4 2 2 2 4 2 2" xfId="25498" xr:uid="{00000000-0005-0000-0000-00003A9C0000}"/>
    <cellStyle name="Normal 4 2 2 2 4 2 2 2" xfId="25499" xr:uid="{00000000-0005-0000-0000-00003B9C0000}"/>
    <cellStyle name="Normal 4 2 2 2 4 2 2 3" xfId="50873" xr:uid="{00000000-0005-0000-0000-00003C9C0000}"/>
    <cellStyle name="Normal 4 2 2 2 4 2 3" xfId="25500" xr:uid="{00000000-0005-0000-0000-00003D9C0000}"/>
    <cellStyle name="Normal 4 2 2 2 4 2 4" xfId="25501" xr:uid="{00000000-0005-0000-0000-00003E9C0000}"/>
    <cellStyle name="Normal 4 2 2 2 4 2 5" xfId="39805" xr:uid="{00000000-0005-0000-0000-00003F9C0000}"/>
    <cellStyle name="Normal 4 2 2 2 4 2 6" xfId="50872" xr:uid="{00000000-0005-0000-0000-0000409C0000}"/>
    <cellStyle name="Normal 4 2 2 2 4 3" xfId="25502" xr:uid="{00000000-0005-0000-0000-0000419C0000}"/>
    <cellStyle name="Normal 4 2 2 2 4 3 2" xfId="25503" xr:uid="{00000000-0005-0000-0000-0000429C0000}"/>
    <cellStyle name="Normal 4 2 2 2 4 3 3" xfId="50874" xr:uid="{00000000-0005-0000-0000-0000439C0000}"/>
    <cellStyle name="Normal 4 2 2 2 4 4" xfId="25504" xr:uid="{00000000-0005-0000-0000-0000449C0000}"/>
    <cellStyle name="Normal 4 2 2 2 4 5" xfId="25505" xr:uid="{00000000-0005-0000-0000-0000459C0000}"/>
    <cellStyle name="Normal 4 2 2 2 4 6" xfId="39804" xr:uid="{00000000-0005-0000-0000-0000469C0000}"/>
    <cellStyle name="Normal 4 2 2 2 4 7" xfId="50871" xr:uid="{00000000-0005-0000-0000-0000479C0000}"/>
    <cellStyle name="Normal 4 2 2 2 5" xfId="25506" xr:uid="{00000000-0005-0000-0000-0000489C0000}"/>
    <cellStyle name="Normal 4 2 2 2 5 2" xfId="25507" xr:uid="{00000000-0005-0000-0000-0000499C0000}"/>
    <cellStyle name="Normal 4 2 2 2 5 2 2" xfId="25508" xr:uid="{00000000-0005-0000-0000-00004A9C0000}"/>
    <cellStyle name="Normal 4 2 2 2 5 2 2 2" xfId="25509" xr:uid="{00000000-0005-0000-0000-00004B9C0000}"/>
    <cellStyle name="Normal 4 2 2 2 5 2 2 3" xfId="50877" xr:uid="{00000000-0005-0000-0000-00004C9C0000}"/>
    <cellStyle name="Normal 4 2 2 2 5 2 3" xfId="25510" xr:uid="{00000000-0005-0000-0000-00004D9C0000}"/>
    <cellStyle name="Normal 4 2 2 2 5 2 4" xfId="25511" xr:uid="{00000000-0005-0000-0000-00004E9C0000}"/>
    <cellStyle name="Normal 4 2 2 2 5 2 5" xfId="39807" xr:uid="{00000000-0005-0000-0000-00004F9C0000}"/>
    <cellStyle name="Normal 4 2 2 2 5 2 6" xfId="50876" xr:uid="{00000000-0005-0000-0000-0000509C0000}"/>
    <cellStyle name="Normal 4 2 2 2 5 3" xfId="25512" xr:uid="{00000000-0005-0000-0000-0000519C0000}"/>
    <cellStyle name="Normal 4 2 2 2 5 3 2" xfId="25513" xr:uid="{00000000-0005-0000-0000-0000529C0000}"/>
    <cellStyle name="Normal 4 2 2 2 5 3 3" xfId="50878" xr:uid="{00000000-0005-0000-0000-0000539C0000}"/>
    <cellStyle name="Normal 4 2 2 2 5 4" xfId="25514" xr:uid="{00000000-0005-0000-0000-0000549C0000}"/>
    <cellStyle name="Normal 4 2 2 2 5 5" xfId="25515" xr:uid="{00000000-0005-0000-0000-0000559C0000}"/>
    <cellStyle name="Normal 4 2 2 2 5 6" xfId="39806" xr:uid="{00000000-0005-0000-0000-0000569C0000}"/>
    <cellStyle name="Normal 4 2 2 2 5 7" xfId="50875" xr:uid="{00000000-0005-0000-0000-0000579C0000}"/>
    <cellStyle name="Normal 4 2 2 2 6" xfId="25516" xr:uid="{00000000-0005-0000-0000-0000589C0000}"/>
    <cellStyle name="Normal 4 2 2 2 6 2" xfId="25517" xr:uid="{00000000-0005-0000-0000-0000599C0000}"/>
    <cellStyle name="Normal 4 2 2 2 6 2 2" xfId="25518" xr:uid="{00000000-0005-0000-0000-00005A9C0000}"/>
    <cellStyle name="Normal 4 2 2 2 6 2 3" xfId="50880" xr:uid="{00000000-0005-0000-0000-00005B9C0000}"/>
    <cellStyle name="Normal 4 2 2 2 6 3" xfId="25519" xr:uid="{00000000-0005-0000-0000-00005C9C0000}"/>
    <cellStyle name="Normal 4 2 2 2 6 4" xfId="25520" xr:uid="{00000000-0005-0000-0000-00005D9C0000}"/>
    <cellStyle name="Normal 4 2 2 2 6 5" xfId="39808" xr:uid="{00000000-0005-0000-0000-00005E9C0000}"/>
    <cellStyle name="Normal 4 2 2 2 6 6" xfId="50879" xr:uid="{00000000-0005-0000-0000-00005F9C0000}"/>
    <cellStyle name="Normal 4 2 2 2 7" xfId="25521" xr:uid="{00000000-0005-0000-0000-0000609C0000}"/>
    <cellStyle name="Normal 4 2 2 2 7 2" xfId="25522" xr:uid="{00000000-0005-0000-0000-0000619C0000}"/>
    <cellStyle name="Normal 4 2 2 2 7 2 2" xfId="25523" xr:uid="{00000000-0005-0000-0000-0000629C0000}"/>
    <cellStyle name="Normal 4 2 2 2 7 3" xfId="25524" xr:uid="{00000000-0005-0000-0000-0000639C0000}"/>
    <cellStyle name="Normal 4 2 2 2 7 4" xfId="25525" xr:uid="{00000000-0005-0000-0000-0000649C0000}"/>
    <cellStyle name="Normal 4 2 2 2 7 5" xfId="50881" xr:uid="{00000000-0005-0000-0000-0000659C0000}"/>
    <cellStyle name="Normal 4 2 2 2 8" xfId="25526" xr:uid="{00000000-0005-0000-0000-0000669C0000}"/>
    <cellStyle name="Normal 4 2 2 2 8 2" xfId="25527" xr:uid="{00000000-0005-0000-0000-0000679C0000}"/>
    <cellStyle name="Normal 4 2 2 2 8 2 2" xfId="25528" xr:uid="{00000000-0005-0000-0000-0000689C0000}"/>
    <cellStyle name="Normal 4 2 2 2 8 3" xfId="25529" xr:uid="{00000000-0005-0000-0000-0000699C0000}"/>
    <cellStyle name="Normal 4 2 2 2 8 4" xfId="25530" xr:uid="{00000000-0005-0000-0000-00006A9C0000}"/>
    <cellStyle name="Normal 4 2 2 2 9" xfId="25531" xr:uid="{00000000-0005-0000-0000-00006B9C0000}"/>
    <cellStyle name="Normal 4 2 2 2 9 2" xfId="25532" xr:uid="{00000000-0005-0000-0000-00006C9C0000}"/>
    <cellStyle name="Normal 4 2 2 3" xfId="25533" xr:uid="{00000000-0005-0000-0000-00006D9C0000}"/>
    <cellStyle name="Normal 4 2 2 3 10" xfId="25534" xr:uid="{00000000-0005-0000-0000-00006E9C0000}"/>
    <cellStyle name="Normal 4 2 2 3 11" xfId="35410" xr:uid="{00000000-0005-0000-0000-00006F9C0000}"/>
    <cellStyle name="Normal 4 2 2 3 12" xfId="42093" xr:uid="{00000000-0005-0000-0000-0000709C0000}"/>
    <cellStyle name="Normal 4 2 2 3 2" xfId="25535" xr:uid="{00000000-0005-0000-0000-0000719C0000}"/>
    <cellStyle name="Normal 4 2 2 3 2 10" xfId="35411" xr:uid="{00000000-0005-0000-0000-0000729C0000}"/>
    <cellStyle name="Normal 4 2 2 3 2 11" xfId="50882" xr:uid="{00000000-0005-0000-0000-0000739C0000}"/>
    <cellStyle name="Normal 4 2 2 3 2 2" xfId="25536" xr:uid="{00000000-0005-0000-0000-0000749C0000}"/>
    <cellStyle name="Normal 4 2 2 3 2 2 2" xfId="25537" xr:uid="{00000000-0005-0000-0000-0000759C0000}"/>
    <cellStyle name="Normal 4 2 2 3 2 2 2 2" xfId="25538" xr:uid="{00000000-0005-0000-0000-0000769C0000}"/>
    <cellStyle name="Normal 4 2 2 3 2 2 2 2 2" xfId="25539" xr:uid="{00000000-0005-0000-0000-0000779C0000}"/>
    <cellStyle name="Normal 4 2 2 3 2 2 2 2 3" xfId="50885" xr:uid="{00000000-0005-0000-0000-0000789C0000}"/>
    <cellStyle name="Normal 4 2 2 3 2 2 2 3" xfId="25540" xr:uid="{00000000-0005-0000-0000-0000799C0000}"/>
    <cellStyle name="Normal 4 2 2 3 2 2 2 4" xfId="25541" xr:uid="{00000000-0005-0000-0000-00007A9C0000}"/>
    <cellStyle name="Normal 4 2 2 3 2 2 2 5" xfId="39810" xr:uid="{00000000-0005-0000-0000-00007B9C0000}"/>
    <cellStyle name="Normal 4 2 2 3 2 2 2 6" xfId="50884" xr:uid="{00000000-0005-0000-0000-00007C9C0000}"/>
    <cellStyle name="Normal 4 2 2 3 2 2 3" xfId="25542" xr:uid="{00000000-0005-0000-0000-00007D9C0000}"/>
    <cellStyle name="Normal 4 2 2 3 2 2 3 2" xfId="25543" xr:uid="{00000000-0005-0000-0000-00007E9C0000}"/>
    <cellStyle name="Normal 4 2 2 3 2 2 3 3" xfId="50886" xr:uid="{00000000-0005-0000-0000-00007F9C0000}"/>
    <cellStyle name="Normal 4 2 2 3 2 2 4" xfId="25544" xr:uid="{00000000-0005-0000-0000-0000809C0000}"/>
    <cellStyle name="Normal 4 2 2 3 2 2 5" xfId="25545" xr:uid="{00000000-0005-0000-0000-0000819C0000}"/>
    <cellStyle name="Normal 4 2 2 3 2 2 6" xfId="39809" xr:uid="{00000000-0005-0000-0000-0000829C0000}"/>
    <cellStyle name="Normal 4 2 2 3 2 2 7" xfId="50883" xr:uid="{00000000-0005-0000-0000-0000839C0000}"/>
    <cellStyle name="Normal 4 2 2 3 2 3" xfId="25546" xr:uid="{00000000-0005-0000-0000-0000849C0000}"/>
    <cellStyle name="Normal 4 2 2 3 2 3 2" xfId="25547" xr:uid="{00000000-0005-0000-0000-0000859C0000}"/>
    <cellStyle name="Normal 4 2 2 3 2 3 2 2" xfId="25548" xr:uid="{00000000-0005-0000-0000-0000869C0000}"/>
    <cellStyle name="Normal 4 2 2 3 2 3 2 2 2" xfId="25549" xr:uid="{00000000-0005-0000-0000-0000879C0000}"/>
    <cellStyle name="Normal 4 2 2 3 2 3 2 2 3" xfId="50889" xr:uid="{00000000-0005-0000-0000-0000889C0000}"/>
    <cellStyle name="Normal 4 2 2 3 2 3 2 3" xfId="25550" xr:uid="{00000000-0005-0000-0000-0000899C0000}"/>
    <cellStyle name="Normal 4 2 2 3 2 3 2 4" xfId="25551" xr:uid="{00000000-0005-0000-0000-00008A9C0000}"/>
    <cellStyle name="Normal 4 2 2 3 2 3 2 5" xfId="39812" xr:uid="{00000000-0005-0000-0000-00008B9C0000}"/>
    <cellStyle name="Normal 4 2 2 3 2 3 2 6" xfId="50888" xr:uid="{00000000-0005-0000-0000-00008C9C0000}"/>
    <cellStyle name="Normal 4 2 2 3 2 3 3" xfId="25552" xr:uid="{00000000-0005-0000-0000-00008D9C0000}"/>
    <cellStyle name="Normal 4 2 2 3 2 3 3 2" xfId="25553" xr:uid="{00000000-0005-0000-0000-00008E9C0000}"/>
    <cellStyle name="Normal 4 2 2 3 2 3 3 3" xfId="50890" xr:uid="{00000000-0005-0000-0000-00008F9C0000}"/>
    <cellStyle name="Normal 4 2 2 3 2 3 4" xfId="25554" xr:uid="{00000000-0005-0000-0000-0000909C0000}"/>
    <cellStyle name="Normal 4 2 2 3 2 3 5" xfId="25555" xr:uid="{00000000-0005-0000-0000-0000919C0000}"/>
    <cellStyle name="Normal 4 2 2 3 2 3 6" xfId="39811" xr:uid="{00000000-0005-0000-0000-0000929C0000}"/>
    <cellStyle name="Normal 4 2 2 3 2 3 7" xfId="50887" xr:uid="{00000000-0005-0000-0000-0000939C0000}"/>
    <cellStyle name="Normal 4 2 2 3 2 4" xfId="25556" xr:uid="{00000000-0005-0000-0000-0000949C0000}"/>
    <cellStyle name="Normal 4 2 2 3 2 4 2" xfId="25557" xr:uid="{00000000-0005-0000-0000-0000959C0000}"/>
    <cellStyle name="Normal 4 2 2 3 2 4 2 2" xfId="25558" xr:uid="{00000000-0005-0000-0000-0000969C0000}"/>
    <cellStyle name="Normal 4 2 2 3 2 4 2 3" xfId="50892" xr:uid="{00000000-0005-0000-0000-0000979C0000}"/>
    <cellStyle name="Normal 4 2 2 3 2 4 3" xfId="25559" xr:uid="{00000000-0005-0000-0000-0000989C0000}"/>
    <cellStyle name="Normal 4 2 2 3 2 4 4" xfId="25560" xr:uid="{00000000-0005-0000-0000-0000999C0000}"/>
    <cellStyle name="Normal 4 2 2 3 2 4 5" xfId="39813" xr:uid="{00000000-0005-0000-0000-00009A9C0000}"/>
    <cellStyle name="Normal 4 2 2 3 2 4 6" xfId="50891" xr:uid="{00000000-0005-0000-0000-00009B9C0000}"/>
    <cellStyle name="Normal 4 2 2 3 2 5" xfId="25561" xr:uid="{00000000-0005-0000-0000-00009C9C0000}"/>
    <cellStyle name="Normal 4 2 2 3 2 5 2" xfId="25562" xr:uid="{00000000-0005-0000-0000-00009D9C0000}"/>
    <cellStyle name="Normal 4 2 2 3 2 5 2 2" xfId="25563" xr:uid="{00000000-0005-0000-0000-00009E9C0000}"/>
    <cellStyle name="Normal 4 2 2 3 2 5 3" xfId="25564" xr:uid="{00000000-0005-0000-0000-00009F9C0000}"/>
    <cellStyle name="Normal 4 2 2 3 2 5 4" xfId="25565" xr:uid="{00000000-0005-0000-0000-0000A09C0000}"/>
    <cellStyle name="Normal 4 2 2 3 2 5 5" xfId="50893" xr:uid="{00000000-0005-0000-0000-0000A19C0000}"/>
    <cellStyle name="Normal 4 2 2 3 2 6" xfId="25566" xr:uid="{00000000-0005-0000-0000-0000A29C0000}"/>
    <cellStyle name="Normal 4 2 2 3 2 6 2" xfId="25567" xr:uid="{00000000-0005-0000-0000-0000A39C0000}"/>
    <cellStyle name="Normal 4 2 2 3 2 6 2 2" xfId="25568" xr:uid="{00000000-0005-0000-0000-0000A49C0000}"/>
    <cellStyle name="Normal 4 2 2 3 2 6 3" xfId="25569" xr:uid="{00000000-0005-0000-0000-0000A59C0000}"/>
    <cellStyle name="Normal 4 2 2 3 2 6 4" xfId="25570" xr:uid="{00000000-0005-0000-0000-0000A69C0000}"/>
    <cellStyle name="Normal 4 2 2 3 2 7" xfId="25571" xr:uid="{00000000-0005-0000-0000-0000A79C0000}"/>
    <cellStyle name="Normal 4 2 2 3 2 7 2" xfId="25572" xr:uid="{00000000-0005-0000-0000-0000A89C0000}"/>
    <cellStyle name="Normal 4 2 2 3 2 8" xfId="25573" xr:uid="{00000000-0005-0000-0000-0000A99C0000}"/>
    <cellStyle name="Normal 4 2 2 3 2 9" xfId="25574" xr:uid="{00000000-0005-0000-0000-0000AA9C0000}"/>
    <cellStyle name="Normal 4 2 2 3 3" xfId="25575" xr:uid="{00000000-0005-0000-0000-0000AB9C0000}"/>
    <cellStyle name="Normal 4 2 2 3 3 2" xfId="25576" xr:uid="{00000000-0005-0000-0000-0000AC9C0000}"/>
    <cellStyle name="Normal 4 2 2 3 3 2 2" xfId="25577" xr:uid="{00000000-0005-0000-0000-0000AD9C0000}"/>
    <cellStyle name="Normal 4 2 2 3 3 2 2 2" xfId="25578" xr:uid="{00000000-0005-0000-0000-0000AE9C0000}"/>
    <cellStyle name="Normal 4 2 2 3 3 2 2 3" xfId="50896" xr:uid="{00000000-0005-0000-0000-0000AF9C0000}"/>
    <cellStyle name="Normal 4 2 2 3 3 2 3" xfId="25579" xr:uid="{00000000-0005-0000-0000-0000B09C0000}"/>
    <cellStyle name="Normal 4 2 2 3 3 2 4" xfId="25580" xr:uid="{00000000-0005-0000-0000-0000B19C0000}"/>
    <cellStyle name="Normal 4 2 2 3 3 2 5" xfId="39815" xr:uid="{00000000-0005-0000-0000-0000B29C0000}"/>
    <cellStyle name="Normal 4 2 2 3 3 2 6" xfId="50895" xr:uid="{00000000-0005-0000-0000-0000B39C0000}"/>
    <cellStyle name="Normal 4 2 2 3 3 3" xfId="25581" xr:uid="{00000000-0005-0000-0000-0000B49C0000}"/>
    <cellStyle name="Normal 4 2 2 3 3 3 2" xfId="25582" xr:uid="{00000000-0005-0000-0000-0000B59C0000}"/>
    <cellStyle name="Normal 4 2 2 3 3 3 3" xfId="50897" xr:uid="{00000000-0005-0000-0000-0000B69C0000}"/>
    <cellStyle name="Normal 4 2 2 3 3 4" xfId="25583" xr:uid="{00000000-0005-0000-0000-0000B79C0000}"/>
    <cellStyle name="Normal 4 2 2 3 3 5" xfId="25584" xr:uid="{00000000-0005-0000-0000-0000B89C0000}"/>
    <cellStyle name="Normal 4 2 2 3 3 6" xfId="39814" xr:uid="{00000000-0005-0000-0000-0000B99C0000}"/>
    <cellStyle name="Normal 4 2 2 3 3 7" xfId="50894" xr:uid="{00000000-0005-0000-0000-0000BA9C0000}"/>
    <cellStyle name="Normal 4 2 2 3 4" xfId="25585" xr:uid="{00000000-0005-0000-0000-0000BB9C0000}"/>
    <cellStyle name="Normal 4 2 2 3 4 2" xfId="25586" xr:uid="{00000000-0005-0000-0000-0000BC9C0000}"/>
    <cellStyle name="Normal 4 2 2 3 4 2 2" xfId="25587" xr:uid="{00000000-0005-0000-0000-0000BD9C0000}"/>
    <cellStyle name="Normal 4 2 2 3 4 2 2 2" xfId="25588" xr:uid="{00000000-0005-0000-0000-0000BE9C0000}"/>
    <cellStyle name="Normal 4 2 2 3 4 2 2 3" xfId="50900" xr:uid="{00000000-0005-0000-0000-0000BF9C0000}"/>
    <cellStyle name="Normal 4 2 2 3 4 2 3" xfId="25589" xr:uid="{00000000-0005-0000-0000-0000C09C0000}"/>
    <cellStyle name="Normal 4 2 2 3 4 2 4" xfId="25590" xr:uid="{00000000-0005-0000-0000-0000C19C0000}"/>
    <cellStyle name="Normal 4 2 2 3 4 2 5" xfId="39817" xr:uid="{00000000-0005-0000-0000-0000C29C0000}"/>
    <cellStyle name="Normal 4 2 2 3 4 2 6" xfId="50899" xr:uid="{00000000-0005-0000-0000-0000C39C0000}"/>
    <cellStyle name="Normal 4 2 2 3 4 3" xfId="25591" xr:uid="{00000000-0005-0000-0000-0000C49C0000}"/>
    <cellStyle name="Normal 4 2 2 3 4 3 2" xfId="25592" xr:uid="{00000000-0005-0000-0000-0000C59C0000}"/>
    <cellStyle name="Normal 4 2 2 3 4 3 3" xfId="50901" xr:uid="{00000000-0005-0000-0000-0000C69C0000}"/>
    <cellStyle name="Normal 4 2 2 3 4 4" xfId="25593" xr:uid="{00000000-0005-0000-0000-0000C79C0000}"/>
    <cellStyle name="Normal 4 2 2 3 4 5" xfId="25594" xr:uid="{00000000-0005-0000-0000-0000C89C0000}"/>
    <cellStyle name="Normal 4 2 2 3 4 6" xfId="39816" xr:uid="{00000000-0005-0000-0000-0000C99C0000}"/>
    <cellStyle name="Normal 4 2 2 3 4 7" xfId="50898" xr:uid="{00000000-0005-0000-0000-0000CA9C0000}"/>
    <cellStyle name="Normal 4 2 2 3 5" xfId="25595" xr:uid="{00000000-0005-0000-0000-0000CB9C0000}"/>
    <cellStyle name="Normal 4 2 2 3 5 2" xfId="25596" xr:uid="{00000000-0005-0000-0000-0000CC9C0000}"/>
    <cellStyle name="Normal 4 2 2 3 5 2 2" xfId="25597" xr:uid="{00000000-0005-0000-0000-0000CD9C0000}"/>
    <cellStyle name="Normal 4 2 2 3 5 2 3" xfId="50903" xr:uid="{00000000-0005-0000-0000-0000CE9C0000}"/>
    <cellStyle name="Normal 4 2 2 3 5 3" xfId="25598" xr:uid="{00000000-0005-0000-0000-0000CF9C0000}"/>
    <cellStyle name="Normal 4 2 2 3 5 4" xfId="25599" xr:uid="{00000000-0005-0000-0000-0000D09C0000}"/>
    <cellStyle name="Normal 4 2 2 3 5 5" xfId="39818" xr:uid="{00000000-0005-0000-0000-0000D19C0000}"/>
    <cellStyle name="Normal 4 2 2 3 5 6" xfId="50902" xr:uid="{00000000-0005-0000-0000-0000D29C0000}"/>
    <cellStyle name="Normal 4 2 2 3 6" xfId="25600" xr:uid="{00000000-0005-0000-0000-0000D39C0000}"/>
    <cellStyle name="Normal 4 2 2 3 6 2" xfId="25601" xr:uid="{00000000-0005-0000-0000-0000D49C0000}"/>
    <cellStyle name="Normal 4 2 2 3 6 2 2" xfId="25602" xr:uid="{00000000-0005-0000-0000-0000D59C0000}"/>
    <cellStyle name="Normal 4 2 2 3 6 3" xfId="25603" xr:uid="{00000000-0005-0000-0000-0000D69C0000}"/>
    <cellStyle name="Normal 4 2 2 3 6 4" xfId="25604" xr:uid="{00000000-0005-0000-0000-0000D79C0000}"/>
    <cellStyle name="Normal 4 2 2 3 6 5" xfId="50904" xr:uid="{00000000-0005-0000-0000-0000D89C0000}"/>
    <cellStyle name="Normal 4 2 2 3 7" xfId="25605" xr:uid="{00000000-0005-0000-0000-0000D99C0000}"/>
    <cellStyle name="Normal 4 2 2 3 7 2" xfId="25606" xr:uid="{00000000-0005-0000-0000-0000DA9C0000}"/>
    <cellStyle name="Normal 4 2 2 3 7 2 2" xfId="25607" xr:uid="{00000000-0005-0000-0000-0000DB9C0000}"/>
    <cellStyle name="Normal 4 2 2 3 7 3" xfId="25608" xr:uid="{00000000-0005-0000-0000-0000DC9C0000}"/>
    <cellStyle name="Normal 4 2 2 3 7 4" xfId="25609" xr:uid="{00000000-0005-0000-0000-0000DD9C0000}"/>
    <cellStyle name="Normal 4 2 2 3 8" xfId="25610" xr:uid="{00000000-0005-0000-0000-0000DE9C0000}"/>
    <cellStyle name="Normal 4 2 2 3 8 2" xfId="25611" xr:uid="{00000000-0005-0000-0000-0000DF9C0000}"/>
    <cellStyle name="Normal 4 2 2 3 9" xfId="25612" xr:uid="{00000000-0005-0000-0000-0000E09C0000}"/>
    <cellStyle name="Normal 4 2 2 4" xfId="25613" xr:uid="{00000000-0005-0000-0000-0000E19C0000}"/>
    <cellStyle name="Normal 4 2 2 4 10" xfId="35412" xr:uid="{00000000-0005-0000-0000-0000E29C0000}"/>
    <cellStyle name="Normal 4 2 2 4 11" xfId="42094" xr:uid="{00000000-0005-0000-0000-0000E39C0000}"/>
    <cellStyle name="Normal 4 2 2 4 2" xfId="25614" xr:uid="{00000000-0005-0000-0000-0000E49C0000}"/>
    <cellStyle name="Normal 4 2 2 4 2 2" xfId="25615" xr:uid="{00000000-0005-0000-0000-0000E59C0000}"/>
    <cellStyle name="Normal 4 2 2 4 2 2 2" xfId="25616" xr:uid="{00000000-0005-0000-0000-0000E69C0000}"/>
    <cellStyle name="Normal 4 2 2 4 2 2 2 2" xfId="25617" xr:uid="{00000000-0005-0000-0000-0000E79C0000}"/>
    <cellStyle name="Normal 4 2 2 4 2 2 2 3" xfId="50907" xr:uid="{00000000-0005-0000-0000-0000E89C0000}"/>
    <cellStyle name="Normal 4 2 2 4 2 2 3" xfId="25618" xr:uid="{00000000-0005-0000-0000-0000E99C0000}"/>
    <cellStyle name="Normal 4 2 2 4 2 2 4" xfId="25619" xr:uid="{00000000-0005-0000-0000-0000EA9C0000}"/>
    <cellStyle name="Normal 4 2 2 4 2 2 5" xfId="39820" xr:uid="{00000000-0005-0000-0000-0000EB9C0000}"/>
    <cellStyle name="Normal 4 2 2 4 2 2 6" xfId="50906" xr:uid="{00000000-0005-0000-0000-0000EC9C0000}"/>
    <cellStyle name="Normal 4 2 2 4 2 3" xfId="25620" xr:uid="{00000000-0005-0000-0000-0000ED9C0000}"/>
    <cellStyle name="Normal 4 2 2 4 2 3 2" xfId="25621" xr:uid="{00000000-0005-0000-0000-0000EE9C0000}"/>
    <cellStyle name="Normal 4 2 2 4 2 3 3" xfId="50908" xr:uid="{00000000-0005-0000-0000-0000EF9C0000}"/>
    <cellStyle name="Normal 4 2 2 4 2 4" xfId="25622" xr:uid="{00000000-0005-0000-0000-0000F09C0000}"/>
    <cellStyle name="Normal 4 2 2 4 2 5" xfId="25623" xr:uid="{00000000-0005-0000-0000-0000F19C0000}"/>
    <cellStyle name="Normal 4 2 2 4 2 6" xfId="39819" xr:uid="{00000000-0005-0000-0000-0000F29C0000}"/>
    <cellStyle name="Normal 4 2 2 4 2 7" xfId="50905" xr:uid="{00000000-0005-0000-0000-0000F39C0000}"/>
    <cellStyle name="Normal 4 2 2 4 3" xfId="25624" xr:uid="{00000000-0005-0000-0000-0000F49C0000}"/>
    <cellStyle name="Normal 4 2 2 4 3 2" xfId="25625" xr:uid="{00000000-0005-0000-0000-0000F59C0000}"/>
    <cellStyle name="Normal 4 2 2 4 3 2 2" xfId="25626" xr:uid="{00000000-0005-0000-0000-0000F69C0000}"/>
    <cellStyle name="Normal 4 2 2 4 3 2 2 2" xfId="25627" xr:uid="{00000000-0005-0000-0000-0000F79C0000}"/>
    <cellStyle name="Normal 4 2 2 4 3 2 2 3" xfId="50911" xr:uid="{00000000-0005-0000-0000-0000F89C0000}"/>
    <cellStyle name="Normal 4 2 2 4 3 2 3" xfId="25628" xr:uid="{00000000-0005-0000-0000-0000F99C0000}"/>
    <cellStyle name="Normal 4 2 2 4 3 2 4" xfId="25629" xr:uid="{00000000-0005-0000-0000-0000FA9C0000}"/>
    <cellStyle name="Normal 4 2 2 4 3 2 5" xfId="39822" xr:uid="{00000000-0005-0000-0000-0000FB9C0000}"/>
    <cellStyle name="Normal 4 2 2 4 3 2 6" xfId="50910" xr:uid="{00000000-0005-0000-0000-0000FC9C0000}"/>
    <cellStyle name="Normal 4 2 2 4 3 3" xfId="25630" xr:uid="{00000000-0005-0000-0000-0000FD9C0000}"/>
    <cellStyle name="Normal 4 2 2 4 3 3 2" xfId="25631" xr:uid="{00000000-0005-0000-0000-0000FE9C0000}"/>
    <cellStyle name="Normal 4 2 2 4 3 3 3" xfId="50912" xr:uid="{00000000-0005-0000-0000-0000FF9C0000}"/>
    <cellStyle name="Normal 4 2 2 4 3 4" xfId="25632" xr:uid="{00000000-0005-0000-0000-0000009D0000}"/>
    <cellStyle name="Normal 4 2 2 4 3 5" xfId="25633" xr:uid="{00000000-0005-0000-0000-0000019D0000}"/>
    <cellStyle name="Normal 4 2 2 4 3 6" xfId="39821" xr:uid="{00000000-0005-0000-0000-0000029D0000}"/>
    <cellStyle name="Normal 4 2 2 4 3 7" xfId="50909" xr:uid="{00000000-0005-0000-0000-0000039D0000}"/>
    <cellStyle name="Normal 4 2 2 4 4" xfId="25634" xr:uid="{00000000-0005-0000-0000-0000049D0000}"/>
    <cellStyle name="Normal 4 2 2 4 4 2" xfId="25635" xr:uid="{00000000-0005-0000-0000-0000059D0000}"/>
    <cellStyle name="Normal 4 2 2 4 4 2 2" xfId="25636" xr:uid="{00000000-0005-0000-0000-0000069D0000}"/>
    <cellStyle name="Normal 4 2 2 4 4 2 3" xfId="50914" xr:uid="{00000000-0005-0000-0000-0000079D0000}"/>
    <cellStyle name="Normal 4 2 2 4 4 3" xfId="25637" xr:uid="{00000000-0005-0000-0000-0000089D0000}"/>
    <cellStyle name="Normal 4 2 2 4 4 4" xfId="25638" xr:uid="{00000000-0005-0000-0000-0000099D0000}"/>
    <cellStyle name="Normal 4 2 2 4 4 5" xfId="39823" xr:uid="{00000000-0005-0000-0000-00000A9D0000}"/>
    <cellStyle name="Normal 4 2 2 4 4 6" xfId="50913" xr:uid="{00000000-0005-0000-0000-00000B9D0000}"/>
    <cellStyle name="Normal 4 2 2 4 5" xfId="25639" xr:uid="{00000000-0005-0000-0000-00000C9D0000}"/>
    <cellStyle name="Normal 4 2 2 4 5 2" xfId="25640" xr:uid="{00000000-0005-0000-0000-00000D9D0000}"/>
    <cellStyle name="Normal 4 2 2 4 5 2 2" xfId="25641" xr:uid="{00000000-0005-0000-0000-00000E9D0000}"/>
    <cellStyle name="Normal 4 2 2 4 5 3" xfId="25642" xr:uid="{00000000-0005-0000-0000-00000F9D0000}"/>
    <cellStyle name="Normal 4 2 2 4 5 4" xfId="25643" xr:uid="{00000000-0005-0000-0000-0000109D0000}"/>
    <cellStyle name="Normal 4 2 2 4 5 5" xfId="50915" xr:uid="{00000000-0005-0000-0000-0000119D0000}"/>
    <cellStyle name="Normal 4 2 2 4 6" xfId="25644" xr:uid="{00000000-0005-0000-0000-0000129D0000}"/>
    <cellStyle name="Normal 4 2 2 4 6 2" xfId="25645" xr:uid="{00000000-0005-0000-0000-0000139D0000}"/>
    <cellStyle name="Normal 4 2 2 4 6 2 2" xfId="25646" xr:uid="{00000000-0005-0000-0000-0000149D0000}"/>
    <cellStyle name="Normal 4 2 2 4 6 3" xfId="25647" xr:uid="{00000000-0005-0000-0000-0000159D0000}"/>
    <cellStyle name="Normal 4 2 2 4 6 4" xfId="25648" xr:uid="{00000000-0005-0000-0000-0000169D0000}"/>
    <cellStyle name="Normal 4 2 2 4 7" xfId="25649" xr:uid="{00000000-0005-0000-0000-0000179D0000}"/>
    <cellStyle name="Normal 4 2 2 4 7 2" xfId="25650" xr:uid="{00000000-0005-0000-0000-0000189D0000}"/>
    <cellStyle name="Normal 4 2 2 4 8" xfId="25651" xr:uid="{00000000-0005-0000-0000-0000199D0000}"/>
    <cellStyle name="Normal 4 2 2 4 9" xfId="25652" xr:uid="{00000000-0005-0000-0000-00001A9D0000}"/>
    <cellStyle name="Normal 4 2 2 5" xfId="25653" xr:uid="{00000000-0005-0000-0000-00001B9D0000}"/>
    <cellStyle name="Normal 4 2 2 5 2" xfId="25654" xr:uid="{00000000-0005-0000-0000-00001C9D0000}"/>
    <cellStyle name="Normal 4 2 2 5 2 2" xfId="25655" xr:uid="{00000000-0005-0000-0000-00001D9D0000}"/>
    <cellStyle name="Normal 4 2 2 5 2 2 2" xfId="25656" xr:uid="{00000000-0005-0000-0000-00001E9D0000}"/>
    <cellStyle name="Normal 4 2 2 5 2 2 3" xfId="50918" xr:uid="{00000000-0005-0000-0000-00001F9D0000}"/>
    <cellStyle name="Normal 4 2 2 5 2 3" xfId="25657" xr:uid="{00000000-0005-0000-0000-0000209D0000}"/>
    <cellStyle name="Normal 4 2 2 5 2 4" xfId="25658" xr:uid="{00000000-0005-0000-0000-0000219D0000}"/>
    <cellStyle name="Normal 4 2 2 5 2 5" xfId="39824" xr:uid="{00000000-0005-0000-0000-0000229D0000}"/>
    <cellStyle name="Normal 4 2 2 5 2 6" xfId="50917" xr:uid="{00000000-0005-0000-0000-0000239D0000}"/>
    <cellStyle name="Normal 4 2 2 5 3" xfId="25659" xr:uid="{00000000-0005-0000-0000-0000249D0000}"/>
    <cellStyle name="Normal 4 2 2 5 3 2" xfId="25660" xr:uid="{00000000-0005-0000-0000-0000259D0000}"/>
    <cellStyle name="Normal 4 2 2 5 3 2 2" xfId="25661" xr:uid="{00000000-0005-0000-0000-0000269D0000}"/>
    <cellStyle name="Normal 4 2 2 5 3 2 3" xfId="50920" xr:uid="{00000000-0005-0000-0000-0000279D0000}"/>
    <cellStyle name="Normal 4 2 2 5 3 3" xfId="25662" xr:uid="{00000000-0005-0000-0000-0000289D0000}"/>
    <cellStyle name="Normal 4 2 2 5 3 4" xfId="25663" xr:uid="{00000000-0005-0000-0000-0000299D0000}"/>
    <cellStyle name="Normal 4 2 2 5 3 5" xfId="39825" xr:uid="{00000000-0005-0000-0000-00002A9D0000}"/>
    <cellStyle name="Normal 4 2 2 5 3 6" xfId="50919" xr:uid="{00000000-0005-0000-0000-00002B9D0000}"/>
    <cellStyle name="Normal 4 2 2 5 4" xfId="25664" xr:uid="{00000000-0005-0000-0000-00002C9D0000}"/>
    <cellStyle name="Normal 4 2 2 5 4 2" xfId="25665" xr:uid="{00000000-0005-0000-0000-00002D9D0000}"/>
    <cellStyle name="Normal 4 2 2 5 4 3" xfId="50921" xr:uid="{00000000-0005-0000-0000-00002E9D0000}"/>
    <cellStyle name="Normal 4 2 2 5 5" xfId="25666" xr:uid="{00000000-0005-0000-0000-00002F9D0000}"/>
    <cellStyle name="Normal 4 2 2 5 6" xfId="25667" xr:uid="{00000000-0005-0000-0000-0000309D0000}"/>
    <cellStyle name="Normal 4 2 2 5 7" xfId="35413" xr:uid="{00000000-0005-0000-0000-0000319D0000}"/>
    <cellStyle name="Normal 4 2 2 5 8" xfId="50916" xr:uid="{00000000-0005-0000-0000-0000329D0000}"/>
    <cellStyle name="Normal 4 2 2 6" xfId="25668" xr:uid="{00000000-0005-0000-0000-0000339D0000}"/>
    <cellStyle name="Normal 4 2 2 6 2" xfId="25669" xr:uid="{00000000-0005-0000-0000-0000349D0000}"/>
    <cellStyle name="Normal 4 2 2 6 2 2" xfId="25670" xr:uid="{00000000-0005-0000-0000-0000359D0000}"/>
    <cellStyle name="Normal 4 2 2 6 2 2 2" xfId="25671" xr:uid="{00000000-0005-0000-0000-0000369D0000}"/>
    <cellStyle name="Normal 4 2 2 6 2 2 3" xfId="50924" xr:uid="{00000000-0005-0000-0000-0000379D0000}"/>
    <cellStyle name="Normal 4 2 2 6 2 3" xfId="25672" xr:uid="{00000000-0005-0000-0000-0000389D0000}"/>
    <cellStyle name="Normal 4 2 2 6 2 4" xfId="25673" xr:uid="{00000000-0005-0000-0000-0000399D0000}"/>
    <cellStyle name="Normal 4 2 2 6 2 5" xfId="39827" xr:uid="{00000000-0005-0000-0000-00003A9D0000}"/>
    <cellStyle name="Normal 4 2 2 6 2 6" xfId="50923" xr:uid="{00000000-0005-0000-0000-00003B9D0000}"/>
    <cellStyle name="Normal 4 2 2 6 3" xfId="25674" xr:uid="{00000000-0005-0000-0000-00003C9D0000}"/>
    <cellStyle name="Normal 4 2 2 6 3 2" xfId="25675" xr:uid="{00000000-0005-0000-0000-00003D9D0000}"/>
    <cellStyle name="Normal 4 2 2 6 3 3" xfId="50925" xr:uid="{00000000-0005-0000-0000-00003E9D0000}"/>
    <cellStyle name="Normal 4 2 2 6 4" xfId="25676" xr:uid="{00000000-0005-0000-0000-00003F9D0000}"/>
    <cellStyle name="Normal 4 2 2 6 5" xfId="25677" xr:uid="{00000000-0005-0000-0000-0000409D0000}"/>
    <cellStyle name="Normal 4 2 2 6 6" xfId="39826" xr:uid="{00000000-0005-0000-0000-0000419D0000}"/>
    <cellStyle name="Normal 4 2 2 6 7" xfId="50922" xr:uid="{00000000-0005-0000-0000-0000429D0000}"/>
    <cellStyle name="Normal 4 2 2 7" xfId="25678" xr:uid="{00000000-0005-0000-0000-0000439D0000}"/>
    <cellStyle name="Normal 4 2 2 7 2" xfId="25679" xr:uid="{00000000-0005-0000-0000-0000449D0000}"/>
    <cellStyle name="Normal 4 2 2 7 2 2" xfId="25680" xr:uid="{00000000-0005-0000-0000-0000459D0000}"/>
    <cellStyle name="Normal 4 2 2 7 2 3" xfId="50927" xr:uid="{00000000-0005-0000-0000-0000469D0000}"/>
    <cellStyle name="Normal 4 2 2 7 3" xfId="25681" xr:uid="{00000000-0005-0000-0000-0000479D0000}"/>
    <cellStyle name="Normal 4 2 2 7 4" xfId="25682" xr:uid="{00000000-0005-0000-0000-0000489D0000}"/>
    <cellStyle name="Normal 4 2 2 7 5" xfId="39828" xr:uid="{00000000-0005-0000-0000-0000499D0000}"/>
    <cellStyle name="Normal 4 2 2 7 6" xfId="50926" xr:uid="{00000000-0005-0000-0000-00004A9D0000}"/>
    <cellStyle name="Normal 4 2 2 8" xfId="25683" xr:uid="{00000000-0005-0000-0000-00004B9D0000}"/>
    <cellStyle name="Normal 4 2 2 8 2" xfId="25684" xr:uid="{00000000-0005-0000-0000-00004C9D0000}"/>
    <cellStyle name="Normal 4 2 2 8 2 2" xfId="25685" xr:uid="{00000000-0005-0000-0000-00004D9D0000}"/>
    <cellStyle name="Normal 4 2 2 8 3" xfId="25686" xr:uid="{00000000-0005-0000-0000-00004E9D0000}"/>
    <cellStyle name="Normal 4 2 2 8 4" xfId="25687" xr:uid="{00000000-0005-0000-0000-00004F9D0000}"/>
    <cellStyle name="Normal 4 2 2 8 5" xfId="50928" xr:uid="{00000000-0005-0000-0000-0000509D0000}"/>
    <cellStyle name="Normal 4 2 2 9" xfId="25688" xr:uid="{00000000-0005-0000-0000-0000519D0000}"/>
    <cellStyle name="Normal 4 2 2 9 2" xfId="25689" xr:uid="{00000000-0005-0000-0000-0000529D0000}"/>
    <cellStyle name="Normal 4 2 2 9 2 2" xfId="25690" xr:uid="{00000000-0005-0000-0000-0000539D0000}"/>
    <cellStyle name="Normal 4 2 2 9 3" xfId="25691" xr:uid="{00000000-0005-0000-0000-0000549D0000}"/>
    <cellStyle name="Normal 4 2 2 9 4" xfId="25692" xr:uid="{00000000-0005-0000-0000-0000559D0000}"/>
    <cellStyle name="Normal 4 2 3" xfId="25693" xr:uid="{00000000-0005-0000-0000-0000569D0000}"/>
    <cellStyle name="Normal 4 2 3 10" xfId="25694" xr:uid="{00000000-0005-0000-0000-0000579D0000}"/>
    <cellStyle name="Normal 4 2 3 11" xfId="25695" xr:uid="{00000000-0005-0000-0000-0000589D0000}"/>
    <cellStyle name="Normal 4 2 3 12" xfId="35414" xr:uid="{00000000-0005-0000-0000-0000599D0000}"/>
    <cellStyle name="Normal 4 2 3 13" xfId="42095" xr:uid="{00000000-0005-0000-0000-00005A9D0000}"/>
    <cellStyle name="Normal 4 2 3 2" xfId="25696" xr:uid="{00000000-0005-0000-0000-00005B9D0000}"/>
    <cellStyle name="Normal 4 2 3 2 10" xfId="25697" xr:uid="{00000000-0005-0000-0000-00005C9D0000}"/>
    <cellStyle name="Normal 4 2 3 2 11" xfId="35415" xr:uid="{00000000-0005-0000-0000-00005D9D0000}"/>
    <cellStyle name="Normal 4 2 3 2 12" xfId="42096" xr:uid="{00000000-0005-0000-0000-00005E9D0000}"/>
    <cellStyle name="Normal 4 2 3 2 2" xfId="25698" xr:uid="{00000000-0005-0000-0000-00005F9D0000}"/>
    <cellStyle name="Normal 4 2 3 2 2 10" xfId="35416" xr:uid="{00000000-0005-0000-0000-0000609D0000}"/>
    <cellStyle name="Normal 4 2 3 2 2 11" xfId="42097" xr:uid="{00000000-0005-0000-0000-0000619D0000}"/>
    <cellStyle name="Normal 4 2 3 2 2 2" xfId="25699" xr:uid="{00000000-0005-0000-0000-0000629D0000}"/>
    <cellStyle name="Normal 4 2 3 2 2 2 2" xfId="25700" xr:uid="{00000000-0005-0000-0000-0000639D0000}"/>
    <cellStyle name="Normal 4 2 3 2 2 2 2 2" xfId="25701" xr:uid="{00000000-0005-0000-0000-0000649D0000}"/>
    <cellStyle name="Normal 4 2 3 2 2 2 2 2 2" xfId="25702" xr:uid="{00000000-0005-0000-0000-0000659D0000}"/>
    <cellStyle name="Normal 4 2 3 2 2 2 2 2 3" xfId="50931" xr:uid="{00000000-0005-0000-0000-0000669D0000}"/>
    <cellStyle name="Normal 4 2 3 2 2 2 2 3" xfId="25703" xr:uid="{00000000-0005-0000-0000-0000679D0000}"/>
    <cellStyle name="Normal 4 2 3 2 2 2 2 4" xfId="25704" xr:uid="{00000000-0005-0000-0000-0000689D0000}"/>
    <cellStyle name="Normal 4 2 3 2 2 2 2 5" xfId="39830" xr:uid="{00000000-0005-0000-0000-0000699D0000}"/>
    <cellStyle name="Normal 4 2 3 2 2 2 2 6" xfId="50930" xr:uid="{00000000-0005-0000-0000-00006A9D0000}"/>
    <cellStyle name="Normal 4 2 3 2 2 2 3" xfId="25705" xr:uid="{00000000-0005-0000-0000-00006B9D0000}"/>
    <cellStyle name="Normal 4 2 3 2 2 2 3 2" xfId="25706" xr:uid="{00000000-0005-0000-0000-00006C9D0000}"/>
    <cellStyle name="Normal 4 2 3 2 2 2 3 3" xfId="50932" xr:uid="{00000000-0005-0000-0000-00006D9D0000}"/>
    <cellStyle name="Normal 4 2 3 2 2 2 4" xfId="25707" xr:uid="{00000000-0005-0000-0000-00006E9D0000}"/>
    <cellStyle name="Normal 4 2 3 2 2 2 5" xfId="25708" xr:uid="{00000000-0005-0000-0000-00006F9D0000}"/>
    <cellStyle name="Normal 4 2 3 2 2 2 6" xfId="39829" xr:uid="{00000000-0005-0000-0000-0000709D0000}"/>
    <cellStyle name="Normal 4 2 3 2 2 2 7" xfId="50929" xr:uid="{00000000-0005-0000-0000-0000719D0000}"/>
    <cellStyle name="Normal 4 2 3 2 2 3" xfId="25709" xr:uid="{00000000-0005-0000-0000-0000729D0000}"/>
    <cellStyle name="Normal 4 2 3 2 2 3 2" xfId="25710" xr:uid="{00000000-0005-0000-0000-0000739D0000}"/>
    <cellStyle name="Normal 4 2 3 2 2 3 2 2" xfId="25711" xr:uid="{00000000-0005-0000-0000-0000749D0000}"/>
    <cellStyle name="Normal 4 2 3 2 2 3 2 2 2" xfId="25712" xr:uid="{00000000-0005-0000-0000-0000759D0000}"/>
    <cellStyle name="Normal 4 2 3 2 2 3 2 2 3" xfId="50935" xr:uid="{00000000-0005-0000-0000-0000769D0000}"/>
    <cellStyle name="Normal 4 2 3 2 2 3 2 3" xfId="25713" xr:uid="{00000000-0005-0000-0000-0000779D0000}"/>
    <cellStyle name="Normal 4 2 3 2 2 3 2 4" xfId="25714" xr:uid="{00000000-0005-0000-0000-0000789D0000}"/>
    <cellStyle name="Normal 4 2 3 2 2 3 2 5" xfId="39832" xr:uid="{00000000-0005-0000-0000-0000799D0000}"/>
    <cellStyle name="Normal 4 2 3 2 2 3 2 6" xfId="50934" xr:uid="{00000000-0005-0000-0000-00007A9D0000}"/>
    <cellStyle name="Normal 4 2 3 2 2 3 3" xfId="25715" xr:uid="{00000000-0005-0000-0000-00007B9D0000}"/>
    <cellStyle name="Normal 4 2 3 2 2 3 3 2" xfId="25716" xr:uid="{00000000-0005-0000-0000-00007C9D0000}"/>
    <cellStyle name="Normal 4 2 3 2 2 3 3 3" xfId="50936" xr:uid="{00000000-0005-0000-0000-00007D9D0000}"/>
    <cellStyle name="Normal 4 2 3 2 2 3 4" xfId="25717" xr:uid="{00000000-0005-0000-0000-00007E9D0000}"/>
    <cellStyle name="Normal 4 2 3 2 2 3 5" xfId="25718" xr:uid="{00000000-0005-0000-0000-00007F9D0000}"/>
    <cellStyle name="Normal 4 2 3 2 2 3 6" xfId="39831" xr:uid="{00000000-0005-0000-0000-0000809D0000}"/>
    <cellStyle name="Normal 4 2 3 2 2 3 7" xfId="50933" xr:uid="{00000000-0005-0000-0000-0000819D0000}"/>
    <cellStyle name="Normal 4 2 3 2 2 4" xfId="25719" xr:uid="{00000000-0005-0000-0000-0000829D0000}"/>
    <cellStyle name="Normal 4 2 3 2 2 4 2" xfId="25720" xr:uid="{00000000-0005-0000-0000-0000839D0000}"/>
    <cellStyle name="Normal 4 2 3 2 2 4 2 2" xfId="25721" xr:uid="{00000000-0005-0000-0000-0000849D0000}"/>
    <cellStyle name="Normal 4 2 3 2 2 4 2 3" xfId="50938" xr:uid="{00000000-0005-0000-0000-0000859D0000}"/>
    <cellStyle name="Normal 4 2 3 2 2 4 3" xfId="25722" xr:uid="{00000000-0005-0000-0000-0000869D0000}"/>
    <cellStyle name="Normal 4 2 3 2 2 4 4" xfId="25723" xr:uid="{00000000-0005-0000-0000-0000879D0000}"/>
    <cellStyle name="Normal 4 2 3 2 2 4 5" xfId="39833" xr:uid="{00000000-0005-0000-0000-0000889D0000}"/>
    <cellStyle name="Normal 4 2 3 2 2 4 6" xfId="50937" xr:uid="{00000000-0005-0000-0000-0000899D0000}"/>
    <cellStyle name="Normal 4 2 3 2 2 5" xfId="25724" xr:uid="{00000000-0005-0000-0000-00008A9D0000}"/>
    <cellStyle name="Normal 4 2 3 2 2 5 2" xfId="25725" xr:uid="{00000000-0005-0000-0000-00008B9D0000}"/>
    <cellStyle name="Normal 4 2 3 2 2 5 2 2" xfId="25726" xr:uid="{00000000-0005-0000-0000-00008C9D0000}"/>
    <cellStyle name="Normal 4 2 3 2 2 5 3" xfId="25727" xr:uid="{00000000-0005-0000-0000-00008D9D0000}"/>
    <cellStyle name="Normal 4 2 3 2 2 5 4" xfId="25728" xr:uid="{00000000-0005-0000-0000-00008E9D0000}"/>
    <cellStyle name="Normal 4 2 3 2 2 5 5" xfId="50939" xr:uid="{00000000-0005-0000-0000-00008F9D0000}"/>
    <cellStyle name="Normal 4 2 3 2 2 6" xfId="25729" xr:uid="{00000000-0005-0000-0000-0000909D0000}"/>
    <cellStyle name="Normal 4 2 3 2 2 6 2" xfId="25730" xr:uid="{00000000-0005-0000-0000-0000919D0000}"/>
    <cellStyle name="Normal 4 2 3 2 2 6 2 2" xfId="25731" xr:uid="{00000000-0005-0000-0000-0000929D0000}"/>
    <cellStyle name="Normal 4 2 3 2 2 6 3" xfId="25732" xr:uid="{00000000-0005-0000-0000-0000939D0000}"/>
    <cellStyle name="Normal 4 2 3 2 2 6 4" xfId="25733" xr:uid="{00000000-0005-0000-0000-0000949D0000}"/>
    <cellStyle name="Normal 4 2 3 2 2 7" xfId="25734" xr:uid="{00000000-0005-0000-0000-0000959D0000}"/>
    <cellStyle name="Normal 4 2 3 2 2 7 2" xfId="25735" xr:uid="{00000000-0005-0000-0000-0000969D0000}"/>
    <cellStyle name="Normal 4 2 3 2 2 8" xfId="25736" xr:uid="{00000000-0005-0000-0000-0000979D0000}"/>
    <cellStyle name="Normal 4 2 3 2 2 9" xfId="25737" xr:uid="{00000000-0005-0000-0000-0000989D0000}"/>
    <cellStyle name="Normal 4 2 3 2 3" xfId="25738" xr:uid="{00000000-0005-0000-0000-0000999D0000}"/>
    <cellStyle name="Normal 4 2 3 2 3 2" xfId="25739" xr:uid="{00000000-0005-0000-0000-00009A9D0000}"/>
    <cellStyle name="Normal 4 2 3 2 3 2 2" xfId="25740" xr:uid="{00000000-0005-0000-0000-00009B9D0000}"/>
    <cellStyle name="Normal 4 2 3 2 3 2 2 2" xfId="25741" xr:uid="{00000000-0005-0000-0000-00009C9D0000}"/>
    <cellStyle name="Normal 4 2 3 2 3 2 2 3" xfId="50941" xr:uid="{00000000-0005-0000-0000-00009D9D0000}"/>
    <cellStyle name="Normal 4 2 3 2 3 2 3" xfId="25742" xr:uid="{00000000-0005-0000-0000-00009E9D0000}"/>
    <cellStyle name="Normal 4 2 3 2 3 2 4" xfId="25743" xr:uid="{00000000-0005-0000-0000-00009F9D0000}"/>
    <cellStyle name="Normal 4 2 3 2 3 2 5" xfId="39835" xr:uid="{00000000-0005-0000-0000-0000A09D0000}"/>
    <cellStyle name="Normal 4 2 3 2 3 2 6" xfId="50940" xr:uid="{00000000-0005-0000-0000-0000A19D0000}"/>
    <cellStyle name="Normal 4 2 3 2 3 3" xfId="25744" xr:uid="{00000000-0005-0000-0000-0000A29D0000}"/>
    <cellStyle name="Normal 4 2 3 2 3 3 2" xfId="25745" xr:uid="{00000000-0005-0000-0000-0000A39D0000}"/>
    <cellStyle name="Normal 4 2 3 2 3 3 3" xfId="50942" xr:uid="{00000000-0005-0000-0000-0000A49D0000}"/>
    <cellStyle name="Normal 4 2 3 2 3 4" xfId="25746" xr:uid="{00000000-0005-0000-0000-0000A59D0000}"/>
    <cellStyle name="Normal 4 2 3 2 3 5" xfId="25747" xr:uid="{00000000-0005-0000-0000-0000A69D0000}"/>
    <cellStyle name="Normal 4 2 3 2 3 6" xfId="39834" xr:uid="{00000000-0005-0000-0000-0000A79D0000}"/>
    <cellStyle name="Normal 4 2 3 2 3 7" xfId="42098" xr:uid="{00000000-0005-0000-0000-0000A89D0000}"/>
    <cellStyle name="Normal 4 2 3 2 4" xfId="25748" xr:uid="{00000000-0005-0000-0000-0000A99D0000}"/>
    <cellStyle name="Normal 4 2 3 2 4 2" xfId="25749" xr:uid="{00000000-0005-0000-0000-0000AA9D0000}"/>
    <cellStyle name="Normal 4 2 3 2 4 2 2" xfId="25750" xr:uid="{00000000-0005-0000-0000-0000AB9D0000}"/>
    <cellStyle name="Normal 4 2 3 2 4 2 2 2" xfId="25751" xr:uid="{00000000-0005-0000-0000-0000AC9D0000}"/>
    <cellStyle name="Normal 4 2 3 2 4 2 2 3" xfId="50945" xr:uid="{00000000-0005-0000-0000-0000AD9D0000}"/>
    <cellStyle name="Normal 4 2 3 2 4 2 3" xfId="25752" xr:uid="{00000000-0005-0000-0000-0000AE9D0000}"/>
    <cellStyle name="Normal 4 2 3 2 4 2 4" xfId="25753" xr:uid="{00000000-0005-0000-0000-0000AF9D0000}"/>
    <cellStyle name="Normal 4 2 3 2 4 2 5" xfId="39837" xr:uid="{00000000-0005-0000-0000-0000B09D0000}"/>
    <cellStyle name="Normal 4 2 3 2 4 2 6" xfId="50944" xr:uid="{00000000-0005-0000-0000-0000B19D0000}"/>
    <cellStyle name="Normal 4 2 3 2 4 3" xfId="25754" xr:uid="{00000000-0005-0000-0000-0000B29D0000}"/>
    <cellStyle name="Normal 4 2 3 2 4 3 2" xfId="25755" xr:uid="{00000000-0005-0000-0000-0000B39D0000}"/>
    <cellStyle name="Normal 4 2 3 2 4 3 3" xfId="50946" xr:uid="{00000000-0005-0000-0000-0000B49D0000}"/>
    <cellStyle name="Normal 4 2 3 2 4 4" xfId="25756" xr:uid="{00000000-0005-0000-0000-0000B59D0000}"/>
    <cellStyle name="Normal 4 2 3 2 4 5" xfId="25757" xr:uid="{00000000-0005-0000-0000-0000B69D0000}"/>
    <cellStyle name="Normal 4 2 3 2 4 6" xfId="39836" xr:uid="{00000000-0005-0000-0000-0000B79D0000}"/>
    <cellStyle name="Normal 4 2 3 2 4 7" xfId="50943" xr:uid="{00000000-0005-0000-0000-0000B89D0000}"/>
    <cellStyle name="Normal 4 2 3 2 5" xfId="25758" xr:uid="{00000000-0005-0000-0000-0000B99D0000}"/>
    <cellStyle name="Normal 4 2 3 2 5 2" xfId="25759" xr:uid="{00000000-0005-0000-0000-0000BA9D0000}"/>
    <cellStyle name="Normal 4 2 3 2 5 2 2" xfId="25760" xr:uid="{00000000-0005-0000-0000-0000BB9D0000}"/>
    <cellStyle name="Normal 4 2 3 2 5 2 3" xfId="50948" xr:uid="{00000000-0005-0000-0000-0000BC9D0000}"/>
    <cellStyle name="Normal 4 2 3 2 5 3" xfId="25761" xr:uid="{00000000-0005-0000-0000-0000BD9D0000}"/>
    <cellStyle name="Normal 4 2 3 2 5 4" xfId="25762" xr:uid="{00000000-0005-0000-0000-0000BE9D0000}"/>
    <cellStyle name="Normal 4 2 3 2 5 5" xfId="39838" xr:uid="{00000000-0005-0000-0000-0000BF9D0000}"/>
    <cellStyle name="Normal 4 2 3 2 5 6" xfId="50947" xr:uid="{00000000-0005-0000-0000-0000C09D0000}"/>
    <cellStyle name="Normal 4 2 3 2 6" xfId="25763" xr:uid="{00000000-0005-0000-0000-0000C19D0000}"/>
    <cellStyle name="Normal 4 2 3 2 6 2" xfId="25764" xr:uid="{00000000-0005-0000-0000-0000C29D0000}"/>
    <cellStyle name="Normal 4 2 3 2 6 2 2" xfId="25765" xr:uid="{00000000-0005-0000-0000-0000C39D0000}"/>
    <cellStyle name="Normal 4 2 3 2 6 3" xfId="25766" xr:uid="{00000000-0005-0000-0000-0000C49D0000}"/>
    <cellStyle name="Normal 4 2 3 2 6 4" xfId="25767" xr:uid="{00000000-0005-0000-0000-0000C59D0000}"/>
    <cellStyle name="Normal 4 2 3 2 6 5" xfId="50949" xr:uid="{00000000-0005-0000-0000-0000C69D0000}"/>
    <cellStyle name="Normal 4 2 3 2 7" xfId="25768" xr:uid="{00000000-0005-0000-0000-0000C79D0000}"/>
    <cellStyle name="Normal 4 2 3 2 7 2" xfId="25769" xr:uid="{00000000-0005-0000-0000-0000C89D0000}"/>
    <cellStyle name="Normal 4 2 3 2 7 2 2" xfId="25770" xr:uid="{00000000-0005-0000-0000-0000C99D0000}"/>
    <cellStyle name="Normal 4 2 3 2 7 3" xfId="25771" xr:uid="{00000000-0005-0000-0000-0000CA9D0000}"/>
    <cellStyle name="Normal 4 2 3 2 7 4" xfId="25772" xr:uid="{00000000-0005-0000-0000-0000CB9D0000}"/>
    <cellStyle name="Normal 4 2 3 2 8" xfId="25773" xr:uid="{00000000-0005-0000-0000-0000CC9D0000}"/>
    <cellStyle name="Normal 4 2 3 2 8 2" xfId="25774" xr:uid="{00000000-0005-0000-0000-0000CD9D0000}"/>
    <cellStyle name="Normal 4 2 3 2 9" xfId="25775" xr:uid="{00000000-0005-0000-0000-0000CE9D0000}"/>
    <cellStyle name="Normal 4 2 3 3" xfId="25776" xr:uid="{00000000-0005-0000-0000-0000CF9D0000}"/>
    <cellStyle name="Normal 4 2 3 3 10" xfId="35417" xr:uid="{00000000-0005-0000-0000-0000D09D0000}"/>
    <cellStyle name="Normal 4 2 3 3 11" xfId="42099" xr:uid="{00000000-0005-0000-0000-0000D19D0000}"/>
    <cellStyle name="Normal 4 2 3 3 2" xfId="25777" xr:uid="{00000000-0005-0000-0000-0000D29D0000}"/>
    <cellStyle name="Normal 4 2 3 3 2 2" xfId="25778" xr:uid="{00000000-0005-0000-0000-0000D39D0000}"/>
    <cellStyle name="Normal 4 2 3 3 2 2 2" xfId="25779" xr:uid="{00000000-0005-0000-0000-0000D49D0000}"/>
    <cellStyle name="Normal 4 2 3 3 2 2 2 2" xfId="25780" xr:uid="{00000000-0005-0000-0000-0000D59D0000}"/>
    <cellStyle name="Normal 4 2 3 3 2 2 2 3" xfId="50952" xr:uid="{00000000-0005-0000-0000-0000D69D0000}"/>
    <cellStyle name="Normal 4 2 3 3 2 2 3" xfId="25781" xr:uid="{00000000-0005-0000-0000-0000D79D0000}"/>
    <cellStyle name="Normal 4 2 3 3 2 2 4" xfId="25782" xr:uid="{00000000-0005-0000-0000-0000D89D0000}"/>
    <cellStyle name="Normal 4 2 3 3 2 2 5" xfId="39840" xr:uid="{00000000-0005-0000-0000-0000D99D0000}"/>
    <cellStyle name="Normal 4 2 3 3 2 2 6" xfId="50951" xr:uid="{00000000-0005-0000-0000-0000DA9D0000}"/>
    <cellStyle name="Normal 4 2 3 3 2 3" xfId="25783" xr:uid="{00000000-0005-0000-0000-0000DB9D0000}"/>
    <cellStyle name="Normal 4 2 3 3 2 3 2" xfId="25784" xr:uid="{00000000-0005-0000-0000-0000DC9D0000}"/>
    <cellStyle name="Normal 4 2 3 3 2 3 3" xfId="50953" xr:uid="{00000000-0005-0000-0000-0000DD9D0000}"/>
    <cellStyle name="Normal 4 2 3 3 2 4" xfId="25785" xr:uid="{00000000-0005-0000-0000-0000DE9D0000}"/>
    <cellStyle name="Normal 4 2 3 3 2 5" xfId="25786" xr:uid="{00000000-0005-0000-0000-0000DF9D0000}"/>
    <cellStyle name="Normal 4 2 3 3 2 6" xfId="39839" xr:uid="{00000000-0005-0000-0000-0000E09D0000}"/>
    <cellStyle name="Normal 4 2 3 3 2 7" xfId="50950" xr:uid="{00000000-0005-0000-0000-0000E19D0000}"/>
    <cellStyle name="Normal 4 2 3 3 3" xfId="25787" xr:uid="{00000000-0005-0000-0000-0000E29D0000}"/>
    <cellStyle name="Normal 4 2 3 3 3 2" xfId="25788" xr:uid="{00000000-0005-0000-0000-0000E39D0000}"/>
    <cellStyle name="Normal 4 2 3 3 3 2 2" xfId="25789" xr:uid="{00000000-0005-0000-0000-0000E49D0000}"/>
    <cellStyle name="Normal 4 2 3 3 3 2 2 2" xfId="25790" xr:uid="{00000000-0005-0000-0000-0000E59D0000}"/>
    <cellStyle name="Normal 4 2 3 3 3 2 2 3" xfId="50956" xr:uid="{00000000-0005-0000-0000-0000E69D0000}"/>
    <cellStyle name="Normal 4 2 3 3 3 2 3" xfId="25791" xr:uid="{00000000-0005-0000-0000-0000E79D0000}"/>
    <cellStyle name="Normal 4 2 3 3 3 2 4" xfId="25792" xr:uid="{00000000-0005-0000-0000-0000E89D0000}"/>
    <cellStyle name="Normal 4 2 3 3 3 2 5" xfId="39842" xr:uid="{00000000-0005-0000-0000-0000E99D0000}"/>
    <cellStyle name="Normal 4 2 3 3 3 2 6" xfId="50955" xr:uid="{00000000-0005-0000-0000-0000EA9D0000}"/>
    <cellStyle name="Normal 4 2 3 3 3 3" xfId="25793" xr:uid="{00000000-0005-0000-0000-0000EB9D0000}"/>
    <cellStyle name="Normal 4 2 3 3 3 3 2" xfId="25794" xr:uid="{00000000-0005-0000-0000-0000EC9D0000}"/>
    <cellStyle name="Normal 4 2 3 3 3 3 3" xfId="50957" xr:uid="{00000000-0005-0000-0000-0000ED9D0000}"/>
    <cellStyle name="Normal 4 2 3 3 3 4" xfId="25795" xr:uid="{00000000-0005-0000-0000-0000EE9D0000}"/>
    <cellStyle name="Normal 4 2 3 3 3 5" xfId="25796" xr:uid="{00000000-0005-0000-0000-0000EF9D0000}"/>
    <cellStyle name="Normal 4 2 3 3 3 6" xfId="39841" xr:uid="{00000000-0005-0000-0000-0000F09D0000}"/>
    <cellStyle name="Normal 4 2 3 3 3 7" xfId="50954" xr:uid="{00000000-0005-0000-0000-0000F19D0000}"/>
    <cellStyle name="Normal 4 2 3 3 4" xfId="25797" xr:uid="{00000000-0005-0000-0000-0000F29D0000}"/>
    <cellStyle name="Normal 4 2 3 3 4 2" xfId="25798" xr:uid="{00000000-0005-0000-0000-0000F39D0000}"/>
    <cellStyle name="Normal 4 2 3 3 4 2 2" xfId="25799" xr:uid="{00000000-0005-0000-0000-0000F49D0000}"/>
    <cellStyle name="Normal 4 2 3 3 4 2 3" xfId="50959" xr:uid="{00000000-0005-0000-0000-0000F59D0000}"/>
    <cellStyle name="Normal 4 2 3 3 4 3" xfId="25800" xr:uid="{00000000-0005-0000-0000-0000F69D0000}"/>
    <cellStyle name="Normal 4 2 3 3 4 4" xfId="25801" xr:uid="{00000000-0005-0000-0000-0000F79D0000}"/>
    <cellStyle name="Normal 4 2 3 3 4 5" xfId="39843" xr:uid="{00000000-0005-0000-0000-0000F89D0000}"/>
    <cellStyle name="Normal 4 2 3 3 4 6" xfId="50958" xr:uid="{00000000-0005-0000-0000-0000F99D0000}"/>
    <cellStyle name="Normal 4 2 3 3 5" xfId="25802" xr:uid="{00000000-0005-0000-0000-0000FA9D0000}"/>
    <cellStyle name="Normal 4 2 3 3 5 2" xfId="25803" xr:uid="{00000000-0005-0000-0000-0000FB9D0000}"/>
    <cellStyle name="Normal 4 2 3 3 5 2 2" xfId="25804" xr:uid="{00000000-0005-0000-0000-0000FC9D0000}"/>
    <cellStyle name="Normal 4 2 3 3 5 3" xfId="25805" xr:uid="{00000000-0005-0000-0000-0000FD9D0000}"/>
    <cellStyle name="Normal 4 2 3 3 5 4" xfId="25806" xr:uid="{00000000-0005-0000-0000-0000FE9D0000}"/>
    <cellStyle name="Normal 4 2 3 3 5 5" xfId="50960" xr:uid="{00000000-0005-0000-0000-0000FF9D0000}"/>
    <cellStyle name="Normal 4 2 3 3 6" xfId="25807" xr:uid="{00000000-0005-0000-0000-0000009E0000}"/>
    <cellStyle name="Normal 4 2 3 3 6 2" xfId="25808" xr:uid="{00000000-0005-0000-0000-0000019E0000}"/>
    <cellStyle name="Normal 4 2 3 3 6 2 2" xfId="25809" xr:uid="{00000000-0005-0000-0000-0000029E0000}"/>
    <cellStyle name="Normal 4 2 3 3 6 3" xfId="25810" xr:uid="{00000000-0005-0000-0000-0000039E0000}"/>
    <cellStyle name="Normal 4 2 3 3 6 4" xfId="25811" xr:uid="{00000000-0005-0000-0000-0000049E0000}"/>
    <cellStyle name="Normal 4 2 3 3 7" xfId="25812" xr:uid="{00000000-0005-0000-0000-0000059E0000}"/>
    <cellStyle name="Normal 4 2 3 3 7 2" xfId="25813" xr:uid="{00000000-0005-0000-0000-0000069E0000}"/>
    <cellStyle name="Normal 4 2 3 3 8" xfId="25814" xr:uid="{00000000-0005-0000-0000-0000079E0000}"/>
    <cellStyle name="Normal 4 2 3 3 9" xfId="25815" xr:uid="{00000000-0005-0000-0000-0000089E0000}"/>
    <cellStyle name="Normal 4 2 3 4" xfId="25816" xr:uid="{00000000-0005-0000-0000-0000099E0000}"/>
    <cellStyle name="Normal 4 2 3 4 2" xfId="25817" xr:uid="{00000000-0005-0000-0000-00000A9E0000}"/>
    <cellStyle name="Normal 4 2 3 4 2 2" xfId="25818" xr:uid="{00000000-0005-0000-0000-00000B9E0000}"/>
    <cellStyle name="Normal 4 2 3 4 2 2 2" xfId="25819" xr:uid="{00000000-0005-0000-0000-00000C9E0000}"/>
    <cellStyle name="Normal 4 2 3 4 2 2 3" xfId="50962" xr:uid="{00000000-0005-0000-0000-00000D9E0000}"/>
    <cellStyle name="Normal 4 2 3 4 2 3" xfId="25820" xr:uid="{00000000-0005-0000-0000-00000E9E0000}"/>
    <cellStyle name="Normal 4 2 3 4 2 4" xfId="25821" xr:uid="{00000000-0005-0000-0000-00000F9E0000}"/>
    <cellStyle name="Normal 4 2 3 4 2 5" xfId="39845" xr:uid="{00000000-0005-0000-0000-0000109E0000}"/>
    <cellStyle name="Normal 4 2 3 4 2 6" xfId="50961" xr:uid="{00000000-0005-0000-0000-0000119E0000}"/>
    <cellStyle name="Normal 4 2 3 4 3" xfId="25822" xr:uid="{00000000-0005-0000-0000-0000129E0000}"/>
    <cellStyle name="Normal 4 2 3 4 3 2" xfId="25823" xr:uid="{00000000-0005-0000-0000-0000139E0000}"/>
    <cellStyle name="Normal 4 2 3 4 3 2 2" xfId="25824" xr:uid="{00000000-0005-0000-0000-0000149E0000}"/>
    <cellStyle name="Normal 4 2 3 4 3 2 3" xfId="50964" xr:uid="{00000000-0005-0000-0000-0000159E0000}"/>
    <cellStyle name="Normal 4 2 3 4 3 3" xfId="25825" xr:uid="{00000000-0005-0000-0000-0000169E0000}"/>
    <cellStyle name="Normal 4 2 3 4 3 4" xfId="25826" xr:uid="{00000000-0005-0000-0000-0000179E0000}"/>
    <cellStyle name="Normal 4 2 3 4 3 5" xfId="39846" xr:uid="{00000000-0005-0000-0000-0000189E0000}"/>
    <cellStyle name="Normal 4 2 3 4 3 6" xfId="50963" xr:uid="{00000000-0005-0000-0000-0000199E0000}"/>
    <cellStyle name="Normal 4 2 3 4 4" xfId="25827" xr:uid="{00000000-0005-0000-0000-00001A9E0000}"/>
    <cellStyle name="Normal 4 2 3 4 4 2" xfId="25828" xr:uid="{00000000-0005-0000-0000-00001B9E0000}"/>
    <cellStyle name="Normal 4 2 3 4 4 3" xfId="50965" xr:uid="{00000000-0005-0000-0000-00001C9E0000}"/>
    <cellStyle name="Normal 4 2 3 4 5" xfId="25829" xr:uid="{00000000-0005-0000-0000-00001D9E0000}"/>
    <cellStyle name="Normal 4 2 3 4 6" xfId="25830" xr:uid="{00000000-0005-0000-0000-00001E9E0000}"/>
    <cellStyle name="Normal 4 2 3 4 7" xfId="39844" xr:uid="{00000000-0005-0000-0000-00001F9E0000}"/>
    <cellStyle name="Normal 4 2 3 4 8" xfId="42100" xr:uid="{00000000-0005-0000-0000-0000209E0000}"/>
    <cellStyle name="Normal 4 2 3 5" xfId="25831" xr:uid="{00000000-0005-0000-0000-0000219E0000}"/>
    <cellStyle name="Normal 4 2 3 5 2" xfId="25832" xr:uid="{00000000-0005-0000-0000-0000229E0000}"/>
    <cellStyle name="Normal 4 2 3 5 2 2" xfId="25833" xr:uid="{00000000-0005-0000-0000-0000239E0000}"/>
    <cellStyle name="Normal 4 2 3 5 2 2 2" xfId="25834" xr:uid="{00000000-0005-0000-0000-0000249E0000}"/>
    <cellStyle name="Normal 4 2 3 5 2 2 3" xfId="50968" xr:uid="{00000000-0005-0000-0000-0000259E0000}"/>
    <cellStyle name="Normal 4 2 3 5 2 3" xfId="25835" xr:uid="{00000000-0005-0000-0000-0000269E0000}"/>
    <cellStyle name="Normal 4 2 3 5 2 4" xfId="25836" xr:uid="{00000000-0005-0000-0000-0000279E0000}"/>
    <cellStyle name="Normal 4 2 3 5 2 5" xfId="39848" xr:uid="{00000000-0005-0000-0000-0000289E0000}"/>
    <cellStyle name="Normal 4 2 3 5 2 6" xfId="50967" xr:uid="{00000000-0005-0000-0000-0000299E0000}"/>
    <cellStyle name="Normal 4 2 3 5 3" xfId="25837" xr:uid="{00000000-0005-0000-0000-00002A9E0000}"/>
    <cellStyle name="Normal 4 2 3 5 3 2" xfId="25838" xr:uid="{00000000-0005-0000-0000-00002B9E0000}"/>
    <cellStyle name="Normal 4 2 3 5 3 3" xfId="50969" xr:uid="{00000000-0005-0000-0000-00002C9E0000}"/>
    <cellStyle name="Normal 4 2 3 5 4" xfId="25839" xr:uid="{00000000-0005-0000-0000-00002D9E0000}"/>
    <cellStyle name="Normal 4 2 3 5 5" xfId="25840" xr:uid="{00000000-0005-0000-0000-00002E9E0000}"/>
    <cellStyle name="Normal 4 2 3 5 6" xfId="39847" xr:uid="{00000000-0005-0000-0000-00002F9E0000}"/>
    <cellStyle name="Normal 4 2 3 5 7" xfId="50966" xr:uid="{00000000-0005-0000-0000-0000309E0000}"/>
    <cellStyle name="Normal 4 2 3 6" xfId="25841" xr:uid="{00000000-0005-0000-0000-0000319E0000}"/>
    <cellStyle name="Normal 4 2 3 6 2" xfId="25842" xr:uid="{00000000-0005-0000-0000-0000329E0000}"/>
    <cellStyle name="Normal 4 2 3 6 2 2" xfId="25843" xr:uid="{00000000-0005-0000-0000-0000339E0000}"/>
    <cellStyle name="Normal 4 2 3 6 2 3" xfId="50971" xr:uid="{00000000-0005-0000-0000-0000349E0000}"/>
    <cellStyle name="Normal 4 2 3 6 3" xfId="25844" xr:uid="{00000000-0005-0000-0000-0000359E0000}"/>
    <cellStyle name="Normal 4 2 3 6 4" xfId="25845" xr:uid="{00000000-0005-0000-0000-0000369E0000}"/>
    <cellStyle name="Normal 4 2 3 6 5" xfId="39849" xr:uid="{00000000-0005-0000-0000-0000379E0000}"/>
    <cellStyle name="Normal 4 2 3 6 6" xfId="50970" xr:uid="{00000000-0005-0000-0000-0000389E0000}"/>
    <cellStyle name="Normal 4 2 3 7" xfId="25846" xr:uid="{00000000-0005-0000-0000-0000399E0000}"/>
    <cellStyle name="Normal 4 2 3 7 2" xfId="25847" xr:uid="{00000000-0005-0000-0000-00003A9E0000}"/>
    <cellStyle name="Normal 4 2 3 7 2 2" xfId="25848" xr:uid="{00000000-0005-0000-0000-00003B9E0000}"/>
    <cellStyle name="Normal 4 2 3 7 3" xfId="25849" xr:uid="{00000000-0005-0000-0000-00003C9E0000}"/>
    <cellStyle name="Normal 4 2 3 7 4" xfId="25850" xr:uid="{00000000-0005-0000-0000-00003D9E0000}"/>
    <cellStyle name="Normal 4 2 3 7 5" xfId="50972" xr:uid="{00000000-0005-0000-0000-00003E9E0000}"/>
    <cellStyle name="Normal 4 2 3 8" xfId="25851" xr:uid="{00000000-0005-0000-0000-00003F9E0000}"/>
    <cellStyle name="Normal 4 2 3 8 2" xfId="25852" xr:uid="{00000000-0005-0000-0000-0000409E0000}"/>
    <cellStyle name="Normal 4 2 3 8 2 2" xfId="25853" xr:uid="{00000000-0005-0000-0000-0000419E0000}"/>
    <cellStyle name="Normal 4 2 3 8 3" xfId="25854" xr:uid="{00000000-0005-0000-0000-0000429E0000}"/>
    <cellStyle name="Normal 4 2 3 8 4" xfId="25855" xr:uid="{00000000-0005-0000-0000-0000439E0000}"/>
    <cellStyle name="Normal 4 2 3 9" xfId="25856" xr:uid="{00000000-0005-0000-0000-0000449E0000}"/>
    <cellStyle name="Normal 4 2 3 9 2" xfId="25857" xr:uid="{00000000-0005-0000-0000-0000459E0000}"/>
    <cellStyle name="Normal 4 2 4" xfId="25858" xr:uid="{00000000-0005-0000-0000-0000469E0000}"/>
    <cellStyle name="Normal 4 2 4 10" xfId="25859" xr:uid="{00000000-0005-0000-0000-0000479E0000}"/>
    <cellStyle name="Normal 4 2 4 11" xfId="35418" xr:uid="{00000000-0005-0000-0000-0000489E0000}"/>
    <cellStyle name="Normal 4 2 4 12" xfId="50973" xr:uid="{00000000-0005-0000-0000-0000499E0000}"/>
    <cellStyle name="Normal 4 2 4 2" xfId="25860" xr:uid="{00000000-0005-0000-0000-00004A9E0000}"/>
    <cellStyle name="Normal 4 2 4 2 10" xfId="35419" xr:uid="{00000000-0005-0000-0000-00004B9E0000}"/>
    <cellStyle name="Normal 4 2 4 2 11" xfId="50974" xr:uid="{00000000-0005-0000-0000-00004C9E0000}"/>
    <cellStyle name="Normal 4 2 4 2 2" xfId="25861" xr:uid="{00000000-0005-0000-0000-00004D9E0000}"/>
    <cellStyle name="Normal 4 2 4 2 2 2" xfId="25862" xr:uid="{00000000-0005-0000-0000-00004E9E0000}"/>
    <cellStyle name="Normal 4 2 4 2 2 2 2" xfId="25863" xr:uid="{00000000-0005-0000-0000-00004F9E0000}"/>
    <cellStyle name="Normal 4 2 4 2 2 2 2 2" xfId="25864" xr:uid="{00000000-0005-0000-0000-0000509E0000}"/>
    <cellStyle name="Normal 4 2 4 2 2 2 2 3" xfId="50977" xr:uid="{00000000-0005-0000-0000-0000519E0000}"/>
    <cellStyle name="Normal 4 2 4 2 2 2 3" xfId="25865" xr:uid="{00000000-0005-0000-0000-0000529E0000}"/>
    <cellStyle name="Normal 4 2 4 2 2 2 4" xfId="25866" xr:uid="{00000000-0005-0000-0000-0000539E0000}"/>
    <cellStyle name="Normal 4 2 4 2 2 2 5" xfId="39851" xr:uid="{00000000-0005-0000-0000-0000549E0000}"/>
    <cellStyle name="Normal 4 2 4 2 2 2 6" xfId="50976" xr:uid="{00000000-0005-0000-0000-0000559E0000}"/>
    <cellStyle name="Normal 4 2 4 2 2 3" xfId="25867" xr:uid="{00000000-0005-0000-0000-0000569E0000}"/>
    <cellStyle name="Normal 4 2 4 2 2 3 2" xfId="25868" xr:uid="{00000000-0005-0000-0000-0000579E0000}"/>
    <cellStyle name="Normal 4 2 4 2 2 3 3" xfId="50978" xr:uid="{00000000-0005-0000-0000-0000589E0000}"/>
    <cellStyle name="Normal 4 2 4 2 2 4" xfId="25869" xr:uid="{00000000-0005-0000-0000-0000599E0000}"/>
    <cellStyle name="Normal 4 2 4 2 2 5" xfId="25870" xr:uid="{00000000-0005-0000-0000-00005A9E0000}"/>
    <cellStyle name="Normal 4 2 4 2 2 6" xfId="39850" xr:uid="{00000000-0005-0000-0000-00005B9E0000}"/>
    <cellStyle name="Normal 4 2 4 2 2 7" xfId="50975" xr:uid="{00000000-0005-0000-0000-00005C9E0000}"/>
    <cellStyle name="Normal 4 2 4 2 3" xfId="25871" xr:uid="{00000000-0005-0000-0000-00005D9E0000}"/>
    <cellStyle name="Normal 4 2 4 2 3 2" xfId="25872" xr:uid="{00000000-0005-0000-0000-00005E9E0000}"/>
    <cellStyle name="Normal 4 2 4 2 3 2 2" xfId="25873" xr:uid="{00000000-0005-0000-0000-00005F9E0000}"/>
    <cellStyle name="Normal 4 2 4 2 3 2 2 2" xfId="25874" xr:uid="{00000000-0005-0000-0000-0000609E0000}"/>
    <cellStyle name="Normal 4 2 4 2 3 2 2 3" xfId="50981" xr:uid="{00000000-0005-0000-0000-0000619E0000}"/>
    <cellStyle name="Normal 4 2 4 2 3 2 3" xfId="25875" xr:uid="{00000000-0005-0000-0000-0000629E0000}"/>
    <cellStyle name="Normal 4 2 4 2 3 2 4" xfId="25876" xr:uid="{00000000-0005-0000-0000-0000639E0000}"/>
    <cellStyle name="Normal 4 2 4 2 3 2 5" xfId="39853" xr:uid="{00000000-0005-0000-0000-0000649E0000}"/>
    <cellStyle name="Normal 4 2 4 2 3 2 6" xfId="50980" xr:uid="{00000000-0005-0000-0000-0000659E0000}"/>
    <cellStyle name="Normal 4 2 4 2 3 3" xfId="25877" xr:uid="{00000000-0005-0000-0000-0000669E0000}"/>
    <cellStyle name="Normal 4 2 4 2 3 3 2" xfId="25878" xr:uid="{00000000-0005-0000-0000-0000679E0000}"/>
    <cellStyle name="Normal 4 2 4 2 3 3 3" xfId="50982" xr:uid="{00000000-0005-0000-0000-0000689E0000}"/>
    <cellStyle name="Normal 4 2 4 2 3 4" xfId="25879" xr:uid="{00000000-0005-0000-0000-0000699E0000}"/>
    <cellStyle name="Normal 4 2 4 2 3 5" xfId="25880" xr:uid="{00000000-0005-0000-0000-00006A9E0000}"/>
    <cellStyle name="Normal 4 2 4 2 3 6" xfId="39852" xr:uid="{00000000-0005-0000-0000-00006B9E0000}"/>
    <cellStyle name="Normal 4 2 4 2 3 7" xfId="50979" xr:uid="{00000000-0005-0000-0000-00006C9E0000}"/>
    <cellStyle name="Normal 4 2 4 2 4" xfId="25881" xr:uid="{00000000-0005-0000-0000-00006D9E0000}"/>
    <cellStyle name="Normal 4 2 4 2 4 2" xfId="25882" xr:uid="{00000000-0005-0000-0000-00006E9E0000}"/>
    <cellStyle name="Normal 4 2 4 2 4 2 2" xfId="25883" xr:uid="{00000000-0005-0000-0000-00006F9E0000}"/>
    <cellStyle name="Normal 4 2 4 2 4 2 3" xfId="50984" xr:uid="{00000000-0005-0000-0000-0000709E0000}"/>
    <cellStyle name="Normal 4 2 4 2 4 3" xfId="25884" xr:uid="{00000000-0005-0000-0000-0000719E0000}"/>
    <cellStyle name="Normal 4 2 4 2 4 4" xfId="25885" xr:uid="{00000000-0005-0000-0000-0000729E0000}"/>
    <cellStyle name="Normal 4 2 4 2 4 5" xfId="39854" xr:uid="{00000000-0005-0000-0000-0000739E0000}"/>
    <cellStyle name="Normal 4 2 4 2 4 6" xfId="50983" xr:uid="{00000000-0005-0000-0000-0000749E0000}"/>
    <cellStyle name="Normal 4 2 4 2 5" xfId="25886" xr:uid="{00000000-0005-0000-0000-0000759E0000}"/>
    <cellStyle name="Normal 4 2 4 2 5 2" xfId="25887" xr:uid="{00000000-0005-0000-0000-0000769E0000}"/>
    <cellStyle name="Normal 4 2 4 2 5 2 2" xfId="25888" xr:uid="{00000000-0005-0000-0000-0000779E0000}"/>
    <cellStyle name="Normal 4 2 4 2 5 3" xfId="25889" xr:uid="{00000000-0005-0000-0000-0000789E0000}"/>
    <cellStyle name="Normal 4 2 4 2 5 4" xfId="25890" xr:uid="{00000000-0005-0000-0000-0000799E0000}"/>
    <cellStyle name="Normal 4 2 4 2 5 5" xfId="50985" xr:uid="{00000000-0005-0000-0000-00007A9E0000}"/>
    <cellStyle name="Normal 4 2 4 2 6" xfId="25891" xr:uid="{00000000-0005-0000-0000-00007B9E0000}"/>
    <cellStyle name="Normal 4 2 4 2 6 2" xfId="25892" xr:uid="{00000000-0005-0000-0000-00007C9E0000}"/>
    <cellStyle name="Normal 4 2 4 2 6 2 2" xfId="25893" xr:uid="{00000000-0005-0000-0000-00007D9E0000}"/>
    <cellStyle name="Normal 4 2 4 2 6 3" xfId="25894" xr:uid="{00000000-0005-0000-0000-00007E9E0000}"/>
    <cellStyle name="Normal 4 2 4 2 6 4" xfId="25895" xr:uid="{00000000-0005-0000-0000-00007F9E0000}"/>
    <cellStyle name="Normal 4 2 4 2 7" xfId="25896" xr:uid="{00000000-0005-0000-0000-0000809E0000}"/>
    <cellStyle name="Normal 4 2 4 2 7 2" xfId="25897" xr:uid="{00000000-0005-0000-0000-0000819E0000}"/>
    <cellStyle name="Normal 4 2 4 2 8" xfId="25898" xr:uid="{00000000-0005-0000-0000-0000829E0000}"/>
    <cellStyle name="Normal 4 2 4 2 9" xfId="25899" xr:uid="{00000000-0005-0000-0000-0000839E0000}"/>
    <cellStyle name="Normal 4 2 4 3" xfId="25900" xr:uid="{00000000-0005-0000-0000-0000849E0000}"/>
    <cellStyle name="Normal 4 2 4 3 2" xfId="25901" xr:uid="{00000000-0005-0000-0000-0000859E0000}"/>
    <cellStyle name="Normal 4 2 4 3 2 2" xfId="25902" xr:uid="{00000000-0005-0000-0000-0000869E0000}"/>
    <cellStyle name="Normal 4 2 4 3 2 2 2" xfId="25903" xr:uid="{00000000-0005-0000-0000-0000879E0000}"/>
    <cellStyle name="Normal 4 2 4 3 2 2 3" xfId="50988" xr:uid="{00000000-0005-0000-0000-0000889E0000}"/>
    <cellStyle name="Normal 4 2 4 3 2 3" xfId="25904" xr:uid="{00000000-0005-0000-0000-0000899E0000}"/>
    <cellStyle name="Normal 4 2 4 3 2 4" xfId="25905" xr:uid="{00000000-0005-0000-0000-00008A9E0000}"/>
    <cellStyle name="Normal 4 2 4 3 2 5" xfId="39856" xr:uid="{00000000-0005-0000-0000-00008B9E0000}"/>
    <cellStyle name="Normal 4 2 4 3 2 6" xfId="50987" xr:uid="{00000000-0005-0000-0000-00008C9E0000}"/>
    <cellStyle name="Normal 4 2 4 3 3" xfId="25906" xr:uid="{00000000-0005-0000-0000-00008D9E0000}"/>
    <cellStyle name="Normal 4 2 4 3 3 2" xfId="25907" xr:uid="{00000000-0005-0000-0000-00008E9E0000}"/>
    <cellStyle name="Normal 4 2 4 3 3 3" xfId="50989" xr:uid="{00000000-0005-0000-0000-00008F9E0000}"/>
    <cellStyle name="Normal 4 2 4 3 4" xfId="25908" xr:uid="{00000000-0005-0000-0000-0000909E0000}"/>
    <cellStyle name="Normal 4 2 4 3 5" xfId="25909" xr:uid="{00000000-0005-0000-0000-0000919E0000}"/>
    <cellStyle name="Normal 4 2 4 3 6" xfId="39855" xr:uid="{00000000-0005-0000-0000-0000929E0000}"/>
    <cellStyle name="Normal 4 2 4 3 7" xfId="50986" xr:uid="{00000000-0005-0000-0000-0000939E0000}"/>
    <cellStyle name="Normal 4 2 4 4" xfId="25910" xr:uid="{00000000-0005-0000-0000-0000949E0000}"/>
    <cellStyle name="Normal 4 2 4 4 2" xfId="25911" xr:uid="{00000000-0005-0000-0000-0000959E0000}"/>
    <cellStyle name="Normal 4 2 4 4 2 2" xfId="25912" xr:uid="{00000000-0005-0000-0000-0000969E0000}"/>
    <cellStyle name="Normal 4 2 4 4 2 2 2" xfId="25913" xr:uid="{00000000-0005-0000-0000-0000979E0000}"/>
    <cellStyle name="Normal 4 2 4 4 2 2 3" xfId="50992" xr:uid="{00000000-0005-0000-0000-0000989E0000}"/>
    <cellStyle name="Normal 4 2 4 4 2 3" xfId="25914" xr:uid="{00000000-0005-0000-0000-0000999E0000}"/>
    <cellStyle name="Normal 4 2 4 4 2 4" xfId="25915" xr:uid="{00000000-0005-0000-0000-00009A9E0000}"/>
    <cellStyle name="Normal 4 2 4 4 2 5" xfId="39858" xr:uid="{00000000-0005-0000-0000-00009B9E0000}"/>
    <cellStyle name="Normal 4 2 4 4 2 6" xfId="50991" xr:uid="{00000000-0005-0000-0000-00009C9E0000}"/>
    <cellStyle name="Normal 4 2 4 4 3" xfId="25916" xr:uid="{00000000-0005-0000-0000-00009D9E0000}"/>
    <cellStyle name="Normal 4 2 4 4 3 2" xfId="25917" xr:uid="{00000000-0005-0000-0000-00009E9E0000}"/>
    <cellStyle name="Normal 4 2 4 4 3 3" xfId="50993" xr:uid="{00000000-0005-0000-0000-00009F9E0000}"/>
    <cellStyle name="Normal 4 2 4 4 4" xfId="25918" xr:uid="{00000000-0005-0000-0000-0000A09E0000}"/>
    <cellStyle name="Normal 4 2 4 4 5" xfId="25919" xr:uid="{00000000-0005-0000-0000-0000A19E0000}"/>
    <cellStyle name="Normal 4 2 4 4 6" xfId="39857" xr:uid="{00000000-0005-0000-0000-0000A29E0000}"/>
    <cellStyle name="Normal 4 2 4 4 7" xfId="50990" xr:uid="{00000000-0005-0000-0000-0000A39E0000}"/>
    <cellStyle name="Normal 4 2 4 5" xfId="25920" xr:uid="{00000000-0005-0000-0000-0000A49E0000}"/>
    <cellStyle name="Normal 4 2 4 5 2" xfId="25921" xr:uid="{00000000-0005-0000-0000-0000A59E0000}"/>
    <cellStyle name="Normal 4 2 4 5 2 2" xfId="25922" xr:uid="{00000000-0005-0000-0000-0000A69E0000}"/>
    <cellStyle name="Normal 4 2 4 5 2 3" xfId="50995" xr:uid="{00000000-0005-0000-0000-0000A79E0000}"/>
    <cellStyle name="Normal 4 2 4 5 3" xfId="25923" xr:uid="{00000000-0005-0000-0000-0000A89E0000}"/>
    <cellStyle name="Normal 4 2 4 5 4" xfId="25924" xr:uid="{00000000-0005-0000-0000-0000A99E0000}"/>
    <cellStyle name="Normal 4 2 4 5 5" xfId="39859" xr:uid="{00000000-0005-0000-0000-0000AA9E0000}"/>
    <cellStyle name="Normal 4 2 4 5 6" xfId="50994" xr:uid="{00000000-0005-0000-0000-0000AB9E0000}"/>
    <cellStyle name="Normal 4 2 4 6" xfId="25925" xr:uid="{00000000-0005-0000-0000-0000AC9E0000}"/>
    <cellStyle name="Normal 4 2 4 6 2" xfId="25926" xr:uid="{00000000-0005-0000-0000-0000AD9E0000}"/>
    <cellStyle name="Normal 4 2 4 6 2 2" xfId="25927" xr:uid="{00000000-0005-0000-0000-0000AE9E0000}"/>
    <cellStyle name="Normal 4 2 4 6 3" xfId="25928" xr:uid="{00000000-0005-0000-0000-0000AF9E0000}"/>
    <cellStyle name="Normal 4 2 4 6 4" xfId="25929" xr:uid="{00000000-0005-0000-0000-0000B09E0000}"/>
    <cellStyle name="Normal 4 2 4 6 5" xfId="50996" xr:uid="{00000000-0005-0000-0000-0000B19E0000}"/>
    <cellStyle name="Normal 4 2 4 7" xfId="25930" xr:uid="{00000000-0005-0000-0000-0000B29E0000}"/>
    <cellStyle name="Normal 4 2 4 7 2" xfId="25931" xr:uid="{00000000-0005-0000-0000-0000B39E0000}"/>
    <cellStyle name="Normal 4 2 4 7 2 2" xfId="25932" xr:uid="{00000000-0005-0000-0000-0000B49E0000}"/>
    <cellStyle name="Normal 4 2 4 7 3" xfId="25933" xr:uid="{00000000-0005-0000-0000-0000B59E0000}"/>
    <cellStyle name="Normal 4 2 4 7 4" xfId="25934" xr:uid="{00000000-0005-0000-0000-0000B69E0000}"/>
    <cellStyle name="Normal 4 2 4 8" xfId="25935" xr:uid="{00000000-0005-0000-0000-0000B79E0000}"/>
    <cellStyle name="Normal 4 2 4 8 2" xfId="25936" xr:uid="{00000000-0005-0000-0000-0000B89E0000}"/>
    <cellStyle name="Normal 4 2 4 9" xfId="25937" xr:uid="{00000000-0005-0000-0000-0000B99E0000}"/>
    <cellStyle name="Normal 4 2 5" xfId="25938" xr:uid="{00000000-0005-0000-0000-0000BA9E0000}"/>
    <cellStyle name="Normal 4 2 5 10" xfId="35420" xr:uid="{00000000-0005-0000-0000-0000BB9E0000}"/>
    <cellStyle name="Normal 4 2 5 11" xfId="50997" xr:uid="{00000000-0005-0000-0000-0000BC9E0000}"/>
    <cellStyle name="Normal 4 2 5 2" xfId="25939" xr:uid="{00000000-0005-0000-0000-0000BD9E0000}"/>
    <cellStyle name="Normal 4 2 5 2 2" xfId="25940" xr:uid="{00000000-0005-0000-0000-0000BE9E0000}"/>
    <cellStyle name="Normal 4 2 5 2 2 2" xfId="25941" xr:uid="{00000000-0005-0000-0000-0000BF9E0000}"/>
    <cellStyle name="Normal 4 2 5 2 2 2 2" xfId="25942" xr:uid="{00000000-0005-0000-0000-0000C09E0000}"/>
    <cellStyle name="Normal 4 2 5 2 2 2 3" xfId="51000" xr:uid="{00000000-0005-0000-0000-0000C19E0000}"/>
    <cellStyle name="Normal 4 2 5 2 2 3" xfId="25943" xr:uid="{00000000-0005-0000-0000-0000C29E0000}"/>
    <cellStyle name="Normal 4 2 5 2 2 4" xfId="25944" xr:uid="{00000000-0005-0000-0000-0000C39E0000}"/>
    <cellStyle name="Normal 4 2 5 2 2 5" xfId="39861" xr:uid="{00000000-0005-0000-0000-0000C49E0000}"/>
    <cellStyle name="Normal 4 2 5 2 2 6" xfId="50999" xr:uid="{00000000-0005-0000-0000-0000C59E0000}"/>
    <cellStyle name="Normal 4 2 5 2 3" xfId="25945" xr:uid="{00000000-0005-0000-0000-0000C69E0000}"/>
    <cellStyle name="Normal 4 2 5 2 3 2" xfId="25946" xr:uid="{00000000-0005-0000-0000-0000C79E0000}"/>
    <cellStyle name="Normal 4 2 5 2 3 3" xfId="51001" xr:uid="{00000000-0005-0000-0000-0000C89E0000}"/>
    <cellStyle name="Normal 4 2 5 2 4" xfId="25947" xr:uid="{00000000-0005-0000-0000-0000C99E0000}"/>
    <cellStyle name="Normal 4 2 5 2 5" xfId="25948" xr:uid="{00000000-0005-0000-0000-0000CA9E0000}"/>
    <cellStyle name="Normal 4 2 5 2 6" xfId="39860" xr:uid="{00000000-0005-0000-0000-0000CB9E0000}"/>
    <cellStyle name="Normal 4 2 5 2 7" xfId="50998" xr:uid="{00000000-0005-0000-0000-0000CC9E0000}"/>
    <cellStyle name="Normal 4 2 5 3" xfId="25949" xr:uid="{00000000-0005-0000-0000-0000CD9E0000}"/>
    <cellStyle name="Normal 4 2 5 3 2" xfId="25950" xr:uid="{00000000-0005-0000-0000-0000CE9E0000}"/>
    <cellStyle name="Normal 4 2 5 3 2 2" xfId="25951" xr:uid="{00000000-0005-0000-0000-0000CF9E0000}"/>
    <cellStyle name="Normal 4 2 5 3 2 2 2" xfId="25952" xr:uid="{00000000-0005-0000-0000-0000D09E0000}"/>
    <cellStyle name="Normal 4 2 5 3 2 2 3" xfId="51004" xr:uid="{00000000-0005-0000-0000-0000D19E0000}"/>
    <cellStyle name="Normal 4 2 5 3 2 3" xfId="25953" xr:uid="{00000000-0005-0000-0000-0000D29E0000}"/>
    <cellStyle name="Normal 4 2 5 3 2 4" xfId="25954" xr:uid="{00000000-0005-0000-0000-0000D39E0000}"/>
    <cellStyle name="Normal 4 2 5 3 2 5" xfId="39863" xr:uid="{00000000-0005-0000-0000-0000D49E0000}"/>
    <cellStyle name="Normal 4 2 5 3 2 6" xfId="51003" xr:uid="{00000000-0005-0000-0000-0000D59E0000}"/>
    <cellStyle name="Normal 4 2 5 3 3" xfId="25955" xr:uid="{00000000-0005-0000-0000-0000D69E0000}"/>
    <cellStyle name="Normal 4 2 5 3 3 2" xfId="25956" xr:uid="{00000000-0005-0000-0000-0000D79E0000}"/>
    <cellStyle name="Normal 4 2 5 3 3 3" xfId="51005" xr:uid="{00000000-0005-0000-0000-0000D89E0000}"/>
    <cellStyle name="Normal 4 2 5 3 4" xfId="25957" xr:uid="{00000000-0005-0000-0000-0000D99E0000}"/>
    <cellStyle name="Normal 4 2 5 3 5" xfId="25958" xr:uid="{00000000-0005-0000-0000-0000DA9E0000}"/>
    <cellStyle name="Normal 4 2 5 3 6" xfId="39862" xr:uid="{00000000-0005-0000-0000-0000DB9E0000}"/>
    <cellStyle name="Normal 4 2 5 3 7" xfId="51002" xr:uid="{00000000-0005-0000-0000-0000DC9E0000}"/>
    <cellStyle name="Normal 4 2 5 4" xfId="25959" xr:uid="{00000000-0005-0000-0000-0000DD9E0000}"/>
    <cellStyle name="Normal 4 2 5 4 2" xfId="25960" xr:uid="{00000000-0005-0000-0000-0000DE9E0000}"/>
    <cellStyle name="Normal 4 2 5 4 2 2" xfId="25961" xr:uid="{00000000-0005-0000-0000-0000DF9E0000}"/>
    <cellStyle name="Normal 4 2 5 4 2 3" xfId="51007" xr:uid="{00000000-0005-0000-0000-0000E09E0000}"/>
    <cellStyle name="Normal 4 2 5 4 3" xfId="25962" xr:uid="{00000000-0005-0000-0000-0000E19E0000}"/>
    <cellStyle name="Normal 4 2 5 4 4" xfId="25963" xr:uid="{00000000-0005-0000-0000-0000E29E0000}"/>
    <cellStyle name="Normal 4 2 5 4 5" xfId="39864" xr:uid="{00000000-0005-0000-0000-0000E39E0000}"/>
    <cellStyle name="Normal 4 2 5 4 6" xfId="51006" xr:uid="{00000000-0005-0000-0000-0000E49E0000}"/>
    <cellStyle name="Normal 4 2 5 5" xfId="25964" xr:uid="{00000000-0005-0000-0000-0000E59E0000}"/>
    <cellStyle name="Normal 4 2 5 5 2" xfId="25965" xr:uid="{00000000-0005-0000-0000-0000E69E0000}"/>
    <cellStyle name="Normal 4 2 5 5 2 2" xfId="25966" xr:uid="{00000000-0005-0000-0000-0000E79E0000}"/>
    <cellStyle name="Normal 4 2 5 5 3" xfId="25967" xr:uid="{00000000-0005-0000-0000-0000E89E0000}"/>
    <cellStyle name="Normal 4 2 5 5 4" xfId="25968" xr:uid="{00000000-0005-0000-0000-0000E99E0000}"/>
    <cellStyle name="Normal 4 2 5 5 5" xfId="51008" xr:uid="{00000000-0005-0000-0000-0000EA9E0000}"/>
    <cellStyle name="Normal 4 2 5 6" xfId="25969" xr:uid="{00000000-0005-0000-0000-0000EB9E0000}"/>
    <cellStyle name="Normal 4 2 5 6 2" xfId="25970" xr:uid="{00000000-0005-0000-0000-0000EC9E0000}"/>
    <cellStyle name="Normal 4 2 5 6 2 2" xfId="25971" xr:uid="{00000000-0005-0000-0000-0000ED9E0000}"/>
    <cellStyle name="Normal 4 2 5 6 3" xfId="25972" xr:uid="{00000000-0005-0000-0000-0000EE9E0000}"/>
    <cellStyle name="Normal 4 2 5 6 4" xfId="25973" xr:uid="{00000000-0005-0000-0000-0000EF9E0000}"/>
    <cellStyle name="Normal 4 2 5 7" xfId="25974" xr:uid="{00000000-0005-0000-0000-0000F09E0000}"/>
    <cellStyle name="Normal 4 2 5 7 2" xfId="25975" xr:uid="{00000000-0005-0000-0000-0000F19E0000}"/>
    <cellStyle name="Normal 4 2 5 8" xfId="25976" xr:uid="{00000000-0005-0000-0000-0000F29E0000}"/>
    <cellStyle name="Normal 4 2 5 9" xfId="25977" xr:uid="{00000000-0005-0000-0000-0000F39E0000}"/>
    <cellStyle name="Normal 4 2 6" xfId="25978" xr:uid="{00000000-0005-0000-0000-0000F49E0000}"/>
    <cellStyle name="Normal 4 2 6 2" xfId="25979" xr:uid="{00000000-0005-0000-0000-0000F59E0000}"/>
    <cellStyle name="Normal 4 2 6 2 2" xfId="25980" xr:uid="{00000000-0005-0000-0000-0000F69E0000}"/>
    <cellStyle name="Normal 4 2 6 2 2 2" xfId="25981" xr:uid="{00000000-0005-0000-0000-0000F79E0000}"/>
    <cellStyle name="Normal 4 2 6 2 2 2 2" xfId="25982" xr:uid="{00000000-0005-0000-0000-0000F89E0000}"/>
    <cellStyle name="Normal 4 2 6 2 2 2 3" xfId="51012" xr:uid="{00000000-0005-0000-0000-0000F99E0000}"/>
    <cellStyle name="Normal 4 2 6 2 2 3" xfId="25983" xr:uid="{00000000-0005-0000-0000-0000FA9E0000}"/>
    <cellStyle name="Normal 4 2 6 2 2 4" xfId="25984" xr:uid="{00000000-0005-0000-0000-0000FB9E0000}"/>
    <cellStyle name="Normal 4 2 6 2 2 5" xfId="39866" xr:uid="{00000000-0005-0000-0000-0000FC9E0000}"/>
    <cellStyle name="Normal 4 2 6 2 2 6" xfId="51011" xr:uid="{00000000-0005-0000-0000-0000FD9E0000}"/>
    <cellStyle name="Normal 4 2 6 2 3" xfId="25985" xr:uid="{00000000-0005-0000-0000-0000FE9E0000}"/>
    <cellStyle name="Normal 4 2 6 2 3 2" xfId="25986" xr:uid="{00000000-0005-0000-0000-0000FF9E0000}"/>
    <cellStyle name="Normal 4 2 6 2 3 3" xfId="51013" xr:uid="{00000000-0005-0000-0000-0000009F0000}"/>
    <cellStyle name="Normal 4 2 6 2 4" xfId="25987" xr:uid="{00000000-0005-0000-0000-0000019F0000}"/>
    <cellStyle name="Normal 4 2 6 2 5" xfId="25988" xr:uid="{00000000-0005-0000-0000-0000029F0000}"/>
    <cellStyle name="Normal 4 2 6 2 6" xfId="39865" xr:uid="{00000000-0005-0000-0000-0000039F0000}"/>
    <cellStyle name="Normal 4 2 6 2 7" xfId="51010" xr:uid="{00000000-0005-0000-0000-0000049F0000}"/>
    <cellStyle name="Normal 4 2 6 3" xfId="25989" xr:uid="{00000000-0005-0000-0000-0000059F0000}"/>
    <cellStyle name="Normal 4 2 6 3 2" xfId="25990" xr:uid="{00000000-0005-0000-0000-0000069F0000}"/>
    <cellStyle name="Normal 4 2 6 3 2 2" xfId="25991" xr:uid="{00000000-0005-0000-0000-0000079F0000}"/>
    <cellStyle name="Normal 4 2 6 3 2 3" xfId="51015" xr:uid="{00000000-0005-0000-0000-0000089F0000}"/>
    <cellStyle name="Normal 4 2 6 3 3" xfId="25992" xr:uid="{00000000-0005-0000-0000-0000099F0000}"/>
    <cellStyle name="Normal 4 2 6 3 4" xfId="25993" xr:uid="{00000000-0005-0000-0000-00000A9F0000}"/>
    <cellStyle name="Normal 4 2 6 3 5" xfId="39867" xr:uid="{00000000-0005-0000-0000-00000B9F0000}"/>
    <cellStyle name="Normal 4 2 6 3 6" xfId="51014" xr:uid="{00000000-0005-0000-0000-00000C9F0000}"/>
    <cellStyle name="Normal 4 2 6 4" xfId="25994" xr:uid="{00000000-0005-0000-0000-00000D9F0000}"/>
    <cellStyle name="Normal 4 2 6 4 2" xfId="25995" xr:uid="{00000000-0005-0000-0000-00000E9F0000}"/>
    <cellStyle name="Normal 4 2 6 4 2 2" xfId="25996" xr:uid="{00000000-0005-0000-0000-00000F9F0000}"/>
    <cellStyle name="Normal 4 2 6 4 3" xfId="25997" xr:uid="{00000000-0005-0000-0000-0000109F0000}"/>
    <cellStyle name="Normal 4 2 6 4 4" xfId="25998" xr:uid="{00000000-0005-0000-0000-0000119F0000}"/>
    <cellStyle name="Normal 4 2 6 4 5" xfId="51016" xr:uid="{00000000-0005-0000-0000-0000129F0000}"/>
    <cellStyle name="Normal 4 2 6 5" xfId="25999" xr:uid="{00000000-0005-0000-0000-0000139F0000}"/>
    <cellStyle name="Normal 4 2 6 5 2" xfId="26000" xr:uid="{00000000-0005-0000-0000-0000149F0000}"/>
    <cellStyle name="Normal 4 2 6 6" xfId="26001" xr:uid="{00000000-0005-0000-0000-0000159F0000}"/>
    <cellStyle name="Normal 4 2 6 7" xfId="26002" xr:uid="{00000000-0005-0000-0000-0000169F0000}"/>
    <cellStyle name="Normal 4 2 6 8" xfId="35421" xr:uid="{00000000-0005-0000-0000-0000179F0000}"/>
    <cellStyle name="Normal 4 2 6 9" xfId="51009" xr:uid="{00000000-0005-0000-0000-0000189F0000}"/>
    <cellStyle name="Normal 4 2 7" xfId="26003" xr:uid="{00000000-0005-0000-0000-0000199F0000}"/>
    <cellStyle name="Normal 4 2 7 2" xfId="26004" xr:uid="{00000000-0005-0000-0000-00001A9F0000}"/>
    <cellStyle name="Normal 4 2 7 2 2" xfId="26005" xr:uid="{00000000-0005-0000-0000-00001B9F0000}"/>
    <cellStyle name="Normal 4 2 7 2 2 2" xfId="26006" xr:uid="{00000000-0005-0000-0000-00001C9F0000}"/>
    <cellStyle name="Normal 4 2 7 2 2 3" xfId="51018" xr:uid="{00000000-0005-0000-0000-00001D9F0000}"/>
    <cellStyle name="Normal 4 2 7 2 3" xfId="26007" xr:uid="{00000000-0005-0000-0000-00001E9F0000}"/>
    <cellStyle name="Normal 4 2 7 2 4" xfId="26008" xr:uid="{00000000-0005-0000-0000-00001F9F0000}"/>
    <cellStyle name="Normal 4 2 7 2 5" xfId="39868" xr:uid="{00000000-0005-0000-0000-0000209F0000}"/>
    <cellStyle name="Normal 4 2 7 2 6" xfId="51017" xr:uid="{00000000-0005-0000-0000-0000219F0000}"/>
    <cellStyle name="Normal 4 2 8" xfId="26009" xr:uid="{00000000-0005-0000-0000-0000229F0000}"/>
    <cellStyle name="Normal 4 2 8 2" xfId="26010" xr:uid="{00000000-0005-0000-0000-0000239F0000}"/>
    <cellStyle name="Normal 4 2 8 2 2" xfId="26011" xr:uid="{00000000-0005-0000-0000-0000249F0000}"/>
    <cellStyle name="Normal 4 2 8 2 2 2" xfId="26012" xr:uid="{00000000-0005-0000-0000-0000259F0000}"/>
    <cellStyle name="Normal 4 2 8 2 2 3" xfId="51021" xr:uid="{00000000-0005-0000-0000-0000269F0000}"/>
    <cellStyle name="Normal 4 2 8 2 3" xfId="26013" xr:uid="{00000000-0005-0000-0000-0000279F0000}"/>
    <cellStyle name="Normal 4 2 8 2 4" xfId="26014" xr:uid="{00000000-0005-0000-0000-0000289F0000}"/>
    <cellStyle name="Normal 4 2 8 2 5" xfId="39870" xr:uid="{00000000-0005-0000-0000-0000299F0000}"/>
    <cellStyle name="Normal 4 2 8 2 6" xfId="51020" xr:uid="{00000000-0005-0000-0000-00002A9F0000}"/>
    <cellStyle name="Normal 4 2 8 3" xfId="26015" xr:uid="{00000000-0005-0000-0000-00002B9F0000}"/>
    <cellStyle name="Normal 4 2 8 4" xfId="26016" xr:uid="{00000000-0005-0000-0000-00002C9F0000}"/>
    <cellStyle name="Normal 4 2 8 4 2" xfId="26017" xr:uid="{00000000-0005-0000-0000-00002D9F0000}"/>
    <cellStyle name="Normal 4 2 8 4 3" xfId="51022" xr:uid="{00000000-0005-0000-0000-00002E9F0000}"/>
    <cellStyle name="Normal 4 2 8 5" xfId="26018" xr:uid="{00000000-0005-0000-0000-00002F9F0000}"/>
    <cellStyle name="Normal 4 2 8 6" xfId="26019" xr:uid="{00000000-0005-0000-0000-0000309F0000}"/>
    <cellStyle name="Normal 4 2 8 7" xfId="39869" xr:uid="{00000000-0005-0000-0000-0000319F0000}"/>
    <cellStyle name="Normal 4 2 8 8" xfId="51019" xr:uid="{00000000-0005-0000-0000-0000329F0000}"/>
    <cellStyle name="Normal 4 2 9" xfId="26020" xr:uid="{00000000-0005-0000-0000-0000339F0000}"/>
    <cellStyle name="Normal 4 2 9 2" xfId="26021" xr:uid="{00000000-0005-0000-0000-0000349F0000}"/>
    <cellStyle name="Normal 4 2 9 3" xfId="26022" xr:uid="{00000000-0005-0000-0000-0000359F0000}"/>
    <cellStyle name="Normal 4 2 9 3 2" xfId="26023" xr:uid="{00000000-0005-0000-0000-0000369F0000}"/>
    <cellStyle name="Normal 4 2 9 4" xfId="26024" xr:uid="{00000000-0005-0000-0000-0000379F0000}"/>
    <cellStyle name="Normal 4 2 9 5" xfId="26025" xr:uid="{00000000-0005-0000-0000-0000389F0000}"/>
    <cellStyle name="Normal 4 3" xfId="26026" xr:uid="{00000000-0005-0000-0000-0000399F0000}"/>
    <cellStyle name="Normal 4 3 2" xfId="26027" xr:uid="{00000000-0005-0000-0000-00003A9F0000}"/>
    <cellStyle name="Normal 4 3 2 2" xfId="26028" xr:uid="{00000000-0005-0000-0000-00003B9F0000}"/>
    <cellStyle name="Normal 4 3 2 2 2" xfId="26029" xr:uid="{00000000-0005-0000-0000-00003C9F0000}"/>
    <cellStyle name="Normal 4 3 2 2 2 2" xfId="26030" xr:uid="{00000000-0005-0000-0000-00003D9F0000}"/>
    <cellStyle name="Normal 4 3 2 2 2 3" xfId="51023" xr:uid="{00000000-0005-0000-0000-00003E9F0000}"/>
    <cellStyle name="Normal 4 3 2 2 3" xfId="26031" xr:uid="{00000000-0005-0000-0000-00003F9F0000}"/>
    <cellStyle name="Normal 4 3 2 2 4" xfId="26032" xr:uid="{00000000-0005-0000-0000-0000409F0000}"/>
    <cellStyle name="Normal 4 3 2 2 5" xfId="39871" xr:uid="{00000000-0005-0000-0000-0000419F0000}"/>
    <cellStyle name="Normal 4 3 2 2 6" xfId="42103" xr:uid="{00000000-0005-0000-0000-0000429F0000}"/>
    <cellStyle name="Normal 4 3 2 3" xfId="42104" xr:uid="{00000000-0005-0000-0000-0000439F0000}"/>
    <cellStyle name="Normal 4 3 2 4" xfId="42102" xr:uid="{00000000-0005-0000-0000-0000449F0000}"/>
    <cellStyle name="Normal 4 3 3" xfId="26033" xr:uid="{00000000-0005-0000-0000-0000459F0000}"/>
    <cellStyle name="Normal 4 3 3 2" xfId="26034" xr:uid="{00000000-0005-0000-0000-0000469F0000}"/>
    <cellStyle name="Normal 4 3 3 2 2" xfId="26035" xr:uid="{00000000-0005-0000-0000-0000479F0000}"/>
    <cellStyle name="Normal 4 3 3 2 2 2" xfId="26036" xr:uid="{00000000-0005-0000-0000-0000489F0000}"/>
    <cellStyle name="Normal 4 3 3 2 2 3" xfId="51024" xr:uid="{00000000-0005-0000-0000-0000499F0000}"/>
    <cellStyle name="Normal 4 3 3 2 3" xfId="26037" xr:uid="{00000000-0005-0000-0000-00004A9F0000}"/>
    <cellStyle name="Normal 4 3 3 2 4" xfId="26038" xr:uid="{00000000-0005-0000-0000-00004B9F0000}"/>
    <cellStyle name="Normal 4 3 3 2 5" xfId="39872" xr:uid="{00000000-0005-0000-0000-00004C9F0000}"/>
    <cellStyle name="Normal 4 3 3 2 6" xfId="42106" xr:uid="{00000000-0005-0000-0000-00004D9F0000}"/>
    <cellStyle name="Normal 4 3 3 3" xfId="42105" xr:uid="{00000000-0005-0000-0000-00004E9F0000}"/>
    <cellStyle name="Normal 4 3 4" xfId="26039" xr:uid="{00000000-0005-0000-0000-00004F9F0000}"/>
    <cellStyle name="Normal 4 3 4 2" xfId="26040" xr:uid="{00000000-0005-0000-0000-0000509F0000}"/>
    <cellStyle name="Normal 4 3 4 2 2" xfId="26041" xr:uid="{00000000-0005-0000-0000-0000519F0000}"/>
    <cellStyle name="Normal 4 3 4 2 2 2" xfId="51026" xr:uid="{00000000-0005-0000-0000-0000529F0000}"/>
    <cellStyle name="Normal 4 3 4 2 3" xfId="39874" xr:uid="{00000000-0005-0000-0000-0000539F0000}"/>
    <cellStyle name="Normal 4 3 4 2 4" xfId="51025" xr:uid="{00000000-0005-0000-0000-0000549F0000}"/>
    <cellStyle name="Normal 4 3 4 3" xfId="26042" xr:uid="{00000000-0005-0000-0000-0000559F0000}"/>
    <cellStyle name="Normal 4 3 4 3 2" xfId="51027" xr:uid="{00000000-0005-0000-0000-0000569F0000}"/>
    <cellStyle name="Normal 4 3 4 4" xfId="26043" xr:uid="{00000000-0005-0000-0000-0000579F0000}"/>
    <cellStyle name="Normal 4 3 4 5" xfId="39873" xr:uid="{00000000-0005-0000-0000-0000589F0000}"/>
    <cellStyle name="Normal 4 3 4 6" xfId="42107" xr:uid="{00000000-0005-0000-0000-0000599F0000}"/>
    <cellStyle name="Normal 4 3 5" xfId="26044" xr:uid="{00000000-0005-0000-0000-00005A9F0000}"/>
    <cellStyle name="Normal 4 3 5 2" xfId="26045" xr:uid="{00000000-0005-0000-0000-00005B9F0000}"/>
    <cellStyle name="Normal 4 3 5 2 2" xfId="26046" xr:uid="{00000000-0005-0000-0000-00005C9F0000}"/>
    <cellStyle name="Normal 4 3 5 3" xfId="26047" xr:uid="{00000000-0005-0000-0000-00005D9F0000}"/>
    <cellStyle name="Normal 4 3 5 4" xfId="26048" xr:uid="{00000000-0005-0000-0000-00005E9F0000}"/>
    <cellStyle name="Normal 4 3 5 5" xfId="51028" xr:uid="{00000000-0005-0000-0000-00005F9F0000}"/>
    <cellStyle name="Normal 4 3 6" xfId="42101" xr:uid="{00000000-0005-0000-0000-0000609F0000}"/>
    <cellStyle name="Normal 4 4" xfId="26049" xr:uid="{00000000-0005-0000-0000-0000619F0000}"/>
    <cellStyle name="Normal 4 4 10" xfId="26050" xr:uid="{00000000-0005-0000-0000-0000629F0000}"/>
    <cellStyle name="Normal 4 4 10 2" xfId="26051" xr:uid="{00000000-0005-0000-0000-0000639F0000}"/>
    <cellStyle name="Normal 4 4 11" xfId="26052" xr:uid="{00000000-0005-0000-0000-0000649F0000}"/>
    <cellStyle name="Normal 4 4 12" xfId="26053" xr:uid="{00000000-0005-0000-0000-0000659F0000}"/>
    <cellStyle name="Normal 4 4 13" xfId="35422" xr:uid="{00000000-0005-0000-0000-0000669F0000}"/>
    <cellStyle name="Normal 4 4 14" xfId="42108" xr:uid="{00000000-0005-0000-0000-0000679F0000}"/>
    <cellStyle name="Normal 4 4 2" xfId="26054" xr:uid="{00000000-0005-0000-0000-0000689F0000}"/>
    <cellStyle name="Normal 4 4 2 10" xfId="26055" xr:uid="{00000000-0005-0000-0000-0000699F0000}"/>
    <cellStyle name="Normal 4 4 2 11" xfId="26056" xr:uid="{00000000-0005-0000-0000-00006A9F0000}"/>
    <cellStyle name="Normal 4 4 2 12" xfId="35423" xr:uid="{00000000-0005-0000-0000-00006B9F0000}"/>
    <cellStyle name="Normal 4 4 2 13" xfId="51029" xr:uid="{00000000-0005-0000-0000-00006C9F0000}"/>
    <cellStyle name="Normal 4 4 2 2" xfId="26057" xr:uid="{00000000-0005-0000-0000-00006D9F0000}"/>
    <cellStyle name="Normal 4 4 2 2 10" xfId="26058" xr:uid="{00000000-0005-0000-0000-00006E9F0000}"/>
    <cellStyle name="Normal 4 4 2 2 11" xfId="35424" xr:uid="{00000000-0005-0000-0000-00006F9F0000}"/>
    <cellStyle name="Normal 4 4 2 2 12" xfId="51030" xr:uid="{00000000-0005-0000-0000-0000709F0000}"/>
    <cellStyle name="Normal 4 4 2 2 2" xfId="26059" xr:uid="{00000000-0005-0000-0000-0000719F0000}"/>
    <cellStyle name="Normal 4 4 2 2 2 10" xfId="35425" xr:uid="{00000000-0005-0000-0000-0000729F0000}"/>
    <cellStyle name="Normal 4 4 2 2 2 11" xfId="51031" xr:uid="{00000000-0005-0000-0000-0000739F0000}"/>
    <cellStyle name="Normal 4 4 2 2 2 2" xfId="26060" xr:uid="{00000000-0005-0000-0000-0000749F0000}"/>
    <cellStyle name="Normal 4 4 2 2 2 2 2" xfId="26061" xr:uid="{00000000-0005-0000-0000-0000759F0000}"/>
    <cellStyle name="Normal 4 4 2 2 2 2 2 2" xfId="26062" xr:uid="{00000000-0005-0000-0000-0000769F0000}"/>
    <cellStyle name="Normal 4 4 2 2 2 2 2 2 2" xfId="26063" xr:uid="{00000000-0005-0000-0000-0000779F0000}"/>
    <cellStyle name="Normal 4 4 2 2 2 2 2 2 3" xfId="51034" xr:uid="{00000000-0005-0000-0000-0000789F0000}"/>
    <cellStyle name="Normal 4 4 2 2 2 2 2 3" xfId="26064" xr:uid="{00000000-0005-0000-0000-0000799F0000}"/>
    <cellStyle name="Normal 4 4 2 2 2 2 2 4" xfId="26065" xr:uid="{00000000-0005-0000-0000-00007A9F0000}"/>
    <cellStyle name="Normal 4 4 2 2 2 2 2 5" xfId="39876" xr:uid="{00000000-0005-0000-0000-00007B9F0000}"/>
    <cellStyle name="Normal 4 4 2 2 2 2 2 6" xfId="51033" xr:uid="{00000000-0005-0000-0000-00007C9F0000}"/>
    <cellStyle name="Normal 4 4 2 2 2 2 3" xfId="26066" xr:uid="{00000000-0005-0000-0000-00007D9F0000}"/>
    <cellStyle name="Normal 4 4 2 2 2 2 3 2" xfId="26067" xr:uid="{00000000-0005-0000-0000-00007E9F0000}"/>
    <cellStyle name="Normal 4 4 2 2 2 2 3 3" xfId="51035" xr:uid="{00000000-0005-0000-0000-00007F9F0000}"/>
    <cellStyle name="Normal 4 4 2 2 2 2 4" xfId="26068" xr:uid="{00000000-0005-0000-0000-0000809F0000}"/>
    <cellStyle name="Normal 4 4 2 2 2 2 5" xfId="26069" xr:uid="{00000000-0005-0000-0000-0000819F0000}"/>
    <cellStyle name="Normal 4 4 2 2 2 2 6" xfId="39875" xr:uid="{00000000-0005-0000-0000-0000829F0000}"/>
    <cellStyle name="Normal 4 4 2 2 2 2 7" xfId="51032" xr:uid="{00000000-0005-0000-0000-0000839F0000}"/>
    <cellStyle name="Normal 4 4 2 2 2 3" xfId="26070" xr:uid="{00000000-0005-0000-0000-0000849F0000}"/>
    <cellStyle name="Normal 4 4 2 2 2 3 2" xfId="26071" xr:uid="{00000000-0005-0000-0000-0000859F0000}"/>
    <cellStyle name="Normal 4 4 2 2 2 3 2 2" xfId="26072" xr:uid="{00000000-0005-0000-0000-0000869F0000}"/>
    <cellStyle name="Normal 4 4 2 2 2 3 2 2 2" xfId="26073" xr:uid="{00000000-0005-0000-0000-0000879F0000}"/>
    <cellStyle name="Normal 4 4 2 2 2 3 2 2 3" xfId="51038" xr:uid="{00000000-0005-0000-0000-0000889F0000}"/>
    <cellStyle name="Normal 4 4 2 2 2 3 2 3" xfId="26074" xr:uid="{00000000-0005-0000-0000-0000899F0000}"/>
    <cellStyle name="Normal 4 4 2 2 2 3 2 4" xfId="26075" xr:uid="{00000000-0005-0000-0000-00008A9F0000}"/>
    <cellStyle name="Normal 4 4 2 2 2 3 2 5" xfId="39878" xr:uid="{00000000-0005-0000-0000-00008B9F0000}"/>
    <cellStyle name="Normal 4 4 2 2 2 3 2 6" xfId="51037" xr:uid="{00000000-0005-0000-0000-00008C9F0000}"/>
    <cellStyle name="Normal 4 4 2 2 2 3 3" xfId="26076" xr:uid="{00000000-0005-0000-0000-00008D9F0000}"/>
    <cellStyle name="Normal 4 4 2 2 2 3 3 2" xfId="26077" xr:uid="{00000000-0005-0000-0000-00008E9F0000}"/>
    <cellStyle name="Normal 4 4 2 2 2 3 3 3" xfId="51039" xr:uid="{00000000-0005-0000-0000-00008F9F0000}"/>
    <cellStyle name="Normal 4 4 2 2 2 3 4" xfId="26078" xr:uid="{00000000-0005-0000-0000-0000909F0000}"/>
    <cellStyle name="Normal 4 4 2 2 2 3 5" xfId="26079" xr:uid="{00000000-0005-0000-0000-0000919F0000}"/>
    <cellStyle name="Normal 4 4 2 2 2 3 6" xfId="39877" xr:uid="{00000000-0005-0000-0000-0000929F0000}"/>
    <cellStyle name="Normal 4 4 2 2 2 3 7" xfId="51036" xr:uid="{00000000-0005-0000-0000-0000939F0000}"/>
    <cellStyle name="Normal 4 4 2 2 2 4" xfId="26080" xr:uid="{00000000-0005-0000-0000-0000949F0000}"/>
    <cellStyle name="Normal 4 4 2 2 2 4 2" xfId="26081" xr:uid="{00000000-0005-0000-0000-0000959F0000}"/>
    <cellStyle name="Normal 4 4 2 2 2 4 2 2" xfId="26082" xr:uid="{00000000-0005-0000-0000-0000969F0000}"/>
    <cellStyle name="Normal 4 4 2 2 2 4 2 3" xfId="51041" xr:uid="{00000000-0005-0000-0000-0000979F0000}"/>
    <cellStyle name="Normal 4 4 2 2 2 4 3" xfId="26083" xr:uid="{00000000-0005-0000-0000-0000989F0000}"/>
    <cellStyle name="Normal 4 4 2 2 2 4 4" xfId="26084" xr:uid="{00000000-0005-0000-0000-0000999F0000}"/>
    <cellStyle name="Normal 4 4 2 2 2 4 5" xfId="39879" xr:uid="{00000000-0005-0000-0000-00009A9F0000}"/>
    <cellStyle name="Normal 4 4 2 2 2 4 6" xfId="51040" xr:uid="{00000000-0005-0000-0000-00009B9F0000}"/>
    <cellStyle name="Normal 4 4 2 2 2 5" xfId="26085" xr:uid="{00000000-0005-0000-0000-00009C9F0000}"/>
    <cellStyle name="Normal 4 4 2 2 2 5 2" xfId="26086" xr:uid="{00000000-0005-0000-0000-00009D9F0000}"/>
    <cellStyle name="Normal 4 4 2 2 2 5 2 2" xfId="26087" xr:uid="{00000000-0005-0000-0000-00009E9F0000}"/>
    <cellStyle name="Normal 4 4 2 2 2 5 3" xfId="26088" xr:uid="{00000000-0005-0000-0000-00009F9F0000}"/>
    <cellStyle name="Normal 4 4 2 2 2 5 4" xfId="26089" xr:uid="{00000000-0005-0000-0000-0000A09F0000}"/>
    <cellStyle name="Normal 4 4 2 2 2 5 5" xfId="51042" xr:uid="{00000000-0005-0000-0000-0000A19F0000}"/>
    <cellStyle name="Normal 4 4 2 2 2 6" xfId="26090" xr:uid="{00000000-0005-0000-0000-0000A29F0000}"/>
    <cellStyle name="Normal 4 4 2 2 2 6 2" xfId="26091" xr:uid="{00000000-0005-0000-0000-0000A39F0000}"/>
    <cellStyle name="Normal 4 4 2 2 2 6 2 2" xfId="26092" xr:uid="{00000000-0005-0000-0000-0000A49F0000}"/>
    <cellStyle name="Normal 4 4 2 2 2 6 3" xfId="26093" xr:uid="{00000000-0005-0000-0000-0000A59F0000}"/>
    <cellStyle name="Normal 4 4 2 2 2 6 4" xfId="26094" xr:uid="{00000000-0005-0000-0000-0000A69F0000}"/>
    <cellStyle name="Normal 4 4 2 2 2 7" xfId="26095" xr:uid="{00000000-0005-0000-0000-0000A79F0000}"/>
    <cellStyle name="Normal 4 4 2 2 2 7 2" xfId="26096" xr:uid="{00000000-0005-0000-0000-0000A89F0000}"/>
    <cellStyle name="Normal 4 4 2 2 2 8" xfId="26097" xr:uid="{00000000-0005-0000-0000-0000A99F0000}"/>
    <cellStyle name="Normal 4 4 2 2 2 9" xfId="26098" xr:uid="{00000000-0005-0000-0000-0000AA9F0000}"/>
    <cellStyle name="Normal 4 4 2 2 3" xfId="26099" xr:uid="{00000000-0005-0000-0000-0000AB9F0000}"/>
    <cellStyle name="Normal 4 4 2 2 3 2" xfId="26100" xr:uid="{00000000-0005-0000-0000-0000AC9F0000}"/>
    <cellStyle name="Normal 4 4 2 2 3 2 2" xfId="26101" xr:uid="{00000000-0005-0000-0000-0000AD9F0000}"/>
    <cellStyle name="Normal 4 4 2 2 3 2 2 2" xfId="26102" xr:uid="{00000000-0005-0000-0000-0000AE9F0000}"/>
    <cellStyle name="Normal 4 4 2 2 3 2 2 3" xfId="51045" xr:uid="{00000000-0005-0000-0000-0000AF9F0000}"/>
    <cellStyle name="Normal 4 4 2 2 3 2 3" xfId="26103" xr:uid="{00000000-0005-0000-0000-0000B09F0000}"/>
    <cellStyle name="Normal 4 4 2 2 3 2 4" xfId="26104" xr:uid="{00000000-0005-0000-0000-0000B19F0000}"/>
    <cellStyle name="Normal 4 4 2 2 3 2 5" xfId="39881" xr:uid="{00000000-0005-0000-0000-0000B29F0000}"/>
    <cellStyle name="Normal 4 4 2 2 3 2 6" xfId="51044" xr:uid="{00000000-0005-0000-0000-0000B39F0000}"/>
    <cellStyle name="Normal 4 4 2 2 3 3" xfId="26105" xr:uid="{00000000-0005-0000-0000-0000B49F0000}"/>
    <cellStyle name="Normal 4 4 2 2 3 3 2" xfId="26106" xr:uid="{00000000-0005-0000-0000-0000B59F0000}"/>
    <cellStyle name="Normal 4 4 2 2 3 3 3" xfId="51046" xr:uid="{00000000-0005-0000-0000-0000B69F0000}"/>
    <cellStyle name="Normal 4 4 2 2 3 4" xfId="26107" xr:uid="{00000000-0005-0000-0000-0000B79F0000}"/>
    <cellStyle name="Normal 4 4 2 2 3 5" xfId="26108" xr:uid="{00000000-0005-0000-0000-0000B89F0000}"/>
    <cellStyle name="Normal 4 4 2 2 3 6" xfId="39880" xr:uid="{00000000-0005-0000-0000-0000B99F0000}"/>
    <cellStyle name="Normal 4 4 2 2 3 7" xfId="51043" xr:uid="{00000000-0005-0000-0000-0000BA9F0000}"/>
    <cellStyle name="Normal 4 4 2 2 4" xfId="26109" xr:uid="{00000000-0005-0000-0000-0000BB9F0000}"/>
    <cellStyle name="Normal 4 4 2 2 4 2" xfId="26110" xr:uid="{00000000-0005-0000-0000-0000BC9F0000}"/>
    <cellStyle name="Normal 4 4 2 2 4 2 2" xfId="26111" xr:uid="{00000000-0005-0000-0000-0000BD9F0000}"/>
    <cellStyle name="Normal 4 4 2 2 4 2 2 2" xfId="26112" xr:uid="{00000000-0005-0000-0000-0000BE9F0000}"/>
    <cellStyle name="Normal 4 4 2 2 4 2 2 3" xfId="51049" xr:uid="{00000000-0005-0000-0000-0000BF9F0000}"/>
    <cellStyle name="Normal 4 4 2 2 4 2 3" xfId="26113" xr:uid="{00000000-0005-0000-0000-0000C09F0000}"/>
    <cellStyle name="Normal 4 4 2 2 4 2 4" xfId="26114" xr:uid="{00000000-0005-0000-0000-0000C19F0000}"/>
    <cellStyle name="Normal 4 4 2 2 4 2 5" xfId="39883" xr:uid="{00000000-0005-0000-0000-0000C29F0000}"/>
    <cellStyle name="Normal 4 4 2 2 4 2 6" xfId="51048" xr:uid="{00000000-0005-0000-0000-0000C39F0000}"/>
    <cellStyle name="Normal 4 4 2 2 4 3" xfId="26115" xr:uid="{00000000-0005-0000-0000-0000C49F0000}"/>
    <cellStyle name="Normal 4 4 2 2 4 3 2" xfId="26116" xr:uid="{00000000-0005-0000-0000-0000C59F0000}"/>
    <cellStyle name="Normal 4 4 2 2 4 3 3" xfId="51050" xr:uid="{00000000-0005-0000-0000-0000C69F0000}"/>
    <cellStyle name="Normal 4 4 2 2 4 4" xfId="26117" xr:uid="{00000000-0005-0000-0000-0000C79F0000}"/>
    <cellStyle name="Normal 4 4 2 2 4 5" xfId="26118" xr:uid="{00000000-0005-0000-0000-0000C89F0000}"/>
    <cellStyle name="Normal 4 4 2 2 4 6" xfId="39882" xr:uid="{00000000-0005-0000-0000-0000C99F0000}"/>
    <cellStyle name="Normal 4 4 2 2 4 7" xfId="51047" xr:uid="{00000000-0005-0000-0000-0000CA9F0000}"/>
    <cellStyle name="Normal 4 4 2 2 5" xfId="26119" xr:uid="{00000000-0005-0000-0000-0000CB9F0000}"/>
    <cellStyle name="Normal 4 4 2 2 5 2" xfId="26120" xr:uid="{00000000-0005-0000-0000-0000CC9F0000}"/>
    <cellStyle name="Normal 4 4 2 2 5 2 2" xfId="26121" xr:uid="{00000000-0005-0000-0000-0000CD9F0000}"/>
    <cellStyle name="Normal 4 4 2 2 5 2 3" xfId="51052" xr:uid="{00000000-0005-0000-0000-0000CE9F0000}"/>
    <cellStyle name="Normal 4 4 2 2 5 3" xfId="26122" xr:uid="{00000000-0005-0000-0000-0000CF9F0000}"/>
    <cellStyle name="Normal 4 4 2 2 5 4" xfId="26123" xr:uid="{00000000-0005-0000-0000-0000D09F0000}"/>
    <cellStyle name="Normal 4 4 2 2 5 5" xfId="39884" xr:uid="{00000000-0005-0000-0000-0000D19F0000}"/>
    <cellStyle name="Normal 4 4 2 2 5 6" xfId="51051" xr:uid="{00000000-0005-0000-0000-0000D29F0000}"/>
    <cellStyle name="Normal 4 4 2 2 6" xfId="26124" xr:uid="{00000000-0005-0000-0000-0000D39F0000}"/>
    <cellStyle name="Normal 4 4 2 2 6 2" xfId="26125" xr:uid="{00000000-0005-0000-0000-0000D49F0000}"/>
    <cellStyle name="Normal 4 4 2 2 6 2 2" xfId="26126" xr:uid="{00000000-0005-0000-0000-0000D59F0000}"/>
    <cellStyle name="Normal 4 4 2 2 6 3" xfId="26127" xr:uid="{00000000-0005-0000-0000-0000D69F0000}"/>
    <cellStyle name="Normal 4 4 2 2 6 4" xfId="26128" xr:uid="{00000000-0005-0000-0000-0000D79F0000}"/>
    <cellStyle name="Normal 4 4 2 2 6 5" xfId="51053" xr:uid="{00000000-0005-0000-0000-0000D89F0000}"/>
    <cellStyle name="Normal 4 4 2 2 7" xfId="26129" xr:uid="{00000000-0005-0000-0000-0000D99F0000}"/>
    <cellStyle name="Normal 4 4 2 2 7 2" xfId="26130" xr:uid="{00000000-0005-0000-0000-0000DA9F0000}"/>
    <cellStyle name="Normal 4 4 2 2 7 2 2" xfId="26131" xr:uid="{00000000-0005-0000-0000-0000DB9F0000}"/>
    <cellStyle name="Normal 4 4 2 2 7 3" xfId="26132" xr:uid="{00000000-0005-0000-0000-0000DC9F0000}"/>
    <cellStyle name="Normal 4 4 2 2 7 4" xfId="26133" xr:uid="{00000000-0005-0000-0000-0000DD9F0000}"/>
    <cellStyle name="Normal 4 4 2 2 8" xfId="26134" xr:uid="{00000000-0005-0000-0000-0000DE9F0000}"/>
    <cellStyle name="Normal 4 4 2 2 8 2" xfId="26135" xr:uid="{00000000-0005-0000-0000-0000DF9F0000}"/>
    <cellStyle name="Normal 4 4 2 2 9" xfId="26136" xr:uid="{00000000-0005-0000-0000-0000E09F0000}"/>
    <cellStyle name="Normal 4 4 2 3" xfId="26137" xr:uid="{00000000-0005-0000-0000-0000E19F0000}"/>
    <cellStyle name="Normal 4 4 2 3 10" xfId="35426" xr:uid="{00000000-0005-0000-0000-0000E29F0000}"/>
    <cellStyle name="Normal 4 4 2 3 11" xfId="51054" xr:uid="{00000000-0005-0000-0000-0000E39F0000}"/>
    <cellStyle name="Normal 4 4 2 3 2" xfId="26138" xr:uid="{00000000-0005-0000-0000-0000E49F0000}"/>
    <cellStyle name="Normal 4 4 2 3 2 2" xfId="26139" xr:uid="{00000000-0005-0000-0000-0000E59F0000}"/>
    <cellStyle name="Normal 4 4 2 3 2 2 2" xfId="26140" xr:uid="{00000000-0005-0000-0000-0000E69F0000}"/>
    <cellStyle name="Normal 4 4 2 3 2 2 2 2" xfId="26141" xr:uid="{00000000-0005-0000-0000-0000E79F0000}"/>
    <cellStyle name="Normal 4 4 2 3 2 2 2 3" xfId="51057" xr:uid="{00000000-0005-0000-0000-0000E89F0000}"/>
    <cellStyle name="Normal 4 4 2 3 2 2 3" xfId="26142" xr:uid="{00000000-0005-0000-0000-0000E99F0000}"/>
    <cellStyle name="Normal 4 4 2 3 2 2 4" xfId="26143" xr:uid="{00000000-0005-0000-0000-0000EA9F0000}"/>
    <cellStyle name="Normal 4 4 2 3 2 2 5" xfId="39886" xr:uid="{00000000-0005-0000-0000-0000EB9F0000}"/>
    <cellStyle name="Normal 4 4 2 3 2 2 6" xfId="51056" xr:uid="{00000000-0005-0000-0000-0000EC9F0000}"/>
    <cellStyle name="Normal 4 4 2 3 2 3" xfId="26144" xr:uid="{00000000-0005-0000-0000-0000ED9F0000}"/>
    <cellStyle name="Normal 4 4 2 3 2 3 2" xfId="26145" xr:uid="{00000000-0005-0000-0000-0000EE9F0000}"/>
    <cellStyle name="Normal 4 4 2 3 2 3 3" xfId="51058" xr:uid="{00000000-0005-0000-0000-0000EF9F0000}"/>
    <cellStyle name="Normal 4 4 2 3 2 4" xfId="26146" xr:uid="{00000000-0005-0000-0000-0000F09F0000}"/>
    <cellStyle name="Normal 4 4 2 3 2 5" xfId="26147" xr:uid="{00000000-0005-0000-0000-0000F19F0000}"/>
    <cellStyle name="Normal 4 4 2 3 2 6" xfId="39885" xr:uid="{00000000-0005-0000-0000-0000F29F0000}"/>
    <cellStyle name="Normal 4 4 2 3 2 7" xfId="51055" xr:uid="{00000000-0005-0000-0000-0000F39F0000}"/>
    <cellStyle name="Normal 4 4 2 3 3" xfId="26148" xr:uid="{00000000-0005-0000-0000-0000F49F0000}"/>
    <cellStyle name="Normal 4 4 2 3 3 2" xfId="26149" xr:uid="{00000000-0005-0000-0000-0000F59F0000}"/>
    <cellStyle name="Normal 4 4 2 3 3 2 2" xfId="26150" xr:uid="{00000000-0005-0000-0000-0000F69F0000}"/>
    <cellStyle name="Normal 4 4 2 3 3 2 2 2" xfId="26151" xr:uid="{00000000-0005-0000-0000-0000F79F0000}"/>
    <cellStyle name="Normal 4 4 2 3 3 2 2 3" xfId="51061" xr:uid="{00000000-0005-0000-0000-0000F89F0000}"/>
    <cellStyle name="Normal 4 4 2 3 3 2 3" xfId="26152" xr:uid="{00000000-0005-0000-0000-0000F99F0000}"/>
    <cellStyle name="Normal 4 4 2 3 3 2 4" xfId="26153" xr:uid="{00000000-0005-0000-0000-0000FA9F0000}"/>
    <cellStyle name="Normal 4 4 2 3 3 2 5" xfId="39888" xr:uid="{00000000-0005-0000-0000-0000FB9F0000}"/>
    <cellStyle name="Normal 4 4 2 3 3 2 6" xfId="51060" xr:uid="{00000000-0005-0000-0000-0000FC9F0000}"/>
    <cellStyle name="Normal 4 4 2 3 3 3" xfId="26154" xr:uid="{00000000-0005-0000-0000-0000FD9F0000}"/>
    <cellStyle name="Normal 4 4 2 3 3 3 2" xfId="26155" xr:uid="{00000000-0005-0000-0000-0000FE9F0000}"/>
    <cellStyle name="Normal 4 4 2 3 3 3 3" xfId="51062" xr:uid="{00000000-0005-0000-0000-0000FF9F0000}"/>
    <cellStyle name="Normal 4 4 2 3 3 4" xfId="26156" xr:uid="{00000000-0005-0000-0000-000000A00000}"/>
    <cellStyle name="Normal 4 4 2 3 3 5" xfId="26157" xr:uid="{00000000-0005-0000-0000-000001A00000}"/>
    <cellStyle name="Normal 4 4 2 3 3 6" xfId="39887" xr:uid="{00000000-0005-0000-0000-000002A00000}"/>
    <cellStyle name="Normal 4 4 2 3 3 7" xfId="51059" xr:uid="{00000000-0005-0000-0000-000003A00000}"/>
    <cellStyle name="Normal 4 4 2 3 4" xfId="26158" xr:uid="{00000000-0005-0000-0000-000004A00000}"/>
    <cellStyle name="Normal 4 4 2 3 4 2" xfId="26159" xr:uid="{00000000-0005-0000-0000-000005A00000}"/>
    <cellStyle name="Normal 4 4 2 3 4 2 2" xfId="26160" xr:uid="{00000000-0005-0000-0000-000006A00000}"/>
    <cellStyle name="Normal 4 4 2 3 4 2 3" xfId="51064" xr:uid="{00000000-0005-0000-0000-000007A00000}"/>
    <cellStyle name="Normal 4 4 2 3 4 3" xfId="26161" xr:uid="{00000000-0005-0000-0000-000008A00000}"/>
    <cellStyle name="Normal 4 4 2 3 4 4" xfId="26162" xr:uid="{00000000-0005-0000-0000-000009A00000}"/>
    <cellStyle name="Normal 4 4 2 3 4 5" xfId="39889" xr:uid="{00000000-0005-0000-0000-00000AA00000}"/>
    <cellStyle name="Normal 4 4 2 3 4 6" xfId="51063" xr:uid="{00000000-0005-0000-0000-00000BA00000}"/>
    <cellStyle name="Normal 4 4 2 3 5" xfId="26163" xr:uid="{00000000-0005-0000-0000-00000CA00000}"/>
    <cellStyle name="Normal 4 4 2 3 5 2" xfId="26164" xr:uid="{00000000-0005-0000-0000-00000DA00000}"/>
    <cellStyle name="Normal 4 4 2 3 5 2 2" xfId="26165" xr:uid="{00000000-0005-0000-0000-00000EA00000}"/>
    <cellStyle name="Normal 4 4 2 3 5 3" xfId="26166" xr:uid="{00000000-0005-0000-0000-00000FA00000}"/>
    <cellStyle name="Normal 4 4 2 3 5 4" xfId="26167" xr:uid="{00000000-0005-0000-0000-000010A00000}"/>
    <cellStyle name="Normal 4 4 2 3 5 5" xfId="51065" xr:uid="{00000000-0005-0000-0000-000011A00000}"/>
    <cellStyle name="Normal 4 4 2 3 6" xfId="26168" xr:uid="{00000000-0005-0000-0000-000012A00000}"/>
    <cellStyle name="Normal 4 4 2 3 6 2" xfId="26169" xr:uid="{00000000-0005-0000-0000-000013A00000}"/>
    <cellStyle name="Normal 4 4 2 3 6 2 2" xfId="26170" xr:uid="{00000000-0005-0000-0000-000014A00000}"/>
    <cellStyle name="Normal 4 4 2 3 6 3" xfId="26171" xr:uid="{00000000-0005-0000-0000-000015A00000}"/>
    <cellStyle name="Normal 4 4 2 3 6 4" xfId="26172" xr:uid="{00000000-0005-0000-0000-000016A00000}"/>
    <cellStyle name="Normal 4 4 2 3 7" xfId="26173" xr:uid="{00000000-0005-0000-0000-000017A00000}"/>
    <cellStyle name="Normal 4 4 2 3 7 2" xfId="26174" xr:uid="{00000000-0005-0000-0000-000018A00000}"/>
    <cellStyle name="Normal 4 4 2 3 8" xfId="26175" xr:uid="{00000000-0005-0000-0000-000019A00000}"/>
    <cellStyle name="Normal 4 4 2 3 9" xfId="26176" xr:uid="{00000000-0005-0000-0000-00001AA00000}"/>
    <cellStyle name="Normal 4 4 2 4" xfId="26177" xr:uid="{00000000-0005-0000-0000-00001BA00000}"/>
    <cellStyle name="Normal 4 4 2 4 2" xfId="26178" xr:uid="{00000000-0005-0000-0000-00001CA00000}"/>
    <cellStyle name="Normal 4 4 2 4 2 2" xfId="26179" xr:uid="{00000000-0005-0000-0000-00001DA00000}"/>
    <cellStyle name="Normal 4 4 2 4 2 2 2" xfId="26180" xr:uid="{00000000-0005-0000-0000-00001EA00000}"/>
    <cellStyle name="Normal 4 4 2 4 2 2 3" xfId="51068" xr:uid="{00000000-0005-0000-0000-00001FA00000}"/>
    <cellStyle name="Normal 4 4 2 4 2 3" xfId="26181" xr:uid="{00000000-0005-0000-0000-000020A00000}"/>
    <cellStyle name="Normal 4 4 2 4 2 4" xfId="26182" xr:uid="{00000000-0005-0000-0000-000021A00000}"/>
    <cellStyle name="Normal 4 4 2 4 2 5" xfId="39891" xr:uid="{00000000-0005-0000-0000-000022A00000}"/>
    <cellStyle name="Normal 4 4 2 4 2 6" xfId="51067" xr:uid="{00000000-0005-0000-0000-000023A00000}"/>
    <cellStyle name="Normal 4 4 2 4 3" xfId="26183" xr:uid="{00000000-0005-0000-0000-000024A00000}"/>
    <cellStyle name="Normal 4 4 2 4 3 2" xfId="26184" xr:uid="{00000000-0005-0000-0000-000025A00000}"/>
    <cellStyle name="Normal 4 4 2 4 3 2 2" xfId="26185" xr:uid="{00000000-0005-0000-0000-000026A00000}"/>
    <cellStyle name="Normal 4 4 2 4 3 2 3" xfId="51070" xr:uid="{00000000-0005-0000-0000-000027A00000}"/>
    <cellStyle name="Normal 4 4 2 4 3 3" xfId="26186" xr:uid="{00000000-0005-0000-0000-000028A00000}"/>
    <cellStyle name="Normal 4 4 2 4 3 4" xfId="26187" xr:uid="{00000000-0005-0000-0000-000029A00000}"/>
    <cellStyle name="Normal 4 4 2 4 3 5" xfId="39892" xr:uid="{00000000-0005-0000-0000-00002AA00000}"/>
    <cellStyle name="Normal 4 4 2 4 3 6" xfId="51069" xr:uid="{00000000-0005-0000-0000-00002BA00000}"/>
    <cellStyle name="Normal 4 4 2 4 4" xfId="26188" xr:uid="{00000000-0005-0000-0000-00002CA00000}"/>
    <cellStyle name="Normal 4 4 2 4 4 2" xfId="26189" xr:uid="{00000000-0005-0000-0000-00002DA00000}"/>
    <cellStyle name="Normal 4 4 2 4 4 3" xfId="51071" xr:uid="{00000000-0005-0000-0000-00002EA00000}"/>
    <cellStyle name="Normal 4 4 2 4 5" xfId="26190" xr:uid="{00000000-0005-0000-0000-00002FA00000}"/>
    <cellStyle name="Normal 4 4 2 4 6" xfId="26191" xr:uid="{00000000-0005-0000-0000-000030A00000}"/>
    <cellStyle name="Normal 4 4 2 4 7" xfId="39890" xr:uid="{00000000-0005-0000-0000-000031A00000}"/>
    <cellStyle name="Normal 4 4 2 4 8" xfId="51066" xr:uid="{00000000-0005-0000-0000-000032A00000}"/>
    <cellStyle name="Normal 4 4 2 5" xfId="26192" xr:uid="{00000000-0005-0000-0000-000033A00000}"/>
    <cellStyle name="Normal 4 4 2 5 2" xfId="26193" xr:uid="{00000000-0005-0000-0000-000034A00000}"/>
    <cellStyle name="Normal 4 4 2 5 2 2" xfId="26194" xr:uid="{00000000-0005-0000-0000-000035A00000}"/>
    <cellStyle name="Normal 4 4 2 5 2 2 2" xfId="26195" xr:uid="{00000000-0005-0000-0000-000036A00000}"/>
    <cellStyle name="Normal 4 4 2 5 2 2 3" xfId="51074" xr:uid="{00000000-0005-0000-0000-000037A00000}"/>
    <cellStyle name="Normal 4 4 2 5 2 3" xfId="26196" xr:uid="{00000000-0005-0000-0000-000038A00000}"/>
    <cellStyle name="Normal 4 4 2 5 2 4" xfId="26197" xr:uid="{00000000-0005-0000-0000-000039A00000}"/>
    <cellStyle name="Normal 4 4 2 5 2 5" xfId="39894" xr:uid="{00000000-0005-0000-0000-00003AA00000}"/>
    <cellStyle name="Normal 4 4 2 5 2 6" xfId="51073" xr:uid="{00000000-0005-0000-0000-00003BA00000}"/>
    <cellStyle name="Normal 4 4 2 5 3" xfId="26198" xr:uid="{00000000-0005-0000-0000-00003CA00000}"/>
    <cellStyle name="Normal 4 4 2 5 3 2" xfId="26199" xr:uid="{00000000-0005-0000-0000-00003DA00000}"/>
    <cellStyle name="Normal 4 4 2 5 3 3" xfId="51075" xr:uid="{00000000-0005-0000-0000-00003EA00000}"/>
    <cellStyle name="Normal 4 4 2 5 4" xfId="26200" xr:uid="{00000000-0005-0000-0000-00003FA00000}"/>
    <cellStyle name="Normal 4 4 2 5 5" xfId="26201" xr:uid="{00000000-0005-0000-0000-000040A00000}"/>
    <cellStyle name="Normal 4 4 2 5 6" xfId="39893" xr:uid="{00000000-0005-0000-0000-000041A00000}"/>
    <cellStyle name="Normal 4 4 2 5 7" xfId="51072" xr:uid="{00000000-0005-0000-0000-000042A00000}"/>
    <cellStyle name="Normal 4 4 2 6" xfId="26202" xr:uid="{00000000-0005-0000-0000-000043A00000}"/>
    <cellStyle name="Normal 4 4 2 6 2" xfId="26203" xr:uid="{00000000-0005-0000-0000-000044A00000}"/>
    <cellStyle name="Normal 4 4 2 6 2 2" xfId="26204" xr:uid="{00000000-0005-0000-0000-000045A00000}"/>
    <cellStyle name="Normal 4 4 2 6 2 3" xfId="51077" xr:uid="{00000000-0005-0000-0000-000046A00000}"/>
    <cellStyle name="Normal 4 4 2 6 3" xfId="26205" xr:uid="{00000000-0005-0000-0000-000047A00000}"/>
    <cellStyle name="Normal 4 4 2 6 4" xfId="26206" xr:uid="{00000000-0005-0000-0000-000048A00000}"/>
    <cellStyle name="Normal 4 4 2 6 5" xfId="39895" xr:uid="{00000000-0005-0000-0000-000049A00000}"/>
    <cellStyle name="Normal 4 4 2 6 6" xfId="51076" xr:uid="{00000000-0005-0000-0000-00004AA00000}"/>
    <cellStyle name="Normal 4 4 2 7" xfId="26207" xr:uid="{00000000-0005-0000-0000-00004BA00000}"/>
    <cellStyle name="Normal 4 4 2 7 2" xfId="26208" xr:uid="{00000000-0005-0000-0000-00004CA00000}"/>
    <cellStyle name="Normal 4 4 2 7 2 2" xfId="26209" xr:uid="{00000000-0005-0000-0000-00004DA00000}"/>
    <cellStyle name="Normal 4 4 2 7 3" xfId="26210" xr:uid="{00000000-0005-0000-0000-00004EA00000}"/>
    <cellStyle name="Normal 4 4 2 7 4" xfId="26211" xr:uid="{00000000-0005-0000-0000-00004FA00000}"/>
    <cellStyle name="Normal 4 4 2 7 5" xfId="51078" xr:uid="{00000000-0005-0000-0000-000050A00000}"/>
    <cellStyle name="Normal 4 4 2 8" xfId="26212" xr:uid="{00000000-0005-0000-0000-000051A00000}"/>
    <cellStyle name="Normal 4 4 2 8 2" xfId="26213" xr:uid="{00000000-0005-0000-0000-000052A00000}"/>
    <cellStyle name="Normal 4 4 2 8 2 2" xfId="26214" xr:uid="{00000000-0005-0000-0000-000053A00000}"/>
    <cellStyle name="Normal 4 4 2 8 3" xfId="26215" xr:uid="{00000000-0005-0000-0000-000054A00000}"/>
    <cellStyle name="Normal 4 4 2 8 4" xfId="26216" xr:uid="{00000000-0005-0000-0000-000055A00000}"/>
    <cellStyle name="Normal 4 4 2 9" xfId="26217" xr:uid="{00000000-0005-0000-0000-000056A00000}"/>
    <cellStyle name="Normal 4 4 2 9 2" xfId="26218" xr:uid="{00000000-0005-0000-0000-000057A00000}"/>
    <cellStyle name="Normal 4 4 3" xfId="26219" xr:uid="{00000000-0005-0000-0000-000058A00000}"/>
    <cellStyle name="Normal 4 4 3 10" xfId="26220" xr:uid="{00000000-0005-0000-0000-000059A00000}"/>
    <cellStyle name="Normal 4 4 3 11" xfId="35427" xr:uid="{00000000-0005-0000-0000-00005AA00000}"/>
    <cellStyle name="Normal 4 4 3 12" xfId="51079" xr:uid="{00000000-0005-0000-0000-00005BA00000}"/>
    <cellStyle name="Normal 4 4 3 2" xfId="26221" xr:uid="{00000000-0005-0000-0000-00005CA00000}"/>
    <cellStyle name="Normal 4 4 3 2 10" xfId="35428" xr:uid="{00000000-0005-0000-0000-00005DA00000}"/>
    <cellStyle name="Normal 4 4 3 2 11" xfId="51080" xr:uid="{00000000-0005-0000-0000-00005EA00000}"/>
    <cellStyle name="Normal 4 4 3 2 2" xfId="26222" xr:uid="{00000000-0005-0000-0000-00005FA00000}"/>
    <cellStyle name="Normal 4 4 3 2 2 2" xfId="26223" xr:uid="{00000000-0005-0000-0000-000060A00000}"/>
    <cellStyle name="Normal 4 4 3 2 2 2 2" xfId="26224" xr:uid="{00000000-0005-0000-0000-000061A00000}"/>
    <cellStyle name="Normal 4 4 3 2 2 2 2 2" xfId="26225" xr:uid="{00000000-0005-0000-0000-000062A00000}"/>
    <cellStyle name="Normal 4 4 3 2 2 2 2 3" xfId="51083" xr:uid="{00000000-0005-0000-0000-000063A00000}"/>
    <cellStyle name="Normal 4 4 3 2 2 2 3" xfId="26226" xr:uid="{00000000-0005-0000-0000-000064A00000}"/>
    <cellStyle name="Normal 4 4 3 2 2 2 4" xfId="26227" xr:uid="{00000000-0005-0000-0000-000065A00000}"/>
    <cellStyle name="Normal 4 4 3 2 2 2 5" xfId="39897" xr:uid="{00000000-0005-0000-0000-000066A00000}"/>
    <cellStyle name="Normal 4 4 3 2 2 2 6" xfId="51082" xr:uid="{00000000-0005-0000-0000-000067A00000}"/>
    <cellStyle name="Normal 4 4 3 2 2 3" xfId="26228" xr:uid="{00000000-0005-0000-0000-000068A00000}"/>
    <cellStyle name="Normal 4 4 3 2 2 3 2" xfId="26229" xr:uid="{00000000-0005-0000-0000-000069A00000}"/>
    <cellStyle name="Normal 4 4 3 2 2 3 3" xfId="51084" xr:uid="{00000000-0005-0000-0000-00006AA00000}"/>
    <cellStyle name="Normal 4 4 3 2 2 4" xfId="26230" xr:uid="{00000000-0005-0000-0000-00006BA00000}"/>
    <cellStyle name="Normal 4 4 3 2 2 5" xfId="26231" xr:uid="{00000000-0005-0000-0000-00006CA00000}"/>
    <cellStyle name="Normal 4 4 3 2 2 6" xfId="39896" xr:uid="{00000000-0005-0000-0000-00006DA00000}"/>
    <cellStyle name="Normal 4 4 3 2 2 7" xfId="51081" xr:uid="{00000000-0005-0000-0000-00006EA00000}"/>
    <cellStyle name="Normal 4 4 3 2 3" xfId="26232" xr:uid="{00000000-0005-0000-0000-00006FA00000}"/>
    <cellStyle name="Normal 4 4 3 2 3 2" xfId="26233" xr:uid="{00000000-0005-0000-0000-000070A00000}"/>
    <cellStyle name="Normal 4 4 3 2 3 2 2" xfId="26234" xr:uid="{00000000-0005-0000-0000-000071A00000}"/>
    <cellStyle name="Normal 4 4 3 2 3 2 2 2" xfId="26235" xr:uid="{00000000-0005-0000-0000-000072A00000}"/>
    <cellStyle name="Normal 4 4 3 2 3 2 2 3" xfId="51087" xr:uid="{00000000-0005-0000-0000-000073A00000}"/>
    <cellStyle name="Normal 4 4 3 2 3 2 3" xfId="26236" xr:uid="{00000000-0005-0000-0000-000074A00000}"/>
    <cellStyle name="Normal 4 4 3 2 3 2 4" xfId="26237" xr:uid="{00000000-0005-0000-0000-000075A00000}"/>
    <cellStyle name="Normal 4 4 3 2 3 2 5" xfId="39899" xr:uid="{00000000-0005-0000-0000-000076A00000}"/>
    <cellStyle name="Normal 4 4 3 2 3 2 6" xfId="51086" xr:uid="{00000000-0005-0000-0000-000077A00000}"/>
    <cellStyle name="Normal 4 4 3 2 3 3" xfId="26238" xr:uid="{00000000-0005-0000-0000-000078A00000}"/>
    <cellStyle name="Normal 4 4 3 2 3 3 2" xfId="26239" xr:uid="{00000000-0005-0000-0000-000079A00000}"/>
    <cellStyle name="Normal 4 4 3 2 3 3 3" xfId="51088" xr:uid="{00000000-0005-0000-0000-00007AA00000}"/>
    <cellStyle name="Normal 4 4 3 2 3 4" xfId="26240" xr:uid="{00000000-0005-0000-0000-00007BA00000}"/>
    <cellStyle name="Normal 4 4 3 2 3 5" xfId="26241" xr:uid="{00000000-0005-0000-0000-00007CA00000}"/>
    <cellStyle name="Normal 4 4 3 2 3 6" xfId="39898" xr:uid="{00000000-0005-0000-0000-00007DA00000}"/>
    <cellStyle name="Normal 4 4 3 2 3 7" xfId="51085" xr:uid="{00000000-0005-0000-0000-00007EA00000}"/>
    <cellStyle name="Normal 4 4 3 2 4" xfId="26242" xr:uid="{00000000-0005-0000-0000-00007FA00000}"/>
    <cellStyle name="Normal 4 4 3 2 4 2" xfId="26243" xr:uid="{00000000-0005-0000-0000-000080A00000}"/>
    <cellStyle name="Normal 4 4 3 2 4 2 2" xfId="26244" xr:uid="{00000000-0005-0000-0000-000081A00000}"/>
    <cellStyle name="Normal 4 4 3 2 4 2 3" xfId="51090" xr:uid="{00000000-0005-0000-0000-000082A00000}"/>
    <cellStyle name="Normal 4 4 3 2 4 3" xfId="26245" xr:uid="{00000000-0005-0000-0000-000083A00000}"/>
    <cellStyle name="Normal 4 4 3 2 4 4" xfId="26246" xr:uid="{00000000-0005-0000-0000-000084A00000}"/>
    <cellStyle name="Normal 4 4 3 2 4 5" xfId="39900" xr:uid="{00000000-0005-0000-0000-000085A00000}"/>
    <cellStyle name="Normal 4 4 3 2 4 6" xfId="51089" xr:uid="{00000000-0005-0000-0000-000086A00000}"/>
    <cellStyle name="Normal 4 4 3 2 5" xfId="26247" xr:uid="{00000000-0005-0000-0000-000087A00000}"/>
    <cellStyle name="Normal 4 4 3 2 5 2" xfId="26248" xr:uid="{00000000-0005-0000-0000-000088A00000}"/>
    <cellStyle name="Normal 4 4 3 2 5 2 2" xfId="26249" xr:uid="{00000000-0005-0000-0000-000089A00000}"/>
    <cellStyle name="Normal 4 4 3 2 5 3" xfId="26250" xr:uid="{00000000-0005-0000-0000-00008AA00000}"/>
    <cellStyle name="Normal 4 4 3 2 5 4" xfId="26251" xr:uid="{00000000-0005-0000-0000-00008BA00000}"/>
    <cellStyle name="Normal 4 4 3 2 5 5" xfId="51091" xr:uid="{00000000-0005-0000-0000-00008CA00000}"/>
    <cellStyle name="Normal 4 4 3 2 6" xfId="26252" xr:uid="{00000000-0005-0000-0000-00008DA00000}"/>
    <cellStyle name="Normal 4 4 3 2 6 2" xfId="26253" xr:uid="{00000000-0005-0000-0000-00008EA00000}"/>
    <cellStyle name="Normal 4 4 3 2 6 2 2" xfId="26254" xr:uid="{00000000-0005-0000-0000-00008FA00000}"/>
    <cellStyle name="Normal 4 4 3 2 6 3" xfId="26255" xr:uid="{00000000-0005-0000-0000-000090A00000}"/>
    <cellStyle name="Normal 4 4 3 2 6 4" xfId="26256" xr:uid="{00000000-0005-0000-0000-000091A00000}"/>
    <cellStyle name="Normal 4 4 3 2 7" xfId="26257" xr:uid="{00000000-0005-0000-0000-000092A00000}"/>
    <cellStyle name="Normal 4 4 3 2 7 2" xfId="26258" xr:uid="{00000000-0005-0000-0000-000093A00000}"/>
    <cellStyle name="Normal 4 4 3 2 8" xfId="26259" xr:uid="{00000000-0005-0000-0000-000094A00000}"/>
    <cellStyle name="Normal 4 4 3 2 9" xfId="26260" xr:uid="{00000000-0005-0000-0000-000095A00000}"/>
    <cellStyle name="Normal 4 4 3 3" xfId="26261" xr:uid="{00000000-0005-0000-0000-000096A00000}"/>
    <cellStyle name="Normal 4 4 3 3 2" xfId="26262" xr:uid="{00000000-0005-0000-0000-000097A00000}"/>
    <cellStyle name="Normal 4 4 3 3 2 2" xfId="26263" xr:uid="{00000000-0005-0000-0000-000098A00000}"/>
    <cellStyle name="Normal 4 4 3 3 2 2 2" xfId="26264" xr:uid="{00000000-0005-0000-0000-000099A00000}"/>
    <cellStyle name="Normal 4 4 3 3 2 2 3" xfId="51094" xr:uid="{00000000-0005-0000-0000-00009AA00000}"/>
    <cellStyle name="Normal 4 4 3 3 2 3" xfId="26265" xr:uid="{00000000-0005-0000-0000-00009BA00000}"/>
    <cellStyle name="Normal 4 4 3 3 2 4" xfId="26266" xr:uid="{00000000-0005-0000-0000-00009CA00000}"/>
    <cellStyle name="Normal 4 4 3 3 2 5" xfId="39902" xr:uid="{00000000-0005-0000-0000-00009DA00000}"/>
    <cellStyle name="Normal 4 4 3 3 2 6" xfId="51093" xr:uid="{00000000-0005-0000-0000-00009EA00000}"/>
    <cellStyle name="Normal 4 4 3 3 3" xfId="26267" xr:uid="{00000000-0005-0000-0000-00009FA00000}"/>
    <cellStyle name="Normal 4 4 3 3 3 2" xfId="26268" xr:uid="{00000000-0005-0000-0000-0000A0A00000}"/>
    <cellStyle name="Normal 4 4 3 3 3 2 2" xfId="26269" xr:uid="{00000000-0005-0000-0000-0000A1A00000}"/>
    <cellStyle name="Normal 4 4 3 3 3 2 3" xfId="51096" xr:uid="{00000000-0005-0000-0000-0000A2A00000}"/>
    <cellStyle name="Normal 4 4 3 3 3 3" xfId="26270" xr:uid="{00000000-0005-0000-0000-0000A3A00000}"/>
    <cellStyle name="Normal 4 4 3 3 3 4" xfId="26271" xr:uid="{00000000-0005-0000-0000-0000A4A00000}"/>
    <cellStyle name="Normal 4 4 3 3 3 5" xfId="39903" xr:uid="{00000000-0005-0000-0000-0000A5A00000}"/>
    <cellStyle name="Normal 4 4 3 3 3 6" xfId="51095" xr:uid="{00000000-0005-0000-0000-0000A6A00000}"/>
    <cellStyle name="Normal 4 4 3 3 4" xfId="26272" xr:uid="{00000000-0005-0000-0000-0000A7A00000}"/>
    <cellStyle name="Normal 4 4 3 3 4 2" xfId="26273" xr:uid="{00000000-0005-0000-0000-0000A8A00000}"/>
    <cellStyle name="Normal 4 4 3 3 4 3" xfId="51097" xr:uid="{00000000-0005-0000-0000-0000A9A00000}"/>
    <cellStyle name="Normal 4 4 3 3 5" xfId="26274" xr:uid="{00000000-0005-0000-0000-0000AAA00000}"/>
    <cellStyle name="Normal 4 4 3 3 6" xfId="26275" xr:uid="{00000000-0005-0000-0000-0000ABA00000}"/>
    <cellStyle name="Normal 4 4 3 3 7" xfId="39901" xr:uid="{00000000-0005-0000-0000-0000ACA00000}"/>
    <cellStyle name="Normal 4 4 3 3 8" xfId="51092" xr:uid="{00000000-0005-0000-0000-0000ADA00000}"/>
    <cellStyle name="Normal 4 4 3 4" xfId="26276" xr:uid="{00000000-0005-0000-0000-0000AEA00000}"/>
    <cellStyle name="Normal 4 4 3 4 2" xfId="26277" xr:uid="{00000000-0005-0000-0000-0000AFA00000}"/>
    <cellStyle name="Normal 4 4 3 4 2 2" xfId="26278" xr:uid="{00000000-0005-0000-0000-0000B0A00000}"/>
    <cellStyle name="Normal 4 4 3 4 2 2 2" xfId="26279" xr:uid="{00000000-0005-0000-0000-0000B1A00000}"/>
    <cellStyle name="Normal 4 4 3 4 2 2 3" xfId="51100" xr:uid="{00000000-0005-0000-0000-0000B2A00000}"/>
    <cellStyle name="Normal 4 4 3 4 2 3" xfId="26280" xr:uid="{00000000-0005-0000-0000-0000B3A00000}"/>
    <cellStyle name="Normal 4 4 3 4 2 4" xfId="26281" xr:uid="{00000000-0005-0000-0000-0000B4A00000}"/>
    <cellStyle name="Normal 4 4 3 4 2 5" xfId="39905" xr:uid="{00000000-0005-0000-0000-0000B5A00000}"/>
    <cellStyle name="Normal 4 4 3 4 2 6" xfId="51099" xr:uid="{00000000-0005-0000-0000-0000B6A00000}"/>
    <cellStyle name="Normal 4 4 3 4 3" xfId="26282" xr:uid="{00000000-0005-0000-0000-0000B7A00000}"/>
    <cellStyle name="Normal 4 4 3 4 3 2" xfId="26283" xr:uid="{00000000-0005-0000-0000-0000B8A00000}"/>
    <cellStyle name="Normal 4 4 3 4 3 3" xfId="51101" xr:uid="{00000000-0005-0000-0000-0000B9A00000}"/>
    <cellStyle name="Normal 4 4 3 4 4" xfId="26284" xr:uid="{00000000-0005-0000-0000-0000BAA00000}"/>
    <cellStyle name="Normal 4 4 3 4 5" xfId="26285" xr:uid="{00000000-0005-0000-0000-0000BBA00000}"/>
    <cellStyle name="Normal 4 4 3 4 6" xfId="39904" xr:uid="{00000000-0005-0000-0000-0000BCA00000}"/>
    <cellStyle name="Normal 4 4 3 4 7" xfId="51098" xr:uid="{00000000-0005-0000-0000-0000BDA00000}"/>
    <cellStyle name="Normal 4 4 3 5" xfId="26286" xr:uid="{00000000-0005-0000-0000-0000BEA00000}"/>
    <cellStyle name="Normal 4 4 3 5 2" xfId="26287" xr:uid="{00000000-0005-0000-0000-0000BFA00000}"/>
    <cellStyle name="Normal 4 4 3 5 2 2" xfId="26288" xr:uid="{00000000-0005-0000-0000-0000C0A00000}"/>
    <cellStyle name="Normal 4 4 3 5 2 3" xfId="51103" xr:uid="{00000000-0005-0000-0000-0000C1A00000}"/>
    <cellStyle name="Normal 4 4 3 5 3" xfId="26289" xr:uid="{00000000-0005-0000-0000-0000C2A00000}"/>
    <cellStyle name="Normal 4 4 3 5 4" xfId="26290" xr:uid="{00000000-0005-0000-0000-0000C3A00000}"/>
    <cellStyle name="Normal 4 4 3 5 5" xfId="39906" xr:uid="{00000000-0005-0000-0000-0000C4A00000}"/>
    <cellStyle name="Normal 4 4 3 5 6" xfId="51102" xr:uid="{00000000-0005-0000-0000-0000C5A00000}"/>
    <cellStyle name="Normal 4 4 3 6" xfId="26291" xr:uid="{00000000-0005-0000-0000-0000C6A00000}"/>
    <cellStyle name="Normal 4 4 3 6 2" xfId="26292" xr:uid="{00000000-0005-0000-0000-0000C7A00000}"/>
    <cellStyle name="Normal 4 4 3 6 2 2" xfId="26293" xr:uid="{00000000-0005-0000-0000-0000C8A00000}"/>
    <cellStyle name="Normal 4 4 3 6 3" xfId="26294" xr:uid="{00000000-0005-0000-0000-0000C9A00000}"/>
    <cellStyle name="Normal 4 4 3 6 4" xfId="26295" xr:uid="{00000000-0005-0000-0000-0000CAA00000}"/>
    <cellStyle name="Normal 4 4 3 6 5" xfId="51104" xr:uid="{00000000-0005-0000-0000-0000CBA00000}"/>
    <cellStyle name="Normal 4 4 3 7" xfId="26296" xr:uid="{00000000-0005-0000-0000-0000CCA00000}"/>
    <cellStyle name="Normal 4 4 3 7 2" xfId="26297" xr:uid="{00000000-0005-0000-0000-0000CDA00000}"/>
    <cellStyle name="Normal 4 4 3 7 2 2" xfId="26298" xr:uid="{00000000-0005-0000-0000-0000CEA00000}"/>
    <cellStyle name="Normal 4 4 3 7 3" xfId="26299" xr:uid="{00000000-0005-0000-0000-0000CFA00000}"/>
    <cellStyle name="Normal 4 4 3 7 4" xfId="26300" xr:uid="{00000000-0005-0000-0000-0000D0A00000}"/>
    <cellStyle name="Normal 4 4 3 8" xfId="26301" xr:uid="{00000000-0005-0000-0000-0000D1A00000}"/>
    <cellStyle name="Normal 4 4 3 8 2" xfId="26302" xr:uid="{00000000-0005-0000-0000-0000D2A00000}"/>
    <cellStyle name="Normal 4 4 3 9" xfId="26303" xr:uid="{00000000-0005-0000-0000-0000D3A00000}"/>
    <cellStyle name="Normal 4 4 4" xfId="26304" xr:uid="{00000000-0005-0000-0000-0000D4A00000}"/>
    <cellStyle name="Normal 4 4 4 10" xfId="35429" xr:uid="{00000000-0005-0000-0000-0000D5A00000}"/>
    <cellStyle name="Normal 4 4 4 11" xfId="51105" xr:uid="{00000000-0005-0000-0000-0000D6A00000}"/>
    <cellStyle name="Normal 4 4 4 2" xfId="26305" xr:uid="{00000000-0005-0000-0000-0000D7A00000}"/>
    <cellStyle name="Normal 4 4 4 2 2" xfId="26306" xr:uid="{00000000-0005-0000-0000-0000D8A00000}"/>
    <cellStyle name="Normal 4 4 4 2 2 2" xfId="26307" xr:uid="{00000000-0005-0000-0000-0000D9A00000}"/>
    <cellStyle name="Normal 4 4 4 2 2 2 2" xfId="26308" xr:uid="{00000000-0005-0000-0000-0000DAA00000}"/>
    <cellStyle name="Normal 4 4 4 2 2 2 3" xfId="51108" xr:uid="{00000000-0005-0000-0000-0000DBA00000}"/>
    <cellStyle name="Normal 4 4 4 2 2 3" xfId="26309" xr:uid="{00000000-0005-0000-0000-0000DCA00000}"/>
    <cellStyle name="Normal 4 4 4 2 2 4" xfId="26310" xr:uid="{00000000-0005-0000-0000-0000DDA00000}"/>
    <cellStyle name="Normal 4 4 4 2 2 5" xfId="39908" xr:uid="{00000000-0005-0000-0000-0000DEA00000}"/>
    <cellStyle name="Normal 4 4 4 2 2 6" xfId="51107" xr:uid="{00000000-0005-0000-0000-0000DFA00000}"/>
    <cellStyle name="Normal 4 4 4 2 3" xfId="26311" xr:uid="{00000000-0005-0000-0000-0000E0A00000}"/>
    <cellStyle name="Normal 4 4 4 2 3 2" xfId="26312" xr:uid="{00000000-0005-0000-0000-0000E1A00000}"/>
    <cellStyle name="Normal 4 4 4 2 3 3" xfId="51109" xr:uid="{00000000-0005-0000-0000-0000E2A00000}"/>
    <cellStyle name="Normal 4 4 4 2 4" xfId="26313" xr:uid="{00000000-0005-0000-0000-0000E3A00000}"/>
    <cellStyle name="Normal 4 4 4 2 5" xfId="26314" xr:uid="{00000000-0005-0000-0000-0000E4A00000}"/>
    <cellStyle name="Normal 4 4 4 2 6" xfId="39907" xr:uid="{00000000-0005-0000-0000-0000E5A00000}"/>
    <cellStyle name="Normal 4 4 4 2 7" xfId="51106" xr:uid="{00000000-0005-0000-0000-0000E6A00000}"/>
    <cellStyle name="Normal 4 4 4 3" xfId="26315" xr:uid="{00000000-0005-0000-0000-0000E7A00000}"/>
    <cellStyle name="Normal 4 4 4 3 2" xfId="26316" xr:uid="{00000000-0005-0000-0000-0000E8A00000}"/>
    <cellStyle name="Normal 4 4 4 3 2 2" xfId="26317" xr:uid="{00000000-0005-0000-0000-0000E9A00000}"/>
    <cellStyle name="Normal 4 4 4 3 2 2 2" xfId="26318" xr:uid="{00000000-0005-0000-0000-0000EAA00000}"/>
    <cellStyle name="Normal 4 4 4 3 2 2 3" xfId="51112" xr:uid="{00000000-0005-0000-0000-0000EBA00000}"/>
    <cellStyle name="Normal 4 4 4 3 2 3" xfId="26319" xr:uid="{00000000-0005-0000-0000-0000ECA00000}"/>
    <cellStyle name="Normal 4 4 4 3 2 4" xfId="26320" xr:uid="{00000000-0005-0000-0000-0000EDA00000}"/>
    <cellStyle name="Normal 4 4 4 3 2 5" xfId="39910" xr:uid="{00000000-0005-0000-0000-0000EEA00000}"/>
    <cellStyle name="Normal 4 4 4 3 2 6" xfId="51111" xr:uid="{00000000-0005-0000-0000-0000EFA00000}"/>
    <cellStyle name="Normal 4 4 4 3 3" xfId="26321" xr:uid="{00000000-0005-0000-0000-0000F0A00000}"/>
    <cellStyle name="Normal 4 4 4 3 3 2" xfId="26322" xr:uid="{00000000-0005-0000-0000-0000F1A00000}"/>
    <cellStyle name="Normal 4 4 4 3 3 3" xfId="51113" xr:uid="{00000000-0005-0000-0000-0000F2A00000}"/>
    <cellStyle name="Normal 4 4 4 3 4" xfId="26323" xr:uid="{00000000-0005-0000-0000-0000F3A00000}"/>
    <cellStyle name="Normal 4 4 4 3 5" xfId="26324" xr:uid="{00000000-0005-0000-0000-0000F4A00000}"/>
    <cellStyle name="Normal 4 4 4 3 6" xfId="39909" xr:uid="{00000000-0005-0000-0000-0000F5A00000}"/>
    <cellStyle name="Normal 4 4 4 3 7" xfId="51110" xr:uid="{00000000-0005-0000-0000-0000F6A00000}"/>
    <cellStyle name="Normal 4 4 4 4" xfId="26325" xr:uid="{00000000-0005-0000-0000-0000F7A00000}"/>
    <cellStyle name="Normal 4 4 4 4 2" xfId="26326" xr:uid="{00000000-0005-0000-0000-0000F8A00000}"/>
    <cellStyle name="Normal 4 4 4 4 2 2" xfId="26327" xr:uid="{00000000-0005-0000-0000-0000F9A00000}"/>
    <cellStyle name="Normal 4 4 4 4 2 3" xfId="51115" xr:uid="{00000000-0005-0000-0000-0000FAA00000}"/>
    <cellStyle name="Normal 4 4 4 4 3" xfId="26328" xr:uid="{00000000-0005-0000-0000-0000FBA00000}"/>
    <cellStyle name="Normal 4 4 4 4 4" xfId="26329" xr:uid="{00000000-0005-0000-0000-0000FCA00000}"/>
    <cellStyle name="Normal 4 4 4 4 5" xfId="39911" xr:uid="{00000000-0005-0000-0000-0000FDA00000}"/>
    <cellStyle name="Normal 4 4 4 4 6" xfId="51114" xr:uid="{00000000-0005-0000-0000-0000FEA00000}"/>
    <cellStyle name="Normal 4 4 4 5" xfId="26330" xr:uid="{00000000-0005-0000-0000-0000FFA00000}"/>
    <cellStyle name="Normal 4 4 4 5 2" xfId="26331" xr:uid="{00000000-0005-0000-0000-000000A10000}"/>
    <cellStyle name="Normal 4 4 4 5 2 2" xfId="26332" xr:uid="{00000000-0005-0000-0000-000001A10000}"/>
    <cellStyle name="Normal 4 4 4 5 3" xfId="26333" xr:uid="{00000000-0005-0000-0000-000002A10000}"/>
    <cellStyle name="Normal 4 4 4 5 4" xfId="26334" xr:uid="{00000000-0005-0000-0000-000003A10000}"/>
    <cellStyle name="Normal 4 4 4 5 5" xfId="51116" xr:uid="{00000000-0005-0000-0000-000004A10000}"/>
    <cellStyle name="Normal 4 4 4 6" xfId="26335" xr:uid="{00000000-0005-0000-0000-000005A10000}"/>
    <cellStyle name="Normal 4 4 4 6 2" xfId="26336" xr:uid="{00000000-0005-0000-0000-000006A10000}"/>
    <cellStyle name="Normal 4 4 4 6 2 2" xfId="26337" xr:uid="{00000000-0005-0000-0000-000007A10000}"/>
    <cellStyle name="Normal 4 4 4 6 3" xfId="26338" xr:uid="{00000000-0005-0000-0000-000008A10000}"/>
    <cellStyle name="Normal 4 4 4 6 4" xfId="26339" xr:uid="{00000000-0005-0000-0000-000009A10000}"/>
    <cellStyle name="Normal 4 4 4 7" xfId="26340" xr:uid="{00000000-0005-0000-0000-00000AA10000}"/>
    <cellStyle name="Normal 4 4 4 7 2" xfId="26341" xr:uid="{00000000-0005-0000-0000-00000BA10000}"/>
    <cellStyle name="Normal 4 4 4 8" xfId="26342" xr:uid="{00000000-0005-0000-0000-00000CA10000}"/>
    <cellStyle name="Normal 4 4 4 9" xfId="26343" xr:uid="{00000000-0005-0000-0000-00000DA10000}"/>
    <cellStyle name="Normal 4 4 5" xfId="26344" xr:uid="{00000000-0005-0000-0000-00000EA10000}"/>
    <cellStyle name="Normal 4 4 5 2" xfId="26345" xr:uid="{00000000-0005-0000-0000-00000FA10000}"/>
    <cellStyle name="Normal 4 4 5 2 2" xfId="26346" xr:uid="{00000000-0005-0000-0000-000010A10000}"/>
    <cellStyle name="Normal 4 4 5 2 2 2" xfId="26347" xr:uid="{00000000-0005-0000-0000-000011A10000}"/>
    <cellStyle name="Normal 4 4 5 2 2 3" xfId="51119" xr:uid="{00000000-0005-0000-0000-000012A10000}"/>
    <cellStyle name="Normal 4 4 5 2 3" xfId="26348" xr:uid="{00000000-0005-0000-0000-000013A10000}"/>
    <cellStyle name="Normal 4 4 5 2 4" xfId="26349" xr:uid="{00000000-0005-0000-0000-000014A10000}"/>
    <cellStyle name="Normal 4 4 5 2 5" xfId="39913" xr:uid="{00000000-0005-0000-0000-000015A10000}"/>
    <cellStyle name="Normal 4 4 5 2 6" xfId="51118" xr:uid="{00000000-0005-0000-0000-000016A10000}"/>
    <cellStyle name="Normal 4 4 5 3" xfId="26350" xr:uid="{00000000-0005-0000-0000-000017A10000}"/>
    <cellStyle name="Normal 4 4 5 3 2" xfId="26351" xr:uid="{00000000-0005-0000-0000-000018A10000}"/>
    <cellStyle name="Normal 4 4 5 3 2 2" xfId="26352" xr:uid="{00000000-0005-0000-0000-000019A10000}"/>
    <cellStyle name="Normal 4 4 5 3 2 3" xfId="51121" xr:uid="{00000000-0005-0000-0000-00001AA10000}"/>
    <cellStyle name="Normal 4 4 5 3 3" xfId="26353" xr:uid="{00000000-0005-0000-0000-00001BA10000}"/>
    <cellStyle name="Normal 4 4 5 3 4" xfId="26354" xr:uid="{00000000-0005-0000-0000-00001CA10000}"/>
    <cellStyle name="Normal 4 4 5 3 5" xfId="39914" xr:uid="{00000000-0005-0000-0000-00001DA10000}"/>
    <cellStyle name="Normal 4 4 5 3 6" xfId="51120" xr:uid="{00000000-0005-0000-0000-00001EA10000}"/>
    <cellStyle name="Normal 4 4 5 4" xfId="26355" xr:uid="{00000000-0005-0000-0000-00001FA10000}"/>
    <cellStyle name="Normal 4 4 5 4 2" xfId="26356" xr:uid="{00000000-0005-0000-0000-000020A10000}"/>
    <cellStyle name="Normal 4 4 5 4 3" xfId="51122" xr:uid="{00000000-0005-0000-0000-000021A10000}"/>
    <cellStyle name="Normal 4 4 5 5" xfId="26357" xr:uid="{00000000-0005-0000-0000-000022A10000}"/>
    <cellStyle name="Normal 4 4 5 6" xfId="26358" xr:uid="{00000000-0005-0000-0000-000023A10000}"/>
    <cellStyle name="Normal 4 4 5 7" xfId="39912" xr:uid="{00000000-0005-0000-0000-000024A10000}"/>
    <cellStyle name="Normal 4 4 5 8" xfId="51117" xr:uid="{00000000-0005-0000-0000-000025A10000}"/>
    <cellStyle name="Normal 4 4 6" xfId="26359" xr:uid="{00000000-0005-0000-0000-000026A10000}"/>
    <cellStyle name="Normal 4 4 6 2" xfId="26360" xr:uid="{00000000-0005-0000-0000-000027A10000}"/>
    <cellStyle name="Normal 4 4 6 2 2" xfId="26361" xr:uid="{00000000-0005-0000-0000-000028A10000}"/>
    <cellStyle name="Normal 4 4 6 2 2 2" xfId="26362" xr:uid="{00000000-0005-0000-0000-000029A10000}"/>
    <cellStyle name="Normal 4 4 6 2 2 3" xfId="51125" xr:uid="{00000000-0005-0000-0000-00002AA10000}"/>
    <cellStyle name="Normal 4 4 6 2 3" xfId="26363" xr:uid="{00000000-0005-0000-0000-00002BA10000}"/>
    <cellStyle name="Normal 4 4 6 2 4" xfId="26364" xr:uid="{00000000-0005-0000-0000-00002CA10000}"/>
    <cellStyle name="Normal 4 4 6 2 5" xfId="39916" xr:uid="{00000000-0005-0000-0000-00002DA10000}"/>
    <cellStyle name="Normal 4 4 6 2 6" xfId="51124" xr:uid="{00000000-0005-0000-0000-00002EA10000}"/>
    <cellStyle name="Normal 4 4 6 3" xfId="26365" xr:uid="{00000000-0005-0000-0000-00002FA10000}"/>
    <cellStyle name="Normal 4 4 6 3 2" xfId="26366" xr:uid="{00000000-0005-0000-0000-000030A10000}"/>
    <cellStyle name="Normal 4 4 6 3 3" xfId="51126" xr:uid="{00000000-0005-0000-0000-000031A10000}"/>
    <cellStyle name="Normal 4 4 6 4" xfId="26367" xr:uid="{00000000-0005-0000-0000-000032A10000}"/>
    <cellStyle name="Normal 4 4 6 5" xfId="26368" xr:uid="{00000000-0005-0000-0000-000033A10000}"/>
    <cellStyle name="Normal 4 4 6 6" xfId="39915" xr:uid="{00000000-0005-0000-0000-000034A10000}"/>
    <cellStyle name="Normal 4 4 6 7" xfId="51123" xr:uid="{00000000-0005-0000-0000-000035A10000}"/>
    <cellStyle name="Normal 4 4 7" xfId="26369" xr:uid="{00000000-0005-0000-0000-000036A10000}"/>
    <cellStyle name="Normal 4 4 7 2" xfId="26370" xr:uid="{00000000-0005-0000-0000-000037A10000}"/>
    <cellStyle name="Normal 4 4 7 2 2" xfId="26371" xr:uid="{00000000-0005-0000-0000-000038A10000}"/>
    <cellStyle name="Normal 4 4 7 2 3" xfId="51128" xr:uid="{00000000-0005-0000-0000-000039A10000}"/>
    <cellStyle name="Normal 4 4 7 3" xfId="26372" xr:uid="{00000000-0005-0000-0000-00003AA10000}"/>
    <cellStyle name="Normal 4 4 7 4" xfId="26373" xr:uid="{00000000-0005-0000-0000-00003BA10000}"/>
    <cellStyle name="Normal 4 4 7 5" xfId="39917" xr:uid="{00000000-0005-0000-0000-00003CA10000}"/>
    <cellStyle name="Normal 4 4 7 6" xfId="51127" xr:uid="{00000000-0005-0000-0000-00003DA10000}"/>
    <cellStyle name="Normal 4 4 8" xfId="26374" xr:uid="{00000000-0005-0000-0000-00003EA10000}"/>
    <cellStyle name="Normal 4 4 8 2" xfId="26375" xr:uid="{00000000-0005-0000-0000-00003FA10000}"/>
    <cellStyle name="Normal 4 4 8 2 2" xfId="26376" xr:uid="{00000000-0005-0000-0000-000040A10000}"/>
    <cellStyle name="Normal 4 4 8 3" xfId="26377" xr:uid="{00000000-0005-0000-0000-000041A10000}"/>
    <cellStyle name="Normal 4 4 8 4" xfId="26378" xr:uid="{00000000-0005-0000-0000-000042A10000}"/>
    <cellStyle name="Normal 4 4 8 5" xfId="51129" xr:uid="{00000000-0005-0000-0000-000043A10000}"/>
    <cellStyle name="Normal 4 4 9" xfId="26379" xr:uid="{00000000-0005-0000-0000-000044A10000}"/>
    <cellStyle name="Normal 4 4 9 2" xfId="26380" xr:uid="{00000000-0005-0000-0000-000045A10000}"/>
    <cellStyle name="Normal 4 4 9 2 2" xfId="26381" xr:uid="{00000000-0005-0000-0000-000046A10000}"/>
    <cellStyle name="Normal 4 4 9 3" xfId="26382" xr:uid="{00000000-0005-0000-0000-000047A10000}"/>
    <cellStyle name="Normal 4 4 9 4" xfId="26383" xr:uid="{00000000-0005-0000-0000-000048A10000}"/>
    <cellStyle name="Normal 4 5" xfId="26384" xr:uid="{00000000-0005-0000-0000-000049A10000}"/>
    <cellStyle name="Normal 4 5 10" xfId="26385" xr:uid="{00000000-0005-0000-0000-00004AA10000}"/>
    <cellStyle name="Normal 4 5 10 2" xfId="26386" xr:uid="{00000000-0005-0000-0000-00004BA10000}"/>
    <cellStyle name="Normal 4 5 11" xfId="26387" xr:uid="{00000000-0005-0000-0000-00004CA10000}"/>
    <cellStyle name="Normal 4 5 12" xfId="26388" xr:uid="{00000000-0005-0000-0000-00004DA10000}"/>
    <cellStyle name="Normal 4 5 13" xfId="35430" xr:uid="{00000000-0005-0000-0000-00004EA10000}"/>
    <cellStyle name="Normal 4 5 14" xfId="51130" xr:uid="{00000000-0005-0000-0000-00004FA10000}"/>
    <cellStyle name="Normal 4 5 2" xfId="26389" xr:uid="{00000000-0005-0000-0000-000050A10000}"/>
    <cellStyle name="Normal 4 5 2 10" xfId="26390" xr:uid="{00000000-0005-0000-0000-000051A10000}"/>
    <cellStyle name="Normal 4 5 2 11" xfId="26391" xr:uid="{00000000-0005-0000-0000-000052A10000}"/>
    <cellStyle name="Normal 4 5 2 12" xfId="35431" xr:uid="{00000000-0005-0000-0000-000053A10000}"/>
    <cellStyle name="Normal 4 5 2 13" xfId="51131" xr:uid="{00000000-0005-0000-0000-000054A10000}"/>
    <cellStyle name="Normal 4 5 2 2" xfId="26392" xr:uid="{00000000-0005-0000-0000-000055A10000}"/>
    <cellStyle name="Normal 4 5 2 2 10" xfId="26393" xr:uid="{00000000-0005-0000-0000-000056A10000}"/>
    <cellStyle name="Normal 4 5 2 2 11" xfId="35432" xr:uid="{00000000-0005-0000-0000-000057A10000}"/>
    <cellStyle name="Normal 4 5 2 2 12" xfId="51132" xr:uid="{00000000-0005-0000-0000-000058A10000}"/>
    <cellStyle name="Normal 4 5 2 2 2" xfId="26394" xr:uid="{00000000-0005-0000-0000-000059A10000}"/>
    <cellStyle name="Normal 4 5 2 2 2 10" xfId="35433" xr:uid="{00000000-0005-0000-0000-00005AA10000}"/>
    <cellStyle name="Normal 4 5 2 2 2 11" xfId="51133" xr:uid="{00000000-0005-0000-0000-00005BA10000}"/>
    <cellStyle name="Normal 4 5 2 2 2 2" xfId="26395" xr:uid="{00000000-0005-0000-0000-00005CA10000}"/>
    <cellStyle name="Normal 4 5 2 2 2 2 2" xfId="26396" xr:uid="{00000000-0005-0000-0000-00005DA10000}"/>
    <cellStyle name="Normal 4 5 2 2 2 2 2 2" xfId="26397" xr:uid="{00000000-0005-0000-0000-00005EA10000}"/>
    <cellStyle name="Normal 4 5 2 2 2 2 2 2 2" xfId="26398" xr:uid="{00000000-0005-0000-0000-00005FA10000}"/>
    <cellStyle name="Normal 4 5 2 2 2 2 2 2 3" xfId="51136" xr:uid="{00000000-0005-0000-0000-000060A10000}"/>
    <cellStyle name="Normal 4 5 2 2 2 2 2 3" xfId="26399" xr:uid="{00000000-0005-0000-0000-000061A10000}"/>
    <cellStyle name="Normal 4 5 2 2 2 2 2 4" xfId="26400" xr:uid="{00000000-0005-0000-0000-000062A10000}"/>
    <cellStyle name="Normal 4 5 2 2 2 2 2 5" xfId="39919" xr:uid="{00000000-0005-0000-0000-000063A10000}"/>
    <cellStyle name="Normal 4 5 2 2 2 2 2 6" xfId="51135" xr:uid="{00000000-0005-0000-0000-000064A10000}"/>
    <cellStyle name="Normal 4 5 2 2 2 2 3" xfId="26401" xr:uid="{00000000-0005-0000-0000-000065A10000}"/>
    <cellStyle name="Normal 4 5 2 2 2 2 3 2" xfId="26402" xr:uid="{00000000-0005-0000-0000-000066A10000}"/>
    <cellStyle name="Normal 4 5 2 2 2 2 3 3" xfId="51137" xr:uid="{00000000-0005-0000-0000-000067A10000}"/>
    <cellStyle name="Normal 4 5 2 2 2 2 4" xfId="26403" xr:uid="{00000000-0005-0000-0000-000068A10000}"/>
    <cellStyle name="Normal 4 5 2 2 2 2 5" xfId="26404" xr:uid="{00000000-0005-0000-0000-000069A10000}"/>
    <cellStyle name="Normal 4 5 2 2 2 2 6" xfId="39918" xr:uid="{00000000-0005-0000-0000-00006AA10000}"/>
    <cellStyle name="Normal 4 5 2 2 2 2 7" xfId="51134" xr:uid="{00000000-0005-0000-0000-00006BA10000}"/>
    <cellStyle name="Normal 4 5 2 2 2 3" xfId="26405" xr:uid="{00000000-0005-0000-0000-00006CA10000}"/>
    <cellStyle name="Normal 4 5 2 2 2 3 2" xfId="26406" xr:uid="{00000000-0005-0000-0000-00006DA10000}"/>
    <cellStyle name="Normal 4 5 2 2 2 3 2 2" xfId="26407" xr:uid="{00000000-0005-0000-0000-00006EA10000}"/>
    <cellStyle name="Normal 4 5 2 2 2 3 2 2 2" xfId="26408" xr:uid="{00000000-0005-0000-0000-00006FA10000}"/>
    <cellStyle name="Normal 4 5 2 2 2 3 2 2 3" xfId="51140" xr:uid="{00000000-0005-0000-0000-000070A10000}"/>
    <cellStyle name="Normal 4 5 2 2 2 3 2 3" xfId="26409" xr:uid="{00000000-0005-0000-0000-000071A10000}"/>
    <cellStyle name="Normal 4 5 2 2 2 3 2 4" xfId="26410" xr:uid="{00000000-0005-0000-0000-000072A10000}"/>
    <cellStyle name="Normal 4 5 2 2 2 3 2 5" xfId="39921" xr:uid="{00000000-0005-0000-0000-000073A10000}"/>
    <cellStyle name="Normal 4 5 2 2 2 3 2 6" xfId="51139" xr:uid="{00000000-0005-0000-0000-000074A10000}"/>
    <cellStyle name="Normal 4 5 2 2 2 3 3" xfId="26411" xr:uid="{00000000-0005-0000-0000-000075A10000}"/>
    <cellStyle name="Normal 4 5 2 2 2 3 3 2" xfId="26412" xr:uid="{00000000-0005-0000-0000-000076A10000}"/>
    <cellStyle name="Normal 4 5 2 2 2 3 3 3" xfId="51141" xr:uid="{00000000-0005-0000-0000-000077A10000}"/>
    <cellStyle name="Normal 4 5 2 2 2 3 4" xfId="26413" xr:uid="{00000000-0005-0000-0000-000078A10000}"/>
    <cellStyle name="Normal 4 5 2 2 2 3 5" xfId="26414" xr:uid="{00000000-0005-0000-0000-000079A10000}"/>
    <cellStyle name="Normal 4 5 2 2 2 3 6" xfId="39920" xr:uid="{00000000-0005-0000-0000-00007AA10000}"/>
    <cellStyle name="Normal 4 5 2 2 2 3 7" xfId="51138" xr:uid="{00000000-0005-0000-0000-00007BA10000}"/>
    <cellStyle name="Normal 4 5 2 2 2 4" xfId="26415" xr:uid="{00000000-0005-0000-0000-00007CA10000}"/>
    <cellStyle name="Normal 4 5 2 2 2 4 2" xfId="26416" xr:uid="{00000000-0005-0000-0000-00007DA10000}"/>
    <cellStyle name="Normal 4 5 2 2 2 4 2 2" xfId="26417" xr:uid="{00000000-0005-0000-0000-00007EA10000}"/>
    <cellStyle name="Normal 4 5 2 2 2 4 2 3" xfId="51143" xr:uid="{00000000-0005-0000-0000-00007FA10000}"/>
    <cellStyle name="Normal 4 5 2 2 2 4 3" xfId="26418" xr:uid="{00000000-0005-0000-0000-000080A10000}"/>
    <cellStyle name="Normal 4 5 2 2 2 4 4" xfId="26419" xr:uid="{00000000-0005-0000-0000-000081A10000}"/>
    <cellStyle name="Normal 4 5 2 2 2 4 5" xfId="39922" xr:uid="{00000000-0005-0000-0000-000082A10000}"/>
    <cellStyle name="Normal 4 5 2 2 2 4 6" xfId="51142" xr:uid="{00000000-0005-0000-0000-000083A10000}"/>
    <cellStyle name="Normal 4 5 2 2 2 5" xfId="26420" xr:uid="{00000000-0005-0000-0000-000084A10000}"/>
    <cellStyle name="Normal 4 5 2 2 2 5 2" xfId="26421" xr:uid="{00000000-0005-0000-0000-000085A10000}"/>
    <cellStyle name="Normal 4 5 2 2 2 5 2 2" xfId="26422" xr:uid="{00000000-0005-0000-0000-000086A10000}"/>
    <cellStyle name="Normal 4 5 2 2 2 5 3" xfId="26423" xr:uid="{00000000-0005-0000-0000-000087A10000}"/>
    <cellStyle name="Normal 4 5 2 2 2 5 4" xfId="26424" xr:uid="{00000000-0005-0000-0000-000088A10000}"/>
    <cellStyle name="Normal 4 5 2 2 2 5 5" xfId="51144" xr:uid="{00000000-0005-0000-0000-000089A10000}"/>
    <cellStyle name="Normal 4 5 2 2 2 6" xfId="26425" xr:uid="{00000000-0005-0000-0000-00008AA10000}"/>
    <cellStyle name="Normal 4 5 2 2 2 6 2" xfId="26426" xr:uid="{00000000-0005-0000-0000-00008BA10000}"/>
    <cellStyle name="Normal 4 5 2 2 2 6 2 2" xfId="26427" xr:uid="{00000000-0005-0000-0000-00008CA10000}"/>
    <cellStyle name="Normal 4 5 2 2 2 6 3" xfId="26428" xr:uid="{00000000-0005-0000-0000-00008DA10000}"/>
    <cellStyle name="Normal 4 5 2 2 2 6 4" xfId="26429" xr:uid="{00000000-0005-0000-0000-00008EA10000}"/>
    <cellStyle name="Normal 4 5 2 2 2 7" xfId="26430" xr:uid="{00000000-0005-0000-0000-00008FA10000}"/>
    <cellStyle name="Normal 4 5 2 2 2 7 2" xfId="26431" xr:uid="{00000000-0005-0000-0000-000090A10000}"/>
    <cellStyle name="Normal 4 5 2 2 2 8" xfId="26432" xr:uid="{00000000-0005-0000-0000-000091A10000}"/>
    <cellStyle name="Normal 4 5 2 2 2 9" xfId="26433" xr:uid="{00000000-0005-0000-0000-000092A10000}"/>
    <cellStyle name="Normal 4 5 2 2 3" xfId="26434" xr:uid="{00000000-0005-0000-0000-000093A10000}"/>
    <cellStyle name="Normal 4 5 2 2 3 2" xfId="26435" xr:uid="{00000000-0005-0000-0000-000094A10000}"/>
    <cellStyle name="Normal 4 5 2 2 3 2 2" xfId="26436" xr:uid="{00000000-0005-0000-0000-000095A10000}"/>
    <cellStyle name="Normal 4 5 2 2 3 2 2 2" xfId="26437" xr:uid="{00000000-0005-0000-0000-000096A10000}"/>
    <cellStyle name="Normal 4 5 2 2 3 2 2 3" xfId="51147" xr:uid="{00000000-0005-0000-0000-000097A10000}"/>
    <cellStyle name="Normal 4 5 2 2 3 2 3" xfId="26438" xr:uid="{00000000-0005-0000-0000-000098A10000}"/>
    <cellStyle name="Normal 4 5 2 2 3 2 4" xfId="26439" xr:uid="{00000000-0005-0000-0000-000099A10000}"/>
    <cellStyle name="Normal 4 5 2 2 3 2 5" xfId="39924" xr:uid="{00000000-0005-0000-0000-00009AA10000}"/>
    <cellStyle name="Normal 4 5 2 2 3 2 6" xfId="51146" xr:uid="{00000000-0005-0000-0000-00009BA10000}"/>
    <cellStyle name="Normal 4 5 2 2 3 3" xfId="26440" xr:uid="{00000000-0005-0000-0000-00009CA10000}"/>
    <cellStyle name="Normal 4 5 2 2 3 3 2" xfId="26441" xr:uid="{00000000-0005-0000-0000-00009DA10000}"/>
    <cellStyle name="Normal 4 5 2 2 3 3 3" xfId="51148" xr:uid="{00000000-0005-0000-0000-00009EA10000}"/>
    <cellStyle name="Normal 4 5 2 2 3 4" xfId="26442" xr:uid="{00000000-0005-0000-0000-00009FA10000}"/>
    <cellStyle name="Normal 4 5 2 2 3 5" xfId="26443" xr:uid="{00000000-0005-0000-0000-0000A0A10000}"/>
    <cellStyle name="Normal 4 5 2 2 3 6" xfId="39923" xr:uid="{00000000-0005-0000-0000-0000A1A10000}"/>
    <cellStyle name="Normal 4 5 2 2 3 7" xfId="51145" xr:uid="{00000000-0005-0000-0000-0000A2A10000}"/>
    <cellStyle name="Normal 4 5 2 2 4" xfId="26444" xr:uid="{00000000-0005-0000-0000-0000A3A10000}"/>
    <cellStyle name="Normal 4 5 2 2 4 2" xfId="26445" xr:uid="{00000000-0005-0000-0000-0000A4A10000}"/>
    <cellStyle name="Normal 4 5 2 2 4 2 2" xfId="26446" xr:uid="{00000000-0005-0000-0000-0000A5A10000}"/>
    <cellStyle name="Normal 4 5 2 2 4 2 2 2" xfId="26447" xr:uid="{00000000-0005-0000-0000-0000A6A10000}"/>
    <cellStyle name="Normal 4 5 2 2 4 2 2 3" xfId="51151" xr:uid="{00000000-0005-0000-0000-0000A7A10000}"/>
    <cellStyle name="Normal 4 5 2 2 4 2 3" xfId="26448" xr:uid="{00000000-0005-0000-0000-0000A8A10000}"/>
    <cellStyle name="Normal 4 5 2 2 4 2 4" xfId="26449" xr:uid="{00000000-0005-0000-0000-0000A9A10000}"/>
    <cellStyle name="Normal 4 5 2 2 4 2 5" xfId="39926" xr:uid="{00000000-0005-0000-0000-0000AAA10000}"/>
    <cellStyle name="Normal 4 5 2 2 4 2 6" xfId="51150" xr:uid="{00000000-0005-0000-0000-0000ABA10000}"/>
    <cellStyle name="Normal 4 5 2 2 4 3" xfId="26450" xr:uid="{00000000-0005-0000-0000-0000ACA10000}"/>
    <cellStyle name="Normal 4 5 2 2 4 3 2" xfId="26451" xr:uid="{00000000-0005-0000-0000-0000ADA10000}"/>
    <cellStyle name="Normal 4 5 2 2 4 3 3" xfId="51152" xr:uid="{00000000-0005-0000-0000-0000AEA10000}"/>
    <cellStyle name="Normal 4 5 2 2 4 4" xfId="26452" xr:uid="{00000000-0005-0000-0000-0000AFA10000}"/>
    <cellStyle name="Normal 4 5 2 2 4 5" xfId="26453" xr:uid="{00000000-0005-0000-0000-0000B0A10000}"/>
    <cellStyle name="Normal 4 5 2 2 4 6" xfId="39925" xr:uid="{00000000-0005-0000-0000-0000B1A10000}"/>
    <cellStyle name="Normal 4 5 2 2 4 7" xfId="51149" xr:uid="{00000000-0005-0000-0000-0000B2A10000}"/>
    <cellStyle name="Normal 4 5 2 2 5" xfId="26454" xr:uid="{00000000-0005-0000-0000-0000B3A10000}"/>
    <cellStyle name="Normal 4 5 2 2 5 2" xfId="26455" xr:uid="{00000000-0005-0000-0000-0000B4A10000}"/>
    <cellStyle name="Normal 4 5 2 2 5 2 2" xfId="26456" xr:uid="{00000000-0005-0000-0000-0000B5A10000}"/>
    <cellStyle name="Normal 4 5 2 2 5 2 3" xfId="51154" xr:uid="{00000000-0005-0000-0000-0000B6A10000}"/>
    <cellStyle name="Normal 4 5 2 2 5 3" xfId="26457" xr:uid="{00000000-0005-0000-0000-0000B7A10000}"/>
    <cellStyle name="Normal 4 5 2 2 5 4" xfId="26458" xr:uid="{00000000-0005-0000-0000-0000B8A10000}"/>
    <cellStyle name="Normal 4 5 2 2 5 5" xfId="39927" xr:uid="{00000000-0005-0000-0000-0000B9A10000}"/>
    <cellStyle name="Normal 4 5 2 2 5 6" xfId="51153" xr:uid="{00000000-0005-0000-0000-0000BAA10000}"/>
    <cellStyle name="Normal 4 5 2 2 6" xfId="26459" xr:uid="{00000000-0005-0000-0000-0000BBA10000}"/>
    <cellStyle name="Normal 4 5 2 2 6 2" xfId="26460" xr:uid="{00000000-0005-0000-0000-0000BCA10000}"/>
    <cellStyle name="Normal 4 5 2 2 6 2 2" xfId="26461" xr:uid="{00000000-0005-0000-0000-0000BDA10000}"/>
    <cellStyle name="Normal 4 5 2 2 6 3" xfId="26462" xr:uid="{00000000-0005-0000-0000-0000BEA10000}"/>
    <cellStyle name="Normal 4 5 2 2 6 4" xfId="26463" xr:uid="{00000000-0005-0000-0000-0000BFA10000}"/>
    <cellStyle name="Normal 4 5 2 2 6 5" xfId="51155" xr:uid="{00000000-0005-0000-0000-0000C0A10000}"/>
    <cellStyle name="Normal 4 5 2 2 7" xfId="26464" xr:uid="{00000000-0005-0000-0000-0000C1A10000}"/>
    <cellStyle name="Normal 4 5 2 2 7 2" xfId="26465" xr:uid="{00000000-0005-0000-0000-0000C2A10000}"/>
    <cellStyle name="Normal 4 5 2 2 7 2 2" xfId="26466" xr:uid="{00000000-0005-0000-0000-0000C3A10000}"/>
    <cellStyle name="Normal 4 5 2 2 7 3" xfId="26467" xr:uid="{00000000-0005-0000-0000-0000C4A10000}"/>
    <cellStyle name="Normal 4 5 2 2 7 4" xfId="26468" xr:uid="{00000000-0005-0000-0000-0000C5A10000}"/>
    <cellStyle name="Normal 4 5 2 2 8" xfId="26469" xr:uid="{00000000-0005-0000-0000-0000C6A10000}"/>
    <cellStyle name="Normal 4 5 2 2 8 2" xfId="26470" xr:uid="{00000000-0005-0000-0000-0000C7A10000}"/>
    <cellStyle name="Normal 4 5 2 2 9" xfId="26471" xr:uid="{00000000-0005-0000-0000-0000C8A10000}"/>
    <cellStyle name="Normal 4 5 2 3" xfId="26472" xr:uid="{00000000-0005-0000-0000-0000C9A10000}"/>
    <cellStyle name="Normal 4 5 2 3 10" xfId="35434" xr:uid="{00000000-0005-0000-0000-0000CAA10000}"/>
    <cellStyle name="Normal 4 5 2 3 11" xfId="51156" xr:uid="{00000000-0005-0000-0000-0000CBA10000}"/>
    <cellStyle name="Normal 4 5 2 3 2" xfId="26473" xr:uid="{00000000-0005-0000-0000-0000CCA10000}"/>
    <cellStyle name="Normal 4 5 2 3 2 2" xfId="26474" xr:uid="{00000000-0005-0000-0000-0000CDA10000}"/>
    <cellStyle name="Normal 4 5 2 3 2 2 2" xfId="26475" xr:uid="{00000000-0005-0000-0000-0000CEA10000}"/>
    <cellStyle name="Normal 4 5 2 3 2 2 2 2" xfId="26476" xr:uid="{00000000-0005-0000-0000-0000CFA10000}"/>
    <cellStyle name="Normal 4 5 2 3 2 2 2 3" xfId="51159" xr:uid="{00000000-0005-0000-0000-0000D0A10000}"/>
    <cellStyle name="Normal 4 5 2 3 2 2 3" xfId="26477" xr:uid="{00000000-0005-0000-0000-0000D1A10000}"/>
    <cellStyle name="Normal 4 5 2 3 2 2 4" xfId="26478" xr:uid="{00000000-0005-0000-0000-0000D2A10000}"/>
    <cellStyle name="Normal 4 5 2 3 2 2 5" xfId="39929" xr:uid="{00000000-0005-0000-0000-0000D3A10000}"/>
    <cellStyle name="Normal 4 5 2 3 2 2 6" xfId="51158" xr:uid="{00000000-0005-0000-0000-0000D4A10000}"/>
    <cellStyle name="Normal 4 5 2 3 2 3" xfId="26479" xr:uid="{00000000-0005-0000-0000-0000D5A10000}"/>
    <cellStyle name="Normal 4 5 2 3 2 3 2" xfId="26480" xr:uid="{00000000-0005-0000-0000-0000D6A10000}"/>
    <cellStyle name="Normal 4 5 2 3 2 3 3" xfId="51160" xr:uid="{00000000-0005-0000-0000-0000D7A10000}"/>
    <cellStyle name="Normal 4 5 2 3 2 4" xfId="26481" xr:uid="{00000000-0005-0000-0000-0000D8A10000}"/>
    <cellStyle name="Normal 4 5 2 3 2 5" xfId="26482" xr:uid="{00000000-0005-0000-0000-0000D9A10000}"/>
    <cellStyle name="Normal 4 5 2 3 2 6" xfId="39928" xr:uid="{00000000-0005-0000-0000-0000DAA10000}"/>
    <cellStyle name="Normal 4 5 2 3 2 7" xfId="51157" xr:uid="{00000000-0005-0000-0000-0000DBA10000}"/>
    <cellStyle name="Normal 4 5 2 3 3" xfId="26483" xr:uid="{00000000-0005-0000-0000-0000DCA10000}"/>
    <cellStyle name="Normal 4 5 2 3 3 2" xfId="26484" xr:uid="{00000000-0005-0000-0000-0000DDA10000}"/>
    <cellStyle name="Normal 4 5 2 3 3 2 2" xfId="26485" xr:uid="{00000000-0005-0000-0000-0000DEA10000}"/>
    <cellStyle name="Normal 4 5 2 3 3 2 2 2" xfId="26486" xr:uid="{00000000-0005-0000-0000-0000DFA10000}"/>
    <cellStyle name="Normal 4 5 2 3 3 2 2 3" xfId="51163" xr:uid="{00000000-0005-0000-0000-0000E0A10000}"/>
    <cellStyle name="Normal 4 5 2 3 3 2 3" xfId="26487" xr:uid="{00000000-0005-0000-0000-0000E1A10000}"/>
    <cellStyle name="Normal 4 5 2 3 3 2 4" xfId="26488" xr:uid="{00000000-0005-0000-0000-0000E2A10000}"/>
    <cellStyle name="Normal 4 5 2 3 3 2 5" xfId="39931" xr:uid="{00000000-0005-0000-0000-0000E3A10000}"/>
    <cellStyle name="Normal 4 5 2 3 3 2 6" xfId="51162" xr:uid="{00000000-0005-0000-0000-0000E4A10000}"/>
    <cellStyle name="Normal 4 5 2 3 3 3" xfId="26489" xr:uid="{00000000-0005-0000-0000-0000E5A10000}"/>
    <cellStyle name="Normal 4 5 2 3 3 3 2" xfId="26490" xr:uid="{00000000-0005-0000-0000-0000E6A10000}"/>
    <cellStyle name="Normal 4 5 2 3 3 3 3" xfId="51164" xr:uid="{00000000-0005-0000-0000-0000E7A10000}"/>
    <cellStyle name="Normal 4 5 2 3 3 4" xfId="26491" xr:uid="{00000000-0005-0000-0000-0000E8A10000}"/>
    <cellStyle name="Normal 4 5 2 3 3 5" xfId="26492" xr:uid="{00000000-0005-0000-0000-0000E9A10000}"/>
    <cellStyle name="Normal 4 5 2 3 3 6" xfId="39930" xr:uid="{00000000-0005-0000-0000-0000EAA10000}"/>
    <cellStyle name="Normal 4 5 2 3 3 7" xfId="51161" xr:uid="{00000000-0005-0000-0000-0000EBA10000}"/>
    <cellStyle name="Normal 4 5 2 3 4" xfId="26493" xr:uid="{00000000-0005-0000-0000-0000ECA10000}"/>
    <cellStyle name="Normal 4 5 2 3 4 2" xfId="26494" xr:uid="{00000000-0005-0000-0000-0000EDA10000}"/>
    <cellStyle name="Normal 4 5 2 3 4 2 2" xfId="26495" xr:uid="{00000000-0005-0000-0000-0000EEA10000}"/>
    <cellStyle name="Normal 4 5 2 3 4 2 3" xfId="51166" xr:uid="{00000000-0005-0000-0000-0000EFA10000}"/>
    <cellStyle name="Normal 4 5 2 3 4 3" xfId="26496" xr:uid="{00000000-0005-0000-0000-0000F0A10000}"/>
    <cellStyle name="Normal 4 5 2 3 4 4" xfId="26497" xr:uid="{00000000-0005-0000-0000-0000F1A10000}"/>
    <cellStyle name="Normal 4 5 2 3 4 5" xfId="39932" xr:uid="{00000000-0005-0000-0000-0000F2A10000}"/>
    <cellStyle name="Normal 4 5 2 3 4 6" xfId="51165" xr:uid="{00000000-0005-0000-0000-0000F3A10000}"/>
    <cellStyle name="Normal 4 5 2 3 5" xfId="26498" xr:uid="{00000000-0005-0000-0000-0000F4A10000}"/>
    <cellStyle name="Normal 4 5 2 3 5 2" xfId="26499" xr:uid="{00000000-0005-0000-0000-0000F5A10000}"/>
    <cellStyle name="Normal 4 5 2 3 5 2 2" xfId="26500" xr:uid="{00000000-0005-0000-0000-0000F6A10000}"/>
    <cellStyle name="Normal 4 5 2 3 5 3" xfId="26501" xr:uid="{00000000-0005-0000-0000-0000F7A10000}"/>
    <cellStyle name="Normal 4 5 2 3 5 4" xfId="26502" xr:uid="{00000000-0005-0000-0000-0000F8A10000}"/>
    <cellStyle name="Normal 4 5 2 3 5 5" xfId="51167" xr:uid="{00000000-0005-0000-0000-0000F9A10000}"/>
    <cellStyle name="Normal 4 5 2 3 6" xfId="26503" xr:uid="{00000000-0005-0000-0000-0000FAA10000}"/>
    <cellStyle name="Normal 4 5 2 3 6 2" xfId="26504" xr:uid="{00000000-0005-0000-0000-0000FBA10000}"/>
    <cellStyle name="Normal 4 5 2 3 6 2 2" xfId="26505" xr:uid="{00000000-0005-0000-0000-0000FCA10000}"/>
    <cellStyle name="Normal 4 5 2 3 6 3" xfId="26506" xr:uid="{00000000-0005-0000-0000-0000FDA10000}"/>
    <cellStyle name="Normal 4 5 2 3 6 4" xfId="26507" xr:uid="{00000000-0005-0000-0000-0000FEA10000}"/>
    <cellStyle name="Normal 4 5 2 3 7" xfId="26508" xr:uid="{00000000-0005-0000-0000-0000FFA10000}"/>
    <cellStyle name="Normal 4 5 2 3 7 2" xfId="26509" xr:uid="{00000000-0005-0000-0000-000000A20000}"/>
    <cellStyle name="Normal 4 5 2 3 8" xfId="26510" xr:uid="{00000000-0005-0000-0000-000001A20000}"/>
    <cellStyle name="Normal 4 5 2 3 9" xfId="26511" xr:uid="{00000000-0005-0000-0000-000002A20000}"/>
    <cellStyle name="Normal 4 5 2 4" xfId="26512" xr:uid="{00000000-0005-0000-0000-000003A20000}"/>
    <cellStyle name="Normal 4 5 2 4 2" xfId="26513" xr:uid="{00000000-0005-0000-0000-000004A20000}"/>
    <cellStyle name="Normal 4 5 2 4 2 2" xfId="26514" xr:uid="{00000000-0005-0000-0000-000005A20000}"/>
    <cellStyle name="Normal 4 5 2 4 2 2 2" xfId="26515" xr:uid="{00000000-0005-0000-0000-000006A20000}"/>
    <cellStyle name="Normal 4 5 2 4 2 2 3" xfId="51170" xr:uid="{00000000-0005-0000-0000-000007A20000}"/>
    <cellStyle name="Normal 4 5 2 4 2 3" xfId="26516" xr:uid="{00000000-0005-0000-0000-000008A20000}"/>
    <cellStyle name="Normal 4 5 2 4 2 4" xfId="26517" xr:uid="{00000000-0005-0000-0000-000009A20000}"/>
    <cellStyle name="Normal 4 5 2 4 2 5" xfId="39934" xr:uid="{00000000-0005-0000-0000-00000AA20000}"/>
    <cellStyle name="Normal 4 5 2 4 2 6" xfId="51169" xr:uid="{00000000-0005-0000-0000-00000BA20000}"/>
    <cellStyle name="Normal 4 5 2 4 3" xfId="26518" xr:uid="{00000000-0005-0000-0000-00000CA20000}"/>
    <cellStyle name="Normal 4 5 2 4 3 2" xfId="26519" xr:uid="{00000000-0005-0000-0000-00000DA20000}"/>
    <cellStyle name="Normal 4 5 2 4 3 3" xfId="51171" xr:uid="{00000000-0005-0000-0000-00000EA20000}"/>
    <cellStyle name="Normal 4 5 2 4 4" xfId="26520" xr:uid="{00000000-0005-0000-0000-00000FA20000}"/>
    <cellStyle name="Normal 4 5 2 4 5" xfId="26521" xr:uid="{00000000-0005-0000-0000-000010A20000}"/>
    <cellStyle name="Normal 4 5 2 4 6" xfId="39933" xr:uid="{00000000-0005-0000-0000-000011A20000}"/>
    <cellStyle name="Normal 4 5 2 4 7" xfId="51168" xr:uid="{00000000-0005-0000-0000-000012A20000}"/>
    <cellStyle name="Normal 4 5 2 5" xfId="26522" xr:uid="{00000000-0005-0000-0000-000013A20000}"/>
    <cellStyle name="Normal 4 5 2 5 2" xfId="26523" xr:uid="{00000000-0005-0000-0000-000014A20000}"/>
    <cellStyle name="Normal 4 5 2 5 2 2" xfId="26524" xr:uid="{00000000-0005-0000-0000-000015A20000}"/>
    <cellStyle name="Normal 4 5 2 5 2 2 2" xfId="26525" xr:uid="{00000000-0005-0000-0000-000016A20000}"/>
    <cellStyle name="Normal 4 5 2 5 2 2 3" xfId="51174" xr:uid="{00000000-0005-0000-0000-000017A20000}"/>
    <cellStyle name="Normal 4 5 2 5 2 3" xfId="26526" xr:uid="{00000000-0005-0000-0000-000018A20000}"/>
    <cellStyle name="Normal 4 5 2 5 2 4" xfId="26527" xr:uid="{00000000-0005-0000-0000-000019A20000}"/>
    <cellStyle name="Normal 4 5 2 5 2 5" xfId="39936" xr:uid="{00000000-0005-0000-0000-00001AA20000}"/>
    <cellStyle name="Normal 4 5 2 5 2 6" xfId="51173" xr:uid="{00000000-0005-0000-0000-00001BA20000}"/>
    <cellStyle name="Normal 4 5 2 5 3" xfId="26528" xr:uid="{00000000-0005-0000-0000-00001CA20000}"/>
    <cellStyle name="Normal 4 5 2 5 3 2" xfId="26529" xr:uid="{00000000-0005-0000-0000-00001DA20000}"/>
    <cellStyle name="Normal 4 5 2 5 3 3" xfId="51175" xr:uid="{00000000-0005-0000-0000-00001EA20000}"/>
    <cellStyle name="Normal 4 5 2 5 4" xfId="26530" xr:uid="{00000000-0005-0000-0000-00001FA20000}"/>
    <cellStyle name="Normal 4 5 2 5 5" xfId="26531" xr:uid="{00000000-0005-0000-0000-000020A20000}"/>
    <cellStyle name="Normal 4 5 2 5 6" xfId="39935" xr:uid="{00000000-0005-0000-0000-000021A20000}"/>
    <cellStyle name="Normal 4 5 2 5 7" xfId="51172" xr:uid="{00000000-0005-0000-0000-000022A20000}"/>
    <cellStyle name="Normal 4 5 2 6" xfId="26532" xr:uid="{00000000-0005-0000-0000-000023A20000}"/>
    <cellStyle name="Normal 4 5 2 6 2" xfId="26533" xr:uid="{00000000-0005-0000-0000-000024A20000}"/>
    <cellStyle name="Normal 4 5 2 6 2 2" xfId="26534" xr:uid="{00000000-0005-0000-0000-000025A20000}"/>
    <cellStyle name="Normal 4 5 2 6 2 3" xfId="51177" xr:uid="{00000000-0005-0000-0000-000026A20000}"/>
    <cellStyle name="Normal 4 5 2 6 3" xfId="26535" xr:uid="{00000000-0005-0000-0000-000027A20000}"/>
    <cellStyle name="Normal 4 5 2 6 4" xfId="26536" xr:uid="{00000000-0005-0000-0000-000028A20000}"/>
    <cellStyle name="Normal 4 5 2 6 5" xfId="39937" xr:uid="{00000000-0005-0000-0000-000029A20000}"/>
    <cellStyle name="Normal 4 5 2 6 6" xfId="51176" xr:uid="{00000000-0005-0000-0000-00002AA20000}"/>
    <cellStyle name="Normal 4 5 2 7" xfId="26537" xr:uid="{00000000-0005-0000-0000-00002BA20000}"/>
    <cellStyle name="Normal 4 5 2 7 2" xfId="26538" xr:uid="{00000000-0005-0000-0000-00002CA20000}"/>
    <cellStyle name="Normal 4 5 2 7 2 2" xfId="26539" xr:uid="{00000000-0005-0000-0000-00002DA20000}"/>
    <cellStyle name="Normal 4 5 2 7 3" xfId="26540" xr:uid="{00000000-0005-0000-0000-00002EA20000}"/>
    <cellStyle name="Normal 4 5 2 7 4" xfId="26541" xr:uid="{00000000-0005-0000-0000-00002FA20000}"/>
    <cellStyle name="Normal 4 5 2 7 5" xfId="51178" xr:uid="{00000000-0005-0000-0000-000030A20000}"/>
    <cellStyle name="Normal 4 5 2 8" xfId="26542" xr:uid="{00000000-0005-0000-0000-000031A20000}"/>
    <cellStyle name="Normal 4 5 2 8 2" xfId="26543" xr:uid="{00000000-0005-0000-0000-000032A20000}"/>
    <cellStyle name="Normal 4 5 2 8 2 2" xfId="26544" xr:uid="{00000000-0005-0000-0000-000033A20000}"/>
    <cellStyle name="Normal 4 5 2 8 3" xfId="26545" xr:uid="{00000000-0005-0000-0000-000034A20000}"/>
    <cellStyle name="Normal 4 5 2 8 4" xfId="26546" xr:uid="{00000000-0005-0000-0000-000035A20000}"/>
    <cellStyle name="Normal 4 5 2 9" xfId="26547" xr:uid="{00000000-0005-0000-0000-000036A20000}"/>
    <cellStyle name="Normal 4 5 2 9 2" xfId="26548" xr:uid="{00000000-0005-0000-0000-000037A20000}"/>
    <cellStyle name="Normal 4 5 3" xfId="26549" xr:uid="{00000000-0005-0000-0000-000038A20000}"/>
    <cellStyle name="Normal 4 5 3 10" xfId="26550" xr:uid="{00000000-0005-0000-0000-000039A20000}"/>
    <cellStyle name="Normal 4 5 3 11" xfId="35435" xr:uid="{00000000-0005-0000-0000-00003AA20000}"/>
    <cellStyle name="Normal 4 5 3 12" xfId="51179" xr:uid="{00000000-0005-0000-0000-00003BA20000}"/>
    <cellStyle name="Normal 4 5 3 2" xfId="26551" xr:uid="{00000000-0005-0000-0000-00003CA20000}"/>
    <cellStyle name="Normal 4 5 3 2 10" xfId="35436" xr:uid="{00000000-0005-0000-0000-00003DA20000}"/>
    <cellStyle name="Normal 4 5 3 2 11" xfId="51180" xr:uid="{00000000-0005-0000-0000-00003EA20000}"/>
    <cellStyle name="Normal 4 5 3 2 2" xfId="26552" xr:uid="{00000000-0005-0000-0000-00003FA20000}"/>
    <cellStyle name="Normal 4 5 3 2 2 2" xfId="26553" xr:uid="{00000000-0005-0000-0000-000040A20000}"/>
    <cellStyle name="Normal 4 5 3 2 2 2 2" xfId="26554" xr:uid="{00000000-0005-0000-0000-000041A20000}"/>
    <cellStyle name="Normal 4 5 3 2 2 2 2 2" xfId="26555" xr:uid="{00000000-0005-0000-0000-000042A20000}"/>
    <cellStyle name="Normal 4 5 3 2 2 2 2 3" xfId="51183" xr:uid="{00000000-0005-0000-0000-000043A20000}"/>
    <cellStyle name="Normal 4 5 3 2 2 2 3" xfId="26556" xr:uid="{00000000-0005-0000-0000-000044A20000}"/>
    <cellStyle name="Normal 4 5 3 2 2 2 4" xfId="26557" xr:uid="{00000000-0005-0000-0000-000045A20000}"/>
    <cellStyle name="Normal 4 5 3 2 2 2 5" xfId="39939" xr:uid="{00000000-0005-0000-0000-000046A20000}"/>
    <cellStyle name="Normal 4 5 3 2 2 2 6" xfId="51182" xr:uid="{00000000-0005-0000-0000-000047A20000}"/>
    <cellStyle name="Normal 4 5 3 2 2 3" xfId="26558" xr:uid="{00000000-0005-0000-0000-000048A20000}"/>
    <cellStyle name="Normal 4 5 3 2 2 3 2" xfId="26559" xr:uid="{00000000-0005-0000-0000-000049A20000}"/>
    <cellStyle name="Normal 4 5 3 2 2 3 3" xfId="51184" xr:uid="{00000000-0005-0000-0000-00004AA20000}"/>
    <cellStyle name="Normal 4 5 3 2 2 4" xfId="26560" xr:uid="{00000000-0005-0000-0000-00004BA20000}"/>
    <cellStyle name="Normal 4 5 3 2 2 5" xfId="26561" xr:uid="{00000000-0005-0000-0000-00004CA20000}"/>
    <cellStyle name="Normal 4 5 3 2 2 6" xfId="39938" xr:uid="{00000000-0005-0000-0000-00004DA20000}"/>
    <cellStyle name="Normal 4 5 3 2 2 7" xfId="51181" xr:uid="{00000000-0005-0000-0000-00004EA20000}"/>
    <cellStyle name="Normal 4 5 3 2 3" xfId="26562" xr:uid="{00000000-0005-0000-0000-00004FA20000}"/>
    <cellStyle name="Normal 4 5 3 2 3 2" xfId="26563" xr:uid="{00000000-0005-0000-0000-000050A20000}"/>
    <cellStyle name="Normal 4 5 3 2 3 2 2" xfId="26564" xr:uid="{00000000-0005-0000-0000-000051A20000}"/>
    <cellStyle name="Normal 4 5 3 2 3 2 2 2" xfId="26565" xr:uid="{00000000-0005-0000-0000-000052A20000}"/>
    <cellStyle name="Normal 4 5 3 2 3 2 2 3" xfId="51187" xr:uid="{00000000-0005-0000-0000-000053A20000}"/>
    <cellStyle name="Normal 4 5 3 2 3 2 3" xfId="26566" xr:uid="{00000000-0005-0000-0000-000054A20000}"/>
    <cellStyle name="Normal 4 5 3 2 3 2 4" xfId="26567" xr:uid="{00000000-0005-0000-0000-000055A20000}"/>
    <cellStyle name="Normal 4 5 3 2 3 2 5" xfId="39941" xr:uid="{00000000-0005-0000-0000-000056A20000}"/>
    <cellStyle name="Normal 4 5 3 2 3 2 6" xfId="51186" xr:uid="{00000000-0005-0000-0000-000057A20000}"/>
    <cellStyle name="Normal 4 5 3 2 3 3" xfId="26568" xr:uid="{00000000-0005-0000-0000-000058A20000}"/>
    <cellStyle name="Normal 4 5 3 2 3 3 2" xfId="26569" xr:uid="{00000000-0005-0000-0000-000059A20000}"/>
    <cellStyle name="Normal 4 5 3 2 3 3 3" xfId="51188" xr:uid="{00000000-0005-0000-0000-00005AA20000}"/>
    <cellStyle name="Normal 4 5 3 2 3 4" xfId="26570" xr:uid="{00000000-0005-0000-0000-00005BA20000}"/>
    <cellStyle name="Normal 4 5 3 2 3 5" xfId="26571" xr:uid="{00000000-0005-0000-0000-00005CA20000}"/>
    <cellStyle name="Normal 4 5 3 2 3 6" xfId="39940" xr:uid="{00000000-0005-0000-0000-00005DA20000}"/>
    <cellStyle name="Normal 4 5 3 2 3 7" xfId="51185" xr:uid="{00000000-0005-0000-0000-00005EA20000}"/>
    <cellStyle name="Normal 4 5 3 2 4" xfId="26572" xr:uid="{00000000-0005-0000-0000-00005FA20000}"/>
    <cellStyle name="Normal 4 5 3 2 4 2" xfId="26573" xr:uid="{00000000-0005-0000-0000-000060A20000}"/>
    <cellStyle name="Normal 4 5 3 2 4 2 2" xfId="26574" xr:uid="{00000000-0005-0000-0000-000061A20000}"/>
    <cellStyle name="Normal 4 5 3 2 4 2 3" xfId="51190" xr:uid="{00000000-0005-0000-0000-000062A20000}"/>
    <cellStyle name="Normal 4 5 3 2 4 3" xfId="26575" xr:uid="{00000000-0005-0000-0000-000063A20000}"/>
    <cellStyle name="Normal 4 5 3 2 4 4" xfId="26576" xr:uid="{00000000-0005-0000-0000-000064A20000}"/>
    <cellStyle name="Normal 4 5 3 2 4 5" xfId="39942" xr:uid="{00000000-0005-0000-0000-000065A20000}"/>
    <cellStyle name="Normal 4 5 3 2 4 6" xfId="51189" xr:uid="{00000000-0005-0000-0000-000066A20000}"/>
    <cellStyle name="Normal 4 5 3 2 5" xfId="26577" xr:uid="{00000000-0005-0000-0000-000067A20000}"/>
    <cellStyle name="Normal 4 5 3 2 5 2" xfId="26578" xr:uid="{00000000-0005-0000-0000-000068A20000}"/>
    <cellStyle name="Normal 4 5 3 2 5 2 2" xfId="26579" xr:uid="{00000000-0005-0000-0000-000069A20000}"/>
    <cellStyle name="Normal 4 5 3 2 5 3" xfId="26580" xr:uid="{00000000-0005-0000-0000-00006AA20000}"/>
    <cellStyle name="Normal 4 5 3 2 5 4" xfId="26581" xr:uid="{00000000-0005-0000-0000-00006BA20000}"/>
    <cellStyle name="Normal 4 5 3 2 5 5" xfId="51191" xr:uid="{00000000-0005-0000-0000-00006CA20000}"/>
    <cellStyle name="Normal 4 5 3 2 6" xfId="26582" xr:uid="{00000000-0005-0000-0000-00006DA20000}"/>
    <cellStyle name="Normal 4 5 3 2 6 2" xfId="26583" xr:uid="{00000000-0005-0000-0000-00006EA20000}"/>
    <cellStyle name="Normal 4 5 3 2 6 2 2" xfId="26584" xr:uid="{00000000-0005-0000-0000-00006FA20000}"/>
    <cellStyle name="Normal 4 5 3 2 6 3" xfId="26585" xr:uid="{00000000-0005-0000-0000-000070A20000}"/>
    <cellStyle name="Normal 4 5 3 2 6 4" xfId="26586" xr:uid="{00000000-0005-0000-0000-000071A20000}"/>
    <cellStyle name="Normal 4 5 3 2 7" xfId="26587" xr:uid="{00000000-0005-0000-0000-000072A20000}"/>
    <cellStyle name="Normal 4 5 3 2 7 2" xfId="26588" xr:uid="{00000000-0005-0000-0000-000073A20000}"/>
    <cellStyle name="Normal 4 5 3 2 8" xfId="26589" xr:uid="{00000000-0005-0000-0000-000074A20000}"/>
    <cellStyle name="Normal 4 5 3 2 9" xfId="26590" xr:uid="{00000000-0005-0000-0000-000075A20000}"/>
    <cellStyle name="Normal 4 5 3 3" xfId="26591" xr:uid="{00000000-0005-0000-0000-000076A20000}"/>
    <cellStyle name="Normal 4 5 3 3 2" xfId="26592" xr:uid="{00000000-0005-0000-0000-000077A20000}"/>
    <cellStyle name="Normal 4 5 3 3 2 2" xfId="26593" xr:uid="{00000000-0005-0000-0000-000078A20000}"/>
    <cellStyle name="Normal 4 5 3 3 2 2 2" xfId="26594" xr:uid="{00000000-0005-0000-0000-000079A20000}"/>
    <cellStyle name="Normal 4 5 3 3 2 2 3" xfId="51194" xr:uid="{00000000-0005-0000-0000-00007AA20000}"/>
    <cellStyle name="Normal 4 5 3 3 2 3" xfId="26595" xr:uid="{00000000-0005-0000-0000-00007BA20000}"/>
    <cellStyle name="Normal 4 5 3 3 2 4" xfId="26596" xr:uid="{00000000-0005-0000-0000-00007CA20000}"/>
    <cellStyle name="Normal 4 5 3 3 2 5" xfId="39944" xr:uid="{00000000-0005-0000-0000-00007DA20000}"/>
    <cellStyle name="Normal 4 5 3 3 2 6" xfId="51193" xr:uid="{00000000-0005-0000-0000-00007EA20000}"/>
    <cellStyle name="Normal 4 5 3 3 3" xfId="26597" xr:uid="{00000000-0005-0000-0000-00007FA20000}"/>
    <cellStyle name="Normal 4 5 3 3 3 2" xfId="26598" xr:uid="{00000000-0005-0000-0000-000080A20000}"/>
    <cellStyle name="Normal 4 5 3 3 3 3" xfId="51195" xr:uid="{00000000-0005-0000-0000-000081A20000}"/>
    <cellStyle name="Normal 4 5 3 3 4" xfId="26599" xr:uid="{00000000-0005-0000-0000-000082A20000}"/>
    <cellStyle name="Normal 4 5 3 3 5" xfId="26600" xr:uid="{00000000-0005-0000-0000-000083A20000}"/>
    <cellStyle name="Normal 4 5 3 3 6" xfId="39943" xr:uid="{00000000-0005-0000-0000-000084A20000}"/>
    <cellStyle name="Normal 4 5 3 3 7" xfId="51192" xr:uid="{00000000-0005-0000-0000-000085A20000}"/>
    <cellStyle name="Normal 4 5 3 4" xfId="26601" xr:uid="{00000000-0005-0000-0000-000086A20000}"/>
    <cellStyle name="Normal 4 5 3 4 2" xfId="26602" xr:uid="{00000000-0005-0000-0000-000087A20000}"/>
    <cellStyle name="Normal 4 5 3 4 2 2" xfId="26603" xr:uid="{00000000-0005-0000-0000-000088A20000}"/>
    <cellStyle name="Normal 4 5 3 4 2 2 2" xfId="26604" xr:uid="{00000000-0005-0000-0000-000089A20000}"/>
    <cellStyle name="Normal 4 5 3 4 2 2 3" xfId="51198" xr:uid="{00000000-0005-0000-0000-00008AA20000}"/>
    <cellStyle name="Normal 4 5 3 4 2 3" xfId="26605" xr:uid="{00000000-0005-0000-0000-00008BA20000}"/>
    <cellStyle name="Normal 4 5 3 4 2 4" xfId="26606" xr:uid="{00000000-0005-0000-0000-00008CA20000}"/>
    <cellStyle name="Normal 4 5 3 4 2 5" xfId="39946" xr:uid="{00000000-0005-0000-0000-00008DA20000}"/>
    <cellStyle name="Normal 4 5 3 4 2 6" xfId="51197" xr:uid="{00000000-0005-0000-0000-00008EA20000}"/>
    <cellStyle name="Normal 4 5 3 4 3" xfId="26607" xr:uid="{00000000-0005-0000-0000-00008FA20000}"/>
    <cellStyle name="Normal 4 5 3 4 3 2" xfId="26608" xr:uid="{00000000-0005-0000-0000-000090A20000}"/>
    <cellStyle name="Normal 4 5 3 4 3 3" xfId="51199" xr:uid="{00000000-0005-0000-0000-000091A20000}"/>
    <cellStyle name="Normal 4 5 3 4 4" xfId="26609" xr:uid="{00000000-0005-0000-0000-000092A20000}"/>
    <cellStyle name="Normal 4 5 3 4 5" xfId="26610" xr:uid="{00000000-0005-0000-0000-000093A20000}"/>
    <cellStyle name="Normal 4 5 3 4 6" xfId="39945" xr:uid="{00000000-0005-0000-0000-000094A20000}"/>
    <cellStyle name="Normal 4 5 3 4 7" xfId="51196" xr:uid="{00000000-0005-0000-0000-000095A20000}"/>
    <cellStyle name="Normal 4 5 3 5" xfId="26611" xr:uid="{00000000-0005-0000-0000-000096A20000}"/>
    <cellStyle name="Normal 4 5 3 5 2" xfId="26612" xr:uid="{00000000-0005-0000-0000-000097A20000}"/>
    <cellStyle name="Normal 4 5 3 5 2 2" xfId="26613" xr:uid="{00000000-0005-0000-0000-000098A20000}"/>
    <cellStyle name="Normal 4 5 3 5 2 3" xfId="51201" xr:uid="{00000000-0005-0000-0000-000099A20000}"/>
    <cellStyle name="Normal 4 5 3 5 3" xfId="26614" xr:uid="{00000000-0005-0000-0000-00009AA20000}"/>
    <cellStyle name="Normal 4 5 3 5 4" xfId="26615" xr:uid="{00000000-0005-0000-0000-00009BA20000}"/>
    <cellStyle name="Normal 4 5 3 5 5" xfId="39947" xr:uid="{00000000-0005-0000-0000-00009CA20000}"/>
    <cellStyle name="Normal 4 5 3 5 6" xfId="51200" xr:uid="{00000000-0005-0000-0000-00009DA20000}"/>
    <cellStyle name="Normal 4 5 3 6" xfId="26616" xr:uid="{00000000-0005-0000-0000-00009EA20000}"/>
    <cellStyle name="Normal 4 5 3 6 2" xfId="26617" xr:uid="{00000000-0005-0000-0000-00009FA20000}"/>
    <cellStyle name="Normal 4 5 3 6 2 2" xfId="26618" xr:uid="{00000000-0005-0000-0000-0000A0A20000}"/>
    <cellStyle name="Normal 4 5 3 6 3" xfId="26619" xr:uid="{00000000-0005-0000-0000-0000A1A20000}"/>
    <cellStyle name="Normal 4 5 3 6 4" xfId="26620" xr:uid="{00000000-0005-0000-0000-0000A2A20000}"/>
    <cellStyle name="Normal 4 5 3 6 5" xfId="51202" xr:uid="{00000000-0005-0000-0000-0000A3A20000}"/>
    <cellStyle name="Normal 4 5 3 7" xfId="26621" xr:uid="{00000000-0005-0000-0000-0000A4A20000}"/>
    <cellStyle name="Normal 4 5 3 7 2" xfId="26622" xr:uid="{00000000-0005-0000-0000-0000A5A20000}"/>
    <cellStyle name="Normal 4 5 3 7 2 2" xfId="26623" xr:uid="{00000000-0005-0000-0000-0000A6A20000}"/>
    <cellStyle name="Normal 4 5 3 7 3" xfId="26624" xr:uid="{00000000-0005-0000-0000-0000A7A20000}"/>
    <cellStyle name="Normal 4 5 3 7 4" xfId="26625" xr:uid="{00000000-0005-0000-0000-0000A8A20000}"/>
    <cellStyle name="Normal 4 5 3 8" xfId="26626" xr:uid="{00000000-0005-0000-0000-0000A9A20000}"/>
    <cellStyle name="Normal 4 5 3 8 2" xfId="26627" xr:uid="{00000000-0005-0000-0000-0000AAA20000}"/>
    <cellStyle name="Normal 4 5 3 9" xfId="26628" xr:uid="{00000000-0005-0000-0000-0000ABA20000}"/>
    <cellStyle name="Normal 4 5 4" xfId="26629" xr:uid="{00000000-0005-0000-0000-0000ACA20000}"/>
    <cellStyle name="Normal 4 5 4 10" xfId="35437" xr:uid="{00000000-0005-0000-0000-0000ADA20000}"/>
    <cellStyle name="Normal 4 5 4 11" xfId="51203" xr:uid="{00000000-0005-0000-0000-0000AEA20000}"/>
    <cellStyle name="Normal 4 5 4 2" xfId="26630" xr:uid="{00000000-0005-0000-0000-0000AFA20000}"/>
    <cellStyle name="Normal 4 5 4 2 2" xfId="26631" xr:uid="{00000000-0005-0000-0000-0000B0A20000}"/>
    <cellStyle name="Normal 4 5 4 2 2 2" xfId="26632" xr:uid="{00000000-0005-0000-0000-0000B1A20000}"/>
    <cellStyle name="Normal 4 5 4 2 2 2 2" xfId="26633" xr:uid="{00000000-0005-0000-0000-0000B2A20000}"/>
    <cellStyle name="Normal 4 5 4 2 2 2 3" xfId="51206" xr:uid="{00000000-0005-0000-0000-0000B3A20000}"/>
    <cellStyle name="Normal 4 5 4 2 2 3" xfId="26634" xr:uid="{00000000-0005-0000-0000-0000B4A20000}"/>
    <cellStyle name="Normal 4 5 4 2 2 4" xfId="26635" xr:uid="{00000000-0005-0000-0000-0000B5A20000}"/>
    <cellStyle name="Normal 4 5 4 2 2 5" xfId="39949" xr:uid="{00000000-0005-0000-0000-0000B6A20000}"/>
    <cellStyle name="Normal 4 5 4 2 2 6" xfId="51205" xr:uid="{00000000-0005-0000-0000-0000B7A20000}"/>
    <cellStyle name="Normal 4 5 4 2 3" xfId="26636" xr:uid="{00000000-0005-0000-0000-0000B8A20000}"/>
    <cellStyle name="Normal 4 5 4 2 3 2" xfId="26637" xr:uid="{00000000-0005-0000-0000-0000B9A20000}"/>
    <cellStyle name="Normal 4 5 4 2 3 3" xfId="51207" xr:uid="{00000000-0005-0000-0000-0000BAA20000}"/>
    <cellStyle name="Normal 4 5 4 2 4" xfId="26638" xr:uid="{00000000-0005-0000-0000-0000BBA20000}"/>
    <cellStyle name="Normal 4 5 4 2 5" xfId="26639" xr:uid="{00000000-0005-0000-0000-0000BCA20000}"/>
    <cellStyle name="Normal 4 5 4 2 6" xfId="39948" xr:uid="{00000000-0005-0000-0000-0000BDA20000}"/>
    <cellStyle name="Normal 4 5 4 2 7" xfId="51204" xr:uid="{00000000-0005-0000-0000-0000BEA20000}"/>
    <cellStyle name="Normal 4 5 4 3" xfId="26640" xr:uid="{00000000-0005-0000-0000-0000BFA20000}"/>
    <cellStyle name="Normal 4 5 4 3 2" xfId="26641" xr:uid="{00000000-0005-0000-0000-0000C0A20000}"/>
    <cellStyle name="Normal 4 5 4 3 2 2" xfId="26642" xr:uid="{00000000-0005-0000-0000-0000C1A20000}"/>
    <cellStyle name="Normal 4 5 4 3 2 2 2" xfId="26643" xr:uid="{00000000-0005-0000-0000-0000C2A20000}"/>
    <cellStyle name="Normal 4 5 4 3 2 2 3" xfId="51210" xr:uid="{00000000-0005-0000-0000-0000C3A20000}"/>
    <cellStyle name="Normal 4 5 4 3 2 3" xfId="26644" xr:uid="{00000000-0005-0000-0000-0000C4A20000}"/>
    <cellStyle name="Normal 4 5 4 3 2 4" xfId="26645" xr:uid="{00000000-0005-0000-0000-0000C5A20000}"/>
    <cellStyle name="Normal 4 5 4 3 2 5" xfId="39951" xr:uid="{00000000-0005-0000-0000-0000C6A20000}"/>
    <cellStyle name="Normal 4 5 4 3 2 6" xfId="51209" xr:uid="{00000000-0005-0000-0000-0000C7A20000}"/>
    <cellStyle name="Normal 4 5 4 3 3" xfId="26646" xr:uid="{00000000-0005-0000-0000-0000C8A20000}"/>
    <cellStyle name="Normal 4 5 4 3 3 2" xfId="26647" xr:uid="{00000000-0005-0000-0000-0000C9A20000}"/>
    <cellStyle name="Normal 4 5 4 3 3 3" xfId="51211" xr:uid="{00000000-0005-0000-0000-0000CAA20000}"/>
    <cellStyle name="Normal 4 5 4 3 4" xfId="26648" xr:uid="{00000000-0005-0000-0000-0000CBA20000}"/>
    <cellStyle name="Normal 4 5 4 3 5" xfId="26649" xr:uid="{00000000-0005-0000-0000-0000CCA20000}"/>
    <cellStyle name="Normal 4 5 4 3 6" xfId="39950" xr:uid="{00000000-0005-0000-0000-0000CDA20000}"/>
    <cellStyle name="Normal 4 5 4 3 7" xfId="51208" xr:uid="{00000000-0005-0000-0000-0000CEA20000}"/>
    <cellStyle name="Normal 4 5 4 4" xfId="26650" xr:uid="{00000000-0005-0000-0000-0000CFA20000}"/>
    <cellStyle name="Normal 4 5 4 4 2" xfId="26651" xr:uid="{00000000-0005-0000-0000-0000D0A20000}"/>
    <cellStyle name="Normal 4 5 4 4 2 2" xfId="26652" xr:uid="{00000000-0005-0000-0000-0000D1A20000}"/>
    <cellStyle name="Normal 4 5 4 4 2 3" xfId="51213" xr:uid="{00000000-0005-0000-0000-0000D2A20000}"/>
    <cellStyle name="Normal 4 5 4 4 3" xfId="26653" xr:uid="{00000000-0005-0000-0000-0000D3A20000}"/>
    <cellStyle name="Normal 4 5 4 4 4" xfId="26654" xr:uid="{00000000-0005-0000-0000-0000D4A20000}"/>
    <cellStyle name="Normal 4 5 4 4 5" xfId="39952" xr:uid="{00000000-0005-0000-0000-0000D5A20000}"/>
    <cellStyle name="Normal 4 5 4 4 6" xfId="51212" xr:uid="{00000000-0005-0000-0000-0000D6A20000}"/>
    <cellStyle name="Normal 4 5 4 5" xfId="26655" xr:uid="{00000000-0005-0000-0000-0000D7A20000}"/>
    <cellStyle name="Normal 4 5 4 5 2" xfId="26656" xr:uid="{00000000-0005-0000-0000-0000D8A20000}"/>
    <cellStyle name="Normal 4 5 4 5 2 2" xfId="26657" xr:uid="{00000000-0005-0000-0000-0000D9A20000}"/>
    <cellStyle name="Normal 4 5 4 5 3" xfId="26658" xr:uid="{00000000-0005-0000-0000-0000DAA20000}"/>
    <cellStyle name="Normal 4 5 4 5 4" xfId="26659" xr:uid="{00000000-0005-0000-0000-0000DBA20000}"/>
    <cellStyle name="Normal 4 5 4 5 5" xfId="51214" xr:uid="{00000000-0005-0000-0000-0000DCA20000}"/>
    <cellStyle name="Normal 4 5 4 6" xfId="26660" xr:uid="{00000000-0005-0000-0000-0000DDA20000}"/>
    <cellStyle name="Normal 4 5 4 6 2" xfId="26661" xr:uid="{00000000-0005-0000-0000-0000DEA20000}"/>
    <cellStyle name="Normal 4 5 4 6 2 2" xfId="26662" xr:uid="{00000000-0005-0000-0000-0000DFA20000}"/>
    <cellStyle name="Normal 4 5 4 6 3" xfId="26663" xr:uid="{00000000-0005-0000-0000-0000E0A20000}"/>
    <cellStyle name="Normal 4 5 4 6 4" xfId="26664" xr:uid="{00000000-0005-0000-0000-0000E1A20000}"/>
    <cellStyle name="Normal 4 5 4 7" xfId="26665" xr:uid="{00000000-0005-0000-0000-0000E2A20000}"/>
    <cellStyle name="Normal 4 5 4 7 2" xfId="26666" xr:uid="{00000000-0005-0000-0000-0000E3A20000}"/>
    <cellStyle name="Normal 4 5 4 8" xfId="26667" xr:uid="{00000000-0005-0000-0000-0000E4A20000}"/>
    <cellStyle name="Normal 4 5 4 9" xfId="26668" xr:uid="{00000000-0005-0000-0000-0000E5A20000}"/>
    <cellStyle name="Normal 4 5 5" xfId="26669" xr:uid="{00000000-0005-0000-0000-0000E6A20000}"/>
    <cellStyle name="Normal 4 5 5 2" xfId="26670" xr:uid="{00000000-0005-0000-0000-0000E7A20000}"/>
    <cellStyle name="Normal 4 5 5 2 2" xfId="26671" xr:uid="{00000000-0005-0000-0000-0000E8A20000}"/>
    <cellStyle name="Normal 4 5 5 2 2 2" xfId="26672" xr:uid="{00000000-0005-0000-0000-0000E9A20000}"/>
    <cellStyle name="Normal 4 5 5 2 2 3" xfId="51217" xr:uid="{00000000-0005-0000-0000-0000EAA20000}"/>
    <cellStyle name="Normal 4 5 5 2 3" xfId="26673" xr:uid="{00000000-0005-0000-0000-0000EBA20000}"/>
    <cellStyle name="Normal 4 5 5 2 4" xfId="26674" xr:uid="{00000000-0005-0000-0000-0000ECA20000}"/>
    <cellStyle name="Normal 4 5 5 2 5" xfId="39954" xr:uid="{00000000-0005-0000-0000-0000EDA20000}"/>
    <cellStyle name="Normal 4 5 5 2 6" xfId="51216" xr:uid="{00000000-0005-0000-0000-0000EEA20000}"/>
    <cellStyle name="Normal 4 5 5 3" xfId="26675" xr:uid="{00000000-0005-0000-0000-0000EFA20000}"/>
    <cellStyle name="Normal 4 5 5 3 2" xfId="26676" xr:uid="{00000000-0005-0000-0000-0000F0A20000}"/>
    <cellStyle name="Normal 4 5 5 3 2 2" xfId="26677" xr:uid="{00000000-0005-0000-0000-0000F1A20000}"/>
    <cellStyle name="Normal 4 5 5 3 2 3" xfId="51219" xr:uid="{00000000-0005-0000-0000-0000F2A20000}"/>
    <cellStyle name="Normal 4 5 5 3 3" xfId="26678" xr:uid="{00000000-0005-0000-0000-0000F3A20000}"/>
    <cellStyle name="Normal 4 5 5 3 4" xfId="26679" xr:uid="{00000000-0005-0000-0000-0000F4A20000}"/>
    <cellStyle name="Normal 4 5 5 3 5" xfId="39955" xr:uid="{00000000-0005-0000-0000-0000F5A20000}"/>
    <cellStyle name="Normal 4 5 5 3 6" xfId="51218" xr:uid="{00000000-0005-0000-0000-0000F6A20000}"/>
    <cellStyle name="Normal 4 5 5 4" xfId="26680" xr:uid="{00000000-0005-0000-0000-0000F7A20000}"/>
    <cellStyle name="Normal 4 5 5 4 2" xfId="26681" xr:uid="{00000000-0005-0000-0000-0000F8A20000}"/>
    <cellStyle name="Normal 4 5 5 4 3" xfId="51220" xr:uid="{00000000-0005-0000-0000-0000F9A20000}"/>
    <cellStyle name="Normal 4 5 5 5" xfId="26682" xr:uid="{00000000-0005-0000-0000-0000FAA20000}"/>
    <cellStyle name="Normal 4 5 5 6" xfId="26683" xr:uid="{00000000-0005-0000-0000-0000FBA20000}"/>
    <cellStyle name="Normal 4 5 5 7" xfId="39953" xr:uid="{00000000-0005-0000-0000-0000FCA20000}"/>
    <cellStyle name="Normal 4 5 5 8" xfId="51215" xr:uid="{00000000-0005-0000-0000-0000FDA20000}"/>
    <cellStyle name="Normal 4 5 6" xfId="26684" xr:uid="{00000000-0005-0000-0000-0000FEA20000}"/>
    <cellStyle name="Normal 4 5 6 2" xfId="26685" xr:uid="{00000000-0005-0000-0000-0000FFA20000}"/>
    <cellStyle name="Normal 4 5 6 2 2" xfId="26686" xr:uid="{00000000-0005-0000-0000-000000A30000}"/>
    <cellStyle name="Normal 4 5 6 2 2 2" xfId="26687" xr:uid="{00000000-0005-0000-0000-000001A30000}"/>
    <cellStyle name="Normal 4 5 6 2 2 3" xfId="51223" xr:uid="{00000000-0005-0000-0000-000002A30000}"/>
    <cellStyle name="Normal 4 5 6 2 3" xfId="26688" xr:uid="{00000000-0005-0000-0000-000003A30000}"/>
    <cellStyle name="Normal 4 5 6 2 4" xfId="26689" xr:uid="{00000000-0005-0000-0000-000004A30000}"/>
    <cellStyle name="Normal 4 5 6 2 5" xfId="39957" xr:uid="{00000000-0005-0000-0000-000005A30000}"/>
    <cellStyle name="Normal 4 5 6 2 6" xfId="51222" xr:uid="{00000000-0005-0000-0000-000006A30000}"/>
    <cellStyle name="Normal 4 5 6 3" xfId="26690" xr:uid="{00000000-0005-0000-0000-000007A30000}"/>
    <cellStyle name="Normal 4 5 6 3 2" xfId="26691" xr:uid="{00000000-0005-0000-0000-000008A30000}"/>
    <cellStyle name="Normal 4 5 6 3 3" xfId="51224" xr:uid="{00000000-0005-0000-0000-000009A30000}"/>
    <cellStyle name="Normal 4 5 6 4" xfId="26692" xr:uid="{00000000-0005-0000-0000-00000AA30000}"/>
    <cellStyle name="Normal 4 5 6 5" xfId="26693" xr:uid="{00000000-0005-0000-0000-00000BA30000}"/>
    <cellStyle name="Normal 4 5 6 6" xfId="39956" xr:uid="{00000000-0005-0000-0000-00000CA30000}"/>
    <cellStyle name="Normal 4 5 6 7" xfId="51221" xr:uid="{00000000-0005-0000-0000-00000DA30000}"/>
    <cellStyle name="Normal 4 5 7" xfId="26694" xr:uid="{00000000-0005-0000-0000-00000EA30000}"/>
    <cellStyle name="Normal 4 5 7 2" xfId="26695" xr:uid="{00000000-0005-0000-0000-00000FA30000}"/>
    <cellStyle name="Normal 4 5 7 2 2" xfId="26696" xr:uid="{00000000-0005-0000-0000-000010A30000}"/>
    <cellStyle name="Normal 4 5 7 2 3" xfId="51226" xr:uid="{00000000-0005-0000-0000-000011A30000}"/>
    <cellStyle name="Normal 4 5 7 3" xfId="26697" xr:uid="{00000000-0005-0000-0000-000012A30000}"/>
    <cellStyle name="Normal 4 5 7 4" xfId="26698" xr:uid="{00000000-0005-0000-0000-000013A30000}"/>
    <cellStyle name="Normal 4 5 7 5" xfId="39958" xr:uid="{00000000-0005-0000-0000-000014A30000}"/>
    <cellStyle name="Normal 4 5 7 6" xfId="51225" xr:uid="{00000000-0005-0000-0000-000015A30000}"/>
    <cellStyle name="Normal 4 5 8" xfId="26699" xr:uid="{00000000-0005-0000-0000-000016A30000}"/>
    <cellStyle name="Normal 4 5 8 2" xfId="26700" xr:uid="{00000000-0005-0000-0000-000017A30000}"/>
    <cellStyle name="Normal 4 5 8 2 2" xfId="26701" xr:uid="{00000000-0005-0000-0000-000018A30000}"/>
    <cellStyle name="Normal 4 5 8 3" xfId="26702" xr:uid="{00000000-0005-0000-0000-000019A30000}"/>
    <cellStyle name="Normal 4 5 8 4" xfId="26703" xr:uid="{00000000-0005-0000-0000-00001AA30000}"/>
    <cellStyle name="Normal 4 5 8 5" xfId="51227" xr:uid="{00000000-0005-0000-0000-00001BA30000}"/>
    <cellStyle name="Normal 4 5 9" xfId="26704" xr:uid="{00000000-0005-0000-0000-00001CA30000}"/>
    <cellStyle name="Normal 4 5 9 2" xfId="26705" xr:uid="{00000000-0005-0000-0000-00001DA30000}"/>
    <cellStyle name="Normal 4 5 9 2 2" xfId="26706" xr:uid="{00000000-0005-0000-0000-00001EA30000}"/>
    <cellStyle name="Normal 4 5 9 3" xfId="26707" xr:uid="{00000000-0005-0000-0000-00001FA30000}"/>
    <cellStyle name="Normal 4 5 9 4" xfId="26708" xr:uid="{00000000-0005-0000-0000-000020A30000}"/>
    <cellStyle name="Normal 4 6" xfId="26709" xr:uid="{00000000-0005-0000-0000-000021A30000}"/>
    <cellStyle name="Normal 4 6 2" xfId="26710" xr:uid="{00000000-0005-0000-0000-000022A30000}"/>
    <cellStyle name="Normal 4 6 2 2" xfId="26711" xr:uid="{00000000-0005-0000-0000-000023A30000}"/>
    <cellStyle name="Normal 4 6 2 2 2" xfId="26712" xr:uid="{00000000-0005-0000-0000-000024A30000}"/>
    <cellStyle name="Normal 4 6 2 2 2 2" xfId="26713" xr:uid="{00000000-0005-0000-0000-000025A30000}"/>
    <cellStyle name="Normal 4 6 2 2 2 3" xfId="51229" xr:uid="{00000000-0005-0000-0000-000026A30000}"/>
    <cellStyle name="Normal 4 6 2 2 3" xfId="26714" xr:uid="{00000000-0005-0000-0000-000027A30000}"/>
    <cellStyle name="Normal 4 6 2 2 4" xfId="26715" xr:uid="{00000000-0005-0000-0000-000028A30000}"/>
    <cellStyle name="Normal 4 6 2 2 5" xfId="39959" xr:uid="{00000000-0005-0000-0000-000029A30000}"/>
    <cellStyle name="Normal 4 6 2 2 6" xfId="51228" xr:uid="{00000000-0005-0000-0000-00002AA30000}"/>
    <cellStyle name="Normal 4 7" xfId="26716" xr:uid="{00000000-0005-0000-0000-00002BA30000}"/>
    <cellStyle name="Normal 4 7 10" xfId="51230" xr:uid="{00000000-0005-0000-0000-00002CA30000}"/>
    <cellStyle name="Normal 4 7 2" xfId="26717" xr:uid="{00000000-0005-0000-0000-00002DA30000}"/>
    <cellStyle name="Normal 4 7 2 2" xfId="26718" xr:uid="{00000000-0005-0000-0000-00002EA30000}"/>
    <cellStyle name="Normal 4 7 2 2 2" xfId="26719" xr:uid="{00000000-0005-0000-0000-00002FA30000}"/>
    <cellStyle name="Normal 4 7 2 2 2 2" xfId="26720" xr:uid="{00000000-0005-0000-0000-000030A30000}"/>
    <cellStyle name="Normal 4 7 2 2 2 3" xfId="51233" xr:uid="{00000000-0005-0000-0000-000031A30000}"/>
    <cellStyle name="Normal 4 7 2 2 3" xfId="26721" xr:uid="{00000000-0005-0000-0000-000032A30000}"/>
    <cellStyle name="Normal 4 7 2 2 4" xfId="26722" xr:uid="{00000000-0005-0000-0000-000033A30000}"/>
    <cellStyle name="Normal 4 7 2 2 5" xfId="39961" xr:uid="{00000000-0005-0000-0000-000034A30000}"/>
    <cellStyle name="Normal 4 7 2 2 6" xfId="51232" xr:uid="{00000000-0005-0000-0000-000035A30000}"/>
    <cellStyle name="Normal 4 7 2 3" xfId="26723" xr:uid="{00000000-0005-0000-0000-000036A30000}"/>
    <cellStyle name="Normal 4 7 2 3 2" xfId="26724" xr:uid="{00000000-0005-0000-0000-000037A30000}"/>
    <cellStyle name="Normal 4 7 2 3 3" xfId="51234" xr:uid="{00000000-0005-0000-0000-000038A30000}"/>
    <cellStyle name="Normal 4 7 2 4" xfId="26725" xr:uid="{00000000-0005-0000-0000-000039A30000}"/>
    <cellStyle name="Normal 4 7 2 5" xfId="26726" xr:uid="{00000000-0005-0000-0000-00003AA30000}"/>
    <cellStyle name="Normal 4 7 2 6" xfId="39960" xr:uid="{00000000-0005-0000-0000-00003BA30000}"/>
    <cellStyle name="Normal 4 7 2 7" xfId="51231" xr:uid="{00000000-0005-0000-0000-00003CA30000}"/>
    <cellStyle name="Normal 4 7 3" xfId="26727" xr:uid="{00000000-0005-0000-0000-00003DA30000}"/>
    <cellStyle name="Normal 4 7 3 2" xfId="26728" xr:uid="{00000000-0005-0000-0000-00003EA30000}"/>
    <cellStyle name="Normal 4 7 3 2 2" xfId="26729" xr:uid="{00000000-0005-0000-0000-00003FA30000}"/>
    <cellStyle name="Normal 4 7 3 2 2 2" xfId="26730" xr:uid="{00000000-0005-0000-0000-000040A30000}"/>
    <cellStyle name="Normal 4 7 3 2 2 3" xfId="51237" xr:uid="{00000000-0005-0000-0000-000041A30000}"/>
    <cellStyle name="Normal 4 7 3 2 3" xfId="26731" xr:uid="{00000000-0005-0000-0000-000042A30000}"/>
    <cellStyle name="Normal 4 7 3 2 4" xfId="26732" xr:uid="{00000000-0005-0000-0000-000043A30000}"/>
    <cellStyle name="Normal 4 7 3 2 5" xfId="39963" xr:uid="{00000000-0005-0000-0000-000044A30000}"/>
    <cellStyle name="Normal 4 7 3 2 6" xfId="51236" xr:uid="{00000000-0005-0000-0000-000045A30000}"/>
    <cellStyle name="Normal 4 7 3 3" xfId="26733" xr:uid="{00000000-0005-0000-0000-000046A30000}"/>
    <cellStyle name="Normal 4 7 3 3 2" xfId="26734" xr:uid="{00000000-0005-0000-0000-000047A30000}"/>
    <cellStyle name="Normal 4 7 3 3 3" xfId="51238" xr:uid="{00000000-0005-0000-0000-000048A30000}"/>
    <cellStyle name="Normal 4 7 3 4" xfId="26735" xr:uid="{00000000-0005-0000-0000-000049A30000}"/>
    <cellStyle name="Normal 4 7 3 5" xfId="26736" xr:uid="{00000000-0005-0000-0000-00004AA30000}"/>
    <cellStyle name="Normal 4 7 3 6" xfId="39962" xr:uid="{00000000-0005-0000-0000-00004BA30000}"/>
    <cellStyle name="Normal 4 7 3 7" xfId="51235" xr:uid="{00000000-0005-0000-0000-00004CA30000}"/>
    <cellStyle name="Normal 4 7 4" xfId="26737" xr:uid="{00000000-0005-0000-0000-00004DA30000}"/>
    <cellStyle name="Normal 4 7 4 2" xfId="26738" xr:uid="{00000000-0005-0000-0000-00004EA30000}"/>
    <cellStyle name="Normal 4 7 4 2 2" xfId="26739" xr:uid="{00000000-0005-0000-0000-00004FA30000}"/>
    <cellStyle name="Normal 4 7 4 2 3" xfId="51240" xr:uid="{00000000-0005-0000-0000-000050A30000}"/>
    <cellStyle name="Normal 4 7 4 3" xfId="26740" xr:uid="{00000000-0005-0000-0000-000051A30000}"/>
    <cellStyle name="Normal 4 7 4 4" xfId="26741" xr:uid="{00000000-0005-0000-0000-000052A30000}"/>
    <cellStyle name="Normal 4 7 4 5" xfId="39964" xr:uid="{00000000-0005-0000-0000-000053A30000}"/>
    <cellStyle name="Normal 4 7 4 6" xfId="51239" xr:uid="{00000000-0005-0000-0000-000054A30000}"/>
    <cellStyle name="Normal 4 7 5" xfId="26742" xr:uid="{00000000-0005-0000-0000-000055A30000}"/>
    <cellStyle name="Normal 4 7 5 2" xfId="26743" xr:uid="{00000000-0005-0000-0000-000056A30000}"/>
    <cellStyle name="Normal 4 7 5 2 2" xfId="26744" xr:uid="{00000000-0005-0000-0000-000057A30000}"/>
    <cellStyle name="Normal 4 7 5 3" xfId="26745" xr:uid="{00000000-0005-0000-0000-000058A30000}"/>
    <cellStyle name="Normal 4 7 5 4" xfId="26746" xr:uid="{00000000-0005-0000-0000-000059A30000}"/>
    <cellStyle name="Normal 4 7 5 5" xfId="51241" xr:uid="{00000000-0005-0000-0000-00005AA30000}"/>
    <cellStyle name="Normal 4 7 6" xfId="26747" xr:uid="{00000000-0005-0000-0000-00005BA30000}"/>
    <cellStyle name="Normal 4 7 6 2" xfId="26748" xr:uid="{00000000-0005-0000-0000-00005CA30000}"/>
    <cellStyle name="Normal 4 7 7" xfId="26749" xr:uid="{00000000-0005-0000-0000-00005DA30000}"/>
    <cellStyle name="Normal 4 7 8" xfId="26750" xr:uid="{00000000-0005-0000-0000-00005EA30000}"/>
    <cellStyle name="Normal 4 7 9" xfId="35438" xr:uid="{00000000-0005-0000-0000-00005FA30000}"/>
    <cellStyle name="Normal 4 8" xfId="26751" xr:uid="{00000000-0005-0000-0000-000060A30000}"/>
    <cellStyle name="Normal 4 8 2" xfId="26752" xr:uid="{00000000-0005-0000-0000-000061A30000}"/>
    <cellStyle name="Normal 4 9" xfId="26753" xr:uid="{00000000-0005-0000-0000-000062A30000}"/>
    <cellStyle name="Normal 4 9 2" xfId="39966" xr:uid="{00000000-0005-0000-0000-000063A30000}"/>
    <cellStyle name="Normal 4 9 3" xfId="39965" xr:uid="{00000000-0005-0000-0000-000064A30000}"/>
    <cellStyle name="Normal 4_29(d) - Gas extensions -tariffs" xfId="42109" xr:uid="{00000000-0005-0000-0000-000065A30000}"/>
    <cellStyle name="Normal 40" xfId="26754" xr:uid="{00000000-0005-0000-0000-000066A30000}"/>
    <cellStyle name="Normal 40 2" xfId="26755" xr:uid="{00000000-0005-0000-0000-000067A30000}"/>
    <cellStyle name="Normal 40 2 2" xfId="26756" xr:uid="{00000000-0005-0000-0000-000068A30000}"/>
    <cellStyle name="Normal 40 3" xfId="26757" xr:uid="{00000000-0005-0000-0000-000069A30000}"/>
    <cellStyle name="Normal 40 3 2" xfId="35439" xr:uid="{00000000-0005-0000-0000-00006AA30000}"/>
    <cellStyle name="Normal 40_29(d) - Gas extensions -tariffs" xfId="42110" xr:uid="{00000000-0005-0000-0000-00006BA30000}"/>
    <cellStyle name="Normal 41" xfId="26758" xr:uid="{00000000-0005-0000-0000-00006CA30000}"/>
    <cellStyle name="Normal 41 10" xfId="26759" xr:uid="{00000000-0005-0000-0000-00006DA30000}"/>
    <cellStyle name="Normal 41 11" xfId="26760" xr:uid="{00000000-0005-0000-0000-00006EA30000}"/>
    <cellStyle name="Normal 41 12" xfId="35440" xr:uid="{00000000-0005-0000-0000-00006FA30000}"/>
    <cellStyle name="Normal 41 13" xfId="51242" xr:uid="{00000000-0005-0000-0000-000070A30000}"/>
    <cellStyle name="Normal 41 2" xfId="26761" xr:uid="{00000000-0005-0000-0000-000071A30000}"/>
    <cellStyle name="Normal 41 2 10" xfId="26762" xr:uid="{00000000-0005-0000-0000-000072A30000}"/>
    <cellStyle name="Normal 41 2 11" xfId="35441" xr:uid="{00000000-0005-0000-0000-000073A30000}"/>
    <cellStyle name="Normal 41 2 12" xfId="51243" xr:uid="{00000000-0005-0000-0000-000074A30000}"/>
    <cellStyle name="Normal 41 2 2" xfId="26763" xr:uid="{00000000-0005-0000-0000-000075A30000}"/>
    <cellStyle name="Normal 41 2 2 10" xfId="35442" xr:uid="{00000000-0005-0000-0000-000076A30000}"/>
    <cellStyle name="Normal 41 2 2 11" xfId="51244" xr:uid="{00000000-0005-0000-0000-000077A30000}"/>
    <cellStyle name="Normal 41 2 2 2" xfId="26764" xr:uid="{00000000-0005-0000-0000-000078A30000}"/>
    <cellStyle name="Normal 41 2 2 2 2" xfId="26765" xr:uid="{00000000-0005-0000-0000-000079A30000}"/>
    <cellStyle name="Normal 41 2 2 2 2 2" xfId="26766" xr:uid="{00000000-0005-0000-0000-00007AA30000}"/>
    <cellStyle name="Normal 41 2 2 2 2 2 2" xfId="26767" xr:uid="{00000000-0005-0000-0000-00007BA30000}"/>
    <cellStyle name="Normal 41 2 2 2 2 2 3" xfId="51247" xr:uid="{00000000-0005-0000-0000-00007CA30000}"/>
    <cellStyle name="Normal 41 2 2 2 2 3" xfId="26768" xr:uid="{00000000-0005-0000-0000-00007DA30000}"/>
    <cellStyle name="Normal 41 2 2 2 2 4" xfId="26769" xr:uid="{00000000-0005-0000-0000-00007EA30000}"/>
    <cellStyle name="Normal 41 2 2 2 2 5" xfId="39968" xr:uid="{00000000-0005-0000-0000-00007FA30000}"/>
    <cellStyle name="Normal 41 2 2 2 2 6" xfId="51246" xr:uid="{00000000-0005-0000-0000-000080A30000}"/>
    <cellStyle name="Normal 41 2 2 2 3" xfId="26770" xr:uid="{00000000-0005-0000-0000-000081A30000}"/>
    <cellStyle name="Normal 41 2 2 2 3 2" xfId="26771" xr:uid="{00000000-0005-0000-0000-000082A30000}"/>
    <cellStyle name="Normal 41 2 2 2 3 3" xfId="51248" xr:uid="{00000000-0005-0000-0000-000083A30000}"/>
    <cellStyle name="Normal 41 2 2 2 4" xfId="26772" xr:uid="{00000000-0005-0000-0000-000084A30000}"/>
    <cellStyle name="Normal 41 2 2 2 5" xfId="26773" xr:uid="{00000000-0005-0000-0000-000085A30000}"/>
    <cellStyle name="Normal 41 2 2 2 6" xfId="39967" xr:uid="{00000000-0005-0000-0000-000086A30000}"/>
    <cellStyle name="Normal 41 2 2 2 7" xfId="51245" xr:uid="{00000000-0005-0000-0000-000087A30000}"/>
    <cellStyle name="Normal 41 2 2 3" xfId="26774" xr:uid="{00000000-0005-0000-0000-000088A30000}"/>
    <cellStyle name="Normal 41 2 2 3 2" xfId="26775" xr:uid="{00000000-0005-0000-0000-000089A30000}"/>
    <cellStyle name="Normal 41 2 2 3 2 2" xfId="26776" xr:uid="{00000000-0005-0000-0000-00008AA30000}"/>
    <cellStyle name="Normal 41 2 2 3 2 2 2" xfId="26777" xr:uid="{00000000-0005-0000-0000-00008BA30000}"/>
    <cellStyle name="Normal 41 2 2 3 2 2 3" xfId="51251" xr:uid="{00000000-0005-0000-0000-00008CA30000}"/>
    <cellStyle name="Normal 41 2 2 3 2 3" xfId="26778" xr:uid="{00000000-0005-0000-0000-00008DA30000}"/>
    <cellStyle name="Normal 41 2 2 3 2 4" xfId="26779" xr:uid="{00000000-0005-0000-0000-00008EA30000}"/>
    <cellStyle name="Normal 41 2 2 3 2 5" xfId="39970" xr:uid="{00000000-0005-0000-0000-00008FA30000}"/>
    <cellStyle name="Normal 41 2 2 3 2 6" xfId="51250" xr:uid="{00000000-0005-0000-0000-000090A30000}"/>
    <cellStyle name="Normal 41 2 2 3 3" xfId="26780" xr:uid="{00000000-0005-0000-0000-000091A30000}"/>
    <cellStyle name="Normal 41 2 2 3 3 2" xfId="26781" xr:uid="{00000000-0005-0000-0000-000092A30000}"/>
    <cellStyle name="Normal 41 2 2 3 3 3" xfId="51252" xr:uid="{00000000-0005-0000-0000-000093A30000}"/>
    <cellStyle name="Normal 41 2 2 3 4" xfId="26782" xr:uid="{00000000-0005-0000-0000-000094A30000}"/>
    <cellStyle name="Normal 41 2 2 3 5" xfId="26783" xr:uid="{00000000-0005-0000-0000-000095A30000}"/>
    <cellStyle name="Normal 41 2 2 3 6" xfId="39969" xr:uid="{00000000-0005-0000-0000-000096A30000}"/>
    <cellStyle name="Normal 41 2 2 3 7" xfId="51249" xr:uid="{00000000-0005-0000-0000-000097A30000}"/>
    <cellStyle name="Normal 41 2 2 4" xfId="26784" xr:uid="{00000000-0005-0000-0000-000098A30000}"/>
    <cellStyle name="Normal 41 2 2 4 2" xfId="26785" xr:uid="{00000000-0005-0000-0000-000099A30000}"/>
    <cellStyle name="Normal 41 2 2 4 2 2" xfId="26786" xr:uid="{00000000-0005-0000-0000-00009AA30000}"/>
    <cellStyle name="Normal 41 2 2 4 2 3" xfId="51254" xr:uid="{00000000-0005-0000-0000-00009BA30000}"/>
    <cellStyle name="Normal 41 2 2 4 3" xfId="26787" xr:uid="{00000000-0005-0000-0000-00009CA30000}"/>
    <cellStyle name="Normal 41 2 2 4 4" xfId="26788" xr:uid="{00000000-0005-0000-0000-00009DA30000}"/>
    <cellStyle name="Normal 41 2 2 4 5" xfId="39971" xr:uid="{00000000-0005-0000-0000-00009EA30000}"/>
    <cellStyle name="Normal 41 2 2 4 6" xfId="51253" xr:uid="{00000000-0005-0000-0000-00009FA30000}"/>
    <cellStyle name="Normal 41 2 2 5" xfId="26789" xr:uid="{00000000-0005-0000-0000-0000A0A30000}"/>
    <cellStyle name="Normal 41 2 2 5 2" xfId="26790" xr:uid="{00000000-0005-0000-0000-0000A1A30000}"/>
    <cellStyle name="Normal 41 2 2 5 2 2" xfId="26791" xr:uid="{00000000-0005-0000-0000-0000A2A30000}"/>
    <cellStyle name="Normal 41 2 2 5 3" xfId="26792" xr:uid="{00000000-0005-0000-0000-0000A3A30000}"/>
    <cellStyle name="Normal 41 2 2 5 4" xfId="26793" xr:uid="{00000000-0005-0000-0000-0000A4A30000}"/>
    <cellStyle name="Normal 41 2 2 5 5" xfId="51255" xr:uid="{00000000-0005-0000-0000-0000A5A30000}"/>
    <cellStyle name="Normal 41 2 2 6" xfId="26794" xr:uid="{00000000-0005-0000-0000-0000A6A30000}"/>
    <cellStyle name="Normal 41 2 2 6 2" xfId="26795" xr:uid="{00000000-0005-0000-0000-0000A7A30000}"/>
    <cellStyle name="Normal 41 2 2 6 2 2" xfId="26796" xr:uid="{00000000-0005-0000-0000-0000A8A30000}"/>
    <cellStyle name="Normal 41 2 2 6 3" xfId="26797" xr:uid="{00000000-0005-0000-0000-0000A9A30000}"/>
    <cellStyle name="Normal 41 2 2 6 4" xfId="26798" xr:uid="{00000000-0005-0000-0000-0000AAA30000}"/>
    <cellStyle name="Normal 41 2 2 7" xfId="26799" xr:uid="{00000000-0005-0000-0000-0000ABA30000}"/>
    <cellStyle name="Normal 41 2 2 7 2" xfId="26800" xr:uid="{00000000-0005-0000-0000-0000ACA30000}"/>
    <cellStyle name="Normal 41 2 2 8" xfId="26801" xr:uid="{00000000-0005-0000-0000-0000ADA30000}"/>
    <cellStyle name="Normal 41 2 2 9" xfId="26802" xr:uid="{00000000-0005-0000-0000-0000AEA30000}"/>
    <cellStyle name="Normal 41 2 3" xfId="26803" xr:uid="{00000000-0005-0000-0000-0000AFA30000}"/>
    <cellStyle name="Normal 41 2 3 2" xfId="26804" xr:uid="{00000000-0005-0000-0000-0000B0A30000}"/>
    <cellStyle name="Normal 41 2 3 2 2" xfId="26805" xr:uid="{00000000-0005-0000-0000-0000B1A30000}"/>
    <cellStyle name="Normal 41 2 3 2 2 2" xfId="26806" xr:uid="{00000000-0005-0000-0000-0000B2A30000}"/>
    <cellStyle name="Normal 41 2 3 2 2 3" xfId="51258" xr:uid="{00000000-0005-0000-0000-0000B3A30000}"/>
    <cellStyle name="Normal 41 2 3 2 3" xfId="26807" xr:uid="{00000000-0005-0000-0000-0000B4A30000}"/>
    <cellStyle name="Normal 41 2 3 2 4" xfId="26808" xr:uid="{00000000-0005-0000-0000-0000B5A30000}"/>
    <cellStyle name="Normal 41 2 3 2 5" xfId="39973" xr:uid="{00000000-0005-0000-0000-0000B6A30000}"/>
    <cellStyle name="Normal 41 2 3 2 6" xfId="51257" xr:uid="{00000000-0005-0000-0000-0000B7A30000}"/>
    <cellStyle name="Normal 41 2 3 3" xfId="26809" xr:uid="{00000000-0005-0000-0000-0000B8A30000}"/>
    <cellStyle name="Normal 41 2 3 3 2" xfId="26810" xr:uid="{00000000-0005-0000-0000-0000B9A30000}"/>
    <cellStyle name="Normal 41 2 3 3 3" xfId="51259" xr:uid="{00000000-0005-0000-0000-0000BAA30000}"/>
    <cellStyle name="Normal 41 2 3 4" xfId="26811" xr:uid="{00000000-0005-0000-0000-0000BBA30000}"/>
    <cellStyle name="Normal 41 2 3 5" xfId="26812" xr:uid="{00000000-0005-0000-0000-0000BCA30000}"/>
    <cellStyle name="Normal 41 2 3 6" xfId="39972" xr:uid="{00000000-0005-0000-0000-0000BDA30000}"/>
    <cellStyle name="Normal 41 2 3 7" xfId="51256" xr:uid="{00000000-0005-0000-0000-0000BEA30000}"/>
    <cellStyle name="Normal 41 2 4" xfId="26813" xr:uid="{00000000-0005-0000-0000-0000BFA30000}"/>
    <cellStyle name="Normal 41 2 4 2" xfId="26814" xr:uid="{00000000-0005-0000-0000-0000C0A30000}"/>
    <cellStyle name="Normal 41 2 4 2 2" xfId="26815" xr:uid="{00000000-0005-0000-0000-0000C1A30000}"/>
    <cellStyle name="Normal 41 2 4 2 2 2" xfId="26816" xr:uid="{00000000-0005-0000-0000-0000C2A30000}"/>
    <cellStyle name="Normal 41 2 4 2 2 3" xfId="51262" xr:uid="{00000000-0005-0000-0000-0000C3A30000}"/>
    <cellStyle name="Normal 41 2 4 2 3" xfId="26817" xr:uid="{00000000-0005-0000-0000-0000C4A30000}"/>
    <cellStyle name="Normal 41 2 4 2 4" xfId="26818" xr:uid="{00000000-0005-0000-0000-0000C5A30000}"/>
    <cellStyle name="Normal 41 2 4 2 5" xfId="39975" xr:uid="{00000000-0005-0000-0000-0000C6A30000}"/>
    <cellStyle name="Normal 41 2 4 2 6" xfId="51261" xr:uid="{00000000-0005-0000-0000-0000C7A30000}"/>
    <cellStyle name="Normal 41 2 4 3" xfId="26819" xr:uid="{00000000-0005-0000-0000-0000C8A30000}"/>
    <cellStyle name="Normal 41 2 4 3 2" xfId="26820" xr:uid="{00000000-0005-0000-0000-0000C9A30000}"/>
    <cellStyle name="Normal 41 2 4 3 3" xfId="51263" xr:uid="{00000000-0005-0000-0000-0000CAA30000}"/>
    <cellStyle name="Normal 41 2 4 4" xfId="26821" xr:uid="{00000000-0005-0000-0000-0000CBA30000}"/>
    <cellStyle name="Normal 41 2 4 5" xfId="26822" xr:uid="{00000000-0005-0000-0000-0000CCA30000}"/>
    <cellStyle name="Normal 41 2 4 6" xfId="39974" xr:uid="{00000000-0005-0000-0000-0000CDA30000}"/>
    <cellStyle name="Normal 41 2 4 7" xfId="51260" xr:uid="{00000000-0005-0000-0000-0000CEA30000}"/>
    <cellStyle name="Normal 41 2 5" xfId="26823" xr:uid="{00000000-0005-0000-0000-0000CFA30000}"/>
    <cellStyle name="Normal 41 2 5 2" xfId="26824" xr:uid="{00000000-0005-0000-0000-0000D0A30000}"/>
    <cellStyle name="Normal 41 2 5 2 2" xfId="26825" xr:uid="{00000000-0005-0000-0000-0000D1A30000}"/>
    <cellStyle name="Normal 41 2 5 2 3" xfId="51265" xr:uid="{00000000-0005-0000-0000-0000D2A30000}"/>
    <cellStyle name="Normal 41 2 5 3" xfId="26826" xr:uid="{00000000-0005-0000-0000-0000D3A30000}"/>
    <cellStyle name="Normal 41 2 5 4" xfId="26827" xr:uid="{00000000-0005-0000-0000-0000D4A30000}"/>
    <cellStyle name="Normal 41 2 5 5" xfId="39976" xr:uid="{00000000-0005-0000-0000-0000D5A30000}"/>
    <cellStyle name="Normal 41 2 5 6" xfId="51264" xr:uid="{00000000-0005-0000-0000-0000D6A30000}"/>
    <cellStyle name="Normal 41 2 6" xfId="26828" xr:uid="{00000000-0005-0000-0000-0000D7A30000}"/>
    <cellStyle name="Normal 41 2 6 2" xfId="26829" xr:uid="{00000000-0005-0000-0000-0000D8A30000}"/>
    <cellStyle name="Normal 41 2 6 2 2" xfId="26830" xr:uid="{00000000-0005-0000-0000-0000D9A30000}"/>
    <cellStyle name="Normal 41 2 6 3" xfId="26831" xr:uid="{00000000-0005-0000-0000-0000DAA30000}"/>
    <cellStyle name="Normal 41 2 6 4" xfId="26832" xr:uid="{00000000-0005-0000-0000-0000DBA30000}"/>
    <cellStyle name="Normal 41 2 6 5" xfId="51266" xr:uid="{00000000-0005-0000-0000-0000DCA30000}"/>
    <cellStyle name="Normal 41 2 7" xfId="26833" xr:uid="{00000000-0005-0000-0000-0000DDA30000}"/>
    <cellStyle name="Normal 41 2 7 2" xfId="26834" xr:uid="{00000000-0005-0000-0000-0000DEA30000}"/>
    <cellStyle name="Normal 41 2 7 2 2" xfId="26835" xr:uid="{00000000-0005-0000-0000-0000DFA30000}"/>
    <cellStyle name="Normal 41 2 7 3" xfId="26836" xr:uid="{00000000-0005-0000-0000-0000E0A30000}"/>
    <cellStyle name="Normal 41 2 7 4" xfId="26837" xr:uid="{00000000-0005-0000-0000-0000E1A30000}"/>
    <cellStyle name="Normal 41 2 8" xfId="26838" xr:uid="{00000000-0005-0000-0000-0000E2A30000}"/>
    <cellStyle name="Normal 41 2 8 2" xfId="26839" xr:uid="{00000000-0005-0000-0000-0000E3A30000}"/>
    <cellStyle name="Normal 41 2 9" xfId="26840" xr:uid="{00000000-0005-0000-0000-0000E4A30000}"/>
    <cellStyle name="Normal 41 3" xfId="26841" xr:uid="{00000000-0005-0000-0000-0000E5A30000}"/>
    <cellStyle name="Normal 41 3 10" xfId="35443" xr:uid="{00000000-0005-0000-0000-0000E6A30000}"/>
    <cellStyle name="Normal 41 3 11" xfId="51267" xr:uid="{00000000-0005-0000-0000-0000E7A30000}"/>
    <cellStyle name="Normal 41 3 2" xfId="26842" xr:uid="{00000000-0005-0000-0000-0000E8A30000}"/>
    <cellStyle name="Normal 41 3 2 2" xfId="26843" xr:uid="{00000000-0005-0000-0000-0000E9A30000}"/>
    <cellStyle name="Normal 41 3 2 2 2" xfId="26844" xr:uid="{00000000-0005-0000-0000-0000EAA30000}"/>
    <cellStyle name="Normal 41 3 2 2 2 2" xfId="26845" xr:uid="{00000000-0005-0000-0000-0000EBA30000}"/>
    <cellStyle name="Normal 41 3 2 2 2 3" xfId="51270" xr:uid="{00000000-0005-0000-0000-0000ECA30000}"/>
    <cellStyle name="Normal 41 3 2 2 3" xfId="26846" xr:uid="{00000000-0005-0000-0000-0000EDA30000}"/>
    <cellStyle name="Normal 41 3 2 2 4" xfId="26847" xr:uid="{00000000-0005-0000-0000-0000EEA30000}"/>
    <cellStyle name="Normal 41 3 2 2 5" xfId="39978" xr:uid="{00000000-0005-0000-0000-0000EFA30000}"/>
    <cellStyle name="Normal 41 3 2 2 6" xfId="51269" xr:uid="{00000000-0005-0000-0000-0000F0A30000}"/>
    <cellStyle name="Normal 41 3 2 3" xfId="26848" xr:uid="{00000000-0005-0000-0000-0000F1A30000}"/>
    <cellStyle name="Normal 41 3 2 3 2" xfId="26849" xr:uid="{00000000-0005-0000-0000-0000F2A30000}"/>
    <cellStyle name="Normal 41 3 2 3 3" xfId="51271" xr:uid="{00000000-0005-0000-0000-0000F3A30000}"/>
    <cellStyle name="Normal 41 3 2 4" xfId="26850" xr:uid="{00000000-0005-0000-0000-0000F4A30000}"/>
    <cellStyle name="Normal 41 3 2 5" xfId="26851" xr:uid="{00000000-0005-0000-0000-0000F5A30000}"/>
    <cellStyle name="Normal 41 3 2 6" xfId="39977" xr:uid="{00000000-0005-0000-0000-0000F6A30000}"/>
    <cellStyle name="Normal 41 3 2 7" xfId="51268" xr:uid="{00000000-0005-0000-0000-0000F7A30000}"/>
    <cellStyle name="Normal 41 3 3" xfId="26852" xr:uid="{00000000-0005-0000-0000-0000F8A30000}"/>
    <cellStyle name="Normal 41 3 3 2" xfId="26853" xr:uid="{00000000-0005-0000-0000-0000F9A30000}"/>
    <cellStyle name="Normal 41 3 3 2 2" xfId="26854" xr:uid="{00000000-0005-0000-0000-0000FAA30000}"/>
    <cellStyle name="Normal 41 3 3 2 2 2" xfId="26855" xr:uid="{00000000-0005-0000-0000-0000FBA30000}"/>
    <cellStyle name="Normal 41 3 3 2 2 3" xfId="51274" xr:uid="{00000000-0005-0000-0000-0000FCA30000}"/>
    <cellStyle name="Normal 41 3 3 2 3" xfId="26856" xr:uid="{00000000-0005-0000-0000-0000FDA30000}"/>
    <cellStyle name="Normal 41 3 3 2 4" xfId="26857" xr:uid="{00000000-0005-0000-0000-0000FEA30000}"/>
    <cellStyle name="Normal 41 3 3 2 5" xfId="39980" xr:uid="{00000000-0005-0000-0000-0000FFA30000}"/>
    <cellStyle name="Normal 41 3 3 2 6" xfId="51273" xr:uid="{00000000-0005-0000-0000-000000A40000}"/>
    <cellStyle name="Normal 41 3 3 3" xfId="26858" xr:uid="{00000000-0005-0000-0000-000001A40000}"/>
    <cellStyle name="Normal 41 3 3 3 2" xfId="26859" xr:uid="{00000000-0005-0000-0000-000002A40000}"/>
    <cellStyle name="Normal 41 3 3 3 3" xfId="51275" xr:uid="{00000000-0005-0000-0000-000003A40000}"/>
    <cellStyle name="Normal 41 3 3 4" xfId="26860" xr:uid="{00000000-0005-0000-0000-000004A40000}"/>
    <cellStyle name="Normal 41 3 3 5" xfId="26861" xr:uid="{00000000-0005-0000-0000-000005A40000}"/>
    <cellStyle name="Normal 41 3 3 6" xfId="39979" xr:uid="{00000000-0005-0000-0000-000006A40000}"/>
    <cellStyle name="Normal 41 3 3 7" xfId="51272" xr:uid="{00000000-0005-0000-0000-000007A40000}"/>
    <cellStyle name="Normal 41 3 4" xfId="26862" xr:uid="{00000000-0005-0000-0000-000008A40000}"/>
    <cellStyle name="Normal 41 3 4 2" xfId="26863" xr:uid="{00000000-0005-0000-0000-000009A40000}"/>
    <cellStyle name="Normal 41 3 4 2 2" xfId="26864" xr:uid="{00000000-0005-0000-0000-00000AA40000}"/>
    <cellStyle name="Normal 41 3 4 2 3" xfId="51277" xr:uid="{00000000-0005-0000-0000-00000BA40000}"/>
    <cellStyle name="Normal 41 3 4 3" xfId="26865" xr:uid="{00000000-0005-0000-0000-00000CA40000}"/>
    <cellStyle name="Normal 41 3 4 4" xfId="26866" xr:uid="{00000000-0005-0000-0000-00000DA40000}"/>
    <cellStyle name="Normal 41 3 4 5" xfId="39981" xr:uid="{00000000-0005-0000-0000-00000EA40000}"/>
    <cellStyle name="Normal 41 3 4 6" xfId="51276" xr:uid="{00000000-0005-0000-0000-00000FA40000}"/>
    <cellStyle name="Normal 41 3 5" xfId="26867" xr:uid="{00000000-0005-0000-0000-000010A40000}"/>
    <cellStyle name="Normal 41 3 5 2" xfId="26868" xr:uid="{00000000-0005-0000-0000-000011A40000}"/>
    <cellStyle name="Normal 41 3 5 2 2" xfId="26869" xr:uid="{00000000-0005-0000-0000-000012A40000}"/>
    <cellStyle name="Normal 41 3 5 3" xfId="26870" xr:uid="{00000000-0005-0000-0000-000013A40000}"/>
    <cellStyle name="Normal 41 3 5 4" xfId="26871" xr:uid="{00000000-0005-0000-0000-000014A40000}"/>
    <cellStyle name="Normal 41 3 5 5" xfId="51278" xr:uid="{00000000-0005-0000-0000-000015A40000}"/>
    <cellStyle name="Normal 41 3 6" xfId="26872" xr:uid="{00000000-0005-0000-0000-000016A40000}"/>
    <cellStyle name="Normal 41 3 6 2" xfId="26873" xr:uid="{00000000-0005-0000-0000-000017A40000}"/>
    <cellStyle name="Normal 41 3 6 2 2" xfId="26874" xr:uid="{00000000-0005-0000-0000-000018A40000}"/>
    <cellStyle name="Normal 41 3 6 3" xfId="26875" xr:uid="{00000000-0005-0000-0000-000019A40000}"/>
    <cellStyle name="Normal 41 3 6 4" xfId="26876" xr:uid="{00000000-0005-0000-0000-00001AA40000}"/>
    <cellStyle name="Normal 41 3 7" xfId="26877" xr:uid="{00000000-0005-0000-0000-00001BA40000}"/>
    <cellStyle name="Normal 41 3 7 2" xfId="26878" xr:uid="{00000000-0005-0000-0000-00001CA40000}"/>
    <cellStyle name="Normal 41 3 8" xfId="26879" xr:uid="{00000000-0005-0000-0000-00001DA40000}"/>
    <cellStyle name="Normal 41 3 9" xfId="26880" xr:uid="{00000000-0005-0000-0000-00001EA40000}"/>
    <cellStyle name="Normal 41 4" xfId="26881" xr:uid="{00000000-0005-0000-0000-00001FA40000}"/>
    <cellStyle name="Normal 41 4 2" xfId="26882" xr:uid="{00000000-0005-0000-0000-000020A40000}"/>
    <cellStyle name="Normal 41 4 2 2" xfId="26883" xr:uid="{00000000-0005-0000-0000-000021A40000}"/>
    <cellStyle name="Normal 41 4 2 2 2" xfId="26884" xr:uid="{00000000-0005-0000-0000-000022A40000}"/>
    <cellStyle name="Normal 41 4 2 2 3" xfId="51281" xr:uid="{00000000-0005-0000-0000-000023A40000}"/>
    <cellStyle name="Normal 41 4 2 3" xfId="26885" xr:uid="{00000000-0005-0000-0000-000024A40000}"/>
    <cellStyle name="Normal 41 4 2 4" xfId="26886" xr:uid="{00000000-0005-0000-0000-000025A40000}"/>
    <cellStyle name="Normal 41 4 2 5" xfId="39983" xr:uid="{00000000-0005-0000-0000-000026A40000}"/>
    <cellStyle name="Normal 41 4 2 6" xfId="51280" xr:uid="{00000000-0005-0000-0000-000027A40000}"/>
    <cellStyle name="Normal 41 4 3" xfId="26887" xr:uid="{00000000-0005-0000-0000-000028A40000}"/>
    <cellStyle name="Normal 41 4 3 2" xfId="26888" xr:uid="{00000000-0005-0000-0000-000029A40000}"/>
    <cellStyle name="Normal 41 4 3 3" xfId="51282" xr:uid="{00000000-0005-0000-0000-00002AA40000}"/>
    <cellStyle name="Normal 41 4 4" xfId="26889" xr:uid="{00000000-0005-0000-0000-00002BA40000}"/>
    <cellStyle name="Normal 41 4 5" xfId="26890" xr:uid="{00000000-0005-0000-0000-00002CA40000}"/>
    <cellStyle name="Normal 41 4 6" xfId="39982" xr:uid="{00000000-0005-0000-0000-00002DA40000}"/>
    <cellStyle name="Normal 41 4 7" xfId="51279" xr:uid="{00000000-0005-0000-0000-00002EA40000}"/>
    <cellStyle name="Normal 41 5" xfId="26891" xr:uid="{00000000-0005-0000-0000-00002FA40000}"/>
    <cellStyle name="Normal 41 5 2" xfId="26892" xr:uid="{00000000-0005-0000-0000-000030A40000}"/>
    <cellStyle name="Normal 41 5 2 2" xfId="26893" xr:uid="{00000000-0005-0000-0000-000031A40000}"/>
    <cellStyle name="Normal 41 5 2 2 2" xfId="26894" xr:uid="{00000000-0005-0000-0000-000032A40000}"/>
    <cellStyle name="Normal 41 5 2 2 3" xfId="51285" xr:uid="{00000000-0005-0000-0000-000033A40000}"/>
    <cellStyle name="Normal 41 5 2 3" xfId="26895" xr:uid="{00000000-0005-0000-0000-000034A40000}"/>
    <cellStyle name="Normal 41 5 2 4" xfId="26896" xr:uid="{00000000-0005-0000-0000-000035A40000}"/>
    <cellStyle name="Normal 41 5 2 5" xfId="39985" xr:uid="{00000000-0005-0000-0000-000036A40000}"/>
    <cellStyle name="Normal 41 5 2 6" xfId="51284" xr:uid="{00000000-0005-0000-0000-000037A40000}"/>
    <cellStyle name="Normal 41 5 3" xfId="26897" xr:uid="{00000000-0005-0000-0000-000038A40000}"/>
    <cellStyle name="Normal 41 5 3 2" xfId="26898" xr:uid="{00000000-0005-0000-0000-000039A40000}"/>
    <cellStyle name="Normal 41 5 3 3" xfId="51286" xr:uid="{00000000-0005-0000-0000-00003AA40000}"/>
    <cellStyle name="Normal 41 5 4" xfId="26899" xr:uid="{00000000-0005-0000-0000-00003BA40000}"/>
    <cellStyle name="Normal 41 5 5" xfId="26900" xr:uid="{00000000-0005-0000-0000-00003CA40000}"/>
    <cellStyle name="Normal 41 5 6" xfId="39984" xr:uid="{00000000-0005-0000-0000-00003DA40000}"/>
    <cellStyle name="Normal 41 5 7" xfId="51283" xr:uid="{00000000-0005-0000-0000-00003EA40000}"/>
    <cellStyle name="Normal 41 6" xfId="26901" xr:uid="{00000000-0005-0000-0000-00003FA40000}"/>
    <cellStyle name="Normal 41 6 2" xfId="26902" xr:uid="{00000000-0005-0000-0000-000040A40000}"/>
    <cellStyle name="Normal 41 6 2 2" xfId="26903" xr:uid="{00000000-0005-0000-0000-000041A40000}"/>
    <cellStyle name="Normal 41 6 2 3" xfId="51288" xr:uid="{00000000-0005-0000-0000-000042A40000}"/>
    <cellStyle name="Normal 41 6 3" xfId="26904" xr:uid="{00000000-0005-0000-0000-000043A40000}"/>
    <cellStyle name="Normal 41 6 4" xfId="26905" xr:uid="{00000000-0005-0000-0000-000044A40000}"/>
    <cellStyle name="Normal 41 6 5" xfId="39986" xr:uid="{00000000-0005-0000-0000-000045A40000}"/>
    <cellStyle name="Normal 41 6 6" xfId="51287" xr:uid="{00000000-0005-0000-0000-000046A40000}"/>
    <cellStyle name="Normal 41 7" xfId="26906" xr:uid="{00000000-0005-0000-0000-000047A40000}"/>
    <cellStyle name="Normal 41 7 2" xfId="26907" xr:uid="{00000000-0005-0000-0000-000048A40000}"/>
    <cellStyle name="Normal 41 7 2 2" xfId="26908" xr:uid="{00000000-0005-0000-0000-000049A40000}"/>
    <cellStyle name="Normal 41 7 3" xfId="26909" xr:uid="{00000000-0005-0000-0000-00004AA40000}"/>
    <cellStyle name="Normal 41 7 4" xfId="26910" xr:uid="{00000000-0005-0000-0000-00004BA40000}"/>
    <cellStyle name="Normal 41 7 5" xfId="51289" xr:uid="{00000000-0005-0000-0000-00004CA40000}"/>
    <cellStyle name="Normal 41 8" xfId="26911" xr:uid="{00000000-0005-0000-0000-00004DA40000}"/>
    <cellStyle name="Normal 41 8 2" xfId="26912" xr:uid="{00000000-0005-0000-0000-00004EA40000}"/>
    <cellStyle name="Normal 41 8 2 2" xfId="26913" xr:uid="{00000000-0005-0000-0000-00004FA40000}"/>
    <cellStyle name="Normal 41 8 3" xfId="26914" xr:uid="{00000000-0005-0000-0000-000050A40000}"/>
    <cellStyle name="Normal 41 8 4" xfId="26915" xr:uid="{00000000-0005-0000-0000-000051A40000}"/>
    <cellStyle name="Normal 41 9" xfId="26916" xr:uid="{00000000-0005-0000-0000-000052A40000}"/>
    <cellStyle name="Normal 41 9 2" xfId="26917" xr:uid="{00000000-0005-0000-0000-000053A40000}"/>
    <cellStyle name="Normal 42" xfId="26918" xr:uid="{00000000-0005-0000-0000-000054A40000}"/>
    <cellStyle name="Normal 42 2" xfId="26919" xr:uid="{00000000-0005-0000-0000-000055A40000}"/>
    <cellStyle name="Normal 42 2 2" xfId="26920" xr:uid="{00000000-0005-0000-0000-000056A40000}"/>
    <cellStyle name="Normal 42 3" xfId="26921" xr:uid="{00000000-0005-0000-0000-000057A40000}"/>
    <cellStyle name="Normal 43" xfId="26922" xr:uid="{00000000-0005-0000-0000-000058A40000}"/>
    <cellStyle name="Normal 43 10" xfId="26923" xr:uid="{00000000-0005-0000-0000-000059A40000}"/>
    <cellStyle name="Normal 43 11" xfId="26924" xr:uid="{00000000-0005-0000-0000-00005AA40000}"/>
    <cellStyle name="Normal 43 12" xfId="35444" xr:uid="{00000000-0005-0000-0000-00005BA40000}"/>
    <cellStyle name="Normal 43 13" xfId="51290" xr:uid="{00000000-0005-0000-0000-00005CA40000}"/>
    <cellStyle name="Normal 43 2" xfId="26925" xr:uid="{00000000-0005-0000-0000-00005DA40000}"/>
    <cellStyle name="Normal 43 2 10" xfId="26926" xr:uid="{00000000-0005-0000-0000-00005EA40000}"/>
    <cellStyle name="Normal 43 2 11" xfId="35445" xr:uid="{00000000-0005-0000-0000-00005FA40000}"/>
    <cellStyle name="Normal 43 2 12" xfId="51291" xr:uid="{00000000-0005-0000-0000-000060A40000}"/>
    <cellStyle name="Normal 43 2 2" xfId="26927" xr:uid="{00000000-0005-0000-0000-000061A40000}"/>
    <cellStyle name="Normal 43 2 2 10" xfId="35446" xr:uid="{00000000-0005-0000-0000-000062A40000}"/>
    <cellStyle name="Normal 43 2 2 11" xfId="51292" xr:uid="{00000000-0005-0000-0000-000063A40000}"/>
    <cellStyle name="Normal 43 2 2 2" xfId="26928" xr:uid="{00000000-0005-0000-0000-000064A40000}"/>
    <cellStyle name="Normal 43 2 2 2 2" xfId="26929" xr:uid="{00000000-0005-0000-0000-000065A40000}"/>
    <cellStyle name="Normal 43 2 2 2 2 2" xfId="26930" xr:uid="{00000000-0005-0000-0000-000066A40000}"/>
    <cellStyle name="Normal 43 2 2 2 2 2 2" xfId="26931" xr:uid="{00000000-0005-0000-0000-000067A40000}"/>
    <cellStyle name="Normal 43 2 2 2 2 2 3" xfId="51295" xr:uid="{00000000-0005-0000-0000-000068A40000}"/>
    <cellStyle name="Normal 43 2 2 2 2 3" xfId="26932" xr:uid="{00000000-0005-0000-0000-000069A40000}"/>
    <cellStyle name="Normal 43 2 2 2 2 4" xfId="26933" xr:uid="{00000000-0005-0000-0000-00006AA40000}"/>
    <cellStyle name="Normal 43 2 2 2 2 5" xfId="39988" xr:uid="{00000000-0005-0000-0000-00006BA40000}"/>
    <cellStyle name="Normal 43 2 2 2 2 6" xfId="51294" xr:uid="{00000000-0005-0000-0000-00006CA40000}"/>
    <cellStyle name="Normal 43 2 2 2 3" xfId="26934" xr:uid="{00000000-0005-0000-0000-00006DA40000}"/>
    <cellStyle name="Normal 43 2 2 2 3 2" xfId="26935" xr:uid="{00000000-0005-0000-0000-00006EA40000}"/>
    <cellStyle name="Normal 43 2 2 2 3 3" xfId="51296" xr:uid="{00000000-0005-0000-0000-00006FA40000}"/>
    <cellStyle name="Normal 43 2 2 2 4" xfId="26936" xr:uid="{00000000-0005-0000-0000-000070A40000}"/>
    <cellStyle name="Normal 43 2 2 2 5" xfId="26937" xr:uid="{00000000-0005-0000-0000-000071A40000}"/>
    <cellStyle name="Normal 43 2 2 2 6" xfId="39987" xr:uid="{00000000-0005-0000-0000-000072A40000}"/>
    <cellStyle name="Normal 43 2 2 2 7" xfId="51293" xr:uid="{00000000-0005-0000-0000-000073A40000}"/>
    <cellStyle name="Normal 43 2 2 3" xfId="26938" xr:uid="{00000000-0005-0000-0000-000074A40000}"/>
    <cellStyle name="Normal 43 2 2 3 2" xfId="26939" xr:uid="{00000000-0005-0000-0000-000075A40000}"/>
    <cellStyle name="Normal 43 2 2 3 2 2" xfId="26940" xr:uid="{00000000-0005-0000-0000-000076A40000}"/>
    <cellStyle name="Normal 43 2 2 3 2 2 2" xfId="26941" xr:uid="{00000000-0005-0000-0000-000077A40000}"/>
    <cellStyle name="Normal 43 2 2 3 2 2 3" xfId="51299" xr:uid="{00000000-0005-0000-0000-000078A40000}"/>
    <cellStyle name="Normal 43 2 2 3 2 3" xfId="26942" xr:uid="{00000000-0005-0000-0000-000079A40000}"/>
    <cellStyle name="Normal 43 2 2 3 2 4" xfId="26943" xr:uid="{00000000-0005-0000-0000-00007AA40000}"/>
    <cellStyle name="Normal 43 2 2 3 2 5" xfId="39990" xr:uid="{00000000-0005-0000-0000-00007BA40000}"/>
    <cellStyle name="Normal 43 2 2 3 2 6" xfId="51298" xr:uid="{00000000-0005-0000-0000-00007CA40000}"/>
    <cellStyle name="Normal 43 2 2 3 3" xfId="26944" xr:uid="{00000000-0005-0000-0000-00007DA40000}"/>
    <cellStyle name="Normal 43 2 2 3 3 2" xfId="26945" xr:uid="{00000000-0005-0000-0000-00007EA40000}"/>
    <cellStyle name="Normal 43 2 2 3 3 3" xfId="51300" xr:uid="{00000000-0005-0000-0000-00007FA40000}"/>
    <cellStyle name="Normal 43 2 2 3 4" xfId="26946" xr:uid="{00000000-0005-0000-0000-000080A40000}"/>
    <cellStyle name="Normal 43 2 2 3 5" xfId="26947" xr:uid="{00000000-0005-0000-0000-000081A40000}"/>
    <cellStyle name="Normal 43 2 2 3 6" xfId="39989" xr:uid="{00000000-0005-0000-0000-000082A40000}"/>
    <cellStyle name="Normal 43 2 2 3 7" xfId="51297" xr:uid="{00000000-0005-0000-0000-000083A40000}"/>
    <cellStyle name="Normal 43 2 2 4" xfId="26948" xr:uid="{00000000-0005-0000-0000-000084A40000}"/>
    <cellStyle name="Normal 43 2 2 4 2" xfId="26949" xr:uid="{00000000-0005-0000-0000-000085A40000}"/>
    <cellStyle name="Normal 43 2 2 4 2 2" xfId="26950" xr:uid="{00000000-0005-0000-0000-000086A40000}"/>
    <cellStyle name="Normal 43 2 2 4 2 3" xfId="51302" xr:uid="{00000000-0005-0000-0000-000087A40000}"/>
    <cellStyle name="Normal 43 2 2 4 3" xfId="26951" xr:uid="{00000000-0005-0000-0000-000088A40000}"/>
    <cellStyle name="Normal 43 2 2 4 4" xfId="26952" xr:uid="{00000000-0005-0000-0000-000089A40000}"/>
    <cellStyle name="Normal 43 2 2 4 5" xfId="39991" xr:uid="{00000000-0005-0000-0000-00008AA40000}"/>
    <cellStyle name="Normal 43 2 2 4 6" xfId="51301" xr:uid="{00000000-0005-0000-0000-00008BA40000}"/>
    <cellStyle name="Normal 43 2 2 5" xfId="26953" xr:uid="{00000000-0005-0000-0000-00008CA40000}"/>
    <cellStyle name="Normal 43 2 2 5 2" xfId="26954" xr:uid="{00000000-0005-0000-0000-00008DA40000}"/>
    <cellStyle name="Normal 43 2 2 5 2 2" xfId="26955" xr:uid="{00000000-0005-0000-0000-00008EA40000}"/>
    <cellStyle name="Normal 43 2 2 5 3" xfId="26956" xr:uid="{00000000-0005-0000-0000-00008FA40000}"/>
    <cellStyle name="Normal 43 2 2 5 4" xfId="26957" xr:uid="{00000000-0005-0000-0000-000090A40000}"/>
    <cellStyle name="Normal 43 2 2 5 5" xfId="51303" xr:uid="{00000000-0005-0000-0000-000091A40000}"/>
    <cellStyle name="Normal 43 2 2 6" xfId="26958" xr:uid="{00000000-0005-0000-0000-000092A40000}"/>
    <cellStyle name="Normal 43 2 2 6 2" xfId="26959" xr:uid="{00000000-0005-0000-0000-000093A40000}"/>
    <cellStyle name="Normal 43 2 2 6 2 2" xfId="26960" xr:uid="{00000000-0005-0000-0000-000094A40000}"/>
    <cellStyle name="Normal 43 2 2 6 3" xfId="26961" xr:uid="{00000000-0005-0000-0000-000095A40000}"/>
    <cellStyle name="Normal 43 2 2 6 4" xfId="26962" xr:uid="{00000000-0005-0000-0000-000096A40000}"/>
    <cellStyle name="Normal 43 2 2 7" xfId="26963" xr:uid="{00000000-0005-0000-0000-000097A40000}"/>
    <cellStyle name="Normal 43 2 2 7 2" xfId="26964" xr:uid="{00000000-0005-0000-0000-000098A40000}"/>
    <cellStyle name="Normal 43 2 2 8" xfId="26965" xr:uid="{00000000-0005-0000-0000-000099A40000}"/>
    <cellStyle name="Normal 43 2 2 9" xfId="26966" xr:uid="{00000000-0005-0000-0000-00009AA40000}"/>
    <cellStyle name="Normal 43 2 3" xfId="26967" xr:uid="{00000000-0005-0000-0000-00009BA40000}"/>
    <cellStyle name="Normal 43 2 3 2" xfId="26968" xr:uid="{00000000-0005-0000-0000-00009CA40000}"/>
    <cellStyle name="Normal 43 2 3 2 2" xfId="26969" xr:uid="{00000000-0005-0000-0000-00009DA40000}"/>
    <cellStyle name="Normal 43 2 3 2 2 2" xfId="26970" xr:uid="{00000000-0005-0000-0000-00009EA40000}"/>
    <cellStyle name="Normal 43 2 3 2 2 3" xfId="51306" xr:uid="{00000000-0005-0000-0000-00009FA40000}"/>
    <cellStyle name="Normal 43 2 3 2 3" xfId="26971" xr:uid="{00000000-0005-0000-0000-0000A0A40000}"/>
    <cellStyle name="Normal 43 2 3 2 4" xfId="26972" xr:uid="{00000000-0005-0000-0000-0000A1A40000}"/>
    <cellStyle name="Normal 43 2 3 2 5" xfId="39993" xr:uid="{00000000-0005-0000-0000-0000A2A40000}"/>
    <cellStyle name="Normal 43 2 3 2 6" xfId="51305" xr:uid="{00000000-0005-0000-0000-0000A3A40000}"/>
    <cellStyle name="Normal 43 2 3 3" xfId="26973" xr:uid="{00000000-0005-0000-0000-0000A4A40000}"/>
    <cellStyle name="Normal 43 2 3 3 2" xfId="26974" xr:uid="{00000000-0005-0000-0000-0000A5A40000}"/>
    <cellStyle name="Normal 43 2 3 3 3" xfId="51307" xr:uid="{00000000-0005-0000-0000-0000A6A40000}"/>
    <cellStyle name="Normal 43 2 3 4" xfId="26975" xr:uid="{00000000-0005-0000-0000-0000A7A40000}"/>
    <cellStyle name="Normal 43 2 3 5" xfId="26976" xr:uid="{00000000-0005-0000-0000-0000A8A40000}"/>
    <cellStyle name="Normal 43 2 3 6" xfId="39992" xr:uid="{00000000-0005-0000-0000-0000A9A40000}"/>
    <cellStyle name="Normal 43 2 3 7" xfId="51304" xr:uid="{00000000-0005-0000-0000-0000AAA40000}"/>
    <cellStyle name="Normal 43 2 4" xfId="26977" xr:uid="{00000000-0005-0000-0000-0000ABA40000}"/>
    <cellStyle name="Normal 43 2 4 2" xfId="26978" xr:uid="{00000000-0005-0000-0000-0000ACA40000}"/>
    <cellStyle name="Normal 43 2 4 2 2" xfId="26979" xr:uid="{00000000-0005-0000-0000-0000ADA40000}"/>
    <cellStyle name="Normal 43 2 4 2 2 2" xfId="26980" xr:uid="{00000000-0005-0000-0000-0000AEA40000}"/>
    <cellStyle name="Normal 43 2 4 2 2 3" xfId="51310" xr:uid="{00000000-0005-0000-0000-0000AFA40000}"/>
    <cellStyle name="Normal 43 2 4 2 3" xfId="26981" xr:uid="{00000000-0005-0000-0000-0000B0A40000}"/>
    <cellStyle name="Normal 43 2 4 2 4" xfId="26982" xr:uid="{00000000-0005-0000-0000-0000B1A40000}"/>
    <cellStyle name="Normal 43 2 4 2 5" xfId="39995" xr:uid="{00000000-0005-0000-0000-0000B2A40000}"/>
    <cellStyle name="Normal 43 2 4 2 6" xfId="51309" xr:uid="{00000000-0005-0000-0000-0000B3A40000}"/>
    <cellStyle name="Normal 43 2 4 3" xfId="26983" xr:uid="{00000000-0005-0000-0000-0000B4A40000}"/>
    <cellStyle name="Normal 43 2 4 3 2" xfId="26984" xr:uid="{00000000-0005-0000-0000-0000B5A40000}"/>
    <cellStyle name="Normal 43 2 4 3 3" xfId="51311" xr:uid="{00000000-0005-0000-0000-0000B6A40000}"/>
    <cellStyle name="Normal 43 2 4 4" xfId="26985" xr:uid="{00000000-0005-0000-0000-0000B7A40000}"/>
    <cellStyle name="Normal 43 2 4 5" xfId="26986" xr:uid="{00000000-0005-0000-0000-0000B8A40000}"/>
    <cellStyle name="Normal 43 2 4 6" xfId="39994" xr:uid="{00000000-0005-0000-0000-0000B9A40000}"/>
    <cellStyle name="Normal 43 2 4 7" xfId="51308" xr:uid="{00000000-0005-0000-0000-0000BAA40000}"/>
    <cellStyle name="Normal 43 2 5" xfId="26987" xr:uid="{00000000-0005-0000-0000-0000BBA40000}"/>
    <cellStyle name="Normal 43 2 5 2" xfId="26988" xr:uid="{00000000-0005-0000-0000-0000BCA40000}"/>
    <cellStyle name="Normal 43 2 5 2 2" xfId="26989" xr:uid="{00000000-0005-0000-0000-0000BDA40000}"/>
    <cellStyle name="Normal 43 2 5 2 3" xfId="51313" xr:uid="{00000000-0005-0000-0000-0000BEA40000}"/>
    <cellStyle name="Normal 43 2 5 3" xfId="26990" xr:uid="{00000000-0005-0000-0000-0000BFA40000}"/>
    <cellStyle name="Normal 43 2 5 4" xfId="26991" xr:uid="{00000000-0005-0000-0000-0000C0A40000}"/>
    <cellStyle name="Normal 43 2 5 5" xfId="39996" xr:uid="{00000000-0005-0000-0000-0000C1A40000}"/>
    <cellStyle name="Normal 43 2 5 6" xfId="51312" xr:uid="{00000000-0005-0000-0000-0000C2A40000}"/>
    <cellStyle name="Normal 43 2 6" xfId="26992" xr:uid="{00000000-0005-0000-0000-0000C3A40000}"/>
    <cellStyle name="Normal 43 2 6 2" xfId="26993" xr:uid="{00000000-0005-0000-0000-0000C4A40000}"/>
    <cellStyle name="Normal 43 2 6 2 2" xfId="26994" xr:uid="{00000000-0005-0000-0000-0000C5A40000}"/>
    <cellStyle name="Normal 43 2 6 3" xfId="26995" xr:uid="{00000000-0005-0000-0000-0000C6A40000}"/>
    <cellStyle name="Normal 43 2 6 4" xfId="26996" xr:uid="{00000000-0005-0000-0000-0000C7A40000}"/>
    <cellStyle name="Normal 43 2 6 5" xfId="51314" xr:uid="{00000000-0005-0000-0000-0000C8A40000}"/>
    <cellStyle name="Normal 43 2 7" xfId="26997" xr:uid="{00000000-0005-0000-0000-0000C9A40000}"/>
    <cellStyle name="Normal 43 2 7 2" xfId="26998" xr:uid="{00000000-0005-0000-0000-0000CAA40000}"/>
    <cellStyle name="Normal 43 2 7 2 2" xfId="26999" xr:uid="{00000000-0005-0000-0000-0000CBA40000}"/>
    <cellStyle name="Normal 43 2 7 3" xfId="27000" xr:uid="{00000000-0005-0000-0000-0000CCA40000}"/>
    <cellStyle name="Normal 43 2 7 4" xfId="27001" xr:uid="{00000000-0005-0000-0000-0000CDA40000}"/>
    <cellStyle name="Normal 43 2 8" xfId="27002" xr:uid="{00000000-0005-0000-0000-0000CEA40000}"/>
    <cellStyle name="Normal 43 2 8 2" xfId="27003" xr:uid="{00000000-0005-0000-0000-0000CFA40000}"/>
    <cellStyle name="Normal 43 2 9" xfId="27004" xr:uid="{00000000-0005-0000-0000-0000D0A40000}"/>
    <cellStyle name="Normal 43 3" xfId="27005" xr:uid="{00000000-0005-0000-0000-0000D1A40000}"/>
    <cellStyle name="Normal 43 3 10" xfId="35447" xr:uid="{00000000-0005-0000-0000-0000D2A40000}"/>
    <cellStyle name="Normal 43 3 11" xfId="51315" xr:uid="{00000000-0005-0000-0000-0000D3A40000}"/>
    <cellStyle name="Normal 43 3 2" xfId="27006" xr:uid="{00000000-0005-0000-0000-0000D4A40000}"/>
    <cellStyle name="Normal 43 3 2 2" xfId="27007" xr:uid="{00000000-0005-0000-0000-0000D5A40000}"/>
    <cellStyle name="Normal 43 3 2 2 2" xfId="27008" xr:uid="{00000000-0005-0000-0000-0000D6A40000}"/>
    <cellStyle name="Normal 43 3 2 2 2 2" xfId="27009" xr:uid="{00000000-0005-0000-0000-0000D7A40000}"/>
    <cellStyle name="Normal 43 3 2 2 2 3" xfId="51318" xr:uid="{00000000-0005-0000-0000-0000D8A40000}"/>
    <cellStyle name="Normal 43 3 2 2 3" xfId="27010" xr:uid="{00000000-0005-0000-0000-0000D9A40000}"/>
    <cellStyle name="Normal 43 3 2 2 4" xfId="27011" xr:uid="{00000000-0005-0000-0000-0000DAA40000}"/>
    <cellStyle name="Normal 43 3 2 2 5" xfId="39998" xr:uid="{00000000-0005-0000-0000-0000DBA40000}"/>
    <cellStyle name="Normal 43 3 2 2 6" xfId="51317" xr:uid="{00000000-0005-0000-0000-0000DCA40000}"/>
    <cellStyle name="Normal 43 3 2 3" xfId="27012" xr:uid="{00000000-0005-0000-0000-0000DDA40000}"/>
    <cellStyle name="Normal 43 3 2 3 2" xfId="27013" xr:uid="{00000000-0005-0000-0000-0000DEA40000}"/>
    <cellStyle name="Normal 43 3 2 3 3" xfId="51319" xr:uid="{00000000-0005-0000-0000-0000DFA40000}"/>
    <cellStyle name="Normal 43 3 2 4" xfId="27014" xr:uid="{00000000-0005-0000-0000-0000E0A40000}"/>
    <cellStyle name="Normal 43 3 2 5" xfId="27015" xr:uid="{00000000-0005-0000-0000-0000E1A40000}"/>
    <cellStyle name="Normal 43 3 2 6" xfId="39997" xr:uid="{00000000-0005-0000-0000-0000E2A40000}"/>
    <cellStyle name="Normal 43 3 2 7" xfId="51316" xr:uid="{00000000-0005-0000-0000-0000E3A40000}"/>
    <cellStyle name="Normal 43 3 3" xfId="27016" xr:uid="{00000000-0005-0000-0000-0000E4A40000}"/>
    <cellStyle name="Normal 43 3 3 2" xfId="27017" xr:uid="{00000000-0005-0000-0000-0000E5A40000}"/>
    <cellStyle name="Normal 43 3 3 2 2" xfId="27018" xr:uid="{00000000-0005-0000-0000-0000E6A40000}"/>
    <cellStyle name="Normal 43 3 3 2 2 2" xfId="27019" xr:uid="{00000000-0005-0000-0000-0000E7A40000}"/>
    <cellStyle name="Normal 43 3 3 2 2 3" xfId="51322" xr:uid="{00000000-0005-0000-0000-0000E8A40000}"/>
    <cellStyle name="Normal 43 3 3 2 3" xfId="27020" xr:uid="{00000000-0005-0000-0000-0000E9A40000}"/>
    <cellStyle name="Normal 43 3 3 2 4" xfId="27021" xr:uid="{00000000-0005-0000-0000-0000EAA40000}"/>
    <cellStyle name="Normal 43 3 3 2 5" xfId="40000" xr:uid="{00000000-0005-0000-0000-0000EBA40000}"/>
    <cellStyle name="Normal 43 3 3 2 6" xfId="51321" xr:uid="{00000000-0005-0000-0000-0000ECA40000}"/>
    <cellStyle name="Normal 43 3 3 3" xfId="27022" xr:uid="{00000000-0005-0000-0000-0000EDA40000}"/>
    <cellStyle name="Normal 43 3 3 3 2" xfId="27023" xr:uid="{00000000-0005-0000-0000-0000EEA40000}"/>
    <cellStyle name="Normal 43 3 3 3 3" xfId="51323" xr:uid="{00000000-0005-0000-0000-0000EFA40000}"/>
    <cellStyle name="Normal 43 3 3 4" xfId="27024" xr:uid="{00000000-0005-0000-0000-0000F0A40000}"/>
    <cellStyle name="Normal 43 3 3 5" xfId="27025" xr:uid="{00000000-0005-0000-0000-0000F1A40000}"/>
    <cellStyle name="Normal 43 3 3 6" xfId="39999" xr:uid="{00000000-0005-0000-0000-0000F2A40000}"/>
    <cellStyle name="Normal 43 3 3 7" xfId="51320" xr:uid="{00000000-0005-0000-0000-0000F3A40000}"/>
    <cellStyle name="Normal 43 3 4" xfId="27026" xr:uid="{00000000-0005-0000-0000-0000F4A40000}"/>
    <cellStyle name="Normal 43 3 4 2" xfId="27027" xr:uid="{00000000-0005-0000-0000-0000F5A40000}"/>
    <cellStyle name="Normal 43 3 4 2 2" xfId="27028" xr:uid="{00000000-0005-0000-0000-0000F6A40000}"/>
    <cellStyle name="Normal 43 3 4 2 3" xfId="51325" xr:uid="{00000000-0005-0000-0000-0000F7A40000}"/>
    <cellStyle name="Normal 43 3 4 3" xfId="27029" xr:uid="{00000000-0005-0000-0000-0000F8A40000}"/>
    <cellStyle name="Normal 43 3 4 4" xfId="27030" xr:uid="{00000000-0005-0000-0000-0000F9A40000}"/>
    <cellStyle name="Normal 43 3 4 5" xfId="40001" xr:uid="{00000000-0005-0000-0000-0000FAA40000}"/>
    <cellStyle name="Normal 43 3 4 6" xfId="51324" xr:uid="{00000000-0005-0000-0000-0000FBA40000}"/>
    <cellStyle name="Normal 43 3 5" xfId="27031" xr:uid="{00000000-0005-0000-0000-0000FCA40000}"/>
    <cellStyle name="Normal 43 3 5 2" xfId="27032" xr:uid="{00000000-0005-0000-0000-0000FDA40000}"/>
    <cellStyle name="Normal 43 3 5 2 2" xfId="27033" xr:uid="{00000000-0005-0000-0000-0000FEA40000}"/>
    <cellStyle name="Normal 43 3 5 3" xfId="27034" xr:uid="{00000000-0005-0000-0000-0000FFA40000}"/>
    <cellStyle name="Normal 43 3 5 4" xfId="27035" xr:uid="{00000000-0005-0000-0000-000000A50000}"/>
    <cellStyle name="Normal 43 3 5 5" xfId="51326" xr:uid="{00000000-0005-0000-0000-000001A50000}"/>
    <cellStyle name="Normal 43 3 6" xfId="27036" xr:uid="{00000000-0005-0000-0000-000002A50000}"/>
    <cellStyle name="Normal 43 3 6 2" xfId="27037" xr:uid="{00000000-0005-0000-0000-000003A50000}"/>
    <cellStyle name="Normal 43 3 6 2 2" xfId="27038" xr:uid="{00000000-0005-0000-0000-000004A50000}"/>
    <cellStyle name="Normal 43 3 6 3" xfId="27039" xr:uid="{00000000-0005-0000-0000-000005A50000}"/>
    <cellStyle name="Normal 43 3 6 4" xfId="27040" xr:uid="{00000000-0005-0000-0000-000006A50000}"/>
    <cellStyle name="Normal 43 3 7" xfId="27041" xr:uid="{00000000-0005-0000-0000-000007A50000}"/>
    <cellStyle name="Normal 43 3 7 2" xfId="27042" xr:uid="{00000000-0005-0000-0000-000008A50000}"/>
    <cellStyle name="Normal 43 3 8" xfId="27043" xr:uid="{00000000-0005-0000-0000-000009A50000}"/>
    <cellStyle name="Normal 43 3 9" xfId="27044" xr:uid="{00000000-0005-0000-0000-00000AA50000}"/>
    <cellStyle name="Normal 43 4" xfId="27045" xr:uid="{00000000-0005-0000-0000-00000BA50000}"/>
    <cellStyle name="Normal 43 4 2" xfId="27046" xr:uid="{00000000-0005-0000-0000-00000CA50000}"/>
    <cellStyle name="Normal 43 4 2 2" xfId="27047" xr:uid="{00000000-0005-0000-0000-00000DA50000}"/>
    <cellStyle name="Normal 43 4 2 2 2" xfId="27048" xr:uid="{00000000-0005-0000-0000-00000EA50000}"/>
    <cellStyle name="Normal 43 4 2 2 3" xfId="51329" xr:uid="{00000000-0005-0000-0000-00000FA50000}"/>
    <cellStyle name="Normal 43 4 2 3" xfId="27049" xr:uid="{00000000-0005-0000-0000-000010A50000}"/>
    <cellStyle name="Normal 43 4 2 4" xfId="27050" xr:uid="{00000000-0005-0000-0000-000011A50000}"/>
    <cellStyle name="Normal 43 4 2 5" xfId="40003" xr:uid="{00000000-0005-0000-0000-000012A50000}"/>
    <cellStyle name="Normal 43 4 2 6" xfId="51328" xr:uid="{00000000-0005-0000-0000-000013A50000}"/>
    <cellStyle name="Normal 43 4 3" xfId="27051" xr:uid="{00000000-0005-0000-0000-000014A50000}"/>
    <cellStyle name="Normal 43 4 3 2" xfId="27052" xr:uid="{00000000-0005-0000-0000-000015A50000}"/>
    <cellStyle name="Normal 43 4 3 3" xfId="51330" xr:uid="{00000000-0005-0000-0000-000016A50000}"/>
    <cellStyle name="Normal 43 4 4" xfId="27053" xr:uid="{00000000-0005-0000-0000-000017A50000}"/>
    <cellStyle name="Normal 43 4 5" xfId="27054" xr:uid="{00000000-0005-0000-0000-000018A50000}"/>
    <cellStyle name="Normal 43 4 6" xfId="40002" xr:uid="{00000000-0005-0000-0000-000019A50000}"/>
    <cellStyle name="Normal 43 4 7" xfId="51327" xr:uid="{00000000-0005-0000-0000-00001AA50000}"/>
    <cellStyle name="Normal 43 5" xfId="27055" xr:uid="{00000000-0005-0000-0000-00001BA50000}"/>
    <cellStyle name="Normal 43 5 2" xfId="27056" xr:uid="{00000000-0005-0000-0000-00001CA50000}"/>
    <cellStyle name="Normal 43 5 2 2" xfId="27057" xr:uid="{00000000-0005-0000-0000-00001DA50000}"/>
    <cellStyle name="Normal 43 5 2 2 2" xfId="27058" xr:uid="{00000000-0005-0000-0000-00001EA50000}"/>
    <cellStyle name="Normal 43 5 2 2 3" xfId="51333" xr:uid="{00000000-0005-0000-0000-00001FA50000}"/>
    <cellStyle name="Normal 43 5 2 3" xfId="27059" xr:uid="{00000000-0005-0000-0000-000020A50000}"/>
    <cellStyle name="Normal 43 5 2 4" xfId="27060" xr:uid="{00000000-0005-0000-0000-000021A50000}"/>
    <cellStyle name="Normal 43 5 2 5" xfId="40005" xr:uid="{00000000-0005-0000-0000-000022A50000}"/>
    <cellStyle name="Normal 43 5 2 6" xfId="51332" xr:uid="{00000000-0005-0000-0000-000023A50000}"/>
    <cellStyle name="Normal 43 5 3" xfId="27061" xr:uid="{00000000-0005-0000-0000-000024A50000}"/>
    <cellStyle name="Normal 43 5 3 2" xfId="27062" xr:uid="{00000000-0005-0000-0000-000025A50000}"/>
    <cellStyle name="Normal 43 5 3 3" xfId="51334" xr:uid="{00000000-0005-0000-0000-000026A50000}"/>
    <cellStyle name="Normal 43 5 4" xfId="27063" xr:uid="{00000000-0005-0000-0000-000027A50000}"/>
    <cellStyle name="Normal 43 5 5" xfId="27064" xr:uid="{00000000-0005-0000-0000-000028A50000}"/>
    <cellStyle name="Normal 43 5 6" xfId="40004" xr:uid="{00000000-0005-0000-0000-000029A50000}"/>
    <cellStyle name="Normal 43 5 7" xfId="51331" xr:uid="{00000000-0005-0000-0000-00002AA50000}"/>
    <cellStyle name="Normal 43 6" xfId="27065" xr:uid="{00000000-0005-0000-0000-00002BA50000}"/>
    <cellStyle name="Normal 43 6 2" xfId="27066" xr:uid="{00000000-0005-0000-0000-00002CA50000}"/>
    <cellStyle name="Normal 43 6 2 2" xfId="27067" xr:uid="{00000000-0005-0000-0000-00002DA50000}"/>
    <cellStyle name="Normal 43 6 2 3" xfId="51336" xr:uid="{00000000-0005-0000-0000-00002EA50000}"/>
    <cellStyle name="Normal 43 6 3" xfId="27068" xr:uid="{00000000-0005-0000-0000-00002FA50000}"/>
    <cellStyle name="Normal 43 6 4" xfId="27069" xr:uid="{00000000-0005-0000-0000-000030A50000}"/>
    <cellStyle name="Normal 43 6 5" xfId="40006" xr:uid="{00000000-0005-0000-0000-000031A50000}"/>
    <cellStyle name="Normal 43 6 6" xfId="51335" xr:uid="{00000000-0005-0000-0000-000032A50000}"/>
    <cellStyle name="Normal 43 7" xfId="27070" xr:uid="{00000000-0005-0000-0000-000033A50000}"/>
    <cellStyle name="Normal 43 7 2" xfId="27071" xr:uid="{00000000-0005-0000-0000-000034A50000}"/>
    <cellStyle name="Normal 43 7 2 2" xfId="27072" xr:uid="{00000000-0005-0000-0000-000035A50000}"/>
    <cellStyle name="Normal 43 7 3" xfId="27073" xr:uid="{00000000-0005-0000-0000-000036A50000}"/>
    <cellStyle name="Normal 43 7 4" xfId="27074" xr:uid="{00000000-0005-0000-0000-000037A50000}"/>
    <cellStyle name="Normal 43 7 5" xfId="51337" xr:uid="{00000000-0005-0000-0000-000038A50000}"/>
    <cellStyle name="Normal 43 8" xfId="27075" xr:uid="{00000000-0005-0000-0000-000039A50000}"/>
    <cellStyle name="Normal 43 8 2" xfId="27076" xr:uid="{00000000-0005-0000-0000-00003AA50000}"/>
    <cellStyle name="Normal 43 8 2 2" xfId="27077" xr:uid="{00000000-0005-0000-0000-00003BA50000}"/>
    <cellStyle name="Normal 43 8 3" xfId="27078" xr:uid="{00000000-0005-0000-0000-00003CA50000}"/>
    <cellStyle name="Normal 43 8 4" xfId="27079" xr:uid="{00000000-0005-0000-0000-00003DA50000}"/>
    <cellStyle name="Normal 43 9" xfId="27080" xr:uid="{00000000-0005-0000-0000-00003EA50000}"/>
    <cellStyle name="Normal 43 9 2" xfId="27081" xr:uid="{00000000-0005-0000-0000-00003FA50000}"/>
    <cellStyle name="Normal 44" xfId="27082" xr:uid="{00000000-0005-0000-0000-000040A50000}"/>
    <cellStyle name="Normal 44 10" xfId="27083" xr:uid="{00000000-0005-0000-0000-000041A50000}"/>
    <cellStyle name="Normal 44 11" xfId="27084" xr:uid="{00000000-0005-0000-0000-000042A50000}"/>
    <cellStyle name="Normal 44 12" xfId="35448" xr:uid="{00000000-0005-0000-0000-000043A50000}"/>
    <cellStyle name="Normal 44 13" xfId="51338" xr:uid="{00000000-0005-0000-0000-000044A50000}"/>
    <cellStyle name="Normal 44 2" xfId="27085" xr:uid="{00000000-0005-0000-0000-000045A50000}"/>
    <cellStyle name="Normal 44 2 10" xfId="27086" xr:uid="{00000000-0005-0000-0000-000046A50000}"/>
    <cellStyle name="Normal 44 2 11" xfId="35449" xr:uid="{00000000-0005-0000-0000-000047A50000}"/>
    <cellStyle name="Normal 44 2 12" xfId="51339" xr:uid="{00000000-0005-0000-0000-000048A50000}"/>
    <cellStyle name="Normal 44 2 2" xfId="27087" xr:uid="{00000000-0005-0000-0000-000049A50000}"/>
    <cellStyle name="Normal 44 2 2 10" xfId="35450" xr:uid="{00000000-0005-0000-0000-00004AA50000}"/>
    <cellStyle name="Normal 44 2 2 11" xfId="51340" xr:uid="{00000000-0005-0000-0000-00004BA50000}"/>
    <cellStyle name="Normal 44 2 2 2" xfId="27088" xr:uid="{00000000-0005-0000-0000-00004CA50000}"/>
    <cellStyle name="Normal 44 2 2 2 2" xfId="27089" xr:uid="{00000000-0005-0000-0000-00004DA50000}"/>
    <cellStyle name="Normal 44 2 2 2 2 2" xfId="27090" xr:uid="{00000000-0005-0000-0000-00004EA50000}"/>
    <cellStyle name="Normal 44 2 2 2 2 2 2" xfId="27091" xr:uid="{00000000-0005-0000-0000-00004FA50000}"/>
    <cellStyle name="Normal 44 2 2 2 2 2 3" xfId="51343" xr:uid="{00000000-0005-0000-0000-000050A50000}"/>
    <cellStyle name="Normal 44 2 2 2 2 3" xfId="27092" xr:uid="{00000000-0005-0000-0000-000051A50000}"/>
    <cellStyle name="Normal 44 2 2 2 2 4" xfId="27093" xr:uid="{00000000-0005-0000-0000-000052A50000}"/>
    <cellStyle name="Normal 44 2 2 2 2 5" xfId="40008" xr:uid="{00000000-0005-0000-0000-000053A50000}"/>
    <cellStyle name="Normal 44 2 2 2 2 6" xfId="51342" xr:uid="{00000000-0005-0000-0000-000054A50000}"/>
    <cellStyle name="Normal 44 2 2 2 3" xfId="27094" xr:uid="{00000000-0005-0000-0000-000055A50000}"/>
    <cellStyle name="Normal 44 2 2 2 3 2" xfId="27095" xr:uid="{00000000-0005-0000-0000-000056A50000}"/>
    <cellStyle name="Normal 44 2 2 2 3 3" xfId="51344" xr:uid="{00000000-0005-0000-0000-000057A50000}"/>
    <cellStyle name="Normal 44 2 2 2 4" xfId="27096" xr:uid="{00000000-0005-0000-0000-000058A50000}"/>
    <cellStyle name="Normal 44 2 2 2 5" xfId="27097" xr:uid="{00000000-0005-0000-0000-000059A50000}"/>
    <cellStyle name="Normal 44 2 2 2 6" xfId="40007" xr:uid="{00000000-0005-0000-0000-00005AA50000}"/>
    <cellStyle name="Normal 44 2 2 2 7" xfId="51341" xr:uid="{00000000-0005-0000-0000-00005BA50000}"/>
    <cellStyle name="Normal 44 2 2 3" xfId="27098" xr:uid="{00000000-0005-0000-0000-00005CA50000}"/>
    <cellStyle name="Normal 44 2 2 3 2" xfId="27099" xr:uid="{00000000-0005-0000-0000-00005DA50000}"/>
    <cellStyle name="Normal 44 2 2 3 2 2" xfId="27100" xr:uid="{00000000-0005-0000-0000-00005EA50000}"/>
    <cellStyle name="Normal 44 2 2 3 2 2 2" xfId="27101" xr:uid="{00000000-0005-0000-0000-00005FA50000}"/>
    <cellStyle name="Normal 44 2 2 3 2 2 3" xfId="51347" xr:uid="{00000000-0005-0000-0000-000060A50000}"/>
    <cellStyle name="Normal 44 2 2 3 2 3" xfId="27102" xr:uid="{00000000-0005-0000-0000-000061A50000}"/>
    <cellStyle name="Normal 44 2 2 3 2 4" xfId="27103" xr:uid="{00000000-0005-0000-0000-000062A50000}"/>
    <cellStyle name="Normal 44 2 2 3 2 5" xfId="40010" xr:uid="{00000000-0005-0000-0000-000063A50000}"/>
    <cellStyle name="Normal 44 2 2 3 2 6" xfId="51346" xr:uid="{00000000-0005-0000-0000-000064A50000}"/>
    <cellStyle name="Normal 44 2 2 3 3" xfId="27104" xr:uid="{00000000-0005-0000-0000-000065A50000}"/>
    <cellStyle name="Normal 44 2 2 3 3 2" xfId="27105" xr:uid="{00000000-0005-0000-0000-000066A50000}"/>
    <cellStyle name="Normal 44 2 2 3 3 3" xfId="51348" xr:uid="{00000000-0005-0000-0000-000067A50000}"/>
    <cellStyle name="Normal 44 2 2 3 4" xfId="27106" xr:uid="{00000000-0005-0000-0000-000068A50000}"/>
    <cellStyle name="Normal 44 2 2 3 5" xfId="27107" xr:uid="{00000000-0005-0000-0000-000069A50000}"/>
    <cellStyle name="Normal 44 2 2 3 6" xfId="40009" xr:uid="{00000000-0005-0000-0000-00006AA50000}"/>
    <cellStyle name="Normal 44 2 2 3 7" xfId="51345" xr:uid="{00000000-0005-0000-0000-00006BA50000}"/>
    <cellStyle name="Normal 44 2 2 4" xfId="27108" xr:uid="{00000000-0005-0000-0000-00006CA50000}"/>
    <cellStyle name="Normal 44 2 2 4 2" xfId="27109" xr:uid="{00000000-0005-0000-0000-00006DA50000}"/>
    <cellStyle name="Normal 44 2 2 4 2 2" xfId="27110" xr:uid="{00000000-0005-0000-0000-00006EA50000}"/>
    <cellStyle name="Normal 44 2 2 4 2 3" xfId="51350" xr:uid="{00000000-0005-0000-0000-00006FA50000}"/>
    <cellStyle name="Normal 44 2 2 4 3" xfId="27111" xr:uid="{00000000-0005-0000-0000-000070A50000}"/>
    <cellStyle name="Normal 44 2 2 4 4" xfId="27112" xr:uid="{00000000-0005-0000-0000-000071A50000}"/>
    <cellStyle name="Normal 44 2 2 4 5" xfId="40011" xr:uid="{00000000-0005-0000-0000-000072A50000}"/>
    <cellStyle name="Normal 44 2 2 4 6" xfId="51349" xr:uid="{00000000-0005-0000-0000-000073A50000}"/>
    <cellStyle name="Normal 44 2 2 5" xfId="27113" xr:uid="{00000000-0005-0000-0000-000074A50000}"/>
    <cellStyle name="Normal 44 2 2 5 2" xfId="27114" xr:uid="{00000000-0005-0000-0000-000075A50000}"/>
    <cellStyle name="Normal 44 2 2 5 2 2" xfId="27115" xr:uid="{00000000-0005-0000-0000-000076A50000}"/>
    <cellStyle name="Normal 44 2 2 5 3" xfId="27116" xr:uid="{00000000-0005-0000-0000-000077A50000}"/>
    <cellStyle name="Normal 44 2 2 5 4" xfId="27117" xr:uid="{00000000-0005-0000-0000-000078A50000}"/>
    <cellStyle name="Normal 44 2 2 5 5" xfId="51351" xr:uid="{00000000-0005-0000-0000-000079A50000}"/>
    <cellStyle name="Normal 44 2 2 6" xfId="27118" xr:uid="{00000000-0005-0000-0000-00007AA50000}"/>
    <cellStyle name="Normal 44 2 2 6 2" xfId="27119" xr:uid="{00000000-0005-0000-0000-00007BA50000}"/>
    <cellStyle name="Normal 44 2 2 6 2 2" xfId="27120" xr:uid="{00000000-0005-0000-0000-00007CA50000}"/>
    <cellStyle name="Normal 44 2 2 6 3" xfId="27121" xr:uid="{00000000-0005-0000-0000-00007DA50000}"/>
    <cellStyle name="Normal 44 2 2 6 4" xfId="27122" xr:uid="{00000000-0005-0000-0000-00007EA50000}"/>
    <cellStyle name="Normal 44 2 2 7" xfId="27123" xr:uid="{00000000-0005-0000-0000-00007FA50000}"/>
    <cellStyle name="Normal 44 2 2 7 2" xfId="27124" xr:uid="{00000000-0005-0000-0000-000080A50000}"/>
    <cellStyle name="Normal 44 2 2 8" xfId="27125" xr:uid="{00000000-0005-0000-0000-000081A50000}"/>
    <cellStyle name="Normal 44 2 2 9" xfId="27126" xr:uid="{00000000-0005-0000-0000-000082A50000}"/>
    <cellStyle name="Normal 44 2 3" xfId="27127" xr:uid="{00000000-0005-0000-0000-000083A50000}"/>
    <cellStyle name="Normal 44 2 3 2" xfId="27128" xr:uid="{00000000-0005-0000-0000-000084A50000}"/>
    <cellStyle name="Normal 44 2 3 2 2" xfId="27129" xr:uid="{00000000-0005-0000-0000-000085A50000}"/>
    <cellStyle name="Normal 44 2 3 2 2 2" xfId="27130" xr:uid="{00000000-0005-0000-0000-000086A50000}"/>
    <cellStyle name="Normal 44 2 3 2 2 3" xfId="51354" xr:uid="{00000000-0005-0000-0000-000087A50000}"/>
    <cellStyle name="Normal 44 2 3 2 3" xfId="27131" xr:uid="{00000000-0005-0000-0000-000088A50000}"/>
    <cellStyle name="Normal 44 2 3 2 4" xfId="27132" xr:uid="{00000000-0005-0000-0000-000089A50000}"/>
    <cellStyle name="Normal 44 2 3 2 5" xfId="40013" xr:uid="{00000000-0005-0000-0000-00008AA50000}"/>
    <cellStyle name="Normal 44 2 3 2 6" xfId="51353" xr:uid="{00000000-0005-0000-0000-00008BA50000}"/>
    <cellStyle name="Normal 44 2 3 3" xfId="27133" xr:uid="{00000000-0005-0000-0000-00008CA50000}"/>
    <cellStyle name="Normal 44 2 3 3 2" xfId="27134" xr:uid="{00000000-0005-0000-0000-00008DA50000}"/>
    <cellStyle name="Normal 44 2 3 3 3" xfId="51355" xr:uid="{00000000-0005-0000-0000-00008EA50000}"/>
    <cellStyle name="Normal 44 2 3 4" xfId="27135" xr:uid="{00000000-0005-0000-0000-00008FA50000}"/>
    <cellStyle name="Normal 44 2 3 5" xfId="27136" xr:uid="{00000000-0005-0000-0000-000090A50000}"/>
    <cellStyle name="Normal 44 2 3 6" xfId="40012" xr:uid="{00000000-0005-0000-0000-000091A50000}"/>
    <cellStyle name="Normal 44 2 3 7" xfId="51352" xr:uid="{00000000-0005-0000-0000-000092A50000}"/>
    <cellStyle name="Normal 44 2 4" xfId="27137" xr:uid="{00000000-0005-0000-0000-000093A50000}"/>
    <cellStyle name="Normal 44 2 4 2" xfId="27138" xr:uid="{00000000-0005-0000-0000-000094A50000}"/>
    <cellStyle name="Normal 44 2 4 2 2" xfId="27139" xr:uid="{00000000-0005-0000-0000-000095A50000}"/>
    <cellStyle name="Normal 44 2 4 2 2 2" xfId="27140" xr:uid="{00000000-0005-0000-0000-000096A50000}"/>
    <cellStyle name="Normal 44 2 4 2 2 3" xfId="51358" xr:uid="{00000000-0005-0000-0000-000097A50000}"/>
    <cellStyle name="Normal 44 2 4 2 3" xfId="27141" xr:uid="{00000000-0005-0000-0000-000098A50000}"/>
    <cellStyle name="Normal 44 2 4 2 4" xfId="27142" xr:uid="{00000000-0005-0000-0000-000099A50000}"/>
    <cellStyle name="Normal 44 2 4 2 5" xfId="40015" xr:uid="{00000000-0005-0000-0000-00009AA50000}"/>
    <cellStyle name="Normal 44 2 4 2 6" xfId="51357" xr:uid="{00000000-0005-0000-0000-00009BA50000}"/>
    <cellStyle name="Normal 44 2 4 3" xfId="27143" xr:uid="{00000000-0005-0000-0000-00009CA50000}"/>
    <cellStyle name="Normal 44 2 4 3 2" xfId="27144" xr:uid="{00000000-0005-0000-0000-00009DA50000}"/>
    <cellStyle name="Normal 44 2 4 3 3" xfId="51359" xr:uid="{00000000-0005-0000-0000-00009EA50000}"/>
    <cellStyle name="Normal 44 2 4 4" xfId="27145" xr:uid="{00000000-0005-0000-0000-00009FA50000}"/>
    <cellStyle name="Normal 44 2 4 5" xfId="27146" xr:uid="{00000000-0005-0000-0000-0000A0A50000}"/>
    <cellStyle name="Normal 44 2 4 6" xfId="40014" xr:uid="{00000000-0005-0000-0000-0000A1A50000}"/>
    <cellStyle name="Normal 44 2 4 7" xfId="51356" xr:uid="{00000000-0005-0000-0000-0000A2A50000}"/>
    <cellStyle name="Normal 44 2 5" xfId="27147" xr:uid="{00000000-0005-0000-0000-0000A3A50000}"/>
    <cellStyle name="Normal 44 2 5 2" xfId="27148" xr:uid="{00000000-0005-0000-0000-0000A4A50000}"/>
    <cellStyle name="Normal 44 2 5 2 2" xfId="27149" xr:uid="{00000000-0005-0000-0000-0000A5A50000}"/>
    <cellStyle name="Normal 44 2 5 2 3" xfId="51361" xr:uid="{00000000-0005-0000-0000-0000A6A50000}"/>
    <cellStyle name="Normal 44 2 5 3" xfId="27150" xr:uid="{00000000-0005-0000-0000-0000A7A50000}"/>
    <cellStyle name="Normal 44 2 5 4" xfId="27151" xr:uid="{00000000-0005-0000-0000-0000A8A50000}"/>
    <cellStyle name="Normal 44 2 5 5" xfId="40016" xr:uid="{00000000-0005-0000-0000-0000A9A50000}"/>
    <cellStyle name="Normal 44 2 5 6" xfId="51360" xr:uid="{00000000-0005-0000-0000-0000AAA50000}"/>
    <cellStyle name="Normal 44 2 6" xfId="27152" xr:uid="{00000000-0005-0000-0000-0000ABA50000}"/>
    <cellStyle name="Normal 44 2 6 2" xfId="27153" xr:uid="{00000000-0005-0000-0000-0000ACA50000}"/>
    <cellStyle name="Normal 44 2 6 2 2" xfId="27154" xr:uid="{00000000-0005-0000-0000-0000ADA50000}"/>
    <cellStyle name="Normal 44 2 6 3" xfId="27155" xr:uid="{00000000-0005-0000-0000-0000AEA50000}"/>
    <cellStyle name="Normal 44 2 6 4" xfId="27156" xr:uid="{00000000-0005-0000-0000-0000AFA50000}"/>
    <cellStyle name="Normal 44 2 6 5" xfId="51362" xr:uid="{00000000-0005-0000-0000-0000B0A50000}"/>
    <cellStyle name="Normal 44 2 7" xfId="27157" xr:uid="{00000000-0005-0000-0000-0000B1A50000}"/>
    <cellStyle name="Normal 44 2 7 2" xfId="27158" xr:uid="{00000000-0005-0000-0000-0000B2A50000}"/>
    <cellStyle name="Normal 44 2 7 2 2" xfId="27159" xr:uid="{00000000-0005-0000-0000-0000B3A50000}"/>
    <cellStyle name="Normal 44 2 7 3" xfId="27160" xr:uid="{00000000-0005-0000-0000-0000B4A50000}"/>
    <cellStyle name="Normal 44 2 7 4" xfId="27161" xr:uid="{00000000-0005-0000-0000-0000B5A50000}"/>
    <cellStyle name="Normal 44 2 8" xfId="27162" xr:uid="{00000000-0005-0000-0000-0000B6A50000}"/>
    <cellStyle name="Normal 44 2 8 2" xfId="27163" xr:uid="{00000000-0005-0000-0000-0000B7A50000}"/>
    <cellStyle name="Normal 44 2 9" xfId="27164" xr:uid="{00000000-0005-0000-0000-0000B8A50000}"/>
    <cellStyle name="Normal 44 3" xfId="27165" xr:uid="{00000000-0005-0000-0000-0000B9A50000}"/>
    <cellStyle name="Normal 44 3 10" xfId="35451" xr:uid="{00000000-0005-0000-0000-0000BAA50000}"/>
    <cellStyle name="Normal 44 3 11" xfId="51363" xr:uid="{00000000-0005-0000-0000-0000BBA50000}"/>
    <cellStyle name="Normal 44 3 2" xfId="27166" xr:uid="{00000000-0005-0000-0000-0000BCA50000}"/>
    <cellStyle name="Normal 44 3 2 2" xfId="27167" xr:uid="{00000000-0005-0000-0000-0000BDA50000}"/>
    <cellStyle name="Normal 44 3 2 2 2" xfId="27168" xr:uid="{00000000-0005-0000-0000-0000BEA50000}"/>
    <cellStyle name="Normal 44 3 2 2 2 2" xfId="27169" xr:uid="{00000000-0005-0000-0000-0000BFA50000}"/>
    <cellStyle name="Normal 44 3 2 2 2 3" xfId="51366" xr:uid="{00000000-0005-0000-0000-0000C0A50000}"/>
    <cellStyle name="Normal 44 3 2 2 3" xfId="27170" xr:uid="{00000000-0005-0000-0000-0000C1A50000}"/>
    <cellStyle name="Normal 44 3 2 2 4" xfId="27171" xr:uid="{00000000-0005-0000-0000-0000C2A50000}"/>
    <cellStyle name="Normal 44 3 2 2 5" xfId="40018" xr:uid="{00000000-0005-0000-0000-0000C3A50000}"/>
    <cellStyle name="Normal 44 3 2 2 6" xfId="51365" xr:uid="{00000000-0005-0000-0000-0000C4A50000}"/>
    <cellStyle name="Normal 44 3 2 3" xfId="27172" xr:uid="{00000000-0005-0000-0000-0000C5A50000}"/>
    <cellStyle name="Normal 44 3 2 3 2" xfId="27173" xr:uid="{00000000-0005-0000-0000-0000C6A50000}"/>
    <cellStyle name="Normal 44 3 2 3 3" xfId="51367" xr:uid="{00000000-0005-0000-0000-0000C7A50000}"/>
    <cellStyle name="Normal 44 3 2 4" xfId="27174" xr:uid="{00000000-0005-0000-0000-0000C8A50000}"/>
    <cellStyle name="Normal 44 3 2 5" xfId="27175" xr:uid="{00000000-0005-0000-0000-0000C9A50000}"/>
    <cellStyle name="Normal 44 3 2 6" xfId="40017" xr:uid="{00000000-0005-0000-0000-0000CAA50000}"/>
    <cellStyle name="Normal 44 3 2 7" xfId="51364" xr:uid="{00000000-0005-0000-0000-0000CBA50000}"/>
    <cellStyle name="Normal 44 3 3" xfId="27176" xr:uid="{00000000-0005-0000-0000-0000CCA50000}"/>
    <cellStyle name="Normal 44 3 3 2" xfId="27177" xr:uid="{00000000-0005-0000-0000-0000CDA50000}"/>
    <cellStyle name="Normal 44 3 3 2 2" xfId="27178" xr:uid="{00000000-0005-0000-0000-0000CEA50000}"/>
    <cellStyle name="Normal 44 3 3 2 2 2" xfId="27179" xr:uid="{00000000-0005-0000-0000-0000CFA50000}"/>
    <cellStyle name="Normal 44 3 3 2 2 3" xfId="51370" xr:uid="{00000000-0005-0000-0000-0000D0A50000}"/>
    <cellStyle name="Normal 44 3 3 2 3" xfId="27180" xr:uid="{00000000-0005-0000-0000-0000D1A50000}"/>
    <cellStyle name="Normal 44 3 3 2 4" xfId="27181" xr:uid="{00000000-0005-0000-0000-0000D2A50000}"/>
    <cellStyle name="Normal 44 3 3 2 5" xfId="40020" xr:uid="{00000000-0005-0000-0000-0000D3A50000}"/>
    <cellStyle name="Normal 44 3 3 2 6" xfId="51369" xr:uid="{00000000-0005-0000-0000-0000D4A50000}"/>
    <cellStyle name="Normal 44 3 3 3" xfId="27182" xr:uid="{00000000-0005-0000-0000-0000D5A50000}"/>
    <cellStyle name="Normal 44 3 3 3 2" xfId="27183" xr:uid="{00000000-0005-0000-0000-0000D6A50000}"/>
    <cellStyle name="Normal 44 3 3 3 3" xfId="51371" xr:uid="{00000000-0005-0000-0000-0000D7A50000}"/>
    <cellStyle name="Normal 44 3 3 4" xfId="27184" xr:uid="{00000000-0005-0000-0000-0000D8A50000}"/>
    <cellStyle name="Normal 44 3 3 5" xfId="27185" xr:uid="{00000000-0005-0000-0000-0000D9A50000}"/>
    <cellStyle name="Normal 44 3 3 6" xfId="40019" xr:uid="{00000000-0005-0000-0000-0000DAA50000}"/>
    <cellStyle name="Normal 44 3 3 7" xfId="51368" xr:uid="{00000000-0005-0000-0000-0000DBA50000}"/>
    <cellStyle name="Normal 44 3 4" xfId="27186" xr:uid="{00000000-0005-0000-0000-0000DCA50000}"/>
    <cellStyle name="Normal 44 3 4 2" xfId="27187" xr:uid="{00000000-0005-0000-0000-0000DDA50000}"/>
    <cellStyle name="Normal 44 3 4 2 2" xfId="27188" xr:uid="{00000000-0005-0000-0000-0000DEA50000}"/>
    <cellStyle name="Normal 44 3 4 2 3" xfId="51373" xr:uid="{00000000-0005-0000-0000-0000DFA50000}"/>
    <cellStyle name="Normal 44 3 4 3" xfId="27189" xr:uid="{00000000-0005-0000-0000-0000E0A50000}"/>
    <cellStyle name="Normal 44 3 4 4" xfId="27190" xr:uid="{00000000-0005-0000-0000-0000E1A50000}"/>
    <cellStyle name="Normal 44 3 4 5" xfId="40021" xr:uid="{00000000-0005-0000-0000-0000E2A50000}"/>
    <cellStyle name="Normal 44 3 4 6" xfId="51372" xr:uid="{00000000-0005-0000-0000-0000E3A50000}"/>
    <cellStyle name="Normal 44 3 5" xfId="27191" xr:uid="{00000000-0005-0000-0000-0000E4A50000}"/>
    <cellStyle name="Normal 44 3 5 2" xfId="27192" xr:uid="{00000000-0005-0000-0000-0000E5A50000}"/>
    <cellStyle name="Normal 44 3 5 2 2" xfId="27193" xr:uid="{00000000-0005-0000-0000-0000E6A50000}"/>
    <cellStyle name="Normal 44 3 5 3" xfId="27194" xr:uid="{00000000-0005-0000-0000-0000E7A50000}"/>
    <cellStyle name="Normal 44 3 5 4" xfId="27195" xr:uid="{00000000-0005-0000-0000-0000E8A50000}"/>
    <cellStyle name="Normal 44 3 5 5" xfId="51374" xr:uid="{00000000-0005-0000-0000-0000E9A50000}"/>
    <cellStyle name="Normal 44 3 6" xfId="27196" xr:uid="{00000000-0005-0000-0000-0000EAA50000}"/>
    <cellStyle name="Normal 44 3 6 2" xfId="27197" xr:uid="{00000000-0005-0000-0000-0000EBA50000}"/>
    <cellStyle name="Normal 44 3 6 2 2" xfId="27198" xr:uid="{00000000-0005-0000-0000-0000ECA50000}"/>
    <cellStyle name="Normal 44 3 6 3" xfId="27199" xr:uid="{00000000-0005-0000-0000-0000EDA50000}"/>
    <cellStyle name="Normal 44 3 6 4" xfId="27200" xr:uid="{00000000-0005-0000-0000-0000EEA50000}"/>
    <cellStyle name="Normal 44 3 7" xfId="27201" xr:uid="{00000000-0005-0000-0000-0000EFA50000}"/>
    <cellStyle name="Normal 44 3 7 2" xfId="27202" xr:uid="{00000000-0005-0000-0000-0000F0A50000}"/>
    <cellStyle name="Normal 44 3 8" xfId="27203" xr:uid="{00000000-0005-0000-0000-0000F1A50000}"/>
    <cellStyle name="Normal 44 3 9" xfId="27204" xr:uid="{00000000-0005-0000-0000-0000F2A50000}"/>
    <cellStyle name="Normal 44 4" xfId="27205" xr:uid="{00000000-0005-0000-0000-0000F3A50000}"/>
    <cellStyle name="Normal 44 4 2" xfId="27206" xr:uid="{00000000-0005-0000-0000-0000F4A50000}"/>
    <cellStyle name="Normal 44 4 2 2" xfId="27207" xr:uid="{00000000-0005-0000-0000-0000F5A50000}"/>
    <cellStyle name="Normal 44 4 2 2 2" xfId="27208" xr:uid="{00000000-0005-0000-0000-0000F6A50000}"/>
    <cellStyle name="Normal 44 4 2 2 3" xfId="51377" xr:uid="{00000000-0005-0000-0000-0000F7A50000}"/>
    <cellStyle name="Normal 44 4 2 3" xfId="27209" xr:uid="{00000000-0005-0000-0000-0000F8A50000}"/>
    <cellStyle name="Normal 44 4 2 4" xfId="27210" xr:uid="{00000000-0005-0000-0000-0000F9A50000}"/>
    <cellStyle name="Normal 44 4 2 5" xfId="40023" xr:uid="{00000000-0005-0000-0000-0000FAA50000}"/>
    <cellStyle name="Normal 44 4 2 6" xfId="51376" xr:uid="{00000000-0005-0000-0000-0000FBA50000}"/>
    <cellStyle name="Normal 44 4 3" xfId="27211" xr:uid="{00000000-0005-0000-0000-0000FCA50000}"/>
    <cellStyle name="Normal 44 4 3 2" xfId="27212" xr:uid="{00000000-0005-0000-0000-0000FDA50000}"/>
    <cellStyle name="Normal 44 4 3 3" xfId="51378" xr:uid="{00000000-0005-0000-0000-0000FEA50000}"/>
    <cellStyle name="Normal 44 4 4" xfId="27213" xr:uid="{00000000-0005-0000-0000-0000FFA50000}"/>
    <cellStyle name="Normal 44 4 5" xfId="27214" xr:uid="{00000000-0005-0000-0000-000000A60000}"/>
    <cellStyle name="Normal 44 4 6" xfId="40022" xr:uid="{00000000-0005-0000-0000-000001A60000}"/>
    <cellStyle name="Normal 44 4 7" xfId="51375" xr:uid="{00000000-0005-0000-0000-000002A60000}"/>
    <cellStyle name="Normal 44 5" xfId="27215" xr:uid="{00000000-0005-0000-0000-000003A60000}"/>
    <cellStyle name="Normal 44 5 2" xfId="27216" xr:uid="{00000000-0005-0000-0000-000004A60000}"/>
    <cellStyle name="Normal 44 5 2 2" xfId="27217" xr:uid="{00000000-0005-0000-0000-000005A60000}"/>
    <cellStyle name="Normal 44 5 2 2 2" xfId="27218" xr:uid="{00000000-0005-0000-0000-000006A60000}"/>
    <cellStyle name="Normal 44 5 2 2 3" xfId="51381" xr:uid="{00000000-0005-0000-0000-000007A60000}"/>
    <cellStyle name="Normal 44 5 2 3" xfId="27219" xr:uid="{00000000-0005-0000-0000-000008A60000}"/>
    <cellStyle name="Normal 44 5 2 4" xfId="27220" xr:uid="{00000000-0005-0000-0000-000009A60000}"/>
    <cellStyle name="Normal 44 5 2 5" xfId="40025" xr:uid="{00000000-0005-0000-0000-00000AA60000}"/>
    <cellStyle name="Normal 44 5 2 6" xfId="51380" xr:uid="{00000000-0005-0000-0000-00000BA60000}"/>
    <cellStyle name="Normal 44 5 3" xfId="27221" xr:uid="{00000000-0005-0000-0000-00000CA60000}"/>
    <cellStyle name="Normal 44 5 3 2" xfId="27222" xr:uid="{00000000-0005-0000-0000-00000DA60000}"/>
    <cellStyle name="Normal 44 5 3 3" xfId="51382" xr:uid="{00000000-0005-0000-0000-00000EA60000}"/>
    <cellStyle name="Normal 44 5 4" xfId="27223" xr:uid="{00000000-0005-0000-0000-00000FA60000}"/>
    <cellStyle name="Normal 44 5 5" xfId="27224" xr:uid="{00000000-0005-0000-0000-000010A60000}"/>
    <cellStyle name="Normal 44 5 6" xfId="40024" xr:uid="{00000000-0005-0000-0000-000011A60000}"/>
    <cellStyle name="Normal 44 5 7" xfId="51379" xr:uid="{00000000-0005-0000-0000-000012A60000}"/>
    <cellStyle name="Normal 44 6" xfId="27225" xr:uid="{00000000-0005-0000-0000-000013A60000}"/>
    <cellStyle name="Normal 44 6 2" xfId="27226" xr:uid="{00000000-0005-0000-0000-000014A60000}"/>
    <cellStyle name="Normal 44 6 2 2" xfId="27227" xr:uid="{00000000-0005-0000-0000-000015A60000}"/>
    <cellStyle name="Normal 44 6 2 3" xfId="51384" xr:uid="{00000000-0005-0000-0000-000016A60000}"/>
    <cellStyle name="Normal 44 6 3" xfId="27228" xr:uid="{00000000-0005-0000-0000-000017A60000}"/>
    <cellStyle name="Normal 44 6 4" xfId="27229" xr:uid="{00000000-0005-0000-0000-000018A60000}"/>
    <cellStyle name="Normal 44 6 5" xfId="40026" xr:uid="{00000000-0005-0000-0000-000019A60000}"/>
    <cellStyle name="Normal 44 6 6" xfId="51383" xr:uid="{00000000-0005-0000-0000-00001AA60000}"/>
    <cellStyle name="Normal 44 7" xfId="27230" xr:uid="{00000000-0005-0000-0000-00001BA60000}"/>
    <cellStyle name="Normal 44 7 2" xfId="27231" xr:uid="{00000000-0005-0000-0000-00001CA60000}"/>
    <cellStyle name="Normal 44 7 2 2" xfId="27232" xr:uid="{00000000-0005-0000-0000-00001DA60000}"/>
    <cellStyle name="Normal 44 7 3" xfId="27233" xr:uid="{00000000-0005-0000-0000-00001EA60000}"/>
    <cellStyle name="Normal 44 7 4" xfId="27234" xr:uid="{00000000-0005-0000-0000-00001FA60000}"/>
    <cellStyle name="Normal 44 7 5" xfId="51385" xr:uid="{00000000-0005-0000-0000-000020A60000}"/>
    <cellStyle name="Normal 44 8" xfId="27235" xr:uid="{00000000-0005-0000-0000-000021A60000}"/>
    <cellStyle name="Normal 44 8 2" xfId="27236" xr:uid="{00000000-0005-0000-0000-000022A60000}"/>
    <cellStyle name="Normal 44 8 2 2" xfId="27237" xr:uid="{00000000-0005-0000-0000-000023A60000}"/>
    <cellStyle name="Normal 44 8 3" xfId="27238" xr:uid="{00000000-0005-0000-0000-000024A60000}"/>
    <cellStyle name="Normal 44 8 4" xfId="27239" xr:uid="{00000000-0005-0000-0000-000025A60000}"/>
    <cellStyle name="Normal 44 9" xfId="27240" xr:uid="{00000000-0005-0000-0000-000026A60000}"/>
    <cellStyle name="Normal 44 9 2" xfId="27241" xr:uid="{00000000-0005-0000-0000-000027A60000}"/>
    <cellStyle name="Normal 45" xfId="27242" xr:uid="{00000000-0005-0000-0000-000028A60000}"/>
    <cellStyle name="Normal 45 2" xfId="27243" xr:uid="{00000000-0005-0000-0000-000029A60000}"/>
    <cellStyle name="Normal 45 2 2" xfId="27244" xr:uid="{00000000-0005-0000-0000-00002AA60000}"/>
    <cellStyle name="Normal 45 3" xfId="27245" xr:uid="{00000000-0005-0000-0000-00002BA60000}"/>
    <cellStyle name="Normal 46" xfId="27246" xr:uid="{00000000-0005-0000-0000-00002CA60000}"/>
    <cellStyle name="Normal 46 10" xfId="27247" xr:uid="{00000000-0005-0000-0000-00002DA60000}"/>
    <cellStyle name="Normal 46 11" xfId="27248" xr:uid="{00000000-0005-0000-0000-00002EA60000}"/>
    <cellStyle name="Normal 46 12" xfId="35452" xr:uid="{00000000-0005-0000-0000-00002FA60000}"/>
    <cellStyle name="Normal 46 13" xfId="51386" xr:uid="{00000000-0005-0000-0000-000030A60000}"/>
    <cellStyle name="Normal 46 2" xfId="27249" xr:uid="{00000000-0005-0000-0000-000031A60000}"/>
    <cellStyle name="Normal 46 2 10" xfId="27250" xr:uid="{00000000-0005-0000-0000-000032A60000}"/>
    <cellStyle name="Normal 46 2 11" xfId="35453" xr:uid="{00000000-0005-0000-0000-000033A60000}"/>
    <cellStyle name="Normal 46 2 12" xfId="51387" xr:uid="{00000000-0005-0000-0000-000034A60000}"/>
    <cellStyle name="Normal 46 2 2" xfId="27251" xr:uid="{00000000-0005-0000-0000-000035A60000}"/>
    <cellStyle name="Normal 46 2 2 10" xfId="35454" xr:uid="{00000000-0005-0000-0000-000036A60000}"/>
    <cellStyle name="Normal 46 2 2 11" xfId="51388" xr:uid="{00000000-0005-0000-0000-000037A60000}"/>
    <cellStyle name="Normal 46 2 2 2" xfId="27252" xr:uid="{00000000-0005-0000-0000-000038A60000}"/>
    <cellStyle name="Normal 46 2 2 2 2" xfId="27253" xr:uid="{00000000-0005-0000-0000-000039A60000}"/>
    <cellStyle name="Normal 46 2 2 2 2 2" xfId="27254" xr:uid="{00000000-0005-0000-0000-00003AA60000}"/>
    <cellStyle name="Normal 46 2 2 2 2 2 2" xfId="27255" xr:uid="{00000000-0005-0000-0000-00003BA60000}"/>
    <cellStyle name="Normal 46 2 2 2 2 2 3" xfId="51391" xr:uid="{00000000-0005-0000-0000-00003CA60000}"/>
    <cellStyle name="Normal 46 2 2 2 2 3" xfId="27256" xr:uid="{00000000-0005-0000-0000-00003DA60000}"/>
    <cellStyle name="Normal 46 2 2 2 2 4" xfId="27257" xr:uid="{00000000-0005-0000-0000-00003EA60000}"/>
    <cellStyle name="Normal 46 2 2 2 2 5" xfId="40028" xr:uid="{00000000-0005-0000-0000-00003FA60000}"/>
    <cellStyle name="Normal 46 2 2 2 2 6" xfId="51390" xr:uid="{00000000-0005-0000-0000-000040A60000}"/>
    <cellStyle name="Normal 46 2 2 2 3" xfId="27258" xr:uid="{00000000-0005-0000-0000-000041A60000}"/>
    <cellStyle name="Normal 46 2 2 2 3 2" xfId="27259" xr:uid="{00000000-0005-0000-0000-000042A60000}"/>
    <cellStyle name="Normal 46 2 2 2 3 3" xfId="51392" xr:uid="{00000000-0005-0000-0000-000043A60000}"/>
    <cellStyle name="Normal 46 2 2 2 4" xfId="27260" xr:uid="{00000000-0005-0000-0000-000044A60000}"/>
    <cellStyle name="Normal 46 2 2 2 5" xfId="27261" xr:uid="{00000000-0005-0000-0000-000045A60000}"/>
    <cellStyle name="Normal 46 2 2 2 6" xfId="40027" xr:uid="{00000000-0005-0000-0000-000046A60000}"/>
    <cellStyle name="Normal 46 2 2 2 7" xfId="51389" xr:uid="{00000000-0005-0000-0000-000047A60000}"/>
    <cellStyle name="Normal 46 2 2 3" xfId="27262" xr:uid="{00000000-0005-0000-0000-000048A60000}"/>
    <cellStyle name="Normal 46 2 2 3 2" xfId="27263" xr:uid="{00000000-0005-0000-0000-000049A60000}"/>
    <cellStyle name="Normal 46 2 2 3 2 2" xfId="27264" xr:uid="{00000000-0005-0000-0000-00004AA60000}"/>
    <cellStyle name="Normal 46 2 2 3 2 2 2" xfId="27265" xr:uid="{00000000-0005-0000-0000-00004BA60000}"/>
    <cellStyle name="Normal 46 2 2 3 2 2 3" xfId="51395" xr:uid="{00000000-0005-0000-0000-00004CA60000}"/>
    <cellStyle name="Normal 46 2 2 3 2 3" xfId="27266" xr:uid="{00000000-0005-0000-0000-00004DA60000}"/>
    <cellStyle name="Normal 46 2 2 3 2 4" xfId="27267" xr:uid="{00000000-0005-0000-0000-00004EA60000}"/>
    <cellStyle name="Normal 46 2 2 3 2 5" xfId="40030" xr:uid="{00000000-0005-0000-0000-00004FA60000}"/>
    <cellStyle name="Normal 46 2 2 3 2 6" xfId="51394" xr:uid="{00000000-0005-0000-0000-000050A60000}"/>
    <cellStyle name="Normal 46 2 2 3 3" xfId="27268" xr:uid="{00000000-0005-0000-0000-000051A60000}"/>
    <cellStyle name="Normal 46 2 2 3 3 2" xfId="27269" xr:uid="{00000000-0005-0000-0000-000052A60000}"/>
    <cellStyle name="Normal 46 2 2 3 3 3" xfId="51396" xr:uid="{00000000-0005-0000-0000-000053A60000}"/>
    <cellStyle name="Normal 46 2 2 3 4" xfId="27270" xr:uid="{00000000-0005-0000-0000-000054A60000}"/>
    <cellStyle name="Normal 46 2 2 3 5" xfId="27271" xr:uid="{00000000-0005-0000-0000-000055A60000}"/>
    <cellStyle name="Normal 46 2 2 3 6" xfId="40029" xr:uid="{00000000-0005-0000-0000-000056A60000}"/>
    <cellStyle name="Normal 46 2 2 3 7" xfId="51393" xr:uid="{00000000-0005-0000-0000-000057A60000}"/>
    <cellStyle name="Normal 46 2 2 4" xfId="27272" xr:uid="{00000000-0005-0000-0000-000058A60000}"/>
    <cellStyle name="Normal 46 2 2 4 2" xfId="27273" xr:uid="{00000000-0005-0000-0000-000059A60000}"/>
    <cellStyle name="Normal 46 2 2 4 2 2" xfId="27274" xr:uid="{00000000-0005-0000-0000-00005AA60000}"/>
    <cellStyle name="Normal 46 2 2 4 2 3" xfId="51398" xr:uid="{00000000-0005-0000-0000-00005BA60000}"/>
    <cellStyle name="Normal 46 2 2 4 3" xfId="27275" xr:uid="{00000000-0005-0000-0000-00005CA60000}"/>
    <cellStyle name="Normal 46 2 2 4 4" xfId="27276" xr:uid="{00000000-0005-0000-0000-00005DA60000}"/>
    <cellStyle name="Normal 46 2 2 4 5" xfId="40031" xr:uid="{00000000-0005-0000-0000-00005EA60000}"/>
    <cellStyle name="Normal 46 2 2 4 6" xfId="51397" xr:uid="{00000000-0005-0000-0000-00005FA60000}"/>
    <cellStyle name="Normal 46 2 2 5" xfId="27277" xr:uid="{00000000-0005-0000-0000-000060A60000}"/>
    <cellStyle name="Normal 46 2 2 5 2" xfId="27278" xr:uid="{00000000-0005-0000-0000-000061A60000}"/>
    <cellStyle name="Normal 46 2 2 5 2 2" xfId="27279" xr:uid="{00000000-0005-0000-0000-000062A60000}"/>
    <cellStyle name="Normal 46 2 2 5 3" xfId="27280" xr:uid="{00000000-0005-0000-0000-000063A60000}"/>
    <cellStyle name="Normal 46 2 2 5 4" xfId="27281" xr:uid="{00000000-0005-0000-0000-000064A60000}"/>
    <cellStyle name="Normal 46 2 2 5 5" xfId="51399" xr:uid="{00000000-0005-0000-0000-000065A60000}"/>
    <cellStyle name="Normal 46 2 2 6" xfId="27282" xr:uid="{00000000-0005-0000-0000-000066A60000}"/>
    <cellStyle name="Normal 46 2 2 6 2" xfId="27283" xr:uid="{00000000-0005-0000-0000-000067A60000}"/>
    <cellStyle name="Normal 46 2 2 6 2 2" xfId="27284" xr:uid="{00000000-0005-0000-0000-000068A60000}"/>
    <cellStyle name="Normal 46 2 2 6 3" xfId="27285" xr:uid="{00000000-0005-0000-0000-000069A60000}"/>
    <cellStyle name="Normal 46 2 2 6 4" xfId="27286" xr:uid="{00000000-0005-0000-0000-00006AA60000}"/>
    <cellStyle name="Normal 46 2 2 7" xfId="27287" xr:uid="{00000000-0005-0000-0000-00006BA60000}"/>
    <cellStyle name="Normal 46 2 2 7 2" xfId="27288" xr:uid="{00000000-0005-0000-0000-00006CA60000}"/>
    <cellStyle name="Normal 46 2 2 8" xfId="27289" xr:uid="{00000000-0005-0000-0000-00006DA60000}"/>
    <cellStyle name="Normal 46 2 2 9" xfId="27290" xr:uid="{00000000-0005-0000-0000-00006EA60000}"/>
    <cellStyle name="Normal 46 2 3" xfId="27291" xr:uid="{00000000-0005-0000-0000-00006FA60000}"/>
    <cellStyle name="Normal 46 2 3 2" xfId="27292" xr:uid="{00000000-0005-0000-0000-000070A60000}"/>
    <cellStyle name="Normal 46 2 3 2 2" xfId="27293" xr:uid="{00000000-0005-0000-0000-000071A60000}"/>
    <cellStyle name="Normal 46 2 3 2 2 2" xfId="27294" xr:uid="{00000000-0005-0000-0000-000072A60000}"/>
    <cellStyle name="Normal 46 2 3 2 2 3" xfId="51402" xr:uid="{00000000-0005-0000-0000-000073A60000}"/>
    <cellStyle name="Normal 46 2 3 2 3" xfId="27295" xr:uid="{00000000-0005-0000-0000-000074A60000}"/>
    <cellStyle name="Normal 46 2 3 2 4" xfId="27296" xr:uid="{00000000-0005-0000-0000-000075A60000}"/>
    <cellStyle name="Normal 46 2 3 2 5" xfId="40033" xr:uid="{00000000-0005-0000-0000-000076A60000}"/>
    <cellStyle name="Normal 46 2 3 2 6" xfId="51401" xr:uid="{00000000-0005-0000-0000-000077A60000}"/>
    <cellStyle name="Normal 46 2 3 3" xfId="27297" xr:uid="{00000000-0005-0000-0000-000078A60000}"/>
    <cellStyle name="Normal 46 2 3 3 2" xfId="27298" xr:uid="{00000000-0005-0000-0000-000079A60000}"/>
    <cellStyle name="Normal 46 2 3 3 3" xfId="51403" xr:uid="{00000000-0005-0000-0000-00007AA60000}"/>
    <cellStyle name="Normal 46 2 3 4" xfId="27299" xr:uid="{00000000-0005-0000-0000-00007BA60000}"/>
    <cellStyle name="Normal 46 2 3 5" xfId="27300" xr:uid="{00000000-0005-0000-0000-00007CA60000}"/>
    <cellStyle name="Normal 46 2 3 6" xfId="40032" xr:uid="{00000000-0005-0000-0000-00007DA60000}"/>
    <cellStyle name="Normal 46 2 3 7" xfId="51400" xr:uid="{00000000-0005-0000-0000-00007EA60000}"/>
    <cellStyle name="Normal 46 2 4" xfId="27301" xr:uid="{00000000-0005-0000-0000-00007FA60000}"/>
    <cellStyle name="Normal 46 2 4 2" xfId="27302" xr:uid="{00000000-0005-0000-0000-000080A60000}"/>
    <cellStyle name="Normal 46 2 4 2 2" xfId="27303" xr:uid="{00000000-0005-0000-0000-000081A60000}"/>
    <cellStyle name="Normal 46 2 4 2 2 2" xfId="27304" xr:uid="{00000000-0005-0000-0000-000082A60000}"/>
    <cellStyle name="Normal 46 2 4 2 2 3" xfId="51406" xr:uid="{00000000-0005-0000-0000-000083A60000}"/>
    <cellStyle name="Normal 46 2 4 2 3" xfId="27305" xr:uid="{00000000-0005-0000-0000-000084A60000}"/>
    <cellStyle name="Normal 46 2 4 2 4" xfId="27306" xr:uid="{00000000-0005-0000-0000-000085A60000}"/>
    <cellStyle name="Normal 46 2 4 2 5" xfId="40035" xr:uid="{00000000-0005-0000-0000-000086A60000}"/>
    <cellStyle name="Normal 46 2 4 2 6" xfId="51405" xr:uid="{00000000-0005-0000-0000-000087A60000}"/>
    <cellStyle name="Normal 46 2 4 3" xfId="27307" xr:uid="{00000000-0005-0000-0000-000088A60000}"/>
    <cellStyle name="Normal 46 2 4 3 2" xfId="27308" xr:uid="{00000000-0005-0000-0000-000089A60000}"/>
    <cellStyle name="Normal 46 2 4 3 3" xfId="51407" xr:uid="{00000000-0005-0000-0000-00008AA60000}"/>
    <cellStyle name="Normal 46 2 4 4" xfId="27309" xr:uid="{00000000-0005-0000-0000-00008BA60000}"/>
    <cellStyle name="Normal 46 2 4 5" xfId="27310" xr:uid="{00000000-0005-0000-0000-00008CA60000}"/>
    <cellStyle name="Normal 46 2 4 6" xfId="40034" xr:uid="{00000000-0005-0000-0000-00008DA60000}"/>
    <cellStyle name="Normal 46 2 4 7" xfId="51404" xr:uid="{00000000-0005-0000-0000-00008EA60000}"/>
    <cellStyle name="Normal 46 2 5" xfId="27311" xr:uid="{00000000-0005-0000-0000-00008FA60000}"/>
    <cellStyle name="Normal 46 2 5 2" xfId="27312" xr:uid="{00000000-0005-0000-0000-000090A60000}"/>
    <cellStyle name="Normal 46 2 5 2 2" xfId="27313" xr:uid="{00000000-0005-0000-0000-000091A60000}"/>
    <cellStyle name="Normal 46 2 5 2 3" xfId="51409" xr:uid="{00000000-0005-0000-0000-000092A60000}"/>
    <cellStyle name="Normal 46 2 5 3" xfId="27314" xr:uid="{00000000-0005-0000-0000-000093A60000}"/>
    <cellStyle name="Normal 46 2 5 4" xfId="27315" xr:uid="{00000000-0005-0000-0000-000094A60000}"/>
    <cellStyle name="Normal 46 2 5 5" xfId="40036" xr:uid="{00000000-0005-0000-0000-000095A60000}"/>
    <cellStyle name="Normal 46 2 5 6" xfId="51408" xr:uid="{00000000-0005-0000-0000-000096A60000}"/>
    <cellStyle name="Normal 46 2 6" xfId="27316" xr:uid="{00000000-0005-0000-0000-000097A60000}"/>
    <cellStyle name="Normal 46 2 6 2" xfId="27317" xr:uid="{00000000-0005-0000-0000-000098A60000}"/>
    <cellStyle name="Normal 46 2 6 2 2" xfId="27318" xr:uid="{00000000-0005-0000-0000-000099A60000}"/>
    <cellStyle name="Normal 46 2 6 3" xfId="27319" xr:uid="{00000000-0005-0000-0000-00009AA60000}"/>
    <cellStyle name="Normal 46 2 6 4" xfId="27320" xr:uid="{00000000-0005-0000-0000-00009BA60000}"/>
    <cellStyle name="Normal 46 2 6 5" xfId="51410" xr:uid="{00000000-0005-0000-0000-00009CA60000}"/>
    <cellStyle name="Normal 46 2 7" xfId="27321" xr:uid="{00000000-0005-0000-0000-00009DA60000}"/>
    <cellStyle name="Normal 46 2 7 2" xfId="27322" xr:uid="{00000000-0005-0000-0000-00009EA60000}"/>
    <cellStyle name="Normal 46 2 7 2 2" xfId="27323" xr:uid="{00000000-0005-0000-0000-00009FA60000}"/>
    <cellStyle name="Normal 46 2 7 3" xfId="27324" xr:uid="{00000000-0005-0000-0000-0000A0A60000}"/>
    <cellStyle name="Normal 46 2 7 4" xfId="27325" xr:uid="{00000000-0005-0000-0000-0000A1A60000}"/>
    <cellStyle name="Normal 46 2 8" xfId="27326" xr:uid="{00000000-0005-0000-0000-0000A2A60000}"/>
    <cellStyle name="Normal 46 2 8 2" xfId="27327" xr:uid="{00000000-0005-0000-0000-0000A3A60000}"/>
    <cellStyle name="Normal 46 2 9" xfId="27328" xr:uid="{00000000-0005-0000-0000-0000A4A60000}"/>
    <cellStyle name="Normal 46 3" xfId="27329" xr:uid="{00000000-0005-0000-0000-0000A5A60000}"/>
    <cellStyle name="Normal 46 3 10" xfId="35455" xr:uid="{00000000-0005-0000-0000-0000A6A60000}"/>
    <cellStyle name="Normal 46 3 11" xfId="51411" xr:uid="{00000000-0005-0000-0000-0000A7A60000}"/>
    <cellStyle name="Normal 46 3 2" xfId="27330" xr:uid="{00000000-0005-0000-0000-0000A8A60000}"/>
    <cellStyle name="Normal 46 3 2 2" xfId="27331" xr:uid="{00000000-0005-0000-0000-0000A9A60000}"/>
    <cellStyle name="Normal 46 3 2 2 2" xfId="27332" xr:uid="{00000000-0005-0000-0000-0000AAA60000}"/>
    <cellStyle name="Normal 46 3 2 2 2 2" xfId="27333" xr:uid="{00000000-0005-0000-0000-0000ABA60000}"/>
    <cellStyle name="Normal 46 3 2 2 2 3" xfId="51414" xr:uid="{00000000-0005-0000-0000-0000ACA60000}"/>
    <cellStyle name="Normal 46 3 2 2 3" xfId="27334" xr:uid="{00000000-0005-0000-0000-0000ADA60000}"/>
    <cellStyle name="Normal 46 3 2 2 4" xfId="27335" xr:uid="{00000000-0005-0000-0000-0000AEA60000}"/>
    <cellStyle name="Normal 46 3 2 2 5" xfId="40038" xr:uid="{00000000-0005-0000-0000-0000AFA60000}"/>
    <cellStyle name="Normal 46 3 2 2 6" xfId="51413" xr:uid="{00000000-0005-0000-0000-0000B0A60000}"/>
    <cellStyle name="Normal 46 3 2 3" xfId="27336" xr:uid="{00000000-0005-0000-0000-0000B1A60000}"/>
    <cellStyle name="Normal 46 3 2 3 2" xfId="27337" xr:uid="{00000000-0005-0000-0000-0000B2A60000}"/>
    <cellStyle name="Normal 46 3 2 3 3" xfId="51415" xr:uid="{00000000-0005-0000-0000-0000B3A60000}"/>
    <cellStyle name="Normal 46 3 2 4" xfId="27338" xr:uid="{00000000-0005-0000-0000-0000B4A60000}"/>
    <cellStyle name="Normal 46 3 2 5" xfId="27339" xr:uid="{00000000-0005-0000-0000-0000B5A60000}"/>
    <cellStyle name="Normal 46 3 2 6" xfId="40037" xr:uid="{00000000-0005-0000-0000-0000B6A60000}"/>
    <cellStyle name="Normal 46 3 2 7" xfId="51412" xr:uid="{00000000-0005-0000-0000-0000B7A60000}"/>
    <cellStyle name="Normal 46 3 3" xfId="27340" xr:uid="{00000000-0005-0000-0000-0000B8A60000}"/>
    <cellStyle name="Normal 46 3 3 2" xfId="27341" xr:uid="{00000000-0005-0000-0000-0000B9A60000}"/>
    <cellStyle name="Normal 46 3 3 2 2" xfId="27342" xr:uid="{00000000-0005-0000-0000-0000BAA60000}"/>
    <cellStyle name="Normal 46 3 3 2 2 2" xfId="27343" xr:uid="{00000000-0005-0000-0000-0000BBA60000}"/>
    <cellStyle name="Normal 46 3 3 2 2 3" xfId="51418" xr:uid="{00000000-0005-0000-0000-0000BCA60000}"/>
    <cellStyle name="Normal 46 3 3 2 3" xfId="27344" xr:uid="{00000000-0005-0000-0000-0000BDA60000}"/>
    <cellStyle name="Normal 46 3 3 2 4" xfId="27345" xr:uid="{00000000-0005-0000-0000-0000BEA60000}"/>
    <cellStyle name="Normal 46 3 3 2 5" xfId="40040" xr:uid="{00000000-0005-0000-0000-0000BFA60000}"/>
    <cellStyle name="Normal 46 3 3 2 6" xfId="51417" xr:uid="{00000000-0005-0000-0000-0000C0A60000}"/>
    <cellStyle name="Normal 46 3 3 3" xfId="27346" xr:uid="{00000000-0005-0000-0000-0000C1A60000}"/>
    <cellStyle name="Normal 46 3 3 3 2" xfId="27347" xr:uid="{00000000-0005-0000-0000-0000C2A60000}"/>
    <cellStyle name="Normal 46 3 3 3 3" xfId="51419" xr:uid="{00000000-0005-0000-0000-0000C3A60000}"/>
    <cellStyle name="Normal 46 3 3 4" xfId="27348" xr:uid="{00000000-0005-0000-0000-0000C4A60000}"/>
    <cellStyle name="Normal 46 3 3 5" xfId="27349" xr:uid="{00000000-0005-0000-0000-0000C5A60000}"/>
    <cellStyle name="Normal 46 3 3 6" xfId="40039" xr:uid="{00000000-0005-0000-0000-0000C6A60000}"/>
    <cellStyle name="Normal 46 3 3 7" xfId="51416" xr:uid="{00000000-0005-0000-0000-0000C7A60000}"/>
    <cellStyle name="Normal 46 3 4" xfId="27350" xr:uid="{00000000-0005-0000-0000-0000C8A60000}"/>
    <cellStyle name="Normal 46 3 4 2" xfId="27351" xr:uid="{00000000-0005-0000-0000-0000C9A60000}"/>
    <cellStyle name="Normal 46 3 4 2 2" xfId="27352" xr:uid="{00000000-0005-0000-0000-0000CAA60000}"/>
    <cellStyle name="Normal 46 3 4 2 3" xfId="51421" xr:uid="{00000000-0005-0000-0000-0000CBA60000}"/>
    <cellStyle name="Normal 46 3 4 3" xfId="27353" xr:uid="{00000000-0005-0000-0000-0000CCA60000}"/>
    <cellStyle name="Normal 46 3 4 4" xfId="27354" xr:uid="{00000000-0005-0000-0000-0000CDA60000}"/>
    <cellStyle name="Normal 46 3 4 5" xfId="40041" xr:uid="{00000000-0005-0000-0000-0000CEA60000}"/>
    <cellStyle name="Normal 46 3 4 6" xfId="51420" xr:uid="{00000000-0005-0000-0000-0000CFA60000}"/>
    <cellStyle name="Normal 46 3 5" xfId="27355" xr:uid="{00000000-0005-0000-0000-0000D0A60000}"/>
    <cellStyle name="Normal 46 3 5 2" xfId="27356" xr:uid="{00000000-0005-0000-0000-0000D1A60000}"/>
    <cellStyle name="Normal 46 3 5 2 2" xfId="27357" xr:uid="{00000000-0005-0000-0000-0000D2A60000}"/>
    <cellStyle name="Normal 46 3 5 3" xfId="27358" xr:uid="{00000000-0005-0000-0000-0000D3A60000}"/>
    <cellStyle name="Normal 46 3 5 4" xfId="27359" xr:uid="{00000000-0005-0000-0000-0000D4A60000}"/>
    <cellStyle name="Normal 46 3 5 5" xfId="51422" xr:uid="{00000000-0005-0000-0000-0000D5A60000}"/>
    <cellStyle name="Normal 46 3 6" xfId="27360" xr:uid="{00000000-0005-0000-0000-0000D6A60000}"/>
    <cellStyle name="Normal 46 3 6 2" xfId="27361" xr:uid="{00000000-0005-0000-0000-0000D7A60000}"/>
    <cellStyle name="Normal 46 3 6 2 2" xfId="27362" xr:uid="{00000000-0005-0000-0000-0000D8A60000}"/>
    <cellStyle name="Normal 46 3 6 3" xfId="27363" xr:uid="{00000000-0005-0000-0000-0000D9A60000}"/>
    <cellStyle name="Normal 46 3 6 4" xfId="27364" xr:uid="{00000000-0005-0000-0000-0000DAA60000}"/>
    <cellStyle name="Normal 46 3 7" xfId="27365" xr:uid="{00000000-0005-0000-0000-0000DBA60000}"/>
    <cellStyle name="Normal 46 3 7 2" xfId="27366" xr:uid="{00000000-0005-0000-0000-0000DCA60000}"/>
    <cellStyle name="Normal 46 3 8" xfId="27367" xr:uid="{00000000-0005-0000-0000-0000DDA60000}"/>
    <cellStyle name="Normal 46 3 9" xfId="27368" xr:uid="{00000000-0005-0000-0000-0000DEA60000}"/>
    <cellStyle name="Normal 46 4" xfId="27369" xr:uid="{00000000-0005-0000-0000-0000DFA60000}"/>
    <cellStyle name="Normal 46 4 2" xfId="27370" xr:uid="{00000000-0005-0000-0000-0000E0A60000}"/>
    <cellStyle name="Normal 46 4 2 2" xfId="27371" xr:uid="{00000000-0005-0000-0000-0000E1A60000}"/>
    <cellStyle name="Normal 46 4 2 2 2" xfId="27372" xr:uid="{00000000-0005-0000-0000-0000E2A60000}"/>
    <cellStyle name="Normal 46 4 2 2 3" xfId="51425" xr:uid="{00000000-0005-0000-0000-0000E3A60000}"/>
    <cellStyle name="Normal 46 4 2 3" xfId="27373" xr:uid="{00000000-0005-0000-0000-0000E4A60000}"/>
    <cellStyle name="Normal 46 4 2 4" xfId="27374" xr:uid="{00000000-0005-0000-0000-0000E5A60000}"/>
    <cellStyle name="Normal 46 4 2 5" xfId="40043" xr:uid="{00000000-0005-0000-0000-0000E6A60000}"/>
    <cellStyle name="Normal 46 4 2 6" xfId="51424" xr:uid="{00000000-0005-0000-0000-0000E7A60000}"/>
    <cellStyle name="Normal 46 4 3" xfId="27375" xr:uid="{00000000-0005-0000-0000-0000E8A60000}"/>
    <cellStyle name="Normal 46 4 3 2" xfId="27376" xr:uid="{00000000-0005-0000-0000-0000E9A60000}"/>
    <cellStyle name="Normal 46 4 3 3" xfId="51426" xr:uid="{00000000-0005-0000-0000-0000EAA60000}"/>
    <cellStyle name="Normal 46 4 4" xfId="27377" xr:uid="{00000000-0005-0000-0000-0000EBA60000}"/>
    <cellStyle name="Normal 46 4 5" xfId="27378" xr:uid="{00000000-0005-0000-0000-0000ECA60000}"/>
    <cellStyle name="Normal 46 4 6" xfId="40042" xr:uid="{00000000-0005-0000-0000-0000EDA60000}"/>
    <cellStyle name="Normal 46 4 7" xfId="51423" xr:uid="{00000000-0005-0000-0000-0000EEA60000}"/>
    <cellStyle name="Normal 46 5" xfId="27379" xr:uid="{00000000-0005-0000-0000-0000EFA60000}"/>
    <cellStyle name="Normal 46 5 2" xfId="27380" xr:uid="{00000000-0005-0000-0000-0000F0A60000}"/>
    <cellStyle name="Normal 46 5 2 2" xfId="27381" xr:uid="{00000000-0005-0000-0000-0000F1A60000}"/>
    <cellStyle name="Normal 46 5 2 2 2" xfId="27382" xr:uid="{00000000-0005-0000-0000-0000F2A60000}"/>
    <cellStyle name="Normal 46 5 2 2 3" xfId="51429" xr:uid="{00000000-0005-0000-0000-0000F3A60000}"/>
    <cellStyle name="Normal 46 5 2 3" xfId="27383" xr:uid="{00000000-0005-0000-0000-0000F4A60000}"/>
    <cellStyle name="Normal 46 5 2 4" xfId="27384" xr:uid="{00000000-0005-0000-0000-0000F5A60000}"/>
    <cellStyle name="Normal 46 5 2 5" xfId="40045" xr:uid="{00000000-0005-0000-0000-0000F6A60000}"/>
    <cellStyle name="Normal 46 5 2 6" xfId="51428" xr:uid="{00000000-0005-0000-0000-0000F7A60000}"/>
    <cellStyle name="Normal 46 5 3" xfId="27385" xr:uid="{00000000-0005-0000-0000-0000F8A60000}"/>
    <cellStyle name="Normal 46 5 3 2" xfId="27386" xr:uid="{00000000-0005-0000-0000-0000F9A60000}"/>
    <cellStyle name="Normal 46 5 3 3" xfId="51430" xr:uid="{00000000-0005-0000-0000-0000FAA60000}"/>
    <cellStyle name="Normal 46 5 4" xfId="27387" xr:uid="{00000000-0005-0000-0000-0000FBA60000}"/>
    <cellStyle name="Normal 46 5 5" xfId="27388" xr:uid="{00000000-0005-0000-0000-0000FCA60000}"/>
    <cellStyle name="Normal 46 5 6" xfId="40044" xr:uid="{00000000-0005-0000-0000-0000FDA60000}"/>
    <cellStyle name="Normal 46 5 7" xfId="51427" xr:uid="{00000000-0005-0000-0000-0000FEA60000}"/>
    <cellStyle name="Normal 46 6" xfId="27389" xr:uid="{00000000-0005-0000-0000-0000FFA60000}"/>
    <cellStyle name="Normal 46 6 2" xfId="27390" xr:uid="{00000000-0005-0000-0000-000000A70000}"/>
    <cellStyle name="Normal 46 6 2 2" xfId="27391" xr:uid="{00000000-0005-0000-0000-000001A70000}"/>
    <cellStyle name="Normal 46 6 2 3" xfId="51432" xr:uid="{00000000-0005-0000-0000-000002A70000}"/>
    <cellStyle name="Normal 46 6 3" xfId="27392" xr:uid="{00000000-0005-0000-0000-000003A70000}"/>
    <cellStyle name="Normal 46 6 4" xfId="27393" xr:uid="{00000000-0005-0000-0000-000004A70000}"/>
    <cellStyle name="Normal 46 6 5" xfId="40046" xr:uid="{00000000-0005-0000-0000-000005A70000}"/>
    <cellStyle name="Normal 46 6 6" xfId="51431" xr:uid="{00000000-0005-0000-0000-000006A70000}"/>
    <cellStyle name="Normal 46 7" xfId="27394" xr:uid="{00000000-0005-0000-0000-000007A70000}"/>
    <cellStyle name="Normal 46 7 2" xfId="27395" xr:uid="{00000000-0005-0000-0000-000008A70000}"/>
    <cellStyle name="Normal 46 7 2 2" xfId="27396" xr:uid="{00000000-0005-0000-0000-000009A70000}"/>
    <cellStyle name="Normal 46 7 3" xfId="27397" xr:uid="{00000000-0005-0000-0000-00000AA70000}"/>
    <cellStyle name="Normal 46 7 4" xfId="27398" xr:uid="{00000000-0005-0000-0000-00000BA70000}"/>
    <cellStyle name="Normal 46 7 5" xfId="51433" xr:uid="{00000000-0005-0000-0000-00000CA70000}"/>
    <cellStyle name="Normal 46 8" xfId="27399" xr:uid="{00000000-0005-0000-0000-00000DA70000}"/>
    <cellStyle name="Normal 46 8 2" xfId="27400" xr:uid="{00000000-0005-0000-0000-00000EA70000}"/>
    <cellStyle name="Normal 46 8 2 2" xfId="27401" xr:uid="{00000000-0005-0000-0000-00000FA70000}"/>
    <cellStyle name="Normal 46 8 3" xfId="27402" xr:uid="{00000000-0005-0000-0000-000010A70000}"/>
    <cellStyle name="Normal 46 8 4" xfId="27403" xr:uid="{00000000-0005-0000-0000-000011A70000}"/>
    <cellStyle name="Normal 46 9" xfId="27404" xr:uid="{00000000-0005-0000-0000-000012A70000}"/>
    <cellStyle name="Normal 46 9 2" xfId="27405" xr:uid="{00000000-0005-0000-0000-000013A70000}"/>
    <cellStyle name="Normal 47" xfId="27406" xr:uid="{00000000-0005-0000-0000-000014A70000}"/>
    <cellStyle name="Normal 47 10" xfId="27407" xr:uid="{00000000-0005-0000-0000-000015A70000}"/>
    <cellStyle name="Normal 47 11" xfId="27408" xr:uid="{00000000-0005-0000-0000-000016A70000}"/>
    <cellStyle name="Normal 47 12" xfId="35456" xr:uid="{00000000-0005-0000-0000-000017A70000}"/>
    <cellStyle name="Normal 47 13" xfId="51434" xr:uid="{00000000-0005-0000-0000-000018A70000}"/>
    <cellStyle name="Normal 47 2" xfId="27409" xr:uid="{00000000-0005-0000-0000-000019A70000}"/>
    <cellStyle name="Normal 47 2 10" xfId="27410" xr:uid="{00000000-0005-0000-0000-00001AA70000}"/>
    <cellStyle name="Normal 47 2 11" xfId="35457" xr:uid="{00000000-0005-0000-0000-00001BA70000}"/>
    <cellStyle name="Normal 47 2 12" xfId="51435" xr:uid="{00000000-0005-0000-0000-00001CA70000}"/>
    <cellStyle name="Normal 47 2 2" xfId="27411" xr:uid="{00000000-0005-0000-0000-00001DA70000}"/>
    <cellStyle name="Normal 47 2 2 10" xfId="35458" xr:uid="{00000000-0005-0000-0000-00001EA70000}"/>
    <cellStyle name="Normal 47 2 2 11" xfId="51436" xr:uid="{00000000-0005-0000-0000-00001FA70000}"/>
    <cellStyle name="Normal 47 2 2 2" xfId="27412" xr:uid="{00000000-0005-0000-0000-000020A70000}"/>
    <cellStyle name="Normal 47 2 2 2 2" xfId="27413" xr:uid="{00000000-0005-0000-0000-000021A70000}"/>
    <cellStyle name="Normal 47 2 2 2 2 2" xfId="27414" xr:uid="{00000000-0005-0000-0000-000022A70000}"/>
    <cellStyle name="Normal 47 2 2 2 2 2 2" xfId="27415" xr:uid="{00000000-0005-0000-0000-000023A70000}"/>
    <cellStyle name="Normal 47 2 2 2 2 2 3" xfId="51439" xr:uid="{00000000-0005-0000-0000-000024A70000}"/>
    <cellStyle name="Normal 47 2 2 2 2 3" xfId="27416" xr:uid="{00000000-0005-0000-0000-000025A70000}"/>
    <cellStyle name="Normal 47 2 2 2 2 4" xfId="27417" xr:uid="{00000000-0005-0000-0000-000026A70000}"/>
    <cellStyle name="Normal 47 2 2 2 2 5" xfId="40048" xr:uid="{00000000-0005-0000-0000-000027A70000}"/>
    <cellStyle name="Normal 47 2 2 2 2 6" xfId="51438" xr:uid="{00000000-0005-0000-0000-000028A70000}"/>
    <cellStyle name="Normal 47 2 2 2 3" xfId="27418" xr:uid="{00000000-0005-0000-0000-000029A70000}"/>
    <cellStyle name="Normal 47 2 2 2 3 2" xfId="27419" xr:uid="{00000000-0005-0000-0000-00002AA70000}"/>
    <cellStyle name="Normal 47 2 2 2 3 3" xfId="51440" xr:uid="{00000000-0005-0000-0000-00002BA70000}"/>
    <cellStyle name="Normal 47 2 2 2 4" xfId="27420" xr:uid="{00000000-0005-0000-0000-00002CA70000}"/>
    <cellStyle name="Normal 47 2 2 2 5" xfId="27421" xr:uid="{00000000-0005-0000-0000-00002DA70000}"/>
    <cellStyle name="Normal 47 2 2 2 6" xfId="40047" xr:uid="{00000000-0005-0000-0000-00002EA70000}"/>
    <cellStyle name="Normal 47 2 2 2 7" xfId="51437" xr:uid="{00000000-0005-0000-0000-00002FA70000}"/>
    <cellStyle name="Normal 47 2 2 3" xfId="27422" xr:uid="{00000000-0005-0000-0000-000030A70000}"/>
    <cellStyle name="Normal 47 2 2 3 2" xfId="27423" xr:uid="{00000000-0005-0000-0000-000031A70000}"/>
    <cellStyle name="Normal 47 2 2 3 2 2" xfId="27424" xr:uid="{00000000-0005-0000-0000-000032A70000}"/>
    <cellStyle name="Normal 47 2 2 3 2 2 2" xfId="27425" xr:uid="{00000000-0005-0000-0000-000033A70000}"/>
    <cellStyle name="Normal 47 2 2 3 2 2 3" xfId="51443" xr:uid="{00000000-0005-0000-0000-000034A70000}"/>
    <cellStyle name="Normal 47 2 2 3 2 3" xfId="27426" xr:uid="{00000000-0005-0000-0000-000035A70000}"/>
    <cellStyle name="Normal 47 2 2 3 2 4" xfId="27427" xr:uid="{00000000-0005-0000-0000-000036A70000}"/>
    <cellStyle name="Normal 47 2 2 3 2 5" xfId="40050" xr:uid="{00000000-0005-0000-0000-000037A70000}"/>
    <cellStyle name="Normal 47 2 2 3 2 6" xfId="51442" xr:uid="{00000000-0005-0000-0000-000038A70000}"/>
    <cellStyle name="Normal 47 2 2 3 3" xfId="27428" xr:uid="{00000000-0005-0000-0000-000039A70000}"/>
    <cellStyle name="Normal 47 2 2 3 3 2" xfId="27429" xr:uid="{00000000-0005-0000-0000-00003AA70000}"/>
    <cellStyle name="Normal 47 2 2 3 3 3" xfId="51444" xr:uid="{00000000-0005-0000-0000-00003BA70000}"/>
    <cellStyle name="Normal 47 2 2 3 4" xfId="27430" xr:uid="{00000000-0005-0000-0000-00003CA70000}"/>
    <cellStyle name="Normal 47 2 2 3 5" xfId="27431" xr:uid="{00000000-0005-0000-0000-00003DA70000}"/>
    <cellStyle name="Normal 47 2 2 3 6" xfId="40049" xr:uid="{00000000-0005-0000-0000-00003EA70000}"/>
    <cellStyle name="Normal 47 2 2 3 7" xfId="51441" xr:uid="{00000000-0005-0000-0000-00003FA70000}"/>
    <cellStyle name="Normal 47 2 2 4" xfId="27432" xr:uid="{00000000-0005-0000-0000-000040A70000}"/>
    <cellStyle name="Normal 47 2 2 4 2" xfId="27433" xr:uid="{00000000-0005-0000-0000-000041A70000}"/>
    <cellStyle name="Normal 47 2 2 4 2 2" xfId="27434" xr:uid="{00000000-0005-0000-0000-000042A70000}"/>
    <cellStyle name="Normal 47 2 2 4 2 3" xfId="51446" xr:uid="{00000000-0005-0000-0000-000043A70000}"/>
    <cellStyle name="Normal 47 2 2 4 3" xfId="27435" xr:uid="{00000000-0005-0000-0000-000044A70000}"/>
    <cellStyle name="Normal 47 2 2 4 4" xfId="27436" xr:uid="{00000000-0005-0000-0000-000045A70000}"/>
    <cellStyle name="Normal 47 2 2 4 5" xfId="40051" xr:uid="{00000000-0005-0000-0000-000046A70000}"/>
    <cellStyle name="Normal 47 2 2 4 6" xfId="51445" xr:uid="{00000000-0005-0000-0000-000047A70000}"/>
    <cellStyle name="Normal 47 2 2 5" xfId="27437" xr:uid="{00000000-0005-0000-0000-000048A70000}"/>
    <cellStyle name="Normal 47 2 2 5 2" xfId="27438" xr:uid="{00000000-0005-0000-0000-000049A70000}"/>
    <cellStyle name="Normal 47 2 2 5 2 2" xfId="27439" xr:uid="{00000000-0005-0000-0000-00004AA70000}"/>
    <cellStyle name="Normal 47 2 2 5 3" xfId="27440" xr:uid="{00000000-0005-0000-0000-00004BA70000}"/>
    <cellStyle name="Normal 47 2 2 5 4" xfId="27441" xr:uid="{00000000-0005-0000-0000-00004CA70000}"/>
    <cellStyle name="Normal 47 2 2 5 5" xfId="51447" xr:uid="{00000000-0005-0000-0000-00004DA70000}"/>
    <cellStyle name="Normal 47 2 2 6" xfId="27442" xr:uid="{00000000-0005-0000-0000-00004EA70000}"/>
    <cellStyle name="Normal 47 2 2 6 2" xfId="27443" xr:uid="{00000000-0005-0000-0000-00004FA70000}"/>
    <cellStyle name="Normal 47 2 2 6 2 2" xfId="27444" xr:uid="{00000000-0005-0000-0000-000050A70000}"/>
    <cellStyle name="Normal 47 2 2 6 3" xfId="27445" xr:uid="{00000000-0005-0000-0000-000051A70000}"/>
    <cellStyle name="Normal 47 2 2 6 4" xfId="27446" xr:uid="{00000000-0005-0000-0000-000052A70000}"/>
    <cellStyle name="Normal 47 2 2 7" xfId="27447" xr:uid="{00000000-0005-0000-0000-000053A70000}"/>
    <cellStyle name="Normal 47 2 2 7 2" xfId="27448" xr:uid="{00000000-0005-0000-0000-000054A70000}"/>
    <cellStyle name="Normal 47 2 2 8" xfId="27449" xr:uid="{00000000-0005-0000-0000-000055A70000}"/>
    <cellStyle name="Normal 47 2 2 9" xfId="27450" xr:uid="{00000000-0005-0000-0000-000056A70000}"/>
    <cellStyle name="Normal 47 2 3" xfId="27451" xr:uid="{00000000-0005-0000-0000-000057A70000}"/>
    <cellStyle name="Normal 47 2 3 2" xfId="27452" xr:uid="{00000000-0005-0000-0000-000058A70000}"/>
    <cellStyle name="Normal 47 2 3 2 2" xfId="27453" xr:uid="{00000000-0005-0000-0000-000059A70000}"/>
    <cellStyle name="Normal 47 2 3 2 2 2" xfId="27454" xr:uid="{00000000-0005-0000-0000-00005AA70000}"/>
    <cellStyle name="Normal 47 2 3 2 2 3" xfId="51450" xr:uid="{00000000-0005-0000-0000-00005BA70000}"/>
    <cellStyle name="Normal 47 2 3 2 3" xfId="27455" xr:uid="{00000000-0005-0000-0000-00005CA70000}"/>
    <cellStyle name="Normal 47 2 3 2 4" xfId="27456" xr:uid="{00000000-0005-0000-0000-00005DA70000}"/>
    <cellStyle name="Normal 47 2 3 2 5" xfId="40053" xr:uid="{00000000-0005-0000-0000-00005EA70000}"/>
    <cellStyle name="Normal 47 2 3 2 6" xfId="51449" xr:uid="{00000000-0005-0000-0000-00005FA70000}"/>
    <cellStyle name="Normal 47 2 3 3" xfId="27457" xr:uid="{00000000-0005-0000-0000-000060A70000}"/>
    <cellStyle name="Normal 47 2 3 3 2" xfId="27458" xr:uid="{00000000-0005-0000-0000-000061A70000}"/>
    <cellStyle name="Normal 47 2 3 3 3" xfId="51451" xr:uid="{00000000-0005-0000-0000-000062A70000}"/>
    <cellStyle name="Normal 47 2 3 4" xfId="27459" xr:uid="{00000000-0005-0000-0000-000063A70000}"/>
    <cellStyle name="Normal 47 2 3 5" xfId="27460" xr:uid="{00000000-0005-0000-0000-000064A70000}"/>
    <cellStyle name="Normal 47 2 3 6" xfId="40052" xr:uid="{00000000-0005-0000-0000-000065A70000}"/>
    <cellStyle name="Normal 47 2 3 7" xfId="51448" xr:uid="{00000000-0005-0000-0000-000066A70000}"/>
    <cellStyle name="Normal 47 2 4" xfId="27461" xr:uid="{00000000-0005-0000-0000-000067A70000}"/>
    <cellStyle name="Normal 47 2 4 2" xfId="27462" xr:uid="{00000000-0005-0000-0000-000068A70000}"/>
    <cellStyle name="Normal 47 2 4 2 2" xfId="27463" xr:uid="{00000000-0005-0000-0000-000069A70000}"/>
    <cellStyle name="Normal 47 2 4 2 2 2" xfId="27464" xr:uid="{00000000-0005-0000-0000-00006AA70000}"/>
    <cellStyle name="Normal 47 2 4 2 2 3" xfId="51454" xr:uid="{00000000-0005-0000-0000-00006BA70000}"/>
    <cellStyle name="Normal 47 2 4 2 3" xfId="27465" xr:uid="{00000000-0005-0000-0000-00006CA70000}"/>
    <cellStyle name="Normal 47 2 4 2 4" xfId="27466" xr:uid="{00000000-0005-0000-0000-00006DA70000}"/>
    <cellStyle name="Normal 47 2 4 2 5" xfId="40055" xr:uid="{00000000-0005-0000-0000-00006EA70000}"/>
    <cellStyle name="Normal 47 2 4 2 6" xfId="51453" xr:uid="{00000000-0005-0000-0000-00006FA70000}"/>
    <cellStyle name="Normal 47 2 4 3" xfId="27467" xr:uid="{00000000-0005-0000-0000-000070A70000}"/>
    <cellStyle name="Normal 47 2 4 3 2" xfId="27468" xr:uid="{00000000-0005-0000-0000-000071A70000}"/>
    <cellStyle name="Normal 47 2 4 3 3" xfId="51455" xr:uid="{00000000-0005-0000-0000-000072A70000}"/>
    <cellStyle name="Normal 47 2 4 4" xfId="27469" xr:uid="{00000000-0005-0000-0000-000073A70000}"/>
    <cellStyle name="Normal 47 2 4 5" xfId="27470" xr:uid="{00000000-0005-0000-0000-000074A70000}"/>
    <cellStyle name="Normal 47 2 4 6" xfId="40054" xr:uid="{00000000-0005-0000-0000-000075A70000}"/>
    <cellStyle name="Normal 47 2 4 7" xfId="51452" xr:uid="{00000000-0005-0000-0000-000076A70000}"/>
    <cellStyle name="Normal 47 2 5" xfId="27471" xr:uid="{00000000-0005-0000-0000-000077A70000}"/>
    <cellStyle name="Normal 47 2 5 2" xfId="27472" xr:uid="{00000000-0005-0000-0000-000078A70000}"/>
    <cellStyle name="Normal 47 2 5 2 2" xfId="27473" xr:uid="{00000000-0005-0000-0000-000079A70000}"/>
    <cellStyle name="Normal 47 2 5 2 3" xfId="51457" xr:uid="{00000000-0005-0000-0000-00007AA70000}"/>
    <cellStyle name="Normal 47 2 5 3" xfId="27474" xr:uid="{00000000-0005-0000-0000-00007BA70000}"/>
    <cellStyle name="Normal 47 2 5 4" xfId="27475" xr:uid="{00000000-0005-0000-0000-00007CA70000}"/>
    <cellStyle name="Normal 47 2 5 5" xfId="40056" xr:uid="{00000000-0005-0000-0000-00007DA70000}"/>
    <cellStyle name="Normal 47 2 5 6" xfId="51456" xr:uid="{00000000-0005-0000-0000-00007EA70000}"/>
    <cellStyle name="Normal 47 2 6" xfId="27476" xr:uid="{00000000-0005-0000-0000-00007FA70000}"/>
    <cellStyle name="Normal 47 2 6 2" xfId="27477" xr:uid="{00000000-0005-0000-0000-000080A70000}"/>
    <cellStyle name="Normal 47 2 6 2 2" xfId="27478" xr:uid="{00000000-0005-0000-0000-000081A70000}"/>
    <cellStyle name="Normal 47 2 6 3" xfId="27479" xr:uid="{00000000-0005-0000-0000-000082A70000}"/>
    <cellStyle name="Normal 47 2 6 4" xfId="27480" xr:uid="{00000000-0005-0000-0000-000083A70000}"/>
    <cellStyle name="Normal 47 2 6 5" xfId="51458" xr:uid="{00000000-0005-0000-0000-000084A70000}"/>
    <cellStyle name="Normal 47 2 7" xfId="27481" xr:uid="{00000000-0005-0000-0000-000085A70000}"/>
    <cellStyle name="Normal 47 2 7 2" xfId="27482" xr:uid="{00000000-0005-0000-0000-000086A70000}"/>
    <cellStyle name="Normal 47 2 7 2 2" xfId="27483" xr:uid="{00000000-0005-0000-0000-000087A70000}"/>
    <cellStyle name="Normal 47 2 7 3" xfId="27484" xr:uid="{00000000-0005-0000-0000-000088A70000}"/>
    <cellStyle name="Normal 47 2 7 4" xfId="27485" xr:uid="{00000000-0005-0000-0000-000089A70000}"/>
    <cellStyle name="Normal 47 2 8" xfId="27486" xr:uid="{00000000-0005-0000-0000-00008AA70000}"/>
    <cellStyle name="Normal 47 2 8 2" xfId="27487" xr:uid="{00000000-0005-0000-0000-00008BA70000}"/>
    <cellStyle name="Normal 47 2 9" xfId="27488" xr:uid="{00000000-0005-0000-0000-00008CA70000}"/>
    <cellStyle name="Normal 47 3" xfId="27489" xr:uid="{00000000-0005-0000-0000-00008DA70000}"/>
    <cellStyle name="Normal 47 3 10" xfId="35459" xr:uid="{00000000-0005-0000-0000-00008EA70000}"/>
    <cellStyle name="Normal 47 3 11" xfId="51459" xr:uid="{00000000-0005-0000-0000-00008FA70000}"/>
    <cellStyle name="Normal 47 3 2" xfId="27490" xr:uid="{00000000-0005-0000-0000-000090A70000}"/>
    <cellStyle name="Normal 47 3 2 2" xfId="27491" xr:uid="{00000000-0005-0000-0000-000091A70000}"/>
    <cellStyle name="Normal 47 3 2 2 2" xfId="27492" xr:uid="{00000000-0005-0000-0000-000092A70000}"/>
    <cellStyle name="Normal 47 3 2 2 2 2" xfId="27493" xr:uid="{00000000-0005-0000-0000-000093A70000}"/>
    <cellStyle name="Normal 47 3 2 2 2 3" xfId="51462" xr:uid="{00000000-0005-0000-0000-000094A70000}"/>
    <cellStyle name="Normal 47 3 2 2 3" xfId="27494" xr:uid="{00000000-0005-0000-0000-000095A70000}"/>
    <cellStyle name="Normal 47 3 2 2 4" xfId="27495" xr:uid="{00000000-0005-0000-0000-000096A70000}"/>
    <cellStyle name="Normal 47 3 2 2 5" xfId="40058" xr:uid="{00000000-0005-0000-0000-000097A70000}"/>
    <cellStyle name="Normal 47 3 2 2 6" xfId="51461" xr:uid="{00000000-0005-0000-0000-000098A70000}"/>
    <cellStyle name="Normal 47 3 2 3" xfId="27496" xr:uid="{00000000-0005-0000-0000-000099A70000}"/>
    <cellStyle name="Normal 47 3 2 3 2" xfId="27497" xr:uid="{00000000-0005-0000-0000-00009AA70000}"/>
    <cellStyle name="Normal 47 3 2 3 3" xfId="51463" xr:uid="{00000000-0005-0000-0000-00009BA70000}"/>
    <cellStyle name="Normal 47 3 2 4" xfId="27498" xr:uid="{00000000-0005-0000-0000-00009CA70000}"/>
    <cellStyle name="Normal 47 3 2 5" xfId="27499" xr:uid="{00000000-0005-0000-0000-00009DA70000}"/>
    <cellStyle name="Normal 47 3 2 6" xfId="40057" xr:uid="{00000000-0005-0000-0000-00009EA70000}"/>
    <cellStyle name="Normal 47 3 2 7" xfId="51460" xr:uid="{00000000-0005-0000-0000-00009FA70000}"/>
    <cellStyle name="Normal 47 3 3" xfId="27500" xr:uid="{00000000-0005-0000-0000-0000A0A70000}"/>
    <cellStyle name="Normal 47 3 3 2" xfId="27501" xr:uid="{00000000-0005-0000-0000-0000A1A70000}"/>
    <cellStyle name="Normal 47 3 3 2 2" xfId="27502" xr:uid="{00000000-0005-0000-0000-0000A2A70000}"/>
    <cellStyle name="Normal 47 3 3 2 2 2" xfId="27503" xr:uid="{00000000-0005-0000-0000-0000A3A70000}"/>
    <cellStyle name="Normal 47 3 3 2 2 3" xfId="51466" xr:uid="{00000000-0005-0000-0000-0000A4A70000}"/>
    <cellStyle name="Normal 47 3 3 2 3" xfId="27504" xr:uid="{00000000-0005-0000-0000-0000A5A70000}"/>
    <cellStyle name="Normal 47 3 3 2 4" xfId="27505" xr:uid="{00000000-0005-0000-0000-0000A6A70000}"/>
    <cellStyle name="Normal 47 3 3 2 5" xfId="40060" xr:uid="{00000000-0005-0000-0000-0000A7A70000}"/>
    <cellStyle name="Normal 47 3 3 2 6" xfId="51465" xr:uid="{00000000-0005-0000-0000-0000A8A70000}"/>
    <cellStyle name="Normal 47 3 3 3" xfId="27506" xr:uid="{00000000-0005-0000-0000-0000A9A70000}"/>
    <cellStyle name="Normal 47 3 3 3 2" xfId="27507" xr:uid="{00000000-0005-0000-0000-0000AAA70000}"/>
    <cellStyle name="Normal 47 3 3 3 3" xfId="51467" xr:uid="{00000000-0005-0000-0000-0000ABA70000}"/>
    <cellStyle name="Normal 47 3 3 4" xfId="27508" xr:uid="{00000000-0005-0000-0000-0000ACA70000}"/>
    <cellStyle name="Normal 47 3 3 5" xfId="27509" xr:uid="{00000000-0005-0000-0000-0000ADA70000}"/>
    <cellStyle name="Normal 47 3 3 6" xfId="40059" xr:uid="{00000000-0005-0000-0000-0000AEA70000}"/>
    <cellStyle name="Normal 47 3 3 7" xfId="51464" xr:uid="{00000000-0005-0000-0000-0000AFA70000}"/>
    <cellStyle name="Normal 47 3 4" xfId="27510" xr:uid="{00000000-0005-0000-0000-0000B0A70000}"/>
    <cellStyle name="Normal 47 3 4 2" xfId="27511" xr:uid="{00000000-0005-0000-0000-0000B1A70000}"/>
    <cellStyle name="Normal 47 3 4 2 2" xfId="27512" xr:uid="{00000000-0005-0000-0000-0000B2A70000}"/>
    <cellStyle name="Normal 47 3 4 2 3" xfId="51469" xr:uid="{00000000-0005-0000-0000-0000B3A70000}"/>
    <cellStyle name="Normal 47 3 4 3" xfId="27513" xr:uid="{00000000-0005-0000-0000-0000B4A70000}"/>
    <cellStyle name="Normal 47 3 4 4" xfId="27514" xr:uid="{00000000-0005-0000-0000-0000B5A70000}"/>
    <cellStyle name="Normal 47 3 4 5" xfId="40061" xr:uid="{00000000-0005-0000-0000-0000B6A70000}"/>
    <cellStyle name="Normal 47 3 4 6" xfId="51468" xr:uid="{00000000-0005-0000-0000-0000B7A70000}"/>
    <cellStyle name="Normal 47 3 5" xfId="27515" xr:uid="{00000000-0005-0000-0000-0000B8A70000}"/>
    <cellStyle name="Normal 47 3 5 2" xfId="27516" xr:uid="{00000000-0005-0000-0000-0000B9A70000}"/>
    <cellStyle name="Normal 47 3 5 2 2" xfId="27517" xr:uid="{00000000-0005-0000-0000-0000BAA70000}"/>
    <cellStyle name="Normal 47 3 5 3" xfId="27518" xr:uid="{00000000-0005-0000-0000-0000BBA70000}"/>
    <cellStyle name="Normal 47 3 5 4" xfId="27519" xr:uid="{00000000-0005-0000-0000-0000BCA70000}"/>
    <cellStyle name="Normal 47 3 5 5" xfId="51470" xr:uid="{00000000-0005-0000-0000-0000BDA70000}"/>
    <cellStyle name="Normal 47 3 6" xfId="27520" xr:uid="{00000000-0005-0000-0000-0000BEA70000}"/>
    <cellStyle name="Normal 47 3 6 2" xfId="27521" xr:uid="{00000000-0005-0000-0000-0000BFA70000}"/>
    <cellStyle name="Normal 47 3 6 2 2" xfId="27522" xr:uid="{00000000-0005-0000-0000-0000C0A70000}"/>
    <cellStyle name="Normal 47 3 6 3" xfId="27523" xr:uid="{00000000-0005-0000-0000-0000C1A70000}"/>
    <cellStyle name="Normal 47 3 6 4" xfId="27524" xr:uid="{00000000-0005-0000-0000-0000C2A70000}"/>
    <cellStyle name="Normal 47 3 7" xfId="27525" xr:uid="{00000000-0005-0000-0000-0000C3A70000}"/>
    <cellStyle name="Normal 47 3 7 2" xfId="27526" xr:uid="{00000000-0005-0000-0000-0000C4A70000}"/>
    <cellStyle name="Normal 47 3 8" xfId="27527" xr:uid="{00000000-0005-0000-0000-0000C5A70000}"/>
    <cellStyle name="Normal 47 3 9" xfId="27528" xr:uid="{00000000-0005-0000-0000-0000C6A70000}"/>
    <cellStyle name="Normal 47 4" xfId="27529" xr:uid="{00000000-0005-0000-0000-0000C7A70000}"/>
    <cellStyle name="Normal 47 4 2" xfId="27530" xr:uid="{00000000-0005-0000-0000-0000C8A70000}"/>
    <cellStyle name="Normal 47 4 2 2" xfId="27531" xr:uid="{00000000-0005-0000-0000-0000C9A70000}"/>
    <cellStyle name="Normal 47 4 2 2 2" xfId="27532" xr:uid="{00000000-0005-0000-0000-0000CAA70000}"/>
    <cellStyle name="Normal 47 4 2 2 3" xfId="51473" xr:uid="{00000000-0005-0000-0000-0000CBA70000}"/>
    <cellStyle name="Normal 47 4 2 3" xfId="27533" xr:uid="{00000000-0005-0000-0000-0000CCA70000}"/>
    <cellStyle name="Normal 47 4 2 4" xfId="27534" xr:uid="{00000000-0005-0000-0000-0000CDA70000}"/>
    <cellStyle name="Normal 47 4 2 5" xfId="40063" xr:uid="{00000000-0005-0000-0000-0000CEA70000}"/>
    <cellStyle name="Normal 47 4 2 6" xfId="51472" xr:uid="{00000000-0005-0000-0000-0000CFA70000}"/>
    <cellStyle name="Normal 47 4 3" xfId="27535" xr:uid="{00000000-0005-0000-0000-0000D0A70000}"/>
    <cellStyle name="Normal 47 4 3 2" xfId="27536" xr:uid="{00000000-0005-0000-0000-0000D1A70000}"/>
    <cellStyle name="Normal 47 4 3 3" xfId="51474" xr:uid="{00000000-0005-0000-0000-0000D2A70000}"/>
    <cellStyle name="Normal 47 4 4" xfId="27537" xr:uid="{00000000-0005-0000-0000-0000D3A70000}"/>
    <cellStyle name="Normal 47 4 5" xfId="27538" xr:uid="{00000000-0005-0000-0000-0000D4A70000}"/>
    <cellStyle name="Normal 47 4 6" xfId="40062" xr:uid="{00000000-0005-0000-0000-0000D5A70000}"/>
    <cellStyle name="Normal 47 4 7" xfId="51471" xr:uid="{00000000-0005-0000-0000-0000D6A70000}"/>
    <cellStyle name="Normal 47 5" xfId="27539" xr:uid="{00000000-0005-0000-0000-0000D7A70000}"/>
    <cellStyle name="Normal 47 5 2" xfId="27540" xr:uid="{00000000-0005-0000-0000-0000D8A70000}"/>
    <cellStyle name="Normal 47 5 2 2" xfId="27541" xr:uid="{00000000-0005-0000-0000-0000D9A70000}"/>
    <cellStyle name="Normal 47 5 2 2 2" xfId="27542" xr:uid="{00000000-0005-0000-0000-0000DAA70000}"/>
    <cellStyle name="Normal 47 5 2 2 3" xfId="51477" xr:uid="{00000000-0005-0000-0000-0000DBA70000}"/>
    <cellStyle name="Normal 47 5 2 3" xfId="27543" xr:uid="{00000000-0005-0000-0000-0000DCA70000}"/>
    <cellStyle name="Normal 47 5 2 4" xfId="27544" xr:uid="{00000000-0005-0000-0000-0000DDA70000}"/>
    <cellStyle name="Normal 47 5 2 5" xfId="40065" xr:uid="{00000000-0005-0000-0000-0000DEA70000}"/>
    <cellStyle name="Normal 47 5 2 6" xfId="51476" xr:uid="{00000000-0005-0000-0000-0000DFA70000}"/>
    <cellStyle name="Normal 47 5 3" xfId="27545" xr:uid="{00000000-0005-0000-0000-0000E0A70000}"/>
    <cellStyle name="Normal 47 5 3 2" xfId="27546" xr:uid="{00000000-0005-0000-0000-0000E1A70000}"/>
    <cellStyle name="Normal 47 5 3 3" xfId="51478" xr:uid="{00000000-0005-0000-0000-0000E2A70000}"/>
    <cellStyle name="Normal 47 5 4" xfId="27547" xr:uid="{00000000-0005-0000-0000-0000E3A70000}"/>
    <cellStyle name="Normal 47 5 5" xfId="27548" xr:uid="{00000000-0005-0000-0000-0000E4A70000}"/>
    <cellStyle name="Normal 47 5 6" xfId="40064" xr:uid="{00000000-0005-0000-0000-0000E5A70000}"/>
    <cellStyle name="Normal 47 5 7" xfId="51475" xr:uid="{00000000-0005-0000-0000-0000E6A70000}"/>
    <cellStyle name="Normal 47 6" xfId="27549" xr:uid="{00000000-0005-0000-0000-0000E7A70000}"/>
    <cellStyle name="Normal 47 6 2" xfId="27550" xr:uid="{00000000-0005-0000-0000-0000E8A70000}"/>
    <cellStyle name="Normal 47 6 2 2" xfId="27551" xr:uid="{00000000-0005-0000-0000-0000E9A70000}"/>
    <cellStyle name="Normal 47 6 2 3" xfId="51480" xr:uid="{00000000-0005-0000-0000-0000EAA70000}"/>
    <cellStyle name="Normal 47 6 3" xfId="27552" xr:uid="{00000000-0005-0000-0000-0000EBA70000}"/>
    <cellStyle name="Normal 47 6 4" xfId="27553" xr:uid="{00000000-0005-0000-0000-0000ECA70000}"/>
    <cellStyle name="Normal 47 6 5" xfId="40066" xr:uid="{00000000-0005-0000-0000-0000EDA70000}"/>
    <cellStyle name="Normal 47 6 6" xfId="51479" xr:uid="{00000000-0005-0000-0000-0000EEA70000}"/>
    <cellStyle name="Normal 47 7" xfId="27554" xr:uid="{00000000-0005-0000-0000-0000EFA70000}"/>
    <cellStyle name="Normal 47 7 2" xfId="27555" xr:uid="{00000000-0005-0000-0000-0000F0A70000}"/>
    <cellStyle name="Normal 47 7 2 2" xfId="27556" xr:uid="{00000000-0005-0000-0000-0000F1A70000}"/>
    <cellStyle name="Normal 47 7 3" xfId="27557" xr:uid="{00000000-0005-0000-0000-0000F2A70000}"/>
    <cellStyle name="Normal 47 7 4" xfId="27558" xr:uid="{00000000-0005-0000-0000-0000F3A70000}"/>
    <cellStyle name="Normal 47 7 5" xfId="51481" xr:uid="{00000000-0005-0000-0000-0000F4A70000}"/>
    <cellStyle name="Normal 47 8" xfId="27559" xr:uid="{00000000-0005-0000-0000-0000F5A70000}"/>
    <cellStyle name="Normal 47 8 2" xfId="27560" xr:uid="{00000000-0005-0000-0000-0000F6A70000}"/>
    <cellStyle name="Normal 47 8 2 2" xfId="27561" xr:uid="{00000000-0005-0000-0000-0000F7A70000}"/>
    <cellStyle name="Normal 47 8 3" xfId="27562" xr:uid="{00000000-0005-0000-0000-0000F8A70000}"/>
    <cellStyle name="Normal 47 8 4" xfId="27563" xr:uid="{00000000-0005-0000-0000-0000F9A70000}"/>
    <cellStyle name="Normal 47 9" xfId="27564" xr:uid="{00000000-0005-0000-0000-0000FAA70000}"/>
    <cellStyle name="Normal 47 9 2" xfId="27565" xr:uid="{00000000-0005-0000-0000-0000FBA70000}"/>
    <cellStyle name="Normal 48" xfId="27566" xr:uid="{00000000-0005-0000-0000-0000FCA70000}"/>
    <cellStyle name="Normal 48 10" xfId="27567" xr:uid="{00000000-0005-0000-0000-0000FDA70000}"/>
    <cellStyle name="Normal 48 11" xfId="27568" xr:uid="{00000000-0005-0000-0000-0000FEA70000}"/>
    <cellStyle name="Normal 48 12" xfId="35460" xr:uid="{00000000-0005-0000-0000-0000FFA70000}"/>
    <cellStyle name="Normal 48 13" xfId="51482" xr:uid="{00000000-0005-0000-0000-000000A80000}"/>
    <cellStyle name="Normal 48 2" xfId="27569" xr:uid="{00000000-0005-0000-0000-000001A80000}"/>
    <cellStyle name="Normal 48 2 10" xfId="27570" xr:uid="{00000000-0005-0000-0000-000002A80000}"/>
    <cellStyle name="Normal 48 2 11" xfId="35461" xr:uid="{00000000-0005-0000-0000-000003A80000}"/>
    <cellStyle name="Normal 48 2 12" xfId="51483" xr:uid="{00000000-0005-0000-0000-000004A80000}"/>
    <cellStyle name="Normal 48 2 2" xfId="27571" xr:uid="{00000000-0005-0000-0000-000005A80000}"/>
    <cellStyle name="Normal 48 2 2 10" xfId="35462" xr:uid="{00000000-0005-0000-0000-000006A80000}"/>
    <cellStyle name="Normal 48 2 2 11" xfId="51484" xr:uid="{00000000-0005-0000-0000-000007A80000}"/>
    <cellStyle name="Normal 48 2 2 2" xfId="27572" xr:uid="{00000000-0005-0000-0000-000008A80000}"/>
    <cellStyle name="Normal 48 2 2 2 2" xfId="27573" xr:uid="{00000000-0005-0000-0000-000009A80000}"/>
    <cellStyle name="Normal 48 2 2 2 2 2" xfId="27574" xr:uid="{00000000-0005-0000-0000-00000AA80000}"/>
    <cellStyle name="Normal 48 2 2 2 2 2 2" xfId="27575" xr:uid="{00000000-0005-0000-0000-00000BA80000}"/>
    <cellStyle name="Normal 48 2 2 2 2 2 3" xfId="51487" xr:uid="{00000000-0005-0000-0000-00000CA80000}"/>
    <cellStyle name="Normal 48 2 2 2 2 3" xfId="27576" xr:uid="{00000000-0005-0000-0000-00000DA80000}"/>
    <cellStyle name="Normal 48 2 2 2 2 4" xfId="27577" xr:uid="{00000000-0005-0000-0000-00000EA80000}"/>
    <cellStyle name="Normal 48 2 2 2 2 5" xfId="40068" xr:uid="{00000000-0005-0000-0000-00000FA80000}"/>
    <cellStyle name="Normal 48 2 2 2 2 6" xfId="51486" xr:uid="{00000000-0005-0000-0000-000010A80000}"/>
    <cellStyle name="Normal 48 2 2 2 3" xfId="27578" xr:uid="{00000000-0005-0000-0000-000011A80000}"/>
    <cellStyle name="Normal 48 2 2 2 3 2" xfId="27579" xr:uid="{00000000-0005-0000-0000-000012A80000}"/>
    <cellStyle name="Normal 48 2 2 2 3 3" xfId="51488" xr:uid="{00000000-0005-0000-0000-000013A80000}"/>
    <cellStyle name="Normal 48 2 2 2 4" xfId="27580" xr:uid="{00000000-0005-0000-0000-000014A80000}"/>
    <cellStyle name="Normal 48 2 2 2 5" xfId="27581" xr:uid="{00000000-0005-0000-0000-000015A80000}"/>
    <cellStyle name="Normal 48 2 2 2 6" xfId="40067" xr:uid="{00000000-0005-0000-0000-000016A80000}"/>
    <cellStyle name="Normal 48 2 2 2 7" xfId="51485" xr:uid="{00000000-0005-0000-0000-000017A80000}"/>
    <cellStyle name="Normal 48 2 2 3" xfId="27582" xr:uid="{00000000-0005-0000-0000-000018A80000}"/>
    <cellStyle name="Normal 48 2 2 3 2" xfId="27583" xr:uid="{00000000-0005-0000-0000-000019A80000}"/>
    <cellStyle name="Normal 48 2 2 3 2 2" xfId="27584" xr:uid="{00000000-0005-0000-0000-00001AA80000}"/>
    <cellStyle name="Normal 48 2 2 3 2 2 2" xfId="27585" xr:uid="{00000000-0005-0000-0000-00001BA80000}"/>
    <cellStyle name="Normal 48 2 2 3 2 2 3" xfId="51491" xr:uid="{00000000-0005-0000-0000-00001CA80000}"/>
    <cellStyle name="Normal 48 2 2 3 2 3" xfId="27586" xr:uid="{00000000-0005-0000-0000-00001DA80000}"/>
    <cellStyle name="Normal 48 2 2 3 2 4" xfId="27587" xr:uid="{00000000-0005-0000-0000-00001EA80000}"/>
    <cellStyle name="Normal 48 2 2 3 2 5" xfId="40070" xr:uid="{00000000-0005-0000-0000-00001FA80000}"/>
    <cellStyle name="Normal 48 2 2 3 2 6" xfId="51490" xr:uid="{00000000-0005-0000-0000-000020A80000}"/>
    <cellStyle name="Normal 48 2 2 3 3" xfId="27588" xr:uid="{00000000-0005-0000-0000-000021A80000}"/>
    <cellStyle name="Normal 48 2 2 3 3 2" xfId="27589" xr:uid="{00000000-0005-0000-0000-000022A80000}"/>
    <cellStyle name="Normal 48 2 2 3 3 3" xfId="51492" xr:uid="{00000000-0005-0000-0000-000023A80000}"/>
    <cellStyle name="Normal 48 2 2 3 4" xfId="27590" xr:uid="{00000000-0005-0000-0000-000024A80000}"/>
    <cellStyle name="Normal 48 2 2 3 5" xfId="27591" xr:uid="{00000000-0005-0000-0000-000025A80000}"/>
    <cellStyle name="Normal 48 2 2 3 6" xfId="40069" xr:uid="{00000000-0005-0000-0000-000026A80000}"/>
    <cellStyle name="Normal 48 2 2 3 7" xfId="51489" xr:uid="{00000000-0005-0000-0000-000027A80000}"/>
    <cellStyle name="Normal 48 2 2 4" xfId="27592" xr:uid="{00000000-0005-0000-0000-000028A80000}"/>
    <cellStyle name="Normal 48 2 2 4 2" xfId="27593" xr:uid="{00000000-0005-0000-0000-000029A80000}"/>
    <cellStyle name="Normal 48 2 2 4 2 2" xfId="27594" xr:uid="{00000000-0005-0000-0000-00002AA80000}"/>
    <cellStyle name="Normal 48 2 2 4 2 3" xfId="51494" xr:uid="{00000000-0005-0000-0000-00002BA80000}"/>
    <cellStyle name="Normal 48 2 2 4 3" xfId="27595" xr:uid="{00000000-0005-0000-0000-00002CA80000}"/>
    <cellStyle name="Normal 48 2 2 4 4" xfId="27596" xr:uid="{00000000-0005-0000-0000-00002DA80000}"/>
    <cellStyle name="Normal 48 2 2 4 5" xfId="40071" xr:uid="{00000000-0005-0000-0000-00002EA80000}"/>
    <cellStyle name="Normal 48 2 2 4 6" xfId="51493" xr:uid="{00000000-0005-0000-0000-00002FA80000}"/>
    <cellStyle name="Normal 48 2 2 5" xfId="27597" xr:uid="{00000000-0005-0000-0000-000030A80000}"/>
    <cellStyle name="Normal 48 2 2 5 2" xfId="27598" xr:uid="{00000000-0005-0000-0000-000031A80000}"/>
    <cellStyle name="Normal 48 2 2 5 2 2" xfId="27599" xr:uid="{00000000-0005-0000-0000-000032A80000}"/>
    <cellStyle name="Normal 48 2 2 5 3" xfId="27600" xr:uid="{00000000-0005-0000-0000-000033A80000}"/>
    <cellStyle name="Normal 48 2 2 5 4" xfId="27601" xr:uid="{00000000-0005-0000-0000-000034A80000}"/>
    <cellStyle name="Normal 48 2 2 5 5" xfId="51495" xr:uid="{00000000-0005-0000-0000-000035A80000}"/>
    <cellStyle name="Normal 48 2 2 6" xfId="27602" xr:uid="{00000000-0005-0000-0000-000036A80000}"/>
    <cellStyle name="Normal 48 2 2 6 2" xfId="27603" xr:uid="{00000000-0005-0000-0000-000037A80000}"/>
    <cellStyle name="Normal 48 2 2 6 2 2" xfId="27604" xr:uid="{00000000-0005-0000-0000-000038A80000}"/>
    <cellStyle name="Normal 48 2 2 6 3" xfId="27605" xr:uid="{00000000-0005-0000-0000-000039A80000}"/>
    <cellStyle name="Normal 48 2 2 6 4" xfId="27606" xr:uid="{00000000-0005-0000-0000-00003AA80000}"/>
    <cellStyle name="Normal 48 2 2 7" xfId="27607" xr:uid="{00000000-0005-0000-0000-00003BA80000}"/>
    <cellStyle name="Normal 48 2 2 7 2" xfId="27608" xr:uid="{00000000-0005-0000-0000-00003CA80000}"/>
    <cellStyle name="Normal 48 2 2 8" xfId="27609" xr:uid="{00000000-0005-0000-0000-00003DA80000}"/>
    <cellStyle name="Normal 48 2 2 9" xfId="27610" xr:uid="{00000000-0005-0000-0000-00003EA80000}"/>
    <cellStyle name="Normal 48 2 3" xfId="27611" xr:uid="{00000000-0005-0000-0000-00003FA80000}"/>
    <cellStyle name="Normal 48 2 3 2" xfId="27612" xr:uid="{00000000-0005-0000-0000-000040A80000}"/>
    <cellStyle name="Normal 48 2 3 2 2" xfId="27613" xr:uid="{00000000-0005-0000-0000-000041A80000}"/>
    <cellStyle name="Normal 48 2 3 2 2 2" xfId="27614" xr:uid="{00000000-0005-0000-0000-000042A80000}"/>
    <cellStyle name="Normal 48 2 3 2 2 3" xfId="51498" xr:uid="{00000000-0005-0000-0000-000043A80000}"/>
    <cellStyle name="Normal 48 2 3 2 3" xfId="27615" xr:uid="{00000000-0005-0000-0000-000044A80000}"/>
    <cellStyle name="Normal 48 2 3 2 4" xfId="27616" xr:uid="{00000000-0005-0000-0000-000045A80000}"/>
    <cellStyle name="Normal 48 2 3 2 5" xfId="40073" xr:uid="{00000000-0005-0000-0000-000046A80000}"/>
    <cellStyle name="Normal 48 2 3 2 6" xfId="51497" xr:uid="{00000000-0005-0000-0000-000047A80000}"/>
    <cellStyle name="Normal 48 2 3 3" xfId="27617" xr:uid="{00000000-0005-0000-0000-000048A80000}"/>
    <cellStyle name="Normal 48 2 3 3 2" xfId="27618" xr:uid="{00000000-0005-0000-0000-000049A80000}"/>
    <cellStyle name="Normal 48 2 3 3 3" xfId="51499" xr:uid="{00000000-0005-0000-0000-00004AA80000}"/>
    <cellStyle name="Normal 48 2 3 4" xfId="27619" xr:uid="{00000000-0005-0000-0000-00004BA80000}"/>
    <cellStyle name="Normal 48 2 3 5" xfId="27620" xr:uid="{00000000-0005-0000-0000-00004CA80000}"/>
    <cellStyle name="Normal 48 2 3 6" xfId="40072" xr:uid="{00000000-0005-0000-0000-00004DA80000}"/>
    <cellStyle name="Normal 48 2 3 7" xfId="51496" xr:uid="{00000000-0005-0000-0000-00004EA80000}"/>
    <cellStyle name="Normal 48 2 4" xfId="27621" xr:uid="{00000000-0005-0000-0000-00004FA80000}"/>
    <cellStyle name="Normal 48 2 4 2" xfId="27622" xr:uid="{00000000-0005-0000-0000-000050A80000}"/>
    <cellStyle name="Normal 48 2 4 2 2" xfId="27623" xr:uid="{00000000-0005-0000-0000-000051A80000}"/>
    <cellStyle name="Normal 48 2 4 2 2 2" xfId="27624" xr:uid="{00000000-0005-0000-0000-000052A80000}"/>
    <cellStyle name="Normal 48 2 4 2 2 3" xfId="51502" xr:uid="{00000000-0005-0000-0000-000053A80000}"/>
    <cellStyle name="Normal 48 2 4 2 3" xfId="27625" xr:uid="{00000000-0005-0000-0000-000054A80000}"/>
    <cellStyle name="Normal 48 2 4 2 4" xfId="27626" xr:uid="{00000000-0005-0000-0000-000055A80000}"/>
    <cellStyle name="Normal 48 2 4 2 5" xfId="40075" xr:uid="{00000000-0005-0000-0000-000056A80000}"/>
    <cellStyle name="Normal 48 2 4 2 6" xfId="51501" xr:uid="{00000000-0005-0000-0000-000057A80000}"/>
    <cellStyle name="Normal 48 2 4 3" xfId="27627" xr:uid="{00000000-0005-0000-0000-000058A80000}"/>
    <cellStyle name="Normal 48 2 4 3 2" xfId="27628" xr:uid="{00000000-0005-0000-0000-000059A80000}"/>
    <cellStyle name="Normal 48 2 4 3 3" xfId="51503" xr:uid="{00000000-0005-0000-0000-00005AA80000}"/>
    <cellStyle name="Normal 48 2 4 4" xfId="27629" xr:uid="{00000000-0005-0000-0000-00005BA80000}"/>
    <cellStyle name="Normal 48 2 4 5" xfId="27630" xr:uid="{00000000-0005-0000-0000-00005CA80000}"/>
    <cellStyle name="Normal 48 2 4 6" xfId="40074" xr:uid="{00000000-0005-0000-0000-00005DA80000}"/>
    <cellStyle name="Normal 48 2 4 7" xfId="51500" xr:uid="{00000000-0005-0000-0000-00005EA80000}"/>
    <cellStyle name="Normal 48 2 5" xfId="27631" xr:uid="{00000000-0005-0000-0000-00005FA80000}"/>
    <cellStyle name="Normal 48 2 5 2" xfId="27632" xr:uid="{00000000-0005-0000-0000-000060A80000}"/>
    <cellStyle name="Normal 48 2 5 2 2" xfId="27633" xr:uid="{00000000-0005-0000-0000-000061A80000}"/>
    <cellStyle name="Normal 48 2 5 2 3" xfId="51505" xr:uid="{00000000-0005-0000-0000-000062A80000}"/>
    <cellStyle name="Normal 48 2 5 3" xfId="27634" xr:uid="{00000000-0005-0000-0000-000063A80000}"/>
    <cellStyle name="Normal 48 2 5 4" xfId="27635" xr:uid="{00000000-0005-0000-0000-000064A80000}"/>
    <cellStyle name="Normal 48 2 5 5" xfId="40076" xr:uid="{00000000-0005-0000-0000-000065A80000}"/>
    <cellStyle name="Normal 48 2 5 6" xfId="51504" xr:uid="{00000000-0005-0000-0000-000066A80000}"/>
    <cellStyle name="Normal 48 2 6" xfId="27636" xr:uid="{00000000-0005-0000-0000-000067A80000}"/>
    <cellStyle name="Normal 48 2 6 2" xfId="27637" xr:uid="{00000000-0005-0000-0000-000068A80000}"/>
    <cellStyle name="Normal 48 2 6 2 2" xfId="27638" xr:uid="{00000000-0005-0000-0000-000069A80000}"/>
    <cellStyle name="Normal 48 2 6 3" xfId="27639" xr:uid="{00000000-0005-0000-0000-00006AA80000}"/>
    <cellStyle name="Normal 48 2 6 4" xfId="27640" xr:uid="{00000000-0005-0000-0000-00006BA80000}"/>
    <cellStyle name="Normal 48 2 6 5" xfId="51506" xr:uid="{00000000-0005-0000-0000-00006CA80000}"/>
    <cellStyle name="Normal 48 2 7" xfId="27641" xr:uid="{00000000-0005-0000-0000-00006DA80000}"/>
    <cellStyle name="Normal 48 2 7 2" xfId="27642" xr:uid="{00000000-0005-0000-0000-00006EA80000}"/>
    <cellStyle name="Normal 48 2 7 2 2" xfId="27643" xr:uid="{00000000-0005-0000-0000-00006FA80000}"/>
    <cellStyle name="Normal 48 2 7 3" xfId="27644" xr:uid="{00000000-0005-0000-0000-000070A80000}"/>
    <cellStyle name="Normal 48 2 7 4" xfId="27645" xr:uid="{00000000-0005-0000-0000-000071A80000}"/>
    <cellStyle name="Normal 48 2 8" xfId="27646" xr:uid="{00000000-0005-0000-0000-000072A80000}"/>
    <cellStyle name="Normal 48 2 8 2" xfId="27647" xr:uid="{00000000-0005-0000-0000-000073A80000}"/>
    <cellStyle name="Normal 48 2 9" xfId="27648" xr:uid="{00000000-0005-0000-0000-000074A80000}"/>
    <cellStyle name="Normal 48 3" xfId="27649" xr:uid="{00000000-0005-0000-0000-000075A80000}"/>
    <cellStyle name="Normal 48 3 10" xfId="35463" xr:uid="{00000000-0005-0000-0000-000076A80000}"/>
    <cellStyle name="Normal 48 3 11" xfId="51507" xr:uid="{00000000-0005-0000-0000-000077A80000}"/>
    <cellStyle name="Normal 48 3 2" xfId="27650" xr:uid="{00000000-0005-0000-0000-000078A80000}"/>
    <cellStyle name="Normal 48 3 2 2" xfId="27651" xr:uid="{00000000-0005-0000-0000-000079A80000}"/>
    <cellStyle name="Normal 48 3 2 2 2" xfId="27652" xr:uid="{00000000-0005-0000-0000-00007AA80000}"/>
    <cellStyle name="Normal 48 3 2 2 2 2" xfId="27653" xr:uid="{00000000-0005-0000-0000-00007BA80000}"/>
    <cellStyle name="Normal 48 3 2 2 2 3" xfId="51510" xr:uid="{00000000-0005-0000-0000-00007CA80000}"/>
    <cellStyle name="Normal 48 3 2 2 3" xfId="27654" xr:uid="{00000000-0005-0000-0000-00007DA80000}"/>
    <cellStyle name="Normal 48 3 2 2 4" xfId="27655" xr:uid="{00000000-0005-0000-0000-00007EA80000}"/>
    <cellStyle name="Normal 48 3 2 2 5" xfId="40078" xr:uid="{00000000-0005-0000-0000-00007FA80000}"/>
    <cellStyle name="Normal 48 3 2 2 6" xfId="51509" xr:uid="{00000000-0005-0000-0000-000080A80000}"/>
    <cellStyle name="Normal 48 3 2 3" xfId="27656" xr:uid="{00000000-0005-0000-0000-000081A80000}"/>
    <cellStyle name="Normal 48 3 2 3 2" xfId="27657" xr:uid="{00000000-0005-0000-0000-000082A80000}"/>
    <cellStyle name="Normal 48 3 2 3 3" xfId="51511" xr:uid="{00000000-0005-0000-0000-000083A80000}"/>
    <cellStyle name="Normal 48 3 2 4" xfId="27658" xr:uid="{00000000-0005-0000-0000-000084A80000}"/>
    <cellStyle name="Normal 48 3 2 5" xfId="27659" xr:uid="{00000000-0005-0000-0000-000085A80000}"/>
    <cellStyle name="Normal 48 3 2 6" xfId="40077" xr:uid="{00000000-0005-0000-0000-000086A80000}"/>
    <cellStyle name="Normal 48 3 2 7" xfId="51508" xr:uid="{00000000-0005-0000-0000-000087A80000}"/>
    <cellStyle name="Normal 48 3 3" xfId="27660" xr:uid="{00000000-0005-0000-0000-000088A80000}"/>
    <cellStyle name="Normal 48 3 3 2" xfId="27661" xr:uid="{00000000-0005-0000-0000-000089A80000}"/>
    <cellStyle name="Normal 48 3 3 2 2" xfId="27662" xr:uid="{00000000-0005-0000-0000-00008AA80000}"/>
    <cellStyle name="Normal 48 3 3 2 2 2" xfId="27663" xr:uid="{00000000-0005-0000-0000-00008BA80000}"/>
    <cellStyle name="Normal 48 3 3 2 2 3" xfId="51514" xr:uid="{00000000-0005-0000-0000-00008CA80000}"/>
    <cellStyle name="Normal 48 3 3 2 3" xfId="27664" xr:uid="{00000000-0005-0000-0000-00008DA80000}"/>
    <cellStyle name="Normal 48 3 3 2 4" xfId="27665" xr:uid="{00000000-0005-0000-0000-00008EA80000}"/>
    <cellStyle name="Normal 48 3 3 2 5" xfId="40080" xr:uid="{00000000-0005-0000-0000-00008FA80000}"/>
    <cellStyle name="Normal 48 3 3 2 6" xfId="51513" xr:uid="{00000000-0005-0000-0000-000090A80000}"/>
    <cellStyle name="Normal 48 3 3 3" xfId="27666" xr:uid="{00000000-0005-0000-0000-000091A80000}"/>
    <cellStyle name="Normal 48 3 3 3 2" xfId="27667" xr:uid="{00000000-0005-0000-0000-000092A80000}"/>
    <cellStyle name="Normal 48 3 3 3 3" xfId="51515" xr:uid="{00000000-0005-0000-0000-000093A80000}"/>
    <cellStyle name="Normal 48 3 3 4" xfId="27668" xr:uid="{00000000-0005-0000-0000-000094A80000}"/>
    <cellStyle name="Normal 48 3 3 5" xfId="27669" xr:uid="{00000000-0005-0000-0000-000095A80000}"/>
    <cellStyle name="Normal 48 3 3 6" xfId="40079" xr:uid="{00000000-0005-0000-0000-000096A80000}"/>
    <cellStyle name="Normal 48 3 3 7" xfId="51512" xr:uid="{00000000-0005-0000-0000-000097A80000}"/>
    <cellStyle name="Normal 48 3 4" xfId="27670" xr:uid="{00000000-0005-0000-0000-000098A80000}"/>
    <cellStyle name="Normal 48 3 4 2" xfId="27671" xr:uid="{00000000-0005-0000-0000-000099A80000}"/>
    <cellStyle name="Normal 48 3 4 2 2" xfId="27672" xr:uid="{00000000-0005-0000-0000-00009AA80000}"/>
    <cellStyle name="Normal 48 3 4 2 3" xfId="51517" xr:uid="{00000000-0005-0000-0000-00009BA80000}"/>
    <cellStyle name="Normal 48 3 4 3" xfId="27673" xr:uid="{00000000-0005-0000-0000-00009CA80000}"/>
    <cellStyle name="Normal 48 3 4 4" xfId="27674" xr:uid="{00000000-0005-0000-0000-00009DA80000}"/>
    <cellStyle name="Normal 48 3 4 5" xfId="40081" xr:uid="{00000000-0005-0000-0000-00009EA80000}"/>
    <cellStyle name="Normal 48 3 4 6" xfId="51516" xr:uid="{00000000-0005-0000-0000-00009FA80000}"/>
    <cellStyle name="Normal 48 3 5" xfId="27675" xr:uid="{00000000-0005-0000-0000-0000A0A80000}"/>
    <cellStyle name="Normal 48 3 5 2" xfId="27676" xr:uid="{00000000-0005-0000-0000-0000A1A80000}"/>
    <cellStyle name="Normal 48 3 5 2 2" xfId="27677" xr:uid="{00000000-0005-0000-0000-0000A2A80000}"/>
    <cellStyle name="Normal 48 3 5 3" xfId="27678" xr:uid="{00000000-0005-0000-0000-0000A3A80000}"/>
    <cellStyle name="Normal 48 3 5 4" xfId="27679" xr:uid="{00000000-0005-0000-0000-0000A4A80000}"/>
    <cellStyle name="Normal 48 3 5 5" xfId="51518" xr:uid="{00000000-0005-0000-0000-0000A5A80000}"/>
    <cellStyle name="Normal 48 3 6" xfId="27680" xr:uid="{00000000-0005-0000-0000-0000A6A80000}"/>
    <cellStyle name="Normal 48 3 6 2" xfId="27681" xr:uid="{00000000-0005-0000-0000-0000A7A80000}"/>
    <cellStyle name="Normal 48 3 6 2 2" xfId="27682" xr:uid="{00000000-0005-0000-0000-0000A8A80000}"/>
    <cellStyle name="Normal 48 3 6 3" xfId="27683" xr:uid="{00000000-0005-0000-0000-0000A9A80000}"/>
    <cellStyle name="Normal 48 3 6 4" xfId="27684" xr:uid="{00000000-0005-0000-0000-0000AAA80000}"/>
    <cellStyle name="Normal 48 3 7" xfId="27685" xr:uid="{00000000-0005-0000-0000-0000ABA80000}"/>
    <cellStyle name="Normal 48 3 7 2" xfId="27686" xr:uid="{00000000-0005-0000-0000-0000ACA80000}"/>
    <cellStyle name="Normal 48 3 8" xfId="27687" xr:uid="{00000000-0005-0000-0000-0000ADA80000}"/>
    <cellStyle name="Normal 48 3 9" xfId="27688" xr:uid="{00000000-0005-0000-0000-0000AEA80000}"/>
    <cellStyle name="Normal 48 4" xfId="27689" xr:uid="{00000000-0005-0000-0000-0000AFA80000}"/>
    <cellStyle name="Normal 48 4 2" xfId="27690" xr:uid="{00000000-0005-0000-0000-0000B0A80000}"/>
    <cellStyle name="Normal 48 4 2 2" xfId="27691" xr:uid="{00000000-0005-0000-0000-0000B1A80000}"/>
    <cellStyle name="Normal 48 4 2 2 2" xfId="27692" xr:uid="{00000000-0005-0000-0000-0000B2A80000}"/>
    <cellStyle name="Normal 48 4 2 2 3" xfId="51521" xr:uid="{00000000-0005-0000-0000-0000B3A80000}"/>
    <cellStyle name="Normal 48 4 2 3" xfId="27693" xr:uid="{00000000-0005-0000-0000-0000B4A80000}"/>
    <cellStyle name="Normal 48 4 2 4" xfId="27694" xr:uid="{00000000-0005-0000-0000-0000B5A80000}"/>
    <cellStyle name="Normal 48 4 2 5" xfId="40083" xr:uid="{00000000-0005-0000-0000-0000B6A80000}"/>
    <cellStyle name="Normal 48 4 2 6" xfId="51520" xr:uid="{00000000-0005-0000-0000-0000B7A80000}"/>
    <cellStyle name="Normal 48 4 3" xfId="27695" xr:uid="{00000000-0005-0000-0000-0000B8A80000}"/>
    <cellStyle name="Normal 48 4 3 2" xfId="27696" xr:uid="{00000000-0005-0000-0000-0000B9A80000}"/>
    <cellStyle name="Normal 48 4 3 3" xfId="51522" xr:uid="{00000000-0005-0000-0000-0000BAA80000}"/>
    <cellStyle name="Normal 48 4 4" xfId="27697" xr:uid="{00000000-0005-0000-0000-0000BBA80000}"/>
    <cellStyle name="Normal 48 4 5" xfId="27698" xr:uid="{00000000-0005-0000-0000-0000BCA80000}"/>
    <cellStyle name="Normal 48 4 6" xfId="40082" xr:uid="{00000000-0005-0000-0000-0000BDA80000}"/>
    <cellStyle name="Normal 48 4 7" xfId="51519" xr:uid="{00000000-0005-0000-0000-0000BEA80000}"/>
    <cellStyle name="Normal 48 5" xfId="27699" xr:uid="{00000000-0005-0000-0000-0000BFA80000}"/>
    <cellStyle name="Normal 48 5 2" xfId="27700" xr:uid="{00000000-0005-0000-0000-0000C0A80000}"/>
    <cellStyle name="Normal 48 5 2 2" xfId="27701" xr:uid="{00000000-0005-0000-0000-0000C1A80000}"/>
    <cellStyle name="Normal 48 5 2 2 2" xfId="27702" xr:uid="{00000000-0005-0000-0000-0000C2A80000}"/>
    <cellStyle name="Normal 48 5 2 2 3" xfId="51525" xr:uid="{00000000-0005-0000-0000-0000C3A80000}"/>
    <cellStyle name="Normal 48 5 2 3" xfId="27703" xr:uid="{00000000-0005-0000-0000-0000C4A80000}"/>
    <cellStyle name="Normal 48 5 2 4" xfId="27704" xr:uid="{00000000-0005-0000-0000-0000C5A80000}"/>
    <cellStyle name="Normal 48 5 2 5" xfId="40085" xr:uid="{00000000-0005-0000-0000-0000C6A80000}"/>
    <cellStyle name="Normal 48 5 2 6" xfId="51524" xr:uid="{00000000-0005-0000-0000-0000C7A80000}"/>
    <cellStyle name="Normal 48 5 3" xfId="27705" xr:uid="{00000000-0005-0000-0000-0000C8A80000}"/>
    <cellStyle name="Normal 48 5 3 2" xfId="27706" xr:uid="{00000000-0005-0000-0000-0000C9A80000}"/>
    <cellStyle name="Normal 48 5 3 3" xfId="51526" xr:uid="{00000000-0005-0000-0000-0000CAA80000}"/>
    <cellStyle name="Normal 48 5 4" xfId="27707" xr:uid="{00000000-0005-0000-0000-0000CBA80000}"/>
    <cellStyle name="Normal 48 5 5" xfId="27708" xr:uid="{00000000-0005-0000-0000-0000CCA80000}"/>
    <cellStyle name="Normal 48 5 6" xfId="40084" xr:uid="{00000000-0005-0000-0000-0000CDA80000}"/>
    <cellStyle name="Normal 48 5 7" xfId="51523" xr:uid="{00000000-0005-0000-0000-0000CEA80000}"/>
    <cellStyle name="Normal 48 6" xfId="27709" xr:uid="{00000000-0005-0000-0000-0000CFA80000}"/>
    <cellStyle name="Normal 48 6 2" xfId="27710" xr:uid="{00000000-0005-0000-0000-0000D0A80000}"/>
    <cellStyle name="Normal 48 6 2 2" xfId="27711" xr:uid="{00000000-0005-0000-0000-0000D1A80000}"/>
    <cellStyle name="Normal 48 6 2 3" xfId="51528" xr:uid="{00000000-0005-0000-0000-0000D2A80000}"/>
    <cellStyle name="Normal 48 6 3" xfId="27712" xr:uid="{00000000-0005-0000-0000-0000D3A80000}"/>
    <cellStyle name="Normal 48 6 4" xfId="27713" xr:uid="{00000000-0005-0000-0000-0000D4A80000}"/>
    <cellStyle name="Normal 48 6 5" xfId="40086" xr:uid="{00000000-0005-0000-0000-0000D5A80000}"/>
    <cellStyle name="Normal 48 6 6" xfId="51527" xr:uid="{00000000-0005-0000-0000-0000D6A80000}"/>
    <cellStyle name="Normal 48 7" xfId="27714" xr:uid="{00000000-0005-0000-0000-0000D7A80000}"/>
    <cellStyle name="Normal 48 7 2" xfId="27715" xr:uid="{00000000-0005-0000-0000-0000D8A80000}"/>
    <cellStyle name="Normal 48 7 2 2" xfId="27716" xr:uid="{00000000-0005-0000-0000-0000D9A80000}"/>
    <cellStyle name="Normal 48 7 3" xfId="27717" xr:uid="{00000000-0005-0000-0000-0000DAA80000}"/>
    <cellStyle name="Normal 48 7 4" xfId="27718" xr:uid="{00000000-0005-0000-0000-0000DBA80000}"/>
    <cellStyle name="Normal 48 7 5" xfId="51529" xr:uid="{00000000-0005-0000-0000-0000DCA80000}"/>
    <cellStyle name="Normal 48 8" xfId="27719" xr:uid="{00000000-0005-0000-0000-0000DDA80000}"/>
    <cellStyle name="Normal 48 8 2" xfId="27720" xr:uid="{00000000-0005-0000-0000-0000DEA80000}"/>
    <cellStyle name="Normal 48 8 2 2" xfId="27721" xr:uid="{00000000-0005-0000-0000-0000DFA80000}"/>
    <cellStyle name="Normal 48 8 3" xfId="27722" xr:uid="{00000000-0005-0000-0000-0000E0A80000}"/>
    <cellStyle name="Normal 48 8 4" xfId="27723" xr:uid="{00000000-0005-0000-0000-0000E1A80000}"/>
    <cellStyle name="Normal 48 9" xfId="27724" xr:uid="{00000000-0005-0000-0000-0000E2A80000}"/>
    <cellStyle name="Normal 48 9 2" xfId="27725" xr:uid="{00000000-0005-0000-0000-0000E3A80000}"/>
    <cellStyle name="Normal 49" xfId="27726" xr:uid="{00000000-0005-0000-0000-0000E4A80000}"/>
    <cellStyle name="Normal 49 10" xfId="27727" xr:uid="{00000000-0005-0000-0000-0000E5A80000}"/>
    <cellStyle name="Normal 49 11" xfId="27728" xr:uid="{00000000-0005-0000-0000-0000E6A80000}"/>
    <cellStyle name="Normal 49 12" xfId="35464" xr:uid="{00000000-0005-0000-0000-0000E7A80000}"/>
    <cellStyle name="Normal 49 13" xfId="51530" xr:uid="{00000000-0005-0000-0000-0000E8A80000}"/>
    <cellStyle name="Normal 49 2" xfId="27729" xr:uid="{00000000-0005-0000-0000-0000E9A80000}"/>
    <cellStyle name="Normal 49 2 10" xfId="27730" xr:uid="{00000000-0005-0000-0000-0000EAA80000}"/>
    <cellStyle name="Normal 49 2 11" xfId="35465" xr:uid="{00000000-0005-0000-0000-0000EBA80000}"/>
    <cellStyle name="Normal 49 2 12" xfId="51531" xr:uid="{00000000-0005-0000-0000-0000ECA80000}"/>
    <cellStyle name="Normal 49 2 2" xfId="27731" xr:uid="{00000000-0005-0000-0000-0000EDA80000}"/>
    <cellStyle name="Normal 49 2 2 10" xfId="35466" xr:uid="{00000000-0005-0000-0000-0000EEA80000}"/>
    <cellStyle name="Normal 49 2 2 11" xfId="51532" xr:uid="{00000000-0005-0000-0000-0000EFA80000}"/>
    <cellStyle name="Normal 49 2 2 2" xfId="27732" xr:uid="{00000000-0005-0000-0000-0000F0A80000}"/>
    <cellStyle name="Normal 49 2 2 2 2" xfId="27733" xr:uid="{00000000-0005-0000-0000-0000F1A80000}"/>
    <cellStyle name="Normal 49 2 2 2 2 2" xfId="27734" xr:uid="{00000000-0005-0000-0000-0000F2A80000}"/>
    <cellStyle name="Normal 49 2 2 2 2 2 2" xfId="27735" xr:uid="{00000000-0005-0000-0000-0000F3A80000}"/>
    <cellStyle name="Normal 49 2 2 2 2 2 3" xfId="51535" xr:uid="{00000000-0005-0000-0000-0000F4A80000}"/>
    <cellStyle name="Normal 49 2 2 2 2 3" xfId="27736" xr:uid="{00000000-0005-0000-0000-0000F5A80000}"/>
    <cellStyle name="Normal 49 2 2 2 2 4" xfId="27737" xr:uid="{00000000-0005-0000-0000-0000F6A80000}"/>
    <cellStyle name="Normal 49 2 2 2 2 5" xfId="40088" xr:uid="{00000000-0005-0000-0000-0000F7A80000}"/>
    <cellStyle name="Normal 49 2 2 2 2 6" xfId="51534" xr:uid="{00000000-0005-0000-0000-0000F8A80000}"/>
    <cellStyle name="Normal 49 2 2 2 3" xfId="27738" xr:uid="{00000000-0005-0000-0000-0000F9A80000}"/>
    <cellStyle name="Normal 49 2 2 2 3 2" xfId="27739" xr:uid="{00000000-0005-0000-0000-0000FAA80000}"/>
    <cellStyle name="Normal 49 2 2 2 3 3" xfId="51536" xr:uid="{00000000-0005-0000-0000-0000FBA80000}"/>
    <cellStyle name="Normal 49 2 2 2 4" xfId="27740" xr:uid="{00000000-0005-0000-0000-0000FCA80000}"/>
    <cellStyle name="Normal 49 2 2 2 5" xfId="27741" xr:uid="{00000000-0005-0000-0000-0000FDA80000}"/>
    <cellStyle name="Normal 49 2 2 2 6" xfId="40087" xr:uid="{00000000-0005-0000-0000-0000FEA80000}"/>
    <cellStyle name="Normal 49 2 2 2 7" xfId="51533" xr:uid="{00000000-0005-0000-0000-0000FFA80000}"/>
    <cellStyle name="Normal 49 2 2 3" xfId="27742" xr:uid="{00000000-0005-0000-0000-000000A90000}"/>
    <cellStyle name="Normal 49 2 2 3 2" xfId="27743" xr:uid="{00000000-0005-0000-0000-000001A90000}"/>
    <cellStyle name="Normal 49 2 2 3 2 2" xfId="27744" xr:uid="{00000000-0005-0000-0000-000002A90000}"/>
    <cellStyle name="Normal 49 2 2 3 2 2 2" xfId="27745" xr:uid="{00000000-0005-0000-0000-000003A90000}"/>
    <cellStyle name="Normal 49 2 2 3 2 2 3" xfId="51539" xr:uid="{00000000-0005-0000-0000-000004A90000}"/>
    <cellStyle name="Normal 49 2 2 3 2 3" xfId="27746" xr:uid="{00000000-0005-0000-0000-000005A90000}"/>
    <cellStyle name="Normal 49 2 2 3 2 4" xfId="27747" xr:uid="{00000000-0005-0000-0000-000006A90000}"/>
    <cellStyle name="Normal 49 2 2 3 2 5" xfId="40090" xr:uid="{00000000-0005-0000-0000-000007A90000}"/>
    <cellStyle name="Normal 49 2 2 3 2 6" xfId="51538" xr:uid="{00000000-0005-0000-0000-000008A90000}"/>
    <cellStyle name="Normal 49 2 2 3 3" xfId="27748" xr:uid="{00000000-0005-0000-0000-000009A90000}"/>
    <cellStyle name="Normal 49 2 2 3 3 2" xfId="27749" xr:uid="{00000000-0005-0000-0000-00000AA90000}"/>
    <cellStyle name="Normal 49 2 2 3 3 3" xfId="51540" xr:uid="{00000000-0005-0000-0000-00000BA90000}"/>
    <cellStyle name="Normal 49 2 2 3 4" xfId="27750" xr:uid="{00000000-0005-0000-0000-00000CA90000}"/>
    <cellStyle name="Normal 49 2 2 3 5" xfId="27751" xr:uid="{00000000-0005-0000-0000-00000DA90000}"/>
    <cellStyle name="Normal 49 2 2 3 6" xfId="40089" xr:uid="{00000000-0005-0000-0000-00000EA90000}"/>
    <cellStyle name="Normal 49 2 2 3 7" xfId="51537" xr:uid="{00000000-0005-0000-0000-00000FA90000}"/>
    <cellStyle name="Normal 49 2 2 4" xfId="27752" xr:uid="{00000000-0005-0000-0000-000010A90000}"/>
    <cellStyle name="Normal 49 2 2 4 2" xfId="27753" xr:uid="{00000000-0005-0000-0000-000011A90000}"/>
    <cellStyle name="Normal 49 2 2 4 2 2" xfId="27754" xr:uid="{00000000-0005-0000-0000-000012A90000}"/>
    <cellStyle name="Normal 49 2 2 4 2 3" xfId="51542" xr:uid="{00000000-0005-0000-0000-000013A90000}"/>
    <cellStyle name="Normal 49 2 2 4 3" xfId="27755" xr:uid="{00000000-0005-0000-0000-000014A90000}"/>
    <cellStyle name="Normal 49 2 2 4 4" xfId="27756" xr:uid="{00000000-0005-0000-0000-000015A90000}"/>
    <cellStyle name="Normal 49 2 2 4 5" xfId="40091" xr:uid="{00000000-0005-0000-0000-000016A90000}"/>
    <cellStyle name="Normal 49 2 2 4 6" xfId="51541" xr:uid="{00000000-0005-0000-0000-000017A90000}"/>
    <cellStyle name="Normal 49 2 2 5" xfId="27757" xr:uid="{00000000-0005-0000-0000-000018A90000}"/>
    <cellStyle name="Normal 49 2 2 5 2" xfId="27758" xr:uid="{00000000-0005-0000-0000-000019A90000}"/>
    <cellStyle name="Normal 49 2 2 5 2 2" xfId="27759" xr:uid="{00000000-0005-0000-0000-00001AA90000}"/>
    <cellStyle name="Normal 49 2 2 5 3" xfId="27760" xr:uid="{00000000-0005-0000-0000-00001BA90000}"/>
    <cellStyle name="Normal 49 2 2 5 4" xfId="27761" xr:uid="{00000000-0005-0000-0000-00001CA90000}"/>
    <cellStyle name="Normal 49 2 2 5 5" xfId="51543" xr:uid="{00000000-0005-0000-0000-00001DA90000}"/>
    <cellStyle name="Normal 49 2 2 6" xfId="27762" xr:uid="{00000000-0005-0000-0000-00001EA90000}"/>
    <cellStyle name="Normal 49 2 2 6 2" xfId="27763" xr:uid="{00000000-0005-0000-0000-00001FA90000}"/>
    <cellStyle name="Normal 49 2 2 6 2 2" xfId="27764" xr:uid="{00000000-0005-0000-0000-000020A90000}"/>
    <cellStyle name="Normal 49 2 2 6 3" xfId="27765" xr:uid="{00000000-0005-0000-0000-000021A90000}"/>
    <cellStyle name="Normal 49 2 2 6 4" xfId="27766" xr:uid="{00000000-0005-0000-0000-000022A90000}"/>
    <cellStyle name="Normal 49 2 2 7" xfId="27767" xr:uid="{00000000-0005-0000-0000-000023A90000}"/>
    <cellStyle name="Normal 49 2 2 7 2" xfId="27768" xr:uid="{00000000-0005-0000-0000-000024A90000}"/>
    <cellStyle name="Normal 49 2 2 8" xfId="27769" xr:uid="{00000000-0005-0000-0000-000025A90000}"/>
    <cellStyle name="Normal 49 2 2 9" xfId="27770" xr:uid="{00000000-0005-0000-0000-000026A90000}"/>
    <cellStyle name="Normal 49 2 3" xfId="27771" xr:uid="{00000000-0005-0000-0000-000027A90000}"/>
    <cellStyle name="Normal 49 2 3 2" xfId="27772" xr:uid="{00000000-0005-0000-0000-000028A90000}"/>
    <cellStyle name="Normal 49 2 3 2 2" xfId="27773" xr:uid="{00000000-0005-0000-0000-000029A90000}"/>
    <cellStyle name="Normal 49 2 3 2 2 2" xfId="27774" xr:uid="{00000000-0005-0000-0000-00002AA90000}"/>
    <cellStyle name="Normal 49 2 3 2 2 3" xfId="51546" xr:uid="{00000000-0005-0000-0000-00002BA90000}"/>
    <cellStyle name="Normal 49 2 3 2 3" xfId="27775" xr:uid="{00000000-0005-0000-0000-00002CA90000}"/>
    <cellStyle name="Normal 49 2 3 2 4" xfId="27776" xr:uid="{00000000-0005-0000-0000-00002DA90000}"/>
    <cellStyle name="Normal 49 2 3 2 5" xfId="40093" xr:uid="{00000000-0005-0000-0000-00002EA90000}"/>
    <cellStyle name="Normal 49 2 3 2 6" xfId="51545" xr:uid="{00000000-0005-0000-0000-00002FA90000}"/>
    <cellStyle name="Normal 49 2 3 3" xfId="27777" xr:uid="{00000000-0005-0000-0000-000030A90000}"/>
    <cellStyle name="Normal 49 2 3 3 2" xfId="27778" xr:uid="{00000000-0005-0000-0000-000031A90000}"/>
    <cellStyle name="Normal 49 2 3 3 3" xfId="51547" xr:uid="{00000000-0005-0000-0000-000032A90000}"/>
    <cellStyle name="Normal 49 2 3 4" xfId="27779" xr:uid="{00000000-0005-0000-0000-000033A90000}"/>
    <cellStyle name="Normal 49 2 3 5" xfId="27780" xr:uid="{00000000-0005-0000-0000-000034A90000}"/>
    <cellStyle name="Normal 49 2 3 6" xfId="40092" xr:uid="{00000000-0005-0000-0000-000035A90000}"/>
    <cellStyle name="Normal 49 2 3 7" xfId="51544" xr:uid="{00000000-0005-0000-0000-000036A90000}"/>
    <cellStyle name="Normal 49 2 4" xfId="27781" xr:uid="{00000000-0005-0000-0000-000037A90000}"/>
    <cellStyle name="Normal 49 2 4 2" xfId="27782" xr:uid="{00000000-0005-0000-0000-000038A90000}"/>
    <cellStyle name="Normal 49 2 4 2 2" xfId="27783" xr:uid="{00000000-0005-0000-0000-000039A90000}"/>
    <cellStyle name="Normal 49 2 4 2 2 2" xfId="27784" xr:uid="{00000000-0005-0000-0000-00003AA90000}"/>
    <cellStyle name="Normal 49 2 4 2 2 3" xfId="51550" xr:uid="{00000000-0005-0000-0000-00003BA90000}"/>
    <cellStyle name="Normal 49 2 4 2 3" xfId="27785" xr:uid="{00000000-0005-0000-0000-00003CA90000}"/>
    <cellStyle name="Normal 49 2 4 2 4" xfId="27786" xr:uid="{00000000-0005-0000-0000-00003DA90000}"/>
    <cellStyle name="Normal 49 2 4 2 5" xfId="40095" xr:uid="{00000000-0005-0000-0000-00003EA90000}"/>
    <cellStyle name="Normal 49 2 4 2 6" xfId="51549" xr:uid="{00000000-0005-0000-0000-00003FA90000}"/>
    <cellStyle name="Normal 49 2 4 3" xfId="27787" xr:uid="{00000000-0005-0000-0000-000040A90000}"/>
    <cellStyle name="Normal 49 2 4 3 2" xfId="27788" xr:uid="{00000000-0005-0000-0000-000041A90000}"/>
    <cellStyle name="Normal 49 2 4 3 3" xfId="51551" xr:uid="{00000000-0005-0000-0000-000042A90000}"/>
    <cellStyle name="Normal 49 2 4 4" xfId="27789" xr:uid="{00000000-0005-0000-0000-000043A90000}"/>
    <cellStyle name="Normal 49 2 4 5" xfId="27790" xr:uid="{00000000-0005-0000-0000-000044A90000}"/>
    <cellStyle name="Normal 49 2 4 6" xfId="40094" xr:uid="{00000000-0005-0000-0000-000045A90000}"/>
    <cellStyle name="Normal 49 2 4 7" xfId="51548" xr:uid="{00000000-0005-0000-0000-000046A90000}"/>
    <cellStyle name="Normal 49 2 5" xfId="27791" xr:uid="{00000000-0005-0000-0000-000047A90000}"/>
    <cellStyle name="Normal 49 2 5 2" xfId="27792" xr:uid="{00000000-0005-0000-0000-000048A90000}"/>
    <cellStyle name="Normal 49 2 5 2 2" xfId="27793" xr:uid="{00000000-0005-0000-0000-000049A90000}"/>
    <cellStyle name="Normal 49 2 5 2 3" xfId="51553" xr:uid="{00000000-0005-0000-0000-00004AA90000}"/>
    <cellStyle name="Normal 49 2 5 3" xfId="27794" xr:uid="{00000000-0005-0000-0000-00004BA90000}"/>
    <cellStyle name="Normal 49 2 5 4" xfId="27795" xr:uid="{00000000-0005-0000-0000-00004CA90000}"/>
    <cellStyle name="Normal 49 2 5 5" xfId="40096" xr:uid="{00000000-0005-0000-0000-00004DA90000}"/>
    <cellStyle name="Normal 49 2 5 6" xfId="51552" xr:uid="{00000000-0005-0000-0000-00004EA90000}"/>
    <cellStyle name="Normal 49 2 6" xfId="27796" xr:uid="{00000000-0005-0000-0000-00004FA90000}"/>
    <cellStyle name="Normal 49 2 6 2" xfId="27797" xr:uid="{00000000-0005-0000-0000-000050A90000}"/>
    <cellStyle name="Normal 49 2 6 2 2" xfId="27798" xr:uid="{00000000-0005-0000-0000-000051A90000}"/>
    <cellStyle name="Normal 49 2 6 3" xfId="27799" xr:uid="{00000000-0005-0000-0000-000052A90000}"/>
    <cellStyle name="Normal 49 2 6 4" xfId="27800" xr:uid="{00000000-0005-0000-0000-000053A90000}"/>
    <cellStyle name="Normal 49 2 6 5" xfId="51554" xr:uid="{00000000-0005-0000-0000-000054A90000}"/>
    <cellStyle name="Normal 49 2 7" xfId="27801" xr:uid="{00000000-0005-0000-0000-000055A90000}"/>
    <cellStyle name="Normal 49 2 7 2" xfId="27802" xr:uid="{00000000-0005-0000-0000-000056A90000}"/>
    <cellStyle name="Normal 49 2 7 2 2" xfId="27803" xr:uid="{00000000-0005-0000-0000-000057A90000}"/>
    <cellStyle name="Normal 49 2 7 3" xfId="27804" xr:uid="{00000000-0005-0000-0000-000058A90000}"/>
    <cellStyle name="Normal 49 2 7 4" xfId="27805" xr:uid="{00000000-0005-0000-0000-000059A90000}"/>
    <cellStyle name="Normal 49 2 8" xfId="27806" xr:uid="{00000000-0005-0000-0000-00005AA90000}"/>
    <cellStyle name="Normal 49 2 8 2" xfId="27807" xr:uid="{00000000-0005-0000-0000-00005BA90000}"/>
    <cellStyle name="Normal 49 2 9" xfId="27808" xr:uid="{00000000-0005-0000-0000-00005CA90000}"/>
    <cellStyle name="Normal 49 3" xfId="27809" xr:uid="{00000000-0005-0000-0000-00005DA90000}"/>
    <cellStyle name="Normal 49 3 10" xfId="35467" xr:uid="{00000000-0005-0000-0000-00005EA90000}"/>
    <cellStyle name="Normal 49 3 11" xfId="51555" xr:uid="{00000000-0005-0000-0000-00005FA90000}"/>
    <cellStyle name="Normal 49 3 2" xfId="27810" xr:uid="{00000000-0005-0000-0000-000060A90000}"/>
    <cellStyle name="Normal 49 3 2 2" xfId="27811" xr:uid="{00000000-0005-0000-0000-000061A90000}"/>
    <cellStyle name="Normal 49 3 2 2 2" xfId="27812" xr:uid="{00000000-0005-0000-0000-000062A90000}"/>
    <cellStyle name="Normal 49 3 2 2 2 2" xfId="27813" xr:uid="{00000000-0005-0000-0000-000063A90000}"/>
    <cellStyle name="Normal 49 3 2 2 2 3" xfId="51558" xr:uid="{00000000-0005-0000-0000-000064A90000}"/>
    <cellStyle name="Normal 49 3 2 2 3" xfId="27814" xr:uid="{00000000-0005-0000-0000-000065A90000}"/>
    <cellStyle name="Normal 49 3 2 2 4" xfId="27815" xr:uid="{00000000-0005-0000-0000-000066A90000}"/>
    <cellStyle name="Normal 49 3 2 2 5" xfId="40098" xr:uid="{00000000-0005-0000-0000-000067A90000}"/>
    <cellStyle name="Normal 49 3 2 2 6" xfId="51557" xr:uid="{00000000-0005-0000-0000-000068A90000}"/>
    <cellStyle name="Normal 49 3 2 3" xfId="27816" xr:uid="{00000000-0005-0000-0000-000069A90000}"/>
    <cellStyle name="Normal 49 3 2 3 2" xfId="27817" xr:uid="{00000000-0005-0000-0000-00006AA90000}"/>
    <cellStyle name="Normal 49 3 2 3 3" xfId="51559" xr:uid="{00000000-0005-0000-0000-00006BA90000}"/>
    <cellStyle name="Normal 49 3 2 4" xfId="27818" xr:uid="{00000000-0005-0000-0000-00006CA90000}"/>
    <cellStyle name="Normal 49 3 2 5" xfId="27819" xr:uid="{00000000-0005-0000-0000-00006DA90000}"/>
    <cellStyle name="Normal 49 3 2 6" xfId="40097" xr:uid="{00000000-0005-0000-0000-00006EA90000}"/>
    <cellStyle name="Normal 49 3 2 7" xfId="51556" xr:uid="{00000000-0005-0000-0000-00006FA90000}"/>
    <cellStyle name="Normal 49 3 3" xfId="27820" xr:uid="{00000000-0005-0000-0000-000070A90000}"/>
    <cellStyle name="Normal 49 3 3 2" xfId="27821" xr:uid="{00000000-0005-0000-0000-000071A90000}"/>
    <cellStyle name="Normal 49 3 3 2 2" xfId="27822" xr:uid="{00000000-0005-0000-0000-000072A90000}"/>
    <cellStyle name="Normal 49 3 3 2 2 2" xfId="27823" xr:uid="{00000000-0005-0000-0000-000073A90000}"/>
    <cellStyle name="Normal 49 3 3 2 2 3" xfId="51562" xr:uid="{00000000-0005-0000-0000-000074A90000}"/>
    <cellStyle name="Normal 49 3 3 2 3" xfId="27824" xr:uid="{00000000-0005-0000-0000-000075A90000}"/>
    <cellStyle name="Normal 49 3 3 2 4" xfId="27825" xr:uid="{00000000-0005-0000-0000-000076A90000}"/>
    <cellStyle name="Normal 49 3 3 2 5" xfId="40100" xr:uid="{00000000-0005-0000-0000-000077A90000}"/>
    <cellStyle name="Normal 49 3 3 2 6" xfId="51561" xr:uid="{00000000-0005-0000-0000-000078A90000}"/>
    <cellStyle name="Normal 49 3 3 3" xfId="27826" xr:uid="{00000000-0005-0000-0000-000079A90000}"/>
    <cellStyle name="Normal 49 3 3 3 2" xfId="27827" xr:uid="{00000000-0005-0000-0000-00007AA90000}"/>
    <cellStyle name="Normal 49 3 3 3 3" xfId="51563" xr:uid="{00000000-0005-0000-0000-00007BA90000}"/>
    <cellStyle name="Normal 49 3 3 4" xfId="27828" xr:uid="{00000000-0005-0000-0000-00007CA90000}"/>
    <cellStyle name="Normal 49 3 3 5" xfId="27829" xr:uid="{00000000-0005-0000-0000-00007DA90000}"/>
    <cellStyle name="Normal 49 3 3 6" xfId="40099" xr:uid="{00000000-0005-0000-0000-00007EA90000}"/>
    <cellStyle name="Normal 49 3 3 7" xfId="51560" xr:uid="{00000000-0005-0000-0000-00007FA90000}"/>
    <cellStyle name="Normal 49 3 4" xfId="27830" xr:uid="{00000000-0005-0000-0000-000080A90000}"/>
    <cellStyle name="Normal 49 3 4 2" xfId="27831" xr:uid="{00000000-0005-0000-0000-000081A90000}"/>
    <cellStyle name="Normal 49 3 4 2 2" xfId="27832" xr:uid="{00000000-0005-0000-0000-000082A90000}"/>
    <cellStyle name="Normal 49 3 4 2 3" xfId="51565" xr:uid="{00000000-0005-0000-0000-000083A90000}"/>
    <cellStyle name="Normal 49 3 4 3" xfId="27833" xr:uid="{00000000-0005-0000-0000-000084A90000}"/>
    <cellStyle name="Normal 49 3 4 4" xfId="27834" xr:uid="{00000000-0005-0000-0000-000085A90000}"/>
    <cellStyle name="Normal 49 3 4 5" xfId="40101" xr:uid="{00000000-0005-0000-0000-000086A90000}"/>
    <cellStyle name="Normal 49 3 4 6" xfId="51564" xr:uid="{00000000-0005-0000-0000-000087A90000}"/>
    <cellStyle name="Normal 49 3 5" xfId="27835" xr:uid="{00000000-0005-0000-0000-000088A90000}"/>
    <cellStyle name="Normal 49 3 5 2" xfId="27836" xr:uid="{00000000-0005-0000-0000-000089A90000}"/>
    <cellStyle name="Normal 49 3 5 2 2" xfId="27837" xr:uid="{00000000-0005-0000-0000-00008AA90000}"/>
    <cellStyle name="Normal 49 3 5 3" xfId="27838" xr:uid="{00000000-0005-0000-0000-00008BA90000}"/>
    <cellStyle name="Normal 49 3 5 4" xfId="27839" xr:uid="{00000000-0005-0000-0000-00008CA90000}"/>
    <cellStyle name="Normal 49 3 5 5" xfId="51566" xr:uid="{00000000-0005-0000-0000-00008DA90000}"/>
    <cellStyle name="Normal 49 3 6" xfId="27840" xr:uid="{00000000-0005-0000-0000-00008EA90000}"/>
    <cellStyle name="Normal 49 3 6 2" xfId="27841" xr:uid="{00000000-0005-0000-0000-00008FA90000}"/>
    <cellStyle name="Normal 49 3 6 2 2" xfId="27842" xr:uid="{00000000-0005-0000-0000-000090A90000}"/>
    <cellStyle name="Normal 49 3 6 3" xfId="27843" xr:uid="{00000000-0005-0000-0000-000091A90000}"/>
    <cellStyle name="Normal 49 3 6 4" xfId="27844" xr:uid="{00000000-0005-0000-0000-000092A90000}"/>
    <cellStyle name="Normal 49 3 7" xfId="27845" xr:uid="{00000000-0005-0000-0000-000093A90000}"/>
    <cellStyle name="Normal 49 3 7 2" xfId="27846" xr:uid="{00000000-0005-0000-0000-000094A90000}"/>
    <cellStyle name="Normal 49 3 8" xfId="27847" xr:uid="{00000000-0005-0000-0000-000095A90000}"/>
    <cellStyle name="Normal 49 3 9" xfId="27848" xr:uid="{00000000-0005-0000-0000-000096A90000}"/>
    <cellStyle name="Normal 49 4" xfId="27849" xr:uid="{00000000-0005-0000-0000-000097A90000}"/>
    <cellStyle name="Normal 49 4 2" xfId="27850" xr:uid="{00000000-0005-0000-0000-000098A90000}"/>
    <cellStyle name="Normal 49 4 2 2" xfId="27851" xr:uid="{00000000-0005-0000-0000-000099A90000}"/>
    <cellStyle name="Normal 49 4 2 2 2" xfId="27852" xr:uid="{00000000-0005-0000-0000-00009AA90000}"/>
    <cellStyle name="Normal 49 4 2 2 3" xfId="51569" xr:uid="{00000000-0005-0000-0000-00009BA90000}"/>
    <cellStyle name="Normal 49 4 2 3" xfId="27853" xr:uid="{00000000-0005-0000-0000-00009CA90000}"/>
    <cellStyle name="Normal 49 4 2 4" xfId="27854" xr:uid="{00000000-0005-0000-0000-00009DA90000}"/>
    <cellStyle name="Normal 49 4 2 5" xfId="40103" xr:uid="{00000000-0005-0000-0000-00009EA90000}"/>
    <cellStyle name="Normal 49 4 2 6" xfId="51568" xr:uid="{00000000-0005-0000-0000-00009FA90000}"/>
    <cellStyle name="Normal 49 4 3" xfId="27855" xr:uid="{00000000-0005-0000-0000-0000A0A90000}"/>
    <cellStyle name="Normal 49 4 3 2" xfId="27856" xr:uid="{00000000-0005-0000-0000-0000A1A90000}"/>
    <cellStyle name="Normal 49 4 3 3" xfId="51570" xr:uid="{00000000-0005-0000-0000-0000A2A90000}"/>
    <cellStyle name="Normal 49 4 4" xfId="27857" xr:uid="{00000000-0005-0000-0000-0000A3A90000}"/>
    <cellStyle name="Normal 49 4 5" xfId="27858" xr:uid="{00000000-0005-0000-0000-0000A4A90000}"/>
    <cellStyle name="Normal 49 4 6" xfId="40102" xr:uid="{00000000-0005-0000-0000-0000A5A90000}"/>
    <cellStyle name="Normal 49 4 7" xfId="51567" xr:uid="{00000000-0005-0000-0000-0000A6A90000}"/>
    <cellStyle name="Normal 49 5" xfId="27859" xr:uid="{00000000-0005-0000-0000-0000A7A90000}"/>
    <cellStyle name="Normal 49 5 2" xfId="27860" xr:uid="{00000000-0005-0000-0000-0000A8A90000}"/>
    <cellStyle name="Normal 49 5 2 2" xfId="27861" xr:uid="{00000000-0005-0000-0000-0000A9A90000}"/>
    <cellStyle name="Normal 49 5 2 2 2" xfId="27862" xr:uid="{00000000-0005-0000-0000-0000AAA90000}"/>
    <cellStyle name="Normal 49 5 2 2 3" xfId="51573" xr:uid="{00000000-0005-0000-0000-0000ABA90000}"/>
    <cellStyle name="Normal 49 5 2 3" xfId="27863" xr:uid="{00000000-0005-0000-0000-0000ACA90000}"/>
    <cellStyle name="Normal 49 5 2 4" xfId="27864" xr:uid="{00000000-0005-0000-0000-0000ADA90000}"/>
    <cellStyle name="Normal 49 5 2 5" xfId="40105" xr:uid="{00000000-0005-0000-0000-0000AEA90000}"/>
    <cellStyle name="Normal 49 5 2 6" xfId="51572" xr:uid="{00000000-0005-0000-0000-0000AFA90000}"/>
    <cellStyle name="Normal 49 5 3" xfId="27865" xr:uid="{00000000-0005-0000-0000-0000B0A90000}"/>
    <cellStyle name="Normal 49 5 3 2" xfId="27866" xr:uid="{00000000-0005-0000-0000-0000B1A90000}"/>
    <cellStyle name="Normal 49 5 3 3" xfId="51574" xr:uid="{00000000-0005-0000-0000-0000B2A90000}"/>
    <cellStyle name="Normal 49 5 4" xfId="27867" xr:uid="{00000000-0005-0000-0000-0000B3A90000}"/>
    <cellStyle name="Normal 49 5 5" xfId="27868" xr:uid="{00000000-0005-0000-0000-0000B4A90000}"/>
    <cellStyle name="Normal 49 5 6" xfId="40104" xr:uid="{00000000-0005-0000-0000-0000B5A90000}"/>
    <cellStyle name="Normal 49 5 7" xfId="51571" xr:uid="{00000000-0005-0000-0000-0000B6A90000}"/>
    <cellStyle name="Normal 49 6" xfId="27869" xr:uid="{00000000-0005-0000-0000-0000B7A90000}"/>
    <cellStyle name="Normal 49 6 2" xfId="27870" xr:uid="{00000000-0005-0000-0000-0000B8A90000}"/>
    <cellStyle name="Normal 49 6 2 2" xfId="27871" xr:uid="{00000000-0005-0000-0000-0000B9A90000}"/>
    <cellStyle name="Normal 49 6 2 3" xfId="51576" xr:uid="{00000000-0005-0000-0000-0000BAA90000}"/>
    <cellStyle name="Normal 49 6 3" xfId="27872" xr:uid="{00000000-0005-0000-0000-0000BBA90000}"/>
    <cellStyle name="Normal 49 6 4" xfId="27873" xr:uid="{00000000-0005-0000-0000-0000BCA90000}"/>
    <cellStyle name="Normal 49 6 5" xfId="40106" xr:uid="{00000000-0005-0000-0000-0000BDA90000}"/>
    <cellStyle name="Normal 49 6 6" xfId="51575" xr:uid="{00000000-0005-0000-0000-0000BEA90000}"/>
    <cellStyle name="Normal 49 7" xfId="27874" xr:uid="{00000000-0005-0000-0000-0000BFA90000}"/>
    <cellStyle name="Normal 49 7 2" xfId="27875" xr:uid="{00000000-0005-0000-0000-0000C0A90000}"/>
    <cellStyle name="Normal 49 7 2 2" xfId="27876" xr:uid="{00000000-0005-0000-0000-0000C1A90000}"/>
    <cellStyle name="Normal 49 7 3" xfId="27877" xr:uid="{00000000-0005-0000-0000-0000C2A90000}"/>
    <cellStyle name="Normal 49 7 4" xfId="27878" xr:uid="{00000000-0005-0000-0000-0000C3A90000}"/>
    <cellStyle name="Normal 49 7 5" xfId="51577" xr:uid="{00000000-0005-0000-0000-0000C4A90000}"/>
    <cellStyle name="Normal 49 8" xfId="27879" xr:uid="{00000000-0005-0000-0000-0000C5A90000}"/>
    <cellStyle name="Normal 49 8 2" xfId="27880" xr:uid="{00000000-0005-0000-0000-0000C6A90000}"/>
    <cellStyle name="Normal 49 8 2 2" xfId="27881" xr:uid="{00000000-0005-0000-0000-0000C7A90000}"/>
    <cellStyle name="Normal 49 8 3" xfId="27882" xr:uid="{00000000-0005-0000-0000-0000C8A90000}"/>
    <cellStyle name="Normal 49 8 4" xfId="27883" xr:uid="{00000000-0005-0000-0000-0000C9A90000}"/>
    <cellStyle name="Normal 49 9" xfId="27884" xr:uid="{00000000-0005-0000-0000-0000CAA90000}"/>
    <cellStyle name="Normal 49 9 2" xfId="27885" xr:uid="{00000000-0005-0000-0000-0000CBA90000}"/>
    <cellStyle name="Normal 5" xfId="27886" xr:uid="{00000000-0005-0000-0000-0000CCA90000}"/>
    <cellStyle name="Normal 5 10" xfId="35468" xr:uid="{00000000-0005-0000-0000-0000CDA90000}"/>
    <cellStyle name="Normal 5 2" xfId="27887" xr:uid="{00000000-0005-0000-0000-0000CEA90000}"/>
    <cellStyle name="Normal 5 2 2" xfId="27888" xr:uid="{00000000-0005-0000-0000-0000CFA90000}"/>
    <cellStyle name="Normal 5 2 2 2" xfId="27889" xr:uid="{00000000-0005-0000-0000-0000D0A90000}"/>
    <cellStyle name="Normal 5 2 2 3" xfId="27890" xr:uid="{00000000-0005-0000-0000-0000D1A90000}"/>
    <cellStyle name="Normal 5 2 2 3 2" xfId="27891" xr:uid="{00000000-0005-0000-0000-0000D2A90000}"/>
    <cellStyle name="Normal 5 2 2 3 2 2" xfId="27892" xr:uid="{00000000-0005-0000-0000-0000D3A90000}"/>
    <cellStyle name="Normal 5 2 2 3 2 3" xfId="51579" xr:uid="{00000000-0005-0000-0000-0000D4A90000}"/>
    <cellStyle name="Normal 5 2 2 3 3" xfId="27893" xr:uid="{00000000-0005-0000-0000-0000D5A90000}"/>
    <cellStyle name="Normal 5 2 2 3 4" xfId="27894" xr:uid="{00000000-0005-0000-0000-0000D6A90000}"/>
    <cellStyle name="Normal 5 2 2 3 5" xfId="40107" xr:uid="{00000000-0005-0000-0000-0000D7A90000}"/>
    <cellStyle name="Normal 5 2 2 3 6" xfId="51578" xr:uid="{00000000-0005-0000-0000-0000D8A90000}"/>
    <cellStyle name="Normal 5 2 3" xfId="27895" xr:uid="{00000000-0005-0000-0000-0000D9A90000}"/>
    <cellStyle name="Normal 5 2 3 2" xfId="27896" xr:uid="{00000000-0005-0000-0000-0000DAA90000}"/>
    <cellStyle name="Normal 5 2 3 2 2" xfId="27897" xr:uid="{00000000-0005-0000-0000-0000DBA90000}"/>
    <cellStyle name="Normal 5 2 3 2 2 2" xfId="27898" xr:uid="{00000000-0005-0000-0000-0000DCA90000}"/>
    <cellStyle name="Normal 5 2 3 2 2 3" xfId="51581" xr:uid="{00000000-0005-0000-0000-0000DDA90000}"/>
    <cellStyle name="Normal 5 2 3 2 3" xfId="27899" xr:uid="{00000000-0005-0000-0000-0000DEA90000}"/>
    <cellStyle name="Normal 5 2 3 2 4" xfId="27900" xr:uid="{00000000-0005-0000-0000-0000DFA90000}"/>
    <cellStyle name="Normal 5 2 3 2 5" xfId="40108" xr:uid="{00000000-0005-0000-0000-0000E0A90000}"/>
    <cellStyle name="Normal 5 2 3 2 6" xfId="51580" xr:uid="{00000000-0005-0000-0000-0000E1A90000}"/>
    <cellStyle name="Normal 5 2 4" xfId="35469" xr:uid="{00000000-0005-0000-0000-0000E2A90000}"/>
    <cellStyle name="Normal 5 3" xfId="27901" xr:uid="{00000000-0005-0000-0000-0000E3A90000}"/>
    <cellStyle name="Normal 5 3 2" xfId="27902" xr:uid="{00000000-0005-0000-0000-0000E4A90000}"/>
    <cellStyle name="Normal 5 3 2 2" xfId="27903" xr:uid="{00000000-0005-0000-0000-0000E5A90000}"/>
    <cellStyle name="Normal 5 3 2 2 2" xfId="27904" xr:uid="{00000000-0005-0000-0000-0000E6A90000}"/>
    <cellStyle name="Normal 5 3 2 2 2 2" xfId="27905" xr:uid="{00000000-0005-0000-0000-0000E7A90000}"/>
    <cellStyle name="Normal 5 3 2 2 2 3" xfId="51583" xr:uid="{00000000-0005-0000-0000-0000E8A90000}"/>
    <cellStyle name="Normal 5 3 2 2 3" xfId="27906" xr:uid="{00000000-0005-0000-0000-0000E9A90000}"/>
    <cellStyle name="Normal 5 3 2 2 4" xfId="27907" xr:uid="{00000000-0005-0000-0000-0000EAA90000}"/>
    <cellStyle name="Normal 5 3 2 2 5" xfId="40109" xr:uid="{00000000-0005-0000-0000-0000EBA90000}"/>
    <cellStyle name="Normal 5 3 2 2 6" xfId="51582" xr:uid="{00000000-0005-0000-0000-0000ECA90000}"/>
    <cellStyle name="Normal 5 3 3" xfId="27908" xr:uid="{00000000-0005-0000-0000-0000EDA90000}"/>
    <cellStyle name="Normal 5 3 3 2" xfId="27909" xr:uid="{00000000-0005-0000-0000-0000EEA90000}"/>
    <cellStyle name="Normal 5 3 3 2 2" xfId="27910" xr:uid="{00000000-0005-0000-0000-0000EFA90000}"/>
    <cellStyle name="Normal 5 3 3 2 3" xfId="51585" xr:uid="{00000000-0005-0000-0000-0000F0A90000}"/>
    <cellStyle name="Normal 5 3 3 3" xfId="27911" xr:uid="{00000000-0005-0000-0000-0000F1A90000}"/>
    <cellStyle name="Normal 5 3 3 4" xfId="27912" xr:uid="{00000000-0005-0000-0000-0000F2A90000}"/>
    <cellStyle name="Normal 5 3 3 5" xfId="40110" xr:uid="{00000000-0005-0000-0000-0000F3A90000}"/>
    <cellStyle name="Normal 5 3 3 6" xfId="51584" xr:uid="{00000000-0005-0000-0000-0000F4A90000}"/>
    <cellStyle name="Normal 5 3 4" xfId="42111" xr:uid="{00000000-0005-0000-0000-0000F5A90000}"/>
    <cellStyle name="Normal 5 3 5" xfId="56945" xr:uid="{399A337E-41CF-4464-A243-19601EA00B02}"/>
    <cellStyle name="Normal 5 4" xfId="27913" xr:uid="{00000000-0005-0000-0000-0000F6A90000}"/>
    <cellStyle name="Normal 5 4 10" xfId="51586" xr:uid="{00000000-0005-0000-0000-0000F7A90000}"/>
    <cellStyle name="Normal 5 4 2" xfId="27914" xr:uid="{00000000-0005-0000-0000-0000F8A90000}"/>
    <cellStyle name="Normal 5 4 2 2" xfId="27915" xr:uid="{00000000-0005-0000-0000-0000F9A90000}"/>
    <cellStyle name="Normal 5 4 2 2 2" xfId="27916" xr:uid="{00000000-0005-0000-0000-0000FAA90000}"/>
    <cellStyle name="Normal 5 4 2 2 2 2" xfId="27917" xr:uid="{00000000-0005-0000-0000-0000FBA90000}"/>
    <cellStyle name="Normal 5 4 2 2 2 3" xfId="51589" xr:uid="{00000000-0005-0000-0000-0000FCA90000}"/>
    <cellStyle name="Normal 5 4 2 2 3" xfId="27918" xr:uid="{00000000-0005-0000-0000-0000FDA90000}"/>
    <cellStyle name="Normal 5 4 2 2 4" xfId="27919" xr:uid="{00000000-0005-0000-0000-0000FEA90000}"/>
    <cellStyle name="Normal 5 4 2 2 5" xfId="40112" xr:uid="{00000000-0005-0000-0000-0000FFA90000}"/>
    <cellStyle name="Normal 5 4 2 2 6" xfId="51588" xr:uid="{00000000-0005-0000-0000-000000AA0000}"/>
    <cellStyle name="Normal 5 4 2 3" xfId="27920" xr:uid="{00000000-0005-0000-0000-000001AA0000}"/>
    <cellStyle name="Normal 5 4 2 3 2" xfId="27921" xr:uid="{00000000-0005-0000-0000-000002AA0000}"/>
    <cellStyle name="Normal 5 4 2 3 2 2" xfId="27922" xr:uid="{00000000-0005-0000-0000-000003AA0000}"/>
    <cellStyle name="Normal 5 4 2 3 3" xfId="27923" xr:uid="{00000000-0005-0000-0000-000004AA0000}"/>
    <cellStyle name="Normal 5 4 2 3 4" xfId="27924" xr:uid="{00000000-0005-0000-0000-000005AA0000}"/>
    <cellStyle name="Normal 5 4 2 3 5" xfId="51590" xr:uid="{00000000-0005-0000-0000-000006AA0000}"/>
    <cellStyle name="Normal 5 4 2 4" xfId="27925" xr:uid="{00000000-0005-0000-0000-000007AA0000}"/>
    <cellStyle name="Normal 5 4 2 4 2" xfId="27926" xr:uid="{00000000-0005-0000-0000-000008AA0000}"/>
    <cellStyle name="Normal 5 4 2 5" xfId="27927" xr:uid="{00000000-0005-0000-0000-000009AA0000}"/>
    <cellStyle name="Normal 5 4 2 6" xfId="27928" xr:uid="{00000000-0005-0000-0000-00000AAA0000}"/>
    <cellStyle name="Normal 5 4 2 7" xfId="40111" xr:uid="{00000000-0005-0000-0000-00000BAA0000}"/>
    <cellStyle name="Normal 5 4 2 8" xfId="51587" xr:uid="{00000000-0005-0000-0000-00000CAA0000}"/>
    <cellStyle name="Normal 5 4 3" xfId="27929" xr:uid="{00000000-0005-0000-0000-00000DAA0000}"/>
    <cellStyle name="Normal 5 4 3 2" xfId="27930" xr:uid="{00000000-0005-0000-0000-00000EAA0000}"/>
    <cellStyle name="Normal 5 4 3 2 2" xfId="27931" xr:uid="{00000000-0005-0000-0000-00000FAA0000}"/>
    <cellStyle name="Normal 5 4 3 2 2 2" xfId="27932" xr:uid="{00000000-0005-0000-0000-000010AA0000}"/>
    <cellStyle name="Normal 5 4 3 2 2 3" xfId="51593" xr:uid="{00000000-0005-0000-0000-000011AA0000}"/>
    <cellStyle name="Normal 5 4 3 2 3" xfId="27933" xr:uid="{00000000-0005-0000-0000-000012AA0000}"/>
    <cellStyle name="Normal 5 4 3 2 4" xfId="27934" xr:uid="{00000000-0005-0000-0000-000013AA0000}"/>
    <cellStyle name="Normal 5 4 3 2 5" xfId="40114" xr:uid="{00000000-0005-0000-0000-000014AA0000}"/>
    <cellStyle name="Normal 5 4 3 2 6" xfId="51592" xr:uid="{00000000-0005-0000-0000-000015AA0000}"/>
    <cellStyle name="Normal 5 4 3 3" xfId="27935" xr:uid="{00000000-0005-0000-0000-000016AA0000}"/>
    <cellStyle name="Normal 5 4 3 3 2" xfId="27936" xr:uid="{00000000-0005-0000-0000-000017AA0000}"/>
    <cellStyle name="Normal 5 4 3 3 2 2" xfId="27937" xr:uid="{00000000-0005-0000-0000-000018AA0000}"/>
    <cellStyle name="Normal 5 4 3 3 3" xfId="27938" xr:uid="{00000000-0005-0000-0000-000019AA0000}"/>
    <cellStyle name="Normal 5 4 3 3 4" xfId="27939" xr:uid="{00000000-0005-0000-0000-00001AAA0000}"/>
    <cellStyle name="Normal 5 4 3 3 5" xfId="51594" xr:uid="{00000000-0005-0000-0000-00001BAA0000}"/>
    <cellStyle name="Normal 5 4 3 4" xfId="27940" xr:uid="{00000000-0005-0000-0000-00001CAA0000}"/>
    <cellStyle name="Normal 5 4 3 4 2" xfId="27941" xr:uid="{00000000-0005-0000-0000-00001DAA0000}"/>
    <cellStyle name="Normal 5 4 3 5" xfId="27942" xr:uid="{00000000-0005-0000-0000-00001EAA0000}"/>
    <cellStyle name="Normal 5 4 3 6" xfId="27943" xr:uid="{00000000-0005-0000-0000-00001FAA0000}"/>
    <cellStyle name="Normal 5 4 3 7" xfId="40113" xr:uid="{00000000-0005-0000-0000-000020AA0000}"/>
    <cellStyle name="Normal 5 4 3 8" xfId="51591" xr:uid="{00000000-0005-0000-0000-000021AA0000}"/>
    <cellStyle name="Normal 5 4 4" xfId="27944" xr:uid="{00000000-0005-0000-0000-000022AA0000}"/>
    <cellStyle name="Normal 5 4 4 2" xfId="27945" xr:uid="{00000000-0005-0000-0000-000023AA0000}"/>
    <cellStyle name="Normal 5 4 4 2 2" xfId="27946" xr:uid="{00000000-0005-0000-0000-000024AA0000}"/>
    <cellStyle name="Normal 5 4 4 2 3" xfId="51596" xr:uid="{00000000-0005-0000-0000-000025AA0000}"/>
    <cellStyle name="Normal 5 4 4 3" xfId="27947" xr:uid="{00000000-0005-0000-0000-000026AA0000}"/>
    <cellStyle name="Normal 5 4 4 4" xfId="27948" xr:uid="{00000000-0005-0000-0000-000027AA0000}"/>
    <cellStyle name="Normal 5 4 4 5" xfId="40115" xr:uid="{00000000-0005-0000-0000-000028AA0000}"/>
    <cellStyle name="Normal 5 4 4 6" xfId="51595" xr:uid="{00000000-0005-0000-0000-000029AA0000}"/>
    <cellStyle name="Normal 5 4 5" xfId="27949" xr:uid="{00000000-0005-0000-0000-00002AAA0000}"/>
    <cellStyle name="Normal 5 4 5 2" xfId="27950" xr:uid="{00000000-0005-0000-0000-00002BAA0000}"/>
    <cellStyle name="Normal 5 4 5 2 2" xfId="27951" xr:uid="{00000000-0005-0000-0000-00002CAA0000}"/>
    <cellStyle name="Normal 5 4 5 3" xfId="27952" xr:uid="{00000000-0005-0000-0000-00002DAA0000}"/>
    <cellStyle name="Normal 5 4 5 4" xfId="27953" xr:uid="{00000000-0005-0000-0000-00002EAA0000}"/>
    <cellStyle name="Normal 5 4 5 5" xfId="51597" xr:uid="{00000000-0005-0000-0000-00002FAA0000}"/>
    <cellStyle name="Normal 5 4 6" xfId="27954" xr:uid="{00000000-0005-0000-0000-000030AA0000}"/>
    <cellStyle name="Normal 5 4 6 2" xfId="27955" xr:uid="{00000000-0005-0000-0000-000031AA0000}"/>
    <cellStyle name="Normal 5 4 7" xfId="27956" xr:uid="{00000000-0005-0000-0000-000032AA0000}"/>
    <cellStyle name="Normal 5 4 8" xfId="27957" xr:uid="{00000000-0005-0000-0000-000033AA0000}"/>
    <cellStyle name="Normal 5 4 9" xfId="35470" xr:uid="{00000000-0005-0000-0000-000034AA0000}"/>
    <cellStyle name="Normal 5 5" xfId="27958" xr:uid="{00000000-0005-0000-0000-000035AA0000}"/>
    <cellStyle name="Normal 5 5 2" xfId="27959" xr:uid="{00000000-0005-0000-0000-000036AA0000}"/>
    <cellStyle name="Normal 5 5 2 2" xfId="27960" xr:uid="{00000000-0005-0000-0000-000037AA0000}"/>
    <cellStyle name="Normal 5 5 2 2 2" xfId="27961" xr:uid="{00000000-0005-0000-0000-000038AA0000}"/>
    <cellStyle name="Normal 5 5 2 2 3" xfId="51599" xr:uid="{00000000-0005-0000-0000-000039AA0000}"/>
    <cellStyle name="Normal 5 5 2 3" xfId="27962" xr:uid="{00000000-0005-0000-0000-00003AAA0000}"/>
    <cellStyle name="Normal 5 5 2 4" xfId="27963" xr:uid="{00000000-0005-0000-0000-00003BAA0000}"/>
    <cellStyle name="Normal 5 5 2 5" xfId="40116" xr:uid="{00000000-0005-0000-0000-00003CAA0000}"/>
    <cellStyle name="Normal 5 5 2 6" xfId="51598" xr:uid="{00000000-0005-0000-0000-00003DAA0000}"/>
    <cellStyle name="Normal 5 6" xfId="27964" xr:uid="{00000000-0005-0000-0000-00003EAA0000}"/>
    <cellStyle name="Normal 5 6 2" xfId="27965" xr:uid="{00000000-0005-0000-0000-00003FAA0000}"/>
    <cellStyle name="Normal 5 6 2 2" xfId="27966" xr:uid="{00000000-0005-0000-0000-000040AA0000}"/>
    <cellStyle name="Normal 5 6 2 3" xfId="51601" xr:uid="{00000000-0005-0000-0000-000041AA0000}"/>
    <cellStyle name="Normal 5 6 3" xfId="27967" xr:uid="{00000000-0005-0000-0000-000042AA0000}"/>
    <cellStyle name="Normal 5 6 4" xfId="27968" xr:uid="{00000000-0005-0000-0000-000043AA0000}"/>
    <cellStyle name="Normal 5 6 5" xfId="40117" xr:uid="{00000000-0005-0000-0000-000044AA0000}"/>
    <cellStyle name="Normal 5 6 6" xfId="51600" xr:uid="{00000000-0005-0000-0000-000045AA0000}"/>
    <cellStyle name="Normal 5 7" xfId="27969" xr:uid="{00000000-0005-0000-0000-000046AA0000}"/>
    <cellStyle name="Normal 5 7 2" xfId="27970" xr:uid="{00000000-0005-0000-0000-000047AA0000}"/>
    <cellStyle name="Normal 5 7 2 2" xfId="27971" xr:uid="{00000000-0005-0000-0000-000048AA0000}"/>
    <cellStyle name="Normal 5 7 2 3" xfId="51603" xr:uid="{00000000-0005-0000-0000-000049AA0000}"/>
    <cellStyle name="Normal 5 7 3" xfId="27972" xr:uid="{00000000-0005-0000-0000-00004AAA0000}"/>
    <cellStyle name="Normal 5 7 4" xfId="27973" xr:uid="{00000000-0005-0000-0000-00004BAA0000}"/>
    <cellStyle name="Normal 5 7 5" xfId="40118" xr:uid="{00000000-0005-0000-0000-00004CAA0000}"/>
    <cellStyle name="Normal 5 7 6" xfId="51602" xr:uid="{00000000-0005-0000-0000-00004DAA0000}"/>
    <cellStyle name="Normal 5 8" xfId="27974" xr:uid="{00000000-0005-0000-0000-00004EAA0000}"/>
    <cellStyle name="Normal 5 8 2" xfId="27975" xr:uid="{00000000-0005-0000-0000-00004FAA0000}"/>
    <cellStyle name="Normal 5 8 2 2" xfId="27976" xr:uid="{00000000-0005-0000-0000-000050AA0000}"/>
    <cellStyle name="Normal 5 8 3" xfId="27977" xr:uid="{00000000-0005-0000-0000-000051AA0000}"/>
    <cellStyle name="Normal 5 8 4" xfId="27978" xr:uid="{00000000-0005-0000-0000-000052AA0000}"/>
    <cellStyle name="Normal 5 8 5" xfId="51604" xr:uid="{00000000-0005-0000-0000-000053AA0000}"/>
    <cellStyle name="Normal 5 9" xfId="34373" xr:uid="{00000000-0005-0000-0000-000054AA0000}"/>
    <cellStyle name="Normal 50" xfId="27979" xr:uid="{00000000-0005-0000-0000-000055AA0000}"/>
    <cellStyle name="Normal 50 10" xfId="27980" xr:uid="{00000000-0005-0000-0000-000056AA0000}"/>
    <cellStyle name="Normal 50 11" xfId="27981" xr:uid="{00000000-0005-0000-0000-000057AA0000}"/>
    <cellStyle name="Normal 50 12" xfId="35471" xr:uid="{00000000-0005-0000-0000-000058AA0000}"/>
    <cellStyle name="Normal 50 13" xfId="51605" xr:uid="{00000000-0005-0000-0000-000059AA0000}"/>
    <cellStyle name="Normal 50 2" xfId="27982" xr:uid="{00000000-0005-0000-0000-00005AAA0000}"/>
    <cellStyle name="Normal 50 2 10" xfId="27983" xr:uid="{00000000-0005-0000-0000-00005BAA0000}"/>
    <cellStyle name="Normal 50 2 11" xfId="35472" xr:uid="{00000000-0005-0000-0000-00005CAA0000}"/>
    <cellStyle name="Normal 50 2 12" xfId="51606" xr:uid="{00000000-0005-0000-0000-00005DAA0000}"/>
    <cellStyle name="Normal 50 2 2" xfId="27984" xr:uid="{00000000-0005-0000-0000-00005EAA0000}"/>
    <cellStyle name="Normal 50 2 2 10" xfId="35473" xr:uid="{00000000-0005-0000-0000-00005FAA0000}"/>
    <cellStyle name="Normal 50 2 2 11" xfId="51607" xr:uid="{00000000-0005-0000-0000-000060AA0000}"/>
    <cellStyle name="Normal 50 2 2 2" xfId="27985" xr:uid="{00000000-0005-0000-0000-000061AA0000}"/>
    <cellStyle name="Normal 50 2 2 2 2" xfId="27986" xr:uid="{00000000-0005-0000-0000-000062AA0000}"/>
    <cellStyle name="Normal 50 2 2 2 2 2" xfId="27987" xr:uid="{00000000-0005-0000-0000-000063AA0000}"/>
    <cellStyle name="Normal 50 2 2 2 2 2 2" xfId="27988" xr:uid="{00000000-0005-0000-0000-000064AA0000}"/>
    <cellStyle name="Normal 50 2 2 2 2 2 3" xfId="51610" xr:uid="{00000000-0005-0000-0000-000065AA0000}"/>
    <cellStyle name="Normal 50 2 2 2 2 3" xfId="27989" xr:uid="{00000000-0005-0000-0000-000066AA0000}"/>
    <cellStyle name="Normal 50 2 2 2 2 4" xfId="27990" xr:uid="{00000000-0005-0000-0000-000067AA0000}"/>
    <cellStyle name="Normal 50 2 2 2 2 5" xfId="40120" xr:uid="{00000000-0005-0000-0000-000068AA0000}"/>
    <cellStyle name="Normal 50 2 2 2 2 6" xfId="51609" xr:uid="{00000000-0005-0000-0000-000069AA0000}"/>
    <cellStyle name="Normal 50 2 2 2 3" xfId="27991" xr:uid="{00000000-0005-0000-0000-00006AAA0000}"/>
    <cellStyle name="Normal 50 2 2 2 3 2" xfId="27992" xr:uid="{00000000-0005-0000-0000-00006BAA0000}"/>
    <cellStyle name="Normal 50 2 2 2 3 3" xfId="51611" xr:uid="{00000000-0005-0000-0000-00006CAA0000}"/>
    <cellStyle name="Normal 50 2 2 2 4" xfId="27993" xr:uid="{00000000-0005-0000-0000-00006DAA0000}"/>
    <cellStyle name="Normal 50 2 2 2 5" xfId="27994" xr:uid="{00000000-0005-0000-0000-00006EAA0000}"/>
    <cellStyle name="Normal 50 2 2 2 6" xfId="40119" xr:uid="{00000000-0005-0000-0000-00006FAA0000}"/>
    <cellStyle name="Normal 50 2 2 2 7" xfId="51608" xr:uid="{00000000-0005-0000-0000-000070AA0000}"/>
    <cellStyle name="Normal 50 2 2 3" xfId="27995" xr:uid="{00000000-0005-0000-0000-000071AA0000}"/>
    <cellStyle name="Normal 50 2 2 3 2" xfId="27996" xr:uid="{00000000-0005-0000-0000-000072AA0000}"/>
    <cellStyle name="Normal 50 2 2 3 2 2" xfId="27997" xr:uid="{00000000-0005-0000-0000-000073AA0000}"/>
    <cellStyle name="Normal 50 2 2 3 2 2 2" xfId="27998" xr:uid="{00000000-0005-0000-0000-000074AA0000}"/>
    <cellStyle name="Normal 50 2 2 3 2 2 3" xfId="51614" xr:uid="{00000000-0005-0000-0000-000075AA0000}"/>
    <cellStyle name="Normal 50 2 2 3 2 3" xfId="27999" xr:uid="{00000000-0005-0000-0000-000076AA0000}"/>
    <cellStyle name="Normal 50 2 2 3 2 4" xfId="28000" xr:uid="{00000000-0005-0000-0000-000077AA0000}"/>
    <cellStyle name="Normal 50 2 2 3 2 5" xfId="40122" xr:uid="{00000000-0005-0000-0000-000078AA0000}"/>
    <cellStyle name="Normal 50 2 2 3 2 6" xfId="51613" xr:uid="{00000000-0005-0000-0000-000079AA0000}"/>
    <cellStyle name="Normal 50 2 2 3 3" xfId="28001" xr:uid="{00000000-0005-0000-0000-00007AAA0000}"/>
    <cellStyle name="Normal 50 2 2 3 3 2" xfId="28002" xr:uid="{00000000-0005-0000-0000-00007BAA0000}"/>
    <cellStyle name="Normal 50 2 2 3 3 3" xfId="51615" xr:uid="{00000000-0005-0000-0000-00007CAA0000}"/>
    <cellStyle name="Normal 50 2 2 3 4" xfId="28003" xr:uid="{00000000-0005-0000-0000-00007DAA0000}"/>
    <cellStyle name="Normal 50 2 2 3 5" xfId="28004" xr:uid="{00000000-0005-0000-0000-00007EAA0000}"/>
    <cellStyle name="Normal 50 2 2 3 6" xfId="40121" xr:uid="{00000000-0005-0000-0000-00007FAA0000}"/>
    <cellStyle name="Normal 50 2 2 3 7" xfId="51612" xr:uid="{00000000-0005-0000-0000-000080AA0000}"/>
    <cellStyle name="Normal 50 2 2 4" xfId="28005" xr:uid="{00000000-0005-0000-0000-000081AA0000}"/>
    <cellStyle name="Normal 50 2 2 4 2" xfId="28006" xr:uid="{00000000-0005-0000-0000-000082AA0000}"/>
    <cellStyle name="Normal 50 2 2 4 2 2" xfId="28007" xr:uid="{00000000-0005-0000-0000-000083AA0000}"/>
    <cellStyle name="Normal 50 2 2 4 2 3" xfId="51617" xr:uid="{00000000-0005-0000-0000-000084AA0000}"/>
    <cellStyle name="Normal 50 2 2 4 3" xfId="28008" xr:uid="{00000000-0005-0000-0000-000085AA0000}"/>
    <cellStyle name="Normal 50 2 2 4 4" xfId="28009" xr:uid="{00000000-0005-0000-0000-000086AA0000}"/>
    <cellStyle name="Normal 50 2 2 4 5" xfId="40123" xr:uid="{00000000-0005-0000-0000-000087AA0000}"/>
    <cellStyle name="Normal 50 2 2 4 6" xfId="51616" xr:uid="{00000000-0005-0000-0000-000088AA0000}"/>
    <cellStyle name="Normal 50 2 2 5" xfId="28010" xr:uid="{00000000-0005-0000-0000-000089AA0000}"/>
    <cellStyle name="Normal 50 2 2 5 2" xfId="28011" xr:uid="{00000000-0005-0000-0000-00008AAA0000}"/>
    <cellStyle name="Normal 50 2 2 5 2 2" xfId="28012" xr:uid="{00000000-0005-0000-0000-00008BAA0000}"/>
    <cellStyle name="Normal 50 2 2 5 3" xfId="28013" xr:uid="{00000000-0005-0000-0000-00008CAA0000}"/>
    <cellStyle name="Normal 50 2 2 5 4" xfId="28014" xr:uid="{00000000-0005-0000-0000-00008DAA0000}"/>
    <cellStyle name="Normal 50 2 2 5 5" xfId="51618" xr:uid="{00000000-0005-0000-0000-00008EAA0000}"/>
    <cellStyle name="Normal 50 2 2 6" xfId="28015" xr:uid="{00000000-0005-0000-0000-00008FAA0000}"/>
    <cellStyle name="Normal 50 2 2 6 2" xfId="28016" xr:uid="{00000000-0005-0000-0000-000090AA0000}"/>
    <cellStyle name="Normal 50 2 2 6 2 2" xfId="28017" xr:uid="{00000000-0005-0000-0000-000091AA0000}"/>
    <cellStyle name="Normal 50 2 2 6 3" xfId="28018" xr:uid="{00000000-0005-0000-0000-000092AA0000}"/>
    <cellStyle name="Normal 50 2 2 6 4" xfId="28019" xr:uid="{00000000-0005-0000-0000-000093AA0000}"/>
    <cellStyle name="Normal 50 2 2 7" xfId="28020" xr:uid="{00000000-0005-0000-0000-000094AA0000}"/>
    <cellStyle name="Normal 50 2 2 7 2" xfId="28021" xr:uid="{00000000-0005-0000-0000-000095AA0000}"/>
    <cellStyle name="Normal 50 2 2 8" xfId="28022" xr:uid="{00000000-0005-0000-0000-000096AA0000}"/>
    <cellStyle name="Normal 50 2 2 9" xfId="28023" xr:uid="{00000000-0005-0000-0000-000097AA0000}"/>
    <cellStyle name="Normal 50 2 3" xfId="28024" xr:uid="{00000000-0005-0000-0000-000098AA0000}"/>
    <cellStyle name="Normal 50 2 3 2" xfId="28025" xr:uid="{00000000-0005-0000-0000-000099AA0000}"/>
    <cellStyle name="Normal 50 2 3 2 2" xfId="28026" xr:uid="{00000000-0005-0000-0000-00009AAA0000}"/>
    <cellStyle name="Normal 50 2 3 2 2 2" xfId="28027" xr:uid="{00000000-0005-0000-0000-00009BAA0000}"/>
    <cellStyle name="Normal 50 2 3 2 2 3" xfId="51621" xr:uid="{00000000-0005-0000-0000-00009CAA0000}"/>
    <cellStyle name="Normal 50 2 3 2 3" xfId="28028" xr:uid="{00000000-0005-0000-0000-00009DAA0000}"/>
    <cellStyle name="Normal 50 2 3 2 4" xfId="28029" xr:uid="{00000000-0005-0000-0000-00009EAA0000}"/>
    <cellStyle name="Normal 50 2 3 2 5" xfId="40125" xr:uid="{00000000-0005-0000-0000-00009FAA0000}"/>
    <cellStyle name="Normal 50 2 3 2 6" xfId="51620" xr:uid="{00000000-0005-0000-0000-0000A0AA0000}"/>
    <cellStyle name="Normal 50 2 3 3" xfId="28030" xr:uid="{00000000-0005-0000-0000-0000A1AA0000}"/>
    <cellStyle name="Normal 50 2 3 3 2" xfId="28031" xr:uid="{00000000-0005-0000-0000-0000A2AA0000}"/>
    <cellStyle name="Normal 50 2 3 3 3" xfId="51622" xr:uid="{00000000-0005-0000-0000-0000A3AA0000}"/>
    <cellStyle name="Normal 50 2 3 4" xfId="28032" xr:uid="{00000000-0005-0000-0000-0000A4AA0000}"/>
    <cellStyle name="Normal 50 2 3 5" xfId="28033" xr:uid="{00000000-0005-0000-0000-0000A5AA0000}"/>
    <cellStyle name="Normal 50 2 3 6" xfId="40124" xr:uid="{00000000-0005-0000-0000-0000A6AA0000}"/>
    <cellStyle name="Normal 50 2 3 7" xfId="51619" xr:uid="{00000000-0005-0000-0000-0000A7AA0000}"/>
    <cellStyle name="Normal 50 2 4" xfId="28034" xr:uid="{00000000-0005-0000-0000-0000A8AA0000}"/>
    <cellStyle name="Normal 50 2 4 2" xfId="28035" xr:uid="{00000000-0005-0000-0000-0000A9AA0000}"/>
    <cellStyle name="Normal 50 2 4 2 2" xfId="28036" xr:uid="{00000000-0005-0000-0000-0000AAAA0000}"/>
    <cellStyle name="Normal 50 2 4 2 2 2" xfId="28037" xr:uid="{00000000-0005-0000-0000-0000ABAA0000}"/>
    <cellStyle name="Normal 50 2 4 2 2 3" xfId="51625" xr:uid="{00000000-0005-0000-0000-0000ACAA0000}"/>
    <cellStyle name="Normal 50 2 4 2 3" xfId="28038" xr:uid="{00000000-0005-0000-0000-0000ADAA0000}"/>
    <cellStyle name="Normal 50 2 4 2 4" xfId="28039" xr:uid="{00000000-0005-0000-0000-0000AEAA0000}"/>
    <cellStyle name="Normal 50 2 4 2 5" xfId="40127" xr:uid="{00000000-0005-0000-0000-0000AFAA0000}"/>
    <cellStyle name="Normal 50 2 4 2 6" xfId="51624" xr:uid="{00000000-0005-0000-0000-0000B0AA0000}"/>
    <cellStyle name="Normal 50 2 4 3" xfId="28040" xr:uid="{00000000-0005-0000-0000-0000B1AA0000}"/>
    <cellStyle name="Normal 50 2 4 3 2" xfId="28041" xr:uid="{00000000-0005-0000-0000-0000B2AA0000}"/>
    <cellStyle name="Normal 50 2 4 3 3" xfId="51626" xr:uid="{00000000-0005-0000-0000-0000B3AA0000}"/>
    <cellStyle name="Normal 50 2 4 4" xfId="28042" xr:uid="{00000000-0005-0000-0000-0000B4AA0000}"/>
    <cellStyle name="Normal 50 2 4 5" xfId="28043" xr:uid="{00000000-0005-0000-0000-0000B5AA0000}"/>
    <cellStyle name="Normal 50 2 4 6" xfId="40126" xr:uid="{00000000-0005-0000-0000-0000B6AA0000}"/>
    <cellStyle name="Normal 50 2 4 7" xfId="51623" xr:uid="{00000000-0005-0000-0000-0000B7AA0000}"/>
    <cellStyle name="Normal 50 2 5" xfId="28044" xr:uid="{00000000-0005-0000-0000-0000B8AA0000}"/>
    <cellStyle name="Normal 50 2 5 2" xfId="28045" xr:uid="{00000000-0005-0000-0000-0000B9AA0000}"/>
    <cellStyle name="Normal 50 2 5 2 2" xfId="28046" xr:uid="{00000000-0005-0000-0000-0000BAAA0000}"/>
    <cellStyle name="Normal 50 2 5 2 3" xfId="51628" xr:uid="{00000000-0005-0000-0000-0000BBAA0000}"/>
    <cellStyle name="Normal 50 2 5 3" xfId="28047" xr:uid="{00000000-0005-0000-0000-0000BCAA0000}"/>
    <cellStyle name="Normal 50 2 5 4" xfId="28048" xr:uid="{00000000-0005-0000-0000-0000BDAA0000}"/>
    <cellStyle name="Normal 50 2 5 5" xfId="40128" xr:uid="{00000000-0005-0000-0000-0000BEAA0000}"/>
    <cellStyle name="Normal 50 2 5 6" xfId="51627" xr:uid="{00000000-0005-0000-0000-0000BFAA0000}"/>
    <cellStyle name="Normal 50 2 6" xfId="28049" xr:uid="{00000000-0005-0000-0000-0000C0AA0000}"/>
    <cellStyle name="Normal 50 2 6 2" xfId="28050" xr:uid="{00000000-0005-0000-0000-0000C1AA0000}"/>
    <cellStyle name="Normal 50 2 6 2 2" xfId="28051" xr:uid="{00000000-0005-0000-0000-0000C2AA0000}"/>
    <cellStyle name="Normal 50 2 6 3" xfId="28052" xr:uid="{00000000-0005-0000-0000-0000C3AA0000}"/>
    <cellStyle name="Normal 50 2 6 4" xfId="28053" xr:uid="{00000000-0005-0000-0000-0000C4AA0000}"/>
    <cellStyle name="Normal 50 2 6 5" xfId="51629" xr:uid="{00000000-0005-0000-0000-0000C5AA0000}"/>
    <cellStyle name="Normal 50 2 7" xfId="28054" xr:uid="{00000000-0005-0000-0000-0000C6AA0000}"/>
    <cellStyle name="Normal 50 2 7 2" xfId="28055" xr:uid="{00000000-0005-0000-0000-0000C7AA0000}"/>
    <cellStyle name="Normal 50 2 7 2 2" xfId="28056" xr:uid="{00000000-0005-0000-0000-0000C8AA0000}"/>
    <cellStyle name="Normal 50 2 7 3" xfId="28057" xr:uid="{00000000-0005-0000-0000-0000C9AA0000}"/>
    <cellStyle name="Normal 50 2 7 4" xfId="28058" xr:uid="{00000000-0005-0000-0000-0000CAAA0000}"/>
    <cellStyle name="Normal 50 2 8" xfId="28059" xr:uid="{00000000-0005-0000-0000-0000CBAA0000}"/>
    <cellStyle name="Normal 50 2 8 2" xfId="28060" xr:uid="{00000000-0005-0000-0000-0000CCAA0000}"/>
    <cellStyle name="Normal 50 2 9" xfId="28061" xr:uid="{00000000-0005-0000-0000-0000CDAA0000}"/>
    <cellStyle name="Normal 50 3" xfId="28062" xr:uid="{00000000-0005-0000-0000-0000CEAA0000}"/>
    <cellStyle name="Normal 50 3 10" xfId="35474" xr:uid="{00000000-0005-0000-0000-0000CFAA0000}"/>
    <cellStyle name="Normal 50 3 11" xfId="51630" xr:uid="{00000000-0005-0000-0000-0000D0AA0000}"/>
    <cellStyle name="Normal 50 3 2" xfId="28063" xr:uid="{00000000-0005-0000-0000-0000D1AA0000}"/>
    <cellStyle name="Normal 50 3 2 2" xfId="28064" xr:uid="{00000000-0005-0000-0000-0000D2AA0000}"/>
    <cellStyle name="Normal 50 3 2 2 2" xfId="28065" xr:uid="{00000000-0005-0000-0000-0000D3AA0000}"/>
    <cellStyle name="Normal 50 3 2 2 2 2" xfId="28066" xr:uid="{00000000-0005-0000-0000-0000D4AA0000}"/>
    <cellStyle name="Normal 50 3 2 2 2 3" xfId="51633" xr:uid="{00000000-0005-0000-0000-0000D5AA0000}"/>
    <cellStyle name="Normal 50 3 2 2 3" xfId="28067" xr:uid="{00000000-0005-0000-0000-0000D6AA0000}"/>
    <cellStyle name="Normal 50 3 2 2 4" xfId="28068" xr:uid="{00000000-0005-0000-0000-0000D7AA0000}"/>
    <cellStyle name="Normal 50 3 2 2 5" xfId="40130" xr:uid="{00000000-0005-0000-0000-0000D8AA0000}"/>
    <cellStyle name="Normal 50 3 2 2 6" xfId="51632" xr:uid="{00000000-0005-0000-0000-0000D9AA0000}"/>
    <cellStyle name="Normal 50 3 2 3" xfId="28069" xr:uid="{00000000-0005-0000-0000-0000DAAA0000}"/>
    <cellStyle name="Normal 50 3 2 3 2" xfId="28070" xr:uid="{00000000-0005-0000-0000-0000DBAA0000}"/>
    <cellStyle name="Normal 50 3 2 3 3" xfId="51634" xr:uid="{00000000-0005-0000-0000-0000DCAA0000}"/>
    <cellStyle name="Normal 50 3 2 4" xfId="28071" xr:uid="{00000000-0005-0000-0000-0000DDAA0000}"/>
    <cellStyle name="Normal 50 3 2 5" xfId="28072" xr:uid="{00000000-0005-0000-0000-0000DEAA0000}"/>
    <cellStyle name="Normal 50 3 2 6" xfId="40129" xr:uid="{00000000-0005-0000-0000-0000DFAA0000}"/>
    <cellStyle name="Normal 50 3 2 7" xfId="51631" xr:uid="{00000000-0005-0000-0000-0000E0AA0000}"/>
    <cellStyle name="Normal 50 3 3" xfId="28073" xr:uid="{00000000-0005-0000-0000-0000E1AA0000}"/>
    <cellStyle name="Normal 50 3 3 2" xfId="28074" xr:uid="{00000000-0005-0000-0000-0000E2AA0000}"/>
    <cellStyle name="Normal 50 3 3 2 2" xfId="28075" xr:uid="{00000000-0005-0000-0000-0000E3AA0000}"/>
    <cellStyle name="Normal 50 3 3 2 2 2" xfId="28076" xr:uid="{00000000-0005-0000-0000-0000E4AA0000}"/>
    <cellStyle name="Normal 50 3 3 2 2 3" xfId="51637" xr:uid="{00000000-0005-0000-0000-0000E5AA0000}"/>
    <cellStyle name="Normal 50 3 3 2 3" xfId="28077" xr:uid="{00000000-0005-0000-0000-0000E6AA0000}"/>
    <cellStyle name="Normal 50 3 3 2 4" xfId="28078" xr:uid="{00000000-0005-0000-0000-0000E7AA0000}"/>
    <cellStyle name="Normal 50 3 3 2 5" xfId="40132" xr:uid="{00000000-0005-0000-0000-0000E8AA0000}"/>
    <cellStyle name="Normal 50 3 3 2 6" xfId="51636" xr:uid="{00000000-0005-0000-0000-0000E9AA0000}"/>
    <cellStyle name="Normal 50 3 3 3" xfId="28079" xr:uid="{00000000-0005-0000-0000-0000EAAA0000}"/>
    <cellStyle name="Normal 50 3 3 3 2" xfId="28080" xr:uid="{00000000-0005-0000-0000-0000EBAA0000}"/>
    <cellStyle name="Normal 50 3 3 3 3" xfId="51638" xr:uid="{00000000-0005-0000-0000-0000ECAA0000}"/>
    <cellStyle name="Normal 50 3 3 4" xfId="28081" xr:uid="{00000000-0005-0000-0000-0000EDAA0000}"/>
    <cellStyle name="Normal 50 3 3 5" xfId="28082" xr:uid="{00000000-0005-0000-0000-0000EEAA0000}"/>
    <cellStyle name="Normal 50 3 3 6" xfId="40131" xr:uid="{00000000-0005-0000-0000-0000EFAA0000}"/>
    <cellStyle name="Normal 50 3 3 7" xfId="51635" xr:uid="{00000000-0005-0000-0000-0000F0AA0000}"/>
    <cellStyle name="Normal 50 3 4" xfId="28083" xr:uid="{00000000-0005-0000-0000-0000F1AA0000}"/>
    <cellStyle name="Normal 50 3 4 2" xfId="28084" xr:uid="{00000000-0005-0000-0000-0000F2AA0000}"/>
    <cellStyle name="Normal 50 3 4 2 2" xfId="28085" xr:uid="{00000000-0005-0000-0000-0000F3AA0000}"/>
    <cellStyle name="Normal 50 3 4 2 3" xfId="51640" xr:uid="{00000000-0005-0000-0000-0000F4AA0000}"/>
    <cellStyle name="Normal 50 3 4 3" xfId="28086" xr:uid="{00000000-0005-0000-0000-0000F5AA0000}"/>
    <cellStyle name="Normal 50 3 4 4" xfId="28087" xr:uid="{00000000-0005-0000-0000-0000F6AA0000}"/>
    <cellStyle name="Normal 50 3 4 5" xfId="40133" xr:uid="{00000000-0005-0000-0000-0000F7AA0000}"/>
    <cellStyle name="Normal 50 3 4 6" xfId="51639" xr:uid="{00000000-0005-0000-0000-0000F8AA0000}"/>
    <cellStyle name="Normal 50 3 5" xfId="28088" xr:uid="{00000000-0005-0000-0000-0000F9AA0000}"/>
    <cellStyle name="Normal 50 3 5 2" xfId="28089" xr:uid="{00000000-0005-0000-0000-0000FAAA0000}"/>
    <cellStyle name="Normal 50 3 5 2 2" xfId="28090" xr:uid="{00000000-0005-0000-0000-0000FBAA0000}"/>
    <cellStyle name="Normal 50 3 5 3" xfId="28091" xr:uid="{00000000-0005-0000-0000-0000FCAA0000}"/>
    <cellStyle name="Normal 50 3 5 4" xfId="28092" xr:uid="{00000000-0005-0000-0000-0000FDAA0000}"/>
    <cellStyle name="Normal 50 3 5 5" xfId="51641" xr:uid="{00000000-0005-0000-0000-0000FEAA0000}"/>
    <cellStyle name="Normal 50 3 6" xfId="28093" xr:uid="{00000000-0005-0000-0000-0000FFAA0000}"/>
    <cellStyle name="Normal 50 3 6 2" xfId="28094" xr:uid="{00000000-0005-0000-0000-000000AB0000}"/>
    <cellStyle name="Normal 50 3 6 2 2" xfId="28095" xr:uid="{00000000-0005-0000-0000-000001AB0000}"/>
    <cellStyle name="Normal 50 3 6 3" xfId="28096" xr:uid="{00000000-0005-0000-0000-000002AB0000}"/>
    <cellStyle name="Normal 50 3 6 4" xfId="28097" xr:uid="{00000000-0005-0000-0000-000003AB0000}"/>
    <cellStyle name="Normal 50 3 7" xfId="28098" xr:uid="{00000000-0005-0000-0000-000004AB0000}"/>
    <cellStyle name="Normal 50 3 7 2" xfId="28099" xr:uid="{00000000-0005-0000-0000-000005AB0000}"/>
    <cellStyle name="Normal 50 3 8" xfId="28100" xr:uid="{00000000-0005-0000-0000-000006AB0000}"/>
    <cellStyle name="Normal 50 3 9" xfId="28101" xr:uid="{00000000-0005-0000-0000-000007AB0000}"/>
    <cellStyle name="Normal 50 4" xfId="28102" xr:uid="{00000000-0005-0000-0000-000008AB0000}"/>
    <cellStyle name="Normal 50 4 2" xfId="28103" xr:uid="{00000000-0005-0000-0000-000009AB0000}"/>
    <cellStyle name="Normal 50 4 2 2" xfId="28104" xr:uid="{00000000-0005-0000-0000-00000AAB0000}"/>
    <cellStyle name="Normal 50 4 2 2 2" xfId="28105" xr:uid="{00000000-0005-0000-0000-00000BAB0000}"/>
    <cellStyle name="Normal 50 4 2 2 3" xfId="51644" xr:uid="{00000000-0005-0000-0000-00000CAB0000}"/>
    <cellStyle name="Normal 50 4 2 3" xfId="28106" xr:uid="{00000000-0005-0000-0000-00000DAB0000}"/>
    <cellStyle name="Normal 50 4 2 4" xfId="28107" xr:uid="{00000000-0005-0000-0000-00000EAB0000}"/>
    <cellStyle name="Normal 50 4 2 5" xfId="40135" xr:uid="{00000000-0005-0000-0000-00000FAB0000}"/>
    <cellStyle name="Normal 50 4 2 6" xfId="51643" xr:uid="{00000000-0005-0000-0000-000010AB0000}"/>
    <cellStyle name="Normal 50 4 3" xfId="28108" xr:uid="{00000000-0005-0000-0000-000011AB0000}"/>
    <cellStyle name="Normal 50 4 3 2" xfId="28109" xr:uid="{00000000-0005-0000-0000-000012AB0000}"/>
    <cellStyle name="Normal 50 4 3 3" xfId="51645" xr:uid="{00000000-0005-0000-0000-000013AB0000}"/>
    <cellStyle name="Normal 50 4 4" xfId="28110" xr:uid="{00000000-0005-0000-0000-000014AB0000}"/>
    <cellStyle name="Normal 50 4 5" xfId="28111" xr:uid="{00000000-0005-0000-0000-000015AB0000}"/>
    <cellStyle name="Normal 50 4 6" xfId="40134" xr:uid="{00000000-0005-0000-0000-000016AB0000}"/>
    <cellStyle name="Normal 50 4 7" xfId="51642" xr:uid="{00000000-0005-0000-0000-000017AB0000}"/>
    <cellStyle name="Normal 50 5" xfId="28112" xr:uid="{00000000-0005-0000-0000-000018AB0000}"/>
    <cellStyle name="Normal 50 5 2" xfId="28113" xr:uid="{00000000-0005-0000-0000-000019AB0000}"/>
    <cellStyle name="Normal 50 5 2 2" xfId="28114" xr:uid="{00000000-0005-0000-0000-00001AAB0000}"/>
    <cellStyle name="Normal 50 5 2 2 2" xfId="28115" xr:uid="{00000000-0005-0000-0000-00001BAB0000}"/>
    <cellStyle name="Normal 50 5 2 2 3" xfId="51648" xr:uid="{00000000-0005-0000-0000-00001CAB0000}"/>
    <cellStyle name="Normal 50 5 2 3" xfId="28116" xr:uid="{00000000-0005-0000-0000-00001DAB0000}"/>
    <cellStyle name="Normal 50 5 2 4" xfId="28117" xr:uid="{00000000-0005-0000-0000-00001EAB0000}"/>
    <cellStyle name="Normal 50 5 2 5" xfId="40137" xr:uid="{00000000-0005-0000-0000-00001FAB0000}"/>
    <cellStyle name="Normal 50 5 2 6" xfId="51647" xr:uid="{00000000-0005-0000-0000-000020AB0000}"/>
    <cellStyle name="Normal 50 5 3" xfId="28118" xr:uid="{00000000-0005-0000-0000-000021AB0000}"/>
    <cellStyle name="Normal 50 5 3 2" xfId="28119" xr:uid="{00000000-0005-0000-0000-000022AB0000}"/>
    <cellStyle name="Normal 50 5 3 3" xfId="51649" xr:uid="{00000000-0005-0000-0000-000023AB0000}"/>
    <cellStyle name="Normal 50 5 4" xfId="28120" xr:uid="{00000000-0005-0000-0000-000024AB0000}"/>
    <cellStyle name="Normal 50 5 5" xfId="28121" xr:uid="{00000000-0005-0000-0000-000025AB0000}"/>
    <cellStyle name="Normal 50 5 6" xfId="40136" xr:uid="{00000000-0005-0000-0000-000026AB0000}"/>
    <cellStyle name="Normal 50 5 7" xfId="51646" xr:uid="{00000000-0005-0000-0000-000027AB0000}"/>
    <cellStyle name="Normal 50 6" xfId="28122" xr:uid="{00000000-0005-0000-0000-000028AB0000}"/>
    <cellStyle name="Normal 50 6 2" xfId="28123" xr:uid="{00000000-0005-0000-0000-000029AB0000}"/>
    <cellStyle name="Normal 50 6 2 2" xfId="28124" xr:uid="{00000000-0005-0000-0000-00002AAB0000}"/>
    <cellStyle name="Normal 50 6 2 3" xfId="51651" xr:uid="{00000000-0005-0000-0000-00002BAB0000}"/>
    <cellStyle name="Normal 50 6 3" xfId="28125" xr:uid="{00000000-0005-0000-0000-00002CAB0000}"/>
    <cellStyle name="Normal 50 6 4" xfId="28126" xr:uid="{00000000-0005-0000-0000-00002DAB0000}"/>
    <cellStyle name="Normal 50 6 5" xfId="40138" xr:uid="{00000000-0005-0000-0000-00002EAB0000}"/>
    <cellStyle name="Normal 50 6 6" xfId="51650" xr:uid="{00000000-0005-0000-0000-00002FAB0000}"/>
    <cellStyle name="Normal 50 7" xfId="28127" xr:uid="{00000000-0005-0000-0000-000030AB0000}"/>
    <cellStyle name="Normal 50 7 2" xfId="28128" xr:uid="{00000000-0005-0000-0000-000031AB0000}"/>
    <cellStyle name="Normal 50 7 2 2" xfId="28129" xr:uid="{00000000-0005-0000-0000-000032AB0000}"/>
    <cellStyle name="Normal 50 7 3" xfId="28130" xr:uid="{00000000-0005-0000-0000-000033AB0000}"/>
    <cellStyle name="Normal 50 7 4" xfId="28131" xr:uid="{00000000-0005-0000-0000-000034AB0000}"/>
    <cellStyle name="Normal 50 7 5" xfId="51652" xr:uid="{00000000-0005-0000-0000-000035AB0000}"/>
    <cellStyle name="Normal 50 8" xfId="28132" xr:uid="{00000000-0005-0000-0000-000036AB0000}"/>
    <cellStyle name="Normal 50 8 2" xfId="28133" xr:uid="{00000000-0005-0000-0000-000037AB0000}"/>
    <cellStyle name="Normal 50 8 2 2" xfId="28134" xr:uid="{00000000-0005-0000-0000-000038AB0000}"/>
    <cellStyle name="Normal 50 8 3" xfId="28135" xr:uid="{00000000-0005-0000-0000-000039AB0000}"/>
    <cellStyle name="Normal 50 8 4" xfId="28136" xr:uid="{00000000-0005-0000-0000-00003AAB0000}"/>
    <cellStyle name="Normal 50 9" xfId="28137" xr:uid="{00000000-0005-0000-0000-00003BAB0000}"/>
    <cellStyle name="Normal 50 9 2" xfId="28138" xr:uid="{00000000-0005-0000-0000-00003CAB0000}"/>
    <cellStyle name="Normal 51" xfId="28139" xr:uid="{00000000-0005-0000-0000-00003DAB0000}"/>
    <cellStyle name="Normal 51 10" xfId="28140" xr:uid="{00000000-0005-0000-0000-00003EAB0000}"/>
    <cellStyle name="Normal 51 11" xfId="28141" xr:uid="{00000000-0005-0000-0000-00003FAB0000}"/>
    <cellStyle name="Normal 51 12" xfId="35475" xr:uid="{00000000-0005-0000-0000-000040AB0000}"/>
    <cellStyle name="Normal 51 13" xfId="51653" xr:uid="{00000000-0005-0000-0000-000041AB0000}"/>
    <cellStyle name="Normal 51 2" xfId="28142" xr:uid="{00000000-0005-0000-0000-000042AB0000}"/>
    <cellStyle name="Normal 51 2 10" xfId="28143" xr:uid="{00000000-0005-0000-0000-000043AB0000}"/>
    <cellStyle name="Normal 51 2 11" xfId="35476" xr:uid="{00000000-0005-0000-0000-000044AB0000}"/>
    <cellStyle name="Normal 51 2 12" xfId="51654" xr:uid="{00000000-0005-0000-0000-000045AB0000}"/>
    <cellStyle name="Normal 51 2 2" xfId="28144" xr:uid="{00000000-0005-0000-0000-000046AB0000}"/>
    <cellStyle name="Normal 51 2 2 10" xfId="35477" xr:uid="{00000000-0005-0000-0000-000047AB0000}"/>
    <cellStyle name="Normal 51 2 2 11" xfId="51655" xr:uid="{00000000-0005-0000-0000-000048AB0000}"/>
    <cellStyle name="Normal 51 2 2 2" xfId="28145" xr:uid="{00000000-0005-0000-0000-000049AB0000}"/>
    <cellStyle name="Normal 51 2 2 2 2" xfId="28146" xr:uid="{00000000-0005-0000-0000-00004AAB0000}"/>
    <cellStyle name="Normal 51 2 2 2 2 2" xfId="28147" xr:uid="{00000000-0005-0000-0000-00004BAB0000}"/>
    <cellStyle name="Normal 51 2 2 2 2 2 2" xfId="28148" xr:uid="{00000000-0005-0000-0000-00004CAB0000}"/>
    <cellStyle name="Normal 51 2 2 2 2 2 3" xfId="51658" xr:uid="{00000000-0005-0000-0000-00004DAB0000}"/>
    <cellStyle name="Normal 51 2 2 2 2 3" xfId="28149" xr:uid="{00000000-0005-0000-0000-00004EAB0000}"/>
    <cellStyle name="Normal 51 2 2 2 2 4" xfId="28150" xr:uid="{00000000-0005-0000-0000-00004FAB0000}"/>
    <cellStyle name="Normal 51 2 2 2 2 5" xfId="40140" xr:uid="{00000000-0005-0000-0000-000050AB0000}"/>
    <cellStyle name="Normal 51 2 2 2 2 6" xfId="51657" xr:uid="{00000000-0005-0000-0000-000051AB0000}"/>
    <cellStyle name="Normal 51 2 2 2 3" xfId="28151" xr:uid="{00000000-0005-0000-0000-000052AB0000}"/>
    <cellStyle name="Normal 51 2 2 2 3 2" xfId="28152" xr:uid="{00000000-0005-0000-0000-000053AB0000}"/>
    <cellStyle name="Normal 51 2 2 2 3 3" xfId="51659" xr:uid="{00000000-0005-0000-0000-000054AB0000}"/>
    <cellStyle name="Normal 51 2 2 2 4" xfId="28153" xr:uid="{00000000-0005-0000-0000-000055AB0000}"/>
    <cellStyle name="Normal 51 2 2 2 5" xfId="28154" xr:uid="{00000000-0005-0000-0000-000056AB0000}"/>
    <cellStyle name="Normal 51 2 2 2 6" xfId="40139" xr:uid="{00000000-0005-0000-0000-000057AB0000}"/>
    <cellStyle name="Normal 51 2 2 2 7" xfId="51656" xr:uid="{00000000-0005-0000-0000-000058AB0000}"/>
    <cellStyle name="Normal 51 2 2 3" xfId="28155" xr:uid="{00000000-0005-0000-0000-000059AB0000}"/>
    <cellStyle name="Normal 51 2 2 3 2" xfId="28156" xr:uid="{00000000-0005-0000-0000-00005AAB0000}"/>
    <cellStyle name="Normal 51 2 2 3 2 2" xfId="28157" xr:uid="{00000000-0005-0000-0000-00005BAB0000}"/>
    <cellStyle name="Normal 51 2 2 3 2 2 2" xfId="28158" xr:uid="{00000000-0005-0000-0000-00005CAB0000}"/>
    <cellStyle name="Normal 51 2 2 3 2 2 3" xfId="51662" xr:uid="{00000000-0005-0000-0000-00005DAB0000}"/>
    <cellStyle name="Normal 51 2 2 3 2 3" xfId="28159" xr:uid="{00000000-0005-0000-0000-00005EAB0000}"/>
    <cellStyle name="Normal 51 2 2 3 2 4" xfId="28160" xr:uid="{00000000-0005-0000-0000-00005FAB0000}"/>
    <cellStyle name="Normal 51 2 2 3 2 5" xfId="40142" xr:uid="{00000000-0005-0000-0000-000060AB0000}"/>
    <cellStyle name="Normal 51 2 2 3 2 6" xfId="51661" xr:uid="{00000000-0005-0000-0000-000061AB0000}"/>
    <cellStyle name="Normal 51 2 2 3 3" xfId="28161" xr:uid="{00000000-0005-0000-0000-000062AB0000}"/>
    <cellStyle name="Normal 51 2 2 3 3 2" xfId="28162" xr:uid="{00000000-0005-0000-0000-000063AB0000}"/>
    <cellStyle name="Normal 51 2 2 3 3 3" xfId="51663" xr:uid="{00000000-0005-0000-0000-000064AB0000}"/>
    <cellStyle name="Normal 51 2 2 3 4" xfId="28163" xr:uid="{00000000-0005-0000-0000-000065AB0000}"/>
    <cellStyle name="Normal 51 2 2 3 5" xfId="28164" xr:uid="{00000000-0005-0000-0000-000066AB0000}"/>
    <cellStyle name="Normal 51 2 2 3 6" xfId="40141" xr:uid="{00000000-0005-0000-0000-000067AB0000}"/>
    <cellStyle name="Normal 51 2 2 3 7" xfId="51660" xr:uid="{00000000-0005-0000-0000-000068AB0000}"/>
    <cellStyle name="Normal 51 2 2 4" xfId="28165" xr:uid="{00000000-0005-0000-0000-000069AB0000}"/>
    <cellStyle name="Normal 51 2 2 4 2" xfId="28166" xr:uid="{00000000-0005-0000-0000-00006AAB0000}"/>
    <cellStyle name="Normal 51 2 2 4 2 2" xfId="28167" xr:uid="{00000000-0005-0000-0000-00006BAB0000}"/>
    <cellStyle name="Normal 51 2 2 4 2 3" xfId="51665" xr:uid="{00000000-0005-0000-0000-00006CAB0000}"/>
    <cellStyle name="Normal 51 2 2 4 3" xfId="28168" xr:uid="{00000000-0005-0000-0000-00006DAB0000}"/>
    <cellStyle name="Normal 51 2 2 4 4" xfId="28169" xr:uid="{00000000-0005-0000-0000-00006EAB0000}"/>
    <cellStyle name="Normal 51 2 2 4 5" xfId="40143" xr:uid="{00000000-0005-0000-0000-00006FAB0000}"/>
    <cellStyle name="Normal 51 2 2 4 6" xfId="51664" xr:uid="{00000000-0005-0000-0000-000070AB0000}"/>
    <cellStyle name="Normal 51 2 2 5" xfId="28170" xr:uid="{00000000-0005-0000-0000-000071AB0000}"/>
    <cellStyle name="Normal 51 2 2 5 2" xfId="28171" xr:uid="{00000000-0005-0000-0000-000072AB0000}"/>
    <cellStyle name="Normal 51 2 2 5 2 2" xfId="28172" xr:uid="{00000000-0005-0000-0000-000073AB0000}"/>
    <cellStyle name="Normal 51 2 2 5 3" xfId="28173" xr:uid="{00000000-0005-0000-0000-000074AB0000}"/>
    <cellStyle name="Normal 51 2 2 5 4" xfId="28174" xr:uid="{00000000-0005-0000-0000-000075AB0000}"/>
    <cellStyle name="Normal 51 2 2 5 5" xfId="51666" xr:uid="{00000000-0005-0000-0000-000076AB0000}"/>
    <cellStyle name="Normal 51 2 2 6" xfId="28175" xr:uid="{00000000-0005-0000-0000-000077AB0000}"/>
    <cellStyle name="Normal 51 2 2 6 2" xfId="28176" xr:uid="{00000000-0005-0000-0000-000078AB0000}"/>
    <cellStyle name="Normal 51 2 2 6 2 2" xfId="28177" xr:uid="{00000000-0005-0000-0000-000079AB0000}"/>
    <cellStyle name="Normal 51 2 2 6 3" xfId="28178" xr:uid="{00000000-0005-0000-0000-00007AAB0000}"/>
    <cellStyle name="Normal 51 2 2 6 4" xfId="28179" xr:uid="{00000000-0005-0000-0000-00007BAB0000}"/>
    <cellStyle name="Normal 51 2 2 7" xfId="28180" xr:uid="{00000000-0005-0000-0000-00007CAB0000}"/>
    <cellStyle name="Normal 51 2 2 7 2" xfId="28181" xr:uid="{00000000-0005-0000-0000-00007DAB0000}"/>
    <cellStyle name="Normal 51 2 2 8" xfId="28182" xr:uid="{00000000-0005-0000-0000-00007EAB0000}"/>
    <cellStyle name="Normal 51 2 2 9" xfId="28183" xr:uid="{00000000-0005-0000-0000-00007FAB0000}"/>
    <cellStyle name="Normal 51 2 3" xfId="28184" xr:uid="{00000000-0005-0000-0000-000080AB0000}"/>
    <cellStyle name="Normal 51 2 3 2" xfId="28185" xr:uid="{00000000-0005-0000-0000-000081AB0000}"/>
    <cellStyle name="Normal 51 2 3 2 2" xfId="28186" xr:uid="{00000000-0005-0000-0000-000082AB0000}"/>
    <cellStyle name="Normal 51 2 3 2 2 2" xfId="28187" xr:uid="{00000000-0005-0000-0000-000083AB0000}"/>
    <cellStyle name="Normal 51 2 3 2 2 3" xfId="51669" xr:uid="{00000000-0005-0000-0000-000084AB0000}"/>
    <cellStyle name="Normal 51 2 3 2 3" xfId="28188" xr:uid="{00000000-0005-0000-0000-000085AB0000}"/>
    <cellStyle name="Normal 51 2 3 2 4" xfId="28189" xr:uid="{00000000-0005-0000-0000-000086AB0000}"/>
    <cellStyle name="Normal 51 2 3 2 5" xfId="40145" xr:uid="{00000000-0005-0000-0000-000087AB0000}"/>
    <cellStyle name="Normal 51 2 3 2 6" xfId="51668" xr:uid="{00000000-0005-0000-0000-000088AB0000}"/>
    <cellStyle name="Normal 51 2 3 3" xfId="28190" xr:uid="{00000000-0005-0000-0000-000089AB0000}"/>
    <cellStyle name="Normal 51 2 3 3 2" xfId="28191" xr:uid="{00000000-0005-0000-0000-00008AAB0000}"/>
    <cellStyle name="Normal 51 2 3 3 3" xfId="51670" xr:uid="{00000000-0005-0000-0000-00008BAB0000}"/>
    <cellStyle name="Normal 51 2 3 4" xfId="28192" xr:uid="{00000000-0005-0000-0000-00008CAB0000}"/>
    <cellStyle name="Normal 51 2 3 5" xfId="28193" xr:uid="{00000000-0005-0000-0000-00008DAB0000}"/>
    <cellStyle name="Normal 51 2 3 6" xfId="40144" xr:uid="{00000000-0005-0000-0000-00008EAB0000}"/>
    <cellStyle name="Normal 51 2 3 7" xfId="51667" xr:uid="{00000000-0005-0000-0000-00008FAB0000}"/>
    <cellStyle name="Normal 51 2 4" xfId="28194" xr:uid="{00000000-0005-0000-0000-000090AB0000}"/>
    <cellStyle name="Normal 51 2 4 2" xfId="28195" xr:uid="{00000000-0005-0000-0000-000091AB0000}"/>
    <cellStyle name="Normal 51 2 4 2 2" xfId="28196" xr:uid="{00000000-0005-0000-0000-000092AB0000}"/>
    <cellStyle name="Normal 51 2 4 2 2 2" xfId="28197" xr:uid="{00000000-0005-0000-0000-000093AB0000}"/>
    <cellStyle name="Normal 51 2 4 2 2 3" xfId="51673" xr:uid="{00000000-0005-0000-0000-000094AB0000}"/>
    <cellStyle name="Normal 51 2 4 2 3" xfId="28198" xr:uid="{00000000-0005-0000-0000-000095AB0000}"/>
    <cellStyle name="Normal 51 2 4 2 4" xfId="28199" xr:uid="{00000000-0005-0000-0000-000096AB0000}"/>
    <cellStyle name="Normal 51 2 4 2 5" xfId="40147" xr:uid="{00000000-0005-0000-0000-000097AB0000}"/>
    <cellStyle name="Normal 51 2 4 2 6" xfId="51672" xr:uid="{00000000-0005-0000-0000-000098AB0000}"/>
    <cellStyle name="Normal 51 2 4 3" xfId="28200" xr:uid="{00000000-0005-0000-0000-000099AB0000}"/>
    <cellStyle name="Normal 51 2 4 3 2" xfId="28201" xr:uid="{00000000-0005-0000-0000-00009AAB0000}"/>
    <cellStyle name="Normal 51 2 4 3 3" xfId="51674" xr:uid="{00000000-0005-0000-0000-00009BAB0000}"/>
    <cellStyle name="Normal 51 2 4 4" xfId="28202" xr:uid="{00000000-0005-0000-0000-00009CAB0000}"/>
    <cellStyle name="Normal 51 2 4 5" xfId="28203" xr:uid="{00000000-0005-0000-0000-00009DAB0000}"/>
    <cellStyle name="Normal 51 2 4 6" xfId="40146" xr:uid="{00000000-0005-0000-0000-00009EAB0000}"/>
    <cellStyle name="Normal 51 2 4 7" xfId="51671" xr:uid="{00000000-0005-0000-0000-00009FAB0000}"/>
    <cellStyle name="Normal 51 2 5" xfId="28204" xr:uid="{00000000-0005-0000-0000-0000A0AB0000}"/>
    <cellStyle name="Normal 51 2 5 2" xfId="28205" xr:uid="{00000000-0005-0000-0000-0000A1AB0000}"/>
    <cellStyle name="Normal 51 2 5 2 2" xfId="28206" xr:uid="{00000000-0005-0000-0000-0000A2AB0000}"/>
    <cellStyle name="Normal 51 2 5 2 3" xfId="51676" xr:uid="{00000000-0005-0000-0000-0000A3AB0000}"/>
    <cellStyle name="Normal 51 2 5 3" xfId="28207" xr:uid="{00000000-0005-0000-0000-0000A4AB0000}"/>
    <cellStyle name="Normal 51 2 5 4" xfId="28208" xr:uid="{00000000-0005-0000-0000-0000A5AB0000}"/>
    <cellStyle name="Normal 51 2 5 5" xfId="40148" xr:uid="{00000000-0005-0000-0000-0000A6AB0000}"/>
    <cellStyle name="Normal 51 2 5 6" xfId="51675" xr:uid="{00000000-0005-0000-0000-0000A7AB0000}"/>
    <cellStyle name="Normal 51 2 6" xfId="28209" xr:uid="{00000000-0005-0000-0000-0000A8AB0000}"/>
    <cellStyle name="Normal 51 2 6 2" xfId="28210" xr:uid="{00000000-0005-0000-0000-0000A9AB0000}"/>
    <cellStyle name="Normal 51 2 6 2 2" xfId="28211" xr:uid="{00000000-0005-0000-0000-0000AAAB0000}"/>
    <cellStyle name="Normal 51 2 6 3" xfId="28212" xr:uid="{00000000-0005-0000-0000-0000ABAB0000}"/>
    <cellStyle name="Normal 51 2 6 4" xfId="28213" xr:uid="{00000000-0005-0000-0000-0000ACAB0000}"/>
    <cellStyle name="Normal 51 2 6 5" xfId="51677" xr:uid="{00000000-0005-0000-0000-0000ADAB0000}"/>
    <cellStyle name="Normal 51 2 7" xfId="28214" xr:uid="{00000000-0005-0000-0000-0000AEAB0000}"/>
    <cellStyle name="Normal 51 2 7 2" xfId="28215" xr:uid="{00000000-0005-0000-0000-0000AFAB0000}"/>
    <cellStyle name="Normal 51 2 7 2 2" xfId="28216" xr:uid="{00000000-0005-0000-0000-0000B0AB0000}"/>
    <cellStyle name="Normal 51 2 7 3" xfId="28217" xr:uid="{00000000-0005-0000-0000-0000B1AB0000}"/>
    <cellStyle name="Normal 51 2 7 4" xfId="28218" xr:uid="{00000000-0005-0000-0000-0000B2AB0000}"/>
    <cellStyle name="Normal 51 2 8" xfId="28219" xr:uid="{00000000-0005-0000-0000-0000B3AB0000}"/>
    <cellStyle name="Normal 51 2 8 2" xfId="28220" xr:uid="{00000000-0005-0000-0000-0000B4AB0000}"/>
    <cellStyle name="Normal 51 2 9" xfId="28221" xr:uid="{00000000-0005-0000-0000-0000B5AB0000}"/>
    <cellStyle name="Normal 51 3" xfId="28222" xr:uid="{00000000-0005-0000-0000-0000B6AB0000}"/>
    <cellStyle name="Normal 51 3 10" xfId="35478" xr:uid="{00000000-0005-0000-0000-0000B7AB0000}"/>
    <cellStyle name="Normal 51 3 11" xfId="51678" xr:uid="{00000000-0005-0000-0000-0000B8AB0000}"/>
    <cellStyle name="Normal 51 3 2" xfId="28223" xr:uid="{00000000-0005-0000-0000-0000B9AB0000}"/>
    <cellStyle name="Normal 51 3 2 2" xfId="28224" xr:uid="{00000000-0005-0000-0000-0000BAAB0000}"/>
    <cellStyle name="Normal 51 3 2 2 2" xfId="28225" xr:uid="{00000000-0005-0000-0000-0000BBAB0000}"/>
    <cellStyle name="Normal 51 3 2 2 2 2" xfId="28226" xr:uid="{00000000-0005-0000-0000-0000BCAB0000}"/>
    <cellStyle name="Normal 51 3 2 2 2 3" xfId="51681" xr:uid="{00000000-0005-0000-0000-0000BDAB0000}"/>
    <cellStyle name="Normal 51 3 2 2 3" xfId="28227" xr:uid="{00000000-0005-0000-0000-0000BEAB0000}"/>
    <cellStyle name="Normal 51 3 2 2 4" xfId="28228" xr:uid="{00000000-0005-0000-0000-0000BFAB0000}"/>
    <cellStyle name="Normal 51 3 2 2 5" xfId="40150" xr:uid="{00000000-0005-0000-0000-0000C0AB0000}"/>
    <cellStyle name="Normal 51 3 2 2 6" xfId="51680" xr:uid="{00000000-0005-0000-0000-0000C1AB0000}"/>
    <cellStyle name="Normal 51 3 2 3" xfId="28229" xr:uid="{00000000-0005-0000-0000-0000C2AB0000}"/>
    <cellStyle name="Normal 51 3 2 3 2" xfId="28230" xr:uid="{00000000-0005-0000-0000-0000C3AB0000}"/>
    <cellStyle name="Normal 51 3 2 3 3" xfId="51682" xr:uid="{00000000-0005-0000-0000-0000C4AB0000}"/>
    <cellStyle name="Normal 51 3 2 4" xfId="28231" xr:uid="{00000000-0005-0000-0000-0000C5AB0000}"/>
    <cellStyle name="Normal 51 3 2 5" xfId="28232" xr:uid="{00000000-0005-0000-0000-0000C6AB0000}"/>
    <cellStyle name="Normal 51 3 2 6" xfId="40149" xr:uid="{00000000-0005-0000-0000-0000C7AB0000}"/>
    <cellStyle name="Normal 51 3 2 7" xfId="51679" xr:uid="{00000000-0005-0000-0000-0000C8AB0000}"/>
    <cellStyle name="Normal 51 3 3" xfId="28233" xr:uid="{00000000-0005-0000-0000-0000C9AB0000}"/>
    <cellStyle name="Normal 51 3 3 2" xfId="28234" xr:uid="{00000000-0005-0000-0000-0000CAAB0000}"/>
    <cellStyle name="Normal 51 3 3 2 2" xfId="28235" xr:uid="{00000000-0005-0000-0000-0000CBAB0000}"/>
    <cellStyle name="Normal 51 3 3 2 2 2" xfId="28236" xr:uid="{00000000-0005-0000-0000-0000CCAB0000}"/>
    <cellStyle name="Normal 51 3 3 2 2 3" xfId="51685" xr:uid="{00000000-0005-0000-0000-0000CDAB0000}"/>
    <cellStyle name="Normal 51 3 3 2 3" xfId="28237" xr:uid="{00000000-0005-0000-0000-0000CEAB0000}"/>
    <cellStyle name="Normal 51 3 3 2 4" xfId="28238" xr:uid="{00000000-0005-0000-0000-0000CFAB0000}"/>
    <cellStyle name="Normal 51 3 3 2 5" xfId="40152" xr:uid="{00000000-0005-0000-0000-0000D0AB0000}"/>
    <cellStyle name="Normal 51 3 3 2 6" xfId="51684" xr:uid="{00000000-0005-0000-0000-0000D1AB0000}"/>
    <cellStyle name="Normal 51 3 3 3" xfId="28239" xr:uid="{00000000-0005-0000-0000-0000D2AB0000}"/>
    <cellStyle name="Normal 51 3 3 3 2" xfId="28240" xr:uid="{00000000-0005-0000-0000-0000D3AB0000}"/>
    <cellStyle name="Normal 51 3 3 3 3" xfId="51686" xr:uid="{00000000-0005-0000-0000-0000D4AB0000}"/>
    <cellStyle name="Normal 51 3 3 4" xfId="28241" xr:uid="{00000000-0005-0000-0000-0000D5AB0000}"/>
    <cellStyle name="Normal 51 3 3 5" xfId="28242" xr:uid="{00000000-0005-0000-0000-0000D6AB0000}"/>
    <cellStyle name="Normal 51 3 3 6" xfId="40151" xr:uid="{00000000-0005-0000-0000-0000D7AB0000}"/>
    <cellStyle name="Normal 51 3 3 7" xfId="51683" xr:uid="{00000000-0005-0000-0000-0000D8AB0000}"/>
    <cellStyle name="Normal 51 3 4" xfId="28243" xr:uid="{00000000-0005-0000-0000-0000D9AB0000}"/>
    <cellStyle name="Normal 51 3 4 2" xfId="28244" xr:uid="{00000000-0005-0000-0000-0000DAAB0000}"/>
    <cellStyle name="Normal 51 3 4 2 2" xfId="28245" xr:uid="{00000000-0005-0000-0000-0000DBAB0000}"/>
    <cellStyle name="Normal 51 3 4 2 3" xfId="51688" xr:uid="{00000000-0005-0000-0000-0000DCAB0000}"/>
    <cellStyle name="Normal 51 3 4 3" xfId="28246" xr:uid="{00000000-0005-0000-0000-0000DDAB0000}"/>
    <cellStyle name="Normal 51 3 4 4" xfId="28247" xr:uid="{00000000-0005-0000-0000-0000DEAB0000}"/>
    <cellStyle name="Normal 51 3 4 5" xfId="40153" xr:uid="{00000000-0005-0000-0000-0000DFAB0000}"/>
    <cellStyle name="Normal 51 3 4 6" xfId="51687" xr:uid="{00000000-0005-0000-0000-0000E0AB0000}"/>
    <cellStyle name="Normal 51 3 5" xfId="28248" xr:uid="{00000000-0005-0000-0000-0000E1AB0000}"/>
    <cellStyle name="Normal 51 3 5 2" xfId="28249" xr:uid="{00000000-0005-0000-0000-0000E2AB0000}"/>
    <cellStyle name="Normal 51 3 5 2 2" xfId="28250" xr:uid="{00000000-0005-0000-0000-0000E3AB0000}"/>
    <cellStyle name="Normal 51 3 5 3" xfId="28251" xr:uid="{00000000-0005-0000-0000-0000E4AB0000}"/>
    <cellStyle name="Normal 51 3 5 4" xfId="28252" xr:uid="{00000000-0005-0000-0000-0000E5AB0000}"/>
    <cellStyle name="Normal 51 3 5 5" xfId="51689" xr:uid="{00000000-0005-0000-0000-0000E6AB0000}"/>
    <cellStyle name="Normal 51 3 6" xfId="28253" xr:uid="{00000000-0005-0000-0000-0000E7AB0000}"/>
    <cellStyle name="Normal 51 3 6 2" xfId="28254" xr:uid="{00000000-0005-0000-0000-0000E8AB0000}"/>
    <cellStyle name="Normal 51 3 6 2 2" xfId="28255" xr:uid="{00000000-0005-0000-0000-0000E9AB0000}"/>
    <cellStyle name="Normal 51 3 6 3" xfId="28256" xr:uid="{00000000-0005-0000-0000-0000EAAB0000}"/>
    <cellStyle name="Normal 51 3 6 4" xfId="28257" xr:uid="{00000000-0005-0000-0000-0000EBAB0000}"/>
    <cellStyle name="Normal 51 3 7" xfId="28258" xr:uid="{00000000-0005-0000-0000-0000ECAB0000}"/>
    <cellStyle name="Normal 51 3 7 2" xfId="28259" xr:uid="{00000000-0005-0000-0000-0000EDAB0000}"/>
    <cellStyle name="Normal 51 3 8" xfId="28260" xr:uid="{00000000-0005-0000-0000-0000EEAB0000}"/>
    <cellStyle name="Normal 51 3 9" xfId="28261" xr:uid="{00000000-0005-0000-0000-0000EFAB0000}"/>
    <cellStyle name="Normal 51 4" xfId="28262" xr:uid="{00000000-0005-0000-0000-0000F0AB0000}"/>
    <cellStyle name="Normal 51 4 2" xfId="28263" xr:uid="{00000000-0005-0000-0000-0000F1AB0000}"/>
    <cellStyle name="Normal 51 4 2 2" xfId="28264" xr:uid="{00000000-0005-0000-0000-0000F2AB0000}"/>
    <cellStyle name="Normal 51 4 2 2 2" xfId="28265" xr:uid="{00000000-0005-0000-0000-0000F3AB0000}"/>
    <cellStyle name="Normal 51 4 2 2 3" xfId="51692" xr:uid="{00000000-0005-0000-0000-0000F4AB0000}"/>
    <cellStyle name="Normal 51 4 2 3" xfId="28266" xr:uid="{00000000-0005-0000-0000-0000F5AB0000}"/>
    <cellStyle name="Normal 51 4 2 4" xfId="28267" xr:uid="{00000000-0005-0000-0000-0000F6AB0000}"/>
    <cellStyle name="Normal 51 4 2 5" xfId="40155" xr:uid="{00000000-0005-0000-0000-0000F7AB0000}"/>
    <cellStyle name="Normal 51 4 2 6" xfId="51691" xr:uid="{00000000-0005-0000-0000-0000F8AB0000}"/>
    <cellStyle name="Normal 51 4 3" xfId="28268" xr:uid="{00000000-0005-0000-0000-0000F9AB0000}"/>
    <cellStyle name="Normal 51 4 3 2" xfId="28269" xr:uid="{00000000-0005-0000-0000-0000FAAB0000}"/>
    <cellStyle name="Normal 51 4 3 3" xfId="51693" xr:uid="{00000000-0005-0000-0000-0000FBAB0000}"/>
    <cellStyle name="Normal 51 4 4" xfId="28270" xr:uid="{00000000-0005-0000-0000-0000FCAB0000}"/>
    <cellStyle name="Normal 51 4 5" xfId="28271" xr:uid="{00000000-0005-0000-0000-0000FDAB0000}"/>
    <cellStyle name="Normal 51 4 6" xfId="40154" xr:uid="{00000000-0005-0000-0000-0000FEAB0000}"/>
    <cellStyle name="Normal 51 4 7" xfId="51690" xr:uid="{00000000-0005-0000-0000-0000FFAB0000}"/>
    <cellStyle name="Normal 51 5" xfId="28272" xr:uid="{00000000-0005-0000-0000-000000AC0000}"/>
    <cellStyle name="Normal 51 5 2" xfId="28273" xr:uid="{00000000-0005-0000-0000-000001AC0000}"/>
    <cellStyle name="Normal 51 5 2 2" xfId="28274" xr:uid="{00000000-0005-0000-0000-000002AC0000}"/>
    <cellStyle name="Normal 51 5 2 2 2" xfId="28275" xr:uid="{00000000-0005-0000-0000-000003AC0000}"/>
    <cellStyle name="Normal 51 5 2 2 3" xfId="51696" xr:uid="{00000000-0005-0000-0000-000004AC0000}"/>
    <cellStyle name="Normal 51 5 2 3" xfId="28276" xr:uid="{00000000-0005-0000-0000-000005AC0000}"/>
    <cellStyle name="Normal 51 5 2 4" xfId="28277" xr:uid="{00000000-0005-0000-0000-000006AC0000}"/>
    <cellStyle name="Normal 51 5 2 5" xfId="40157" xr:uid="{00000000-0005-0000-0000-000007AC0000}"/>
    <cellStyle name="Normal 51 5 2 6" xfId="51695" xr:uid="{00000000-0005-0000-0000-000008AC0000}"/>
    <cellStyle name="Normal 51 5 3" xfId="28278" xr:uid="{00000000-0005-0000-0000-000009AC0000}"/>
    <cellStyle name="Normal 51 5 3 2" xfId="28279" xr:uid="{00000000-0005-0000-0000-00000AAC0000}"/>
    <cellStyle name="Normal 51 5 3 3" xfId="51697" xr:uid="{00000000-0005-0000-0000-00000BAC0000}"/>
    <cellStyle name="Normal 51 5 4" xfId="28280" xr:uid="{00000000-0005-0000-0000-00000CAC0000}"/>
    <cellStyle name="Normal 51 5 5" xfId="28281" xr:uid="{00000000-0005-0000-0000-00000DAC0000}"/>
    <cellStyle name="Normal 51 5 6" xfId="40156" xr:uid="{00000000-0005-0000-0000-00000EAC0000}"/>
    <cellStyle name="Normal 51 5 7" xfId="51694" xr:uid="{00000000-0005-0000-0000-00000FAC0000}"/>
    <cellStyle name="Normal 51 6" xfId="28282" xr:uid="{00000000-0005-0000-0000-000010AC0000}"/>
    <cellStyle name="Normal 51 6 2" xfId="28283" xr:uid="{00000000-0005-0000-0000-000011AC0000}"/>
    <cellStyle name="Normal 51 6 2 2" xfId="28284" xr:uid="{00000000-0005-0000-0000-000012AC0000}"/>
    <cellStyle name="Normal 51 6 2 3" xfId="51699" xr:uid="{00000000-0005-0000-0000-000013AC0000}"/>
    <cellStyle name="Normal 51 6 3" xfId="28285" xr:uid="{00000000-0005-0000-0000-000014AC0000}"/>
    <cellStyle name="Normal 51 6 4" xfId="28286" xr:uid="{00000000-0005-0000-0000-000015AC0000}"/>
    <cellStyle name="Normal 51 6 5" xfId="40158" xr:uid="{00000000-0005-0000-0000-000016AC0000}"/>
    <cellStyle name="Normal 51 6 6" xfId="51698" xr:uid="{00000000-0005-0000-0000-000017AC0000}"/>
    <cellStyle name="Normal 51 7" xfId="28287" xr:uid="{00000000-0005-0000-0000-000018AC0000}"/>
    <cellStyle name="Normal 51 7 2" xfId="28288" xr:uid="{00000000-0005-0000-0000-000019AC0000}"/>
    <cellStyle name="Normal 51 7 2 2" xfId="28289" xr:uid="{00000000-0005-0000-0000-00001AAC0000}"/>
    <cellStyle name="Normal 51 7 3" xfId="28290" xr:uid="{00000000-0005-0000-0000-00001BAC0000}"/>
    <cellStyle name="Normal 51 7 4" xfId="28291" xr:uid="{00000000-0005-0000-0000-00001CAC0000}"/>
    <cellStyle name="Normal 51 7 5" xfId="51700" xr:uid="{00000000-0005-0000-0000-00001DAC0000}"/>
    <cellStyle name="Normal 51 8" xfId="28292" xr:uid="{00000000-0005-0000-0000-00001EAC0000}"/>
    <cellStyle name="Normal 51 8 2" xfId="28293" xr:uid="{00000000-0005-0000-0000-00001FAC0000}"/>
    <cellStyle name="Normal 51 8 2 2" xfId="28294" xr:uid="{00000000-0005-0000-0000-000020AC0000}"/>
    <cellStyle name="Normal 51 8 3" xfId="28295" xr:uid="{00000000-0005-0000-0000-000021AC0000}"/>
    <cellStyle name="Normal 51 8 4" xfId="28296" xr:uid="{00000000-0005-0000-0000-000022AC0000}"/>
    <cellStyle name="Normal 51 9" xfId="28297" xr:uid="{00000000-0005-0000-0000-000023AC0000}"/>
    <cellStyle name="Normal 51 9 2" xfId="28298" xr:uid="{00000000-0005-0000-0000-000024AC0000}"/>
    <cellStyle name="Normal 52" xfId="28299" xr:uid="{00000000-0005-0000-0000-000025AC0000}"/>
    <cellStyle name="Normal 52 2" xfId="28300" xr:uid="{00000000-0005-0000-0000-000026AC0000}"/>
    <cellStyle name="Normal 53" xfId="28301" xr:uid="{00000000-0005-0000-0000-000027AC0000}"/>
    <cellStyle name="Normal 53 10" xfId="28302" xr:uid="{00000000-0005-0000-0000-000028AC0000}"/>
    <cellStyle name="Normal 53 11" xfId="28303" xr:uid="{00000000-0005-0000-0000-000029AC0000}"/>
    <cellStyle name="Normal 53 12" xfId="35479" xr:uid="{00000000-0005-0000-0000-00002AAC0000}"/>
    <cellStyle name="Normal 53 13" xfId="51701" xr:uid="{00000000-0005-0000-0000-00002BAC0000}"/>
    <cellStyle name="Normal 53 2" xfId="28304" xr:uid="{00000000-0005-0000-0000-00002CAC0000}"/>
    <cellStyle name="Normal 53 2 10" xfId="28305" xr:uid="{00000000-0005-0000-0000-00002DAC0000}"/>
    <cellStyle name="Normal 53 2 11" xfId="35480" xr:uid="{00000000-0005-0000-0000-00002EAC0000}"/>
    <cellStyle name="Normal 53 2 12" xfId="51702" xr:uid="{00000000-0005-0000-0000-00002FAC0000}"/>
    <cellStyle name="Normal 53 2 2" xfId="28306" xr:uid="{00000000-0005-0000-0000-000030AC0000}"/>
    <cellStyle name="Normal 53 2 2 10" xfId="35481" xr:uid="{00000000-0005-0000-0000-000031AC0000}"/>
    <cellStyle name="Normal 53 2 2 11" xfId="51703" xr:uid="{00000000-0005-0000-0000-000032AC0000}"/>
    <cellStyle name="Normal 53 2 2 2" xfId="28307" xr:uid="{00000000-0005-0000-0000-000033AC0000}"/>
    <cellStyle name="Normal 53 2 2 2 2" xfId="28308" xr:uid="{00000000-0005-0000-0000-000034AC0000}"/>
    <cellStyle name="Normal 53 2 2 2 2 2" xfId="28309" xr:uid="{00000000-0005-0000-0000-000035AC0000}"/>
    <cellStyle name="Normal 53 2 2 2 2 2 2" xfId="28310" xr:uid="{00000000-0005-0000-0000-000036AC0000}"/>
    <cellStyle name="Normal 53 2 2 2 2 2 3" xfId="51706" xr:uid="{00000000-0005-0000-0000-000037AC0000}"/>
    <cellStyle name="Normal 53 2 2 2 2 3" xfId="28311" xr:uid="{00000000-0005-0000-0000-000038AC0000}"/>
    <cellStyle name="Normal 53 2 2 2 2 4" xfId="28312" xr:uid="{00000000-0005-0000-0000-000039AC0000}"/>
    <cellStyle name="Normal 53 2 2 2 2 5" xfId="40160" xr:uid="{00000000-0005-0000-0000-00003AAC0000}"/>
    <cellStyle name="Normal 53 2 2 2 2 6" xfId="51705" xr:uid="{00000000-0005-0000-0000-00003BAC0000}"/>
    <cellStyle name="Normal 53 2 2 2 3" xfId="28313" xr:uid="{00000000-0005-0000-0000-00003CAC0000}"/>
    <cellStyle name="Normal 53 2 2 2 3 2" xfId="28314" xr:uid="{00000000-0005-0000-0000-00003DAC0000}"/>
    <cellStyle name="Normal 53 2 2 2 3 3" xfId="51707" xr:uid="{00000000-0005-0000-0000-00003EAC0000}"/>
    <cellStyle name="Normal 53 2 2 2 4" xfId="28315" xr:uid="{00000000-0005-0000-0000-00003FAC0000}"/>
    <cellStyle name="Normal 53 2 2 2 5" xfId="28316" xr:uid="{00000000-0005-0000-0000-000040AC0000}"/>
    <cellStyle name="Normal 53 2 2 2 6" xfId="40159" xr:uid="{00000000-0005-0000-0000-000041AC0000}"/>
    <cellStyle name="Normal 53 2 2 2 7" xfId="51704" xr:uid="{00000000-0005-0000-0000-000042AC0000}"/>
    <cellStyle name="Normal 53 2 2 3" xfId="28317" xr:uid="{00000000-0005-0000-0000-000043AC0000}"/>
    <cellStyle name="Normal 53 2 2 3 2" xfId="28318" xr:uid="{00000000-0005-0000-0000-000044AC0000}"/>
    <cellStyle name="Normal 53 2 2 3 2 2" xfId="28319" xr:uid="{00000000-0005-0000-0000-000045AC0000}"/>
    <cellStyle name="Normal 53 2 2 3 2 2 2" xfId="28320" xr:uid="{00000000-0005-0000-0000-000046AC0000}"/>
    <cellStyle name="Normal 53 2 2 3 2 2 3" xfId="51710" xr:uid="{00000000-0005-0000-0000-000047AC0000}"/>
    <cellStyle name="Normal 53 2 2 3 2 3" xfId="28321" xr:uid="{00000000-0005-0000-0000-000048AC0000}"/>
    <cellStyle name="Normal 53 2 2 3 2 4" xfId="28322" xr:uid="{00000000-0005-0000-0000-000049AC0000}"/>
    <cellStyle name="Normal 53 2 2 3 2 5" xfId="40162" xr:uid="{00000000-0005-0000-0000-00004AAC0000}"/>
    <cellStyle name="Normal 53 2 2 3 2 6" xfId="51709" xr:uid="{00000000-0005-0000-0000-00004BAC0000}"/>
    <cellStyle name="Normal 53 2 2 3 3" xfId="28323" xr:uid="{00000000-0005-0000-0000-00004CAC0000}"/>
    <cellStyle name="Normal 53 2 2 3 3 2" xfId="28324" xr:uid="{00000000-0005-0000-0000-00004DAC0000}"/>
    <cellStyle name="Normal 53 2 2 3 3 3" xfId="51711" xr:uid="{00000000-0005-0000-0000-00004EAC0000}"/>
    <cellStyle name="Normal 53 2 2 3 4" xfId="28325" xr:uid="{00000000-0005-0000-0000-00004FAC0000}"/>
    <cellStyle name="Normal 53 2 2 3 5" xfId="28326" xr:uid="{00000000-0005-0000-0000-000050AC0000}"/>
    <cellStyle name="Normal 53 2 2 3 6" xfId="40161" xr:uid="{00000000-0005-0000-0000-000051AC0000}"/>
    <cellStyle name="Normal 53 2 2 3 7" xfId="51708" xr:uid="{00000000-0005-0000-0000-000052AC0000}"/>
    <cellStyle name="Normal 53 2 2 4" xfId="28327" xr:uid="{00000000-0005-0000-0000-000053AC0000}"/>
    <cellStyle name="Normal 53 2 2 4 2" xfId="28328" xr:uid="{00000000-0005-0000-0000-000054AC0000}"/>
    <cellStyle name="Normal 53 2 2 4 2 2" xfId="28329" xr:uid="{00000000-0005-0000-0000-000055AC0000}"/>
    <cellStyle name="Normal 53 2 2 4 2 3" xfId="51713" xr:uid="{00000000-0005-0000-0000-000056AC0000}"/>
    <cellStyle name="Normal 53 2 2 4 3" xfId="28330" xr:uid="{00000000-0005-0000-0000-000057AC0000}"/>
    <cellStyle name="Normal 53 2 2 4 4" xfId="28331" xr:uid="{00000000-0005-0000-0000-000058AC0000}"/>
    <cellStyle name="Normal 53 2 2 4 5" xfId="40163" xr:uid="{00000000-0005-0000-0000-000059AC0000}"/>
    <cellStyle name="Normal 53 2 2 4 6" xfId="51712" xr:uid="{00000000-0005-0000-0000-00005AAC0000}"/>
    <cellStyle name="Normal 53 2 2 5" xfId="28332" xr:uid="{00000000-0005-0000-0000-00005BAC0000}"/>
    <cellStyle name="Normal 53 2 2 5 2" xfId="28333" xr:uid="{00000000-0005-0000-0000-00005CAC0000}"/>
    <cellStyle name="Normal 53 2 2 5 2 2" xfId="28334" xr:uid="{00000000-0005-0000-0000-00005DAC0000}"/>
    <cellStyle name="Normal 53 2 2 5 3" xfId="28335" xr:uid="{00000000-0005-0000-0000-00005EAC0000}"/>
    <cellStyle name="Normal 53 2 2 5 4" xfId="28336" xr:uid="{00000000-0005-0000-0000-00005FAC0000}"/>
    <cellStyle name="Normal 53 2 2 5 5" xfId="51714" xr:uid="{00000000-0005-0000-0000-000060AC0000}"/>
    <cellStyle name="Normal 53 2 2 6" xfId="28337" xr:uid="{00000000-0005-0000-0000-000061AC0000}"/>
    <cellStyle name="Normal 53 2 2 6 2" xfId="28338" xr:uid="{00000000-0005-0000-0000-000062AC0000}"/>
    <cellStyle name="Normal 53 2 2 6 2 2" xfId="28339" xr:uid="{00000000-0005-0000-0000-000063AC0000}"/>
    <cellStyle name="Normal 53 2 2 6 3" xfId="28340" xr:uid="{00000000-0005-0000-0000-000064AC0000}"/>
    <cellStyle name="Normal 53 2 2 6 4" xfId="28341" xr:uid="{00000000-0005-0000-0000-000065AC0000}"/>
    <cellStyle name="Normal 53 2 2 7" xfId="28342" xr:uid="{00000000-0005-0000-0000-000066AC0000}"/>
    <cellStyle name="Normal 53 2 2 7 2" xfId="28343" xr:uid="{00000000-0005-0000-0000-000067AC0000}"/>
    <cellStyle name="Normal 53 2 2 8" xfId="28344" xr:uid="{00000000-0005-0000-0000-000068AC0000}"/>
    <cellStyle name="Normal 53 2 2 9" xfId="28345" xr:uid="{00000000-0005-0000-0000-000069AC0000}"/>
    <cellStyle name="Normal 53 2 3" xfId="28346" xr:uid="{00000000-0005-0000-0000-00006AAC0000}"/>
    <cellStyle name="Normal 53 2 3 2" xfId="28347" xr:uid="{00000000-0005-0000-0000-00006BAC0000}"/>
    <cellStyle name="Normal 53 2 3 2 2" xfId="28348" xr:uid="{00000000-0005-0000-0000-00006CAC0000}"/>
    <cellStyle name="Normal 53 2 3 2 2 2" xfId="28349" xr:uid="{00000000-0005-0000-0000-00006DAC0000}"/>
    <cellStyle name="Normal 53 2 3 2 2 3" xfId="51717" xr:uid="{00000000-0005-0000-0000-00006EAC0000}"/>
    <cellStyle name="Normal 53 2 3 2 3" xfId="28350" xr:uid="{00000000-0005-0000-0000-00006FAC0000}"/>
    <cellStyle name="Normal 53 2 3 2 4" xfId="28351" xr:uid="{00000000-0005-0000-0000-000070AC0000}"/>
    <cellStyle name="Normal 53 2 3 2 5" xfId="40165" xr:uid="{00000000-0005-0000-0000-000071AC0000}"/>
    <cellStyle name="Normal 53 2 3 2 6" xfId="51716" xr:uid="{00000000-0005-0000-0000-000072AC0000}"/>
    <cellStyle name="Normal 53 2 3 3" xfId="28352" xr:uid="{00000000-0005-0000-0000-000073AC0000}"/>
    <cellStyle name="Normal 53 2 3 3 2" xfId="28353" xr:uid="{00000000-0005-0000-0000-000074AC0000}"/>
    <cellStyle name="Normal 53 2 3 3 3" xfId="51718" xr:uid="{00000000-0005-0000-0000-000075AC0000}"/>
    <cellStyle name="Normal 53 2 3 4" xfId="28354" xr:uid="{00000000-0005-0000-0000-000076AC0000}"/>
    <cellStyle name="Normal 53 2 3 5" xfId="28355" xr:uid="{00000000-0005-0000-0000-000077AC0000}"/>
    <cellStyle name="Normal 53 2 3 6" xfId="40164" xr:uid="{00000000-0005-0000-0000-000078AC0000}"/>
    <cellStyle name="Normal 53 2 3 7" xfId="51715" xr:uid="{00000000-0005-0000-0000-000079AC0000}"/>
    <cellStyle name="Normal 53 2 4" xfId="28356" xr:uid="{00000000-0005-0000-0000-00007AAC0000}"/>
    <cellStyle name="Normal 53 2 4 2" xfId="28357" xr:uid="{00000000-0005-0000-0000-00007BAC0000}"/>
    <cellStyle name="Normal 53 2 4 2 2" xfId="28358" xr:uid="{00000000-0005-0000-0000-00007CAC0000}"/>
    <cellStyle name="Normal 53 2 4 2 2 2" xfId="28359" xr:uid="{00000000-0005-0000-0000-00007DAC0000}"/>
    <cellStyle name="Normal 53 2 4 2 2 3" xfId="51721" xr:uid="{00000000-0005-0000-0000-00007EAC0000}"/>
    <cellStyle name="Normal 53 2 4 2 3" xfId="28360" xr:uid="{00000000-0005-0000-0000-00007FAC0000}"/>
    <cellStyle name="Normal 53 2 4 2 4" xfId="28361" xr:uid="{00000000-0005-0000-0000-000080AC0000}"/>
    <cellStyle name="Normal 53 2 4 2 5" xfId="40167" xr:uid="{00000000-0005-0000-0000-000081AC0000}"/>
    <cellStyle name="Normal 53 2 4 2 6" xfId="51720" xr:uid="{00000000-0005-0000-0000-000082AC0000}"/>
    <cellStyle name="Normal 53 2 4 3" xfId="28362" xr:uid="{00000000-0005-0000-0000-000083AC0000}"/>
    <cellStyle name="Normal 53 2 4 3 2" xfId="28363" xr:uid="{00000000-0005-0000-0000-000084AC0000}"/>
    <cellStyle name="Normal 53 2 4 3 3" xfId="51722" xr:uid="{00000000-0005-0000-0000-000085AC0000}"/>
    <cellStyle name="Normal 53 2 4 4" xfId="28364" xr:uid="{00000000-0005-0000-0000-000086AC0000}"/>
    <cellStyle name="Normal 53 2 4 5" xfId="28365" xr:uid="{00000000-0005-0000-0000-000087AC0000}"/>
    <cellStyle name="Normal 53 2 4 6" xfId="40166" xr:uid="{00000000-0005-0000-0000-000088AC0000}"/>
    <cellStyle name="Normal 53 2 4 7" xfId="51719" xr:uid="{00000000-0005-0000-0000-000089AC0000}"/>
    <cellStyle name="Normal 53 2 5" xfId="28366" xr:uid="{00000000-0005-0000-0000-00008AAC0000}"/>
    <cellStyle name="Normal 53 2 5 2" xfId="28367" xr:uid="{00000000-0005-0000-0000-00008BAC0000}"/>
    <cellStyle name="Normal 53 2 5 2 2" xfId="28368" xr:uid="{00000000-0005-0000-0000-00008CAC0000}"/>
    <cellStyle name="Normal 53 2 5 2 3" xfId="51724" xr:uid="{00000000-0005-0000-0000-00008DAC0000}"/>
    <cellStyle name="Normal 53 2 5 3" xfId="28369" xr:uid="{00000000-0005-0000-0000-00008EAC0000}"/>
    <cellStyle name="Normal 53 2 5 4" xfId="28370" xr:uid="{00000000-0005-0000-0000-00008FAC0000}"/>
    <cellStyle name="Normal 53 2 5 5" xfId="40168" xr:uid="{00000000-0005-0000-0000-000090AC0000}"/>
    <cellStyle name="Normal 53 2 5 6" xfId="51723" xr:uid="{00000000-0005-0000-0000-000091AC0000}"/>
    <cellStyle name="Normal 53 2 6" xfId="28371" xr:uid="{00000000-0005-0000-0000-000092AC0000}"/>
    <cellStyle name="Normal 53 2 6 2" xfId="28372" xr:uid="{00000000-0005-0000-0000-000093AC0000}"/>
    <cellStyle name="Normal 53 2 6 2 2" xfId="28373" xr:uid="{00000000-0005-0000-0000-000094AC0000}"/>
    <cellStyle name="Normal 53 2 6 3" xfId="28374" xr:uid="{00000000-0005-0000-0000-000095AC0000}"/>
    <cellStyle name="Normal 53 2 6 4" xfId="28375" xr:uid="{00000000-0005-0000-0000-000096AC0000}"/>
    <cellStyle name="Normal 53 2 6 5" xfId="51725" xr:uid="{00000000-0005-0000-0000-000097AC0000}"/>
    <cellStyle name="Normal 53 2 7" xfId="28376" xr:uid="{00000000-0005-0000-0000-000098AC0000}"/>
    <cellStyle name="Normal 53 2 7 2" xfId="28377" xr:uid="{00000000-0005-0000-0000-000099AC0000}"/>
    <cellStyle name="Normal 53 2 7 2 2" xfId="28378" xr:uid="{00000000-0005-0000-0000-00009AAC0000}"/>
    <cellStyle name="Normal 53 2 7 3" xfId="28379" xr:uid="{00000000-0005-0000-0000-00009BAC0000}"/>
    <cellStyle name="Normal 53 2 7 4" xfId="28380" xr:uid="{00000000-0005-0000-0000-00009CAC0000}"/>
    <cellStyle name="Normal 53 2 8" xfId="28381" xr:uid="{00000000-0005-0000-0000-00009DAC0000}"/>
    <cellStyle name="Normal 53 2 8 2" xfId="28382" xr:uid="{00000000-0005-0000-0000-00009EAC0000}"/>
    <cellStyle name="Normal 53 2 9" xfId="28383" xr:uid="{00000000-0005-0000-0000-00009FAC0000}"/>
    <cellStyle name="Normal 53 3" xfId="28384" xr:uid="{00000000-0005-0000-0000-0000A0AC0000}"/>
    <cellStyle name="Normal 53 3 10" xfId="35482" xr:uid="{00000000-0005-0000-0000-0000A1AC0000}"/>
    <cellStyle name="Normal 53 3 11" xfId="51726" xr:uid="{00000000-0005-0000-0000-0000A2AC0000}"/>
    <cellStyle name="Normal 53 3 2" xfId="28385" xr:uid="{00000000-0005-0000-0000-0000A3AC0000}"/>
    <cellStyle name="Normal 53 3 2 2" xfId="28386" xr:uid="{00000000-0005-0000-0000-0000A4AC0000}"/>
    <cellStyle name="Normal 53 3 2 2 2" xfId="28387" xr:uid="{00000000-0005-0000-0000-0000A5AC0000}"/>
    <cellStyle name="Normal 53 3 2 2 2 2" xfId="28388" xr:uid="{00000000-0005-0000-0000-0000A6AC0000}"/>
    <cellStyle name="Normal 53 3 2 2 2 3" xfId="51729" xr:uid="{00000000-0005-0000-0000-0000A7AC0000}"/>
    <cellStyle name="Normal 53 3 2 2 3" xfId="28389" xr:uid="{00000000-0005-0000-0000-0000A8AC0000}"/>
    <cellStyle name="Normal 53 3 2 2 4" xfId="28390" xr:uid="{00000000-0005-0000-0000-0000A9AC0000}"/>
    <cellStyle name="Normal 53 3 2 2 5" xfId="40170" xr:uid="{00000000-0005-0000-0000-0000AAAC0000}"/>
    <cellStyle name="Normal 53 3 2 2 6" xfId="51728" xr:uid="{00000000-0005-0000-0000-0000ABAC0000}"/>
    <cellStyle name="Normal 53 3 2 3" xfId="28391" xr:uid="{00000000-0005-0000-0000-0000ACAC0000}"/>
    <cellStyle name="Normal 53 3 2 3 2" xfId="28392" xr:uid="{00000000-0005-0000-0000-0000ADAC0000}"/>
    <cellStyle name="Normal 53 3 2 3 3" xfId="51730" xr:uid="{00000000-0005-0000-0000-0000AEAC0000}"/>
    <cellStyle name="Normal 53 3 2 4" xfId="28393" xr:uid="{00000000-0005-0000-0000-0000AFAC0000}"/>
    <cellStyle name="Normal 53 3 2 5" xfId="28394" xr:uid="{00000000-0005-0000-0000-0000B0AC0000}"/>
    <cellStyle name="Normal 53 3 2 6" xfId="40169" xr:uid="{00000000-0005-0000-0000-0000B1AC0000}"/>
    <cellStyle name="Normal 53 3 2 7" xfId="51727" xr:uid="{00000000-0005-0000-0000-0000B2AC0000}"/>
    <cellStyle name="Normal 53 3 3" xfId="28395" xr:uid="{00000000-0005-0000-0000-0000B3AC0000}"/>
    <cellStyle name="Normal 53 3 3 2" xfId="28396" xr:uid="{00000000-0005-0000-0000-0000B4AC0000}"/>
    <cellStyle name="Normal 53 3 3 2 2" xfId="28397" xr:uid="{00000000-0005-0000-0000-0000B5AC0000}"/>
    <cellStyle name="Normal 53 3 3 2 2 2" xfId="28398" xr:uid="{00000000-0005-0000-0000-0000B6AC0000}"/>
    <cellStyle name="Normal 53 3 3 2 2 3" xfId="51733" xr:uid="{00000000-0005-0000-0000-0000B7AC0000}"/>
    <cellStyle name="Normal 53 3 3 2 3" xfId="28399" xr:uid="{00000000-0005-0000-0000-0000B8AC0000}"/>
    <cellStyle name="Normal 53 3 3 2 4" xfId="28400" xr:uid="{00000000-0005-0000-0000-0000B9AC0000}"/>
    <cellStyle name="Normal 53 3 3 2 5" xfId="40172" xr:uid="{00000000-0005-0000-0000-0000BAAC0000}"/>
    <cellStyle name="Normal 53 3 3 2 6" xfId="51732" xr:uid="{00000000-0005-0000-0000-0000BBAC0000}"/>
    <cellStyle name="Normal 53 3 3 3" xfId="28401" xr:uid="{00000000-0005-0000-0000-0000BCAC0000}"/>
    <cellStyle name="Normal 53 3 3 3 2" xfId="28402" xr:uid="{00000000-0005-0000-0000-0000BDAC0000}"/>
    <cellStyle name="Normal 53 3 3 3 3" xfId="51734" xr:uid="{00000000-0005-0000-0000-0000BEAC0000}"/>
    <cellStyle name="Normal 53 3 3 4" xfId="28403" xr:uid="{00000000-0005-0000-0000-0000BFAC0000}"/>
    <cellStyle name="Normal 53 3 3 5" xfId="28404" xr:uid="{00000000-0005-0000-0000-0000C0AC0000}"/>
    <cellStyle name="Normal 53 3 3 6" xfId="40171" xr:uid="{00000000-0005-0000-0000-0000C1AC0000}"/>
    <cellStyle name="Normal 53 3 3 7" xfId="51731" xr:uid="{00000000-0005-0000-0000-0000C2AC0000}"/>
    <cellStyle name="Normal 53 3 4" xfId="28405" xr:uid="{00000000-0005-0000-0000-0000C3AC0000}"/>
    <cellStyle name="Normal 53 3 4 2" xfId="28406" xr:uid="{00000000-0005-0000-0000-0000C4AC0000}"/>
    <cellStyle name="Normal 53 3 4 2 2" xfId="28407" xr:uid="{00000000-0005-0000-0000-0000C5AC0000}"/>
    <cellStyle name="Normal 53 3 4 2 3" xfId="51736" xr:uid="{00000000-0005-0000-0000-0000C6AC0000}"/>
    <cellStyle name="Normal 53 3 4 3" xfId="28408" xr:uid="{00000000-0005-0000-0000-0000C7AC0000}"/>
    <cellStyle name="Normal 53 3 4 4" xfId="28409" xr:uid="{00000000-0005-0000-0000-0000C8AC0000}"/>
    <cellStyle name="Normal 53 3 4 5" xfId="40173" xr:uid="{00000000-0005-0000-0000-0000C9AC0000}"/>
    <cellStyle name="Normal 53 3 4 6" xfId="51735" xr:uid="{00000000-0005-0000-0000-0000CAAC0000}"/>
    <cellStyle name="Normal 53 3 5" xfId="28410" xr:uid="{00000000-0005-0000-0000-0000CBAC0000}"/>
    <cellStyle name="Normal 53 3 5 2" xfId="28411" xr:uid="{00000000-0005-0000-0000-0000CCAC0000}"/>
    <cellStyle name="Normal 53 3 5 2 2" xfId="28412" xr:uid="{00000000-0005-0000-0000-0000CDAC0000}"/>
    <cellStyle name="Normal 53 3 5 3" xfId="28413" xr:uid="{00000000-0005-0000-0000-0000CEAC0000}"/>
    <cellStyle name="Normal 53 3 5 4" xfId="28414" xr:uid="{00000000-0005-0000-0000-0000CFAC0000}"/>
    <cellStyle name="Normal 53 3 5 5" xfId="51737" xr:uid="{00000000-0005-0000-0000-0000D0AC0000}"/>
    <cellStyle name="Normal 53 3 6" xfId="28415" xr:uid="{00000000-0005-0000-0000-0000D1AC0000}"/>
    <cellStyle name="Normal 53 3 6 2" xfId="28416" xr:uid="{00000000-0005-0000-0000-0000D2AC0000}"/>
    <cellStyle name="Normal 53 3 6 2 2" xfId="28417" xr:uid="{00000000-0005-0000-0000-0000D3AC0000}"/>
    <cellStyle name="Normal 53 3 6 3" xfId="28418" xr:uid="{00000000-0005-0000-0000-0000D4AC0000}"/>
    <cellStyle name="Normal 53 3 6 4" xfId="28419" xr:uid="{00000000-0005-0000-0000-0000D5AC0000}"/>
    <cellStyle name="Normal 53 3 7" xfId="28420" xr:uid="{00000000-0005-0000-0000-0000D6AC0000}"/>
    <cellStyle name="Normal 53 3 7 2" xfId="28421" xr:uid="{00000000-0005-0000-0000-0000D7AC0000}"/>
    <cellStyle name="Normal 53 3 8" xfId="28422" xr:uid="{00000000-0005-0000-0000-0000D8AC0000}"/>
    <cellStyle name="Normal 53 3 9" xfId="28423" xr:uid="{00000000-0005-0000-0000-0000D9AC0000}"/>
    <cellStyle name="Normal 53 4" xfId="28424" xr:uid="{00000000-0005-0000-0000-0000DAAC0000}"/>
    <cellStyle name="Normal 53 4 2" xfId="28425" xr:uid="{00000000-0005-0000-0000-0000DBAC0000}"/>
    <cellStyle name="Normal 53 4 2 2" xfId="28426" xr:uid="{00000000-0005-0000-0000-0000DCAC0000}"/>
    <cellStyle name="Normal 53 4 2 2 2" xfId="28427" xr:uid="{00000000-0005-0000-0000-0000DDAC0000}"/>
    <cellStyle name="Normal 53 4 2 2 3" xfId="51740" xr:uid="{00000000-0005-0000-0000-0000DEAC0000}"/>
    <cellStyle name="Normal 53 4 2 3" xfId="28428" xr:uid="{00000000-0005-0000-0000-0000DFAC0000}"/>
    <cellStyle name="Normal 53 4 2 4" xfId="28429" xr:uid="{00000000-0005-0000-0000-0000E0AC0000}"/>
    <cellStyle name="Normal 53 4 2 5" xfId="40175" xr:uid="{00000000-0005-0000-0000-0000E1AC0000}"/>
    <cellStyle name="Normal 53 4 2 6" xfId="51739" xr:uid="{00000000-0005-0000-0000-0000E2AC0000}"/>
    <cellStyle name="Normal 53 4 3" xfId="28430" xr:uid="{00000000-0005-0000-0000-0000E3AC0000}"/>
    <cellStyle name="Normal 53 4 3 2" xfId="28431" xr:uid="{00000000-0005-0000-0000-0000E4AC0000}"/>
    <cellStyle name="Normal 53 4 3 3" xfId="51741" xr:uid="{00000000-0005-0000-0000-0000E5AC0000}"/>
    <cellStyle name="Normal 53 4 4" xfId="28432" xr:uid="{00000000-0005-0000-0000-0000E6AC0000}"/>
    <cellStyle name="Normal 53 4 5" xfId="28433" xr:uid="{00000000-0005-0000-0000-0000E7AC0000}"/>
    <cellStyle name="Normal 53 4 6" xfId="40174" xr:uid="{00000000-0005-0000-0000-0000E8AC0000}"/>
    <cellStyle name="Normal 53 4 7" xfId="51738" xr:uid="{00000000-0005-0000-0000-0000E9AC0000}"/>
    <cellStyle name="Normal 53 5" xfId="28434" xr:uid="{00000000-0005-0000-0000-0000EAAC0000}"/>
    <cellStyle name="Normal 53 5 2" xfId="28435" xr:uid="{00000000-0005-0000-0000-0000EBAC0000}"/>
    <cellStyle name="Normal 53 5 2 2" xfId="28436" xr:uid="{00000000-0005-0000-0000-0000ECAC0000}"/>
    <cellStyle name="Normal 53 5 2 2 2" xfId="28437" xr:uid="{00000000-0005-0000-0000-0000EDAC0000}"/>
    <cellStyle name="Normal 53 5 2 2 3" xfId="51744" xr:uid="{00000000-0005-0000-0000-0000EEAC0000}"/>
    <cellStyle name="Normal 53 5 2 3" xfId="28438" xr:uid="{00000000-0005-0000-0000-0000EFAC0000}"/>
    <cellStyle name="Normal 53 5 2 4" xfId="28439" xr:uid="{00000000-0005-0000-0000-0000F0AC0000}"/>
    <cellStyle name="Normal 53 5 2 5" xfId="40177" xr:uid="{00000000-0005-0000-0000-0000F1AC0000}"/>
    <cellStyle name="Normal 53 5 2 6" xfId="51743" xr:uid="{00000000-0005-0000-0000-0000F2AC0000}"/>
    <cellStyle name="Normal 53 5 3" xfId="28440" xr:uid="{00000000-0005-0000-0000-0000F3AC0000}"/>
    <cellStyle name="Normal 53 5 3 2" xfId="28441" xr:uid="{00000000-0005-0000-0000-0000F4AC0000}"/>
    <cellStyle name="Normal 53 5 3 3" xfId="51745" xr:uid="{00000000-0005-0000-0000-0000F5AC0000}"/>
    <cellStyle name="Normal 53 5 4" xfId="28442" xr:uid="{00000000-0005-0000-0000-0000F6AC0000}"/>
    <cellStyle name="Normal 53 5 5" xfId="28443" xr:uid="{00000000-0005-0000-0000-0000F7AC0000}"/>
    <cellStyle name="Normal 53 5 6" xfId="40176" xr:uid="{00000000-0005-0000-0000-0000F8AC0000}"/>
    <cellStyle name="Normal 53 5 7" xfId="51742" xr:uid="{00000000-0005-0000-0000-0000F9AC0000}"/>
    <cellStyle name="Normal 53 6" xfId="28444" xr:uid="{00000000-0005-0000-0000-0000FAAC0000}"/>
    <cellStyle name="Normal 53 6 2" xfId="28445" xr:uid="{00000000-0005-0000-0000-0000FBAC0000}"/>
    <cellStyle name="Normal 53 6 2 2" xfId="28446" xr:uid="{00000000-0005-0000-0000-0000FCAC0000}"/>
    <cellStyle name="Normal 53 6 2 3" xfId="51747" xr:uid="{00000000-0005-0000-0000-0000FDAC0000}"/>
    <cellStyle name="Normal 53 6 3" xfId="28447" xr:uid="{00000000-0005-0000-0000-0000FEAC0000}"/>
    <cellStyle name="Normal 53 6 4" xfId="28448" xr:uid="{00000000-0005-0000-0000-0000FFAC0000}"/>
    <cellStyle name="Normal 53 6 5" xfId="40178" xr:uid="{00000000-0005-0000-0000-000000AD0000}"/>
    <cellStyle name="Normal 53 6 6" xfId="51746" xr:uid="{00000000-0005-0000-0000-000001AD0000}"/>
    <cellStyle name="Normal 53 7" xfId="28449" xr:uid="{00000000-0005-0000-0000-000002AD0000}"/>
    <cellStyle name="Normal 53 7 2" xfId="28450" xr:uid="{00000000-0005-0000-0000-000003AD0000}"/>
    <cellStyle name="Normal 53 7 2 2" xfId="28451" xr:uid="{00000000-0005-0000-0000-000004AD0000}"/>
    <cellStyle name="Normal 53 7 3" xfId="28452" xr:uid="{00000000-0005-0000-0000-000005AD0000}"/>
    <cellStyle name="Normal 53 7 4" xfId="28453" xr:uid="{00000000-0005-0000-0000-000006AD0000}"/>
    <cellStyle name="Normal 53 7 5" xfId="51748" xr:uid="{00000000-0005-0000-0000-000007AD0000}"/>
    <cellStyle name="Normal 53 8" xfId="28454" xr:uid="{00000000-0005-0000-0000-000008AD0000}"/>
    <cellStyle name="Normal 53 8 2" xfId="28455" xr:uid="{00000000-0005-0000-0000-000009AD0000}"/>
    <cellStyle name="Normal 53 8 2 2" xfId="28456" xr:uid="{00000000-0005-0000-0000-00000AAD0000}"/>
    <cellStyle name="Normal 53 8 3" xfId="28457" xr:uid="{00000000-0005-0000-0000-00000BAD0000}"/>
    <cellStyle name="Normal 53 8 4" xfId="28458" xr:uid="{00000000-0005-0000-0000-00000CAD0000}"/>
    <cellStyle name="Normal 53 9" xfId="28459" xr:uid="{00000000-0005-0000-0000-00000DAD0000}"/>
    <cellStyle name="Normal 53 9 2" xfId="28460" xr:uid="{00000000-0005-0000-0000-00000EAD0000}"/>
    <cellStyle name="Normal 54" xfId="28461" xr:uid="{00000000-0005-0000-0000-00000FAD0000}"/>
    <cellStyle name="Normal 54 2" xfId="28462" xr:uid="{00000000-0005-0000-0000-000010AD0000}"/>
    <cellStyle name="Normal 54 2 2" xfId="28463" xr:uid="{00000000-0005-0000-0000-000011AD0000}"/>
    <cellStyle name="Normal 54 3" xfId="28464" xr:uid="{00000000-0005-0000-0000-000012AD0000}"/>
    <cellStyle name="Normal 55" xfId="28465" xr:uid="{00000000-0005-0000-0000-000013AD0000}"/>
    <cellStyle name="Normal 55 2" xfId="28466" xr:uid="{00000000-0005-0000-0000-000014AD0000}"/>
    <cellStyle name="Normal 55 2 2" xfId="28467" xr:uid="{00000000-0005-0000-0000-000015AD0000}"/>
    <cellStyle name="Normal 55 3" xfId="28468" xr:uid="{00000000-0005-0000-0000-000016AD0000}"/>
    <cellStyle name="Normal 56" xfId="28469" xr:uid="{00000000-0005-0000-0000-000017AD0000}"/>
    <cellStyle name="Normal 56 10" xfId="28470" xr:uid="{00000000-0005-0000-0000-000018AD0000}"/>
    <cellStyle name="Normal 56 11" xfId="28471" xr:uid="{00000000-0005-0000-0000-000019AD0000}"/>
    <cellStyle name="Normal 56 12" xfId="35483" xr:uid="{00000000-0005-0000-0000-00001AAD0000}"/>
    <cellStyle name="Normal 56 13" xfId="51749" xr:uid="{00000000-0005-0000-0000-00001BAD0000}"/>
    <cellStyle name="Normal 56 2" xfId="28472" xr:uid="{00000000-0005-0000-0000-00001CAD0000}"/>
    <cellStyle name="Normal 56 2 10" xfId="28473" xr:uid="{00000000-0005-0000-0000-00001DAD0000}"/>
    <cellStyle name="Normal 56 2 11" xfId="35484" xr:uid="{00000000-0005-0000-0000-00001EAD0000}"/>
    <cellStyle name="Normal 56 2 12" xfId="51750" xr:uid="{00000000-0005-0000-0000-00001FAD0000}"/>
    <cellStyle name="Normal 56 2 2" xfId="28474" xr:uid="{00000000-0005-0000-0000-000020AD0000}"/>
    <cellStyle name="Normal 56 2 2 10" xfId="35485" xr:uid="{00000000-0005-0000-0000-000021AD0000}"/>
    <cellStyle name="Normal 56 2 2 11" xfId="51751" xr:uid="{00000000-0005-0000-0000-000022AD0000}"/>
    <cellStyle name="Normal 56 2 2 2" xfId="28475" xr:uid="{00000000-0005-0000-0000-000023AD0000}"/>
    <cellStyle name="Normal 56 2 2 2 2" xfId="28476" xr:uid="{00000000-0005-0000-0000-000024AD0000}"/>
    <cellStyle name="Normal 56 2 2 2 2 2" xfId="28477" xr:uid="{00000000-0005-0000-0000-000025AD0000}"/>
    <cellStyle name="Normal 56 2 2 2 2 2 2" xfId="28478" xr:uid="{00000000-0005-0000-0000-000026AD0000}"/>
    <cellStyle name="Normal 56 2 2 2 2 2 3" xfId="51754" xr:uid="{00000000-0005-0000-0000-000027AD0000}"/>
    <cellStyle name="Normal 56 2 2 2 2 3" xfId="28479" xr:uid="{00000000-0005-0000-0000-000028AD0000}"/>
    <cellStyle name="Normal 56 2 2 2 2 4" xfId="28480" xr:uid="{00000000-0005-0000-0000-000029AD0000}"/>
    <cellStyle name="Normal 56 2 2 2 2 5" xfId="40180" xr:uid="{00000000-0005-0000-0000-00002AAD0000}"/>
    <cellStyle name="Normal 56 2 2 2 2 6" xfId="51753" xr:uid="{00000000-0005-0000-0000-00002BAD0000}"/>
    <cellStyle name="Normal 56 2 2 2 3" xfId="28481" xr:uid="{00000000-0005-0000-0000-00002CAD0000}"/>
    <cellStyle name="Normal 56 2 2 2 3 2" xfId="28482" xr:uid="{00000000-0005-0000-0000-00002DAD0000}"/>
    <cellStyle name="Normal 56 2 2 2 3 3" xfId="51755" xr:uid="{00000000-0005-0000-0000-00002EAD0000}"/>
    <cellStyle name="Normal 56 2 2 2 4" xfId="28483" xr:uid="{00000000-0005-0000-0000-00002FAD0000}"/>
    <cellStyle name="Normal 56 2 2 2 5" xfId="28484" xr:uid="{00000000-0005-0000-0000-000030AD0000}"/>
    <cellStyle name="Normal 56 2 2 2 6" xfId="40179" xr:uid="{00000000-0005-0000-0000-000031AD0000}"/>
    <cellStyle name="Normal 56 2 2 2 7" xfId="51752" xr:uid="{00000000-0005-0000-0000-000032AD0000}"/>
    <cellStyle name="Normal 56 2 2 3" xfId="28485" xr:uid="{00000000-0005-0000-0000-000033AD0000}"/>
    <cellStyle name="Normal 56 2 2 3 2" xfId="28486" xr:uid="{00000000-0005-0000-0000-000034AD0000}"/>
    <cellStyle name="Normal 56 2 2 3 2 2" xfId="28487" xr:uid="{00000000-0005-0000-0000-000035AD0000}"/>
    <cellStyle name="Normal 56 2 2 3 2 2 2" xfId="28488" xr:uid="{00000000-0005-0000-0000-000036AD0000}"/>
    <cellStyle name="Normal 56 2 2 3 2 2 3" xfId="51758" xr:uid="{00000000-0005-0000-0000-000037AD0000}"/>
    <cellStyle name="Normal 56 2 2 3 2 3" xfId="28489" xr:uid="{00000000-0005-0000-0000-000038AD0000}"/>
    <cellStyle name="Normal 56 2 2 3 2 4" xfId="28490" xr:uid="{00000000-0005-0000-0000-000039AD0000}"/>
    <cellStyle name="Normal 56 2 2 3 2 5" xfId="40182" xr:uid="{00000000-0005-0000-0000-00003AAD0000}"/>
    <cellStyle name="Normal 56 2 2 3 2 6" xfId="51757" xr:uid="{00000000-0005-0000-0000-00003BAD0000}"/>
    <cellStyle name="Normal 56 2 2 3 3" xfId="28491" xr:uid="{00000000-0005-0000-0000-00003CAD0000}"/>
    <cellStyle name="Normal 56 2 2 3 3 2" xfId="28492" xr:uid="{00000000-0005-0000-0000-00003DAD0000}"/>
    <cellStyle name="Normal 56 2 2 3 3 3" xfId="51759" xr:uid="{00000000-0005-0000-0000-00003EAD0000}"/>
    <cellStyle name="Normal 56 2 2 3 4" xfId="28493" xr:uid="{00000000-0005-0000-0000-00003FAD0000}"/>
    <cellStyle name="Normal 56 2 2 3 5" xfId="28494" xr:uid="{00000000-0005-0000-0000-000040AD0000}"/>
    <cellStyle name="Normal 56 2 2 3 6" xfId="40181" xr:uid="{00000000-0005-0000-0000-000041AD0000}"/>
    <cellStyle name="Normal 56 2 2 3 7" xfId="51756" xr:uid="{00000000-0005-0000-0000-000042AD0000}"/>
    <cellStyle name="Normal 56 2 2 4" xfId="28495" xr:uid="{00000000-0005-0000-0000-000043AD0000}"/>
    <cellStyle name="Normal 56 2 2 4 2" xfId="28496" xr:uid="{00000000-0005-0000-0000-000044AD0000}"/>
    <cellStyle name="Normal 56 2 2 4 2 2" xfId="28497" xr:uid="{00000000-0005-0000-0000-000045AD0000}"/>
    <cellStyle name="Normal 56 2 2 4 2 3" xfId="51761" xr:uid="{00000000-0005-0000-0000-000046AD0000}"/>
    <cellStyle name="Normal 56 2 2 4 3" xfId="28498" xr:uid="{00000000-0005-0000-0000-000047AD0000}"/>
    <cellStyle name="Normal 56 2 2 4 4" xfId="28499" xr:uid="{00000000-0005-0000-0000-000048AD0000}"/>
    <cellStyle name="Normal 56 2 2 4 5" xfId="40183" xr:uid="{00000000-0005-0000-0000-000049AD0000}"/>
    <cellStyle name="Normal 56 2 2 4 6" xfId="51760" xr:uid="{00000000-0005-0000-0000-00004AAD0000}"/>
    <cellStyle name="Normal 56 2 2 5" xfId="28500" xr:uid="{00000000-0005-0000-0000-00004BAD0000}"/>
    <cellStyle name="Normal 56 2 2 5 2" xfId="28501" xr:uid="{00000000-0005-0000-0000-00004CAD0000}"/>
    <cellStyle name="Normal 56 2 2 5 2 2" xfId="28502" xr:uid="{00000000-0005-0000-0000-00004DAD0000}"/>
    <cellStyle name="Normal 56 2 2 5 3" xfId="28503" xr:uid="{00000000-0005-0000-0000-00004EAD0000}"/>
    <cellStyle name="Normal 56 2 2 5 4" xfId="28504" xr:uid="{00000000-0005-0000-0000-00004FAD0000}"/>
    <cellStyle name="Normal 56 2 2 5 5" xfId="51762" xr:uid="{00000000-0005-0000-0000-000050AD0000}"/>
    <cellStyle name="Normal 56 2 2 6" xfId="28505" xr:uid="{00000000-0005-0000-0000-000051AD0000}"/>
    <cellStyle name="Normal 56 2 2 6 2" xfId="28506" xr:uid="{00000000-0005-0000-0000-000052AD0000}"/>
    <cellStyle name="Normal 56 2 2 6 2 2" xfId="28507" xr:uid="{00000000-0005-0000-0000-000053AD0000}"/>
    <cellStyle name="Normal 56 2 2 6 3" xfId="28508" xr:uid="{00000000-0005-0000-0000-000054AD0000}"/>
    <cellStyle name="Normal 56 2 2 6 4" xfId="28509" xr:uid="{00000000-0005-0000-0000-000055AD0000}"/>
    <cellStyle name="Normal 56 2 2 7" xfId="28510" xr:uid="{00000000-0005-0000-0000-000056AD0000}"/>
    <cellStyle name="Normal 56 2 2 7 2" xfId="28511" xr:uid="{00000000-0005-0000-0000-000057AD0000}"/>
    <cellStyle name="Normal 56 2 2 8" xfId="28512" xr:uid="{00000000-0005-0000-0000-000058AD0000}"/>
    <cellStyle name="Normal 56 2 2 9" xfId="28513" xr:uid="{00000000-0005-0000-0000-000059AD0000}"/>
    <cellStyle name="Normal 56 2 3" xfId="28514" xr:uid="{00000000-0005-0000-0000-00005AAD0000}"/>
    <cellStyle name="Normal 56 2 3 2" xfId="28515" xr:uid="{00000000-0005-0000-0000-00005BAD0000}"/>
    <cellStyle name="Normal 56 2 3 2 2" xfId="28516" xr:uid="{00000000-0005-0000-0000-00005CAD0000}"/>
    <cellStyle name="Normal 56 2 3 2 2 2" xfId="28517" xr:uid="{00000000-0005-0000-0000-00005DAD0000}"/>
    <cellStyle name="Normal 56 2 3 2 2 3" xfId="51765" xr:uid="{00000000-0005-0000-0000-00005EAD0000}"/>
    <cellStyle name="Normal 56 2 3 2 3" xfId="28518" xr:uid="{00000000-0005-0000-0000-00005FAD0000}"/>
    <cellStyle name="Normal 56 2 3 2 4" xfId="28519" xr:uid="{00000000-0005-0000-0000-000060AD0000}"/>
    <cellStyle name="Normal 56 2 3 2 5" xfId="40185" xr:uid="{00000000-0005-0000-0000-000061AD0000}"/>
    <cellStyle name="Normal 56 2 3 2 6" xfId="51764" xr:uid="{00000000-0005-0000-0000-000062AD0000}"/>
    <cellStyle name="Normal 56 2 3 3" xfId="28520" xr:uid="{00000000-0005-0000-0000-000063AD0000}"/>
    <cellStyle name="Normal 56 2 3 3 2" xfId="28521" xr:uid="{00000000-0005-0000-0000-000064AD0000}"/>
    <cellStyle name="Normal 56 2 3 3 3" xfId="51766" xr:uid="{00000000-0005-0000-0000-000065AD0000}"/>
    <cellStyle name="Normal 56 2 3 4" xfId="28522" xr:uid="{00000000-0005-0000-0000-000066AD0000}"/>
    <cellStyle name="Normal 56 2 3 5" xfId="28523" xr:uid="{00000000-0005-0000-0000-000067AD0000}"/>
    <cellStyle name="Normal 56 2 3 6" xfId="40184" xr:uid="{00000000-0005-0000-0000-000068AD0000}"/>
    <cellStyle name="Normal 56 2 3 7" xfId="51763" xr:uid="{00000000-0005-0000-0000-000069AD0000}"/>
    <cellStyle name="Normal 56 2 4" xfId="28524" xr:uid="{00000000-0005-0000-0000-00006AAD0000}"/>
    <cellStyle name="Normal 56 2 4 2" xfId="28525" xr:uid="{00000000-0005-0000-0000-00006BAD0000}"/>
    <cellStyle name="Normal 56 2 4 2 2" xfId="28526" xr:uid="{00000000-0005-0000-0000-00006CAD0000}"/>
    <cellStyle name="Normal 56 2 4 2 2 2" xfId="28527" xr:uid="{00000000-0005-0000-0000-00006DAD0000}"/>
    <cellStyle name="Normal 56 2 4 2 2 3" xfId="51769" xr:uid="{00000000-0005-0000-0000-00006EAD0000}"/>
    <cellStyle name="Normal 56 2 4 2 3" xfId="28528" xr:uid="{00000000-0005-0000-0000-00006FAD0000}"/>
    <cellStyle name="Normal 56 2 4 2 4" xfId="28529" xr:uid="{00000000-0005-0000-0000-000070AD0000}"/>
    <cellStyle name="Normal 56 2 4 2 5" xfId="40187" xr:uid="{00000000-0005-0000-0000-000071AD0000}"/>
    <cellStyle name="Normal 56 2 4 2 6" xfId="51768" xr:uid="{00000000-0005-0000-0000-000072AD0000}"/>
    <cellStyle name="Normal 56 2 4 3" xfId="28530" xr:uid="{00000000-0005-0000-0000-000073AD0000}"/>
    <cellStyle name="Normal 56 2 4 3 2" xfId="28531" xr:uid="{00000000-0005-0000-0000-000074AD0000}"/>
    <cellStyle name="Normal 56 2 4 3 3" xfId="51770" xr:uid="{00000000-0005-0000-0000-000075AD0000}"/>
    <cellStyle name="Normal 56 2 4 4" xfId="28532" xr:uid="{00000000-0005-0000-0000-000076AD0000}"/>
    <cellStyle name="Normal 56 2 4 5" xfId="28533" xr:uid="{00000000-0005-0000-0000-000077AD0000}"/>
    <cellStyle name="Normal 56 2 4 6" xfId="40186" xr:uid="{00000000-0005-0000-0000-000078AD0000}"/>
    <cellStyle name="Normal 56 2 4 7" xfId="51767" xr:uid="{00000000-0005-0000-0000-000079AD0000}"/>
    <cellStyle name="Normal 56 2 5" xfId="28534" xr:uid="{00000000-0005-0000-0000-00007AAD0000}"/>
    <cellStyle name="Normal 56 2 5 2" xfId="28535" xr:uid="{00000000-0005-0000-0000-00007BAD0000}"/>
    <cellStyle name="Normal 56 2 5 2 2" xfId="28536" xr:uid="{00000000-0005-0000-0000-00007CAD0000}"/>
    <cellStyle name="Normal 56 2 5 2 3" xfId="51772" xr:uid="{00000000-0005-0000-0000-00007DAD0000}"/>
    <cellStyle name="Normal 56 2 5 3" xfId="28537" xr:uid="{00000000-0005-0000-0000-00007EAD0000}"/>
    <cellStyle name="Normal 56 2 5 4" xfId="28538" xr:uid="{00000000-0005-0000-0000-00007FAD0000}"/>
    <cellStyle name="Normal 56 2 5 5" xfId="40188" xr:uid="{00000000-0005-0000-0000-000080AD0000}"/>
    <cellStyle name="Normal 56 2 5 6" xfId="51771" xr:uid="{00000000-0005-0000-0000-000081AD0000}"/>
    <cellStyle name="Normal 56 2 6" xfId="28539" xr:uid="{00000000-0005-0000-0000-000082AD0000}"/>
    <cellStyle name="Normal 56 2 6 2" xfId="28540" xr:uid="{00000000-0005-0000-0000-000083AD0000}"/>
    <cellStyle name="Normal 56 2 6 2 2" xfId="28541" xr:uid="{00000000-0005-0000-0000-000084AD0000}"/>
    <cellStyle name="Normal 56 2 6 3" xfId="28542" xr:uid="{00000000-0005-0000-0000-000085AD0000}"/>
    <cellStyle name="Normal 56 2 6 4" xfId="28543" xr:uid="{00000000-0005-0000-0000-000086AD0000}"/>
    <cellStyle name="Normal 56 2 6 5" xfId="51773" xr:uid="{00000000-0005-0000-0000-000087AD0000}"/>
    <cellStyle name="Normal 56 2 7" xfId="28544" xr:uid="{00000000-0005-0000-0000-000088AD0000}"/>
    <cellStyle name="Normal 56 2 7 2" xfId="28545" xr:uid="{00000000-0005-0000-0000-000089AD0000}"/>
    <cellStyle name="Normal 56 2 7 2 2" xfId="28546" xr:uid="{00000000-0005-0000-0000-00008AAD0000}"/>
    <cellStyle name="Normal 56 2 7 3" xfId="28547" xr:uid="{00000000-0005-0000-0000-00008BAD0000}"/>
    <cellStyle name="Normal 56 2 7 4" xfId="28548" xr:uid="{00000000-0005-0000-0000-00008CAD0000}"/>
    <cellStyle name="Normal 56 2 8" xfId="28549" xr:uid="{00000000-0005-0000-0000-00008DAD0000}"/>
    <cellStyle name="Normal 56 2 8 2" xfId="28550" xr:uid="{00000000-0005-0000-0000-00008EAD0000}"/>
    <cellStyle name="Normal 56 2 9" xfId="28551" xr:uid="{00000000-0005-0000-0000-00008FAD0000}"/>
    <cellStyle name="Normal 56 3" xfId="28552" xr:uid="{00000000-0005-0000-0000-000090AD0000}"/>
    <cellStyle name="Normal 56 3 10" xfId="35486" xr:uid="{00000000-0005-0000-0000-000091AD0000}"/>
    <cellStyle name="Normal 56 3 11" xfId="51774" xr:uid="{00000000-0005-0000-0000-000092AD0000}"/>
    <cellStyle name="Normal 56 3 2" xfId="28553" xr:uid="{00000000-0005-0000-0000-000093AD0000}"/>
    <cellStyle name="Normal 56 3 2 2" xfId="28554" xr:uid="{00000000-0005-0000-0000-000094AD0000}"/>
    <cellStyle name="Normal 56 3 2 2 2" xfId="28555" xr:uid="{00000000-0005-0000-0000-000095AD0000}"/>
    <cellStyle name="Normal 56 3 2 2 2 2" xfId="28556" xr:uid="{00000000-0005-0000-0000-000096AD0000}"/>
    <cellStyle name="Normal 56 3 2 2 2 3" xfId="51777" xr:uid="{00000000-0005-0000-0000-000097AD0000}"/>
    <cellStyle name="Normal 56 3 2 2 3" xfId="28557" xr:uid="{00000000-0005-0000-0000-000098AD0000}"/>
    <cellStyle name="Normal 56 3 2 2 4" xfId="28558" xr:uid="{00000000-0005-0000-0000-000099AD0000}"/>
    <cellStyle name="Normal 56 3 2 2 5" xfId="40190" xr:uid="{00000000-0005-0000-0000-00009AAD0000}"/>
    <cellStyle name="Normal 56 3 2 2 6" xfId="51776" xr:uid="{00000000-0005-0000-0000-00009BAD0000}"/>
    <cellStyle name="Normal 56 3 2 3" xfId="28559" xr:uid="{00000000-0005-0000-0000-00009CAD0000}"/>
    <cellStyle name="Normal 56 3 2 3 2" xfId="28560" xr:uid="{00000000-0005-0000-0000-00009DAD0000}"/>
    <cellStyle name="Normal 56 3 2 3 3" xfId="51778" xr:uid="{00000000-0005-0000-0000-00009EAD0000}"/>
    <cellStyle name="Normal 56 3 2 4" xfId="28561" xr:uid="{00000000-0005-0000-0000-00009FAD0000}"/>
    <cellStyle name="Normal 56 3 2 5" xfId="28562" xr:uid="{00000000-0005-0000-0000-0000A0AD0000}"/>
    <cellStyle name="Normal 56 3 2 6" xfId="40189" xr:uid="{00000000-0005-0000-0000-0000A1AD0000}"/>
    <cellStyle name="Normal 56 3 2 7" xfId="51775" xr:uid="{00000000-0005-0000-0000-0000A2AD0000}"/>
    <cellStyle name="Normal 56 3 3" xfId="28563" xr:uid="{00000000-0005-0000-0000-0000A3AD0000}"/>
    <cellStyle name="Normal 56 3 3 2" xfId="28564" xr:uid="{00000000-0005-0000-0000-0000A4AD0000}"/>
    <cellStyle name="Normal 56 3 3 2 2" xfId="28565" xr:uid="{00000000-0005-0000-0000-0000A5AD0000}"/>
    <cellStyle name="Normal 56 3 3 2 2 2" xfId="28566" xr:uid="{00000000-0005-0000-0000-0000A6AD0000}"/>
    <cellStyle name="Normal 56 3 3 2 2 3" xfId="51781" xr:uid="{00000000-0005-0000-0000-0000A7AD0000}"/>
    <cellStyle name="Normal 56 3 3 2 3" xfId="28567" xr:uid="{00000000-0005-0000-0000-0000A8AD0000}"/>
    <cellStyle name="Normal 56 3 3 2 4" xfId="28568" xr:uid="{00000000-0005-0000-0000-0000A9AD0000}"/>
    <cellStyle name="Normal 56 3 3 2 5" xfId="40192" xr:uid="{00000000-0005-0000-0000-0000AAAD0000}"/>
    <cellStyle name="Normal 56 3 3 2 6" xfId="51780" xr:uid="{00000000-0005-0000-0000-0000ABAD0000}"/>
    <cellStyle name="Normal 56 3 3 3" xfId="28569" xr:uid="{00000000-0005-0000-0000-0000ACAD0000}"/>
    <cellStyle name="Normal 56 3 3 3 2" xfId="28570" xr:uid="{00000000-0005-0000-0000-0000ADAD0000}"/>
    <cellStyle name="Normal 56 3 3 3 3" xfId="51782" xr:uid="{00000000-0005-0000-0000-0000AEAD0000}"/>
    <cellStyle name="Normal 56 3 3 4" xfId="28571" xr:uid="{00000000-0005-0000-0000-0000AFAD0000}"/>
    <cellStyle name="Normal 56 3 3 5" xfId="28572" xr:uid="{00000000-0005-0000-0000-0000B0AD0000}"/>
    <cellStyle name="Normal 56 3 3 6" xfId="40191" xr:uid="{00000000-0005-0000-0000-0000B1AD0000}"/>
    <cellStyle name="Normal 56 3 3 7" xfId="51779" xr:uid="{00000000-0005-0000-0000-0000B2AD0000}"/>
    <cellStyle name="Normal 56 3 4" xfId="28573" xr:uid="{00000000-0005-0000-0000-0000B3AD0000}"/>
    <cellStyle name="Normal 56 3 4 2" xfId="28574" xr:uid="{00000000-0005-0000-0000-0000B4AD0000}"/>
    <cellStyle name="Normal 56 3 4 2 2" xfId="28575" xr:uid="{00000000-0005-0000-0000-0000B5AD0000}"/>
    <cellStyle name="Normal 56 3 4 2 3" xfId="51784" xr:uid="{00000000-0005-0000-0000-0000B6AD0000}"/>
    <cellStyle name="Normal 56 3 4 3" xfId="28576" xr:uid="{00000000-0005-0000-0000-0000B7AD0000}"/>
    <cellStyle name="Normal 56 3 4 4" xfId="28577" xr:uid="{00000000-0005-0000-0000-0000B8AD0000}"/>
    <cellStyle name="Normal 56 3 4 5" xfId="40193" xr:uid="{00000000-0005-0000-0000-0000B9AD0000}"/>
    <cellStyle name="Normal 56 3 4 6" xfId="51783" xr:uid="{00000000-0005-0000-0000-0000BAAD0000}"/>
    <cellStyle name="Normal 56 3 5" xfId="28578" xr:uid="{00000000-0005-0000-0000-0000BBAD0000}"/>
    <cellStyle name="Normal 56 3 5 2" xfId="28579" xr:uid="{00000000-0005-0000-0000-0000BCAD0000}"/>
    <cellStyle name="Normal 56 3 5 2 2" xfId="28580" xr:uid="{00000000-0005-0000-0000-0000BDAD0000}"/>
    <cellStyle name="Normal 56 3 5 3" xfId="28581" xr:uid="{00000000-0005-0000-0000-0000BEAD0000}"/>
    <cellStyle name="Normal 56 3 5 4" xfId="28582" xr:uid="{00000000-0005-0000-0000-0000BFAD0000}"/>
    <cellStyle name="Normal 56 3 5 5" xfId="51785" xr:uid="{00000000-0005-0000-0000-0000C0AD0000}"/>
    <cellStyle name="Normal 56 3 6" xfId="28583" xr:uid="{00000000-0005-0000-0000-0000C1AD0000}"/>
    <cellStyle name="Normal 56 3 6 2" xfId="28584" xr:uid="{00000000-0005-0000-0000-0000C2AD0000}"/>
    <cellStyle name="Normal 56 3 6 2 2" xfId="28585" xr:uid="{00000000-0005-0000-0000-0000C3AD0000}"/>
    <cellStyle name="Normal 56 3 6 3" xfId="28586" xr:uid="{00000000-0005-0000-0000-0000C4AD0000}"/>
    <cellStyle name="Normal 56 3 6 4" xfId="28587" xr:uid="{00000000-0005-0000-0000-0000C5AD0000}"/>
    <cellStyle name="Normal 56 3 7" xfId="28588" xr:uid="{00000000-0005-0000-0000-0000C6AD0000}"/>
    <cellStyle name="Normal 56 3 7 2" xfId="28589" xr:uid="{00000000-0005-0000-0000-0000C7AD0000}"/>
    <cellStyle name="Normal 56 3 8" xfId="28590" xr:uid="{00000000-0005-0000-0000-0000C8AD0000}"/>
    <cellStyle name="Normal 56 3 9" xfId="28591" xr:uid="{00000000-0005-0000-0000-0000C9AD0000}"/>
    <cellStyle name="Normal 56 4" xfId="28592" xr:uid="{00000000-0005-0000-0000-0000CAAD0000}"/>
    <cellStyle name="Normal 56 4 2" xfId="28593" xr:uid="{00000000-0005-0000-0000-0000CBAD0000}"/>
    <cellStyle name="Normal 56 4 2 2" xfId="28594" xr:uid="{00000000-0005-0000-0000-0000CCAD0000}"/>
    <cellStyle name="Normal 56 4 2 2 2" xfId="28595" xr:uid="{00000000-0005-0000-0000-0000CDAD0000}"/>
    <cellStyle name="Normal 56 4 2 2 3" xfId="51788" xr:uid="{00000000-0005-0000-0000-0000CEAD0000}"/>
    <cellStyle name="Normal 56 4 2 3" xfId="28596" xr:uid="{00000000-0005-0000-0000-0000CFAD0000}"/>
    <cellStyle name="Normal 56 4 2 4" xfId="28597" xr:uid="{00000000-0005-0000-0000-0000D0AD0000}"/>
    <cellStyle name="Normal 56 4 2 5" xfId="40195" xr:uid="{00000000-0005-0000-0000-0000D1AD0000}"/>
    <cellStyle name="Normal 56 4 2 6" xfId="51787" xr:uid="{00000000-0005-0000-0000-0000D2AD0000}"/>
    <cellStyle name="Normal 56 4 3" xfId="28598" xr:uid="{00000000-0005-0000-0000-0000D3AD0000}"/>
    <cellStyle name="Normal 56 4 3 2" xfId="28599" xr:uid="{00000000-0005-0000-0000-0000D4AD0000}"/>
    <cellStyle name="Normal 56 4 3 3" xfId="51789" xr:uid="{00000000-0005-0000-0000-0000D5AD0000}"/>
    <cellStyle name="Normal 56 4 4" xfId="28600" xr:uid="{00000000-0005-0000-0000-0000D6AD0000}"/>
    <cellStyle name="Normal 56 4 5" xfId="28601" xr:uid="{00000000-0005-0000-0000-0000D7AD0000}"/>
    <cellStyle name="Normal 56 4 6" xfId="40194" xr:uid="{00000000-0005-0000-0000-0000D8AD0000}"/>
    <cellStyle name="Normal 56 4 7" xfId="51786" xr:uid="{00000000-0005-0000-0000-0000D9AD0000}"/>
    <cellStyle name="Normal 56 5" xfId="28602" xr:uid="{00000000-0005-0000-0000-0000DAAD0000}"/>
    <cellStyle name="Normal 56 5 2" xfId="28603" xr:uid="{00000000-0005-0000-0000-0000DBAD0000}"/>
    <cellStyle name="Normal 56 5 2 2" xfId="28604" xr:uid="{00000000-0005-0000-0000-0000DCAD0000}"/>
    <cellStyle name="Normal 56 5 2 2 2" xfId="28605" xr:uid="{00000000-0005-0000-0000-0000DDAD0000}"/>
    <cellStyle name="Normal 56 5 2 2 3" xfId="51792" xr:uid="{00000000-0005-0000-0000-0000DEAD0000}"/>
    <cellStyle name="Normal 56 5 2 3" xfId="28606" xr:uid="{00000000-0005-0000-0000-0000DFAD0000}"/>
    <cellStyle name="Normal 56 5 2 4" xfId="28607" xr:uid="{00000000-0005-0000-0000-0000E0AD0000}"/>
    <cellStyle name="Normal 56 5 2 5" xfId="40197" xr:uid="{00000000-0005-0000-0000-0000E1AD0000}"/>
    <cellStyle name="Normal 56 5 2 6" xfId="51791" xr:uid="{00000000-0005-0000-0000-0000E2AD0000}"/>
    <cellStyle name="Normal 56 5 3" xfId="28608" xr:uid="{00000000-0005-0000-0000-0000E3AD0000}"/>
    <cellStyle name="Normal 56 5 3 2" xfId="28609" xr:uid="{00000000-0005-0000-0000-0000E4AD0000}"/>
    <cellStyle name="Normal 56 5 3 3" xfId="51793" xr:uid="{00000000-0005-0000-0000-0000E5AD0000}"/>
    <cellStyle name="Normal 56 5 4" xfId="28610" xr:uid="{00000000-0005-0000-0000-0000E6AD0000}"/>
    <cellStyle name="Normal 56 5 5" xfId="28611" xr:uid="{00000000-0005-0000-0000-0000E7AD0000}"/>
    <cellStyle name="Normal 56 5 6" xfId="40196" xr:uid="{00000000-0005-0000-0000-0000E8AD0000}"/>
    <cellStyle name="Normal 56 5 7" xfId="51790" xr:uid="{00000000-0005-0000-0000-0000E9AD0000}"/>
    <cellStyle name="Normal 56 6" xfId="28612" xr:uid="{00000000-0005-0000-0000-0000EAAD0000}"/>
    <cellStyle name="Normal 56 6 2" xfId="28613" xr:uid="{00000000-0005-0000-0000-0000EBAD0000}"/>
    <cellStyle name="Normal 56 6 2 2" xfId="28614" xr:uid="{00000000-0005-0000-0000-0000ECAD0000}"/>
    <cellStyle name="Normal 56 6 2 3" xfId="51795" xr:uid="{00000000-0005-0000-0000-0000EDAD0000}"/>
    <cellStyle name="Normal 56 6 3" xfId="28615" xr:uid="{00000000-0005-0000-0000-0000EEAD0000}"/>
    <cellStyle name="Normal 56 6 4" xfId="28616" xr:uid="{00000000-0005-0000-0000-0000EFAD0000}"/>
    <cellStyle name="Normal 56 6 5" xfId="40198" xr:uid="{00000000-0005-0000-0000-0000F0AD0000}"/>
    <cellStyle name="Normal 56 6 6" xfId="51794" xr:uid="{00000000-0005-0000-0000-0000F1AD0000}"/>
    <cellStyle name="Normal 56 7" xfId="28617" xr:uid="{00000000-0005-0000-0000-0000F2AD0000}"/>
    <cellStyle name="Normal 56 7 2" xfId="28618" xr:uid="{00000000-0005-0000-0000-0000F3AD0000}"/>
    <cellStyle name="Normal 56 7 2 2" xfId="28619" xr:uid="{00000000-0005-0000-0000-0000F4AD0000}"/>
    <cellStyle name="Normal 56 7 3" xfId="28620" xr:uid="{00000000-0005-0000-0000-0000F5AD0000}"/>
    <cellStyle name="Normal 56 7 4" xfId="28621" xr:uid="{00000000-0005-0000-0000-0000F6AD0000}"/>
    <cellStyle name="Normal 56 7 5" xfId="51796" xr:uid="{00000000-0005-0000-0000-0000F7AD0000}"/>
    <cellStyle name="Normal 56 8" xfId="28622" xr:uid="{00000000-0005-0000-0000-0000F8AD0000}"/>
    <cellStyle name="Normal 56 8 2" xfId="28623" xr:uid="{00000000-0005-0000-0000-0000F9AD0000}"/>
    <cellStyle name="Normal 56 8 2 2" xfId="28624" xr:uid="{00000000-0005-0000-0000-0000FAAD0000}"/>
    <cellStyle name="Normal 56 8 3" xfId="28625" xr:uid="{00000000-0005-0000-0000-0000FBAD0000}"/>
    <cellStyle name="Normal 56 8 4" xfId="28626" xr:uid="{00000000-0005-0000-0000-0000FCAD0000}"/>
    <cellStyle name="Normal 56 9" xfId="28627" xr:uid="{00000000-0005-0000-0000-0000FDAD0000}"/>
    <cellStyle name="Normal 56 9 2" xfId="28628" xr:uid="{00000000-0005-0000-0000-0000FEAD0000}"/>
    <cellStyle name="Normal 57" xfId="28629" xr:uid="{00000000-0005-0000-0000-0000FFAD0000}"/>
    <cellStyle name="Normal 57 10" xfId="28630" xr:uid="{00000000-0005-0000-0000-000000AE0000}"/>
    <cellStyle name="Normal 57 11" xfId="28631" xr:uid="{00000000-0005-0000-0000-000001AE0000}"/>
    <cellStyle name="Normal 57 12" xfId="35487" xr:uid="{00000000-0005-0000-0000-000002AE0000}"/>
    <cellStyle name="Normal 57 13" xfId="51797" xr:uid="{00000000-0005-0000-0000-000003AE0000}"/>
    <cellStyle name="Normal 57 2" xfId="28632" xr:uid="{00000000-0005-0000-0000-000004AE0000}"/>
    <cellStyle name="Normal 57 2 10" xfId="28633" xr:uid="{00000000-0005-0000-0000-000005AE0000}"/>
    <cellStyle name="Normal 57 2 11" xfId="35488" xr:uid="{00000000-0005-0000-0000-000006AE0000}"/>
    <cellStyle name="Normal 57 2 12" xfId="51798" xr:uid="{00000000-0005-0000-0000-000007AE0000}"/>
    <cellStyle name="Normal 57 2 2" xfId="28634" xr:uid="{00000000-0005-0000-0000-000008AE0000}"/>
    <cellStyle name="Normal 57 2 2 10" xfId="35489" xr:uid="{00000000-0005-0000-0000-000009AE0000}"/>
    <cellStyle name="Normal 57 2 2 11" xfId="51799" xr:uid="{00000000-0005-0000-0000-00000AAE0000}"/>
    <cellStyle name="Normal 57 2 2 2" xfId="28635" xr:uid="{00000000-0005-0000-0000-00000BAE0000}"/>
    <cellStyle name="Normal 57 2 2 2 2" xfId="28636" xr:uid="{00000000-0005-0000-0000-00000CAE0000}"/>
    <cellStyle name="Normal 57 2 2 2 2 2" xfId="28637" xr:uid="{00000000-0005-0000-0000-00000DAE0000}"/>
    <cellStyle name="Normal 57 2 2 2 2 2 2" xfId="28638" xr:uid="{00000000-0005-0000-0000-00000EAE0000}"/>
    <cellStyle name="Normal 57 2 2 2 2 2 3" xfId="51802" xr:uid="{00000000-0005-0000-0000-00000FAE0000}"/>
    <cellStyle name="Normal 57 2 2 2 2 3" xfId="28639" xr:uid="{00000000-0005-0000-0000-000010AE0000}"/>
    <cellStyle name="Normal 57 2 2 2 2 4" xfId="28640" xr:uid="{00000000-0005-0000-0000-000011AE0000}"/>
    <cellStyle name="Normal 57 2 2 2 2 5" xfId="40200" xr:uid="{00000000-0005-0000-0000-000012AE0000}"/>
    <cellStyle name="Normal 57 2 2 2 2 6" xfId="51801" xr:uid="{00000000-0005-0000-0000-000013AE0000}"/>
    <cellStyle name="Normal 57 2 2 2 3" xfId="28641" xr:uid="{00000000-0005-0000-0000-000014AE0000}"/>
    <cellStyle name="Normal 57 2 2 2 3 2" xfId="28642" xr:uid="{00000000-0005-0000-0000-000015AE0000}"/>
    <cellStyle name="Normal 57 2 2 2 3 3" xfId="51803" xr:uid="{00000000-0005-0000-0000-000016AE0000}"/>
    <cellStyle name="Normal 57 2 2 2 4" xfId="28643" xr:uid="{00000000-0005-0000-0000-000017AE0000}"/>
    <cellStyle name="Normal 57 2 2 2 5" xfId="28644" xr:uid="{00000000-0005-0000-0000-000018AE0000}"/>
    <cellStyle name="Normal 57 2 2 2 6" xfId="40199" xr:uid="{00000000-0005-0000-0000-000019AE0000}"/>
    <cellStyle name="Normal 57 2 2 2 7" xfId="51800" xr:uid="{00000000-0005-0000-0000-00001AAE0000}"/>
    <cellStyle name="Normal 57 2 2 3" xfId="28645" xr:uid="{00000000-0005-0000-0000-00001BAE0000}"/>
    <cellStyle name="Normal 57 2 2 3 2" xfId="28646" xr:uid="{00000000-0005-0000-0000-00001CAE0000}"/>
    <cellStyle name="Normal 57 2 2 3 2 2" xfId="28647" xr:uid="{00000000-0005-0000-0000-00001DAE0000}"/>
    <cellStyle name="Normal 57 2 2 3 2 2 2" xfId="28648" xr:uid="{00000000-0005-0000-0000-00001EAE0000}"/>
    <cellStyle name="Normal 57 2 2 3 2 2 3" xfId="51806" xr:uid="{00000000-0005-0000-0000-00001FAE0000}"/>
    <cellStyle name="Normal 57 2 2 3 2 3" xfId="28649" xr:uid="{00000000-0005-0000-0000-000020AE0000}"/>
    <cellStyle name="Normal 57 2 2 3 2 4" xfId="28650" xr:uid="{00000000-0005-0000-0000-000021AE0000}"/>
    <cellStyle name="Normal 57 2 2 3 2 5" xfId="40202" xr:uid="{00000000-0005-0000-0000-000022AE0000}"/>
    <cellStyle name="Normal 57 2 2 3 2 6" xfId="51805" xr:uid="{00000000-0005-0000-0000-000023AE0000}"/>
    <cellStyle name="Normal 57 2 2 3 3" xfId="28651" xr:uid="{00000000-0005-0000-0000-000024AE0000}"/>
    <cellStyle name="Normal 57 2 2 3 3 2" xfId="28652" xr:uid="{00000000-0005-0000-0000-000025AE0000}"/>
    <cellStyle name="Normal 57 2 2 3 3 3" xfId="51807" xr:uid="{00000000-0005-0000-0000-000026AE0000}"/>
    <cellStyle name="Normal 57 2 2 3 4" xfId="28653" xr:uid="{00000000-0005-0000-0000-000027AE0000}"/>
    <cellStyle name="Normal 57 2 2 3 5" xfId="28654" xr:uid="{00000000-0005-0000-0000-000028AE0000}"/>
    <cellStyle name="Normal 57 2 2 3 6" xfId="40201" xr:uid="{00000000-0005-0000-0000-000029AE0000}"/>
    <cellStyle name="Normal 57 2 2 3 7" xfId="51804" xr:uid="{00000000-0005-0000-0000-00002AAE0000}"/>
    <cellStyle name="Normal 57 2 2 4" xfId="28655" xr:uid="{00000000-0005-0000-0000-00002BAE0000}"/>
    <cellStyle name="Normal 57 2 2 4 2" xfId="28656" xr:uid="{00000000-0005-0000-0000-00002CAE0000}"/>
    <cellStyle name="Normal 57 2 2 4 2 2" xfId="28657" xr:uid="{00000000-0005-0000-0000-00002DAE0000}"/>
    <cellStyle name="Normal 57 2 2 4 2 3" xfId="51809" xr:uid="{00000000-0005-0000-0000-00002EAE0000}"/>
    <cellStyle name="Normal 57 2 2 4 3" xfId="28658" xr:uid="{00000000-0005-0000-0000-00002FAE0000}"/>
    <cellStyle name="Normal 57 2 2 4 4" xfId="28659" xr:uid="{00000000-0005-0000-0000-000030AE0000}"/>
    <cellStyle name="Normal 57 2 2 4 5" xfId="40203" xr:uid="{00000000-0005-0000-0000-000031AE0000}"/>
    <cellStyle name="Normal 57 2 2 4 6" xfId="51808" xr:uid="{00000000-0005-0000-0000-000032AE0000}"/>
    <cellStyle name="Normal 57 2 2 5" xfId="28660" xr:uid="{00000000-0005-0000-0000-000033AE0000}"/>
    <cellStyle name="Normal 57 2 2 5 2" xfId="28661" xr:uid="{00000000-0005-0000-0000-000034AE0000}"/>
    <cellStyle name="Normal 57 2 2 5 2 2" xfId="28662" xr:uid="{00000000-0005-0000-0000-000035AE0000}"/>
    <cellStyle name="Normal 57 2 2 5 3" xfId="28663" xr:uid="{00000000-0005-0000-0000-000036AE0000}"/>
    <cellStyle name="Normal 57 2 2 5 4" xfId="28664" xr:uid="{00000000-0005-0000-0000-000037AE0000}"/>
    <cellStyle name="Normal 57 2 2 5 5" xfId="51810" xr:uid="{00000000-0005-0000-0000-000038AE0000}"/>
    <cellStyle name="Normal 57 2 2 6" xfId="28665" xr:uid="{00000000-0005-0000-0000-000039AE0000}"/>
    <cellStyle name="Normal 57 2 2 6 2" xfId="28666" xr:uid="{00000000-0005-0000-0000-00003AAE0000}"/>
    <cellStyle name="Normal 57 2 2 6 2 2" xfId="28667" xr:uid="{00000000-0005-0000-0000-00003BAE0000}"/>
    <cellStyle name="Normal 57 2 2 6 3" xfId="28668" xr:uid="{00000000-0005-0000-0000-00003CAE0000}"/>
    <cellStyle name="Normal 57 2 2 6 4" xfId="28669" xr:uid="{00000000-0005-0000-0000-00003DAE0000}"/>
    <cellStyle name="Normal 57 2 2 7" xfId="28670" xr:uid="{00000000-0005-0000-0000-00003EAE0000}"/>
    <cellStyle name="Normal 57 2 2 7 2" xfId="28671" xr:uid="{00000000-0005-0000-0000-00003FAE0000}"/>
    <cellStyle name="Normal 57 2 2 8" xfId="28672" xr:uid="{00000000-0005-0000-0000-000040AE0000}"/>
    <cellStyle name="Normal 57 2 2 9" xfId="28673" xr:uid="{00000000-0005-0000-0000-000041AE0000}"/>
    <cellStyle name="Normal 57 2 3" xfId="28674" xr:uid="{00000000-0005-0000-0000-000042AE0000}"/>
    <cellStyle name="Normal 57 2 3 2" xfId="28675" xr:uid="{00000000-0005-0000-0000-000043AE0000}"/>
    <cellStyle name="Normal 57 2 3 2 2" xfId="28676" xr:uid="{00000000-0005-0000-0000-000044AE0000}"/>
    <cellStyle name="Normal 57 2 3 2 2 2" xfId="28677" xr:uid="{00000000-0005-0000-0000-000045AE0000}"/>
    <cellStyle name="Normal 57 2 3 2 2 3" xfId="51813" xr:uid="{00000000-0005-0000-0000-000046AE0000}"/>
    <cellStyle name="Normal 57 2 3 2 3" xfId="28678" xr:uid="{00000000-0005-0000-0000-000047AE0000}"/>
    <cellStyle name="Normal 57 2 3 2 4" xfId="28679" xr:uid="{00000000-0005-0000-0000-000048AE0000}"/>
    <cellStyle name="Normal 57 2 3 2 5" xfId="40205" xr:uid="{00000000-0005-0000-0000-000049AE0000}"/>
    <cellStyle name="Normal 57 2 3 2 6" xfId="51812" xr:uid="{00000000-0005-0000-0000-00004AAE0000}"/>
    <cellStyle name="Normal 57 2 3 3" xfId="28680" xr:uid="{00000000-0005-0000-0000-00004BAE0000}"/>
    <cellStyle name="Normal 57 2 3 3 2" xfId="28681" xr:uid="{00000000-0005-0000-0000-00004CAE0000}"/>
    <cellStyle name="Normal 57 2 3 3 3" xfId="51814" xr:uid="{00000000-0005-0000-0000-00004DAE0000}"/>
    <cellStyle name="Normal 57 2 3 4" xfId="28682" xr:uid="{00000000-0005-0000-0000-00004EAE0000}"/>
    <cellStyle name="Normal 57 2 3 5" xfId="28683" xr:uid="{00000000-0005-0000-0000-00004FAE0000}"/>
    <cellStyle name="Normal 57 2 3 6" xfId="40204" xr:uid="{00000000-0005-0000-0000-000050AE0000}"/>
    <cellStyle name="Normal 57 2 3 7" xfId="51811" xr:uid="{00000000-0005-0000-0000-000051AE0000}"/>
    <cellStyle name="Normal 57 2 4" xfId="28684" xr:uid="{00000000-0005-0000-0000-000052AE0000}"/>
    <cellStyle name="Normal 57 2 4 2" xfId="28685" xr:uid="{00000000-0005-0000-0000-000053AE0000}"/>
    <cellStyle name="Normal 57 2 4 2 2" xfId="28686" xr:uid="{00000000-0005-0000-0000-000054AE0000}"/>
    <cellStyle name="Normal 57 2 4 2 2 2" xfId="28687" xr:uid="{00000000-0005-0000-0000-000055AE0000}"/>
    <cellStyle name="Normal 57 2 4 2 2 3" xfId="51817" xr:uid="{00000000-0005-0000-0000-000056AE0000}"/>
    <cellStyle name="Normal 57 2 4 2 3" xfId="28688" xr:uid="{00000000-0005-0000-0000-000057AE0000}"/>
    <cellStyle name="Normal 57 2 4 2 4" xfId="28689" xr:uid="{00000000-0005-0000-0000-000058AE0000}"/>
    <cellStyle name="Normal 57 2 4 2 5" xfId="40207" xr:uid="{00000000-0005-0000-0000-000059AE0000}"/>
    <cellStyle name="Normal 57 2 4 2 6" xfId="51816" xr:uid="{00000000-0005-0000-0000-00005AAE0000}"/>
    <cellStyle name="Normal 57 2 4 3" xfId="28690" xr:uid="{00000000-0005-0000-0000-00005BAE0000}"/>
    <cellStyle name="Normal 57 2 4 3 2" xfId="28691" xr:uid="{00000000-0005-0000-0000-00005CAE0000}"/>
    <cellStyle name="Normal 57 2 4 3 3" xfId="51818" xr:uid="{00000000-0005-0000-0000-00005DAE0000}"/>
    <cellStyle name="Normal 57 2 4 4" xfId="28692" xr:uid="{00000000-0005-0000-0000-00005EAE0000}"/>
    <cellStyle name="Normal 57 2 4 5" xfId="28693" xr:uid="{00000000-0005-0000-0000-00005FAE0000}"/>
    <cellStyle name="Normal 57 2 4 6" xfId="40206" xr:uid="{00000000-0005-0000-0000-000060AE0000}"/>
    <cellStyle name="Normal 57 2 4 7" xfId="51815" xr:uid="{00000000-0005-0000-0000-000061AE0000}"/>
    <cellStyle name="Normal 57 2 5" xfId="28694" xr:uid="{00000000-0005-0000-0000-000062AE0000}"/>
    <cellStyle name="Normal 57 2 5 2" xfId="28695" xr:uid="{00000000-0005-0000-0000-000063AE0000}"/>
    <cellStyle name="Normal 57 2 5 2 2" xfId="28696" xr:uid="{00000000-0005-0000-0000-000064AE0000}"/>
    <cellStyle name="Normal 57 2 5 2 3" xfId="51820" xr:uid="{00000000-0005-0000-0000-000065AE0000}"/>
    <cellStyle name="Normal 57 2 5 3" xfId="28697" xr:uid="{00000000-0005-0000-0000-000066AE0000}"/>
    <cellStyle name="Normal 57 2 5 4" xfId="28698" xr:uid="{00000000-0005-0000-0000-000067AE0000}"/>
    <cellStyle name="Normal 57 2 5 5" xfId="40208" xr:uid="{00000000-0005-0000-0000-000068AE0000}"/>
    <cellStyle name="Normal 57 2 5 6" xfId="51819" xr:uid="{00000000-0005-0000-0000-000069AE0000}"/>
    <cellStyle name="Normal 57 2 6" xfId="28699" xr:uid="{00000000-0005-0000-0000-00006AAE0000}"/>
    <cellStyle name="Normal 57 2 6 2" xfId="28700" xr:uid="{00000000-0005-0000-0000-00006BAE0000}"/>
    <cellStyle name="Normal 57 2 6 2 2" xfId="28701" xr:uid="{00000000-0005-0000-0000-00006CAE0000}"/>
    <cellStyle name="Normal 57 2 6 3" xfId="28702" xr:uid="{00000000-0005-0000-0000-00006DAE0000}"/>
    <cellStyle name="Normal 57 2 6 4" xfId="28703" xr:uid="{00000000-0005-0000-0000-00006EAE0000}"/>
    <cellStyle name="Normal 57 2 6 5" xfId="51821" xr:uid="{00000000-0005-0000-0000-00006FAE0000}"/>
    <cellStyle name="Normal 57 2 7" xfId="28704" xr:uid="{00000000-0005-0000-0000-000070AE0000}"/>
    <cellStyle name="Normal 57 2 7 2" xfId="28705" xr:uid="{00000000-0005-0000-0000-000071AE0000}"/>
    <cellStyle name="Normal 57 2 7 2 2" xfId="28706" xr:uid="{00000000-0005-0000-0000-000072AE0000}"/>
    <cellStyle name="Normal 57 2 7 3" xfId="28707" xr:uid="{00000000-0005-0000-0000-000073AE0000}"/>
    <cellStyle name="Normal 57 2 7 4" xfId="28708" xr:uid="{00000000-0005-0000-0000-000074AE0000}"/>
    <cellStyle name="Normal 57 2 8" xfId="28709" xr:uid="{00000000-0005-0000-0000-000075AE0000}"/>
    <cellStyle name="Normal 57 2 8 2" xfId="28710" xr:uid="{00000000-0005-0000-0000-000076AE0000}"/>
    <cellStyle name="Normal 57 2 9" xfId="28711" xr:uid="{00000000-0005-0000-0000-000077AE0000}"/>
    <cellStyle name="Normal 57 3" xfId="28712" xr:uid="{00000000-0005-0000-0000-000078AE0000}"/>
    <cellStyle name="Normal 57 3 10" xfId="35490" xr:uid="{00000000-0005-0000-0000-000079AE0000}"/>
    <cellStyle name="Normal 57 3 11" xfId="51822" xr:uid="{00000000-0005-0000-0000-00007AAE0000}"/>
    <cellStyle name="Normal 57 3 2" xfId="28713" xr:uid="{00000000-0005-0000-0000-00007BAE0000}"/>
    <cellStyle name="Normal 57 3 2 2" xfId="28714" xr:uid="{00000000-0005-0000-0000-00007CAE0000}"/>
    <cellStyle name="Normal 57 3 2 2 2" xfId="28715" xr:uid="{00000000-0005-0000-0000-00007DAE0000}"/>
    <cellStyle name="Normal 57 3 2 2 2 2" xfId="28716" xr:uid="{00000000-0005-0000-0000-00007EAE0000}"/>
    <cellStyle name="Normal 57 3 2 2 2 3" xfId="51825" xr:uid="{00000000-0005-0000-0000-00007FAE0000}"/>
    <cellStyle name="Normal 57 3 2 2 3" xfId="28717" xr:uid="{00000000-0005-0000-0000-000080AE0000}"/>
    <cellStyle name="Normal 57 3 2 2 4" xfId="28718" xr:uid="{00000000-0005-0000-0000-000081AE0000}"/>
    <cellStyle name="Normal 57 3 2 2 5" xfId="40210" xr:uid="{00000000-0005-0000-0000-000082AE0000}"/>
    <cellStyle name="Normal 57 3 2 2 6" xfId="51824" xr:uid="{00000000-0005-0000-0000-000083AE0000}"/>
    <cellStyle name="Normal 57 3 2 3" xfId="28719" xr:uid="{00000000-0005-0000-0000-000084AE0000}"/>
    <cellStyle name="Normal 57 3 2 3 2" xfId="28720" xr:uid="{00000000-0005-0000-0000-000085AE0000}"/>
    <cellStyle name="Normal 57 3 2 3 3" xfId="51826" xr:uid="{00000000-0005-0000-0000-000086AE0000}"/>
    <cellStyle name="Normal 57 3 2 4" xfId="28721" xr:uid="{00000000-0005-0000-0000-000087AE0000}"/>
    <cellStyle name="Normal 57 3 2 5" xfId="28722" xr:uid="{00000000-0005-0000-0000-000088AE0000}"/>
    <cellStyle name="Normal 57 3 2 6" xfId="40209" xr:uid="{00000000-0005-0000-0000-000089AE0000}"/>
    <cellStyle name="Normal 57 3 2 7" xfId="51823" xr:uid="{00000000-0005-0000-0000-00008AAE0000}"/>
    <cellStyle name="Normal 57 3 3" xfId="28723" xr:uid="{00000000-0005-0000-0000-00008BAE0000}"/>
    <cellStyle name="Normal 57 3 3 2" xfId="28724" xr:uid="{00000000-0005-0000-0000-00008CAE0000}"/>
    <cellStyle name="Normal 57 3 3 2 2" xfId="28725" xr:uid="{00000000-0005-0000-0000-00008DAE0000}"/>
    <cellStyle name="Normal 57 3 3 2 2 2" xfId="28726" xr:uid="{00000000-0005-0000-0000-00008EAE0000}"/>
    <cellStyle name="Normal 57 3 3 2 2 3" xfId="51829" xr:uid="{00000000-0005-0000-0000-00008FAE0000}"/>
    <cellStyle name="Normal 57 3 3 2 3" xfId="28727" xr:uid="{00000000-0005-0000-0000-000090AE0000}"/>
    <cellStyle name="Normal 57 3 3 2 4" xfId="28728" xr:uid="{00000000-0005-0000-0000-000091AE0000}"/>
    <cellStyle name="Normal 57 3 3 2 5" xfId="40212" xr:uid="{00000000-0005-0000-0000-000092AE0000}"/>
    <cellStyle name="Normal 57 3 3 2 6" xfId="51828" xr:uid="{00000000-0005-0000-0000-000093AE0000}"/>
    <cellStyle name="Normal 57 3 3 3" xfId="28729" xr:uid="{00000000-0005-0000-0000-000094AE0000}"/>
    <cellStyle name="Normal 57 3 3 3 2" xfId="28730" xr:uid="{00000000-0005-0000-0000-000095AE0000}"/>
    <cellStyle name="Normal 57 3 3 3 3" xfId="51830" xr:uid="{00000000-0005-0000-0000-000096AE0000}"/>
    <cellStyle name="Normal 57 3 3 4" xfId="28731" xr:uid="{00000000-0005-0000-0000-000097AE0000}"/>
    <cellStyle name="Normal 57 3 3 5" xfId="28732" xr:uid="{00000000-0005-0000-0000-000098AE0000}"/>
    <cellStyle name="Normal 57 3 3 6" xfId="40211" xr:uid="{00000000-0005-0000-0000-000099AE0000}"/>
    <cellStyle name="Normal 57 3 3 7" xfId="51827" xr:uid="{00000000-0005-0000-0000-00009AAE0000}"/>
    <cellStyle name="Normal 57 3 4" xfId="28733" xr:uid="{00000000-0005-0000-0000-00009BAE0000}"/>
    <cellStyle name="Normal 57 3 4 2" xfId="28734" xr:uid="{00000000-0005-0000-0000-00009CAE0000}"/>
    <cellStyle name="Normal 57 3 4 2 2" xfId="28735" xr:uid="{00000000-0005-0000-0000-00009DAE0000}"/>
    <cellStyle name="Normal 57 3 4 2 3" xfId="51832" xr:uid="{00000000-0005-0000-0000-00009EAE0000}"/>
    <cellStyle name="Normal 57 3 4 3" xfId="28736" xr:uid="{00000000-0005-0000-0000-00009FAE0000}"/>
    <cellStyle name="Normal 57 3 4 4" xfId="28737" xr:uid="{00000000-0005-0000-0000-0000A0AE0000}"/>
    <cellStyle name="Normal 57 3 4 5" xfId="40213" xr:uid="{00000000-0005-0000-0000-0000A1AE0000}"/>
    <cellStyle name="Normal 57 3 4 6" xfId="51831" xr:uid="{00000000-0005-0000-0000-0000A2AE0000}"/>
    <cellStyle name="Normal 57 3 5" xfId="28738" xr:uid="{00000000-0005-0000-0000-0000A3AE0000}"/>
    <cellStyle name="Normal 57 3 5 2" xfId="28739" xr:uid="{00000000-0005-0000-0000-0000A4AE0000}"/>
    <cellStyle name="Normal 57 3 5 2 2" xfId="28740" xr:uid="{00000000-0005-0000-0000-0000A5AE0000}"/>
    <cellStyle name="Normal 57 3 5 3" xfId="28741" xr:uid="{00000000-0005-0000-0000-0000A6AE0000}"/>
    <cellStyle name="Normal 57 3 5 4" xfId="28742" xr:uid="{00000000-0005-0000-0000-0000A7AE0000}"/>
    <cellStyle name="Normal 57 3 5 5" xfId="51833" xr:uid="{00000000-0005-0000-0000-0000A8AE0000}"/>
    <cellStyle name="Normal 57 3 6" xfId="28743" xr:uid="{00000000-0005-0000-0000-0000A9AE0000}"/>
    <cellStyle name="Normal 57 3 6 2" xfId="28744" xr:uid="{00000000-0005-0000-0000-0000AAAE0000}"/>
    <cellStyle name="Normal 57 3 6 2 2" xfId="28745" xr:uid="{00000000-0005-0000-0000-0000ABAE0000}"/>
    <cellStyle name="Normal 57 3 6 3" xfId="28746" xr:uid="{00000000-0005-0000-0000-0000ACAE0000}"/>
    <cellStyle name="Normal 57 3 6 4" xfId="28747" xr:uid="{00000000-0005-0000-0000-0000ADAE0000}"/>
    <cellStyle name="Normal 57 3 7" xfId="28748" xr:uid="{00000000-0005-0000-0000-0000AEAE0000}"/>
    <cellStyle name="Normal 57 3 7 2" xfId="28749" xr:uid="{00000000-0005-0000-0000-0000AFAE0000}"/>
    <cellStyle name="Normal 57 3 8" xfId="28750" xr:uid="{00000000-0005-0000-0000-0000B0AE0000}"/>
    <cellStyle name="Normal 57 3 9" xfId="28751" xr:uid="{00000000-0005-0000-0000-0000B1AE0000}"/>
    <cellStyle name="Normal 57 4" xfId="28752" xr:uid="{00000000-0005-0000-0000-0000B2AE0000}"/>
    <cellStyle name="Normal 57 4 2" xfId="28753" xr:uid="{00000000-0005-0000-0000-0000B3AE0000}"/>
    <cellStyle name="Normal 57 4 2 2" xfId="28754" xr:uid="{00000000-0005-0000-0000-0000B4AE0000}"/>
    <cellStyle name="Normal 57 4 2 2 2" xfId="28755" xr:uid="{00000000-0005-0000-0000-0000B5AE0000}"/>
    <cellStyle name="Normal 57 4 2 2 3" xfId="51836" xr:uid="{00000000-0005-0000-0000-0000B6AE0000}"/>
    <cellStyle name="Normal 57 4 2 3" xfId="28756" xr:uid="{00000000-0005-0000-0000-0000B7AE0000}"/>
    <cellStyle name="Normal 57 4 2 4" xfId="28757" xr:uid="{00000000-0005-0000-0000-0000B8AE0000}"/>
    <cellStyle name="Normal 57 4 2 5" xfId="40215" xr:uid="{00000000-0005-0000-0000-0000B9AE0000}"/>
    <cellStyle name="Normal 57 4 2 6" xfId="51835" xr:uid="{00000000-0005-0000-0000-0000BAAE0000}"/>
    <cellStyle name="Normal 57 4 3" xfId="28758" xr:uid="{00000000-0005-0000-0000-0000BBAE0000}"/>
    <cellStyle name="Normal 57 4 3 2" xfId="28759" xr:uid="{00000000-0005-0000-0000-0000BCAE0000}"/>
    <cellStyle name="Normal 57 4 3 3" xfId="51837" xr:uid="{00000000-0005-0000-0000-0000BDAE0000}"/>
    <cellStyle name="Normal 57 4 4" xfId="28760" xr:uid="{00000000-0005-0000-0000-0000BEAE0000}"/>
    <cellStyle name="Normal 57 4 5" xfId="28761" xr:uid="{00000000-0005-0000-0000-0000BFAE0000}"/>
    <cellStyle name="Normal 57 4 6" xfId="40214" xr:uid="{00000000-0005-0000-0000-0000C0AE0000}"/>
    <cellStyle name="Normal 57 4 7" xfId="51834" xr:uid="{00000000-0005-0000-0000-0000C1AE0000}"/>
    <cellStyle name="Normal 57 5" xfId="28762" xr:uid="{00000000-0005-0000-0000-0000C2AE0000}"/>
    <cellStyle name="Normal 57 5 2" xfId="28763" xr:uid="{00000000-0005-0000-0000-0000C3AE0000}"/>
    <cellStyle name="Normal 57 5 2 2" xfId="28764" xr:uid="{00000000-0005-0000-0000-0000C4AE0000}"/>
    <cellStyle name="Normal 57 5 2 2 2" xfId="28765" xr:uid="{00000000-0005-0000-0000-0000C5AE0000}"/>
    <cellStyle name="Normal 57 5 2 2 3" xfId="51840" xr:uid="{00000000-0005-0000-0000-0000C6AE0000}"/>
    <cellStyle name="Normal 57 5 2 3" xfId="28766" xr:uid="{00000000-0005-0000-0000-0000C7AE0000}"/>
    <cellStyle name="Normal 57 5 2 4" xfId="28767" xr:uid="{00000000-0005-0000-0000-0000C8AE0000}"/>
    <cellStyle name="Normal 57 5 2 5" xfId="40217" xr:uid="{00000000-0005-0000-0000-0000C9AE0000}"/>
    <cellStyle name="Normal 57 5 2 6" xfId="51839" xr:uid="{00000000-0005-0000-0000-0000CAAE0000}"/>
    <cellStyle name="Normal 57 5 3" xfId="28768" xr:uid="{00000000-0005-0000-0000-0000CBAE0000}"/>
    <cellStyle name="Normal 57 5 3 2" xfId="28769" xr:uid="{00000000-0005-0000-0000-0000CCAE0000}"/>
    <cellStyle name="Normal 57 5 3 3" xfId="51841" xr:uid="{00000000-0005-0000-0000-0000CDAE0000}"/>
    <cellStyle name="Normal 57 5 4" xfId="28770" xr:uid="{00000000-0005-0000-0000-0000CEAE0000}"/>
    <cellStyle name="Normal 57 5 5" xfId="28771" xr:uid="{00000000-0005-0000-0000-0000CFAE0000}"/>
    <cellStyle name="Normal 57 5 6" xfId="40216" xr:uid="{00000000-0005-0000-0000-0000D0AE0000}"/>
    <cellStyle name="Normal 57 5 7" xfId="51838" xr:uid="{00000000-0005-0000-0000-0000D1AE0000}"/>
    <cellStyle name="Normal 57 6" xfId="28772" xr:uid="{00000000-0005-0000-0000-0000D2AE0000}"/>
    <cellStyle name="Normal 57 6 2" xfId="28773" xr:uid="{00000000-0005-0000-0000-0000D3AE0000}"/>
    <cellStyle name="Normal 57 6 2 2" xfId="28774" xr:uid="{00000000-0005-0000-0000-0000D4AE0000}"/>
    <cellStyle name="Normal 57 6 2 3" xfId="51843" xr:uid="{00000000-0005-0000-0000-0000D5AE0000}"/>
    <cellStyle name="Normal 57 6 3" xfId="28775" xr:uid="{00000000-0005-0000-0000-0000D6AE0000}"/>
    <cellStyle name="Normal 57 6 4" xfId="28776" xr:uid="{00000000-0005-0000-0000-0000D7AE0000}"/>
    <cellStyle name="Normal 57 6 5" xfId="40218" xr:uid="{00000000-0005-0000-0000-0000D8AE0000}"/>
    <cellStyle name="Normal 57 6 6" xfId="51842" xr:uid="{00000000-0005-0000-0000-0000D9AE0000}"/>
    <cellStyle name="Normal 57 7" xfId="28777" xr:uid="{00000000-0005-0000-0000-0000DAAE0000}"/>
    <cellStyle name="Normal 57 7 2" xfId="28778" xr:uid="{00000000-0005-0000-0000-0000DBAE0000}"/>
    <cellStyle name="Normal 57 7 2 2" xfId="28779" xr:uid="{00000000-0005-0000-0000-0000DCAE0000}"/>
    <cellStyle name="Normal 57 7 3" xfId="28780" xr:uid="{00000000-0005-0000-0000-0000DDAE0000}"/>
    <cellStyle name="Normal 57 7 4" xfId="28781" xr:uid="{00000000-0005-0000-0000-0000DEAE0000}"/>
    <cellStyle name="Normal 57 7 5" xfId="51844" xr:uid="{00000000-0005-0000-0000-0000DFAE0000}"/>
    <cellStyle name="Normal 57 8" xfId="28782" xr:uid="{00000000-0005-0000-0000-0000E0AE0000}"/>
    <cellStyle name="Normal 57 8 2" xfId="28783" xr:uid="{00000000-0005-0000-0000-0000E1AE0000}"/>
    <cellStyle name="Normal 57 8 2 2" xfId="28784" xr:uid="{00000000-0005-0000-0000-0000E2AE0000}"/>
    <cellStyle name="Normal 57 8 3" xfId="28785" xr:uid="{00000000-0005-0000-0000-0000E3AE0000}"/>
    <cellStyle name="Normal 57 8 4" xfId="28786" xr:uid="{00000000-0005-0000-0000-0000E4AE0000}"/>
    <cellStyle name="Normal 57 9" xfId="28787" xr:uid="{00000000-0005-0000-0000-0000E5AE0000}"/>
    <cellStyle name="Normal 57 9 2" xfId="28788" xr:uid="{00000000-0005-0000-0000-0000E6AE0000}"/>
    <cellStyle name="Normal 58" xfId="28789" xr:uid="{00000000-0005-0000-0000-0000E7AE0000}"/>
    <cellStyle name="Normal 58 10" xfId="28790" xr:uid="{00000000-0005-0000-0000-0000E8AE0000}"/>
    <cellStyle name="Normal 58 11" xfId="28791" xr:uid="{00000000-0005-0000-0000-0000E9AE0000}"/>
    <cellStyle name="Normal 58 12" xfId="35491" xr:uid="{00000000-0005-0000-0000-0000EAAE0000}"/>
    <cellStyle name="Normal 58 13" xfId="51845" xr:uid="{00000000-0005-0000-0000-0000EBAE0000}"/>
    <cellStyle name="Normal 58 2" xfId="28792" xr:uid="{00000000-0005-0000-0000-0000ECAE0000}"/>
    <cellStyle name="Normal 58 2 10" xfId="28793" xr:uid="{00000000-0005-0000-0000-0000EDAE0000}"/>
    <cellStyle name="Normal 58 2 11" xfId="35492" xr:uid="{00000000-0005-0000-0000-0000EEAE0000}"/>
    <cellStyle name="Normal 58 2 12" xfId="51846" xr:uid="{00000000-0005-0000-0000-0000EFAE0000}"/>
    <cellStyle name="Normal 58 2 2" xfId="28794" xr:uid="{00000000-0005-0000-0000-0000F0AE0000}"/>
    <cellStyle name="Normal 58 2 2 10" xfId="35493" xr:uid="{00000000-0005-0000-0000-0000F1AE0000}"/>
    <cellStyle name="Normal 58 2 2 11" xfId="51847" xr:uid="{00000000-0005-0000-0000-0000F2AE0000}"/>
    <cellStyle name="Normal 58 2 2 2" xfId="28795" xr:uid="{00000000-0005-0000-0000-0000F3AE0000}"/>
    <cellStyle name="Normal 58 2 2 2 2" xfId="28796" xr:uid="{00000000-0005-0000-0000-0000F4AE0000}"/>
    <cellStyle name="Normal 58 2 2 2 2 2" xfId="28797" xr:uid="{00000000-0005-0000-0000-0000F5AE0000}"/>
    <cellStyle name="Normal 58 2 2 2 2 2 2" xfId="28798" xr:uid="{00000000-0005-0000-0000-0000F6AE0000}"/>
    <cellStyle name="Normal 58 2 2 2 2 2 3" xfId="51850" xr:uid="{00000000-0005-0000-0000-0000F7AE0000}"/>
    <cellStyle name="Normal 58 2 2 2 2 3" xfId="28799" xr:uid="{00000000-0005-0000-0000-0000F8AE0000}"/>
    <cellStyle name="Normal 58 2 2 2 2 4" xfId="28800" xr:uid="{00000000-0005-0000-0000-0000F9AE0000}"/>
    <cellStyle name="Normal 58 2 2 2 2 5" xfId="40220" xr:uid="{00000000-0005-0000-0000-0000FAAE0000}"/>
    <cellStyle name="Normal 58 2 2 2 2 6" xfId="51849" xr:uid="{00000000-0005-0000-0000-0000FBAE0000}"/>
    <cellStyle name="Normal 58 2 2 2 3" xfId="28801" xr:uid="{00000000-0005-0000-0000-0000FCAE0000}"/>
    <cellStyle name="Normal 58 2 2 2 3 2" xfId="28802" xr:uid="{00000000-0005-0000-0000-0000FDAE0000}"/>
    <cellStyle name="Normal 58 2 2 2 3 3" xfId="51851" xr:uid="{00000000-0005-0000-0000-0000FEAE0000}"/>
    <cellStyle name="Normal 58 2 2 2 4" xfId="28803" xr:uid="{00000000-0005-0000-0000-0000FFAE0000}"/>
    <cellStyle name="Normal 58 2 2 2 5" xfId="28804" xr:uid="{00000000-0005-0000-0000-000000AF0000}"/>
    <cellStyle name="Normal 58 2 2 2 6" xfId="40219" xr:uid="{00000000-0005-0000-0000-000001AF0000}"/>
    <cellStyle name="Normal 58 2 2 2 7" xfId="51848" xr:uid="{00000000-0005-0000-0000-000002AF0000}"/>
    <cellStyle name="Normal 58 2 2 3" xfId="28805" xr:uid="{00000000-0005-0000-0000-000003AF0000}"/>
    <cellStyle name="Normal 58 2 2 3 2" xfId="28806" xr:uid="{00000000-0005-0000-0000-000004AF0000}"/>
    <cellStyle name="Normal 58 2 2 3 2 2" xfId="28807" xr:uid="{00000000-0005-0000-0000-000005AF0000}"/>
    <cellStyle name="Normal 58 2 2 3 2 2 2" xfId="28808" xr:uid="{00000000-0005-0000-0000-000006AF0000}"/>
    <cellStyle name="Normal 58 2 2 3 2 2 3" xfId="51854" xr:uid="{00000000-0005-0000-0000-000007AF0000}"/>
    <cellStyle name="Normal 58 2 2 3 2 3" xfId="28809" xr:uid="{00000000-0005-0000-0000-000008AF0000}"/>
    <cellStyle name="Normal 58 2 2 3 2 4" xfId="28810" xr:uid="{00000000-0005-0000-0000-000009AF0000}"/>
    <cellStyle name="Normal 58 2 2 3 2 5" xfId="40222" xr:uid="{00000000-0005-0000-0000-00000AAF0000}"/>
    <cellStyle name="Normal 58 2 2 3 2 6" xfId="51853" xr:uid="{00000000-0005-0000-0000-00000BAF0000}"/>
    <cellStyle name="Normal 58 2 2 3 3" xfId="28811" xr:uid="{00000000-0005-0000-0000-00000CAF0000}"/>
    <cellStyle name="Normal 58 2 2 3 3 2" xfId="28812" xr:uid="{00000000-0005-0000-0000-00000DAF0000}"/>
    <cellStyle name="Normal 58 2 2 3 3 3" xfId="51855" xr:uid="{00000000-0005-0000-0000-00000EAF0000}"/>
    <cellStyle name="Normal 58 2 2 3 4" xfId="28813" xr:uid="{00000000-0005-0000-0000-00000FAF0000}"/>
    <cellStyle name="Normal 58 2 2 3 5" xfId="28814" xr:uid="{00000000-0005-0000-0000-000010AF0000}"/>
    <cellStyle name="Normal 58 2 2 3 6" xfId="40221" xr:uid="{00000000-0005-0000-0000-000011AF0000}"/>
    <cellStyle name="Normal 58 2 2 3 7" xfId="51852" xr:uid="{00000000-0005-0000-0000-000012AF0000}"/>
    <cellStyle name="Normal 58 2 2 4" xfId="28815" xr:uid="{00000000-0005-0000-0000-000013AF0000}"/>
    <cellStyle name="Normal 58 2 2 4 2" xfId="28816" xr:uid="{00000000-0005-0000-0000-000014AF0000}"/>
    <cellStyle name="Normal 58 2 2 4 2 2" xfId="28817" xr:uid="{00000000-0005-0000-0000-000015AF0000}"/>
    <cellStyle name="Normal 58 2 2 4 2 3" xfId="51857" xr:uid="{00000000-0005-0000-0000-000016AF0000}"/>
    <cellStyle name="Normal 58 2 2 4 3" xfId="28818" xr:uid="{00000000-0005-0000-0000-000017AF0000}"/>
    <cellStyle name="Normal 58 2 2 4 4" xfId="28819" xr:uid="{00000000-0005-0000-0000-000018AF0000}"/>
    <cellStyle name="Normal 58 2 2 4 5" xfId="40223" xr:uid="{00000000-0005-0000-0000-000019AF0000}"/>
    <cellStyle name="Normal 58 2 2 4 6" xfId="51856" xr:uid="{00000000-0005-0000-0000-00001AAF0000}"/>
    <cellStyle name="Normal 58 2 2 5" xfId="28820" xr:uid="{00000000-0005-0000-0000-00001BAF0000}"/>
    <cellStyle name="Normal 58 2 2 5 2" xfId="28821" xr:uid="{00000000-0005-0000-0000-00001CAF0000}"/>
    <cellStyle name="Normal 58 2 2 5 2 2" xfId="28822" xr:uid="{00000000-0005-0000-0000-00001DAF0000}"/>
    <cellStyle name="Normal 58 2 2 5 3" xfId="28823" xr:uid="{00000000-0005-0000-0000-00001EAF0000}"/>
    <cellStyle name="Normal 58 2 2 5 4" xfId="28824" xr:uid="{00000000-0005-0000-0000-00001FAF0000}"/>
    <cellStyle name="Normal 58 2 2 5 5" xfId="51858" xr:uid="{00000000-0005-0000-0000-000020AF0000}"/>
    <cellStyle name="Normal 58 2 2 6" xfId="28825" xr:uid="{00000000-0005-0000-0000-000021AF0000}"/>
    <cellStyle name="Normal 58 2 2 6 2" xfId="28826" xr:uid="{00000000-0005-0000-0000-000022AF0000}"/>
    <cellStyle name="Normal 58 2 2 6 2 2" xfId="28827" xr:uid="{00000000-0005-0000-0000-000023AF0000}"/>
    <cellStyle name="Normal 58 2 2 6 3" xfId="28828" xr:uid="{00000000-0005-0000-0000-000024AF0000}"/>
    <cellStyle name="Normal 58 2 2 6 4" xfId="28829" xr:uid="{00000000-0005-0000-0000-000025AF0000}"/>
    <cellStyle name="Normal 58 2 2 7" xfId="28830" xr:uid="{00000000-0005-0000-0000-000026AF0000}"/>
    <cellStyle name="Normal 58 2 2 7 2" xfId="28831" xr:uid="{00000000-0005-0000-0000-000027AF0000}"/>
    <cellStyle name="Normal 58 2 2 8" xfId="28832" xr:uid="{00000000-0005-0000-0000-000028AF0000}"/>
    <cellStyle name="Normal 58 2 2 9" xfId="28833" xr:uid="{00000000-0005-0000-0000-000029AF0000}"/>
    <cellStyle name="Normal 58 2 3" xfId="28834" xr:uid="{00000000-0005-0000-0000-00002AAF0000}"/>
    <cellStyle name="Normal 58 2 3 2" xfId="28835" xr:uid="{00000000-0005-0000-0000-00002BAF0000}"/>
    <cellStyle name="Normal 58 2 3 2 2" xfId="28836" xr:uid="{00000000-0005-0000-0000-00002CAF0000}"/>
    <cellStyle name="Normal 58 2 3 2 2 2" xfId="28837" xr:uid="{00000000-0005-0000-0000-00002DAF0000}"/>
    <cellStyle name="Normal 58 2 3 2 2 3" xfId="51861" xr:uid="{00000000-0005-0000-0000-00002EAF0000}"/>
    <cellStyle name="Normal 58 2 3 2 3" xfId="28838" xr:uid="{00000000-0005-0000-0000-00002FAF0000}"/>
    <cellStyle name="Normal 58 2 3 2 4" xfId="28839" xr:uid="{00000000-0005-0000-0000-000030AF0000}"/>
    <cellStyle name="Normal 58 2 3 2 5" xfId="40225" xr:uid="{00000000-0005-0000-0000-000031AF0000}"/>
    <cellStyle name="Normal 58 2 3 2 6" xfId="51860" xr:uid="{00000000-0005-0000-0000-000032AF0000}"/>
    <cellStyle name="Normal 58 2 3 3" xfId="28840" xr:uid="{00000000-0005-0000-0000-000033AF0000}"/>
    <cellStyle name="Normal 58 2 3 3 2" xfId="28841" xr:uid="{00000000-0005-0000-0000-000034AF0000}"/>
    <cellStyle name="Normal 58 2 3 3 3" xfId="51862" xr:uid="{00000000-0005-0000-0000-000035AF0000}"/>
    <cellStyle name="Normal 58 2 3 4" xfId="28842" xr:uid="{00000000-0005-0000-0000-000036AF0000}"/>
    <cellStyle name="Normal 58 2 3 5" xfId="28843" xr:uid="{00000000-0005-0000-0000-000037AF0000}"/>
    <cellStyle name="Normal 58 2 3 6" xfId="40224" xr:uid="{00000000-0005-0000-0000-000038AF0000}"/>
    <cellStyle name="Normal 58 2 3 7" xfId="51859" xr:uid="{00000000-0005-0000-0000-000039AF0000}"/>
    <cellStyle name="Normal 58 2 4" xfId="28844" xr:uid="{00000000-0005-0000-0000-00003AAF0000}"/>
    <cellStyle name="Normal 58 2 4 2" xfId="28845" xr:uid="{00000000-0005-0000-0000-00003BAF0000}"/>
    <cellStyle name="Normal 58 2 4 2 2" xfId="28846" xr:uid="{00000000-0005-0000-0000-00003CAF0000}"/>
    <cellStyle name="Normal 58 2 4 2 2 2" xfId="28847" xr:uid="{00000000-0005-0000-0000-00003DAF0000}"/>
    <cellStyle name="Normal 58 2 4 2 2 3" xfId="51865" xr:uid="{00000000-0005-0000-0000-00003EAF0000}"/>
    <cellStyle name="Normal 58 2 4 2 3" xfId="28848" xr:uid="{00000000-0005-0000-0000-00003FAF0000}"/>
    <cellStyle name="Normal 58 2 4 2 4" xfId="28849" xr:uid="{00000000-0005-0000-0000-000040AF0000}"/>
    <cellStyle name="Normal 58 2 4 2 5" xfId="40227" xr:uid="{00000000-0005-0000-0000-000041AF0000}"/>
    <cellStyle name="Normal 58 2 4 2 6" xfId="51864" xr:uid="{00000000-0005-0000-0000-000042AF0000}"/>
    <cellStyle name="Normal 58 2 4 3" xfId="28850" xr:uid="{00000000-0005-0000-0000-000043AF0000}"/>
    <cellStyle name="Normal 58 2 4 3 2" xfId="28851" xr:uid="{00000000-0005-0000-0000-000044AF0000}"/>
    <cellStyle name="Normal 58 2 4 3 3" xfId="51866" xr:uid="{00000000-0005-0000-0000-000045AF0000}"/>
    <cellStyle name="Normal 58 2 4 4" xfId="28852" xr:uid="{00000000-0005-0000-0000-000046AF0000}"/>
    <cellStyle name="Normal 58 2 4 5" xfId="28853" xr:uid="{00000000-0005-0000-0000-000047AF0000}"/>
    <cellStyle name="Normal 58 2 4 6" xfId="40226" xr:uid="{00000000-0005-0000-0000-000048AF0000}"/>
    <cellStyle name="Normal 58 2 4 7" xfId="51863" xr:uid="{00000000-0005-0000-0000-000049AF0000}"/>
    <cellStyle name="Normal 58 2 5" xfId="28854" xr:uid="{00000000-0005-0000-0000-00004AAF0000}"/>
    <cellStyle name="Normal 58 2 5 2" xfId="28855" xr:uid="{00000000-0005-0000-0000-00004BAF0000}"/>
    <cellStyle name="Normal 58 2 5 2 2" xfId="28856" xr:uid="{00000000-0005-0000-0000-00004CAF0000}"/>
    <cellStyle name="Normal 58 2 5 2 3" xfId="51868" xr:uid="{00000000-0005-0000-0000-00004DAF0000}"/>
    <cellStyle name="Normal 58 2 5 3" xfId="28857" xr:uid="{00000000-0005-0000-0000-00004EAF0000}"/>
    <cellStyle name="Normal 58 2 5 4" xfId="28858" xr:uid="{00000000-0005-0000-0000-00004FAF0000}"/>
    <cellStyle name="Normal 58 2 5 5" xfId="40228" xr:uid="{00000000-0005-0000-0000-000050AF0000}"/>
    <cellStyle name="Normal 58 2 5 6" xfId="51867" xr:uid="{00000000-0005-0000-0000-000051AF0000}"/>
    <cellStyle name="Normal 58 2 6" xfId="28859" xr:uid="{00000000-0005-0000-0000-000052AF0000}"/>
    <cellStyle name="Normal 58 2 6 2" xfId="28860" xr:uid="{00000000-0005-0000-0000-000053AF0000}"/>
    <cellStyle name="Normal 58 2 6 2 2" xfId="28861" xr:uid="{00000000-0005-0000-0000-000054AF0000}"/>
    <cellStyle name="Normal 58 2 6 3" xfId="28862" xr:uid="{00000000-0005-0000-0000-000055AF0000}"/>
    <cellStyle name="Normal 58 2 6 4" xfId="28863" xr:uid="{00000000-0005-0000-0000-000056AF0000}"/>
    <cellStyle name="Normal 58 2 6 5" xfId="51869" xr:uid="{00000000-0005-0000-0000-000057AF0000}"/>
    <cellStyle name="Normal 58 2 7" xfId="28864" xr:uid="{00000000-0005-0000-0000-000058AF0000}"/>
    <cellStyle name="Normal 58 2 7 2" xfId="28865" xr:uid="{00000000-0005-0000-0000-000059AF0000}"/>
    <cellStyle name="Normal 58 2 7 2 2" xfId="28866" xr:uid="{00000000-0005-0000-0000-00005AAF0000}"/>
    <cellStyle name="Normal 58 2 7 3" xfId="28867" xr:uid="{00000000-0005-0000-0000-00005BAF0000}"/>
    <cellStyle name="Normal 58 2 7 4" xfId="28868" xr:uid="{00000000-0005-0000-0000-00005CAF0000}"/>
    <cellStyle name="Normal 58 2 8" xfId="28869" xr:uid="{00000000-0005-0000-0000-00005DAF0000}"/>
    <cellStyle name="Normal 58 2 8 2" xfId="28870" xr:uid="{00000000-0005-0000-0000-00005EAF0000}"/>
    <cellStyle name="Normal 58 2 9" xfId="28871" xr:uid="{00000000-0005-0000-0000-00005FAF0000}"/>
    <cellStyle name="Normal 58 3" xfId="28872" xr:uid="{00000000-0005-0000-0000-000060AF0000}"/>
    <cellStyle name="Normal 58 3 10" xfId="35494" xr:uid="{00000000-0005-0000-0000-000061AF0000}"/>
    <cellStyle name="Normal 58 3 11" xfId="51870" xr:uid="{00000000-0005-0000-0000-000062AF0000}"/>
    <cellStyle name="Normal 58 3 2" xfId="28873" xr:uid="{00000000-0005-0000-0000-000063AF0000}"/>
    <cellStyle name="Normal 58 3 2 2" xfId="28874" xr:uid="{00000000-0005-0000-0000-000064AF0000}"/>
    <cellStyle name="Normal 58 3 2 2 2" xfId="28875" xr:uid="{00000000-0005-0000-0000-000065AF0000}"/>
    <cellStyle name="Normal 58 3 2 2 2 2" xfId="28876" xr:uid="{00000000-0005-0000-0000-000066AF0000}"/>
    <cellStyle name="Normal 58 3 2 2 2 3" xfId="51873" xr:uid="{00000000-0005-0000-0000-000067AF0000}"/>
    <cellStyle name="Normal 58 3 2 2 3" xfId="28877" xr:uid="{00000000-0005-0000-0000-000068AF0000}"/>
    <cellStyle name="Normal 58 3 2 2 4" xfId="28878" xr:uid="{00000000-0005-0000-0000-000069AF0000}"/>
    <cellStyle name="Normal 58 3 2 2 5" xfId="40230" xr:uid="{00000000-0005-0000-0000-00006AAF0000}"/>
    <cellStyle name="Normal 58 3 2 2 6" xfId="51872" xr:uid="{00000000-0005-0000-0000-00006BAF0000}"/>
    <cellStyle name="Normal 58 3 2 3" xfId="28879" xr:uid="{00000000-0005-0000-0000-00006CAF0000}"/>
    <cellStyle name="Normal 58 3 2 3 2" xfId="28880" xr:uid="{00000000-0005-0000-0000-00006DAF0000}"/>
    <cellStyle name="Normal 58 3 2 3 3" xfId="51874" xr:uid="{00000000-0005-0000-0000-00006EAF0000}"/>
    <cellStyle name="Normal 58 3 2 4" xfId="28881" xr:uid="{00000000-0005-0000-0000-00006FAF0000}"/>
    <cellStyle name="Normal 58 3 2 5" xfId="28882" xr:uid="{00000000-0005-0000-0000-000070AF0000}"/>
    <cellStyle name="Normal 58 3 2 6" xfId="40229" xr:uid="{00000000-0005-0000-0000-000071AF0000}"/>
    <cellStyle name="Normal 58 3 2 7" xfId="51871" xr:uid="{00000000-0005-0000-0000-000072AF0000}"/>
    <cellStyle name="Normal 58 3 3" xfId="28883" xr:uid="{00000000-0005-0000-0000-000073AF0000}"/>
    <cellStyle name="Normal 58 3 3 2" xfId="28884" xr:uid="{00000000-0005-0000-0000-000074AF0000}"/>
    <cellStyle name="Normal 58 3 3 2 2" xfId="28885" xr:uid="{00000000-0005-0000-0000-000075AF0000}"/>
    <cellStyle name="Normal 58 3 3 2 2 2" xfId="28886" xr:uid="{00000000-0005-0000-0000-000076AF0000}"/>
    <cellStyle name="Normal 58 3 3 2 2 3" xfId="51877" xr:uid="{00000000-0005-0000-0000-000077AF0000}"/>
    <cellStyle name="Normal 58 3 3 2 3" xfId="28887" xr:uid="{00000000-0005-0000-0000-000078AF0000}"/>
    <cellStyle name="Normal 58 3 3 2 4" xfId="28888" xr:uid="{00000000-0005-0000-0000-000079AF0000}"/>
    <cellStyle name="Normal 58 3 3 2 5" xfId="40232" xr:uid="{00000000-0005-0000-0000-00007AAF0000}"/>
    <cellStyle name="Normal 58 3 3 2 6" xfId="51876" xr:uid="{00000000-0005-0000-0000-00007BAF0000}"/>
    <cellStyle name="Normal 58 3 3 3" xfId="28889" xr:uid="{00000000-0005-0000-0000-00007CAF0000}"/>
    <cellStyle name="Normal 58 3 3 3 2" xfId="28890" xr:uid="{00000000-0005-0000-0000-00007DAF0000}"/>
    <cellStyle name="Normal 58 3 3 3 3" xfId="51878" xr:uid="{00000000-0005-0000-0000-00007EAF0000}"/>
    <cellStyle name="Normal 58 3 3 4" xfId="28891" xr:uid="{00000000-0005-0000-0000-00007FAF0000}"/>
    <cellStyle name="Normal 58 3 3 5" xfId="28892" xr:uid="{00000000-0005-0000-0000-000080AF0000}"/>
    <cellStyle name="Normal 58 3 3 6" xfId="40231" xr:uid="{00000000-0005-0000-0000-000081AF0000}"/>
    <cellStyle name="Normal 58 3 3 7" xfId="51875" xr:uid="{00000000-0005-0000-0000-000082AF0000}"/>
    <cellStyle name="Normal 58 3 4" xfId="28893" xr:uid="{00000000-0005-0000-0000-000083AF0000}"/>
    <cellStyle name="Normal 58 3 4 2" xfId="28894" xr:uid="{00000000-0005-0000-0000-000084AF0000}"/>
    <cellStyle name="Normal 58 3 4 2 2" xfId="28895" xr:uid="{00000000-0005-0000-0000-000085AF0000}"/>
    <cellStyle name="Normal 58 3 4 2 3" xfId="51880" xr:uid="{00000000-0005-0000-0000-000086AF0000}"/>
    <cellStyle name="Normal 58 3 4 3" xfId="28896" xr:uid="{00000000-0005-0000-0000-000087AF0000}"/>
    <cellStyle name="Normal 58 3 4 4" xfId="28897" xr:uid="{00000000-0005-0000-0000-000088AF0000}"/>
    <cellStyle name="Normal 58 3 4 5" xfId="40233" xr:uid="{00000000-0005-0000-0000-000089AF0000}"/>
    <cellStyle name="Normal 58 3 4 6" xfId="51879" xr:uid="{00000000-0005-0000-0000-00008AAF0000}"/>
    <cellStyle name="Normal 58 3 5" xfId="28898" xr:uid="{00000000-0005-0000-0000-00008BAF0000}"/>
    <cellStyle name="Normal 58 3 5 2" xfId="28899" xr:uid="{00000000-0005-0000-0000-00008CAF0000}"/>
    <cellStyle name="Normal 58 3 5 2 2" xfId="28900" xr:uid="{00000000-0005-0000-0000-00008DAF0000}"/>
    <cellStyle name="Normal 58 3 5 3" xfId="28901" xr:uid="{00000000-0005-0000-0000-00008EAF0000}"/>
    <cellStyle name="Normal 58 3 5 4" xfId="28902" xr:uid="{00000000-0005-0000-0000-00008FAF0000}"/>
    <cellStyle name="Normal 58 3 5 5" xfId="51881" xr:uid="{00000000-0005-0000-0000-000090AF0000}"/>
    <cellStyle name="Normal 58 3 6" xfId="28903" xr:uid="{00000000-0005-0000-0000-000091AF0000}"/>
    <cellStyle name="Normal 58 3 6 2" xfId="28904" xr:uid="{00000000-0005-0000-0000-000092AF0000}"/>
    <cellStyle name="Normal 58 3 6 2 2" xfId="28905" xr:uid="{00000000-0005-0000-0000-000093AF0000}"/>
    <cellStyle name="Normal 58 3 6 3" xfId="28906" xr:uid="{00000000-0005-0000-0000-000094AF0000}"/>
    <cellStyle name="Normal 58 3 6 4" xfId="28907" xr:uid="{00000000-0005-0000-0000-000095AF0000}"/>
    <cellStyle name="Normal 58 3 7" xfId="28908" xr:uid="{00000000-0005-0000-0000-000096AF0000}"/>
    <cellStyle name="Normal 58 3 7 2" xfId="28909" xr:uid="{00000000-0005-0000-0000-000097AF0000}"/>
    <cellStyle name="Normal 58 3 8" xfId="28910" xr:uid="{00000000-0005-0000-0000-000098AF0000}"/>
    <cellStyle name="Normal 58 3 9" xfId="28911" xr:uid="{00000000-0005-0000-0000-000099AF0000}"/>
    <cellStyle name="Normal 58 4" xfId="28912" xr:uid="{00000000-0005-0000-0000-00009AAF0000}"/>
    <cellStyle name="Normal 58 4 2" xfId="28913" xr:uid="{00000000-0005-0000-0000-00009BAF0000}"/>
    <cellStyle name="Normal 58 4 2 2" xfId="28914" xr:uid="{00000000-0005-0000-0000-00009CAF0000}"/>
    <cellStyle name="Normal 58 4 2 2 2" xfId="28915" xr:uid="{00000000-0005-0000-0000-00009DAF0000}"/>
    <cellStyle name="Normal 58 4 2 2 3" xfId="51884" xr:uid="{00000000-0005-0000-0000-00009EAF0000}"/>
    <cellStyle name="Normal 58 4 2 3" xfId="28916" xr:uid="{00000000-0005-0000-0000-00009FAF0000}"/>
    <cellStyle name="Normal 58 4 2 4" xfId="28917" xr:uid="{00000000-0005-0000-0000-0000A0AF0000}"/>
    <cellStyle name="Normal 58 4 2 5" xfId="40235" xr:uid="{00000000-0005-0000-0000-0000A1AF0000}"/>
    <cellStyle name="Normal 58 4 2 6" xfId="51883" xr:uid="{00000000-0005-0000-0000-0000A2AF0000}"/>
    <cellStyle name="Normal 58 4 3" xfId="28918" xr:uid="{00000000-0005-0000-0000-0000A3AF0000}"/>
    <cellStyle name="Normal 58 4 3 2" xfId="28919" xr:uid="{00000000-0005-0000-0000-0000A4AF0000}"/>
    <cellStyle name="Normal 58 4 3 3" xfId="51885" xr:uid="{00000000-0005-0000-0000-0000A5AF0000}"/>
    <cellStyle name="Normal 58 4 4" xfId="28920" xr:uid="{00000000-0005-0000-0000-0000A6AF0000}"/>
    <cellStyle name="Normal 58 4 5" xfId="28921" xr:uid="{00000000-0005-0000-0000-0000A7AF0000}"/>
    <cellStyle name="Normal 58 4 6" xfId="40234" xr:uid="{00000000-0005-0000-0000-0000A8AF0000}"/>
    <cellStyle name="Normal 58 4 7" xfId="51882" xr:uid="{00000000-0005-0000-0000-0000A9AF0000}"/>
    <cellStyle name="Normal 58 5" xfId="28922" xr:uid="{00000000-0005-0000-0000-0000AAAF0000}"/>
    <cellStyle name="Normal 58 5 2" xfId="28923" xr:uid="{00000000-0005-0000-0000-0000ABAF0000}"/>
    <cellStyle name="Normal 58 5 2 2" xfId="28924" xr:uid="{00000000-0005-0000-0000-0000ACAF0000}"/>
    <cellStyle name="Normal 58 5 2 2 2" xfId="28925" xr:uid="{00000000-0005-0000-0000-0000ADAF0000}"/>
    <cellStyle name="Normal 58 5 2 2 3" xfId="51888" xr:uid="{00000000-0005-0000-0000-0000AEAF0000}"/>
    <cellStyle name="Normal 58 5 2 3" xfId="28926" xr:uid="{00000000-0005-0000-0000-0000AFAF0000}"/>
    <cellStyle name="Normal 58 5 2 4" xfId="28927" xr:uid="{00000000-0005-0000-0000-0000B0AF0000}"/>
    <cellStyle name="Normal 58 5 2 5" xfId="40237" xr:uid="{00000000-0005-0000-0000-0000B1AF0000}"/>
    <cellStyle name="Normal 58 5 2 6" xfId="51887" xr:uid="{00000000-0005-0000-0000-0000B2AF0000}"/>
    <cellStyle name="Normal 58 5 3" xfId="28928" xr:uid="{00000000-0005-0000-0000-0000B3AF0000}"/>
    <cellStyle name="Normal 58 5 3 2" xfId="28929" xr:uid="{00000000-0005-0000-0000-0000B4AF0000}"/>
    <cellStyle name="Normal 58 5 3 3" xfId="51889" xr:uid="{00000000-0005-0000-0000-0000B5AF0000}"/>
    <cellStyle name="Normal 58 5 4" xfId="28930" xr:uid="{00000000-0005-0000-0000-0000B6AF0000}"/>
    <cellStyle name="Normal 58 5 5" xfId="28931" xr:uid="{00000000-0005-0000-0000-0000B7AF0000}"/>
    <cellStyle name="Normal 58 5 6" xfId="40236" xr:uid="{00000000-0005-0000-0000-0000B8AF0000}"/>
    <cellStyle name="Normal 58 5 7" xfId="51886" xr:uid="{00000000-0005-0000-0000-0000B9AF0000}"/>
    <cellStyle name="Normal 58 6" xfId="28932" xr:uid="{00000000-0005-0000-0000-0000BAAF0000}"/>
    <cellStyle name="Normal 58 6 2" xfId="28933" xr:uid="{00000000-0005-0000-0000-0000BBAF0000}"/>
    <cellStyle name="Normal 58 6 2 2" xfId="28934" xr:uid="{00000000-0005-0000-0000-0000BCAF0000}"/>
    <cellStyle name="Normal 58 6 2 3" xfId="51891" xr:uid="{00000000-0005-0000-0000-0000BDAF0000}"/>
    <cellStyle name="Normal 58 6 3" xfId="28935" xr:uid="{00000000-0005-0000-0000-0000BEAF0000}"/>
    <cellStyle name="Normal 58 6 4" xfId="28936" xr:uid="{00000000-0005-0000-0000-0000BFAF0000}"/>
    <cellStyle name="Normal 58 6 5" xfId="40238" xr:uid="{00000000-0005-0000-0000-0000C0AF0000}"/>
    <cellStyle name="Normal 58 6 6" xfId="51890" xr:uid="{00000000-0005-0000-0000-0000C1AF0000}"/>
    <cellStyle name="Normal 58 7" xfId="28937" xr:uid="{00000000-0005-0000-0000-0000C2AF0000}"/>
    <cellStyle name="Normal 58 7 2" xfId="28938" xr:uid="{00000000-0005-0000-0000-0000C3AF0000}"/>
    <cellStyle name="Normal 58 7 2 2" xfId="28939" xr:uid="{00000000-0005-0000-0000-0000C4AF0000}"/>
    <cellStyle name="Normal 58 7 3" xfId="28940" xr:uid="{00000000-0005-0000-0000-0000C5AF0000}"/>
    <cellStyle name="Normal 58 7 4" xfId="28941" xr:uid="{00000000-0005-0000-0000-0000C6AF0000}"/>
    <cellStyle name="Normal 58 7 5" xfId="51892" xr:uid="{00000000-0005-0000-0000-0000C7AF0000}"/>
    <cellStyle name="Normal 58 8" xfId="28942" xr:uid="{00000000-0005-0000-0000-0000C8AF0000}"/>
    <cellStyle name="Normal 58 8 2" xfId="28943" xr:uid="{00000000-0005-0000-0000-0000C9AF0000}"/>
    <cellStyle name="Normal 58 8 2 2" xfId="28944" xr:uid="{00000000-0005-0000-0000-0000CAAF0000}"/>
    <cellStyle name="Normal 58 8 3" xfId="28945" xr:uid="{00000000-0005-0000-0000-0000CBAF0000}"/>
    <cellStyle name="Normal 58 8 4" xfId="28946" xr:uid="{00000000-0005-0000-0000-0000CCAF0000}"/>
    <cellStyle name="Normal 58 9" xfId="28947" xr:uid="{00000000-0005-0000-0000-0000CDAF0000}"/>
    <cellStyle name="Normal 58 9 2" xfId="28948" xr:uid="{00000000-0005-0000-0000-0000CEAF0000}"/>
    <cellStyle name="Normal 59" xfId="28949" xr:uid="{00000000-0005-0000-0000-0000CFAF0000}"/>
    <cellStyle name="Normal 59 2" xfId="28950" xr:uid="{00000000-0005-0000-0000-0000D0AF0000}"/>
    <cellStyle name="Normal 59 2 2" xfId="28951" xr:uid="{00000000-0005-0000-0000-0000D1AF0000}"/>
    <cellStyle name="Normal 59 3" xfId="28952" xr:uid="{00000000-0005-0000-0000-0000D2AF0000}"/>
    <cellStyle name="Normal 6" xfId="28953" xr:uid="{00000000-0005-0000-0000-0000D3AF0000}"/>
    <cellStyle name="Normal 6 10" xfId="28954" xr:uid="{00000000-0005-0000-0000-0000D4AF0000}"/>
    <cellStyle name="Normal 6 11" xfId="28955" xr:uid="{00000000-0005-0000-0000-0000D5AF0000}"/>
    <cellStyle name="Normal 6 12" xfId="34377" xr:uid="{00000000-0005-0000-0000-0000D6AF0000}"/>
    <cellStyle name="Normal 6 13" xfId="35495" xr:uid="{00000000-0005-0000-0000-0000D7AF0000}"/>
    <cellStyle name="Normal 6 14" xfId="42112" xr:uid="{00000000-0005-0000-0000-0000D8AF0000}"/>
    <cellStyle name="Normal 6 2" xfId="28956" xr:uid="{00000000-0005-0000-0000-0000D9AF0000}"/>
    <cellStyle name="Normal 6 2 2" xfId="28957" xr:uid="{00000000-0005-0000-0000-0000DAAF0000}"/>
    <cellStyle name="Normal 6 2 2 2" xfId="28958" xr:uid="{00000000-0005-0000-0000-0000DBAF0000}"/>
    <cellStyle name="Normal 6 2 2 2 2" xfId="28959" xr:uid="{00000000-0005-0000-0000-0000DCAF0000}"/>
    <cellStyle name="Normal 6 2 2 2 2 2" xfId="28960" xr:uid="{00000000-0005-0000-0000-0000DDAF0000}"/>
    <cellStyle name="Normal 6 2 2 2 2 3" xfId="51894" xr:uid="{00000000-0005-0000-0000-0000DEAF0000}"/>
    <cellStyle name="Normal 6 2 2 2 3" xfId="28961" xr:uid="{00000000-0005-0000-0000-0000DFAF0000}"/>
    <cellStyle name="Normal 6 2 2 2 4" xfId="28962" xr:uid="{00000000-0005-0000-0000-0000E0AF0000}"/>
    <cellStyle name="Normal 6 2 2 2 5" xfId="40239" xr:uid="{00000000-0005-0000-0000-0000E1AF0000}"/>
    <cellStyle name="Normal 6 2 2 2 6" xfId="51893" xr:uid="{00000000-0005-0000-0000-0000E2AF0000}"/>
    <cellStyle name="Normal 6 2 2 3" xfId="42113" xr:uid="{00000000-0005-0000-0000-0000E3AF0000}"/>
    <cellStyle name="Normal 6 2 3" xfId="28963" xr:uid="{00000000-0005-0000-0000-0000E4AF0000}"/>
    <cellStyle name="Normal 6 2 3 2" xfId="28964" xr:uid="{00000000-0005-0000-0000-0000E5AF0000}"/>
    <cellStyle name="Normal 6 2 3 2 2" xfId="28965" xr:uid="{00000000-0005-0000-0000-0000E6AF0000}"/>
    <cellStyle name="Normal 6 2 3 2 3" xfId="51896" xr:uid="{00000000-0005-0000-0000-0000E7AF0000}"/>
    <cellStyle name="Normal 6 2 3 3" xfId="28966" xr:uid="{00000000-0005-0000-0000-0000E8AF0000}"/>
    <cellStyle name="Normal 6 2 3 4" xfId="28967" xr:uid="{00000000-0005-0000-0000-0000E9AF0000}"/>
    <cellStyle name="Normal 6 2 3 5" xfId="40240" xr:uid="{00000000-0005-0000-0000-0000EAAF0000}"/>
    <cellStyle name="Normal 6 2 3 6" xfId="51895" xr:uid="{00000000-0005-0000-0000-0000EBAF0000}"/>
    <cellStyle name="Normal 6 2 4" xfId="28968" xr:uid="{00000000-0005-0000-0000-0000ECAF0000}"/>
    <cellStyle name="Normal 6 2 4 2" xfId="40242" xr:uid="{00000000-0005-0000-0000-0000EDAF0000}"/>
    <cellStyle name="Normal 6 2 4 3" xfId="40241" xr:uid="{00000000-0005-0000-0000-0000EEAF0000}"/>
    <cellStyle name="Normal 6 2 5" xfId="28969" xr:uid="{00000000-0005-0000-0000-0000EFAF0000}"/>
    <cellStyle name="Normal 6 2 6" xfId="35496" xr:uid="{00000000-0005-0000-0000-0000F0AF0000}"/>
    <cellStyle name="Normal 6 3" xfId="28970" xr:uid="{00000000-0005-0000-0000-0000F1AF0000}"/>
    <cellStyle name="Normal 6 3 10" xfId="51897" xr:uid="{00000000-0005-0000-0000-0000F2AF0000}"/>
    <cellStyle name="Normal 6 3 2" xfId="28971" xr:uid="{00000000-0005-0000-0000-0000F3AF0000}"/>
    <cellStyle name="Normal 6 3 2 2" xfId="28972" xr:uid="{00000000-0005-0000-0000-0000F4AF0000}"/>
    <cellStyle name="Normal 6 3 2 2 2" xfId="28973" xr:uid="{00000000-0005-0000-0000-0000F5AF0000}"/>
    <cellStyle name="Normal 6 3 2 2 2 2" xfId="28974" xr:uid="{00000000-0005-0000-0000-0000F6AF0000}"/>
    <cellStyle name="Normal 6 3 2 2 2 3" xfId="51900" xr:uid="{00000000-0005-0000-0000-0000F7AF0000}"/>
    <cellStyle name="Normal 6 3 2 2 3" xfId="28975" xr:uid="{00000000-0005-0000-0000-0000F8AF0000}"/>
    <cellStyle name="Normal 6 3 2 2 4" xfId="28976" xr:uid="{00000000-0005-0000-0000-0000F9AF0000}"/>
    <cellStyle name="Normal 6 3 2 2 5" xfId="40244" xr:uid="{00000000-0005-0000-0000-0000FAAF0000}"/>
    <cellStyle name="Normal 6 3 2 2 6" xfId="51899" xr:uid="{00000000-0005-0000-0000-0000FBAF0000}"/>
    <cellStyle name="Normal 6 3 2 3" xfId="28977" xr:uid="{00000000-0005-0000-0000-0000FCAF0000}"/>
    <cellStyle name="Normal 6 3 2 3 2" xfId="28978" xr:uid="{00000000-0005-0000-0000-0000FDAF0000}"/>
    <cellStyle name="Normal 6 3 2 3 2 2" xfId="28979" xr:uid="{00000000-0005-0000-0000-0000FEAF0000}"/>
    <cellStyle name="Normal 6 3 2 3 3" xfId="28980" xr:uid="{00000000-0005-0000-0000-0000FFAF0000}"/>
    <cellStyle name="Normal 6 3 2 3 4" xfId="28981" xr:uid="{00000000-0005-0000-0000-000000B00000}"/>
    <cellStyle name="Normal 6 3 2 3 5" xfId="51901" xr:uid="{00000000-0005-0000-0000-000001B00000}"/>
    <cellStyle name="Normal 6 3 2 4" xfId="28982" xr:uid="{00000000-0005-0000-0000-000002B00000}"/>
    <cellStyle name="Normal 6 3 2 4 2" xfId="28983" xr:uid="{00000000-0005-0000-0000-000003B00000}"/>
    <cellStyle name="Normal 6 3 2 5" xfId="28984" xr:uid="{00000000-0005-0000-0000-000004B00000}"/>
    <cellStyle name="Normal 6 3 2 6" xfId="28985" xr:uid="{00000000-0005-0000-0000-000005B00000}"/>
    <cellStyle name="Normal 6 3 2 7" xfId="40243" xr:uid="{00000000-0005-0000-0000-000006B00000}"/>
    <cellStyle name="Normal 6 3 2 8" xfId="51898" xr:uid="{00000000-0005-0000-0000-000007B00000}"/>
    <cellStyle name="Normal 6 3 3" xfId="28986" xr:uid="{00000000-0005-0000-0000-000008B00000}"/>
    <cellStyle name="Normal 6 3 3 2" xfId="28987" xr:uid="{00000000-0005-0000-0000-000009B00000}"/>
    <cellStyle name="Normal 6 3 3 2 2" xfId="28988" xr:uid="{00000000-0005-0000-0000-00000AB00000}"/>
    <cellStyle name="Normal 6 3 3 2 2 2" xfId="28989" xr:uid="{00000000-0005-0000-0000-00000BB00000}"/>
    <cellStyle name="Normal 6 3 3 2 2 3" xfId="51904" xr:uid="{00000000-0005-0000-0000-00000CB00000}"/>
    <cellStyle name="Normal 6 3 3 2 3" xfId="28990" xr:uid="{00000000-0005-0000-0000-00000DB00000}"/>
    <cellStyle name="Normal 6 3 3 2 4" xfId="28991" xr:uid="{00000000-0005-0000-0000-00000EB00000}"/>
    <cellStyle name="Normal 6 3 3 2 5" xfId="40246" xr:uid="{00000000-0005-0000-0000-00000FB00000}"/>
    <cellStyle name="Normal 6 3 3 2 6" xfId="51903" xr:uid="{00000000-0005-0000-0000-000010B00000}"/>
    <cellStyle name="Normal 6 3 3 3" xfId="28992" xr:uid="{00000000-0005-0000-0000-000011B00000}"/>
    <cellStyle name="Normal 6 3 3 3 2" xfId="28993" xr:uid="{00000000-0005-0000-0000-000012B00000}"/>
    <cellStyle name="Normal 6 3 3 3 2 2" xfId="28994" xr:uid="{00000000-0005-0000-0000-000013B00000}"/>
    <cellStyle name="Normal 6 3 3 3 3" xfId="28995" xr:uid="{00000000-0005-0000-0000-000014B00000}"/>
    <cellStyle name="Normal 6 3 3 3 4" xfId="28996" xr:uid="{00000000-0005-0000-0000-000015B00000}"/>
    <cellStyle name="Normal 6 3 3 3 5" xfId="51905" xr:uid="{00000000-0005-0000-0000-000016B00000}"/>
    <cellStyle name="Normal 6 3 3 4" xfId="28997" xr:uid="{00000000-0005-0000-0000-000017B00000}"/>
    <cellStyle name="Normal 6 3 3 4 2" xfId="28998" xr:uid="{00000000-0005-0000-0000-000018B00000}"/>
    <cellStyle name="Normal 6 3 3 5" xfId="28999" xr:uid="{00000000-0005-0000-0000-000019B00000}"/>
    <cellStyle name="Normal 6 3 3 6" xfId="29000" xr:uid="{00000000-0005-0000-0000-00001AB00000}"/>
    <cellStyle name="Normal 6 3 3 7" xfId="40245" xr:uid="{00000000-0005-0000-0000-00001BB00000}"/>
    <cellStyle name="Normal 6 3 3 8" xfId="51902" xr:uid="{00000000-0005-0000-0000-00001CB00000}"/>
    <cellStyle name="Normal 6 3 4" xfId="29001" xr:uid="{00000000-0005-0000-0000-00001DB00000}"/>
    <cellStyle name="Normal 6 3 4 2" xfId="29002" xr:uid="{00000000-0005-0000-0000-00001EB00000}"/>
    <cellStyle name="Normal 6 3 4 2 2" xfId="29003" xr:uid="{00000000-0005-0000-0000-00001FB00000}"/>
    <cellStyle name="Normal 6 3 4 2 3" xfId="51907" xr:uid="{00000000-0005-0000-0000-000020B00000}"/>
    <cellStyle name="Normal 6 3 4 3" xfId="29004" xr:uid="{00000000-0005-0000-0000-000021B00000}"/>
    <cellStyle name="Normal 6 3 4 4" xfId="29005" xr:uid="{00000000-0005-0000-0000-000022B00000}"/>
    <cellStyle name="Normal 6 3 4 5" xfId="40247" xr:uid="{00000000-0005-0000-0000-000023B00000}"/>
    <cellStyle name="Normal 6 3 4 6" xfId="51906" xr:uid="{00000000-0005-0000-0000-000024B00000}"/>
    <cellStyle name="Normal 6 3 5" xfId="29006" xr:uid="{00000000-0005-0000-0000-000025B00000}"/>
    <cellStyle name="Normal 6 3 5 2" xfId="29007" xr:uid="{00000000-0005-0000-0000-000026B00000}"/>
    <cellStyle name="Normal 6 3 5 2 2" xfId="29008" xr:uid="{00000000-0005-0000-0000-000027B00000}"/>
    <cellStyle name="Normal 6 3 5 3" xfId="29009" xr:uid="{00000000-0005-0000-0000-000028B00000}"/>
    <cellStyle name="Normal 6 3 5 4" xfId="29010" xr:uid="{00000000-0005-0000-0000-000029B00000}"/>
    <cellStyle name="Normal 6 3 5 5" xfId="51908" xr:uid="{00000000-0005-0000-0000-00002AB00000}"/>
    <cellStyle name="Normal 6 3 6" xfId="29011" xr:uid="{00000000-0005-0000-0000-00002BB00000}"/>
    <cellStyle name="Normal 6 3 6 2" xfId="29012" xr:uid="{00000000-0005-0000-0000-00002CB00000}"/>
    <cellStyle name="Normal 6 3 7" xfId="29013" xr:uid="{00000000-0005-0000-0000-00002DB00000}"/>
    <cellStyle name="Normal 6 3 8" xfId="29014" xr:uid="{00000000-0005-0000-0000-00002EB00000}"/>
    <cellStyle name="Normal 6 3 9" xfId="35497" xr:uid="{00000000-0005-0000-0000-00002FB00000}"/>
    <cellStyle name="Normal 6 4" xfId="29015" xr:uid="{00000000-0005-0000-0000-000030B00000}"/>
    <cellStyle name="Normal 6 4 2" xfId="29016" xr:uid="{00000000-0005-0000-0000-000031B00000}"/>
    <cellStyle name="Normal 6 4 2 2" xfId="29017" xr:uid="{00000000-0005-0000-0000-000032B00000}"/>
    <cellStyle name="Normal 6 4 2 2 2" xfId="29018" xr:uid="{00000000-0005-0000-0000-000033B00000}"/>
    <cellStyle name="Normal 6 4 2 2 3" xfId="51910" xr:uid="{00000000-0005-0000-0000-000034B00000}"/>
    <cellStyle name="Normal 6 4 2 3" xfId="29019" xr:uid="{00000000-0005-0000-0000-000035B00000}"/>
    <cellStyle name="Normal 6 4 2 4" xfId="29020" xr:uid="{00000000-0005-0000-0000-000036B00000}"/>
    <cellStyle name="Normal 6 4 2 5" xfId="40248" xr:uid="{00000000-0005-0000-0000-000037B00000}"/>
    <cellStyle name="Normal 6 4 2 6" xfId="51909" xr:uid="{00000000-0005-0000-0000-000038B00000}"/>
    <cellStyle name="Normal 6 4 3" xfId="29021" xr:uid="{00000000-0005-0000-0000-000039B00000}"/>
    <cellStyle name="Normal 6 4 3 2" xfId="29022" xr:uid="{00000000-0005-0000-0000-00003AB00000}"/>
    <cellStyle name="Normal 6 4 3 2 2" xfId="29023" xr:uid="{00000000-0005-0000-0000-00003BB00000}"/>
    <cellStyle name="Normal 6 4 3 2 3" xfId="51912" xr:uid="{00000000-0005-0000-0000-00003CB00000}"/>
    <cellStyle name="Normal 6 4 3 3" xfId="29024" xr:uid="{00000000-0005-0000-0000-00003DB00000}"/>
    <cellStyle name="Normal 6 4 3 4" xfId="29025" xr:uid="{00000000-0005-0000-0000-00003EB00000}"/>
    <cellStyle name="Normal 6 4 3 5" xfId="40249" xr:uid="{00000000-0005-0000-0000-00003FB00000}"/>
    <cellStyle name="Normal 6 4 3 6" xfId="51911" xr:uid="{00000000-0005-0000-0000-000040B00000}"/>
    <cellStyle name="Normal 6 5" xfId="29026" xr:uid="{00000000-0005-0000-0000-000041B00000}"/>
    <cellStyle name="Normal 6 5 2" xfId="29027" xr:uid="{00000000-0005-0000-0000-000042B00000}"/>
    <cellStyle name="Normal 6 5 2 2" xfId="29028" xr:uid="{00000000-0005-0000-0000-000043B00000}"/>
    <cellStyle name="Normal 6 5 2 2 2" xfId="29029" xr:uid="{00000000-0005-0000-0000-000044B00000}"/>
    <cellStyle name="Normal 6 5 2 2 2 2" xfId="29030" xr:uid="{00000000-0005-0000-0000-000045B00000}"/>
    <cellStyle name="Normal 6 5 2 2 3" xfId="29031" xr:uid="{00000000-0005-0000-0000-000046B00000}"/>
    <cellStyle name="Normal 6 5 2 2 4" xfId="29032" xr:uid="{00000000-0005-0000-0000-000047B00000}"/>
    <cellStyle name="Normal 6 5 2 2 5" xfId="51915" xr:uid="{00000000-0005-0000-0000-000048B00000}"/>
    <cellStyle name="Normal 6 5 2 3" xfId="29033" xr:uid="{00000000-0005-0000-0000-000049B00000}"/>
    <cellStyle name="Normal 6 5 2 3 2" xfId="29034" xr:uid="{00000000-0005-0000-0000-00004AB00000}"/>
    <cellStyle name="Normal 6 5 2 4" xfId="29035" xr:uid="{00000000-0005-0000-0000-00004BB00000}"/>
    <cellStyle name="Normal 6 5 2 5" xfId="29036" xr:uid="{00000000-0005-0000-0000-00004CB00000}"/>
    <cellStyle name="Normal 6 5 2 6" xfId="40251" xr:uid="{00000000-0005-0000-0000-00004DB00000}"/>
    <cellStyle name="Normal 6 5 2 7" xfId="51914" xr:uid="{00000000-0005-0000-0000-00004EB00000}"/>
    <cellStyle name="Normal 6 5 3" xfId="29037" xr:uid="{00000000-0005-0000-0000-00004FB00000}"/>
    <cellStyle name="Normal 6 5 4" xfId="29038" xr:uid="{00000000-0005-0000-0000-000050B00000}"/>
    <cellStyle name="Normal 6 5 4 2" xfId="29039" xr:uid="{00000000-0005-0000-0000-000051B00000}"/>
    <cellStyle name="Normal 6 5 4 3" xfId="51916" xr:uid="{00000000-0005-0000-0000-000052B00000}"/>
    <cellStyle name="Normal 6 5 5" xfId="29040" xr:uid="{00000000-0005-0000-0000-000053B00000}"/>
    <cellStyle name="Normal 6 5 6" xfId="29041" xr:uid="{00000000-0005-0000-0000-000054B00000}"/>
    <cellStyle name="Normal 6 5 7" xfId="40250" xr:uid="{00000000-0005-0000-0000-000055B00000}"/>
    <cellStyle name="Normal 6 5 8" xfId="51913" xr:uid="{00000000-0005-0000-0000-000056B00000}"/>
    <cellStyle name="Normal 6 6" xfId="29042" xr:uid="{00000000-0005-0000-0000-000057B00000}"/>
    <cellStyle name="Normal 6 6 2" xfId="29043" xr:uid="{00000000-0005-0000-0000-000058B00000}"/>
    <cellStyle name="Normal 6 6 2 2" xfId="29044" xr:uid="{00000000-0005-0000-0000-000059B00000}"/>
    <cellStyle name="Normal 6 6 2 2 2" xfId="29045" xr:uid="{00000000-0005-0000-0000-00005AB00000}"/>
    <cellStyle name="Normal 6 6 2 3" xfId="29046" xr:uid="{00000000-0005-0000-0000-00005BB00000}"/>
    <cellStyle name="Normal 6 6 2 4" xfId="29047" xr:uid="{00000000-0005-0000-0000-00005CB00000}"/>
    <cellStyle name="Normal 6 6 2 5" xfId="51918" xr:uid="{00000000-0005-0000-0000-00005DB00000}"/>
    <cellStyle name="Normal 6 6 3" xfId="29048" xr:uid="{00000000-0005-0000-0000-00005EB00000}"/>
    <cellStyle name="Normal 6 6 3 2" xfId="29049" xr:uid="{00000000-0005-0000-0000-00005FB00000}"/>
    <cellStyle name="Normal 6 6 4" xfId="29050" xr:uid="{00000000-0005-0000-0000-000060B00000}"/>
    <cellStyle name="Normal 6 6 5" xfId="29051" xr:uid="{00000000-0005-0000-0000-000061B00000}"/>
    <cellStyle name="Normal 6 6 6" xfId="40252" xr:uid="{00000000-0005-0000-0000-000062B00000}"/>
    <cellStyle name="Normal 6 6 7" xfId="51917" xr:uid="{00000000-0005-0000-0000-000063B00000}"/>
    <cellStyle name="Normal 6 7" xfId="29052" xr:uid="{00000000-0005-0000-0000-000064B00000}"/>
    <cellStyle name="Normal 6 7 2" xfId="40254" xr:uid="{00000000-0005-0000-0000-000065B00000}"/>
    <cellStyle name="Normal 6 7 3" xfId="40253" xr:uid="{00000000-0005-0000-0000-000066B00000}"/>
    <cellStyle name="Normal 6 8" xfId="29053" xr:uid="{00000000-0005-0000-0000-000067B00000}"/>
    <cellStyle name="Normal 6 9" xfId="29054" xr:uid="{00000000-0005-0000-0000-000068B00000}"/>
    <cellStyle name="Normal 6 9 2" xfId="29055" xr:uid="{00000000-0005-0000-0000-000069B00000}"/>
    <cellStyle name="Normal 60" xfId="29056" xr:uid="{00000000-0005-0000-0000-00006AB00000}"/>
    <cellStyle name="Normal 60 2" xfId="29057" xr:uid="{00000000-0005-0000-0000-00006BB00000}"/>
    <cellStyle name="Normal 60 2 2" xfId="29058" xr:uid="{00000000-0005-0000-0000-00006CB00000}"/>
    <cellStyle name="Normal 60 3" xfId="29059" xr:uid="{00000000-0005-0000-0000-00006DB00000}"/>
    <cellStyle name="Normal 61" xfId="29060" xr:uid="{00000000-0005-0000-0000-00006EB00000}"/>
    <cellStyle name="Normal 61 2" xfId="29061" xr:uid="{00000000-0005-0000-0000-00006FB00000}"/>
    <cellStyle name="Normal 61 2 2" xfId="29062" xr:uid="{00000000-0005-0000-0000-000070B00000}"/>
    <cellStyle name="Normal 61 3" xfId="29063" xr:uid="{00000000-0005-0000-0000-000071B00000}"/>
    <cellStyle name="Normal 62" xfId="29064" xr:uid="{00000000-0005-0000-0000-000072B00000}"/>
    <cellStyle name="Normal 62 2" xfId="29065" xr:uid="{00000000-0005-0000-0000-000073B00000}"/>
    <cellStyle name="Normal 62 2 2" xfId="29066" xr:uid="{00000000-0005-0000-0000-000074B00000}"/>
    <cellStyle name="Normal 62 3" xfId="29067" xr:uid="{00000000-0005-0000-0000-000075B00000}"/>
    <cellStyle name="Normal 63" xfId="29068" xr:uid="{00000000-0005-0000-0000-000076B00000}"/>
    <cellStyle name="Normal 63 2" xfId="29069" xr:uid="{00000000-0005-0000-0000-000077B00000}"/>
    <cellStyle name="Normal 63 3" xfId="29070" xr:uid="{00000000-0005-0000-0000-000078B00000}"/>
    <cellStyle name="Normal 63 3 2" xfId="29071" xr:uid="{00000000-0005-0000-0000-000079B00000}"/>
    <cellStyle name="Normal 63 4" xfId="29072" xr:uid="{00000000-0005-0000-0000-00007AB00000}"/>
    <cellStyle name="Normal 64" xfId="29073" xr:uid="{00000000-0005-0000-0000-00007BB00000}"/>
    <cellStyle name="Normal 64 2" xfId="29074" xr:uid="{00000000-0005-0000-0000-00007CB00000}"/>
    <cellStyle name="Normal 64 2 2" xfId="29075" xr:uid="{00000000-0005-0000-0000-00007DB00000}"/>
    <cellStyle name="Normal 64 3" xfId="29076" xr:uid="{00000000-0005-0000-0000-00007EB00000}"/>
    <cellStyle name="Normal 65" xfId="29077" xr:uid="{00000000-0005-0000-0000-00007FB00000}"/>
    <cellStyle name="Normal 65 2" xfId="29078" xr:uid="{00000000-0005-0000-0000-000080B00000}"/>
    <cellStyle name="Normal 65 2 2" xfId="29079" xr:uid="{00000000-0005-0000-0000-000081B00000}"/>
    <cellStyle name="Normal 65 3" xfId="29080" xr:uid="{00000000-0005-0000-0000-000082B00000}"/>
    <cellStyle name="Normal 66" xfId="29081" xr:uid="{00000000-0005-0000-0000-000083B00000}"/>
    <cellStyle name="Normal 66 2" xfId="29082" xr:uid="{00000000-0005-0000-0000-000084B00000}"/>
    <cellStyle name="Normal 66 2 2" xfId="29083" xr:uid="{00000000-0005-0000-0000-000085B00000}"/>
    <cellStyle name="Normal 66 3" xfId="29084" xr:uid="{00000000-0005-0000-0000-000086B00000}"/>
    <cellStyle name="Normal 67" xfId="29085" xr:uid="{00000000-0005-0000-0000-000087B00000}"/>
    <cellStyle name="Normal 67 2" xfId="29086" xr:uid="{00000000-0005-0000-0000-000088B00000}"/>
    <cellStyle name="Normal 68" xfId="29087" xr:uid="{00000000-0005-0000-0000-000089B00000}"/>
    <cellStyle name="Normal 68 2" xfId="29088" xr:uid="{00000000-0005-0000-0000-00008AB00000}"/>
    <cellStyle name="Normal 69" xfId="29089" xr:uid="{00000000-0005-0000-0000-00008BB00000}"/>
    <cellStyle name="Normal 69 2" xfId="29090" xr:uid="{00000000-0005-0000-0000-00008CB00000}"/>
    <cellStyle name="Normal 7" xfId="29091" xr:uid="{00000000-0005-0000-0000-00008DB00000}"/>
    <cellStyle name="Normal 7 2" xfId="29092" xr:uid="{00000000-0005-0000-0000-00008EB00000}"/>
    <cellStyle name="Normal 7 2 2" xfId="29093" xr:uid="{00000000-0005-0000-0000-00008FB00000}"/>
    <cellStyle name="Normal 7 2 2 2" xfId="29094" xr:uid="{00000000-0005-0000-0000-000090B00000}"/>
    <cellStyle name="Normal 7 2 2 2 2" xfId="29095" xr:uid="{00000000-0005-0000-0000-000091B00000}"/>
    <cellStyle name="Normal 7 2 2 2 2 2" xfId="29096" xr:uid="{00000000-0005-0000-0000-000092B00000}"/>
    <cellStyle name="Normal 7 2 2 2 2 3" xfId="51919" xr:uid="{00000000-0005-0000-0000-000093B00000}"/>
    <cellStyle name="Normal 7 2 2 2 3" xfId="29097" xr:uid="{00000000-0005-0000-0000-000094B00000}"/>
    <cellStyle name="Normal 7 2 2 2 4" xfId="29098" xr:uid="{00000000-0005-0000-0000-000095B00000}"/>
    <cellStyle name="Normal 7 2 2 2 5" xfId="40255" xr:uid="{00000000-0005-0000-0000-000096B00000}"/>
    <cellStyle name="Normal 7 2 2 2 6" xfId="42116" xr:uid="{00000000-0005-0000-0000-000097B00000}"/>
    <cellStyle name="Normal 7 2 2 3" xfId="42117" xr:uid="{00000000-0005-0000-0000-000098B00000}"/>
    <cellStyle name="Normal 7 2 2 4" xfId="42115" xr:uid="{00000000-0005-0000-0000-000099B00000}"/>
    <cellStyle name="Normal 7 2 3" xfId="29099" xr:uid="{00000000-0005-0000-0000-00009AB00000}"/>
    <cellStyle name="Normal 7 2 3 2" xfId="29100" xr:uid="{00000000-0005-0000-0000-00009BB00000}"/>
    <cellStyle name="Normal 7 2 3 2 2" xfId="29101" xr:uid="{00000000-0005-0000-0000-00009CB00000}"/>
    <cellStyle name="Normal 7 2 3 2 2 2" xfId="29102" xr:uid="{00000000-0005-0000-0000-00009DB00000}"/>
    <cellStyle name="Normal 7 2 3 2 2 3" xfId="51921" xr:uid="{00000000-0005-0000-0000-00009EB00000}"/>
    <cellStyle name="Normal 7 2 3 2 3" xfId="29103" xr:uid="{00000000-0005-0000-0000-00009FB00000}"/>
    <cellStyle name="Normal 7 2 3 2 4" xfId="29104" xr:uid="{00000000-0005-0000-0000-0000A0B00000}"/>
    <cellStyle name="Normal 7 2 3 2 5" xfId="40256" xr:uid="{00000000-0005-0000-0000-0000A1B00000}"/>
    <cellStyle name="Normal 7 2 3 2 6" xfId="51920" xr:uid="{00000000-0005-0000-0000-0000A2B00000}"/>
    <cellStyle name="Normal 7 2 3 3" xfId="42118" xr:uid="{00000000-0005-0000-0000-0000A3B00000}"/>
    <cellStyle name="Normal 7 2 4" xfId="29105" xr:uid="{00000000-0005-0000-0000-0000A4B00000}"/>
    <cellStyle name="Normal 7 2 4 2" xfId="42119" xr:uid="{00000000-0005-0000-0000-0000A5B00000}"/>
    <cellStyle name="Normal 7 2 5" xfId="35499" xr:uid="{00000000-0005-0000-0000-0000A6B00000}"/>
    <cellStyle name="Normal 7 2 6" xfId="42114" xr:uid="{00000000-0005-0000-0000-0000A7B00000}"/>
    <cellStyle name="Normal 7 3" xfId="29106" xr:uid="{00000000-0005-0000-0000-0000A8B00000}"/>
    <cellStyle name="Normal 7 3 2" xfId="29107" xr:uid="{00000000-0005-0000-0000-0000A9B00000}"/>
    <cellStyle name="Normal 7 3 2 2" xfId="29108" xr:uid="{00000000-0005-0000-0000-0000AAB00000}"/>
    <cellStyle name="Normal 7 3 2 2 2" xfId="29109" xr:uid="{00000000-0005-0000-0000-0000ABB00000}"/>
    <cellStyle name="Normal 7 3 2 2 3" xfId="51923" xr:uid="{00000000-0005-0000-0000-0000ACB00000}"/>
    <cellStyle name="Normal 7 3 2 3" xfId="29110" xr:uid="{00000000-0005-0000-0000-0000ADB00000}"/>
    <cellStyle name="Normal 7 3 2 4" xfId="29111" xr:uid="{00000000-0005-0000-0000-0000AEB00000}"/>
    <cellStyle name="Normal 7 3 2 5" xfId="40257" xr:uid="{00000000-0005-0000-0000-0000AFB00000}"/>
    <cellStyle name="Normal 7 3 2 6" xfId="51922" xr:uid="{00000000-0005-0000-0000-0000B0B00000}"/>
    <cellStyle name="Normal 7 3 3" xfId="29112" xr:uid="{00000000-0005-0000-0000-0000B1B00000}"/>
    <cellStyle name="Normal 7 3 3 2" xfId="29113" xr:uid="{00000000-0005-0000-0000-0000B2B00000}"/>
    <cellStyle name="Normal 7 3 3 2 2" xfId="29114" xr:uid="{00000000-0005-0000-0000-0000B3B00000}"/>
    <cellStyle name="Normal 7 3 3 2 2 2" xfId="51925" xr:uid="{00000000-0005-0000-0000-0000B4B00000}"/>
    <cellStyle name="Normal 7 3 3 2 3" xfId="40259" xr:uid="{00000000-0005-0000-0000-0000B5B00000}"/>
    <cellStyle name="Normal 7 3 3 2 4" xfId="51924" xr:uid="{00000000-0005-0000-0000-0000B6B00000}"/>
    <cellStyle name="Normal 7 3 3 3" xfId="29115" xr:uid="{00000000-0005-0000-0000-0000B7B00000}"/>
    <cellStyle name="Normal 7 3 3 4" xfId="29116" xr:uid="{00000000-0005-0000-0000-0000B8B00000}"/>
    <cellStyle name="Normal 7 3 3 5" xfId="40258" xr:uid="{00000000-0005-0000-0000-0000B9B00000}"/>
    <cellStyle name="Normal 7 3 4" xfId="29117" xr:uid="{00000000-0005-0000-0000-0000BAB00000}"/>
    <cellStyle name="Normal 7 4" xfId="29118" xr:uid="{00000000-0005-0000-0000-0000BBB00000}"/>
    <cellStyle name="Normal 7 4 2" xfId="29119" xr:uid="{00000000-0005-0000-0000-0000BCB00000}"/>
    <cellStyle name="Normal 7 4 2 2" xfId="29120" xr:uid="{00000000-0005-0000-0000-0000BDB00000}"/>
    <cellStyle name="Normal 7 4 2 2 2" xfId="29121" xr:uid="{00000000-0005-0000-0000-0000BEB00000}"/>
    <cellStyle name="Normal 7 4 2 2 3" xfId="51927" xr:uid="{00000000-0005-0000-0000-0000BFB00000}"/>
    <cellStyle name="Normal 7 4 2 3" xfId="29122" xr:uid="{00000000-0005-0000-0000-0000C0B00000}"/>
    <cellStyle name="Normal 7 4 2 4" xfId="29123" xr:uid="{00000000-0005-0000-0000-0000C1B00000}"/>
    <cellStyle name="Normal 7 4 2 5" xfId="40260" xr:uid="{00000000-0005-0000-0000-0000C2B00000}"/>
    <cellStyle name="Normal 7 4 2 6" xfId="51926" xr:uid="{00000000-0005-0000-0000-0000C3B00000}"/>
    <cellStyle name="Normal 7 4 3" xfId="29124" xr:uid="{00000000-0005-0000-0000-0000C4B00000}"/>
    <cellStyle name="Normal 7 4 3 2" xfId="29125" xr:uid="{00000000-0005-0000-0000-0000C5B00000}"/>
    <cellStyle name="Normal 7 4 3 2 2" xfId="29126" xr:uid="{00000000-0005-0000-0000-0000C6B00000}"/>
    <cellStyle name="Normal 7 4 3 2 3" xfId="51929" xr:uid="{00000000-0005-0000-0000-0000C7B00000}"/>
    <cellStyle name="Normal 7 4 3 3" xfId="29127" xr:uid="{00000000-0005-0000-0000-0000C8B00000}"/>
    <cellStyle name="Normal 7 4 3 4" xfId="29128" xr:uid="{00000000-0005-0000-0000-0000C9B00000}"/>
    <cellStyle name="Normal 7 4 3 5" xfId="40261" xr:uid="{00000000-0005-0000-0000-0000CAB00000}"/>
    <cellStyle name="Normal 7 4 3 6" xfId="51928" xr:uid="{00000000-0005-0000-0000-0000CBB00000}"/>
    <cellStyle name="Normal 7 4 4" xfId="29129" xr:uid="{00000000-0005-0000-0000-0000CCB00000}"/>
    <cellStyle name="Normal 7 4 4 2" xfId="29130" xr:uid="{00000000-0005-0000-0000-0000CDB00000}"/>
    <cellStyle name="Normal 7 4 4 2 2" xfId="29131" xr:uid="{00000000-0005-0000-0000-0000CEB00000}"/>
    <cellStyle name="Normal 7 4 4 3" xfId="29132" xr:uid="{00000000-0005-0000-0000-0000CFB00000}"/>
    <cellStyle name="Normal 7 4 4 4" xfId="29133" xr:uid="{00000000-0005-0000-0000-0000D0B00000}"/>
    <cellStyle name="Normal 7 5" xfId="29134" xr:uid="{00000000-0005-0000-0000-0000D1B00000}"/>
    <cellStyle name="Normal 7 5 2" xfId="29135" xr:uid="{00000000-0005-0000-0000-0000D2B00000}"/>
    <cellStyle name="Normal 7 5 2 2" xfId="29136" xr:uid="{00000000-0005-0000-0000-0000D3B00000}"/>
    <cellStyle name="Normal 7 5 2 2 2" xfId="29137" xr:uid="{00000000-0005-0000-0000-0000D4B00000}"/>
    <cellStyle name="Normal 7 5 2 2 3" xfId="51931" xr:uid="{00000000-0005-0000-0000-0000D5B00000}"/>
    <cellStyle name="Normal 7 5 2 3" xfId="29138" xr:uid="{00000000-0005-0000-0000-0000D6B00000}"/>
    <cellStyle name="Normal 7 5 2 4" xfId="29139" xr:uid="{00000000-0005-0000-0000-0000D7B00000}"/>
    <cellStyle name="Normal 7 5 2 5" xfId="40262" xr:uid="{00000000-0005-0000-0000-0000D8B00000}"/>
    <cellStyle name="Normal 7 5 2 6" xfId="51930" xr:uid="{00000000-0005-0000-0000-0000D9B00000}"/>
    <cellStyle name="Normal 7 6" xfId="29140" xr:uid="{00000000-0005-0000-0000-0000DAB00000}"/>
    <cellStyle name="Normal 7 6 2" xfId="29141" xr:uid="{00000000-0005-0000-0000-0000DBB00000}"/>
    <cellStyle name="Normal 7 6 2 2" xfId="29142" xr:uid="{00000000-0005-0000-0000-0000DCB00000}"/>
    <cellStyle name="Normal 7 6 2 2 2" xfId="51933" xr:uid="{00000000-0005-0000-0000-0000DDB00000}"/>
    <cellStyle name="Normal 7 6 2 3" xfId="40264" xr:uid="{00000000-0005-0000-0000-0000DEB00000}"/>
    <cellStyle name="Normal 7 6 2 4" xfId="51932" xr:uid="{00000000-0005-0000-0000-0000DFB00000}"/>
    <cellStyle name="Normal 7 6 3" xfId="29143" xr:uid="{00000000-0005-0000-0000-0000E0B00000}"/>
    <cellStyle name="Normal 7 6 4" xfId="29144" xr:uid="{00000000-0005-0000-0000-0000E1B00000}"/>
    <cellStyle name="Normal 7 6 5" xfId="40263" xr:uid="{00000000-0005-0000-0000-0000E2B00000}"/>
    <cellStyle name="Normal 7 7" xfId="29145" xr:uid="{00000000-0005-0000-0000-0000E3B00000}"/>
    <cellStyle name="Normal 7 8" xfId="29146" xr:uid="{00000000-0005-0000-0000-0000E4B00000}"/>
    <cellStyle name="Normal 7 9" xfId="35498" xr:uid="{00000000-0005-0000-0000-0000E5B00000}"/>
    <cellStyle name="Normal 70" xfId="7" xr:uid="{00000000-0005-0000-0000-0000E6B00000}"/>
    <cellStyle name="Normal 70 2" xfId="29147" xr:uid="{00000000-0005-0000-0000-0000E7B00000}"/>
    <cellStyle name="Normal 71" xfId="12" xr:uid="{00000000-0005-0000-0000-0000E8B00000}"/>
    <cellStyle name="Normal 71 2" xfId="29148" xr:uid="{00000000-0005-0000-0000-0000E9B00000}"/>
    <cellStyle name="Normal 72" xfId="9" xr:uid="{00000000-0005-0000-0000-0000EAB00000}"/>
    <cellStyle name="Normal 72 2" xfId="29149" xr:uid="{00000000-0005-0000-0000-0000EBB00000}"/>
    <cellStyle name="Normal 73" xfId="11" xr:uid="{00000000-0005-0000-0000-0000ECB00000}"/>
    <cellStyle name="Normal 73 2" xfId="29150" xr:uid="{00000000-0005-0000-0000-0000EDB00000}"/>
    <cellStyle name="Normal 74" xfId="13" xr:uid="{00000000-0005-0000-0000-0000EEB00000}"/>
    <cellStyle name="Normal 74 2" xfId="29151" xr:uid="{00000000-0005-0000-0000-0000EFB00000}"/>
    <cellStyle name="Normal 75" xfId="17" xr:uid="{00000000-0005-0000-0000-0000F0B00000}"/>
    <cellStyle name="Normal 75 2" xfId="29152" xr:uid="{00000000-0005-0000-0000-0000F1B00000}"/>
    <cellStyle name="Normal 76" xfId="29153" xr:uid="{00000000-0005-0000-0000-0000F2B00000}"/>
    <cellStyle name="Normal 76 2" xfId="29154" xr:uid="{00000000-0005-0000-0000-0000F3B00000}"/>
    <cellStyle name="Normal 77" xfId="29155" xr:uid="{00000000-0005-0000-0000-0000F4B00000}"/>
    <cellStyle name="Normal 77 2" xfId="29156" xr:uid="{00000000-0005-0000-0000-0000F5B00000}"/>
    <cellStyle name="Normal 78" xfId="29157" xr:uid="{00000000-0005-0000-0000-0000F6B00000}"/>
    <cellStyle name="Normal 78 2" xfId="29158" xr:uid="{00000000-0005-0000-0000-0000F7B00000}"/>
    <cellStyle name="Normal 79" xfId="29159" xr:uid="{00000000-0005-0000-0000-0000F8B00000}"/>
    <cellStyle name="Normal 79 2" xfId="29160" xr:uid="{00000000-0005-0000-0000-0000F9B00000}"/>
    <cellStyle name="Normal 8" xfId="29161" xr:uid="{00000000-0005-0000-0000-0000FAB00000}"/>
    <cellStyle name="Normal 8 2" xfId="29162" xr:uid="{00000000-0005-0000-0000-0000FBB00000}"/>
    <cellStyle name="Normal 8 2 2" xfId="29163" xr:uid="{00000000-0005-0000-0000-0000FCB00000}"/>
    <cellStyle name="Normal 8 2 2 2" xfId="29164" xr:uid="{00000000-0005-0000-0000-0000FDB00000}"/>
    <cellStyle name="Normal 8 2 2 2 2" xfId="29165" xr:uid="{00000000-0005-0000-0000-0000FEB00000}"/>
    <cellStyle name="Normal 8 2 2 2 3" xfId="51934" xr:uid="{00000000-0005-0000-0000-0000FFB00000}"/>
    <cellStyle name="Normal 8 2 2 3" xfId="29166" xr:uid="{00000000-0005-0000-0000-000000B10000}"/>
    <cellStyle name="Normal 8 2 2 4" xfId="29167" xr:uid="{00000000-0005-0000-0000-000001B10000}"/>
    <cellStyle name="Normal 8 2 2 5" xfId="40265" xr:uid="{00000000-0005-0000-0000-000002B10000}"/>
    <cellStyle name="Normal 8 2 2 6" xfId="42122" xr:uid="{00000000-0005-0000-0000-000003B10000}"/>
    <cellStyle name="Normal 8 2 3" xfId="29168" xr:uid="{00000000-0005-0000-0000-000004B10000}"/>
    <cellStyle name="Normal 8 2 3 2" xfId="29169" xr:uid="{00000000-0005-0000-0000-000005B10000}"/>
    <cellStyle name="Normal 8 2 3 2 2" xfId="29170" xr:uid="{00000000-0005-0000-0000-000006B10000}"/>
    <cellStyle name="Normal 8 2 3 2 3" xfId="42124" xr:uid="{00000000-0005-0000-0000-000007B10000}"/>
    <cellStyle name="Normal 8 2 3 3" xfId="29171" xr:uid="{00000000-0005-0000-0000-000008B10000}"/>
    <cellStyle name="Normal 8 2 3 3 2" xfId="42125" xr:uid="{00000000-0005-0000-0000-000009B10000}"/>
    <cellStyle name="Normal 8 2 3 4" xfId="29172" xr:uid="{00000000-0005-0000-0000-00000AB10000}"/>
    <cellStyle name="Normal 8 2 3 5" xfId="40266" xr:uid="{00000000-0005-0000-0000-00000BB10000}"/>
    <cellStyle name="Normal 8 2 3 6" xfId="42123" xr:uid="{00000000-0005-0000-0000-00000CB10000}"/>
    <cellStyle name="Normal 8 2 4" xfId="29173" xr:uid="{00000000-0005-0000-0000-00000DB10000}"/>
    <cellStyle name="Normal 8 2 4 2" xfId="29174" xr:uid="{00000000-0005-0000-0000-00000EB10000}"/>
    <cellStyle name="Normal 8 2 4 2 2" xfId="29175" xr:uid="{00000000-0005-0000-0000-00000FB10000}"/>
    <cellStyle name="Normal 8 2 4 3" xfId="29176" xr:uid="{00000000-0005-0000-0000-000010B10000}"/>
    <cellStyle name="Normal 8 2 4 4" xfId="29177" xr:uid="{00000000-0005-0000-0000-000011B10000}"/>
    <cellStyle name="Normal 8 2 4 5" xfId="42126" xr:uid="{00000000-0005-0000-0000-000012B10000}"/>
    <cellStyle name="Normal 8 2 5" xfId="35501" xr:uid="{00000000-0005-0000-0000-000013B10000}"/>
    <cellStyle name="Normal 8 2 6" xfId="42121" xr:uid="{00000000-0005-0000-0000-000014B10000}"/>
    <cellStyle name="Normal 8 3" xfId="29178" xr:uid="{00000000-0005-0000-0000-000015B10000}"/>
    <cellStyle name="Normal 8 3 2" xfId="29179" xr:uid="{00000000-0005-0000-0000-000016B10000}"/>
    <cellStyle name="Normal 8 3 2 2" xfId="29180" xr:uid="{00000000-0005-0000-0000-000017B10000}"/>
    <cellStyle name="Normal 8 3 2 2 2" xfId="29181" xr:uid="{00000000-0005-0000-0000-000018B10000}"/>
    <cellStyle name="Normal 8 3 2 2 3" xfId="51937" xr:uid="{00000000-0005-0000-0000-000019B10000}"/>
    <cellStyle name="Normal 8 3 2 3" xfId="29182" xr:uid="{00000000-0005-0000-0000-00001AB10000}"/>
    <cellStyle name="Normal 8 3 2 4" xfId="29183" xr:uid="{00000000-0005-0000-0000-00001BB10000}"/>
    <cellStyle name="Normal 8 3 2 5" xfId="40267" xr:uid="{00000000-0005-0000-0000-00001CB10000}"/>
    <cellStyle name="Normal 8 3 2 6" xfId="51936" xr:uid="{00000000-0005-0000-0000-00001DB10000}"/>
    <cellStyle name="Normal 8 3 3" xfId="29184" xr:uid="{00000000-0005-0000-0000-00001EB10000}"/>
    <cellStyle name="Normal 8 3 3 2" xfId="29185" xr:uid="{00000000-0005-0000-0000-00001FB10000}"/>
    <cellStyle name="Normal 8 3 3 2 2" xfId="29186" xr:uid="{00000000-0005-0000-0000-000020B10000}"/>
    <cellStyle name="Normal 8 3 3 2 3" xfId="51939" xr:uid="{00000000-0005-0000-0000-000021B10000}"/>
    <cellStyle name="Normal 8 3 3 3" xfId="29187" xr:uid="{00000000-0005-0000-0000-000022B10000}"/>
    <cellStyle name="Normal 8 3 3 4" xfId="29188" xr:uid="{00000000-0005-0000-0000-000023B10000}"/>
    <cellStyle name="Normal 8 3 3 5" xfId="40268" xr:uid="{00000000-0005-0000-0000-000024B10000}"/>
    <cellStyle name="Normal 8 3 3 6" xfId="51938" xr:uid="{00000000-0005-0000-0000-000025B10000}"/>
    <cellStyle name="Normal 8 3 4" xfId="29189" xr:uid="{00000000-0005-0000-0000-000026B10000}"/>
    <cellStyle name="Normal 8 3 4 2" xfId="29190" xr:uid="{00000000-0005-0000-0000-000027B10000}"/>
    <cellStyle name="Normal 8 3 4 3" xfId="51940" xr:uid="{00000000-0005-0000-0000-000028B10000}"/>
    <cellStyle name="Normal 8 3 5" xfId="29191" xr:uid="{00000000-0005-0000-0000-000029B10000}"/>
    <cellStyle name="Normal 8 3 6" xfId="29192" xr:uid="{00000000-0005-0000-0000-00002AB10000}"/>
    <cellStyle name="Normal 8 3 7" xfId="35502" xr:uid="{00000000-0005-0000-0000-00002BB10000}"/>
    <cellStyle name="Normal 8 3 8" xfId="51935" xr:uid="{00000000-0005-0000-0000-00002CB10000}"/>
    <cellStyle name="Normal 8 4" xfId="29193" xr:uid="{00000000-0005-0000-0000-00002DB10000}"/>
    <cellStyle name="Normal 8 4 2" xfId="29194" xr:uid="{00000000-0005-0000-0000-00002EB10000}"/>
    <cellStyle name="Normal 8 4 2 2" xfId="29195" xr:uid="{00000000-0005-0000-0000-00002FB10000}"/>
    <cellStyle name="Normal 8 4 2 2 2" xfId="29196" xr:uid="{00000000-0005-0000-0000-000030B10000}"/>
    <cellStyle name="Normal 8 4 2 2 3" xfId="51943" xr:uid="{00000000-0005-0000-0000-000031B10000}"/>
    <cellStyle name="Normal 8 4 2 3" xfId="29197" xr:uid="{00000000-0005-0000-0000-000032B10000}"/>
    <cellStyle name="Normal 8 4 2 4" xfId="29198" xr:uid="{00000000-0005-0000-0000-000033B10000}"/>
    <cellStyle name="Normal 8 4 2 5" xfId="40270" xr:uid="{00000000-0005-0000-0000-000034B10000}"/>
    <cellStyle name="Normal 8 4 2 6" xfId="51942" xr:uid="{00000000-0005-0000-0000-000035B10000}"/>
    <cellStyle name="Normal 8 4 3" xfId="29199" xr:uid="{00000000-0005-0000-0000-000036B10000}"/>
    <cellStyle name="Normal 8 4 3 2" xfId="29200" xr:uid="{00000000-0005-0000-0000-000037B10000}"/>
    <cellStyle name="Normal 8 4 3 2 2" xfId="29201" xr:uid="{00000000-0005-0000-0000-000038B10000}"/>
    <cellStyle name="Normal 8 4 3 2 3" xfId="51945" xr:uid="{00000000-0005-0000-0000-000039B10000}"/>
    <cellStyle name="Normal 8 4 3 3" xfId="29202" xr:uid="{00000000-0005-0000-0000-00003AB10000}"/>
    <cellStyle name="Normal 8 4 3 4" xfId="29203" xr:uid="{00000000-0005-0000-0000-00003BB10000}"/>
    <cellStyle name="Normal 8 4 3 5" xfId="40271" xr:uid="{00000000-0005-0000-0000-00003CB10000}"/>
    <cellStyle name="Normal 8 4 3 6" xfId="51944" xr:uid="{00000000-0005-0000-0000-00003DB10000}"/>
    <cellStyle name="Normal 8 4 4" xfId="29204" xr:uid="{00000000-0005-0000-0000-00003EB10000}"/>
    <cellStyle name="Normal 8 4 4 2" xfId="29205" xr:uid="{00000000-0005-0000-0000-00003FB10000}"/>
    <cellStyle name="Normal 8 4 4 3" xfId="51946" xr:uid="{00000000-0005-0000-0000-000040B10000}"/>
    <cellStyle name="Normal 8 4 5" xfId="29206" xr:uid="{00000000-0005-0000-0000-000041B10000}"/>
    <cellStyle name="Normal 8 4 6" xfId="29207" xr:uid="{00000000-0005-0000-0000-000042B10000}"/>
    <cellStyle name="Normal 8 4 7" xfId="40269" xr:uid="{00000000-0005-0000-0000-000043B10000}"/>
    <cellStyle name="Normal 8 4 8" xfId="51941" xr:uid="{00000000-0005-0000-0000-000044B10000}"/>
    <cellStyle name="Normal 8 5" xfId="29208" xr:uid="{00000000-0005-0000-0000-000045B10000}"/>
    <cellStyle name="Normal 8 5 2" xfId="29209" xr:uid="{00000000-0005-0000-0000-000046B10000}"/>
    <cellStyle name="Normal 8 5 2 2" xfId="29210" xr:uid="{00000000-0005-0000-0000-000047B10000}"/>
    <cellStyle name="Normal 8 5 2 3" xfId="51948" xr:uid="{00000000-0005-0000-0000-000048B10000}"/>
    <cellStyle name="Normal 8 5 3" xfId="29211" xr:uid="{00000000-0005-0000-0000-000049B10000}"/>
    <cellStyle name="Normal 8 5 4" xfId="29212" xr:uid="{00000000-0005-0000-0000-00004AB10000}"/>
    <cellStyle name="Normal 8 5 5" xfId="40272" xr:uid="{00000000-0005-0000-0000-00004BB10000}"/>
    <cellStyle name="Normal 8 5 6" xfId="51947" xr:uid="{00000000-0005-0000-0000-00004CB10000}"/>
    <cellStyle name="Normal 8 6" xfId="29213" xr:uid="{00000000-0005-0000-0000-00004DB10000}"/>
    <cellStyle name="Normal 8 6 2" xfId="29214" xr:uid="{00000000-0005-0000-0000-00004EB10000}"/>
    <cellStyle name="Normal 8 6 2 2" xfId="29215" xr:uid="{00000000-0005-0000-0000-00004FB10000}"/>
    <cellStyle name="Normal 8 6 2 3" xfId="51950" xr:uid="{00000000-0005-0000-0000-000050B10000}"/>
    <cellStyle name="Normal 8 6 3" xfId="29216" xr:uid="{00000000-0005-0000-0000-000051B10000}"/>
    <cellStyle name="Normal 8 6 4" xfId="29217" xr:uid="{00000000-0005-0000-0000-000052B10000}"/>
    <cellStyle name="Normal 8 6 5" xfId="40273" xr:uid="{00000000-0005-0000-0000-000053B10000}"/>
    <cellStyle name="Normal 8 6 6" xfId="51949" xr:uid="{00000000-0005-0000-0000-000054B10000}"/>
    <cellStyle name="Normal 8 7" xfId="29218" xr:uid="{00000000-0005-0000-0000-000055B10000}"/>
    <cellStyle name="Normal 8 7 2" xfId="29219" xr:uid="{00000000-0005-0000-0000-000056B10000}"/>
    <cellStyle name="Normal 8 7 2 2" xfId="29220" xr:uid="{00000000-0005-0000-0000-000057B10000}"/>
    <cellStyle name="Normal 8 7 2 3" xfId="51952" xr:uid="{00000000-0005-0000-0000-000058B10000}"/>
    <cellStyle name="Normal 8 7 3" xfId="29221" xr:uid="{00000000-0005-0000-0000-000059B10000}"/>
    <cellStyle name="Normal 8 7 4" xfId="29222" xr:uid="{00000000-0005-0000-0000-00005AB10000}"/>
    <cellStyle name="Normal 8 7 5" xfId="40274" xr:uid="{00000000-0005-0000-0000-00005BB10000}"/>
    <cellStyle name="Normal 8 7 6" xfId="51951" xr:uid="{00000000-0005-0000-0000-00005CB10000}"/>
    <cellStyle name="Normal 8 8" xfId="35500" xr:uid="{00000000-0005-0000-0000-00005DB10000}"/>
    <cellStyle name="Normal 8 8 2" xfId="51953" xr:uid="{00000000-0005-0000-0000-00005EB10000}"/>
    <cellStyle name="Normal 8 9" xfId="42120" xr:uid="{00000000-0005-0000-0000-00005FB10000}"/>
    <cellStyle name="Normal 80" xfId="10" xr:uid="{00000000-0005-0000-0000-000060B10000}"/>
    <cellStyle name="Normal 80 2" xfId="29223" xr:uid="{00000000-0005-0000-0000-000061B10000}"/>
    <cellStyle name="Normal 81" xfId="29224" xr:uid="{00000000-0005-0000-0000-000062B10000}"/>
    <cellStyle name="Normal 81 2" xfId="29225" xr:uid="{00000000-0005-0000-0000-000063B10000}"/>
    <cellStyle name="Normal 82" xfId="29226" xr:uid="{00000000-0005-0000-0000-000064B10000}"/>
    <cellStyle name="Normal 82 2" xfId="29227" xr:uid="{00000000-0005-0000-0000-000065B10000}"/>
    <cellStyle name="Normal 83" xfId="29228" xr:uid="{00000000-0005-0000-0000-000066B10000}"/>
    <cellStyle name="Normal 83 2" xfId="29229" xr:uid="{00000000-0005-0000-0000-000067B10000}"/>
    <cellStyle name="Normal 84" xfId="29230" xr:uid="{00000000-0005-0000-0000-000068B10000}"/>
    <cellStyle name="Normal 84 2" xfId="29231" xr:uid="{00000000-0005-0000-0000-000069B10000}"/>
    <cellStyle name="Normal 85" xfId="29232" xr:uid="{00000000-0005-0000-0000-00006AB10000}"/>
    <cellStyle name="Normal 85 2" xfId="29233" xr:uid="{00000000-0005-0000-0000-00006BB10000}"/>
    <cellStyle name="Normal 86" xfId="29234" xr:uid="{00000000-0005-0000-0000-00006CB10000}"/>
    <cellStyle name="Normal 86 2" xfId="29235" xr:uid="{00000000-0005-0000-0000-00006DB10000}"/>
    <cellStyle name="Normal 87" xfId="29236" xr:uid="{00000000-0005-0000-0000-00006EB10000}"/>
    <cellStyle name="Normal 87 2" xfId="29237" xr:uid="{00000000-0005-0000-0000-00006FB10000}"/>
    <cellStyle name="Normal 88" xfId="29238" xr:uid="{00000000-0005-0000-0000-000070B10000}"/>
    <cellStyle name="Normal 88 2" xfId="29239" xr:uid="{00000000-0005-0000-0000-000071B10000}"/>
    <cellStyle name="Normal 89" xfId="29240" xr:uid="{00000000-0005-0000-0000-000072B10000}"/>
    <cellStyle name="Normal 89 2" xfId="29241" xr:uid="{00000000-0005-0000-0000-000073B10000}"/>
    <cellStyle name="Normal 9" xfId="29242" xr:uid="{00000000-0005-0000-0000-000074B10000}"/>
    <cellStyle name="Normal 9 2" xfId="29243" xr:uid="{00000000-0005-0000-0000-000075B10000}"/>
    <cellStyle name="Normal 9 2 2" xfId="29244" xr:uid="{00000000-0005-0000-0000-000076B10000}"/>
    <cellStyle name="Normal 9 2 2 2" xfId="29245" xr:uid="{00000000-0005-0000-0000-000077B10000}"/>
    <cellStyle name="Normal 9 2 2 2 2" xfId="29246" xr:uid="{00000000-0005-0000-0000-000078B10000}"/>
    <cellStyle name="Normal 9 2 2 2 3" xfId="51955" xr:uid="{00000000-0005-0000-0000-000079B10000}"/>
    <cellStyle name="Normal 9 2 2 3" xfId="29247" xr:uid="{00000000-0005-0000-0000-00007AB10000}"/>
    <cellStyle name="Normal 9 2 2 4" xfId="29248" xr:uid="{00000000-0005-0000-0000-00007BB10000}"/>
    <cellStyle name="Normal 9 2 2 5" xfId="40275" xr:uid="{00000000-0005-0000-0000-00007CB10000}"/>
    <cellStyle name="Normal 9 2 2 6" xfId="51954" xr:uid="{00000000-0005-0000-0000-00007DB10000}"/>
    <cellStyle name="Normal 9 2 3" xfId="29249" xr:uid="{00000000-0005-0000-0000-00007EB10000}"/>
    <cellStyle name="Normal 9 2 3 2" xfId="29250" xr:uid="{00000000-0005-0000-0000-00007FB10000}"/>
    <cellStyle name="Normal 9 2 3 2 2" xfId="29251" xr:uid="{00000000-0005-0000-0000-000080B10000}"/>
    <cellStyle name="Normal 9 2 3 2 3" xfId="51957" xr:uid="{00000000-0005-0000-0000-000081B10000}"/>
    <cellStyle name="Normal 9 2 3 3" xfId="29252" xr:uid="{00000000-0005-0000-0000-000082B10000}"/>
    <cellStyle name="Normal 9 2 3 4" xfId="29253" xr:uid="{00000000-0005-0000-0000-000083B10000}"/>
    <cellStyle name="Normal 9 2 3 5" xfId="40276" xr:uid="{00000000-0005-0000-0000-000084B10000}"/>
    <cellStyle name="Normal 9 2 3 6" xfId="51956" xr:uid="{00000000-0005-0000-0000-000085B10000}"/>
    <cellStyle name="Normal 9 2 4" xfId="29254" xr:uid="{00000000-0005-0000-0000-000086B10000}"/>
    <cellStyle name="Normal 9 2 4 2" xfId="29255" xr:uid="{00000000-0005-0000-0000-000087B10000}"/>
    <cellStyle name="Normal 9 2 4 2 2" xfId="29256" xr:uid="{00000000-0005-0000-0000-000088B10000}"/>
    <cellStyle name="Normal 9 2 4 3" xfId="29257" xr:uid="{00000000-0005-0000-0000-000089B10000}"/>
    <cellStyle name="Normal 9 2 4 4" xfId="29258" xr:uid="{00000000-0005-0000-0000-00008AB10000}"/>
    <cellStyle name="Normal 9 2 5" xfId="35504" xr:uid="{00000000-0005-0000-0000-00008BB10000}"/>
    <cellStyle name="Normal 9 2 6" xfId="42128" xr:uid="{00000000-0005-0000-0000-00008CB10000}"/>
    <cellStyle name="Normal 9 3" xfId="29259" xr:uid="{00000000-0005-0000-0000-00008DB10000}"/>
    <cellStyle name="Normal 9 3 2" xfId="29260" xr:uid="{00000000-0005-0000-0000-00008EB10000}"/>
    <cellStyle name="Normal 9 3 2 2" xfId="29261" xr:uid="{00000000-0005-0000-0000-00008FB10000}"/>
    <cellStyle name="Normal 9 3 2 2 2" xfId="29262" xr:uid="{00000000-0005-0000-0000-000090B10000}"/>
    <cellStyle name="Normal 9 3 2 2 3" xfId="51959" xr:uid="{00000000-0005-0000-0000-000091B10000}"/>
    <cellStyle name="Normal 9 3 2 3" xfId="29263" xr:uid="{00000000-0005-0000-0000-000092B10000}"/>
    <cellStyle name="Normal 9 3 2 4" xfId="29264" xr:uid="{00000000-0005-0000-0000-000093B10000}"/>
    <cellStyle name="Normal 9 3 2 5" xfId="40277" xr:uid="{00000000-0005-0000-0000-000094B10000}"/>
    <cellStyle name="Normal 9 3 2 6" xfId="51958" xr:uid="{00000000-0005-0000-0000-000095B10000}"/>
    <cellStyle name="Normal 9 3 3" xfId="29265" xr:uid="{00000000-0005-0000-0000-000096B10000}"/>
    <cellStyle name="Normal 9 3 3 2" xfId="29266" xr:uid="{00000000-0005-0000-0000-000097B10000}"/>
    <cellStyle name="Normal 9 3 3 2 2" xfId="29267" xr:uid="{00000000-0005-0000-0000-000098B10000}"/>
    <cellStyle name="Normal 9 3 3 2 3" xfId="51961" xr:uid="{00000000-0005-0000-0000-000099B10000}"/>
    <cellStyle name="Normal 9 3 3 3" xfId="29268" xr:uid="{00000000-0005-0000-0000-00009AB10000}"/>
    <cellStyle name="Normal 9 3 3 4" xfId="29269" xr:uid="{00000000-0005-0000-0000-00009BB10000}"/>
    <cellStyle name="Normal 9 3 3 5" xfId="40278" xr:uid="{00000000-0005-0000-0000-00009CB10000}"/>
    <cellStyle name="Normal 9 3 3 6" xfId="51960" xr:uid="{00000000-0005-0000-0000-00009DB10000}"/>
    <cellStyle name="Normal 9 3 4" xfId="29270" xr:uid="{00000000-0005-0000-0000-00009EB10000}"/>
    <cellStyle name="Normal 9 3 4 2" xfId="29271" xr:uid="{00000000-0005-0000-0000-00009FB10000}"/>
    <cellStyle name="Normal 9 3 4 2 2" xfId="29272" xr:uid="{00000000-0005-0000-0000-0000A0B10000}"/>
    <cellStyle name="Normal 9 3 4 3" xfId="29273" xr:uid="{00000000-0005-0000-0000-0000A1B10000}"/>
    <cellStyle name="Normal 9 3 4 4" xfId="29274" xr:uid="{00000000-0005-0000-0000-0000A2B10000}"/>
    <cellStyle name="Normal 9 4" xfId="29275" xr:uid="{00000000-0005-0000-0000-0000A3B10000}"/>
    <cellStyle name="Normal 9 4 2" xfId="29276" xr:uid="{00000000-0005-0000-0000-0000A4B10000}"/>
    <cellStyle name="Normal 9 4 2 2" xfId="29277" xr:uid="{00000000-0005-0000-0000-0000A5B10000}"/>
    <cellStyle name="Normal 9 4 2 2 2" xfId="29278" xr:uid="{00000000-0005-0000-0000-0000A6B10000}"/>
    <cellStyle name="Normal 9 4 2 2 3" xfId="51964" xr:uid="{00000000-0005-0000-0000-0000A7B10000}"/>
    <cellStyle name="Normal 9 4 2 3" xfId="29279" xr:uid="{00000000-0005-0000-0000-0000A8B10000}"/>
    <cellStyle name="Normal 9 4 2 4" xfId="29280" xr:uid="{00000000-0005-0000-0000-0000A9B10000}"/>
    <cellStyle name="Normal 9 4 2 5" xfId="40280" xr:uid="{00000000-0005-0000-0000-0000AAB10000}"/>
    <cellStyle name="Normal 9 4 2 6" xfId="51963" xr:uid="{00000000-0005-0000-0000-0000ABB10000}"/>
    <cellStyle name="Normal 9 4 3" xfId="29281" xr:uid="{00000000-0005-0000-0000-0000ACB10000}"/>
    <cellStyle name="Normal 9 4 3 2" xfId="29282" xr:uid="{00000000-0005-0000-0000-0000ADB10000}"/>
    <cellStyle name="Normal 9 4 3 2 2" xfId="29283" xr:uid="{00000000-0005-0000-0000-0000AEB10000}"/>
    <cellStyle name="Normal 9 4 3 2 3" xfId="51966" xr:uid="{00000000-0005-0000-0000-0000AFB10000}"/>
    <cellStyle name="Normal 9 4 3 3" xfId="29284" xr:uid="{00000000-0005-0000-0000-0000B0B10000}"/>
    <cellStyle name="Normal 9 4 3 4" xfId="29285" xr:uid="{00000000-0005-0000-0000-0000B1B10000}"/>
    <cellStyle name="Normal 9 4 3 5" xfId="40281" xr:uid="{00000000-0005-0000-0000-0000B2B10000}"/>
    <cellStyle name="Normal 9 4 3 6" xfId="51965" xr:uid="{00000000-0005-0000-0000-0000B3B10000}"/>
    <cellStyle name="Normal 9 4 4" xfId="29286" xr:uid="{00000000-0005-0000-0000-0000B4B10000}"/>
    <cellStyle name="Normal 9 4 4 2" xfId="29287" xr:uid="{00000000-0005-0000-0000-0000B5B10000}"/>
    <cellStyle name="Normal 9 4 4 3" xfId="51967" xr:uid="{00000000-0005-0000-0000-0000B6B10000}"/>
    <cellStyle name="Normal 9 4 5" xfId="29288" xr:uid="{00000000-0005-0000-0000-0000B7B10000}"/>
    <cellStyle name="Normal 9 4 6" xfId="29289" xr:uid="{00000000-0005-0000-0000-0000B8B10000}"/>
    <cellStyle name="Normal 9 4 7" xfId="40279" xr:uid="{00000000-0005-0000-0000-0000B9B10000}"/>
    <cellStyle name="Normal 9 4 8" xfId="51962" xr:uid="{00000000-0005-0000-0000-0000BAB10000}"/>
    <cellStyle name="Normal 9 5" xfId="29290" xr:uid="{00000000-0005-0000-0000-0000BBB10000}"/>
    <cellStyle name="Normal 9 5 2" xfId="29291" xr:uid="{00000000-0005-0000-0000-0000BCB10000}"/>
    <cellStyle name="Normal 9 5 2 2" xfId="29292" xr:uid="{00000000-0005-0000-0000-0000BDB10000}"/>
    <cellStyle name="Normal 9 5 2 3" xfId="51969" xr:uid="{00000000-0005-0000-0000-0000BEB10000}"/>
    <cellStyle name="Normal 9 5 3" xfId="29293" xr:uid="{00000000-0005-0000-0000-0000BFB10000}"/>
    <cellStyle name="Normal 9 5 4" xfId="29294" xr:uid="{00000000-0005-0000-0000-0000C0B10000}"/>
    <cellStyle name="Normal 9 5 5" xfId="40282" xr:uid="{00000000-0005-0000-0000-0000C1B10000}"/>
    <cellStyle name="Normal 9 5 6" xfId="51968" xr:uid="{00000000-0005-0000-0000-0000C2B10000}"/>
    <cellStyle name="Normal 9 6" xfId="29295" xr:uid="{00000000-0005-0000-0000-0000C3B10000}"/>
    <cellStyle name="Normal 9 6 2" xfId="29296" xr:uid="{00000000-0005-0000-0000-0000C4B10000}"/>
    <cellStyle name="Normal 9 6 2 2" xfId="29297" xr:uid="{00000000-0005-0000-0000-0000C5B10000}"/>
    <cellStyle name="Normal 9 6 2 3" xfId="51971" xr:uid="{00000000-0005-0000-0000-0000C6B10000}"/>
    <cellStyle name="Normal 9 6 3" xfId="29298" xr:uid="{00000000-0005-0000-0000-0000C7B10000}"/>
    <cellStyle name="Normal 9 6 4" xfId="29299" xr:uid="{00000000-0005-0000-0000-0000C8B10000}"/>
    <cellStyle name="Normal 9 6 5" xfId="40283" xr:uid="{00000000-0005-0000-0000-0000C9B10000}"/>
    <cellStyle name="Normal 9 6 6" xfId="51970" xr:uid="{00000000-0005-0000-0000-0000CAB10000}"/>
    <cellStyle name="Normal 9 7" xfId="29300" xr:uid="{00000000-0005-0000-0000-0000CBB10000}"/>
    <cellStyle name="Normal 9 7 2" xfId="29301" xr:uid="{00000000-0005-0000-0000-0000CCB10000}"/>
    <cellStyle name="Normal 9 7 2 2" xfId="29302" xr:uid="{00000000-0005-0000-0000-0000CDB10000}"/>
    <cellStyle name="Normal 9 7 2 3" xfId="51973" xr:uid="{00000000-0005-0000-0000-0000CEB10000}"/>
    <cellStyle name="Normal 9 7 3" xfId="29303" xr:uid="{00000000-0005-0000-0000-0000CFB10000}"/>
    <cellStyle name="Normal 9 7 4" xfId="29304" xr:uid="{00000000-0005-0000-0000-0000D0B10000}"/>
    <cellStyle name="Normal 9 7 5" xfId="40284" xr:uid="{00000000-0005-0000-0000-0000D1B10000}"/>
    <cellStyle name="Normal 9 7 6" xfId="51972" xr:uid="{00000000-0005-0000-0000-0000D2B10000}"/>
    <cellStyle name="Normal 9 8" xfId="35503" xr:uid="{00000000-0005-0000-0000-0000D3B10000}"/>
    <cellStyle name="Normal 9 8 2" xfId="51974" xr:uid="{00000000-0005-0000-0000-0000D4B10000}"/>
    <cellStyle name="Normal 9 9" xfId="42127" xr:uid="{00000000-0005-0000-0000-0000D5B10000}"/>
    <cellStyle name="Normal 90" xfId="29305" xr:uid="{00000000-0005-0000-0000-0000D6B10000}"/>
    <cellStyle name="Normal 90 2" xfId="29306" xr:uid="{00000000-0005-0000-0000-0000D7B10000}"/>
    <cellStyle name="Normal 91" xfId="29307" xr:uid="{00000000-0005-0000-0000-0000D8B10000}"/>
    <cellStyle name="Normal 91 2" xfId="29308" xr:uid="{00000000-0005-0000-0000-0000D9B10000}"/>
    <cellStyle name="Normal 92" xfId="29309" xr:uid="{00000000-0005-0000-0000-0000DAB10000}"/>
    <cellStyle name="Normal 92 2" xfId="29310" xr:uid="{00000000-0005-0000-0000-0000DBB10000}"/>
    <cellStyle name="Normal 93" xfId="29311" xr:uid="{00000000-0005-0000-0000-0000DCB10000}"/>
    <cellStyle name="Normal 93 2" xfId="29312" xr:uid="{00000000-0005-0000-0000-0000DDB10000}"/>
    <cellStyle name="Normal 94" xfId="29313" xr:uid="{00000000-0005-0000-0000-0000DEB10000}"/>
    <cellStyle name="Normal 94 2" xfId="29314" xr:uid="{00000000-0005-0000-0000-0000DFB10000}"/>
    <cellStyle name="Normal 95" xfId="29315" xr:uid="{00000000-0005-0000-0000-0000E0B10000}"/>
    <cellStyle name="Normal 95 2" xfId="29316" xr:uid="{00000000-0005-0000-0000-0000E1B10000}"/>
    <cellStyle name="Normal 96" xfId="29317" xr:uid="{00000000-0005-0000-0000-0000E2B10000}"/>
    <cellStyle name="Normal 96 2" xfId="29318" xr:uid="{00000000-0005-0000-0000-0000E3B10000}"/>
    <cellStyle name="Normal 97" xfId="29319" xr:uid="{00000000-0005-0000-0000-0000E4B10000}"/>
    <cellStyle name="Normal 97 2" xfId="29320" xr:uid="{00000000-0005-0000-0000-0000E5B10000}"/>
    <cellStyle name="Normal 98" xfId="29321" xr:uid="{00000000-0005-0000-0000-0000E6B10000}"/>
    <cellStyle name="Normal 98 2" xfId="29322" xr:uid="{00000000-0005-0000-0000-0000E7B10000}"/>
    <cellStyle name="Normal 99" xfId="29323" xr:uid="{00000000-0005-0000-0000-0000E8B10000}"/>
    <cellStyle name="Normal 99 2" xfId="29324" xr:uid="{00000000-0005-0000-0000-0000E9B10000}"/>
    <cellStyle name="Normal_051020 Meter tariff approval model" xfId="2" xr:uid="{00000000-0005-0000-0000-0000EAB10000}"/>
    <cellStyle name="Normal_D12 16703  Overheads, Avoided Cost, ACS, Demand and Revenue - 2012 draft RIN - Ausgrid 2" xfId="56938" xr:uid="{CB18F38A-8FE5-4F04-8E88-9AB54978D7ED}"/>
    <cellStyle name="Normal_JEM 2011 Tariff Approval mr check v2.0 test code v1.2" xfId="16" xr:uid="{00000000-0005-0000-0000-0000EBB10000}"/>
    <cellStyle name="Note 10" xfId="29325" xr:uid="{00000000-0005-0000-0000-0000ECB10000}"/>
    <cellStyle name="Note 10 2" xfId="29326" xr:uid="{00000000-0005-0000-0000-0000EDB10000}"/>
    <cellStyle name="Note 10 2 2" xfId="29327" xr:uid="{00000000-0005-0000-0000-0000EEB10000}"/>
    <cellStyle name="Note 10 2 3" xfId="51976" xr:uid="{00000000-0005-0000-0000-0000EFB10000}"/>
    <cellStyle name="Note 10 3" xfId="29328" xr:uid="{00000000-0005-0000-0000-0000F0B10000}"/>
    <cellStyle name="Note 10 4" xfId="29329" xr:uid="{00000000-0005-0000-0000-0000F1B10000}"/>
    <cellStyle name="Note 10 5" xfId="35505" xr:uid="{00000000-0005-0000-0000-0000F2B10000}"/>
    <cellStyle name="Note 10 6" xfId="51975" xr:uid="{00000000-0005-0000-0000-0000F3B10000}"/>
    <cellStyle name="Note 2" xfId="29330" xr:uid="{00000000-0005-0000-0000-0000F4B10000}"/>
    <cellStyle name="Note 2 10" xfId="29331" xr:uid="{00000000-0005-0000-0000-0000F5B10000}"/>
    <cellStyle name="Note 2 10 2" xfId="29332" xr:uid="{00000000-0005-0000-0000-0000F6B10000}"/>
    <cellStyle name="Note 2 10 2 2" xfId="35506" xr:uid="{00000000-0005-0000-0000-0000F7B10000}"/>
    <cellStyle name="Note 2 10 2 2 2" xfId="51979" xr:uid="{00000000-0005-0000-0000-0000F8B10000}"/>
    <cellStyle name="Note 2 10 2 3" xfId="51978" xr:uid="{00000000-0005-0000-0000-0000F9B10000}"/>
    <cellStyle name="Note 2 10 3" xfId="29333" xr:uid="{00000000-0005-0000-0000-0000FAB10000}"/>
    <cellStyle name="Note 2 10 3 2" xfId="35507" xr:uid="{00000000-0005-0000-0000-0000FBB10000}"/>
    <cellStyle name="Note 2 10 3 2 2" xfId="51981" xr:uid="{00000000-0005-0000-0000-0000FCB10000}"/>
    <cellStyle name="Note 2 10 3 3" xfId="51980" xr:uid="{00000000-0005-0000-0000-0000FDB10000}"/>
    <cellStyle name="Note 2 10 4" xfId="40285" xr:uid="{00000000-0005-0000-0000-0000FEB10000}"/>
    <cellStyle name="Note 2 10 4 2" xfId="51983" xr:uid="{00000000-0005-0000-0000-0000FFB10000}"/>
    <cellStyle name="Note 2 10 4 3" xfId="51982" xr:uid="{00000000-0005-0000-0000-000000B20000}"/>
    <cellStyle name="Note 2 10 5" xfId="40286" xr:uid="{00000000-0005-0000-0000-000001B20000}"/>
    <cellStyle name="Note 2 10 5 2" xfId="40287" xr:uid="{00000000-0005-0000-0000-000002B20000}"/>
    <cellStyle name="Note 2 10 5 2 2" xfId="51986" xr:uid="{00000000-0005-0000-0000-000003B20000}"/>
    <cellStyle name="Note 2 10 5 2 3" xfId="51985" xr:uid="{00000000-0005-0000-0000-000004B20000}"/>
    <cellStyle name="Note 2 10 5 3" xfId="51987" xr:uid="{00000000-0005-0000-0000-000005B20000}"/>
    <cellStyle name="Note 2 10 5 4" xfId="51984" xr:uid="{00000000-0005-0000-0000-000006B20000}"/>
    <cellStyle name="Note 2 10 6" xfId="51988" xr:uid="{00000000-0005-0000-0000-000007B20000}"/>
    <cellStyle name="Note 2 10 7" xfId="51977" xr:uid="{00000000-0005-0000-0000-000008B20000}"/>
    <cellStyle name="Note 2 11" xfId="29334" xr:uid="{00000000-0005-0000-0000-000009B20000}"/>
    <cellStyle name="Note 2 11 2" xfId="29335" xr:uid="{00000000-0005-0000-0000-00000AB20000}"/>
    <cellStyle name="Note 2 11 2 2" xfId="40288" xr:uid="{00000000-0005-0000-0000-00000BB20000}"/>
    <cellStyle name="Note 2 11 2 2 2" xfId="51992" xr:uid="{00000000-0005-0000-0000-00000CB20000}"/>
    <cellStyle name="Note 2 11 2 2 3" xfId="51991" xr:uid="{00000000-0005-0000-0000-00000DB20000}"/>
    <cellStyle name="Note 2 11 2 3" xfId="35508" xr:uid="{00000000-0005-0000-0000-00000EB20000}"/>
    <cellStyle name="Note 2 11 2 3 2" xfId="51993" xr:uid="{00000000-0005-0000-0000-00000FB20000}"/>
    <cellStyle name="Note 2 11 2 4" xfId="51990" xr:uid="{00000000-0005-0000-0000-000010B20000}"/>
    <cellStyle name="Note 2 11 3" xfId="40289" xr:uid="{00000000-0005-0000-0000-000011B20000}"/>
    <cellStyle name="Note 2 11 3 2" xfId="51995" xr:uid="{00000000-0005-0000-0000-000012B20000}"/>
    <cellStyle name="Note 2 11 3 3" xfId="51994" xr:uid="{00000000-0005-0000-0000-000013B20000}"/>
    <cellStyle name="Note 2 11 4" xfId="40290" xr:uid="{00000000-0005-0000-0000-000014B20000}"/>
    <cellStyle name="Note 2 11 4 2" xfId="51997" xr:uid="{00000000-0005-0000-0000-000015B20000}"/>
    <cellStyle name="Note 2 11 4 3" xfId="51996" xr:uid="{00000000-0005-0000-0000-000016B20000}"/>
    <cellStyle name="Note 2 11 5" xfId="40291" xr:uid="{00000000-0005-0000-0000-000017B20000}"/>
    <cellStyle name="Note 2 11 5 2" xfId="51999" xr:uid="{00000000-0005-0000-0000-000018B20000}"/>
    <cellStyle name="Note 2 11 5 3" xfId="51998" xr:uid="{00000000-0005-0000-0000-000019B20000}"/>
    <cellStyle name="Note 2 11 6" xfId="52000" xr:uid="{00000000-0005-0000-0000-00001AB20000}"/>
    <cellStyle name="Note 2 11 7" xfId="51989" xr:uid="{00000000-0005-0000-0000-00001BB20000}"/>
    <cellStyle name="Note 2 12" xfId="29336" xr:uid="{00000000-0005-0000-0000-00001CB20000}"/>
    <cellStyle name="Note 2 12 2" xfId="29337" xr:uid="{00000000-0005-0000-0000-00001DB20000}"/>
    <cellStyle name="Note 2 12 2 2" xfId="52003" xr:uid="{00000000-0005-0000-0000-00001EB20000}"/>
    <cellStyle name="Note 2 12 2 3" xfId="52002" xr:uid="{00000000-0005-0000-0000-00001FB20000}"/>
    <cellStyle name="Note 2 12 3" xfId="29338" xr:uid="{00000000-0005-0000-0000-000020B20000}"/>
    <cellStyle name="Note 2 12 3 2" xfId="40292" xr:uid="{00000000-0005-0000-0000-000021B20000}"/>
    <cellStyle name="Note 2 12 3 2 2" xfId="52005" xr:uid="{00000000-0005-0000-0000-000022B20000}"/>
    <cellStyle name="Note 2 12 3 3" xfId="52004" xr:uid="{00000000-0005-0000-0000-000023B20000}"/>
    <cellStyle name="Note 2 12 4" xfId="40293" xr:uid="{00000000-0005-0000-0000-000024B20000}"/>
    <cellStyle name="Note 2 12 4 2" xfId="52007" xr:uid="{00000000-0005-0000-0000-000025B20000}"/>
    <cellStyle name="Note 2 12 4 3" xfId="52006" xr:uid="{00000000-0005-0000-0000-000026B20000}"/>
    <cellStyle name="Note 2 12 5" xfId="40294" xr:uid="{00000000-0005-0000-0000-000027B20000}"/>
    <cellStyle name="Note 2 12 5 2" xfId="40295" xr:uid="{00000000-0005-0000-0000-000028B20000}"/>
    <cellStyle name="Note 2 12 5 2 2" xfId="52010" xr:uid="{00000000-0005-0000-0000-000029B20000}"/>
    <cellStyle name="Note 2 12 5 2 3" xfId="52009" xr:uid="{00000000-0005-0000-0000-00002AB20000}"/>
    <cellStyle name="Note 2 12 5 3" xfId="52011" xr:uid="{00000000-0005-0000-0000-00002BB20000}"/>
    <cellStyle name="Note 2 12 5 4" xfId="52008" xr:uid="{00000000-0005-0000-0000-00002CB20000}"/>
    <cellStyle name="Note 2 12 6" xfId="52012" xr:uid="{00000000-0005-0000-0000-00002DB20000}"/>
    <cellStyle name="Note 2 12 7" xfId="52001" xr:uid="{00000000-0005-0000-0000-00002EB20000}"/>
    <cellStyle name="Note 2 13" xfId="29339" xr:uid="{00000000-0005-0000-0000-00002FB20000}"/>
    <cellStyle name="Note 2 13 2" xfId="29340" xr:uid="{00000000-0005-0000-0000-000030B20000}"/>
    <cellStyle name="Note 2 13 2 2" xfId="52015" xr:uid="{00000000-0005-0000-0000-000031B20000}"/>
    <cellStyle name="Note 2 13 2 3" xfId="52014" xr:uid="{00000000-0005-0000-0000-000032B20000}"/>
    <cellStyle name="Note 2 13 3" xfId="29341" xr:uid="{00000000-0005-0000-0000-000033B20000}"/>
    <cellStyle name="Note 2 13 3 2" xfId="52017" xr:uid="{00000000-0005-0000-0000-000034B20000}"/>
    <cellStyle name="Note 2 13 3 3" xfId="52016" xr:uid="{00000000-0005-0000-0000-000035B20000}"/>
    <cellStyle name="Note 2 13 4" xfId="40296" xr:uid="{00000000-0005-0000-0000-000036B20000}"/>
    <cellStyle name="Note 2 13 4 2" xfId="52019" xr:uid="{00000000-0005-0000-0000-000037B20000}"/>
    <cellStyle name="Note 2 13 4 3" xfId="52018" xr:uid="{00000000-0005-0000-0000-000038B20000}"/>
    <cellStyle name="Note 2 13 5" xfId="35509" xr:uid="{00000000-0005-0000-0000-000039B20000}"/>
    <cellStyle name="Note 2 13 5 2" xfId="52020" xr:uid="{00000000-0005-0000-0000-00003AB20000}"/>
    <cellStyle name="Note 2 13 6" xfId="52013" xr:uid="{00000000-0005-0000-0000-00003BB20000}"/>
    <cellStyle name="Note 2 14" xfId="29342" xr:uid="{00000000-0005-0000-0000-00003CB20000}"/>
    <cellStyle name="Note 2 14 2" xfId="29343" xr:uid="{00000000-0005-0000-0000-00003DB20000}"/>
    <cellStyle name="Note 2 14 2 2" xfId="29344" xr:uid="{00000000-0005-0000-0000-00003EB20000}"/>
    <cellStyle name="Note 2 14 2 2 2" xfId="29345" xr:uid="{00000000-0005-0000-0000-00003FB20000}"/>
    <cellStyle name="Note 2 14 2 2 3" xfId="52023" xr:uid="{00000000-0005-0000-0000-000040B20000}"/>
    <cellStyle name="Note 2 14 2 3" xfId="29346" xr:uid="{00000000-0005-0000-0000-000041B20000}"/>
    <cellStyle name="Note 2 14 2 4" xfId="29347" xr:uid="{00000000-0005-0000-0000-000042B20000}"/>
    <cellStyle name="Note 2 14 2 5" xfId="40298" xr:uid="{00000000-0005-0000-0000-000043B20000}"/>
    <cellStyle name="Note 2 14 2 6" xfId="52022" xr:uid="{00000000-0005-0000-0000-000044B20000}"/>
    <cellStyle name="Note 2 14 3" xfId="29348" xr:uid="{00000000-0005-0000-0000-000045B20000}"/>
    <cellStyle name="Note 2 14 3 2" xfId="52025" xr:uid="{00000000-0005-0000-0000-000046B20000}"/>
    <cellStyle name="Note 2 14 3 3" xfId="52024" xr:uid="{00000000-0005-0000-0000-000047B20000}"/>
    <cellStyle name="Note 2 14 4" xfId="29349" xr:uid="{00000000-0005-0000-0000-000048B20000}"/>
    <cellStyle name="Note 2 14 4 2" xfId="29350" xr:uid="{00000000-0005-0000-0000-000049B20000}"/>
    <cellStyle name="Note 2 14 4 2 2" xfId="52027" xr:uid="{00000000-0005-0000-0000-00004AB20000}"/>
    <cellStyle name="Note 2 14 4 3" xfId="40299" xr:uid="{00000000-0005-0000-0000-00004BB20000}"/>
    <cellStyle name="Note 2 14 4 4" xfId="52026" xr:uid="{00000000-0005-0000-0000-00004CB20000}"/>
    <cellStyle name="Note 2 14 5" xfId="29351" xr:uid="{00000000-0005-0000-0000-00004DB20000}"/>
    <cellStyle name="Note 2 14 5 2" xfId="40300" xr:uid="{00000000-0005-0000-0000-00004EB20000}"/>
    <cellStyle name="Note 2 14 5 2 2" xfId="52029" xr:uid="{00000000-0005-0000-0000-00004FB20000}"/>
    <cellStyle name="Note 2 14 5 3" xfId="52028" xr:uid="{00000000-0005-0000-0000-000050B20000}"/>
    <cellStyle name="Note 2 14 6" xfId="29352" xr:uid="{00000000-0005-0000-0000-000051B20000}"/>
    <cellStyle name="Note 2 14 6 2" xfId="52030" xr:uid="{00000000-0005-0000-0000-000052B20000}"/>
    <cellStyle name="Note 2 14 7" xfId="40297" xr:uid="{00000000-0005-0000-0000-000053B20000}"/>
    <cellStyle name="Note 2 14 8" xfId="52021" xr:uid="{00000000-0005-0000-0000-000054B20000}"/>
    <cellStyle name="Note 2 15" xfId="29353" xr:uid="{00000000-0005-0000-0000-000055B20000}"/>
    <cellStyle name="Note 2 15 2" xfId="29354" xr:uid="{00000000-0005-0000-0000-000056B20000}"/>
    <cellStyle name="Note 2 15 3" xfId="29355" xr:uid="{00000000-0005-0000-0000-000057B20000}"/>
    <cellStyle name="Note 2 15 3 2" xfId="29356" xr:uid="{00000000-0005-0000-0000-000058B20000}"/>
    <cellStyle name="Note 2 15 3 3" xfId="52032" xr:uid="{00000000-0005-0000-0000-000059B20000}"/>
    <cellStyle name="Note 2 15 4" xfId="29357" xr:uid="{00000000-0005-0000-0000-00005AB20000}"/>
    <cellStyle name="Note 2 15 5" xfId="29358" xr:uid="{00000000-0005-0000-0000-00005BB20000}"/>
    <cellStyle name="Note 2 15 6" xfId="40301" xr:uid="{00000000-0005-0000-0000-00005CB20000}"/>
    <cellStyle name="Note 2 15 7" xfId="52031" xr:uid="{00000000-0005-0000-0000-00005DB20000}"/>
    <cellStyle name="Note 2 16" xfId="29359" xr:uid="{00000000-0005-0000-0000-00005EB20000}"/>
    <cellStyle name="Note 2 17" xfId="29360" xr:uid="{00000000-0005-0000-0000-00005FB20000}"/>
    <cellStyle name="Note 2 17 2" xfId="29361" xr:uid="{00000000-0005-0000-0000-000060B20000}"/>
    <cellStyle name="Note 2 18" xfId="29362" xr:uid="{00000000-0005-0000-0000-000061B20000}"/>
    <cellStyle name="Note 2 19" xfId="42129" xr:uid="{00000000-0005-0000-0000-000062B20000}"/>
    <cellStyle name="Note 2 2" xfId="29363" xr:uid="{00000000-0005-0000-0000-000063B20000}"/>
    <cellStyle name="Note 2 2 10" xfId="29364" xr:uid="{00000000-0005-0000-0000-000064B20000}"/>
    <cellStyle name="Note 2 2 10 2" xfId="29365" xr:uid="{00000000-0005-0000-0000-000065B20000}"/>
    <cellStyle name="Note 2 2 10 2 2" xfId="52035" xr:uid="{00000000-0005-0000-0000-000066B20000}"/>
    <cellStyle name="Note 2 2 10 2 3" xfId="52034" xr:uid="{00000000-0005-0000-0000-000067B20000}"/>
    <cellStyle name="Note 2 2 10 3" xfId="40302" xr:uid="{00000000-0005-0000-0000-000068B20000}"/>
    <cellStyle name="Note 2 2 10 3 2" xfId="52036" xr:uid="{00000000-0005-0000-0000-000069B20000}"/>
    <cellStyle name="Note 2 2 10 4" xfId="52033" xr:uid="{00000000-0005-0000-0000-00006AB20000}"/>
    <cellStyle name="Note 2 2 11" xfId="29366" xr:uid="{00000000-0005-0000-0000-00006BB20000}"/>
    <cellStyle name="Note 2 2 11 2" xfId="29367" xr:uid="{00000000-0005-0000-0000-00006CB20000}"/>
    <cellStyle name="Note 2 2 11 2 2" xfId="52039" xr:uid="{00000000-0005-0000-0000-00006DB20000}"/>
    <cellStyle name="Note 2 2 11 2 3" xfId="52038" xr:uid="{00000000-0005-0000-0000-00006EB20000}"/>
    <cellStyle name="Note 2 2 11 3" xfId="40303" xr:uid="{00000000-0005-0000-0000-00006FB20000}"/>
    <cellStyle name="Note 2 2 11 3 2" xfId="52040" xr:uid="{00000000-0005-0000-0000-000070B20000}"/>
    <cellStyle name="Note 2 2 11 4" xfId="52037" xr:uid="{00000000-0005-0000-0000-000071B20000}"/>
    <cellStyle name="Note 2 2 12" xfId="29368" xr:uid="{00000000-0005-0000-0000-000072B20000}"/>
    <cellStyle name="Note 2 2 12 2" xfId="52042" xr:uid="{00000000-0005-0000-0000-000073B20000}"/>
    <cellStyle name="Note 2 2 12 3" xfId="52041" xr:uid="{00000000-0005-0000-0000-000074B20000}"/>
    <cellStyle name="Note 2 2 13" xfId="29369" xr:uid="{00000000-0005-0000-0000-000075B20000}"/>
    <cellStyle name="Note 2 2 13 2" xfId="29370" xr:uid="{00000000-0005-0000-0000-000076B20000}"/>
    <cellStyle name="Note 2 2 13 3" xfId="52043" xr:uid="{00000000-0005-0000-0000-000077B20000}"/>
    <cellStyle name="Note 2 2 14" xfId="29371" xr:uid="{00000000-0005-0000-0000-000078B20000}"/>
    <cellStyle name="Note 2 2 15" xfId="29372" xr:uid="{00000000-0005-0000-0000-000079B20000}"/>
    <cellStyle name="Note 2 2 16" xfId="35510" xr:uid="{00000000-0005-0000-0000-00007AB20000}"/>
    <cellStyle name="Note 2 2 17" xfId="42130" xr:uid="{00000000-0005-0000-0000-00007BB20000}"/>
    <cellStyle name="Note 2 2 2" xfId="29373" xr:uid="{00000000-0005-0000-0000-00007CB20000}"/>
    <cellStyle name="Note 2 2 2 10" xfId="52044" xr:uid="{00000000-0005-0000-0000-00007DB20000}"/>
    <cellStyle name="Note 2 2 2 2" xfId="29374" xr:uid="{00000000-0005-0000-0000-00007EB20000}"/>
    <cellStyle name="Note 2 2 2 2 2" xfId="29375" xr:uid="{00000000-0005-0000-0000-00007FB20000}"/>
    <cellStyle name="Note 2 2 2 2 2 2" xfId="29376" xr:uid="{00000000-0005-0000-0000-000080B20000}"/>
    <cellStyle name="Note 2 2 2 2 2 2 2" xfId="35513" xr:uid="{00000000-0005-0000-0000-000081B20000}"/>
    <cellStyle name="Note 2 2 2 2 2 2 2 2" xfId="52048" xr:uid="{00000000-0005-0000-0000-000082B20000}"/>
    <cellStyle name="Note 2 2 2 2 2 2 3" xfId="52047" xr:uid="{00000000-0005-0000-0000-000083B20000}"/>
    <cellStyle name="Note 2 2 2 2 2 3" xfId="35512" xr:uid="{00000000-0005-0000-0000-000084B20000}"/>
    <cellStyle name="Note 2 2 2 2 2 3 2" xfId="52049" xr:uid="{00000000-0005-0000-0000-000085B20000}"/>
    <cellStyle name="Note 2 2 2 2 2 4" xfId="52046" xr:uid="{00000000-0005-0000-0000-000086B20000}"/>
    <cellStyle name="Note 2 2 2 2 3" xfId="35514" xr:uid="{00000000-0005-0000-0000-000087B20000}"/>
    <cellStyle name="Note 2 2 2 2 3 2" xfId="35515" xr:uid="{00000000-0005-0000-0000-000088B20000}"/>
    <cellStyle name="Note 2 2 2 2 3 2 2" xfId="52051" xr:uid="{00000000-0005-0000-0000-000089B20000}"/>
    <cellStyle name="Note 2 2 2 2 3 3" xfId="52050" xr:uid="{00000000-0005-0000-0000-00008AB20000}"/>
    <cellStyle name="Note 2 2 2 2 4" xfId="35516" xr:uid="{00000000-0005-0000-0000-00008BB20000}"/>
    <cellStyle name="Note 2 2 2 2 4 2" xfId="52052" xr:uid="{00000000-0005-0000-0000-00008CB20000}"/>
    <cellStyle name="Note 2 2 2 2 5" xfId="35511" xr:uid="{00000000-0005-0000-0000-00008DB20000}"/>
    <cellStyle name="Note 2 2 2 2 6" xfId="52045" xr:uid="{00000000-0005-0000-0000-00008EB20000}"/>
    <cellStyle name="Note 2 2 2 3" xfId="29377" xr:uid="{00000000-0005-0000-0000-00008FB20000}"/>
    <cellStyle name="Note 2 2 2 3 2" xfId="29378" xr:uid="{00000000-0005-0000-0000-000090B20000}"/>
    <cellStyle name="Note 2 2 2 3 2 2" xfId="35519" xr:uid="{00000000-0005-0000-0000-000091B20000}"/>
    <cellStyle name="Note 2 2 2 3 2 2 2" xfId="52055" xr:uid="{00000000-0005-0000-0000-000092B20000}"/>
    <cellStyle name="Note 2 2 2 3 2 3" xfId="35518" xr:uid="{00000000-0005-0000-0000-000093B20000}"/>
    <cellStyle name="Note 2 2 2 3 2 4" xfId="52054" xr:uid="{00000000-0005-0000-0000-000094B20000}"/>
    <cellStyle name="Note 2 2 2 3 3" xfId="35520" xr:uid="{00000000-0005-0000-0000-000095B20000}"/>
    <cellStyle name="Note 2 2 2 3 3 2" xfId="35521" xr:uid="{00000000-0005-0000-0000-000096B20000}"/>
    <cellStyle name="Note 2 2 2 3 3 2 2" xfId="52057" xr:uid="{00000000-0005-0000-0000-000097B20000}"/>
    <cellStyle name="Note 2 2 2 3 3 3" xfId="52056" xr:uid="{00000000-0005-0000-0000-000098B20000}"/>
    <cellStyle name="Note 2 2 2 3 4" xfId="35522" xr:uid="{00000000-0005-0000-0000-000099B20000}"/>
    <cellStyle name="Note 2 2 2 3 4 2" xfId="52058" xr:uid="{00000000-0005-0000-0000-00009AB20000}"/>
    <cellStyle name="Note 2 2 2 3 5" xfId="35517" xr:uid="{00000000-0005-0000-0000-00009BB20000}"/>
    <cellStyle name="Note 2 2 2 3 6" xfId="52053" xr:uid="{00000000-0005-0000-0000-00009CB20000}"/>
    <cellStyle name="Note 2 2 2 4" xfId="29379" xr:uid="{00000000-0005-0000-0000-00009DB20000}"/>
    <cellStyle name="Note 2 2 2 4 2" xfId="35524" xr:uid="{00000000-0005-0000-0000-00009EB20000}"/>
    <cellStyle name="Note 2 2 2 4 3" xfId="35523" xr:uid="{00000000-0005-0000-0000-00009FB20000}"/>
    <cellStyle name="Note 2 2 2 5" xfId="29380" xr:uid="{00000000-0005-0000-0000-0000A0B20000}"/>
    <cellStyle name="Note 2 2 2 5 2" xfId="29381" xr:uid="{00000000-0005-0000-0000-0000A1B20000}"/>
    <cellStyle name="Note 2 2 2 5 2 2" xfId="35526" xr:uid="{00000000-0005-0000-0000-0000A2B20000}"/>
    <cellStyle name="Note 2 2 2 5 2 2 2" xfId="52061" xr:uid="{00000000-0005-0000-0000-0000A3B20000}"/>
    <cellStyle name="Note 2 2 2 5 2 3" xfId="52060" xr:uid="{00000000-0005-0000-0000-0000A4B20000}"/>
    <cellStyle name="Note 2 2 2 5 3" xfId="40304" xr:uid="{00000000-0005-0000-0000-0000A5B20000}"/>
    <cellStyle name="Note 2 2 2 5 3 2" xfId="52063" xr:uid="{00000000-0005-0000-0000-0000A6B20000}"/>
    <cellStyle name="Note 2 2 2 5 3 3" xfId="52062" xr:uid="{00000000-0005-0000-0000-0000A7B20000}"/>
    <cellStyle name="Note 2 2 2 5 4" xfId="35525" xr:uid="{00000000-0005-0000-0000-0000A8B20000}"/>
    <cellStyle name="Note 2 2 2 5 4 2" xfId="52064" xr:uid="{00000000-0005-0000-0000-0000A9B20000}"/>
    <cellStyle name="Note 2 2 2 5 5" xfId="52059" xr:uid="{00000000-0005-0000-0000-0000AAB20000}"/>
    <cellStyle name="Note 2 2 2 6" xfId="29382" xr:uid="{00000000-0005-0000-0000-0000ABB20000}"/>
    <cellStyle name="Note 2 2 2 6 2" xfId="29383" xr:uid="{00000000-0005-0000-0000-0000ACB20000}"/>
    <cellStyle name="Note 2 2 2 6 2 2" xfId="52067" xr:uid="{00000000-0005-0000-0000-0000ADB20000}"/>
    <cellStyle name="Note 2 2 2 6 2 3" xfId="52066" xr:uid="{00000000-0005-0000-0000-0000AEB20000}"/>
    <cellStyle name="Note 2 2 2 6 3" xfId="35527" xr:uid="{00000000-0005-0000-0000-0000AFB20000}"/>
    <cellStyle name="Note 2 2 2 6 3 2" xfId="52068" xr:uid="{00000000-0005-0000-0000-0000B0B20000}"/>
    <cellStyle name="Note 2 2 2 6 4" xfId="52065" xr:uid="{00000000-0005-0000-0000-0000B1B20000}"/>
    <cellStyle name="Note 2 2 2 7" xfId="29384" xr:uid="{00000000-0005-0000-0000-0000B2B20000}"/>
    <cellStyle name="Note 2 2 2 7 2" xfId="29385" xr:uid="{00000000-0005-0000-0000-0000B3B20000}"/>
    <cellStyle name="Note 2 2 2 7 2 2" xfId="52071" xr:uid="{00000000-0005-0000-0000-0000B4B20000}"/>
    <cellStyle name="Note 2 2 2 7 2 3" xfId="52070" xr:uid="{00000000-0005-0000-0000-0000B5B20000}"/>
    <cellStyle name="Note 2 2 2 7 3" xfId="35528" xr:uid="{00000000-0005-0000-0000-0000B6B20000}"/>
    <cellStyle name="Note 2 2 2 7 3 2" xfId="52072" xr:uid="{00000000-0005-0000-0000-0000B7B20000}"/>
    <cellStyle name="Note 2 2 2 7 4" xfId="52069" xr:uid="{00000000-0005-0000-0000-0000B8B20000}"/>
    <cellStyle name="Note 2 2 2 8" xfId="29386" xr:uid="{00000000-0005-0000-0000-0000B9B20000}"/>
    <cellStyle name="Note 2 2 2 8 2" xfId="52074" xr:uid="{00000000-0005-0000-0000-0000BAB20000}"/>
    <cellStyle name="Note 2 2 2 8 3" xfId="52073" xr:uid="{00000000-0005-0000-0000-0000BBB20000}"/>
    <cellStyle name="Note 2 2 2 9" xfId="52075" xr:uid="{00000000-0005-0000-0000-0000BCB20000}"/>
    <cellStyle name="Note 2 2 3" xfId="29387" xr:uid="{00000000-0005-0000-0000-0000BDB20000}"/>
    <cellStyle name="Note 2 2 3 10" xfId="29388" xr:uid="{00000000-0005-0000-0000-0000BEB20000}"/>
    <cellStyle name="Note 2 2 3 10 2" xfId="52077" xr:uid="{00000000-0005-0000-0000-0000BFB20000}"/>
    <cellStyle name="Note 2 2 3 11" xfId="29389" xr:uid="{00000000-0005-0000-0000-0000C0B20000}"/>
    <cellStyle name="Note 2 2 3 12" xfId="35529" xr:uid="{00000000-0005-0000-0000-0000C1B20000}"/>
    <cellStyle name="Note 2 2 3 13" xfId="52076" xr:uid="{00000000-0005-0000-0000-0000C2B20000}"/>
    <cellStyle name="Note 2 2 3 2" xfId="29390" xr:uid="{00000000-0005-0000-0000-0000C3B20000}"/>
    <cellStyle name="Note 2 2 3 2 10" xfId="29391" xr:uid="{00000000-0005-0000-0000-0000C4B20000}"/>
    <cellStyle name="Note 2 2 3 2 11" xfId="35530" xr:uid="{00000000-0005-0000-0000-0000C5B20000}"/>
    <cellStyle name="Note 2 2 3 2 12" xfId="52078" xr:uid="{00000000-0005-0000-0000-0000C6B20000}"/>
    <cellStyle name="Note 2 2 3 2 2" xfId="29392" xr:uid="{00000000-0005-0000-0000-0000C7B20000}"/>
    <cellStyle name="Note 2 2 3 2 2 10" xfId="35531" xr:uid="{00000000-0005-0000-0000-0000C8B20000}"/>
    <cellStyle name="Note 2 2 3 2 2 11" xfId="52079" xr:uid="{00000000-0005-0000-0000-0000C9B20000}"/>
    <cellStyle name="Note 2 2 3 2 2 2" xfId="29393" xr:uid="{00000000-0005-0000-0000-0000CAB20000}"/>
    <cellStyle name="Note 2 2 3 2 2 2 2" xfId="29394" xr:uid="{00000000-0005-0000-0000-0000CBB20000}"/>
    <cellStyle name="Note 2 2 3 2 2 2 2 2" xfId="29395" xr:uid="{00000000-0005-0000-0000-0000CCB20000}"/>
    <cellStyle name="Note 2 2 3 2 2 2 2 2 2" xfId="29396" xr:uid="{00000000-0005-0000-0000-0000CDB20000}"/>
    <cellStyle name="Note 2 2 3 2 2 2 2 2 3" xfId="52082" xr:uid="{00000000-0005-0000-0000-0000CEB20000}"/>
    <cellStyle name="Note 2 2 3 2 2 2 2 3" xfId="29397" xr:uid="{00000000-0005-0000-0000-0000CFB20000}"/>
    <cellStyle name="Note 2 2 3 2 2 2 2 4" xfId="29398" xr:uid="{00000000-0005-0000-0000-0000D0B20000}"/>
    <cellStyle name="Note 2 2 3 2 2 2 2 5" xfId="40305" xr:uid="{00000000-0005-0000-0000-0000D1B20000}"/>
    <cellStyle name="Note 2 2 3 2 2 2 2 6" xfId="52081" xr:uid="{00000000-0005-0000-0000-0000D2B20000}"/>
    <cellStyle name="Note 2 2 3 2 2 2 3" xfId="29399" xr:uid="{00000000-0005-0000-0000-0000D3B20000}"/>
    <cellStyle name="Note 2 2 3 2 2 2 3 2" xfId="29400" xr:uid="{00000000-0005-0000-0000-0000D4B20000}"/>
    <cellStyle name="Note 2 2 3 2 2 2 3 3" xfId="52083" xr:uid="{00000000-0005-0000-0000-0000D5B20000}"/>
    <cellStyle name="Note 2 2 3 2 2 2 4" xfId="29401" xr:uid="{00000000-0005-0000-0000-0000D6B20000}"/>
    <cellStyle name="Note 2 2 3 2 2 2 5" xfId="29402" xr:uid="{00000000-0005-0000-0000-0000D7B20000}"/>
    <cellStyle name="Note 2 2 3 2 2 2 6" xfId="35532" xr:uid="{00000000-0005-0000-0000-0000D8B20000}"/>
    <cellStyle name="Note 2 2 3 2 2 2 7" xfId="52080" xr:uid="{00000000-0005-0000-0000-0000D9B20000}"/>
    <cellStyle name="Note 2 2 3 2 2 3" xfId="29403" xr:uid="{00000000-0005-0000-0000-0000DAB20000}"/>
    <cellStyle name="Note 2 2 3 2 2 3 2" xfId="29404" xr:uid="{00000000-0005-0000-0000-0000DBB20000}"/>
    <cellStyle name="Note 2 2 3 2 2 3 2 2" xfId="29405" xr:uid="{00000000-0005-0000-0000-0000DCB20000}"/>
    <cellStyle name="Note 2 2 3 2 2 3 2 2 2" xfId="29406" xr:uid="{00000000-0005-0000-0000-0000DDB20000}"/>
    <cellStyle name="Note 2 2 3 2 2 3 2 2 3" xfId="52086" xr:uid="{00000000-0005-0000-0000-0000DEB20000}"/>
    <cellStyle name="Note 2 2 3 2 2 3 2 3" xfId="29407" xr:uid="{00000000-0005-0000-0000-0000DFB20000}"/>
    <cellStyle name="Note 2 2 3 2 2 3 2 4" xfId="29408" xr:uid="{00000000-0005-0000-0000-0000E0B20000}"/>
    <cellStyle name="Note 2 2 3 2 2 3 2 5" xfId="40307" xr:uid="{00000000-0005-0000-0000-0000E1B20000}"/>
    <cellStyle name="Note 2 2 3 2 2 3 2 6" xfId="52085" xr:uid="{00000000-0005-0000-0000-0000E2B20000}"/>
    <cellStyle name="Note 2 2 3 2 2 3 3" xfId="29409" xr:uid="{00000000-0005-0000-0000-0000E3B20000}"/>
    <cellStyle name="Note 2 2 3 2 2 3 3 2" xfId="29410" xr:uid="{00000000-0005-0000-0000-0000E4B20000}"/>
    <cellStyle name="Note 2 2 3 2 2 3 3 3" xfId="52087" xr:uid="{00000000-0005-0000-0000-0000E5B20000}"/>
    <cellStyle name="Note 2 2 3 2 2 3 4" xfId="29411" xr:uid="{00000000-0005-0000-0000-0000E6B20000}"/>
    <cellStyle name="Note 2 2 3 2 2 3 5" xfId="29412" xr:uid="{00000000-0005-0000-0000-0000E7B20000}"/>
    <cellStyle name="Note 2 2 3 2 2 3 6" xfId="40306" xr:uid="{00000000-0005-0000-0000-0000E8B20000}"/>
    <cellStyle name="Note 2 2 3 2 2 3 7" xfId="52084" xr:uid="{00000000-0005-0000-0000-0000E9B20000}"/>
    <cellStyle name="Note 2 2 3 2 2 4" xfId="29413" xr:uid="{00000000-0005-0000-0000-0000EAB20000}"/>
    <cellStyle name="Note 2 2 3 2 2 4 2" xfId="29414" xr:uid="{00000000-0005-0000-0000-0000EBB20000}"/>
    <cellStyle name="Note 2 2 3 2 2 4 2 2" xfId="29415" xr:uid="{00000000-0005-0000-0000-0000ECB20000}"/>
    <cellStyle name="Note 2 2 3 2 2 4 2 3" xfId="52089" xr:uid="{00000000-0005-0000-0000-0000EDB20000}"/>
    <cellStyle name="Note 2 2 3 2 2 4 3" xfId="29416" xr:uid="{00000000-0005-0000-0000-0000EEB20000}"/>
    <cellStyle name="Note 2 2 3 2 2 4 4" xfId="29417" xr:uid="{00000000-0005-0000-0000-0000EFB20000}"/>
    <cellStyle name="Note 2 2 3 2 2 4 5" xfId="40308" xr:uid="{00000000-0005-0000-0000-0000F0B20000}"/>
    <cellStyle name="Note 2 2 3 2 2 4 6" xfId="52088" xr:uid="{00000000-0005-0000-0000-0000F1B20000}"/>
    <cellStyle name="Note 2 2 3 2 2 5" xfId="29418" xr:uid="{00000000-0005-0000-0000-0000F2B20000}"/>
    <cellStyle name="Note 2 2 3 2 2 5 2" xfId="29419" xr:uid="{00000000-0005-0000-0000-0000F3B20000}"/>
    <cellStyle name="Note 2 2 3 2 2 5 2 2" xfId="29420" xr:uid="{00000000-0005-0000-0000-0000F4B20000}"/>
    <cellStyle name="Note 2 2 3 2 2 5 3" xfId="29421" xr:uid="{00000000-0005-0000-0000-0000F5B20000}"/>
    <cellStyle name="Note 2 2 3 2 2 5 4" xfId="29422" xr:uid="{00000000-0005-0000-0000-0000F6B20000}"/>
    <cellStyle name="Note 2 2 3 2 2 5 5" xfId="52090" xr:uid="{00000000-0005-0000-0000-0000F7B20000}"/>
    <cellStyle name="Note 2 2 3 2 2 6" xfId="29423" xr:uid="{00000000-0005-0000-0000-0000F8B20000}"/>
    <cellStyle name="Note 2 2 3 2 2 6 2" xfId="29424" xr:uid="{00000000-0005-0000-0000-0000F9B20000}"/>
    <cellStyle name="Note 2 2 3 2 2 6 2 2" xfId="29425" xr:uid="{00000000-0005-0000-0000-0000FAB20000}"/>
    <cellStyle name="Note 2 2 3 2 2 6 3" xfId="29426" xr:uid="{00000000-0005-0000-0000-0000FBB20000}"/>
    <cellStyle name="Note 2 2 3 2 2 6 4" xfId="29427" xr:uid="{00000000-0005-0000-0000-0000FCB20000}"/>
    <cellStyle name="Note 2 2 3 2 2 7" xfId="29428" xr:uid="{00000000-0005-0000-0000-0000FDB20000}"/>
    <cellStyle name="Note 2 2 3 2 2 7 2" xfId="29429" xr:uid="{00000000-0005-0000-0000-0000FEB20000}"/>
    <cellStyle name="Note 2 2 3 2 2 8" xfId="29430" xr:uid="{00000000-0005-0000-0000-0000FFB20000}"/>
    <cellStyle name="Note 2 2 3 2 2 9" xfId="29431" xr:uid="{00000000-0005-0000-0000-000000B30000}"/>
    <cellStyle name="Note 2 2 3 2 3" xfId="29432" xr:uid="{00000000-0005-0000-0000-000001B30000}"/>
    <cellStyle name="Note 2 2 3 2 3 2" xfId="29433" xr:uid="{00000000-0005-0000-0000-000002B30000}"/>
    <cellStyle name="Note 2 2 3 2 3 2 2" xfId="29434" xr:uid="{00000000-0005-0000-0000-000003B30000}"/>
    <cellStyle name="Note 2 2 3 2 3 2 2 2" xfId="29435" xr:uid="{00000000-0005-0000-0000-000004B30000}"/>
    <cellStyle name="Note 2 2 3 2 3 2 2 3" xfId="52093" xr:uid="{00000000-0005-0000-0000-000005B30000}"/>
    <cellStyle name="Note 2 2 3 2 3 2 3" xfId="29436" xr:uid="{00000000-0005-0000-0000-000006B30000}"/>
    <cellStyle name="Note 2 2 3 2 3 2 4" xfId="29437" xr:uid="{00000000-0005-0000-0000-000007B30000}"/>
    <cellStyle name="Note 2 2 3 2 3 2 5" xfId="40309" xr:uid="{00000000-0005-0000-0000-000008B30000}"/>
    <cellStyle name="Note 2 2 3 2 3 2 6" xfId="52092" xr:uid="{00000000-0005-0000-0000-000009B30000}"/>
    <cellStyle name="Note 2 2 3 2 3 3" xfId="29438" xr:uid="{00000000-0005-0000-0000-00000AB30000}"/>
    <cellStyle name="Note 2 2 3 2 3 3 2" xfId="29439" xr:uid="{00000000-0005-0000-0000-00000BB30000}"/>
    <cellStyle name="Note 2 2 3 2 3 3 2 2" xfId="29440" xr:uid="{00000000-0005-0000-0000-00000CB30000}"/>
    <cellStyle name="Note 2 2 3 2 3 3 3" xfId="29441" xr:uid="{00000000-0005-0000-0000-00000DB30000}"/>
    <cellStyle name="Note 2 2 3 2 3 3 4" xfId="29442" xr:uid="{00000000-0005-0000-0000-00000EB30000}"/>
    <cellStyle name="Note 2 2 3 2 3 3 5" xfId="52094" xr:uid="{00000000-0005-0000-0000-00000FB30000}"/>
    <cellStyle name="Note 2 2 3 2 3 4" xfId="29443" xr:uid="{00000000-0005-0000-0000-000010B30000}"/>
    <cellStyle name="Note 2 2 3 2 3 4 2" xfId="29444" xr:uid="{00000000-0005-0000-0000-000011B30000}"/>
    <cellStyle name="Note 2 2 3 2 3 5" xfId="29445" xr:uid="{00000000-0005-0000-0000-000012B30000}"/>
    <cellStyle name="Note 2 2 3 2 3 6" xfId="29446" xr:uid="{00000000-0005-0000-0000-000013B30000}"/>
    <cellStyle name="Note 2 2 3 2 3 7" xfId="35533" xr:uid="{00000000-0005-0000-0000-000014B30000}"/>
    <cellStyle name="Note 2 2 3 2 3 8" xfId="52091" xr:uid="{00000000-0005-0000-0000-000015B30000}"/>
    <cellStyle name="Note 2 2 3 2 4" xfId="29447" xr:uid="{00000000-0005-0000-0000-000016B30000}"/>
    <cellStyle name="Note 2 2 3 2 4 2" xfId="29448" xr:uid="{00000000-0005-0000-0000-000017B30000}"/>
    <cellStyle name="Note 2 2 3 2 4 2 2" xfId="29449" xr:uid="{00000000-0005-0000-0000-000018B30000}"/>
    <cellStyle name="Note 2 2 3 2 4 2 2 2" xfId="29450" xr:uid="{00000000-0005-0000-0000-000019B30000}"/>
    <cellStyle name="Note 2 2 3 2 4 2 2 3" xfId="52097" xr:uid="{00000000-0005-0000-0000-00001AB30000}"/>
    <cellStyle name="Note 2 2 3 2 4 2 3" xfId="29451" xr:uid="{00000000-0005-0000-0000-00001BB30000}"/>
    <cellStyle name="Note 2 2 3 2 4 2 4" xfId="29452" xr:uid="{00000000-0005-0000-0000-00001CB30000}"/>
    <cellStyle name="Note 2 2 3 2 4 2 5" xfId="40311" xr:uid="{00000000-0005-0000-0000-00001DB30000}"/>
    <cellStyle name="Note 2 2 3 2 4 2 6" xfId="52096" xr:uid="{00000000-0005-0000-0000-00001EB30000}"/>
    <cellStyle name="Note 2 2 3 2 4 3" xfId="29453" xr:uid="{00000000-0005-0000-0000-00001FB30000}"/>
    <cellStyle name="Note 2 2 3 2 4 3 2" xfId="52099" xr:uid="{00000000-0005-0000-0000-000020B30000}"/>
    <cellStyle name="Note 2 2 3 2 4 3 3" xfId="52098" xr:uid="{00000000-0005-0000-0000-000021B30000}"/>
    <cellStyle name="Note 2 2 3 2 4 4" xfId="29454" xr:uid="{00000000-0005-0000-0000-000022B30000}"/>
    <cellStyle name="Note 2 2 3 2 4 4 2" xfId="52100" xr:uid="{00000000-0005-0000-0000-000023B30000}"/>
    <cellStyle name="Note 2 2 3 2 4 5" xfId="29455" xr:uid="{00000000-0005-0000-0000-000024B30000}"/>
    <cellStyle name="Note 2 2 3 2 4 5 2" xfId="29456" xr:uid="{00000000-0005-0000-0000-000025B30000}"/>
    <cellStyle name="Note 2 2 3 2 4 6" xfId="29457" xr:uid="{00000000-0005-0000-0000-000026B30000}"/>
    <cellStyle name="Note 2 2 3 2 4 7" xfId="29458" xr:uid="{00000000-0005-0000-0000-000027B30000}"/>
    <cellStyle name="Note 2 2 3 2 4 8" xfId="40310" xr:uid="{00000000-0005-0000-0000-000028B30000}"/>
    <cellStyle name="Note 2 2 3 2 4 9" xfId="52095" xr:uid="{00000000-0005-0000-0000-000029B30000}"/>
    <cellStyle name="Note 2 2 3 2 5" xfId="29459" xr:uid="{00000000-0005-0000-0000-00002AB30000}"/>
    <cellStyle name="Note 2 2 3 2 5 2" xfId="29460" xr:uid="{00000000-0005-0000-0000-00002BB30000}"/>
    <cellStyle name="Note 2 2 3 2 5 2 2" xfId="29461" xr:uid="{00000000-0005-0000-0000-00002CB30000}"/>
    <cellStyle name="Note 2 2 3 2 5 2 3" xfId="52102" xr:uid="{00000000-0005-0000-0000-00002DB30000}"/>
    <cellStyle name="Note 2 2 3 2 5 3" xfId="29462" xr:uid="{00000000-0005-0000-0000-00002EB30000}"/>
    <cellStyle name="Note 2 2 3 2 5 4" xfId="29463" xr:uid="{00000000-0005-0000-0000-00002FB30000}"/>
    <cellStyle name="Note 2 2 3 2 5 5" xfId="40312" xr:uid="{00000000-0005-0000-0000-000030B30000}"/>
    <cellStyle name="Note 2 2 3 2 5 6" xfId="52101" xr:uid="{00000000-0005-0000-0000-000031B30000}"/>
    <cellStyle name="Note 2 2 3 2 6" xfId="29464" xr:uid="{00000000-0005-0000-0000-000032B30000}"/>
    <cellStyle name="Note 2 2 3 2 6 2" xfId="29465" xr:uid="{00000000-0005-0000-0000-000033B30000}"/>
    <cellStyle name="Note 2 2 3 2 6 2 2" xfId="29466" xr:uid="{00000000-0005-0000-0000-000034B30000}"/>
    <cellStyle name="Note 2 2 3 2 6 2 3" xfId="52104" xr:uid="{00000000-0005-0000-0000-000035B30000}"/>
    <cellStyle name="Note 2 2 3 2 6 3" xfId="29467" xr:uid="{00000000-0005-0000-0000-000036B30000}"/>
    <cellStyle name="Note 2 2 3 2 6 4" xfId="29468" xr:uid="{00000000-0005-0000-0000-000037B30000}"/>
    <cellStyle name="Note 2 2 3 2 6 5" xfId="40313" xr:uid="{00000000-0005-0000-0000-000038B30000}"/>
    <cellStyle name="Note 2 2 3 2 6 6" xfId="52103" xr:uid="{00000000-0005-0000-0000-000039B30000}"/>
    <cellStyle name="Note 2 2 3 2 7" xfId="29469" xr:uid="{00000000-0005-0000-0000-00003AB30000}"/>
    <cellStyle name="Note 2 2 3 2 7 2" xfId="52106" xr:uid="{00000000-0005-0000-0000-00003BB30000}"/>
    <cellStyle name="Note 2 2 3 2 7 3" xfId="52105" xr:uid="{00000000-0005-0000-0000-00003CB30000}"/>
    <cellStyle name="Note 2 2 3 2 8" xfId="29470" xr:uid="{00000000-0005-0000-0000-00003DB30000}"/>
    <cellStyle name="Note 2 2 3 2 8 2" xfId="29471" xr:uid="{00000000-0005-0000-0000-00003EB30000}"/>
    <cellStyle name="Note 2 2 3 2 8 2 2" xfId="52108" xr:uid="{00000000-0005-0000-0000-00003FB30000}"/>
    <cellStyle name="Note 2 2 3 2 8 3" xfId="40314" xr:uid="{00000000-0005-0000-0000-000040B30000}"/>
    <cellStyle name="Note 2 2 3 2 8 4" xfId="52107" xr:uid="{00000000-0005-0000-0000-000041B30000}"/>
    <cellStyle name="Note 2 2 3 2 9" xfId="29472" xr:uid="{00000000-0005-0000-0000-000042B30000}"/>
    <cellStyle name="Note 2 2 3 2 9 2" xfId="52109" xr:uid="{00000000-0005-0000-0000-000043B30000}"/>
    <cellStyle name="Note 2 2 3 3" xfId="29473" xr:uid="{00000000-0005-0000-0000-000044B30000}"/>
    <cellStyle name="Note 2 2 3 3 10" xfId="35534" xr:uid="{00000000-0005-0000-0000-000045B30000}"/>
    <cellStyle name="Note 2 2 3 3 11" xfId="52110" xr:uid="{00000000-0005-0000-0000-000046B30000}"/>
    <cellStyle name="Note 2 2 3 3 2" xfId="29474" xr:uid="{00000000-0005-0000-0000-000047B30000}"/>
    <cellStyle name="Note 2 2 3 3 2 2" xfId="29475" xr:uid="{00000000-0005-0000-0000-000048B30000}"/>
    <cellStyle name="Note 2 2 3 3 2 2 2" xfId="29476" xr:uid="{00000000-0005-0000-0000-000049B30000}"/>
    <cellStyle name="Note 2 2 3 3 2 2 2 2" xfId="29477" xr:uid="{00000000-0005-0000-0000-00004AB30000}"/>
    <cellStyle name="Note 2 2 3 3 2 2 2 3" xfId="52113" xr:uid="{00000000-0005-0000-0000-00004BB30000}"/>
    <cellStyle name="Note 2 2 3 3 2 2 3" xfId="29478" xr:uid="{00000000-0005-0000-0000-00004CB30000}"/>
    <cellStyle name="Note 2 2 3 3 2 2 4" xfId="29479" xr:uid="{00000000-0005-0000-0000-00004DB30000}"/>
    <cellStyle name="Note 2 2 3 3 2 2 5" xfId="40315" xr:uid="{00000000-0005-0000-0000-00004EB30000}"/>
    <cellStyle name="Note 2 2 3 3 2 2 6" xfId="52112" xr:uid="{00000000-0005-0000-0000-00004FB30000}"/>
    <cellStyle name="Note 2 2 3 3 2 3" xfId="29480" xr:uid="{00000000-0005-0000-0000-000050B30000}"/>
    <cellStyle name="Note 2 2 3 3 2 3 2" xfId="29481" xr:uid="{00000000-0005-0000-0000-000051B30000}"/>
    <cellStyle name="Note 2 2 3 3 2 3 2 2" xfId="29482" xr:uid="{00000000-0005-0000-0000-000052B30000}"/>
    <cellStyle name="Note 2 2 3 3 2 3 3" xfId="29483" xr:uid="{00000000-0005-0000-0000-000053B30000}"/>
    <cellStyle name="Note 2 2 3 3 2 3 4" xfId="29484" xr:uid="{00000000-0005-0000-0000-000054B30000}"/>
    <cellStyle name="Note 2 2 3 3 2 3 5" xfId="52114" xr:uid="{00000000-0005-0000-0000-000055B30000}"/>
    <cellStyle name="Note 2 2 3 3 2 4" xfId="29485" xr:uid="{00000000-0005-0000-0000-000056B30000}"/>
    <cellStyle name="Note 2 2 3 3 2 4 2" xfId="29486" xr:uid="{00000000-0005-0000-0000-000057B30000}"/>
    <cellStyle name="Note 2 2 3 3 2 5" xfId="29487" xr:uid="{00000000-0005-0000-0000-000058B30000}"/>
    <cellStyle name="Note 2 2 3 3 2 6" xfId="29488" xr:uid="{00000000-0005-0000-0000-000059B30000}"/>
    <cellStyle name="Note 2 2 3 3 2 7" xfId="35535" xr:uid="{00000000-0005-0000-0000-00005AB30000}"/>
    <cellStyle name="Note 2 2 3 3 2 8" xfId="52111" xr:uid="{00000000-0005-0000-0000-00005BB30000}"/>
    <cellStyle name="Note 2 2 3 3 3" xfId="29489" xr:uid="{00000000-0005-0000-0000-00005CB30000}"/>
    <cellStyle name="Note 2 2 3 3 3 2" xfId="29490" xr:uid="{00000000-0005-0000-0000-00005DB30000}"/>
    <cellStyle name="Note 2 2 3 3 3 2 2" xfId="29491" xr:uid="{00000000-0005-0000-0000-00005EB30000}"/>
    <cellStyle name="Note 2 2 3 3 3 2 2 2" xfId="29492" xr:uid="{00000000-0005-0000-0000-00005FB30000}"/>
    <cellStyle name="Note 2 2 3 3 3 2 2 3" xfId="52117" xr:uid="{00000000-0005-0000-0000-000060B30000}"/>
    <cellStyle name="Note 2 2 3 3 3 2 3" xfId="29493" xr:uid="{00000000-0005-0000-0000-000061B30000}"/>
    <cellStyle name="Note 2 2 3 3 3 2 4" xfId="29494" xr:uid="{00000000-0005-0000-0000-000062B30000}"/>
    <cellStyle name="Note 2 2 3 3 3 2 5" xfId="40316" xr:uid="{00000000-0005-0000-0000-000063B30000}"/>
    <cellStyle name="Note 2 2 3 3 3 2 6" xfId="52116" xr:uid="{00000000-0005-0000-0000-000064B30000}"/>
    <cellStyle name="Note 2 2 3 3 3 3" xfId="29495" xr:uid="{00000000-0005-0000-0000-000065B30000}"/>
    <cellStyle name="Note 2 2 3 3 3 3 2" xfId="29496" xr:uid="{00000000-0005-0000-0000-000066B30000}"/>
    <cellStyle name="Note 2 2 3 3 3 3 3" xfId="52118" xr:uid="{00000000-0005-0000-0000-000067B30000}"/>
    <cellStyle name="Note 2 2 3 3 3 4" xfId="29497" xr:uid="{00000000-0005-0000-0000-000068B30000}"/>
    <cellStyle name="Note 2 2 3 3 3 5" xfId="29498" xr:uid="{00000000-0005-0000-0000-000069B30000}"/>
    <cellStyle name="Note 2 2 3 3 3 6" xfId="35536" xr:uid="{00000000-0005-0000-0000-00006AB30000}"/>
    <cellStyle name="Note 2 2 3 3 3 7" xfId="52115" xr:uid="{00000000-0005-0000-0000-00006BB30000}"/>
    <cellStyle name="Note 2 2 3 3 4" xfId="29499" xr:uid="{00000000-0005-0000-0000-00006CB30000}"/>
    <cellStyle name="Note 2 2 3 3 4 2" xfId="29500" xr:uid="{00000000-0005-0000-0000-00006DB30000}"/>
    <cellStyle name="Note 2 2 3 3 4 2 2" xfId="29501" xr:uid="{00000000-0005-0000-0000-00006EB30000}"/>
    <cellStyle name="Note 2 2 3 3 4 2 3" xfId="52120" xr:uid="{00000000-0005-0000-0000-00006FB30000}"/>
    <cellStyle name="Note 2 2 3 3 4 3" xfId="29502" xr:uid="{00000000-0005-0000-0000-000070B30000}"/>
    <cellStyle name="Note 2 2 3 3 4 4" xfId="29503" xr:uid="{00000000-0005-0000-0000-000071B30000}"/>
    <cellStyle name="Note 2 2 3 3 4 5" xfId="40317" xr:uid="{00000000-0005-0000-0000-000072B30000}"/>
    <cellStyle name="Note 2 2 3 3 4 6" xfId="52119" xr:uid="{00000000-0005-0000-0000-000073B30000}"/>
    <cellStyle name="Note 2 2 3 3 5" xfId="29504" xr:uid="{00000000-0005-0000-0000-000074B30000}"/>
    <cellStyle name="Note 2 2 3 3 5 2" xfId="29505" xr:uid="{00000000-0005-0000-0000-000075B30000}"/>
    <cellStyle name="Note 2 2 3 3 5 2 2" xfId="29506" xr:uid="{00000000-0005-0000-0000-000076B30000}"/>
    <cellStyle name="Note 2 2 3 3 5 2 3" xfId="52122" xr:uid="{00000000-0005-0000-0000-000077B30000}"/>
    <cellStyle name="Note 2 2 3 3 5 3" xfId="29507" xr:uid="{00000000-0005-0000-0000-000078B30000}"/>
    <cellStyle name="Note 2 2 3 3 5 4" xfId="29508" xr:uid="{00000000-0005-0000-0000-000079B30000}"/>
    <cellStyle name="Note 2 2 3 3 5 5" xfId="40318" xr:uid="{00000000-0005-0000-0000-00007AB30000}"/>
    <cellStyle name="Note 2 2 3 3 5 6" xfId="52121" xr:uid="{00000000-0005-0000-0000-00007BB30000}"/>
    <cellStyle name="Note 2 2 3 3 6" xfId="29509" xr:uid="{00000000-0005-0000-0000-00007CB30000}"/>
    <cellStyle name="Note 2 2 3 3 6 2" xfId="52124" xr:uid="{00000000-0005-0000-0000-00007DB30000}"/>
    <cellStyle name="Note 2 2 3 3 6 3" xfId="52123" xr:uid="{00000000-0005-0000-0000-00007EB30000}"/>
    <cellStyle name="Note 2 2 3 3 7" xfId="29510" xr:uid="{00000000-0005-0000-0000-00007FB30000}"/>
    <cellStyle name="Note 2 2 3 3 7 2" xfId="29511" xr:uid="{00000000-0005-0000-0000-000080B30000}"/>
    <cellStyle name="Note 2 2 3 3 7 2 2" xfId="52126" xr:uid="{00000000-0005-0000-0000-000081B30000}"/>
    <cellStyle name="Note 2 2 3 3 7 3" xfId="40319" xr:uid="{00000000-0005-0000-0000-000082B30000}"/>
    <cellStyle name="Note 2 2 3 3 7 4" xfId="52125" xr:uid="{00000000-0005-0000-0000-000083B30000}"/>
    <cellStyle name="Note 2 2 3 3 8" xfId="29512" xr:uid="{00000000-0005-0000-0000-000084B30000}"/>
    <cellStyle name="Note 2 2 3 3 8 2" xfId="52127" xr:uid="{00000000-0005-0000-0000-000085B30000}"/>
    <cellStyle name="Note 2 2 3 3 9" xfId="29513" xr:uid="{00000000-0005-0000-0000-000086B30000}"/>
    <cellStyle name="Note 2 2 3 4" xfId="29514" xr:uid="{00000000-0005-0000-0000-000087B30000}"/>
    <cellStyle name="Note 2 2 3 4 2" xfId="29515" xr:uid="{00000000-0005-0000-0000-000088B30000}"/>
    <cellStyle name="Note 2 2 3 4 2 2" xfId="29516" xr:uid="{00000000-0005-0000-0000-000089B30000}"/>
    <cellStyle name="Note 2 2 3 4 2 2 2" xfId="29517" xr:uid="{00000000-0005-0000-0000-00008AB30000}"/>
    <cellStyle name="Note 2 2 3 4 2 2 3" xfId="52130" xr:uid="{00000000-0005-0000-0000-00008BB30000}"/>
    <cellStyle name="Note 2 2 3 4 2 3" xfId="29518" xr:uid="{00000000-0005-0000-0000-00008CB30000}"/>
    <cellStyle name="Note 2 2 3 4 2 4" xfId="29519" xr:uid="{00000000-0005-0000-0000-00008DB30000}"/>
    <cellStyle name="Note 2 2 3 4 2 5" xfId="40320" xr:uid="{00000000-0005-0000-0000-00008EB30000}"/>
    <cellStyle name="Note 2 2 3 4 2 6" xfId="52129" xr:uid="{00000000-0005-0000-0000-00008FB30000}"/>
    <cellStyle name="Note 2 2 3 4 3" xfId="29520" xr:uid="{00000000-0005-0000-0000-000090B30000}"/>
    <cellStyle name="Note 2 2 3 4 3 2" xfId="29521" xr:uid="{00000000-0005-0000-0000-000091B30000}"/>
    <cellStyle name="Note 2 2 3 4 3 2 2" xfId="29522" xr:uid="{00000000-0005-0000-0000-000092B30000}"/>
    <cellStyle name="Note 2 2 3 4 3 3" xfId="29523" xr:uid="{00000000-0005-0000-0000-000093B30000}"/>
    <cellStyle name="Note 2 2 3 4 3 4" xfId="29524" xr:uid="{00000000-0005-0000-0000-000094B30000}"/>
    <cellStyle name="Note 2 2 3 4 3 5" xfId="52131" xr:uid="{00000000-0005-0000-0000-000095B30000}"/>
    <cellStyle name="Note 2 2 3 4 4" xfId="29525" xr:uid="{00000000-0005-0000-0000-000096B30000}"/>
    <cellStyle name="Note 2 2 3 4 4 2" xfId="29526" xr:uid="{00000000-0005-0000-0000-000097B30000}"/>
    <cellStyle name="Note 2 2 3 4 5" xfId="29527" xr:uid="{00000000-0005-0000-0000-000098B30000}"/>
    <cellStyle name="Note 2 2 3 4 6" xfId="29528" xr:uid="{00000000-0005-0000-0000-000099B30000}"/>
    <cellStyle name="Note 2 2 3 4 7" xfId="35537" xr:uid="{00000000-0005-0000-0000-00009AB30000}"/>
    <cellStyle name="Note 2 2 3 4 8" xfId="52128" xr:uid="{00000000-0005-0000-0000-00009BB30000}"/>
    <cellStyle name="Note 2 2 3 5" xfId="29529" xr:uid="{00000000-0005-0000-0000-00009CB30000}"/>
    <cellStyle name="Note 2 2 3 5 2" xfId="29530" xr:uid="{00000000-0005-0000-0000-00009DB30000}"/>
    <cellStyle name="Note 2 2 3 5 2 2" xfId="29531" xr:uid="{00000000-0005-0000-0000-00009EB30000}"/>
    <cellStyle name="Note 2 2 3 5 2 2 2" xfId="29532" xr:uid="{00000000-0005-0000-0000-00009FB30000}"/>
    <cellStyle name="Note 2 2 3 5 2 2 3" xfId="52134" xr:uid="{00000000-0005-0000-0000-0000A0B30000}"/>
    <cellStyle name="Note 2 2 3 5 2 3" xfId="29533" xr:uid="{00000000-0005-0000-0000-0000A1B30000}"/>
    <cellStyle name="Note 2 2 3 5 2 4" xfId="29534" xr:uid="{00000000-0005-0000-0000-0000A2B30000}"/>
    <cellStyle name="Note 2 2 3 5 2 5" xfId="40321" xr:uid="{00000000-0005-0000-0000-0000A3B30000}"/>
    <cellStyle name="Note 2 2 3 5 2 6" xfId="52133" xr:uid="{00000000-0005-0000-0000-0000A4B30000}"/>
    <cellStyle name="Note 2 2 3 5 3" xfId="29535" xr:uid="{00000000-0005-0000-0000-0000A5B30000}"/>
    <cellStyle name="Note 2 2 3 5 3 2" xfId="52136" xr:uid="{00000000-0005-0000-0000-0000A6B30000}"/>
    <cellStyle name="Note 2 2 3 5 3 3" xfId="52135" xr:uid="{00000000-0005-0000-0000-0000A7B30000}"/>
    <cellStyle name="Note 2 2 3 5 4" xfId="29536" xr:uid="{00000000-0005-0000-0000-0000A8B30000}"/>
    <cellStyle name="Note 2 2 3 5 4 2" xfId="29537" xr:uid="{00000000-0005-0000-0000-0000A9B30000}"/>
    <cellStyle name="Note 2 2 3 5 4 3" xfId="52137" xr:uid="{00000000-0005-0000-0000-0000AAB30000}"/>
    <cellStyle name="Note 2 2 3 5 5" xfId="29538" xr:uid="{00000000-0005-0000-0000-0000ABB30000}"/>
    <cellStyle name="Note 2 2 3 5 6" xfId="29539" xr:uid="{00000000-0005-0000-0000-0000ACB30000}"/>
    <cellStyle name="Note 2 2 3 5 7" xfId="35538" xr:uid="{00000000-0005-0000-0000-0000ADB30000}"/>
    <cellStyle name="Note 2 2 3 5 8" xfId="52132" xr:uid="{00000000-0005-0000-0000-0000AEB30000}"/>
    <cellStyle name="Note 2 2 3 6" xfId="29540" xr:uid="{00000000-0005-0000-0000-0000AFB30000}"/>
    <cellStyle name="Note 2 2 3 6 2" xfId="29541" xr:uid="{00000000-0005-0000-0000-0000B0B30000}"/>
    <cellStyle name="Note 2 2 3 6 2 2" xfId="52140" xr:uid="{00000000-0005-0000-0000-0000B1B30000}"/>
    <cellStyle name="Note 2 2 3 6 2 3" xfId="52139" xr:uid="{00000000-0005-0000-0000-0000B2B30000}"/>
    <cellStyle name="Note 2 2 3 6 3" xfId="29542" xr:uid="{00000000-0005-0000-0000-0000B3B30000}"/>
    <cellStyle name="Note 2 2 3 6 3 2" xfId="52141" xr:uid="{00000000-0005-0000-0000-0000B4B30000}"/>
    <cellStyle name="Note 2 2 3 6 4" xfId="29543" xr:uid="{00000000-0005-0000-0000-0000B5B30000}"/>
    <cellStyle name="Note 2 2 3 6 4 2" xfId="29544" xr:uid="{00000000-0005-0000-0000-0000B6B30000}"/>
    <cellStyle name="Note 2 2 3 6 5" xfId="29545" xr:uid="{00000000-0005-0000-0000-0000B7B30000}"/>
    <cellStyle name="Note 2 2 3 6 6" xfId="29546" xr:uid="{00000000-0005-0000-0000-0000B8B30000}"/>
    <cellStyle name="Note 2 2 3 6 7" xfId="40322" xr:uid="{00000000-0005-0000-0000-0000B9B30000}"/>
    <cellStyle name="Note 2 2 3 6 8" xfId="52138" xr:uid="{00000000-0005-0000-0000-0000BAB30000}"/>
    <cellStyle name="Note 2 2 3 7" xfId="29547" xr:uid="{00000000-0005-0000-0000-0000BBB30000}"/>
    <cellStyle name="Note 2 2 3 7 2" xfId="29548" xr:uid="{00000000-0005-0000-0000-0000BCB30000}"/>
    <cellStyle name="Note 2 2 3 7 2 2" xfId="29549" xr:uid="{00000000-0005-0000-0000-0000BDB30000}"/>
    <cellStyle name="Note 2 2 3 7 2 3" xfId="52143" xr:uid="{00000000-0005-0000-0000-0000BEB30000}"/>
    <cellStyle name="Note 2 2 3 7 3" xfId="29550" xr:uid="{00000000-0005-0000-0000-0000BFB30000}"/>
    <cellStyle name="Note 2 2 3 7 4" xfId="29551" xr:uid="{00000000-0005-0000-0000-0000C0B30000}"/>
    <cellStyle name="Note 2 2 3 7 5" xfId="40323" xr:uid="{00000000-0005-0000-0000-0000C1B30000}"/>
    <cellStyle name="Note 2 2 3 7 6" xfId="52142" xr:uid="{00000000-0005-0000-0000-0000C2B30000}"/>
    <cellStyle name="Note 2 2 3 8" xfId="29552" xr:uid="{00000000-0005-0000-0000-0000C3B30000}"/>
    <cellStyle name="Note 2 2 3 8 2" xfId="52145" xr:uid="{00000000-0005-0000-0000-0000C4B30000}"/>
    <cellStyle name="Note 2 2 3 8 3" xfId="52144" xr:uid="{00000000-0005-0000-0000-0000C5B30000}"/>
    <cellStyle name="Note 2 2 3 9" xfId="29553" xr:uid="{00000000-0005-0000-0000-0000C6B30000}"/>
    <cellStyle name="Note 2 2 3 9 2" xfId="29554" xr:uid="{00000000-0005-0000-0000-0000C7B30000}"/>
    <cellStyle name="Note 2 2 3 9 2 2" xfId="52147" xr:uid="{00000000-0005-0000-0000-0000C8B30000}"/>
    <cellStyle name="Note 2 2 3 9 3" xfId="40324" xr:uid="{00000000-0005-0000-0000-0000C9B30000}"/>
    <cellStyle name="Note 2 2 3 9 4" xfId="52146" xr:uid="{00000000-0005-0000-0000-0000CAB30000}"/>
    <cellStyle name="Note 2 2 4" xfId="29555" xr:uid="{00000000-0005-0000-0000-0000CBB30000}"/>
    <cellStyle name="Note 2 2 4 10" xfId="29556" xr:uid="{00000000-0005-0000-0000-0000CCB30000}"/>
    <cellStyle name="Note 2 2 4 11" xfId="35539" xr:uid="{00000000-0005-0000-0000-0000CDB30000}"/>
    <cellStyle name="Note 2 2 4 12" xfId="52148" xr:uid="{00000000-0005-0000-0000-0000CEB30000}"/>
    <cellStyle name="Note 2 2 4 2" xfId="29557" xr:uid="{00000000-0005-0000-0000-0000CFB30000}"/>
    <cellStyle name="Note 2 2 4 2 10" xfId="35540" xr:uid="{00000000-0005-0000-0000-0000D0B30000}"/>
    <cellStyle name="Note 2 2 4 2 11" xfId="52149" xr:uid="{00000000-0005-0000-0000-0000D1B30000}"/>
    <cellStyle name="Note 2 2 4 2 2" xfId="29558" xr:uid="{00000000-0005-0000-0000-0000D2B30000}"/>
    <cellStyle name="Note 2 2 4 2 2 2" xfId="29559" xr:uid="{00000000-0005-0000-0000-0000D3B30000}"/>
    <cellStyle name="Note 2 2 4 2 2 2 2" xfId="29560" xr:uid="{00000000-0005-0000-0000-0000D4B30000}"/>
    <cellStyle name="Note 2 2 4 2 2 2 2 2" xfId="29561" xr:uid="{00000000-0005-0000-0000-0000D5B30000}"/>
    <cellStyle name="Note 2 2 4 2 2 2 2 3" xfId="52152" xr:uid="{00000000-0005-0000-0000-0000D6B30000}"/>
    <cellStyle name="Note 2 2 4 2 2 2 3" xfId="29562" xr:uid="{00000000-0005-0000-0000-0000D7B30000}"/>
    <cellStyle name="Note 2 2 4 2 2 2 4" xfId="29563" xr:uid="{00000000-0005-0000-0000-0000D8B30000}"/>
    <cellStyle name="Note 2 2 4 2 2 2 5" xfId="40325" xr:uid="{00000000-0005-0000-0000-0000D9B30000}"/>
    <cellStyle name="Note 2 2 4 2 2 2 6" xfId="52151" xr:uid="{00000000-0005-0000-0000-0000DAB30000}"/>
    <cellStyle name="Note 2 2 4 2 2 3" xfId="29564" xr:uid="{00000000-0005-0000-0000-0000DBB30000}"/>
    <cellStyle name="Note 2 2 4 2 2 3 2" xfId="29565" xr:uid="{00000000-0005-0000-0000-0000DCB30000}"/>
    <cellStyle name="Note 2 2 4 2 2 3 2 2" xfId="29566" xr:uid="{00000000-0005-0000-0000-0000DDB30000}"/>
    <cellStyle name="Note 2 2 4 2 2 3 3" xfId="29567" xr:uid="{00000000-0005-0000-0000-0000DEB30000}"/>
    <cellStyle name="Note 2 2 4 2 2 3 4" xfId="29568" xr:uid="{00000000-0005-0000-0000-0000DFB30000}"/>
    <cellStyle name="Note 2 2 4 2 2 3 5" xfId="52153" xr:uid="{00000000-0005-0000-0000-0000E0B30000}"/>
    <cellStyle name="Note 2 2 4 2 2 4" xfId="29569" xr:uid="{00000000-0005-0000-0000-0000E1B30000}"/>
    <cellStyle name="Note 2 2 4 2 2 4 2" xfId="29570" xr:uid="{00000000-0005-0000-0000-0000E2B30000}"/>
    <cellStyle name="Note 2 2 4 2 2 5" xfId="29571" xr:uid="{00000000-0005-0000-0000-0000E3B30000}"/>
    <cellStyle name="Note 2 2 4 2 2 6" xfId="29572" xr:uid="{00000000-0005-0000-0000-0000E4B30000}"/>
    <cellStyle name="Note 2 2 4 2 2 7" xfId="35541" xr:uid="{00000000-0005-0000-0000-0000E5B30000}"/>
    <cellStyle name="Note 2 2 4 2 2 8" xfId="52150" xr:uid="{00000000-0005-0000-0000-0000E6B30000}"/>
    <cellStyle name="Note 2 2 4 2 3" xfId="29573" xr:uid="{00000000-0005-0000-0000-0000E7B30000}"/>
    <cellStyle name="Note 2 2 4 2 3 2" xfId="29574" xr:uid="{00000000-0005-0000-0000-0000E8B30000}"/>
    <cellStyle name="Note 2 2 4 2 3 2 2" xfId="29575" xr:uid="{00000000-0005-0000-0000-0000E9B30000}"/>
    <cellStyle name="Note 2 2 4 2 3 2 2 2" xfId="29576" xr:uid="{00000000-0005-0000-0000-0000EAB30000}"/>
    <cellStyle name="Note 2 2 4 2 3 2 2 3" xfId="52156" xr:uid="{00000000-0005-0000-0000-0000EBB30000}"/>
    <cellStyle name="Note 2 2 4 2 3 2 3" xfId="29577" xr:uid="{00000000-0005-0000-0000-0000ECB30000}"/>
    <cellStyle name="Note 2 2 4 2 3 2 4" xfId="29578" xr:uid="{00000000-0005-0000-0000-0000EDB30000}"/>
    <cellStyle name="Note 2 2 4 2 3 2 5" xfId="40326" xr:uid="{00000000-0005-0000-0000-0000EEB30000}"/>
    <cellStyle name="Note 2 2 4 2 3 2 6" xfId="52155" xr:uid="{00000000-0005-0000-0000-0000EFB30000}"/>
    <cellStyle name="Note 2 2 4 2 3 3" xfId="29579" xr:uid="{00000000-0005-0000-0000-0000F0B30000}"/>
    <cellStyle name="Note 2 2 4 2 3 3 2" xfId="29580" xr:uid="{00000000-0005-0000-0000-0000F1B30000}"/>
    <cellStyle name="Note 2 2 4 2 3 3 3" xfId="52157" xr:uid="{00000000-0005-0000-0000-0000F2B30000}"/>
    <cellStyle name="Note 2 2 4 2 3 4" xfId="29581" xr:uid="{00000000-0005-0000-0000-0000F3B30000}"/>
    <cellStyle name="Note 2 2 4 2 3 5" xfId="29582" xr:uid="{00000000-0005-0000-0000-0000F4B30000}"/>
    <cellStyle name="Note 2 2 4 2 3 6" xfId="35542" xr:uid="{00000000-0005-0000-0000-0000F5B30000}"/>
    <cellStyle name="Note 2 2 4 2 3 7" xfId="52154" xr:uid="{00000000-0005-0000-0000-0000F6B30000}"/>
    <cellStyle name="Note 2 2 4 2 4" xfId="29583" xr:uid="{00000000-0005-0000-0000-0000F7B30000}"/>
    <cellStyle name="Note 2 2 4 2 4 2" xfId="29584" xr:uid="{00000000-0005-0000-0000-0000F8B30000}"/>
    <cellStyle name="Note 2 2 4 2 4 2 2" xfId="29585" xr:uid="{00000000-0005-0000-0000-0000F9B30000}"/>
    <cellStyle name="Note 2 2 4 2 4 2 3" xfId="52159" xr:uid="{00000000-0005-0000-0000-0000FAB30000}"/>
    <cellStyle name="Note 2 2 4 2 4 3" xfId="29586" xr:uid="{00000000-0005-0000-0000-0000FBB30000}"/>
    <cellStyle name="Note 2 2 4 2 4 4" xfId="29587" xr:uid="{00000000-0005-0000-0000-0000FCB30000}"/>
    <cellStyle name="Note 2 2 4 2 4 5" xfId="40327" xr:uid="{00000000-0005-0000-0000-0000FDB30000}"/>
    <cellStyle name="Note 2 2 4 2 4 6" xfId="52158" xr:uid="{00000000-0005-0000-0000-0000FEB30000}"/>
    <cellStyle name="Note 2 2 4 2 5" xfId="29588" xr:uid="{00000000-0005-0000-0000-0000FFB30000}"/>
    <cellStyle name="Note 2 2 4 2 5 2" xfId="29589" xr:uid="{00000000-0005-0000-0000-000000B40000}"/>
    <cellStyle name="Note 2 2 4 2 5 2 2" xfId="29590" xr:uid="{00000000-0005-0000-0000-000001B40000}"/>
    <cellStyle name="Note 2 2 4 2 5 2 3" xfId="52161" xr:uid="{00000000-0005-0000-0000-000002B40000}"/>
    <cellStyle name="Note 2 2 4 2 5 3" xfId="29591" xr:uid="{00000000-0005-0000-0000-000003B40000}"/>
    <cellStyle name="Note 2 2 4 2 5 4" xfId="29592" xr:uid="{00000000-0005-0000-0000-000004B40000}"/>
    <cellStyle name="Note 2 2 4 2 5 5" xfId="40328" xr:uid="{00000000-0005-0000-0000-000005B40000}"/>
    <cellStyle name="Note 2 2 4 2 5 6" xfId="52160" xr:uid="{00000000-0005-0000-0000-000006B40000}"/>
    <cellStyle name="Note 2 2 4 2 6" xfId="29593" xr:uid="{00000000-0005-0000-0000-000007B40000}"/>
    <cellStyle name="Note 2 2 4 2 6 2" xfId="52163" xr:uid="{00000000-0005-0000-0000-000008B40000}"/>
    <cellStyle name="Note 2 2 4 2 6 3" xfId="52162" xr:uid="{00000000-0005-0000-0000-000009B40000}"/>
    <cellStyle name="Note 2 2 4 2 7" xfId="29594" xr:uid="{00000000-0005-0000-0000-00000AB40000}"/>
    <cellStyle name="Note 2 2 4 2 7 2" xfId="29595" xr:uid="{00000000-0005-0000-0000-00000BB40000}"/>
    <cellStyle name="Note 2 2 4 2 7 2 2" xfId="52165" xr:uid="{00000000-0005-0000-0000-00000CB40000}"/>
    <cellStyle name="Note 2 2 4 2 7 3" xfId="40329" xr:uid="{00000000-0005-0000-0000-00000DB40000}"/>
    <cellStyle name="Note 2 2 4 2 7 4" xfId="52164" xr:uid="{00000000-0005-0000-0000-00000EB40000}"/>
    <cellStyle name="Note 2 2 4 2 8" xfId="29596" xr:uid="{00000000-0005-0000-0000-00000FB40000}"/>
    <cellStyle name="Note 2 2 4 2 8 2" xfId="52166" xr:uid="{00000000-0005-0000-0000-000010B40000}"/>
    <cellStyle name="Note 2 2 4 2 9" xfId="29597" xr:uid="{00000000-0005-0000-0000-000011B40000}"/>
    <cellStyle name="Note 2 2 4 3" xfId="29598" xr:uid="{00000000-0005-0000-0000-000012B40000}"/>
    <cellStyle name="Note 2 2 4 3 2" xfId="29599" xr:uid="{00000000-0005-0000-0000-000013B40000}"/>
    <cellStyle name="Note 2 2 4 3 2 2" xfId="29600" xr:uid="{00000000-0005-0000-0000-000014B40000}"/>
    <cellStyle name="Note 2 2 4 3 2 2 2" xfId="29601" xr:uid="{00000000-0005-0000-0000-000015B40000}"/>
    <cellStyle name="Note 2 2 4 3 2 2 3" xfId="52169" xr:uid="{00000000-0005-0000-0000-000016B40000}"/>
    <cellStyle name="Note 2 2 4 3 2 3" xfId="29602" xr:uid="{00000000-0005-0000-0000-000017B40000}"/>
    <cellStyle name="Note 2 2 4 3 2 4" xfId="29603" xr:uid="{00000000-0005-0000-0000-000018B40000}"/>
    <cellStyle name="Note 2 2 4 3 2 5" xfId="35544" xr:uid="{00000000-0005-0000-0000-000019B40000}"/>
    <cellStyle name="Note 2 2 4 3 2 6" xfId="52168" xr:uid="{00000000-0005-0000-0000-00001AB40000}"/>
    <cellStyle name="Note 2 2 4 3 3" xfId="29604" xr:uid="{00000000-0005-0000-0000-00001BB40000}"/>
    <cellStyle name="Note 2 2 4 3 3 2" xfId="52171" xr:uid="{00000000-0005-0000-0000-00001CB40000}"/>
    <cellStyle name="Note 2 2 4 3 3 3" xfId="52170" xr:uid="{00000000-0005-0000-0000-00001DB40000}"/>
    <cellStyle name="Note 2 2 4 3 4" xfId="29605" xr:uid="{00000000-0005-0000-0000-00001EB40000}"/>
    <cellStyle name="Note 2 2 4 3 4 2" xfId="29606" xr:uid="{00000000-0005-0000-0000-00001FB40000}"/>
    <cellStyle name="Note 2 2 4 3 4 2 2" xfId="52173" xr:uid="{00000000-0005-0000-0000-000020B40000}"/>
    <cellStyle name="Note 2 2 4 3 4 3" xfId="40330" xr:uid="{00000000-0005-0000-0000-000021B40000}"/>
    <cellStyle name="Note 2 2 4 3 4 4" xfId="52172" xr:uid="{00000000-0005-0000-0000-000022B40000}"/>
    <cellStyle name="Note 2 2 4 3 5" xfId="29607" xr:uid="{00000000-0005-0000-0000-000023B40000}"/>
    <cellStyle name="Note 2 2 4 3 5 2" xfId="40331" xr:uid="{00000000-0005-0000-0000-000024B40000}"/>
    <cellStyle name="Note 2 2 4 3 5 2 2" xfId="52175" xr:uid="{00000000-0005-0000-0000-000025B40000}"/>
    <cellStyle name="Note 2 2 4 3 5 3" xfId="52174" xr:uid="{00000000-0005-0000-0000-000026B40000}"/>
    <cellStyle name="Note 2 2 4 3 6" xfId="29608" xr:uid="{00000000-0005-0000-0000-000027B40000}"/>
    <cellStyle name="Note 2 2 4 3 6 2" xfId="52176" xr:uid="{00000000-0005-0000-0000-000028B40000}"/>
    <cellStyle name="Note 2 2 4 3 7" xfId="35543" xr:uid="{00000000-0005-0000-0000-000029B40000}"/>
    <cellStyle name="Note 2 2 4 3 8" xfId="52167" xr:uid="{00000000-0005-0000-0000-00002AB40000}"/>
    <cellStyle name="Note 2 2 4 4" xfId="29609" xr:uid="{00000000-0005-0000-0000-00002BB40000}"/>
    <cellStyle name="Note 2 2 4 4 2" xfId="29610" xr:uid="{00000000-0005-0000-0000-00002CB40000}"/>
    <cellStyle name="Note 2 2 4 4 2 2" xfId="29611" xr:uid="{00000000-0005-0000-0000-00002DB40000}"/>
    <cellStyle name="Note 2 2 4 4 2 2 2" xfId="29612" xr:uid="{00000000-0005-0000-0000-00002EB40000}"/>
    <cellStyle name="Note 2 2 4 4 2 2 3" xfId="52179" xr:uid="{00000000-0005-0000-0000-00002FB40000}"/>
    <cellStyle name="Note 2 2 4 4 2 3" xfId="29613" xr:uid="{00000000-0005-0000-0000-000030B40000}"/>
    <cellStyle name="Note 2 2 4 4 2 4" xfId="29614" xr:uid="{00000000-0005-0000-0000-000031B40000}"/>
    <cellStyle name="Note 2 2 4 4 2 5" xfId="40332" xr:uid="{00000000-0005-0000-0000-000032B40000}"/>
    <cellStyle name="Note 2 2 4 4 2 6" xfId="52178" xr:uid="{00000000-0005-0000-0000-000033B40000}"/>
    <cellStyle name="Note 2 2 4 4 3" xfId="29615" xr:uid="{00000000-0005-0000-0000-000034B40000}"/>
    <cellStyle name="Note 2 2 4 4 3 2" xfId="29616" xr:uid="{00000000-0005-0000-0000-000035B40000}"/>
    <cellStyle name="Note 2 2 4 4 3 2 2" xfId="29617" xr:uid="{00000000-0005-0000-0000-000036B40000}"/>
    <cellStyle name="Note 2 2 4 4 3 3" xfId="29618" xr:uid="{00000000-0005-0000-0000-000037B40000}"/>
    <cellStyle name="Note 2 2 4 4 3 4" xfId="29619" xr:uid="{00000000-0005-0000-0000-000038B40000}"/>
    <cellStyle name="Note 2 2 4 4 3 5" xfId="52180" xr:uid="{00000000-0005-0000-0000-000039B40000}"/>
    <cellStyle name="Note 2 2 4 4 4" xfId="29620" xr:uid="{00000000-0005-0000-0000-00003AB40000}"/>
    <cellStyle name="Note 2 2 4 4 4 2" xfId="29621" xr:uid="{00000000-0005-0000-0000-00003BB40000}"/>
    <cellStyle name="Note 2 2 4 4 5" xfId="29622" xr:uid="{00000000-0005-0000-0000-00003CB40000}"/>
    <cellStyle name="Note 2 2 4 4 6" xfId="29623" xr:uid="{00000000-0005-0000-0000-00003DB40000}"/>
    <cellStyle name="Note 2 2 4 4 7" xfId="35545" xr:uid="{00000000-0005-0000-0000-00003EB40000}"/>
    <cellStyle name="Note 2 2 4 4 8" xfId="52177" xr:uid="{00000000-0005-0000-0000-00003FB40000}"/>
    <cellStyle name="Note 2 2 4 5" xfId="29624" xr:uid="{00000000-0005-0000-0000-000040B40000}"/>
    <cellStyle name="Note 2 2 4 5 2" xfId="29625" xr:uid="{00000000-0005-0000-0000-000041B40000}"/>
    <cellStyle name="Note 2 2 4 5 2 2" xfId="52183" xr:uid="{00000000-0005-0000-0000-000042B40000}"/>
    <cellStyle name="Note 2 2 4 5 2 3" xfId="52182" xr:uid="{00000000-0005-0000-0000-000043B40000}"/>
    <cellStyle name="Note 2 2 4 5 3" xfId="29626" xr:uid="{00000000-0005-0000-0000-000044B40000}"/>
    <cellStyle name="Note 2 2 4 5 3 2" xfId="52184" xr:uid="{00000000-0005-0000-0000-000045B40000}"/>
    <cellStyle name="Note 2 2 4 5 4" xfId="29627" xr:uid="{00000000-0005-0000-0000-000046B40000}"/>
    <cellStyle name="Note 2 2 4 5 4 2" xfId="29628" xr:uid="{00000000-0005-0000-0000-000047B40000}"/>
    <cellStyle name="Note 2 2 4 5 5" xfId="29629" xr:uid="{00000000-0005-0000-0000-000048B40000}"/>
    <cellStyle name="Note 2 2 4 5 6" xfId="29630" xr:uid="{00000000-0005-0000-0000-000049B40000}"/>
    <cellStyle name="Note 2 2 4 5 7" xfId="35546" xr:uid="{00000000-0005-0000-0000-00004AB40000}"/>
    <cellStyle name="Note 2 2 4 5 8" xfId="52181" xr:uid="{00000000-0005-0000-0000-00004BB40000}"/>
    <cellStyle name="Note 2 2 4 6" xfId="29631" xr:uid="{00000000-0005-0000-0000-00004CB40000}"/>
    <cellStyle name="Note 2 2 4 6 2" xfId="29632" xr:uid="{00000000-0005-0000-0000-00004DB40000}"/>
    <cellStyle name="Note 2 2 4 6 2 2" xfId="29633" xr:uid="{00000000-0005-0000-0000-00004EB40000}"/>
    <cellStyle name="Note 2 2 4 6 2 3" xfId="52186" xr:uid="{00000000-0005-0000-0000-00004FB40000}"/>
    <cellStyle name="Note 2 2 4 6 3" xfId="29634" xr:uid="{00000000-0005-0000-0000-000050B40000}"/>
    <cellStyle name="Note 2 2 4 6 4" xfId="29635" xr:uid="{00000000-0005-0000-0000-000051B40000}"/>
    <cellStyle name="Note 2 2 4 6 5" xfId="40333" xr:uid="{00000000-0005-0000-0000-000052B40000}"/>
    <cellStyle name="Note 2 2 4 6 6" xfId="52185" xr:uid="{00000000-0005-0000-0000-000053B40000}"/>
    <cellStyle name="Note 2 2 4 7" xfId="29636" xr:uid="{00000000-0005-0000-0000-000054B40000}"/>
    <cellStyle name="Note 2 2 4 7 2" xfId="52188" xr:uid="{00000000-0005-0000-0000-000055B40000}"/>
    <cellStyle name="Note 2 2 4 7 3" xfId="52187" xr:uid="{00000000-0005-0000-0000-000056B40000}"/>
    <cellStyle name="Note 2 2 4 8" xfId="29637" xr:uid="{00000000-0005-0000-0000-000057B40000}"/>
    <cellStyle name="Note 2 2 4 8 2" xfId="29638" xr:uid="{00000000-0005-0000-0000-000058B40000}"/>
    <cellStyle name="Note 2 2 4 8 2 2" xfId="52190" xr:uid="{00000000-0005-0000-0000-000059B40000}"/>
    <cellStyle name="Note 2 2 4 8 3" xfId="40334" xr:uid="{00000000-0005-0000-0000-00005AB40000}"/>
    <cellStyle name="Note 2 2 4 8 4" xfId="52189" xr:uid="{00000000-0005-0000-0000-00005BB40000}"/>
    <cellStyle name="Note 2 2 4 9" xfId="29639" xr:uid="{00000000-0005-0000-0000-00005CB40000}"/>
    <cellStyle name="Note 2 2 4 9 2" xfId="52191" xr:uid="{00000000-0005-0000-0000-00005DB40000}"/>
    <cellStyle name="Note 2 2 5" xfId="29640" xr:uid="{00000000-0005-0000-0000-00005EB40000}"/>
    <cellStyle name="Note 2 2 5 10" xfId="35547" xr:uid="{00000000-0005-0000-0000-00005FB40000}"/>
    <cellStyle name="Note 2 2 5 11" xfId="52192" xr:uid="{00000000-0005-0000-0000-000060B40000}"/>
    <cellStyle name="Note 2 2 5 2" xfId="29641" xr:uid="{00000000-0005-0000-0000-000061B40000}"/>
    <cellStyle name="Note 2 2 5 2 2" xfId="29642" xr:uid="{00000000-0005-0000-0000-000062B40000}"/>
    <cellStyle name="Note 2 2 5 2 2 2" xfId="29643" xr:uid="{00000000-0005-0000-0000-000063B40000}"/>
    <cellStyle name="Note 2 2 5 2 2 2 2" xfId="29644" xr:uid="{00000000-0005-0000-0000-000064B40000}"/>
    <cellStyle name="Note 2 2 5 2 2 2 3" xfId="52195" xr:uid="{00000000-0005-0000-0000-000065B40000}"/>
    <cellStyle name="Note 2 2 5 2 2 3" xfId="29645" xr:uid="{00000000-0005-0000-0000-000066B40000}"/>
    <cellStyle name="Note 2 2 5 2 2 4" xfId="29646" xr:uid="{00000000-0005-0000-0000-000067B40000}"/>
    <cellStyle name="Note 2 2 5 2 2 5" xfId="40335" xr:uid="{00000000-0005-0000-0000-000068B40000}"/>
    <cellStyle name="Note 2 2 5 2 2 6" xfId="52194" xr:uid="{00000000-0005-0000-0000-000069B40000}"/>
    <cellStyle name="Note 2 2 5 2 3" xfId="29647" xr:uid="{00000000-0005-0000-0000-00006AB40000}"/>
    <cellStyle name="Note 2 2 5 2 3 2" xfId="52197" xr:uid="{00000000-0005-0000-0000-00006BB40000}"/>
    <cellStyle name="Note 2 2 5 2 3 3" xfId="52196" xr:uid="{00000000-0005-0000-0000-00006CB40000}"/>
    <cellStyle name="Note 2 2 5 2 4" xfId="29648" xr:uid="{00000000-0005-0000-0000-00006DB40000}"/>
    <cellStyle name="Note 2 2 5 2 4 2" xfId="29649" xr:uid="{00000000-0005-0000-0000-00006EB40000}"/>
    <cellStyle name="Note 2 2 5 2 4 2 2" xfId="52199" xr:uid="{00000000-0005-0000-0000-00006FB40000}"/>
    <cellStyle name="Note 2 2 5 2 4 3" xfId="40336" xr:uid="{00000000-0005-0000-0000-000070B40000}"/>
    <cellStyle name="Note 2 2 5 2 4 4" xfId="52198" xr:uid="{00000000-0005-0000-0000-000071B40000}"/>
    <cellStyle name="Note 2 2 5 2 5" xfId="29650" xr:uid="{00000000-0005-0000-0000-000072B40000}"/>
    <cellStyle name="Note 2 2 5 2 5 2" xfId="40337" xr:uid="{00000000-0005-0000-0000-000073B40000}"/>
    <cellStyle name="Note 2 2 5 2 5 2 2" xfId="52201" xr:uid="{00000000-0005-0000-0000-000074B40000}"/>
    <cellStyle name="Note 2 2 5 2 5 3" xfId="52200" xr:uid="{00000000-0005-0000-0000-000075B40000}"/>
    <cellStyle name="Note 2 2 5 2 6" xfId="29651" xr:uid="{00000000-0005-0000-0000-000076B40000}"/>
    <cellStyle name="Note 2 2 5 2 6 2" xfId="52202" xr:uid="{00000000-0005-0000-0000-000077B40000}"/>
    <cellStyle name="Note 2 2 5 2 7" xfId="35548" xr:uid="{00000000-0005-0000-0000-000078B40000}"/>
    <cellStyle name="Note 2 2 5 2 8" xfId="52193" xr:uid="{00000000-0005-0000-0000-000079B40000}"/>
    <cellStyle name="Note 2 2 5 3" xfId="29652" xr:uid="{00000000-0005-0000-0000-00007AB40000}"/>
    <cellStyle name="Note 2 2 5 3 2" xfId="29653" xr:uid="{00000000-0005-0000-0000-00007BB40000}"/>
    <cellStyle name="Note 2 2 5 3 2 2" xfId="29654" xr:uid="{00000000-0005-0000-0000-00007CB40000}"/>
    <cellStyle name="Note 2 2 5 3 2 2 2" xfId="29655" xr:uid="{00000000-0005-0000-0000-00007DB40000}"/>
    <cellStyle name="Note 2 2 5 3 2 2 3" xfId="52205" xr:uid="{00000000-0005-0000-0000-00007EB40000}"/>
    <cellStyle name="Note 2 2 5 3 2 3" xfId="29656" xr:uid="{00000000-0005-0000-0000-00007FB40000}"/>
    <cellStyle name="Note 2 2 5 3 2 4" xfId="29657" xr:uid="{00000000-0005-0000-0000-000080B40000}"/>
    <cellStyle name="Note 2 2 5 3 2 5" xfId="40338" xr:uid="{00000000-0005-0000-0000-000081B40000}"/>
    <cellStyle name="Note 2 2 5 3 2 6" xfId="52204" xr:uid="{00000000-0005-0000-0000-000082B40000}"/>
    <cellStyle name="Note 2 2 5 3 3" xfId="29658" xr:uid="{00000000-0005-0000-0000-000083B40000}"/>
    <cellStyle name="Note 2 2 5 3 3 2" xfId="52207" xr:uid="{00000000-0005-0000-0000-000084B40000}"/>
    <cellStyle name="Note 2 2 5 3 3 3" xfId="52206" xr:uid="{00000000-0005-0000-0000-000085B40000}"/>
    <cellStyle name="Note 2 2 5 3 4" xfId="29659" xr:uid="{00000000-0005-0000-0000-000086B40000}"/>
    <cellStyle name="Note 2 2 5 3 4 2" xfId="29660" xr:uid="{00000000-0005-0000-0000-000087B40000}"/>
    <cellStyle name="Note 2 2 5 3 4 2 2" xfId="52209" xr:uid="{00000000-0005-0000-0000-000088B40000}"/>
    <cellStyle name="Note 2 2 5 3 4 3" xfId="40339" xr:uid="{00000000-0005-0000-0000-000089B40000}"/>
    <cellStyle name="Note 2 2 5 3 4 4" xfId="52208" xr:uid="{00000000-0005-0000-0000-00008AB40000}"/>
    <cellStyle name="Note 2 2 5 3 5" xfId="29661" xr:uid="{00000000-0005-0000-0000-00008BB40000}"/>
    <cellStyle name="Note 2 2 5 3 5 2" xfId="40340" xr:uid="{00000000-0005-0000-0000-00008CB40000}"/>
    <cellStyle name="Note 2 2 5 3 5 2 2" xfId="52211" xr:uid="{00000000-0005-0000-0000-00008DB40000}"/>
    <cellStyle name="Note 2 2 5 3 5 3" xfId="52210" xr:uid="{00000000-0005-0000-0000-00008EB40000}"/>
    <cellStyle name="Note 2 2 5 3 6" xfId="29662" xr:uid="{00000000-0005-0000-0000-00008FB40000}"/>
    <cellStyle name="Note 2 2 5 3 6 2" xfId="52212" xr:uid="{00000000-0005-0000-0000-000090B40000}"/>
    <cellStyle name="Note 2 2 5 3 7" xfId="35549" xr:uid="{00000000-0005-0000-0000-000091B40000}"/>
    <cellStyle name="Note 2 2 5 3 8" xfId="52203" xr:uid="{00000000-0005-0000-0000-000092B40000}"/>
    <cellStyle name="Note 2 2 5 4" xfId="29663" xr:uid="{00000000-0005-0000-0000-000093B40000}"/>
    <cellStyle name="Note 2 2 5 4 2" xfId="29664" xr:uid="{00000000-0005-0000-0000-000094B40000}"/>
    <cellStyle name="Note 2 2 5 4 2 2" xfId="29665" xr:uid="{00000000-0005-0000-0000-000095B40000}"/>
    <cellStyle name="Note 2 2 5 4 2 2 2" xfId="29666" xr:uid="{00000000-0005-0000-0000-000096B40000}"/>
    <cellStyle name="Note 2 2 5 4 2 3" xfId="29667" xr:uid="{00000000-0005-0000-0000-000097B40000}"/>
    <cellStyle name="Note 2 2 5 4 2 4" xfId="29668" xr:uid="{00000000-0005-0000-0000-000098B40000}"/>
    <cellStyle name="Note 2 2 5 4 2 5" xfId="52214" xr:uid="{00000000-0005-0000-0000-000099B40000}"/>
    <cellStyle name="Note 2 2 5 4 3" xfId="29669" xr:uid="{00000000-0005-0000-0000-00009AB40000}"/>
    <cellStyle name="Note 2 2 5 4 3 2" xfId="29670" xr:uid="{00000000-0005-0000-0000-00009BB40000}"/>
    <cellStyle name="Note 2 2 5 4 4" xfId="29671" xr:uid="{00000000-0005-0000-0000-00009CB40000}"/>
    <cellStyle name="Note 2 2 5 4 5" xfId="29672" xr:uid="{00000000-0005-0000-0000-00009DB40000}"/>
    <cellStyle name="Note 2 2 5 4 6" xfId="40341" xr:uid="{00000000-0005-0000-0000-00009EB40000}"/>
    <cellStyle name="Note 2 2 5 4 7" xfId="52213" xr:uid="{00000000-0005-0000-0000-00009FB40000}"/>
    <cellStyle name="Note 2 2 5 5" xfId="29673" xr:uid="{00000000-0005-0000-0000-0000A0B40000}"/>
    <cellStyle name="Note 2 2 5 5 2" xfId="29674" xr:uid="{00000000-0005-0000-0000-0000A1B40000}"/>
    <cellStyle name="Note 2 2 5 5 2 2" xfId="29675" xr:uid="{00000000-0005-0000-0000-0000A2B40000}"/>
    <cellStyle name="Note 2 2 5 5 2 3" xfId="52216" xr:uid="{00000000-0005-0000-0000-0000A3B40000}"/>
    <cellStyle name="Note 2 2 5 5 3" xfId="29676" xr:uid="{00000000-0005-0000-0000-0000A4B40000}"/>
    <cellStyle name="Note 2 2 5 5 4" xfId="29677" xr:uid="{00000000-0005-0000-0000-0000A5B40000}"/>
    <cellStyle name="Note 2 2 5 5 5" xfId="40342" xr:uid="{00000000-0005-0000-0000-0000A6B40000}"/>
    <cellStyle name="Note 2 2 5 5 6" xfId="52215" xr:uid="{00000000-0005-0000-0000-0000A7B40000}"/>
    <cellStyle name="Note 2 2 5 6" xfId="29678" xr:uid="{00000000-0005-0000-0000-0000A8B40000}"/>
    <cellStyle name="Note 2 2 5 6 2" xfId="52218" xr:uid="{00000000-0005-0000-0000-0000A9B40000}"/>
    <cellStyle name="Note 2 2 5 6 3" xfId="52217" xr:uid="{00000000-0005-0000-0000-0000AAB40000}"/>
    <cellStyle name="Note 2 2 5 7" xfId="29679" xr:uid="{00000000-0005-0000-0000-0000ABB40000}"/>
    <cellStyle name="Note 2 2 5 7 2" xfId="29680" xr:uid="{00000000-0005-0000-0000-0000ACB40000}"/>
    <cellStyle name="Note 2 2 5 7 2 2" xfId="52220" xr:uid="{00000000-0005-0000-0000-0000ADB40000}"/>
    <cellStyle name="Note 2 2 5 7 3" xfId="40343" xr:uid="{00000000-0005-0000-0000-0000AEB40000}"/>
    <cellStyle name="Note 2 2 5 7 4" xfId="52219" xr:uid="{00000000-0005-0000-0000-0000AFB40000}"/>
    <cellStyle name="Note 2 2 5 8" xfId="29681" xr:uid="{00000000-0005-0000-0000-0000B0B40000}"/>
    <cellStyle name="Note 2 2 5 8 2" xfId="52221" xr:uid="{00000000-0005-0000-0000-0000B1B40000}"/>
    <cellStyle name="Note 2 2 5 9" xfId="29682" xr:uid="{00000000-0005-0000-0000-0000B2B40000}"/>
    <cellStyle name="Note 2 2 6" xfId="29683" xr:uid="{00000000-0005-0000-0000-0000B3B40000}"/>
    <cellStyle name="Note 2 2 6 2" xfId="29684" xr:uid="{00000000-0005-0000-0000-0000B4B40000}"/>
    <cellStyle name="Note 2 2 6 2 2" xfId="29685" xr:uid="{00000000-0005-0000-0000-0000B5B40000}"/>
    <cellStyle name="Note 2 2 6 2 2 2" xfId="29686" xr:uid="{00000000-0005-0000-0000-0000B6B40000}"/>
    <cellStyle name="Note 2 2 6 2 2 3" xfId="52224" xr:uid="{00000000-0005-0000-0000-0000B7B40000}"/>
    <cellStyle name="Note 2 2 6 2 3" xfId="29687" xr:uid="{00000000-0005-0000-0000-0000B8B40000}"/>
    <cellStyle name="Note 2 2 6 2 4" xfId="29688" xr:uid="{00000000-0005-0000-0000-0000B9B40000}"/>
    <cellStyle name="Note 2 2 6 2 5" xfId="35551" xr:uid="{00000000-0005-0000-0000-0000BAB40000}"/>
    <cellStyle name="Note 2 2 6 2 6" xfId="52223" xr:uid="{00000000-0005-0000-0000-0000BBB40000}"/>
    <cellStyle name="Note 2 2 6 3" xfId="29689" xr:uid="{00000000-0005-0000-0000-0000BCB40000}"/>
    <cellStyle name="Note 2 2 6 3 2" xfId="52226" xr:uid="{00000000-0005-0000-0000-0000BDB40000}"/>
    <cellStyle name="Note 2 2 6 3 3" xfId="52225" xr:uid="{00000000-0005-0000-0000-0000BEB40000}"/>
    <cellStyle name="Note 2 2 6 4" xfId="29690" xr:uid="{00000000-0005-0000-0000-0000BFB40000}"/>
    <cellStyle name="Note 2 2 6 4 2" xfId="29691" xr:uid="{00000000-0005-0000-0000-0000C0B40000}"/>
    <cellStyle name="Note 2 2 6 4 2 2" xfId="52228" xr:uid="{00000000-0005-0000-0000-0000C1B40000}"/>
    <cellStyle name="Note 2 2 6 4 3" xfId="40344" xr:uid="{00000000-0005-0000-0000-0000C2B40000}"/>
    <cellStyle name="Note 2 2 6 4 4" xfId="52227" xr:uid="{00000000-0005-0000-0000-0000C3B40000}"/>
    <cellStyle name="Note 2 2 6 5" xfId="29692" xr:uid="{00000000-0005-0000-0000-0000C4B40000}"/>
    <cellStyle name="Note 2 2 6 5 2" xfId="40345" xr:uid="{00000000-0005-0000-0000-0000C5B40000}"/>
    <cellStyle name="Note 2 2 6 5 2 2" xfId="52230" xr:uid="{00000000-0005-0000-0000-0000C6B40000}"/>
    <cellStyle name="Note 2 2 6 5 3" xfId="52229" xr:uid="{00000000-0005-0000-0000-0000C7B40000}"/>
    <cellStyle name="Note 2 2 6 6" xfId="29693" xr:uid="{00000000-0005-0000-0000-0000C8B40000}"/>
    <cellStyle name="Note 2 2 6 6 2" xfId="52231" xr:uid="{00000000-0005-0000-0000-0000C9B40000}"/>
    <cellStyle name="Note 2 2 6 7" xfId="35550" xr:uid="{00000000-0005-0000-0000-0000CAB40000}"/>
    <cellStyle name="Note 2 2 6 8" xfId="52222" xr:uid="{00000000-0005-0000-0000-0000CBB40000}"/>
    <cellStyle name="Note 2 2 7" xfId="29694" xr:uid="{00000000-0005-0000-0000-0000CCB40000}"/>
    <cellStyle name="Note 2 2 7 2" xfId="29695" xr:uid="{00000000-0005-0000-0000-0000CDB40000}"/>
    <cellStyle name="Note 2 2 7 2 2" xfId="29696" xr:uid="{00000000-0005-0000-0000-0000CEB40000}"/>
    <cellStyle name="Note 2 2 7 2 2 2" xfId="29697" xr:uid="{00000000-0005-0000-0000-0000CFB40000}"/>
    <cellStyle name="Note 2 2 7 2 2 3" xfId="52234" xr:uid="{00000000-0005-0000-0000-0000D0B40000}"/>
    <cellStyle name="Note 2 2 7 2 3" xfId="29698" xr:uid="{00000000-0005-0000-0000-0000D1B40000}"/>
    <cellStyle name="Note 2 2 7 2 4" xfId="29699" xr:uid="{00000000-0005-0000-0000-0000D2B40000}"/>
    <cellStyle name="Note 2 2 7 2 5" xfId="40346" xr:uid="{00000000-0005-0000-0000-0000D3B40000}"/>
    <cellStyle name="Note 2 2 7 2 6" xfId="52233" xr:uid="{00000000-0005-0000-0000-0000D4B40000}"/>
    <cellStyle name="Note 2 2 7 3" xfId="29700" xr:uid="{00000000-0005-0000-0000-0000D5B40000}"/>
    <cellStyle name="Note 2 2 7 3 2" xfId="52236" xr:uid="{00000000-0005-0000-0000-0000D6B40000}"/>
    <cellStyle name="Note 2 2 7 3 3" xfId="52235" xr:uid="{00000000-0005-0000-0000-0000D7B40000}"/>
    <cellStyle name="Note 2 2 7 4" xfId="29701" xr:uid="{00000000-0005-0000-0000-0000D8B40000}"/>
    <cellStyle name="Note 2 2 7 4 2" xfId="29702" xr:uid="{00000000-0005-0000-0000-0000D9B40000}"/>
    <cellStyle name="Note 2 2 7 4 2 2" xfId="52238" xr:uid="{00000000-0005-0000-0000-0000DAB40000}"/>
    <cellStyle name="Note 2 2 7 4 3" xfId="40347" xr:uid="{00000000-0005-0000-0000-0000DBB40000}"/>
    <cellStyle name="Note 2 2 7 4 4" xfId="52237" xr:uid="{00000000-0005-0000-0000-0000DCB40000}"/>
    <cellStyle name="Note 2 2 7 5" xfId="29703" xr:uid="{00000000-0005-0000-0000-0000DDB40000}"/>
    <cellStyle name="Note 2 2 7 5 2" xfId="40348" xr:uid="{00000000-0005-0000-0000-0000DEB40000}"/>
    <cellStyle name="Note 2 2 7 5 2 2" xfId="52240" xr:uid="{00000000-0005-0000-0000-0000DFB40000}"/>
    <cellStyle name="Note 2 2 7 5 3" xfId="52239" xr:uid="{00000000-0005-0000-0000-0000E0B40000}"/>
    <cellStyle name="Note 2 2 7 6" xfId="29704" xr:uid="{00000000-0005-0000-0000-0000E1B40000}"/>
    <cellStyle name="Note 2 2 7 6 2" xfId="52241" xr:uid="{00000000-0005-0000-0000-0000E2B40000}"/>
    <cellStyle name="Note 2 2 7 7" xfId="35552" xr:uid="{00000000-0005-0000-0000-0000E3B40000}"/>
    <cellStyle name="Note 2 2 7 8" xfId="52232" xr:uid="{00000000-0005-0000-0000-0000E4B40000}"/>
    <cellStyle name="Note 2 2 8" xfId="29705" xr:uid="{00000000-0005-0000-0000-0000E5B40000}"/>
    <cellStyle name="Note 2 2 8 2" xfId="29706" xr:uid="{00000000-0005-0000-0000-0000E6B40000}"/>
    <cellStyle name="Note 2 2 8 2 2" xfId="29707" xr:uid="{00000000-0005-0000-0000-0000E7B40000}"/>
    <cellStyle name="Note 2 2 8 2 2 2" xfId="29708" xr:uid="{00000000-0005-0000-0000-0000E8B40000}"/>
    <cellStyle name="Note 2 2 8 2 3" xfId="29709" xr:uid="{00000000-0005-0000-0000-0000E9B40000}"/>
    <cellStyle name="Note 2 2 8 2 4" xfId="29710" xr:uid="{00000000-0005-0000-0000-0000EAB40000}"/>
    <cellStyle name="Note 2 2 8 2 5" xfId="52243" xr:uid="{00000000-0005-0000-0000-0000EBB40000}"/>
    <cellStyle name="Note 2 2 8 3" xfId="29711" xr:uid="{00000000-0005-0000-0000-0000ECB40000}"/>
    <cellStyle name="Note 2 2 8 3 2" xfId="29712" xr:uid="{00000000-0005-0000-0000-0000EDB40000}"/>
    <cellStyle name="Note 2 2 8 4" xfId="29713" xr:uid="{00000000-0005-0000-0000-0000EEB40000}"/>
    <cellStyle name="Note 2 2 8 5" xfId="29714" xr:uid="{00000000-0005-0000-0000-0000EFB40000}"/>
    <cellStyle name="Note 2 2 8 6" xfId="35553" xr:uid="{00000000-0005-0000-0000-0000F0B40000}"/>
    <cellStyle name="Note 2 2 8 7" xfId="52242" xr:uid="{00000000-0005-0000-0000-0000F1B40000}"/>
    <cellStyle name="Note 2 2 9" xfId="29715" xr:uid="{00000000-0005-0000-0000-0000F2B40000}"/>
    <cellStyle name="Note 2 2 9 2" xfId="29716" xr:uid="{00000000-0005-0000-0000-0000F3B40000}"/>
    <cellStyle name="Note 2 2 9 2 2" xfId="52246" xr:uid="{00000000-0005-0000-0000-0000F4B40000}"/>
    <cellStyle name="Note 2 2 9 2 3" xfId="52245" xr:uid="{00000000-0005-0000-0000-0000F5B40000}"/>
    <cellStyle name="Note 2 2 9 3" xfId="29717" xr:uid="{00000000-0005-0000-0000-0000F6B40000}"/>
    <cellStyle name="Note 2 2 9 3 2" xfId="29718" xr:uid="{00000000-0005-0000-0000-0000F7B40000}"/>
    <cellStyle name="Note 2 2 9 3 2 2" xfId="52248" xr:uid="{00000000-0005-0000-0000-0000F8B40000}"/>
    <cellStyle name="Note 2 2 9 3 3" xfId="40349" xr:uid="{00000000-0005-0000-0000-0000F9B40000}"/>
    <cellStyle name="Note 2 2 9 3 4" xfId="52247" xr:uid="{00000000-0005-0000-0000-0000FAB40000}"/>
    <cellStyle name="Note 2 2 9 4" xfId="29719" xr:uid="{00000000-0005-0000-0000-0000FBB40000}"/>
    <cellStyle name="Note 2 2 9 4 2" xfId="52249" xr:uid="{00000000-0005-0000-0000-0000FCB40000}"/>
    <cellStyle name="Note 2 2 9 5" xfId="29720" xr:uid="{00000000-0005-0000-0000-0000FDB40000}"/>
    <cellStyle name="Note 2 2 9 6" xfId="52244" xr:uid="{00000000-0005-0000-0000-0000FEB40000}"/>
    <cellStyle name="Note 2 3" xfId="29721" xr:uid="{00000000-0005-0000-0000-0000FFB40000}"/>
    <cellStyle name="Note 2 3 10" xfId="29722" xr:uid="{00000000-0005-0000-0000-000000B50000}"/>
    <cellStyle name="Note 2 3 10 2" xfId="29723" xr:uid="{00000000-0005-0000-0000-000001B50000}"/>
    <cellStyle name="Note 2 3 10 2 2" xfId="52252" xr:uid="{00000000-0005-0000-0000-000002B50000}"/>
    <cellStyle name="Note 2 3 10 2 3" xfId="52251" xr:uid="{00000000-0005-0000-0000-000003B50000}"/>
    <cellStyle name="Note 2 3 10 3" xfId="40350" xr:uid="{00000000-0005-0000-0000-000004B50000}"/>
    <cellStyle name="Note 2 3 10 3 2" xfId="52253" xr:uid="{00000000-0005-0000-0000-000005B50000}"/>
    <cellStyle name="Note 2 3 10 4" xfId="52250" xr:uid="{00000000-0005-0000-0000-000006B50000}"/>
    <cellStyle name="Note 2 3 11" xfId="29724" xr:uid="{00000000-0005-0000-0000-000007B50000}"/>
    <cellStyle name="Note 2 3 11 2" xfId="29725" xr:uid="{00000000-0005-0000-0000-000008B50000}"/>
    <cellStyle name="Note 2 3 11 2 2" xfId="52256" xr:uid="{00000000-0005-0000-0000-000009B50000}"/>
    <cellStyle name="Note 2 3 11 2 3" xfId="52255" xr:uid="{00000000-0005-0000-0000-00000AB50000}"/>
    <cellStyle name="Note 2 3 11 3" xfId="40351" xr:uid="{00000000-0005-0000-0000-00000BB50000}"/>
    <cellStyle name="Note 2 3 11 3 2" xfId="52257" xr:uid="{00000000-0005-0000-0000-00000CB50000}"/>
    <cellStyle name="Note 2 3 11 4" xfId="52254" xr:uid="{00000000-0005-0000-0000-00000DB50000}"/>
    <cellStyle name="Note 2 3 12" xfId="29726" xr:uid="{00000000-0005-0000-0000-00000EB50000}"/>
    <cellStyle name="Note 2 3 12 2" xfId="52259" xr:uid="{00000000-0005-0000-0000-00000FB50000}"/>
    <cellStyle name="Note 2 3 12 3" xfId="52258" xr:uid="{00000000-0005-0000-0000-000010B50000}"/>
    <cellStyle name="Note 2 3 13" xfId="40352" xr:uid="{00000000-0005-0000-0000-000011B50000}"/>
    <cellStyle name="Note 2 3 13 2" xfId="52261" xr:uid="{00000000-0005-0000-0000-000012B50000}"/>
    <cellStyle name="Note 2 3 13 3" xfId="52260" xr:uid="{00000000-0005-0000-0000-000013B50000}"/>
    <cellStyle name="Note 2 3 14" xfId="52262" xr:uid="{00000000-0005-0000-0000-000014B50000}"/>
    <cellStyle name="Note 2 3 15" xfId="42131" xr:uid="{00000000-0005-0000-0000-000015B50000}"/>
    <cellStyle name="Note 2 3 2" xfId="29727" xr:uid="{00000000-0005-0000-0000-000016B50000}"/>
    <cellStyle name="Note 2 3 2 2" xfId="29728" xr:uid="{00000000-0005-0000-0000-000017B50000}"/>
    <cellStyle name="Note 2 3 2 2 2" xfId="29729" xr:uid="{00000000-0005-0000-0000-000018B50000}"/>
    <cellStyle name="Note 2 3 2 2 2 2" xfId="29730" xr:uid="{00000000-0005-0000-0000-000019B50000}"/>
    <cellStyle name="Note 2 3 2 2 2 2 2" xfId="35557" xr:uid="{00000000-0005-0000-0000-00001AB50000}"/>
    <cellStyle name="Note 2 3 2 2 2 2 2 2" xfId="52267" xr:uid="{00000000-0005-0000-0000-00001BB50000}"/>
    <cellStyle name="Note 2 3 2 2 2 2 3" xfId="52266" xr:uid="{00000000-0005-0000-0000-00001CB50000}"/>
    <cellStyle name="Note 2 3 2 2 2 3" xfId="35556" xr:uid="{00000000-0005-0000-0000-00001DB50000}"/>
    <cellStyle name="Note 2 3 2 2 2 3 2" xfId="52268" xr:uid="{00000000-0005-0000-0000-00001EB50000}"/>
    <cellStyle name="Note 2 3 2 2 2 4" xfId="52265" xr:uid="{00000000-0005-0000-0000-00001FB50000}"/>
    <cellStyle name="Note 2 3 2 2 3" xfId="35558" xr:uid="{00000000-0005-0000-0000-000020B50000}"/>
    <cellStyle name="Note 2 3 2 2 3 2" xfId="35559" xr:uid="{00000000-0005-0000-0000-000021B50000}"/>
    <cellStyle name="Note 2 3 2 2 3 2 2" xfId="52270" xr:uid="{00000000-0005-0000-0000-000022B50000}"/>
    <cellStyle name="Note 2 3 2 2 3 3" xfId="52269" xr:uid="{00000000-0005-0000-0000-000023B50000}"/>
    <cellStyle name="Note 2 3 2 2 4" xfId="35560" xr:uid="{00000000-0005-0000-0000-000024B50000}"/>
    <cellStyle name="Note 2 3 2 2 4 2" xfId="52271" xr:uid="{00000000-0005-0000-0000-000025B50000}"/>
    <cellStyle name="Note 2 3 2 2 5" xfId="35555" xr:uid="{00000000-0005-0000-0000-000026B50000}"/>
    <cellStyle name="Note 2 3 2 2 6" xfId="52264" xr:uid="{00000000-0005-0000-0000-000027B50000}"/>
    <cellStyle name="Note 2 3 2 3" xfId="29731" xr:uid="{00000000-0005-0000-0000-000028B50000}"/>
    <cellStyle name="Note 2 3 2 3 2" xfId="29732" xr:uid="{00000000-0005-0000-0000-000029B50000}"/>
    <cellStyle name="Note 2 3 2 3 2 2" xfId="35563" xr:uid="{00000000-0005-0000-0000-00002AB50000}"/>
    <cellStyle name="Note 2 3 2 3 2 2 2" xfId="52274" xr:uid="{00000000-0005-0000-0000-00002BB50000}"/>
    <cellStyle name="Note 2 3 2 3 2 3" xfId="35562" xr:uid="{00000000-0005-0000-0000-00002CB50000}"/>
    <cellStyle name="Note 2 3 2 3 2 4" xfId="52273" xr:uid="{00000000-0005-0000-0000-00002DB50000}"/>
    <cellStyle name="Note 2 3 2 3 3" xfId="35564" xr:uid="{00000000-0005-0000-0000-00002EB50000}"/>
    <cellStyle name="Note 2 3 2 3 3 2" xfId="35565" xr:uid="{00000000-0005-0000-0000-00002FB50000}"/>
    <cellStyle name="Note 2 3 2 3 3 2 2" xfId="52276" xr:uid="{00000000-0005-0000-0000-000030B50000}"/>
    <cellStyle name="Note 2 3 2 3 3 3" xfId="52275" xr:uid="{00000000-0005-0000-0000-000031B50000}"/>
    <cellStyle name="Note 2 3 2 3 4" xfId="35566" xr:uid="{00000000-0005-0000-0000-000032B50000}"/>
    <cellStyle name="Note 2 3 2 3 4 2" xfId="52277" xr:uid="{00000000-0005-0000-0000-000033B50000}"/>
    <cellStyle name="Note 2 3 2 3 5" xfId="35561" xr:uid="{00000000-0005-0000-0000-000034B50000}"/>
    <cellStyle name="Note 2 3 2 3 6" xfId="52272" xr:uid="{00000000-0005-0000-0000-000035B50000}"/>
    <cellStyle name="Note 2 3 2 4" xfId="29733" xr:uid="{00000000-0005-0000-0000-000036B50000}"/>
    <cellStyle name="Note 2 3 2 4 2" xfId="29734" xr:uid="{00000000-0005-0000-0000-000037B50000}"/>
    <cellStyle name="Note 2 3 2 4 2 2" xfId="35568" xr:uid="{00000000-0005-0000-0000-000038B50000}"/>
    <cellStyle name="Note 2 3 2 4 2 2 2" xfId="52280" xr:uid="{00000000-0005-0000-0000-000039B50000}"/>
    <cellStyle name="Note 2 3 2 4 2 3" xfId="52279" xr:uid="{00000000-0005-0000-0000-00003AB50000}"/>
    <cellStyle name="Note 2 3 2 4 3" xfId="35567" xr:uid="{00000000-0005-0000-0000-00003BB50000}"/>
    <cellStyle name="Note 2 3 2 4 3 2" xfId="52281" xr:uid="{00000000-0005-0000-0000-00003CB50000}"/>
    <cellStyle name="Note 2 3 2 4 4" xfId="52278" xr:uid="{00000000-0005-0000-0000-00003DB50000}"/>
    <cellStyle name="Note 2 3 2 5" xfId="29735" xr:uid="{00000000-0005-0000-0000-00003EB50000}"/>
    <cellStyle name="Note 2 3 2 5 2" xfId="29736" xr:uid="{00000000-0005-0000-0000-00003FB50000}"/>
    <cellStyle name="Note 2 3 2 5 2 2" xfId="35570" xr:uid="{00000000-0005-0000-0000-000040B50000}"/>
    <cellStyle name="Note 2 3 2 5 2 2 2" xfId="52284" xr:uid="{00000000-0005-0000-0000-000041B50000}"/>
    <cellStyle name="Note 2 3 2 5 2 3" xfId="52283" xr:uid="{00000000-0005-0000-0000-000042B50000}"/>
    <cellStyle name="Note 2 3 2 5 3" xfId="35569" xr:uid="{00000000-0005-0000-0000-000043B50000}"/>
    <cellStyle name="Note 2 3 2 5 3 2" xfId="52285" xr:uid="{00000000-0005-0000-0000-000044B50000}"/>
    <cellStyle name="Note 2 3 2 5 4" xfId="52282" xr:uid="{00000000-0005-0000-0000-000045B50000}"/>
    <cellStyle name="Note 2 3 2 6" xfId="29737" xr:uid="{00000000-0005-0000-0000-000046B50000}"/>
    <cellStyle name="Note 2 3 2 6 2" xfId="35571" xr:uid="{00000000-0005-0000-0000-000047B50000}"/>
    <cellStyle name="Note 2 3 2 6 2 2" xfId="52287" xr:uid="{00000000-0005-0000-0000-000048B50000}"/>
    <cellStyle name="Note 2 3 2 6 3" xfId="52286" xr:uid="{00000000-0005-0000-0000-000049B50000}"/>
    <cellStyle name="Note 2 3 2 7" xfId="40353" xr:uid="{00000000-0005-0000-0000-00004AB50000}"/>
    <cellStyle name="Note 2 3 2 7 2" xfId="52289" xr:uid="{00000000-0005-0000-0000-00004BB50000}"/>
    <cellStyle name="Note 2 3 2 7 3" xfId="52288" xr:uid="{00000000-0005-0000-0000-00004CB50000}"/>
    <cellStyle name="Note 2 3 2 8" xfId="35554" xr:uid="{00000000-0005-0000-0000-00004DB50000}"/>
    <cellStyle name="Note 2 3 2 8 2" xfId="52290" xr:uid="{00000000-0005-0000-0000-00004EB50000}"/>
    <cellStyle name="Note 2 3 2 9" xfId="52263" xr:uid="{00000000-0005-0000-0000-00004FB50000}"/>
    <cellStyle name="Note 2 3 3" xfId="29738" xr:uid="{00000000-0005-0000-0000-000050B50000}"/>
    <cellStyle name="Note 2 3 3 2" xfId="29739" xr:uid="{00000000-0005-0000-0000-000051B50000}"/>
    <cellStyle name="Note 2 3 3 2 2" xfId="29740" xr:uid="{00000000-0005-0000-0000-000052B50000}"/>
    <cellStyle name="Note 2 3 3 2 2 2" xfId="29741" xr:uid="{00000000-0005-0000-0000-000053B50000}"/>
    <cellStyle name="Note 2 3 3 2 2 2 2" xfId="52295" xr:uid="{00000000-0005-0000-0000-000054B50000}"/>
    <cellStyle name="Note 2 3 3 2 2 2 3" xfId="52294" xr:uid="{00000000-0005-0000-0000-000055B50000}"/>
    <cellStyle name="Note 2 3 3 2 2 3" xfId="35574" xr:uid="{00000000-0005-0000-0000-000056B50000}"/>
    <cellStyle name="Note 2 3 3 2 2 3 2" xfId="52296" xr:uid="{00000000-0005-0000-0000-000057B50000}"/>
    <cellStyle name="Note 2 3 3 2 2 4" xfId="52293" xr:uid="{00000000-0005-0000-0000-000058B50000}"/>
    <cellStyle name="Note 2 3 3 2 3" xfId="40354" xr:uid="{00000000-0005-0000-0000-000059B50000}"/>
    <cellStyle name="Note 2 3 3 2 3 2" xfId="52298" xr:uid="{00000000-0005-0000-0000-00005AB50000}"/>
    <cellStyle name="Note 2 3 3 2 3 3" xfId="52297" xr:uid="{00000000-0005-0000-0000-00005BB50000}"/>
    <cellStyle name="Note 2 3 3 2 4" xfId="35573" xr:uid="{00000000-0005-0000-0000-00005CB50000}"/>
    <cellStyle name="Note 2 3 3 2 4 2" xfId="52299" xr:uid="{00000000-0005-0000-0000-00005DB50000}"/>
    <cellStyle name="Note 2 3 3 2 5" xfId="52292" xr:uid="{00000000-0005-0000-0000-00005EB50000}"/>
    <cellStyle name="Note 2 3 3 3" xfId="29742" xr:uid="{00000000-0005-0000-0000-00005FB50000}"/>
    <cellStyle name="Note 2 3 3 3 2" xfId="29743" xr:uid="{00000000-0005-0000-0000-000060B50000}"/>
    <cellStyle name="Note 2 3 3 3 2 2" xfId="35576" xr:uid="{00000000-0005-0000-0000-000061B50000}"/>
    <cellStyle name="Note 2 3 3 3 2 2 2" xfId="52302" xr:uid="{00000000-0005-0000-0000-000062B50000}"/>
    <cellStyle name="Note 2 3 3 3 2 3" xfId="52301" xr:uid="{00000000-0005-0000-0000-000063B50000}"/>
    <cellStyle name="Note 2 3 3 3 3" xfId="40355" xr:uid="{00000000-0005-0000-0000-000064B50000}"/>
    <cellStyle name="Note 2 3 3 3 3 2" xfId="52304" xr:uid="{00000000-0005-0000-0000-000065B50000}"/>
    <cellStyle name="Note 2 3 3 3 3 3" xfId="52303" xr:uid="{00000000-0005-0000-0000-000066B50000}"/>
    <cellStyle name="Note 2 3 3 3 4" xfId="35575" xr:uid="{00000000-0005-0000-0000-000067B50000}"/>
    <cellStyle name="Note 2 3 3 3 4 2" xfId="52305" xr:uid="{00000000-0005-0000-0000-000068B50000}"/>
    <cellStyle name="Note 2 3 3 3 5" xfId="52300" xr:uid="{00000000-0005-0000-0000-000069B50000}"/>
    <cellStyle name="Note 2 3 3 4" xfId="29744" xr:uid="{00000000-0005-0000-0000-00006AB50000}"/>
    <cellStyle name="Note 2 3 3 4 2" xfId="29745" xr:uid="{00000000-0005-0000-0000-00006BB50000}"/>
    <cellStyle name="Note 2 3 3 4 2 2" xfId="52308" xr:uid="{00000000-0005-0000-0000-00006CB50000}"/>
    <cellStyle name="Note 2 3 3 4 2 3" xfId="52307" xr:uid="{00000000-0005-0000-0000-00006DB50000}"/>
    <cellStyle name="Note 2 3 3 4 3" xfId="35577" xr:uid="{00000000-0005-0000-0000-00006EB50000}"/>
    <cellStyle name="Note 2 3 3 4 3 2" xfId="52309" xr:uid="{00000000-0005-0000-0000-00006FB50000}"/>
    <cellStyle name="Note 2 3 3 4 4" xfId="52306" xr:uid="{00000000-0005-0000-0000-000070B50000}"/>
    <cellStyle name="Note 2 3 3 5" xfId="29746" xr:uid="{00000000-0005-0000-0000-000071B50000}"/>
    <cellStyle name="Note 2 3 3 5 2" xfId="29747" xr:uid="{00000000-0005-0000-0000-000072B50000}"/>
    <cellStyle name="Note 2 3 3 5 2 2" xfId="52312" xr:uid="{00000000-0005-0000-0000-000073B50000}"/>
    <cellStyle name="Note 2 3 3 5 2 3" xfId="52311" xr:uid="{00000000-0005-0000-0000-000074B50000}"/>
    <cellStyle name="Note 2 3 3 5 3" xfId="40356" xr:uid="{00000000-0005-0000-0000-000075B50000}"/>
    <cellStyle name="Note 2 3 3 5 3 2" xfId="52313" xr:uid="{00000000-0005-0000-0000-000076B50000}"/>
    <cellStyle name="Note 2 3 3 5 4" xfId="52310" xr:uid="{00000000-0005-0000-0000-000077B50000}"/>
    <cellStyle name="Note 2 3 3 6" xfId="35572" xr:uid="{00000000-0005-0000-0000-000078B50000}"/>
    <cellStyle name="Note 2 3 3 6 2" xfId="52314" xr:uid="{00000000-0005-0000-0000-000079B50000}"/>
    <cellStyle name="Note 2 3 3 7" xfId="52291" xr:uid="{00000000-0005-0000-0000-00007AB50000}"/>
    <cellStyle name="Note 2 3 4" xfId="29748" xr:uid="{00000000-0005-0000-0000-00007BB50000}"/>
    <cellStyle name="Note 2 3 4 2" xfId="29749" xr:uid="{00000000-0005-0000-0000-00007CB50000}"/>
    <cellStyle name="Note 2 3 4 2 2" xfId="29750" xr:uid="{00000000-0005-0000-0000-00007DB50000}"/>
    <cellStyle name="Note 2 3 4 2 2 2" xfId="35580" xr:uid="{00000000-0005-0000-0000-00007EB50000}"/>
    <cellStyle name="Note 2 3 4 2 2 2 2" xfId="52318" xr:uid="{00000000-0005-0000-0000-00007FB50000}"/>
    <cellStyle name="Note 2 3 4 2 2 3" xfId="52317" xr:uid="{00000000-0005-0000-0000-000080B50000}"/>
    <cellStyle name="Note 2 3 4 2 3" xfId="40357" xr:uid="{00000000-0005-0000-0000-000081B50000}"/>
    <cellStyle name="Note 2 3 4 2 3 2" xfId="52320" xr:uid="{00000000-0005-0000-0000-000082B50000}"/>
    <cellStyle name="Note 2 3 4 2 3 3" xfId="52319" xr:uid="{00000000-0005-0000-0000-000083B50000}"/>
    <cellStyle name="Note 2 3 4 2 4" xfId="35579" xr:uid="{00000000-0005-0000-0000-000084B50000}"/>
    <cellStyle name="Note 2 3 4 2 4 2" xfId="52321" xr:uid="{00000000-0005-0000-0000-000085B50000}"/>
    <cellStyle name="Note 2 3 4 2 5" xfId="52316" xr:uid="{00000000-0005-0000-0000-000086B50000}"/>
    <cellStyle name="Note 2 3 4 3" xfId="29751" xr:uid="{00000000-0005-0000-0000-000087B50000}"/>
    <cellStyle name="Note 2 3 4 3 2" xfId="29752" xr:uid="{00000000-0005-0000-0000-000088B50000}"/>
    <cellStyle name="Note 2 3 4 3 2 2" xfId="35582" xr:uid="{00000000-0005-0000-0000-000089B50000}"/>
    <cellStyle name="Note 2 3 4 3 2 2 2" xfId="52324" xr:uid="{00000000-0005-0000-0000-00008AB50000}"/>
    <cellStyle name="Note 2 3 4 3 2 3" xfId="52323" xr:uid="{00000000-0005-0000-0000-00008BB50000}"/>
    <cellStyle name="Note 2 3 4 3 3" xfId="40358" xr:uid="{00000000-0005-0000-0000-00008CB50000}"/>
    <cellStyle name="Note 2 3 4 3 3 2" xfId="52326" xr:uid="{00000000-0005-0000-0000-00008DB50000}"/>
    <cellStyle name="Note 2 3 4 3 3 3" xfId="52325" xr:uid="{00000000-0005-0000-0000-00008EB50000}"/>
    <cellStyle name="Note 2 3 4 3 4" xfId="35581" xr:uid="{00000000-0005-0000-0000-00008FB50000}"/>
    <cellStyle name="Note 2 3 4 3 4 2" xfId="52327" xr:uid="{00000000-0005-0000-0000-000090B50000}"/>
    <cellStyle name="Note 2 3 4 3 5" xfId="52322" xr:uid="{00000000-0005-0000-0000-000091B50000}"/>
    <cellStyle name="Note 2 3 4 4" xfId="29753" xr:uid="{00000000-0005-0000-0000-000092B50000}"/>
    <cellStyle name="Note 2 3 4 4 2" xfId="29754" xr:uid="{00000000-0005-0000-0000-000093B50000}"/>
    <cellStyle name="Note 2 3 4 4 2 2" xfId="52330" xr:uid="{00000000-0005-0000-0000-000094B50000}"/>
    <cellStyle name="Note 2 3 4 4 2 3" xfId="52329" xr:uid="{00000000-0005-0000-0000-000095B50000}"/>
    <cellStyle name="Note 2 3 4 4 3" xfId="35583" xr:uid="{00000000-0005-0000-0000-000096B50000}"/>
    <cellStyle name="Note 2 3 4 4 3 2" xfId="52331" xr:uid="{00000000-0005-0000-0000-000097B50000}"/>
    <cellStyle name="Note 2 3 4 4 4" xfId="52328" xr:uid="{00000000-0005-0000-0000-000098B50000}"/>
    <cellStyle name="Note 2 3 4 5" xfId="40359" xr:uid="{00000000-0005-0000-0000-000099B50000}"/>
    <cellStyle name="Note 2 3 4 5 2" xfId="52333" xr:uid="{00000000-0005-0000-0000-00009AB50000}"/>
    <cellStyle name="Note 2 3 4 5 3" xfId="52332" xr:uid="{00000000-0005-0000-0000-00009BB50000}"/>
    <cellStyle name="Note 2 3 4 6" xfId="35578" xr:uid="{00000000-0005-0000-0000-00009CB50000}"/>
    <cellStyle name="Note 2 3 4 6 2" xfId="52334" xr:uid="{00000000-0005-0000-0000-00009DB50000}"/>
    <cellStyle name="Note 2 3 4 7" xfId="52315" xr:uid="{00000000-0005-0000-0000-00009EB50000}"/>
    <cellStyle name="Note 2 3 5" xfId="29755" xr:uid="{00000000-0005-0000-0000-00009FB50000}"/>
    <cellStyle name="Note 2 3 5 2" xfId="29756" xr:uid="{00000000-0005-0000-0000-0000A0B50000}"/>
    <cellStyle name="Note 2 3 5 2 2" xfId="29757" xr:uid="{00000000-0005-0000-0000-0000A1B50000}"/>
    <cellStyle name="Note 2 3 5 2 2 2" xfId="52338" xr:uid="{00000000-0005-0000-0000-0000A2B50000}"/>
    <cellStyle name="Note 2 3 5 2 2 3" xfId="52337" xr:uid="{00000000-0005-0000-0000-0000A3B50000}"/>
    <cellStyle name="Note 2 3 5 2 3" xfId="40360" xr:uid="{00000000-0005-0000-0000-0000A4B50000}"/>
    <cellStyle name="Note 2 3 5 2 3 2" xfId="52340" xr:uid="{00000000-0005-0000-0000-0000A5B50000}"/>
    <cellStyle name="Note 2 3 5 2 3 3" xfId="52339" xr:uid="{00000000-0005-0000-0000-0000A6B50000}"/>
    <cellStyle name="Note 2 3 5 2 4" xfId="35585" xr:uid="{00000000-0005-0000-0000-0000A7B50000}"/>
    <cellStyle name="Note 2 3 5 2 4 2" xfId="52341" xr:uid="{00000000-0005-0000-0000-0000A8B50000}"/>
    <cellStyle name="Note 2 3 5 2 5" xfId="52336" xr:uid="{00000000-0005-0000-0000-0000A9B50000}"/>
    <cellStyle name="Note 2 3 5 3" xfId="29758" xr:uid="{00000000-0005-0000-0000-0000AAB50000}"/>
    <cellStyle name="Note 2 3 5 3 2" xfId="29759" xr:uid="{00000000-0005-0000-0000-0000ABB50000}"/>
    <cellStyle name="Note 2 3 5 3 2 2" xfId="52344" xr:uid="{00000000-0005-0000-0000-0000ACB50000}"/>
    <cellStyle name="Note 2 3 5 3 2 3" xfId="52343" xr:uid="{00000000-0005-0000-0000-0000ADB50000}"/>
    <cellStyle name="Note 2 3 5 3 3" xfId="40361" xr:uid="{00000000-0005-0000-0000-0000AEB50000}"/>
    <cellStyle name="Note 2 3 5 3 3 2" xfId="52346" xr:uid="{00000000-0005-0000-0000-0000AFB50000}"/>
    <cellStyle name="Note 2 3 5 3 3 3" xfId="52345" xr:uid="{00000000-0005-0000-0000-0000B0B50000}"/>
    <cellStyle name="Note 2 3 5 3 4" xfId="52347" xr:uid="{00000000-0005-0000-0000-0000B1B50000}"/>
    <cellStyle name="Note 2 3 5 3 5" xfId="52342" xr:uid="{00000000-0005-0000-0000-0000B2B50000}"/>
    <cellStyle name="Note 2 3 5 4" xfId="29760" xr:uid="{00000000-0005-0000-0000-0000B3B50000}"/>
    <cellStyle name="Note 2 3 5 4 2" xfId="52349" xr:uid="{00000000-0005-0000-0000-0000B4B50000}"/>
    <cellStyle name="Note 2 3 5 4 3" xfId="52348" xr:uid="{00000000-0005-0000-0000-0000B5B50000}"/>
    <cellStyle name="Note 2 3 5 5" xfId="40362" xr:uid="{00000000-0005-0000-0000-0000B6B50000}"/>
    <cellStyle name="Note 2 3 5 5 2" xfId="52351" xr:uid="{00000000-0005-0000-0000-0000B7B50000}"/>
    <cellStyle name="Note 2 3 5 5 3" xfId="52350" xr:uid="{00000000-0005-0000-0000-0000B8B50000}"/>
    <cellStyle name="Note 2 3 5 6" xfId="35584" xr:uid="{00000000-0005-0000-0000-0000B9B50000}"/>
    <cellStyle name="Note 2 3 5 6 2" xfId="52352" xr:uid="{00000000-0005-0000-0000-0000BAB50000}"/>
    <cellStyle name="Note 2 3 5 7" xfId="52335" xr:uid="{00000000-0005-0000-0000-0000BBB50000}"/>
    <cellStyle name="Note 2 3 6" xfId="29761" xr:uid="{00000000-0005-0000-0000-0000BCB50000}"/>
    <cellStyle name="Note 2 3 6 2" xfId="29762" xr:uid="{00000000-0005-0000-0000-0000BDB50000}"/>
    <cellStyle name="Note 2 3 6 2 2" xfId="35587" xr:uid="{00000000-0005-0000-0000-0000BEB50000}"/>
    <cellStyle name="Note 2 3 6 2 2 2" xfId="52355" xr:uid="{00000000-0005-0000-0000-0000BFB50000}"/>
    <cellStyle name="Note 2 3 6 2 3" xfId="52354" xr:uid="{00000000-0005-0000-0000-0000C0B50000}"/>
    <cellStyle name="Note 2 3 6 3" xfId="40363" xr:uid="{00000000-0005-0000-0000-0000C1B50000}"/>
    <cellStyle name="Note 2 3 6 3 2" xfId="52357" xr:uid="{00000000-0005-0000-0000-0000C2B50000}"/>
    <cellStyle name="Note 2 3 6 3 3" xfId="52356" xr:uid="{00000000-0005-0000-0000-0000C3B50000}"/>
    <cellStyle name="Note 2 3 6 4" xfId="35586" xr:uid="{00000000-0005-0000-0000-0000C4B50000}"/>
    <cellStyle name="Note 2 3 6 4 2" xfId="52358" xr:uid="{00000000-0005-0000-0000-0000C5B50000}"/>
    <cellStyle name="Note 2 3 6 5" xfId="52353" xr:uid="{00000000-0005-0000-0000-0000C6B50000}"/>
    <cellStyle name="Note 2 3 7" xfId="29763" xr:uid="{00000000-0005-0000-0000-0000C7B50000}"/>
    <cellStyle name="Note 2 3 7 2" xfId="29764" xr:uid="{00000000-0005-0000-0000-0000C8B50000}"/>
    <cellStyle name="Note 2 3 7 2 2" xfId="52361" xr:uid="{00000000-0005-0000-0000-0000C9B50000}"/>
    <cellStyle name="Note 2 3 7 2 3" xfId="52360" xr:uid="{00000000-0005-0000-0000-0000CAB50000}"/>
    <cellStyle name="Note 2 3 7 3" xfId="40364" xr:uid="{00000000-0005-0000-0000-0000CBB50000}"/>
    <cellStyle name="Note 2 3 7 3 2" xfId="52363" xr:uid="{00000000-0005-0000-0000-0000CCB50000}"/>
    <cellStyle name="Note 2 3 7 3 3" xfId="52362" xr:uid="{00000000-0005-0000-0000-0000CDB50000}"/>
    <cellStyle name="Note 2 3 7 4" xfId="35588" xr:uid="{00000000-0005-0000-0000-0000CEB50000}"/>
    <cellStyle name="Note 2 3 7 4 2" xfId="52364" xr:uid="{00000000-0005-0000-0000-0000CFB50000}"/>
    <cellStyle name="Note 2 3 7 5" xfId="52359" xr:uid="{00000000-0005-0000-0000-0000D0B50000}"/>
    <cellStyle name="Note 2 3 8" xfId="29765" xr:uid="{00000000-0005-0000-0000-0000D1B50000}"/>
    <cellStyle name="Note 2 3 8 2" xfId="29766" xr:uid="{00000000-0005-0000-0000-0000D2B50000}"/>
    <cellStyle name="Note 2 3 8 2 2" xfId="52367" xr:uid="{00000000-0005-0000-0000-0000D3B50000}"/>
    <cellStyle name="Note 2 3 8 2 3" xfId="52366" xr:uid="{00000000-0005-0000-0000-0000D4B50000}"/>
    <cellStyle name="Note 2 3 8 3" xfId="40365" xr:uid="{00000000-0005-0000-0000-0000D5B50000}"/>
    <cellStyle name="Note 2 3 8 3 2" xfId="52369" xr:uid="{00000000-0005-0000-0000-0000D6B50000}"/>
    <cellStyle name="Note 2 3 8 3 3" xfId="52368" xr:uid="{00000000-0005-0000-0000-0000D7B50000}"/>
    <cellStyle name="Note 2 3 8 4" xfId="35589" xr:uid="{00000000-0005-0000-0000-0000D8B50000}"/>
    <cellStyle name="Note 2 3 8 4 2" xfId="52370" xr:uid="{00000000-0005-0000-0000-0000D9B50000}"/>
    <cellStyle name="Note 2 3 8 5" xfId="52365" xr:uid="{00000000-0005-0000-0000-0000DAB50000}"/>
    <cellStyle name="Note 2 3 9" xfId="29767" xr:uid="{00000000-0005-0000-0000-0000DBB50000}"/>
    <cellStyle name="Note 2 3 9 2" xfId="29768" xr:uid="{00000000-0005-0000-0000-0000DCB50000}"/>
    <cellStyle name="Note 2 3 9 2 2" xfId="52373" xr:uid="{00000000-0005-0000-0000-0000DDB50000}"/>
    <cellStyle name="Note 2 3 9 2 3" xfId="52372" xr:uid="{00000000-0005-0000-0000-0000DEB50000}"/>
    <cellStyle name="Note 2 3 9 3" xfId="40366" xr:uid="{00000000-0005-0000-0000-0000DFB50000}"/>
    <cellStyle name="Note 2 3 9 3 2" xfId="52375" xr:uid="{00000000-0005-0000-0000-0000E0B50000}"/>
    <cellStyle name="Note 2 3 9 3 3" xfId="52374" xr:uid="{00000000-0005-0000-0000-0000E1B50000}"/>
    <cellStyle name="Note 2 3 9 4" xfId="52376" xr:uid="{00000000-0005-0000-0000-0000E2B50000}"/>
    <cellStyle name="Note 2 3 9 5" xfId="52371" xr:uid="{00000000-0005-0000-0000-0000E3B50000}"/>
    <cellStyle name="Note 2 4" xfId="29769" xr:uid="{00000000-0005-0000-0000-0000E4B50000}"/>
    <cellStyle name="Note 2 4 10" xfId="29770" xr:uid="{00000000-0005-0000-0000-0000E5B50000}"/>
    <cellStyle name="Note 2 4 10 2" xfId="29771" xr:uid="{00000000-0005-0000-0000-0000E6B50000}"/>
    <cellStyle name="Note 2 4 10 2 2" xfId="52379" xr:uid="{00000000-0005-0000-0000-0000E7B50000}"/>
    <cellStyle name="Note 2 4 10 3" xfId="40367" xr:uid="{00000000-0005-0000-0000-0000E8B50000}"/>
    <cellStyle name="Note 2 4 10 4" xfId="52378" xr:uid="{00000000-0005-0000-0000-0000E9B50000}"/>
    <cellStyle name="Note 2 4 11" xfId="29772" xr:uid="{00000000-0005-0000-0000-0000EAB50000}"/>
    <cellStyle name="Note 2 4 11 2" xfId="52380" xr:uid="{00000000-0005-0000-0000-0000EBB50000}"/>
    <cellStyle name="Note 2 4 12" xfId="29773" xr:uid="{00000000-0005-0000-0000-0000ECB50000}"/>
    <cellStyle name="Note 2 4 13" xfId="35590" xr:uid="{00000000-0005-0000-0000-0000EDB50000}"/>
    <cellStyle name="Note 2 4 14" xfId="52377" xr:uid="{00000000-0005-0000-0000-0000EEB50000}"/>
    <cellStyle name="Note 2 4 2" xfId="29774" xr:uid="{00000000-0005-0000-0000-0000EFB50000}"/>
    <cellStyle name="Note 2 4 2 10" xfId="29775" xr:uid="{00000000-0005-0000-0000-0000F0B50000}"/>
    <cellStyle name="Note 2 4 2 10 2" xfId="52382" xr:uid="{00000000-0005-0000-0000-0000F1B50000}"/>
    <cellStyle name="Note 2 4 2 11" xfId="29776" xr:uid="{00000000-0005-0000-0000-0000F2B50000}"/>
    <cellStyle name="Note 2 4 2 12" xfId="35591" xr:uid="{00000000-0005-0000-0000-0000F3B50000}"/>
    <cellStyle name="Note 2 4 2 13" xfId="52381" xr:uid="{00000000-0005-0000-0000-0000F4B50000}"/>
    <cellStyle name="Note 2 4 2 2" xfId="29777" xr:uid="{00000000-0005-0000-0000-0000F5B50000}"/>
    <cellStyle name="Note 2 4 2 2 10" xfId="29778" xr:uid="{00000000-0005-0000-0000-0000F6B50000}"/>
    <cellStyle name="Note 2 4 2 2 11" xfId="35592" xr:uid="{00000000-0005-0000-0000-0000F7B50000}"/>
    <cellStyle name="Note 2 4 2 2 12" xfId="52383" xr:uid="{00000000-0005-0000-0000-0000F8B50000}"/>
    <cellStyle name="Note 2 4 2 2 2" xfId="29779" xr:uid="{00000000-0005-0000-0000-0000F9B50000}"/>
    <cellStyle name="Note 2 4 2 2 2 10" xfId="35593" xr:uid="{00000000-0005-0000-0000-0000FAB50000}"/>
    <cellStyle name="Note 2 4 2 2 2 11" xfId="52384" xr:uid="{00000000-0005-0000-0000-0000FBB50000}"/>
    <cellStyle name="Note 2 4 2 2 2 2" xfId="29780" xr:uid="{00000000-0005-0000-0000-0000FCB50000}"/>
    <cellStyle name="Note 2 4 2 2 2 2 2" xfId="29781" xr:uid="{00000000-0005-0000-0000-0000FDB50000}"/>
    <cellStyle name="Note 2 4 2 2 2 2 2 2" xfId="29782" xr:uid="{00000000-0005-0000-0000-0000FEB50000}"/>
    <cellStyle name="Note 2 4 2 2 2 2 2 2 2" xfId="29783" xr:uid="{00000000-0005-0000-0000-0000FFB50000}"/>
    <cellStyle name="Note 2 4 2 2 2 2 2 2 3" xfId="52387" xr:uid="{00000000-0005-0000-0000-000000B60000}"/>
    <cellStyle name="Note 2 4 2 2 2 2 2 3" xfId="29784" xr:uid="{00000000-0005-0000-0000-000001B60000}"/>
    <cellStyle name="Note 2 4 2 2 2 2 2 4" xfId="29785" xr:uid="{00000000-0005-0000-0000-000002B60000}"/>
    <cellStyle name="Note 2 4 2 2 2 2 2 5" xfId="40368" xr:uid="{00000000-0005-0000-0000-000003B60000}"/>
    <cellStyle name="Note 2 4 2 2 2 2 2 6" xfId="52386" xr:uid="{00000000-0005-0000-0000-000004B60000}"/>
    <cellStyle name="Note 2 4 2 2 2 2 3" xfId="29786" xr:uid="{00000000-0005-0000-0000-000005B60000}"/>
    <cellStyle name="Note 2 4 2 2 2 2 3 2" xfId="29787" xr:uid="{00000000-0005-0000-0000-000006B60000}"/>
    <cellStyle name="Note 2 4 2 2 2 2 3 3" xfId="52388" xr:uid="{00000000-0005-0000-0000-000007B60000}"/>
    <cellStyle name="Note 2 4 2 2 2 2 4" xfId="29788" xr:uid="{00000000-0005-0000-0000-000008B60000}"/>
    <cellStyle name="Note 2 4 2 2 2 2 5" xfId="29789" xr:uid="{00000000-0005-0000-0000-000009B60000}"/>
    <cellStyle name="Note 2 4 2 2 2 2 6" xfId="35594" xr:uid="{00000000-0005-0000-0000-00000AB60000}"/>
    <cellStyle name="Note 2 4 2 2 2 2 7" xfId="52385" xr:uid="{00000000-0005-0000-0000-00000BB60000}"/>
    <cellStyle name="Note 2 4 2 2 2 3" xfId="29790" xr:uid="{00000000-0005-0000-0000-00000CB60000}"/>
    <cellStyle name="Note 2 4 2 2 2 3 2" xfId="29791" xr:uid="{00000000-0005-0000-0000-00000DB60000}"/>
    <cellStyle name="Note 2 4 2 2 2 3 2 2" xfId="29792" xr:uid="{00000000-0005-0000-0000-00000EB60000}"/>
    <cellStyle name="Note 2 4 2 2 2 3 2 2 2" xfId="29793" xr:uid="{00000000-0005-0000-0000-00000FB60000}"/>
    <cellStyle name="Note 2 4 2 2 2 3 2 2 3" xfId="52391" xr:uid="{00000000-0005-0000-0000-000010B60000}"/>
    <cellStyle name="Note 2 4 2 2 2 3 2 3" xfId="29794" xr:uid="{00000000-0005-0000-0000-000011B60000}"/>
    <cellStyle name="Note 2 4 2 2 2 3 2 4" xfId="29795" xr:uid="{00000000-0005-0000-0000-000012B60000}"/>
    <cellStyle name="Note 2 4 2 2 2 3 2 5" xfId="40369" xr:uid="{00000000-0005-0000-0000-000013B60000}"/>
    <cellStyle name="Note 2 4 2 2 2 3 2 6" xfId="52390" xr:uid="{00000000-0005-0000-0000-000014B60000}"/>
    <cellStyle name="Note 2 4 2 2 2 3 3" xfId="29796" xr:uid="{00000000-0005-0000-0000-000015B60000}"/>
    <cellStyle name="Note 2 4 2 2 2 3 3 2" xfId="29797" xr:uid="{00000000-0005-0000-0000-000016B60000}"/>
    <cellStyle name="Note 2 4 2 2 2 3 3 3" xfId="52392" xr:uid="{00000000-0005-0000-0000-000017B60000}"/>
    <cellStyle name="Note 2 4 2 2 2 3 4" xfId="29798" xr:uid="{00000000-0005-0000-0000-000018B60000}"/>
    <cellStyle name="Note 2 4 2 2 2 3 5" xfId="29799" xr:uid="{00000000-0005-0000-0000-000019B60000}"/>
    <cellStyle name="Note 2 4 2 2 2 3 6" xfId="35595" xr:uid="{00000000-0005-0000-0000-00001AB60000}"/>
    <cellStyle name="Note 2 4 2 2 2 3 7" xfId="52389" xr:uid="{00000000-0005-0000-0000-00001BB60000}"/>
    <cellStyle name="Note 2 4 2 2 2 4" xfId="29800" xr:uid="{00000000-0005-0000-0000-00001CB60000}"/>
    <cellStyle name="Note 2 4 2 2 2 4 2" xfId="29801" xr:uid="{00000000-0005-0000-0000-00001DB60000}"/>
    <cellStyle name="Note 2 4 2 2 2 4 2 2" xfId="29802" xr:uid="{00000000-0005-0000-0000-00001EB60000}"/>
    <cellStyle name="Note 2 4 2 2 2 4 2 3" xfId="52394" xr:uid="{00000000-0005-0000-0000-00001FB60000}"/>
    <cellStyle name="Note 2 4 2 2 2 4 3" xfId="29803" xr:uid="{00000000-0005-0000-0000-000020B60000}"/>
    <cellStyle name="Note 2 4 2 2 2 4 4" xfId="29804" xr:uid="{00000000-0005-0000-0000-000021B60000}"/>
    <cellStyle name="Note 2 4 2 2 2 4 5" xfId="40370" xr:uid="{00000000-0005-0000-0000-000022B60000}"/>
    <cellStyle name="Note 2 4 2 2 2 4 6" xfId="52393" xr:uid="{00000000-0005-0000-0000-000023B60000}"/>
    <cellStyle name="Note 2 4 2 2 2 5" xfId="29805" xr:uid="{00000000-0005-0000-0000-000024B60000}"/>
    <cellStyle name="Note 2 4 2 2 2 5 2" xfId="29806" xr:uid="{00000000-0005-0000-0000-000025B60000}"/>
    <cellStyle name="Note 2 4 2 2 2 5 2 2" xfId="29807" xr:uid="{00000000-0005-0000-0000-000026B60000}"/>
    <cellStyle name="Note 2 4 2 2 2 5 3" xfId="29808" xr:uid="{00000000-0005-0000-0000-000027B60000}"/>
    <cellStyle name="Note 2 4 2 2 2 5 4" xfId="29809" xr:uid="{00000000-0005-0000-0000-000028B60000}"/>
    <cellStyle name="Note 2 4 2 2 2 5 5" xfId="52395" xr:uid="{00000000-0005-0000-0000-000029B60000}"/>
    <cellStyle name="Note 2 4 2 2 2 6" xfId="29810" xr:uid="{00000000-0005-0000-0000-00002AB60000}"/>
    <cellStyle name="Note 2 4 2 2 2 6 2" xfId="29811" xr:uid="{00000000-0005-0000-0000-00002BB60000}"/>
    <cellStyle name="Note 2 4 2 2 2 6 2 2" xfId="29812" xr:uid="{00000000-0005-0000-0000-00002CB60000}"/>
    <cellStyle name="Note 2 4 2 2 2 6 3" xfId="29813" xr:uid="{00000000-0005-0000-0000-00002DB60000}"/>
    <cellStyle name="Note 2 4 2 2 2 6 4" xfId="29814" xr:uid="{00000000-0005-0000-0000-00002EB60000}"/>
    <cellStyle name="Note 2 4 2 2 2 7" xfId="29815" xr:uid="{00000000-0005-0000-0000-00002FB60000}"/>
    <cellStyle name="Note 2 4 2 2 2 7 2" xfId="29816" xr:uid="{00000000-0005-0000-0000-000030B60000}"/>
    <cellStyle name="Note 2 4 2 2 2 8" xfId="29817" xr:uid="{00000000-0005-0000-0000-000031B60000}"/>
    <cellStyle name="Note 2 4 2 2 2 9" xfId="29818" xr:uid="{00000000-0005-0000-0000-000032B60000}"/>
    <cellStyle name="Note 2 4 2 2 3" xfId="29819" xr:uid="{00000000-0005-0000-0000-000033B60000}"/>
    <cellStyle name="Note 2 4 2 2 3 2" xfId="29820" xr:uid="{00000000-0005-0000-0000-000034B60000}"/>
    <cellStyle name="Note 2 4 2 2 3 2 2" xfId="29821" xr:uid="{00000000-0005-0000-0000-000035B60000}"/>
    <cellStyle name="Note 2 4 2 2 3 2 2 2" xfId="29822" xr:uid="{00000000-0005-0000-0000-000036B60000}"/>
    <cellStyle name="Note 2 4 2 2 3 2 2 3" xfId="52398" xr:uid="{00000000-0005-0000-0000-000037B60000}"/>
    <cellStyle name="Note 2 4 2 2 3 2 3" xfId="29823" xr:uid="{00000000-0005-0000-0000-000038B60000}"/>
    <cellStyle name="Note 2 4 2 2 3 2 4" xfId="29824" xr:uid="{00000000-0005-0000-0000-000039B60000}"/>
    <cellStyle name="Note 2 4 2 2 3 2 5" xfId="35597" xr:uid="{00000000-0005-0000-0000-00003AB60000}"/>
    <cellStyle name="Note 2 4 2 2 3 2 6" xfId="52397" xr:uid="{00000000-0005-0000-0000-00003BB60000}"/>
    <cellStyle name="Note 2 4 2 2 3 3" xfId="29825" xr:uid="{00000000-0005-0000-0000-00003CB60000}"/>
    <cellStyle name="Note 2 4 2 2 3 3 2" xfId="29826" xr:uid="{00000000-0005-0000-0000-00003DB60000}"/>
    <cellStyle name="Note 2 4 2 2 3 3 2 2" xfId="29827" xr:uid="{00000000-0005-0000-0000-00003EB60000}"/>
    <cellStyle name="Note 2 4 2 2 3 3 3" xfId="29828" xr:uid="{00000000-0005-0000-0000-00003FB60000}"/>
    <cellStyle name="Note 2 4 2 2 3 3 4" xfId="29829" xr:uid="{00000000-0005-0000-0000-000040B60000}"/>
    <cellStyle name="Note 2 4 2 2 3 3 5" xfId="52399" xr:uid="{00000000-0005-0000-0000-000041B60000}"/>
    <cellStyle name="Note 2 4 2 2 3 4" xfId="29830" xr:uid="{00000000-0005-0000-0000-000042B60000}"/>
    <cellStyle name="Note 2 4 2 2 3 4 2" xfId="29831" xr:uid="{00000000-0005-0000-0000-000043B60000}"/>
    <cellStyle name="Note 2 4 2 2 3 5" xfId="29832" xr:uid="{00000000-0005-0000-0000-000044B60000}"/>
    <cellStyle name="Note 2 4 2 2 3 6" xfId="29833" xr:uid="{00000000-0005-0000-0000-000045B60000}"/>
    <cellStyle name="Note 2 4 2 2 3 7" xfId="35596" xr:uid="{00000000-0005-0000-0000-000046B60000}"/>
    <cellStyle name="Note 2 4 2 2 3 8" xfId="52396" xr:uid="{00000000-0005-0000-0000-000047B60000}"/>
    <cellStyle name="Note 2 4 2 2 4" xfId="29834" xr:uid="{00000000-0005-0000-0000-000048B60000}"/>
    <cellStyle name="Note 2 4 2 2 4 2" xfId="29835" xr:uid="{00000000-0005-0000-0000-000049B60000}"/>
    <cellStyle name="Note 2 4 2 2 4 2 2" xfId="29836" xr:uid="{00000000-0005-0000-0000-00004AB60000}"/>
    <cellStyle name="Note 2 4 2 2 4 2 2 2" xfId="29837" xr:uid="{00000000-0005-0000-0000-00004BB60000}"/>
    <cellStyle name="Note 2 4 2 2 4 2 2 3" xfId="52402" xr:uid="{00000000-0005-0000-0000-00004CB60000}"/>
    <cellStyle name="Note 2 4 2 2 4 2 3" xfId="29838" xr:uid="{00000000-0005-0000-0000-00004DB60000}"/>
    <cellStyle name="Note 2 4 2 2 4 2 4" xfId="29839" xr:uid="{00000000-0005-0000-0000-00004EB60000}"/>
    <cellStyle name="Note 2 4 2 2 4 2 5" xfId="40371" xr:uid="{00000000-0005-0000-0000-00004FB60000}"/>
    <cellStyle name="Note 2 4 2 2 4 2 6" xfId="52401" xr:uid="{00000000-0005-0000-0000-000050B60000}"/>
    <cellStyle name="Note 2 4 2 2 4 3" xfId="29840" xr:uid="{00000000-0005-0000-0000-000051B60000}"/>
    <cellStyle name="Note 2 4 2 2 4 3 2" xfId="29841" xr:uid="{00000000-0005-0000-0000-000052B60000}"/>
    <cellStyle name="Note 2 4 2 2 4 3 3" xfId="52403" xr:uid="{00000000-0005-0000-0000-000053B60000}"/>
    <cellStyle name="Note 2 4 2 2 4 4" xfId="29842" xr:uid="{00000000-0005-0000-0000-000054B60000}"/>
    <cellStyle name="Note 2 4 2 2 4 5" xfId="29843" xr:uid="{00000000-0005-0000-0000-000055B60000}"/>
    <cellStyle name="Note 2 4 2 2 4 6" xfId="35598" xr:uid="{00000000-0005-0000-0000-000056B60000}"/>
    <cellStyle name="Note 2 4 2 2 4 7" xfId="52400" xr:uid="{00000000-0005-0000-0000-000057B60000}"/>
    <cellStyle name="Note 2 4 2 2 5" xfId="29844" xr:uid="{00000000-0005-0000-0000-000058B60000}"/>
    <cellStyle name="Note 2 4 2 2 5 2" xfId="29845" xr:uid="{00000000-0005-0000-0000-000059B60000}"/>
    <cellStyle name="Note 2 4 2 2 5 2 2" xfId="29846" xr:uid="{00000000-0005-0000-0000-00005AB60000}"/>
    <cellStyle name="Note 2 4 2 2 5 2 3" xfId="52405" xr:uid="{00000000-0005-0000-0000-00005BB60000}"/>
    <cellStyle name="Note 2 4 2 2 5 3" xfId="29847" xr:uid="{00000000-0005-0000-0000-00005CB60000}"/>
    <cellStyle name="Note 2 4 2 2 5 4" xfId="29848" xr:uid="{00000000-0005-0000-0000-00005DB60000}"/>
    <cellStyle name="Note 2 4 2 2 5 5" xfId="35599" xr:uid="{00000000-0005-0000-0000-00005EB60000}"/>
    <cellStyle name="Note 2 4 2 2 5 6" xfId="52404" xr:uid="{00000000-0005-0000-0000-00005FB60000}"/>
    <cellStyle name="Note 2 4 2 2 6" xfId="29849" xr:uid="{00000000-0005-0000-0000-000060B60000}"/>
    <cellStyle name="Note 2 4 2 2 6 2" xfId="29850" xr:uid="{00000000-0005-0000-0000-000061B60000}"/>
    <cellStyle name="Note 2 4 2 2 6 2 2" xfId="29851" xr:uid="{00000000-0005-0000-0000-000062B60000}"/>
    <cellStyle name="Note 2 4 2 2 6 2 3" xfId="52407" xr:uid="{00000000-0005-0000-0000-000063B60000}"/>
    <cellStyle name="Note 2 4 2 2 6 3" xfId="29852" xr:uid="{00000000-0005-0000-0000-000064B60000}"/>
    <cellStyle name="Note 2 4 2 2 6 4" xfId="29853" xr:uid="{00000000-0005-0000-0000-000065B60000}"/>
    <cellStyle name="Note 2 4 2 2 6 5" xfId="40372" xr:uid="{00000000-0005-0000-0000-000066B60000}"/>
    <cellStyle name="Note 2 4 2 2 6 6" xfId="52406" xr:uid="{00000000-0005-0000-0000-000067B60000}"/>
    <cellStyle name="Note 2 4 2 2 7" xfId="29854" xr:uid="{00000000-0005-0000-0000-000068B60000}"/>
    <cellStyle name="Note 2 4 2 2 7 2" xfId="52409" xr:uid="{00000000-0005-0000-0000-000069B60000}"/>
    <cellStyle name="Note 2 4 2 2 7 3" xfId="52408" xr:uid="{00000000-0005-0000-0000-00006AB60000}"/>
    <cellStyle name="Note 2 4 2 2 8" xfId="29855" xr:uid="{00000000-0005-0000-0000-00006BB60000}"/>
    <cellStyle name="Note 2 4 2 2 8 2" xfId="29856" xr:uid="{00000000-0005-0000-0000-00006CB60000}"/>
    <cellStyle name="Note 2 4 2 2 8 2 2" xfId="52411" xr:uid="{00000000-0005-0000-0000-00006DB60000}"/>
    <cellStyle name="Note 2 4 2 2 8 3" xfId="40373" xr:uid="{00000000-0005-0000-0000-00006EB60000}"/>
    <cellStyle name="Note 2 4 2 2 8 4" xfId="52410" xr:uid="{00000000-0005-0000-0000-00006FB60000}"/>
    <cellStyle name="Note 2 4 2 2 9" xfId="29857" xr:uid="{00000000-0005-0000-0000-000070B60000}"/>
    <cellStyle name="Note 2 4 2 2 9 2" xfId="52412" xr:uid="{00000000-0005-0000-0000-000071B60000}"/>
    <cellStyle name="Note 2 4 2 3" xfId="29858" xr:uid="{00000000-0005-0000-0000-000072B60000}"/>
    <cellStyle name="Note 2 4 2 3 10" xfId="35600" xr:uid="{00000000-0005-0000-0000-000073B60000}"/>
    <cellStyle name="Note 2 4 2 3 11" xfId="52413" xr:uid="{00000000-0005-0000-0000-000074B60000}"/>
    <cellStyle name="Note 2 4 2 3 2" xfId="29859" xr:uid="{00000000-0005-0000-0000-000075B60000}"/>
    <cellStyle name="Note 2 4 2 3 2 2" xfId="29860" xr:uid="{00000000-0005-0000-0000-000076B60000}"/>
    <cellStyle name="Note 2 4 2 3 2 2 2" xfId="29861" xr:uid="{00000000-0005-0000-0000-000077B60000}"/>
    <cellStyle name="Note 2 4 2 3 2 2 2 2" xfId="29862" xr:uid="{00000000-0005-0000-0000-000078B60000}"/>
    <cellStyle name="Note 2 4 2 3 2 2 2 3" xfId="52416" xr:uid="{00000000-0005-0000-0000-000079B60000}"/>
    <cellStyle name="Note 2 4 2 3 2 2 3" xfId="29863" xr:uid="{00000000-0005-0000-0000-00007AB60000}"/>
    <cellStyle name="Note 2 4 2 3 2 2 4" xfId="29864" xr:uid="{00000000-0005-0000-0000-00007BB60000}"/>
    <cellStyle name="Note 2 4 2 3 2 2 5" xfId="35602" xr:uid="{00000000-0005-0000-0000-00007CB60000}"/>
    <cellStyle name="Note 2 4 2 3 2 2 6" xfId="52415" xr:uid="{00000000-0005-0000-0000-00007DB60000}"/>
    <cellStyle name="Note 2 4 2 3 2 3" xfId="29865" xr:uid="{00000000-0005-0000-0000-00007EB60000}"/>
    <cellStyle name="Note 2 4 2 3 2 3 2" xfId="29866" xr:uid="{00000000-0005-0000-0000-00007FB60000}"/>
    <cellStyle name="Note 2 4 2 3 2 3 2 2" xfId="29867" xr:uid="{00000000-0005-0000-0000-000080B60000}"/>
    <cellStyle name="Note 2 4 2 3 2 3 3" xfId="29868" xr:uid="{00000000-0005-0000-0000-000081B60000}"/>
    <cellStyle name="Note 2 4 2 3 2 3 4" xfId="29869" xr:uid="{00000000-0005-0000-0000-000082B60000}"/>
    <cellStyle name="Note 2 4 2 3 2 3 5" xfId="52417" xr:uid="{00000000-0005-0000-0000-000083B60000}"/>
    <cellStyle name="Note 2 4 2 3 2 4" xfId="29870" xr:uid="{00000000-0005-0000-0000-000084B60000}"/>
    <cellStyle name="Note 2 4 2 3 2 4 2" xfId="29871" xr:uid="{00000000-0005-0000-0000-000085B60000}"/>
    <cellStyle name="Note 2 4 2 3 2 5" xfId="29872" xr:uid="{00000000-0005-0000-0000-000086B60000}"/>
    <cellStyle name="Note 2 4 2 3 2 6" xfId="29873" xr:uid="{00000000-0005-0000-0000-000087B60000}"/>
    <cellStyle name="Note 2 4 2 3 2 7" xfId="35601" xr:uid="{00000000-0005-0000-0000-000088B60000}"/>
    <cellStyle name="Note 2 4 2 3 2 8" xfId="52414" xr:uid="{00000000-0005-0000-0000-000089B60000}"/>
    <cellStyle name="Note 2 4 2 3 3" xfId="29874" xr:uid="{00000000-0005-0000-0000-00008AB60000}"/>
    <cellStyle name="Note 2 4 2 3 3 2" xfId="29875" xr:uid="{00000000-0005-0000-0000-00008BB60000}"/>
    <cellStyle name="Note 2 4 2 3 3 2 2" xfId="29876" xr:uid="{00000000-0005-0000-0000-00008CB60000}"/>
    <cellStyle name="Note 2 4 2 3 3 2 2 2" xfId="29877" xr:uid="{00000000-0005-0000-0000-00008DB60000}"/>
    <cellStyle name="Note 2 4 2 3 3 2 2 3" xfId="52420" xr:uid="{00000000-0005-0000-0000-00008EB60000}"/>
    <cellStyle name="Note 2 4 2 3 3 2 3" xfId="29878" xr:uid="{00000000-0005-0000-0000-00008FB60000}"/>
    <cellStyle name="Note 2 4 2 3 3 2 4" xfId="29879" xr:uid="{00000000-0005-0000-0000-000090B60000}"/>
    <cellStyle name="Note 2 4 2 3 3 2 5" xfId="35604" xr:uid="{00000000-0005-0000-0000-000091B60000}"/>
    <cellStyle name="Note 2 4 2 3 3 2 6" xfId="52419" xr:uid="{00000000-0005-0000-0000-000092B60000}"/>
    <cellStyle name="Note 2 4 2 3 3 3" xfId="29880" xr:uid="{00000000-0005-0000-0000-000093B60000}"/>
    <cellStyle name="Note 2 4 2 3 3 3 2" xfId="29881" xr:uid="{00000000-0005-0000-0000-000094B60000}"/>
    <cellStyle name="Note 2 4 2 3 3 3 3" xfId="52421" xr:uid="{00000000-0005-0000-0000-000095B60000}"/>
    <cellStyle name="Note 2 4 2 3 3 4" xfId="29882" xr:uid="{00000000-0005-0000-0000-000096B60000}"/>
    <cellStyle name="Note 2 4 2 3 3 5" xfId="29883" xr:uid="{00000000-0005-0000-0000-000097B60000}"/>
    <cellStyle name="Note 2 4 2 3 3 6" xfId="35603" xr:uid="{00000000-0005-0000-0000-000098B60000}"/>
    <cellStyle name="Note 2 4 2 3 3 7" xfId="52418" xr:uid="{00000000-0005-0000-0000-000099B60000}"/>
    <cellStyle name="Note 2 4 2 3 4" xfId="29884" xr:uid="{00000000-0005-0000-0000-00009AB60000}"/>
    <cellStyle name="Note 2 4 2 3 4 2" xfId="29885" xr:uid="{00000000-0005-0000-0000-00009BB60000}"/>
    <cellStyle name="Note 2 4 2 3 4 2 2" xfId="29886" xr:uid="{00000000-0005-0000-0000-00009CB60000}"/>
    <cellStyle name="Note 2 4 2 3 4 2 3" xfId="52423" xr:uid="{00000000-0005-0000-0000-00009DB60000}"/>
    <cellStyle name="Note 2 4 2 3 4 3" xfId="29887" xr:uid="{00000000-0005-0000-0000-00009EB60000}"/>
    <cellStyle name="Note 2 4 2 3 4 4" xfId="29888" xr:uid="{00000000-0005-0000-0000-00009FB60000}"/>
    <cellStyle name="Note 2 4 2 3 4 5" xfId="35605" xr:uid="{00000000-0005-0000-0000-0000A0B60000}"/>
    <cellStyle name="Note 2 4 2 3 4 6" xfId="52422" xr:uid="{00000000-0005-0000-0000-0000A1B60000}"/>
    <cellStyle name="Note 2 4 2 3 5" xfId="29889" xr:uid="{00000000-0005-0000-0000-0000A2B60000}"/>
    <cellStyle name="Note 2 4 2 3 5 2" xfId="29890" xr:uid="{00000000-0005-0000-0000-0000A3B60000}"/>
    <cellStyle name="Note 2 4 2 3 5 2 2" xfId="29891" xr:uid="{00000000-0005-0000-0000-0000A4B60000}"/>
    <cellStyle name="Note 2 4 2 3 5 2 3" xfId="52425" xr:uid="{00000000-0005-0000-0000-0000A5B60000}"/>
    <cellStyle name="Note 2 4 2 3 5 3" xfId="29892" xr:uid="{00000000-0005-0000-0000-0000A6B60000}"/>
    <cellStyle name="Note 2 4 2 3 5 4" xfId="29893" xr:uid="{00000000-0005-0000-0000-0000A7B60000}"/>
    <cellStyle name="Note 2 4 2 3 5 5" xfId="35606" xr:uid="{00000000-0005-0000-0000-0000A8B60000}"/>
    <cellStyle name="Note 2 4 2 3 5 6" xfId="52424" xr:uid="{00000000-0005-0000-0000-0000A9B60000}"/>
    <cellStyle name="Note 2 4 2 3 6" xfId="29894" xr:uid="{00000000-0005-0000-0000-0000AAB60000}"/>
    <cellStyle name="Note 2 4 2 3 6 2" xfId="52427" xr:uid="{00000000-0005-0000-0000-0000ABB60000}"/>
    <cellStyle name="Note 2 4 2 3 6 3" xfId="52426" xr:uid="{00000000-0005-0000-0000-0000ACB60000}"/>
    <cellStyle name="Note 2 4 2 3 7" xfId="29895" xr:uid="{00000000-0005-0000-0000-0000ADB60000}"/>
    <cellStyle name="Note 2 4 2 3 7 2" xfId="29896" xr:uid="{00000000-0005-0000-0000-0000AEB60000}"/>
    <cellStyle name="Note 2 4 2 3 7 2 2" xfId="52429" xr:uid="{00000000-0005-0000-0000-0000AFB60000}"/>
    <cellStyle name="Note 2 4 2 3 7 3" xfId="40374" xr:uid="{00000000-0005-0000-0000-0000B0B60000}"/>
    <cellStyle name="Note 2 4 2 3 7 4" xfId="52428" xr:uid="{00000000-0005-0000-0000-0000B1B60000}"/>
    <cellStyle name="Note 2 4 2 3 8" xfId="29897" xr:uid="{00000000-0005-0000-0000-0000B2B60000}"/>
    <cellStyle name="Note 2 4 2 3 8 2" xfId="52430" xr:uid="{00000000-0005-0000-0000-0000B3B60000}"/>
    <cellStyle name="Note 2 4 2 3 9" xfId="29898" xr:uid="{00000000-0005-0000-0000-0000B4B60000}"/>
    <cellStyle name="Note 2 4 2 4" xfId="29899" xr:uid="{00000000-0005-0000-0000-0000B5B60000}"/>
    <cellStyle name="Note 2 4 2 4 2" xfId="29900" xr:uid="{00000000-0005-0000-0000-0000B6B60000}"/>
    <cellStyle name="Note 2 4 2 4 2 2" xfId="29901" xr:uid="{00000000-0005-0000-0000-0000B7B60000}"/>
    <cellStyle name="Note 2 4 2 4 2 2 2" xfId="29902" xr:uid="{00000000-0005-0000-0000-0000B8B60000}"/>
    <cellStyle name="Note 2 4 2 4 2 2 3" xfId="52433" xr:uid="{00000000-0005-0000-0000-0000B9B60000}"/>
    <cellStyle name="Note 2 4 2 4 2 3" xfId="29903" xr:uid="{00000000-0005-0000-0000-0000BAB60000}"/>
    <cellStyle name="Note 2 4 2 4 2 4" xfId="29904" xr:uid="{00000000-0005-0000-0000-0000BBB60000}"/>
    <cellStyle name="Note 2 4 2 4 2 5" xfId="35608" xr:uid="{00000000-0005-0000-0000-0000BCB60000}"/>
    <cellStyle name="Note 2 4 2 4 2 6" xfId="52432" xr:uid="{00000000-0005-0000-0000-0000BDB60000}"/>
    <cellStyle name="Note 2 4 2 4 3" xfId="29905" xr:uid="{00000000-0005-0000-0000-0000BEB60000}"/>
    <cellStyle name="Note 2 4 2 4 3 2" xfId="29906" xr:uid="{00000000-0005-0000-0000-0000BFB60000}"/>
    <cellStyle name="Note 2 4 2 4 3 2 2" xfId="29907" xr:uid="{00000000-0005-0000-0000-0000C0B60000}"/>
    <cellStyle name="Note 2 4 2 4 3 3" xfId="29908" xr:uid="{00000000-0005-0000-0000-0000C1B60000}"/>
    <cellStyle name="Note 2 4 2 4 3 4" xfId="29909" xr:uid="{00000000-0005-0000-0000-0000C2B60000}"/>
    <cellStyle name="Note 2 4 2 4 3 5" xfId="52434" xr:uid="{00000000-0005-0000-0000-0000C3B60000}"/>
    <cellStyle name="Note 2 4 2 4 4" xfId="29910" xr:uid="{00000000-0005-0000-0000-0000C4B60000}"/>
    <cellStyle name="Note 2 4 2 4 4 2" xfId="29911" xr:uid="{00000000-0005-0000-0000-0000C5B60000}"/>
    <cellStyle name="Note 2 4 2 4 5" xfId="29912" xr:uid="{00000000-0005-0000-0000-0000C6B60000}"/>
    <cellStyle name="Note 2 4 2 4 6" xfId="29913" xr:uid="{00000000-0005-0000-0000-0000C7B60000}"/>
    <cellStyle name="Note 2 4 2 4 7" xfId="35607" xr:uid="{00000000-0005-0000-0000-0000C8B60000}"/>
    <cellStyle name="Note 2 4 2 4 8" xfId="52431" xr:uid="{00000000-0005-0000-0000-0000C9B60000}"/>
    <cellStyle name="Note 2 4 2 5" xfId="29914" xr:uid="{00000000-0005-0000-0000-0000CAB60000}"/>
    <cellStyle name="Note 2 4 2 5 2" xfId="29915" xr:uid="{00000000-0005-0000-0000-0000CBB60000}"/>
    <cellStyle name="Note 2 4 2 5 2 2" xfId="29916" xr:uid="{00000000-0005-0000-0000-0000CCB60000}"/>
    <cellStyle name="Note 2 4 2 5 2 2 2" xfId="29917" xr:uid="{00000000-0005-0000-0000-0000CDB60000}"/>
    <cellStyle name="Note 2 4 2 5 2 2 3" xfId="52437" xr:uid="{00000000-0005-0000-0000-0000CEB60000}"/>
    <cellStyle name="Note 2 4 2 5 2 3" xfId="29918" xr:uid="{00000000-0005-0000-0000-0000CFB60000}"/>
    <cellStyle name="Note 2 4 2 5 2 4" xfId="29919" xr:uid="{00000000-0005-0000-0000-0000D0B60000}"/>
    <cellStyle name="Note 2 4 2 5 2 5" xfId="35610" xr:uid="{00000000-0005-0000-0000-0000D1B60000}"/>
    <cellStyle name="Note 2 4 2 5 2 6" xfId="52436" xr:uid="{00000000-0005-0000-0000-0000D2B60000}"/>
    <cellStyle name="Note 2 4 2 5 3" xfId="29920" xr:uid="{00000000-0005-0000-0000-0000D3B60000}"/>
    <cellStyle name="Note 2 4 2 5 3 2" xfId="29921" xr:uid="{00000000-0005-0000-0000-0000D4B60000}"/>
    <cellStyle name="Note 2 4 2 5 3 3" xfId="52438" xr:uid="{00000000-0005-0000-0000-0000D5B60000}"/>
    <cellStyle name="Note 2 4 2 5 4" xfId="29922" xr:uid="{00000000-0005-0000-0000-0000D6B60000}"/>
    <cellStyle name="Note 2 4 2 5 5" xfId="29923" xr:uid="{00000000-0005-0000-0000-0000D7B60000}"/>
    <cellStyle name="Note 2 4 2 5 6" xfId="35609" xr:uid="{00000000-0005-0000-0000-0000D8B60000}"/>
    <cellStyle name="Note 2 4 2 5 7" xfId="52435" xr:uid="{00000000-0005-0000-0000-0000D9B60000}"/>
    <cellStyle name="Note 2 4 2 6" xfId="29924" xr:uid="{00000000-0005-0000-0000-0000DAB60000}"/>
    <cellStyle name="Note 2 4 2 6 2" xfId="29925" xr:uid="{00000000-0005-0000-0000-0000DBB60000}"/>
    <cellStyle name="Note 2 4 2 6 2 2" xfId="29926" xr:uid="{00000000-0005-0000-0000-0000DCB60000}"/>
    <cellStyle name="Note 2 4 2 6 2 3" xfId="52440" xr:uid="{00000000-0005-0000-0000-0000DDB60000}"/>
    <cellStyle name="Note 2 4 2 6 3" xfId="29927" xr:uid="{00000000-0005-0000-0000-0000DEB60000}"/>
    <cellStyle name="Note 2 4 2 6 4" xfId="29928" xr:uid="{00000000-0005-0000-0000-0000DFB60000}"/>
    <cellStyle name="Note 2 4 2 6 5" xfId="35611" xr:uid="{00000000-0005-0000-0000-0000E0B60000}"/>
    <cellStyle name="Note 2 4 2 6 6" xfId="52439" xr:uid="{00000000-0005-0000-0000-0000E1B60000}"/>
    <cellStyle name="Note 2 4 2 7" xfId="29929" xr:uid="{00000000-0005-0000-0000-0000E2B60000}"/>
    <cellStyle name="Note 2 4 2 7 2" xfId="29930" xr:uid="{00000000-0005-0000-0000-0000E3B60000}"/>
    <cellStyle name="Note 2 4 2 7 2 2" xfId="29931" xr:uid="{00000000-0005-0000-0000-0000E4B60000}"/>
    <cellStyle name="Note 2 4 2 7 2 3" xfId="52442" xr:uid="{00000000-0005-0000-0000-0000E5B60000}"/>
    <cellStyle name="Note 2 4 2 7 3" xfId="29932" xr:uid="{00000000-0005-0000-0000-0000E6B60000}"/>
    <cellStyle name="Note 2 4 2 7 4" xfId="29933" xr:uid="{00000000-0005-0000-0000-0000E7B60000}"/>
    <cellStyle name="Note 2 4 2 7 5" xfId="35612" xr:uid="{00000000-0005-0000-0000-0000E8B60000}"/>
    <cellStyle name="Note 2 4 2 7 6" xfId="52441" xr:uid="{00000000-0005-0000-0000-0000E9B60000}"/>
    <cellStyle name="Note 2 4 2 8" xfId="29934" xr:uid="{00000000-0005-0000-0000-0000EAB60000}"/>
    <cellStyle name="Note 2 4 2 8 2" xfId="52444" xr:uid="{00000000-0005-0000-0000-0000EBB60000}"/>
    <cellStyle name="Note 2 4 2 8 3" xfId="52443" xr:uid="{00000000-0005-0000-0000-0000ECB60000}"/>
    <cellStyle name="Note 2 4 2 9" xfId="29935" xr:uid="{00000000-0005-0000-0000-0000EDB60000}"/>
    <cellStyle name="Note 2 4 2 9 2" xfId="29936" xr:uid="{00000000-0005-0000-0000-0000EEB60000}"/>
    <cellStyle name="Note 2 4 2 9 2 2" xfId="52446" xr:uid="{00000000-0005-0000-0000-0000EFB60000}"/>
    <cellStyle name="Note 2 4 2 9 3" xfId="40375" xr:uid="{00000000-0005-0000-0000-0000F0B60000}"/>
    <cellStyle name="Note 2 4 2 9 4" xfId="52445" xr:uid="{00000000-0005-0000-0000-0000F1B60000}"/>
    <cellStyle name="Note 2 4 3" xfId="29937" xr:uid="{00000000-0005-0000-0000-0000F2B60000}"/>
    <cellStyle name="Note 2 4 3 10" xfId="29938" xr:uid="{00000000-0005-0000-0000-0000F3B60000}"/>
    <cellStyle name="Note 2 4 3 11" xfId="35613" xr:uid="{00000000-0005-0000-0000-0000F4B60000}"/>
    <cellStyle name="Note 2 4 3 12" xfId="52447" xr:uid="{00000000-0005-0000-0000-0000F5B60000}"/>
    <cellStyle name="Note 2 4 3 2" xfId="29939" xr:uid="{00000000-0005-0000-0000-0000F6B60000}"/>
    <cellStyle name="Note 2 4 3 2 10" xfId="35614" xr:uid="{00000000-0005-0000-0000-0000F7B60000}"/>
    <cellStyle name="Note 2 4 3 2 11" xfId="52448" xr:uid="{00000000-0005-0000-0000-0000F8B60000}"/>
    <cellStyle name="Note 2 4 3 2 2" xfId="29940" xr:uid="{00000000-0005-0000-0000-0000F9B60000}"/>
    <cellStyle name="Note 2 4 3 2 2 2" xfId="29941" xr:uid="{00000000-0005-0000-0000-0000FAB60000}"/>
    <cellStyle name="Note 2 4 3 2 2 2 2" xfId="29942" xr:uid="{00000000-0005-0000-0000-0000FBB60000}"/>
    <cellStyle name="Note 2 4 3 2 2 2 2 2" xfId="29943" xr:uid="{00000000-0005-0000-0000-0000FCB60000}"/>
    <cellStyle name="Note 2 4 3 2 2 2 2 3" xfId="52451" xr:uid="{00000000-0005-0000-0000-0000FDB60000}"/>
    <cellStyle name="Note 2 4 3 2 2 2 3" xfId="29944" xr:uid="{00000000-0005-0000-0000-0000FEB60000}"/>
    <cellStyle name="Note 2 4 3 2 2 2 4" xfId="29945" xr:uid="{00000000-0005-0000-0000-0000FFB60000}"/>
    <cellStyle name="Note 2 4 3 2 2 2 5" xfId="40376" xr:uid="{00000000-0005-0000-0000-000000B70000}"/>
    <cellStyle name="Note 2 4 3 2 2 2 6" xfId="52450" xr:uid="{00000000-0005-0000-0000-000001B70000}"/>
    <cellStyle name="Note 2 4 3 2 2 3" xfId="29946" xr:uid="{00000000-0005-0000-0000-000002B70000}"/>
    <cellStyle name="Note 2 4 3 2 2 3 2" xfId="29947" xr:uid="{00000000-0005-0000-0000-000003B70000}"/>
    <cellStyle name="Note 2 4 3 2 2 3 3" xfId="52452" xr:uid="{00000000-0005-0000-0000-000004B70000}"/>
    <cellStyle name="Note 2 4 3 2 2 4" xfId="29948" xr:uid="{00000000-0005-0000-0000-000005B70000}"/>
    <cellStyle name="Note 2 4 3 2 2 5" xfId="29949" xr:uid="{00000000-0005-0000-0000-000006B70000}"/>
    <cellStyle name="Note 2 4 3 2 2 6" xfId="35615" xr:uid="{00000000-0005-0000-0000-000007B70000}"/>
    <cellStyle name="Note 2 4 3 2 2 7" xfId="52449" xr:uid="{00000000-0005-0000-0000-000008B70000}"/>
    <cellStyle name="Note 2 4 3 2 3" xfId="29950" xr:uid="{00000000-0005-0000-0000-000009B70000}"/>
    <cellStyle name="Note 2 4 3 2 3 2" xfId="29951" xr:uid="{00000000-0005-0000-0000-00000AB70000}"/>
    <cellStyle name="Note 2 4 3 2 3 2 2" xfId="29952" xr:uid="{00000000-0005-0000-0000-00000BB70000}"/>
    <cellStyle name="Note 2 4 3 2 3 2 2 2" xfId="29953" xr:uid="{00000000-0005-0000-0000-00000CB70000}"/>
    <cellStyle name="Note 2 4 3 2 3 2 2 3" xfId="52455" xr:uid="{00000000-0005-0000-0000-00000DB70000}"/>
    <cellStyle name="Note 2 4 3 2 3 2 3" xfId="29954" xr:uid="{00000000-0005-0000-0000-00000EB70000}"/>
    <cellStyle name="Note 2 4 3 2 3 2 4" xfId="29955" xr:uid="{00000000-0005-0000-0000-00000FB70000}"/>
    <cellStyle name="Note 2 4 3 2 3 2 5" xfId="40377" xr:uid="{00000000-0005-0000-0000-000010B70000}"/>
    <cellStyle name="Note 2 4 3 2 3 2 6" xfId="52454" xr:uid="{00000000-0005-0000-0000-000011B70000}"/>
    <cellStyle name="Note 2 4 3 2 3 3" xfId="29956" xr:uid="{00000000-0005-0000-0000-000012B70000}"/>
    <cellStyle name="Note 2 4 3 2 3 3 2" xfId="29957" xr:uid="{00000000-0005-0000-0000-000013B70000}"/>
    <cellStyle name="Note 2 4 3 2 3 3 3" xfId="52456" xr:uid="{00000000-0005-0000-0000-000014B70000}"/>
    <cellStyle name="Note 2 4 3 2 3 4" xfId="29958" xr:uid="{00000000-0005-0000-0000-000015B70000}"/>
    <cellStyle name="Note 2 4 3 2 3 5" xfId="29959" xr:uid="{00000000-0005-0000-0000-000016B70000}"/>
    <cellStyle name="Note 2 4 3 2 3 6" xfId="35616" xr:uid="{00000000-0005-0000-0000-000017B70000}"/>
    <cellStyle name="Note 2 4 3 2 3 7" xfId="52453" xr:uid="{00000000-0005-0000-0000-000018B70000}"/>
    <cellStyle name="Note 2 4 3 2 4" xfId="29960" xr:uid="{00000000-0005-0000-0000-000019B70000}"/>
    <cellStyle name="Note 2 4 3 2 4 2" xfId="29961" xr:uid="{00000000-0005-0000-0000-00001AB70000}"/>
    <cellStyle name="Note 2 4 3 2 4 2 2" xfId="29962" xr:uid="{00000000-0005-0000-0000-00001BB70000}"/>
    <cellStyle name="Note 2 4 3 2 4 2 3" xfId="52458" xr:uid="{00000000-0005-0000-0000-00001CB70000}"/>
    <cellStyle name="Note 2 4 3 2 4 3" xfId="29963" xr:uid="{00000000-0005-0000-0000-00001DB70000}"/>
    <cellStyle name="Note 2 4 3 2 4 4" xfId="29964" xr:uid="{00000000-0005-0000-0000-00001EB70000}"/>
    <cellStyle name="Note 2 4 3 2 4 5" xfId="40378" xr:uid="{00000000-0005-0000-0000-00001FB70000}"/>
    <cellStyle name="Note 2 4 3 2 4 6" xfId="52457" xr:uid="{00000000-0005-0000-0000-000020B70000}"/>
    <cellStyle name="Note 2 4 3 2 5" xfId="29965" xr:uid="{00000000-0005-0000-0000-000021B70000}"/>
    <cellStyle name="Note 2 4 3 2 5 2" xfId="29966" xr:uid="{00000000-0005-0000-0000-000022B70000}"/>
    <cellStyle name="Note 2 4 3 2 5 2 2" xfId="29967" xr:uid="{00000000-0005-0000-0000-000023B70000}"/>
    <cellStyle name="Note 2 4 3 2 5 3" xfId="29968" xr:uid="{00000000-0005-0000-0000-000024B70000}"/>
    <cellStyle name="Note 2 4 3 2 5 4" xfId="29969" xr:uid="{00000000-0005-0000-0000-000025B70000}"/>
    <cellStyle name="Note 2 4 3 2 5 5" xfId="52459" xr:uid="{00000000-0005-0000-0000-000026B70000}"/>
    <cellStyle name="Note 2 4 3 2 6" xfId="29970" xr:uid="{00000000-0005-0000-0000-000027B70000}"/>
    <cellStyle name="Note 2 4 3 2 6 2" xfId="29971" xr:uid="{00000000-0005-0000-0000-000028B70000}"/>
    <cellStyle name="Note 2 4 3 2 6 2 2" xfId="29972" xr:uid="{00000000-0005-0000-0000-000029B70000}"/>
    <cellStyle name="Note 2 4 3 2 6 3" xfId="29973" xr:uid="{00000000-0005-0000-0000-00002AB70000}"/>
    <cellStyle name="Note 2 4 3 2 6 4" xfId="29974" xr:uid="{00000000-0005-0000-0000-00002BB70000}"/>
    <cellStyle name="Note 2 4 3 2 7" xfId="29975" xr:uid="{00000000-0005-0000-0000-00002CB70000}"/>
    <cellStyle name="Note 2 4 3 2 7 2" xfId="29976" xr:uid="{00000000-0005-0000-0000-00002DB70000}"/>
    <cellStyle name="Note 2 4 3 2 8" xfId="29977" xr:uid="{00000000-0005-0000-0000-00002EB70000}"/>
    <cellStyle name="Note 2 4 3 2 9" xfId="29978" xr:uid="{00000000-0005-0000-0000-00002FB70000}"/>
    <cellStyle name="Note 2 4 3 3" xfId="29979" xr:uid="{00000000-0005-0000-0000-000030B70000}"/>
    <cellStyle name="Note 2 4 3 3 2" xfId="29980" xr:uid="{00000000-0005-0000-0000-000031B70000}"/>
    <cellStyle name="Note 2 4 3 3 2 2" xfId="29981" xr:uid="{00000000-0005-0000-0000-000032B70000}"/>
    <cellStyle name="Note 2 4 3 3 2 2 2" xfId="29982" xr:uid="{00000000-0005-0000-0000-000033B70000}"/>
    <cellStyle name="Note 2 4 3 3 2 2 3" xfId="52462" xr:uid="{00000000-0005-0000-0000-000034B70000}"/>
    <cellStyle name="Note 2 4 3 3 2 3" xfId="29983" xr:uid="{00000000-0005-0000-0000-000035B70000}"/>
    <cellStyle name="Note 2 4 3 3 2 4" xfId="29984" xr:uid="{00000000-0005-0000-0000-000036B70000}"/>
    <cellStyle name="Note 2 4 3 3 2 5" xfId="35618" xr:uid="{00000000-0005-0000-0000-000037B70000}"/>
    <cellStyle name="Note 2 4 3 3 2 6" xfId="52461" xr:uid="{00000000-0005-0000-0000-000038B70000}"/>
    <cellStyle name="Note 2 4 3 3 3" xfId="29985" xr:uid="{00000000-0005-0000-0000-000039B70000}"/>
    <cellStyle name="Note 2 4 3 3 3 2" xfId="29986" xr:uid="{00000000-0005-0000-0000-00003AB70000}"/>
    <cellStyle name="Note 2 4 3 3 3 2 2" xfId="29987" xr:uid="{00000000-0005-0000-0000-00003BB70000}"/>
    <cellStyle name="Note 2 4 3 3 3 3" xfId="29988" xr:uid="{00000000-0005-0000-0000-00003CB70000}"/>
    <cellStyle name="Note 2 4 3 3 3 4" xfId="29989" xr:uid="{00000000-0005-0000-0000-00003DB70000}"/>
    <cellStyle name="Note 2 4 3 3 3 5" xfId="52463" xr:uid="{00000000-0005-0000-0000-00003EB70000}"/>
    <cellStyle name="Note 2 4 3 3 4" xfId="29990" xr:uid="{00000000-0005-0000-0000-00003FB70000}"/>
    <cellStyle name="Note 2 4 3 3 4 2" xfId="29991" xr:uid="{00000000-0005-0000-0000-000040B70000}"/>
    <cellStyle name="Note 2 4 3 3 5" xfId="29992" xr:uid="{00000000-0005-0000-0000-000041B70000}"/>
    <cellStyle name="Note 2 4 3 3 6" xfId="29993" xr:uid="{00000000-0005-0000-0000-000042B70000}"/>
    <cellStyle name="Note 2 4 3 3 7" xfId="35617" xr:uid="{00000000-0005-0000-0000-000043B70000}"/>
    <cellStyle name="Note 2 4 3 3 8" xfId="52460" xr:uid="{00000000-0005-0000-0000-000044B70000}"/>
    <cellStyle name="Note 2 4 3 4" xfId="29994" xr:uid="{00000000-0005-0000-0000-000045B70000}"/>
    <cellStyle name="Note 2 4 3 4 2" xfId="29995" xr:uid="{00000000-0005-0000-0000-000046B70000}"/>
    <cellStyle name="Note 2 4 3 4 2 2" xfId="29996" xr:uid="{00000000-0005-0000-0000-000047B70000}"/>
    <cellStyle name="Note 2 4 3 4 2 2 2" xfId="29997" xr:uid="{00000000-0005-0000-0000-000048B70000}"/>
    <cellStyle name="Note 2 4 3 4 2 2 3" xfId="52466" xr:uid="{00000000-0005-0000-0000-000049B70000}"/>
    <cellStyle name="Note 2 4 3 4 2 3" xfId="29998" xr:uid="{00000000-0005-0000-0000-00004AB70000}"/>
    <cellStyle name="Note 2 4 3 4 2 4" xfId="29999" xr:uid="{00000000-0005-0000-0000-00004BB70000}"/>
    <cellStyle name="Note 2 4 3 4 2 5" xfId="40379" xr:uid="{00000000-0005-0000-0000-00004CB70000}"/>
    <cellStyle name="Note 2 4 3 4 2 6" xfId="52465" xr:uid="{00000000-0005-0000-0000-00004DB70000}"/>
    <cellStyle name="Note 2 4 3 4 3" xfId="30000" xr:uid="{00000000-0005-0000-0000-00004EB70000}"/>
    <cellStyle name="Note 2 4 3 4 3 2" xfId="30001" xr:uid="{00000000-0005-0000-0000-00004FB70000}"/>
    <cellStyle name="Note 2 4 3 4 3 3" xfId="52467" xr:uid="{00000000-0005-0000-0000-000050B70000}"/>
    <cellStyle name="Note 2 4 3 4 4" xfId="30002" xr:uid="{00000000-0005-0000-0000-000051B70000}"/>
    <cellStyle name="Note 2 4 3 4 5" xfId="30003" xr:uid="{00000000-0005-0000-0000-000052B70000}"/>
    <cellStyle name="Note 2 4 3 4 6" xfId="35619" xr:uid="{00000000-0005-0000-0000-000053B70000}"/>
    <cellStyle name="Note 2 4 3 4 7" xfId="52464" xr:uid="{00000000-0005-0000-0000-000054B70000}"/>
    <cellStyle name="Note 2 4 3 5" xfId="30004" xr:uid="{00000000-0005-0000-0000-000055B70000}"/>
    <cellStyle name="Note 2 4 3 5 2" xfId="30005" xr:uid="{00000000-0005-0000-0000-000056B70000}"/>
    <cellStyle name="Note 2 4 3 5 2 2" xfId="30006" xr:uid="{00000000-0005-0000-0000-000057B70000}"/>
    <cellStyle name="Note 2 4 3 5 2 3" xfId="52469" xr:uid="{00000000-0005-0000-0000-000058B70000}"/>
    <cellStyle name="Note 2 4 3 5 3" xfId="30007" xr:uid="{00000000-0005-0000-0000-000059B70000}"/>
    <cellStyle name="Note 2 4 3 5 4" xfId="30008" xr:uid="{00000000-0005-0000-0000-00005AB70000}"/>
    <cellStyle name="Note 2 4 3 5 5" xfId="35620" xr:uid="{00000000-0005-0000-0000-00005BB70000}"/>
    <cellStyle name="Note 2 4 3 5 6" xfId="52468" xr:uid="{00000000-0005-0000-0000-00005CB70000}"/>
    <cellStyle name="Note 2 4 3 6" xfId="30009" xr:uid="{00000000-0005-0000-0000-00005DB70000}"/>
    <cellStyle name="Note 2 4 3 6 2" xfId="30010" xr:uid="{00000000-0005-0000-0000-00005EB70000}"/>
    <cellStyle name="Note 2 4 3 6 2 2" xfId="30011" xr:uid="{00000000-0005-0000-0000-00005FB70000}"/>
    <cellStyle name="Note 2 4 3 6 2 3" xfId="52471" xr:uid="{00000000-0005-0000-0000-000060B70000}"/>
    <cellStyle name="Note 2 4 3 6 3" xfId="30012" xr:uid="{00000000-0005-0000-0000-000061B70000}"/>
    <cellStyle name="Note 2 4 3 6 4" xfId="30013" xr:uid="{00000000-0005-0000-0000-000062B70000}"/>
    <cellStyle name="Note 2 4 3 6 5" xfId="40380" xr:uid="{00000000-0005-0000-0000-000063B70000}"/>
    <cellStyle name="Note 2 4 3 6 6" xfId="52470" xr:uid="{00000000-0005-0000-0000-000064B70000}"/>
    <cellStyle name="Note 2 4 3 7" xfId="30014" xr:uid="{00000000-0005-0000-0000-000065B70000}"/>
    <cellStyle name="Note 2 4 3 7 2" xfId="52473" xr:uid="{00000000-0005-0000-0000-000066B70000}"/>
    <cellStyle name="Note 2 4 3 7 3" xfId="52472" xr:uid="{00000000-0005-0000-0000-000067B70000}"/>
    <cellStyle name="Note 2 4 3 8" xfId="30015" xr:uid="{00000000-0005-0000-0000-000068B70000}"/>
    <cellStyle name="Note 2 4 3 8 2" xfId="30016" xr:uid="{00000000-0005-0000-0000-000069B70000}"/>
    <cellStyle name="Note 2 4 3 8 2 2" xfId="52475" xr:uid="{00000000-0005-0000-0000-00006AB70000}"/>
    <cellStyle name="Note 2 4 3 8 3" xfId="40381" xr:uid="{00000000-0005-0000-0000-00006BB70000}"/>
    <cellStyle name="Note 2 4 3 8 4" xfId="52474" xr:uid="{00000000-0005-0000-0000-00006CB70000}"/>
    <cellStyle name="Note 2 4 3 9" xfId="30017" xr:uid="{00000000-0005-0000-0000-00006DB70000}"/>
    <cellStyle name="Note 2 4 3 9 2" xfId="52476" xr:uid="{00000000-0005-0000-0000-00006EB70000}"/>
    <cellStyle name="Note 2 4 4" xfId="30018" xr:uid="{00000000-0005-0000-0000-00006FB70000}"/>
    <cellStyle name="Note 2 4 4 10" xfId="35621" xr:uid="{00000000-0005-0000-0000-000070B70000}"/>
    <cellStyle name="Note 2 4 4 11" xfId="52477" xr:uid="{00000000-0005-0000-0000-000071B70000}"/>
    <cellStyle name="Note 2 4 4 2" xfId="30019" xr:uid="{00000000-0005-0000-0000-000072B70000}"/>
    <cellStyle name="Note 2 4 4 2 2" xfId="30020" xr:uid="{00000000-0005-0000-0000-000073B70000}"/>
    <cellStyle name="Note 2 4 4 2 2 2" xfId="30021" xr:uid="{00000000-0005-0000-0000-000074B70000}"/>
    <cellStyle name="Note 2 4 4 2 2 2 2" xfId="30022" xr:uid="{00000000-0005-0000-0000-000075B70000}"/>
    <cellStyle name="Note 2 4 4 2 2 2 3" xfId="52480" xr:uid="{00000000-0005-0000-0000-000076B70000}"/>
    <cellStyle name="Note 2 4 4 2 2 3" xfId="30023" xr:uid="{00000000-0005-0000-0000-000077B70000}"/>
    <cellStyle name="Note 2 4 4 2 2 4" xfId="30024" xr:uid="{00000000-0005-0000-0000-000078B70000}"/>
    <cellStyle name="Note 2 4 4 2 2 5" xfId="35623" xr:uid="{00000000-0005-0000-0000-000079B70000}"/>
    <cellStyle name="Note 2 4 4 2 2 6" xfId="52479" xr:uid="{00000000-0005-0000-0000-00007AB70000}"/>
    <cellStyle name="Note 2 4 4 2 3" xfId="30025" xr:uid="{00000000-0005-0000-0000-00007BB70000}"/>
    <cellStyle name="Note 2 4 4 2 3 2" xfId="30026" xr:uid="{00000000-0005-0000-0000-00007CB70000}"/>
    <cellStyle name="Note 2 4 4 2 3 2 2" xfId="30027" xr:uid="{00000000-0005-0000-0000-00007DB70000}"/>
    <cellStyle name="Note 2 4 4 2 3 3" xfId="30028" xr:uid="{00000000-0005-0000-0000-00007EB70000}"/>
    <cellStyle name="Note 2 4 4 2 3 4" xfId="30029" xr:uid="{00000000-0005-0000-0000-00007FB70000}"/>
    <cellStyle name="Note 2 4 4 2 3 5" xfId="52481" xr:uid="{00000000-0005-0000-0000-000080B70000}"/>
    <cellStyle name="Note 2 4 4 2 4" xfId="30030" xr:uid="{00000000-0005-0000-0000-000081B70000}"/>
    <cellStyle name="Note 2 4 4 2 4 2" xfId="30031" xr:uid="{00000000-0005-0000-0000-000082B70000}"/>
    <cellStyle name="Note 2 4 4 2 5" xfId="30032" xr:uid="{00000000-0005-0000-0000-000083B70000}"/>
    <cellStyle name="Note 2 4 4 2 6" xfId="30033" xr:uid="{00000000-0005-0000-0000-000084B70000}"/>
    <cellStyle name="Note 2 4 4 2 7" xfId="35622" xr:uid="{00000000-0005-0000-0000-000085B70000}"/>
    <cellStyle name="Note 2 4 4 2 8" xfId="52478" xr:uid="{00000000-0005-0000-0000-000086B70000}"/>
    <cellStyle name="Note 2 4 4 3" xfId="30034" xr:uid="{00000000-0005-0000-0000-000087B70000}"/>
    <cellStyle name="Note 2 4 4 3 2" xfId="30035" xr:uid="{00000000-0005-0000-0000-000088B70000}"/>
    <cellStyle name="Note 2 4 4 3 2 2" xfId="30036" xr:uid="{00000000-0005-0000-0000-000089B70000}"/>
    <cellStyle name="Note 2 4 4 3 2 2 2" xfId="30037" xr:uid="{00000000-0005-0000-0000-00008AB70000}"/>
    <cellStyle name="Note 2 4 4 3 2 2 3" xfId="52484" xr:uid="{00000000-0005-0000-0000-00008BB70000}"/>
    <cellStyle name="Note 2 4 4 3 2 3" xfId="30038" xr:uid="{00000000-0005-0000-0000-00008CB70000}"/>
    <cellStyle name="Note 2 4 4 3 2 4" xfId="30039" xr:uid="{00000000-0005-0000-0000-00008DB70000}"/>
    <cellStyle name="Note 2 4 4 3 2 5" xfId="35625" xr:uid="{00000000-0005-0000-0000-00008EB70000}"/>
    <cellStyle name="Note 2 4 4 3 2 6" xfId="52483" xr:uid="{00000000-0005-0000-0000-00008FB70000}"/>
    <cellStyle name="Note 2 4 4 3 3" xfId="30040" xr:uid="{00000000-0005-0000-0000-000090B70000}"/>
    <cellStyle name="Note 2 4 4 3 3 2" xfId="30041" xr:uid="{00000000-0005-0000-0000-000091B70000}"/>
    <cellStyle name="Note 2 4 4 3 3 3" xfId="52485" xr:uid="{00000000-0005-0000-0000-000092B70000}"/>
    <cellStyle name="Note 2 4 4 3 4" xfId="30042" xr:uid="{00000000-0005-0000-0000-000093B70000}"/>
    <cellStyle name="Note 2 4 4 3 5" xfId="30043" xr:uid="{00000000-0005-0000-0000-000094B70000}"/>
    <cellStyle name="Note 2 4 4 3 6" xfId="35624" xr:uid="{00000000-0005-0000-0000-000095B70000}"/>
    <cellStyle name="Note 2 4 4 3 7" xfId="52482" xr:uid="{00000000-0005-0000-0000-000096B70000}"/>
    <cellStyle name="Note 2 4 4 4" xfId="30044" xr:uid="{00000000-0005-0000-0000-000097B70000}"/>
    <cellStyle name="Note 2 4 4 4 2" xfId="30045" xr:uid="{00000000-0005-0000-0000-000098B70000}"/>
    <cellStyle name="Note 2 4 4 4 2 2" xfId="30046" xr:uid="{00000000-0005-0000-0000-000099B70000}"/>
    <cellStyle name="Note 2 4 4 4 2 3" xfId="52487" xr:uid="{00000000-0005-0000-0000-00009AB70000}"/>
    <cellStyle name="Note 2 4 4 4 3" xfId="30047" xr:uid="{00000000-0005-0000-0000-00009BB70000}"/>
    <cellStyle name="Note 2 4 4 4 4" xfId="30048" xr:uid="{00000000-0005-0000-0000-00009CB70000}"/>
    <cellStyle name="Note 2 4 4 4 5" xfId="35626" xr:uid="{00000000-0005-0000-0000-00009DB70000}"/>
    <cellStyle name="Note 2 4 4 4 6" xfId="52486" xr:uid="{00000000-0005-0000-0000-00009EB70000}"/>
    <cellStyle name="Note 2 4 4 5" xfId="30049" xr:uid="{00000000-0005-0000-0000-00009FB70000}"/>
    <cellStyle name="Note 2 4 4 5 2" xfId="30050" xr:uid="{00000000-0005-0000-0000-0000A0B70000}"/>
    <cellStyle name="Note 2 4 4 5 2 2" xfId="30051" xr:uid="{00000000-0005-0000-0000-0000A1B70000}"/>
    <cellStyle name="Note 2 4 4 5 2 3" xfId="52489" xr:uid="{00000000-0005-0000-0000-0000A2B70000}"/>
    <cellStyle name="Note 2 4 4 5 3" xfId="30052" xr:uid="{00000000-0005-0000-0000-0000A3B70000}"/>
    <cellStyle name="Note 2 4 4 5 4" xfId="30053" xr:uid="{00000000-0005-0000-0000-0000A4B70000}"/>
    <cellStyle name="Note 2 4 4 5 5" xfId="35627" xr:uid="{00000000-0005-0000-0000-0000A5B70000}"/>
    <cellStyle name="Note 2 4 4 5 6" xfId="52488" xr:uid="{00000000-0005-0000-0000-0000A6B70000}"/>
    <cellStyle name="Note 2 4 4 6" xfId="30054" xr:uid="{00000000-0005-0000-0000-0000A7B70000}"/>
    <cellStyle name="Note 2 4 4 6 2" xfId="52491" xr:uid="{00000000-0005-0000-0000-0000A8B70000}"/>
    <cellStyle name="Note 2 4 4 6 3" xfId="52490" xr:uid="{00000000-0005-0000-0000-0000A9B70000}"/>
    <cellStyle name="Note 2 4 4 7" xfId="30055" xr:uid="{00000000-0005-0000-0000-0000AAB70000}"/>
    <cellStyle name="Note 2 4 4 7 2" xfId="30056" xr:uid="{00000000-0005-0000-0000-0000ABB70000}"/>
    <cellStyle name="Note 2 4 4 7 2 2" xfId="52493" xr:uid="{00000000-0005-0000-0000-0000ACB70000}"/>
    <cellStyle name="Note 2 4 4 7 3" xfId="40382" xr:uid="{00000000-0005-0000-0000-0000ADB70000}"/>
    <cellStyle name="Note 2 4 4 7 4" xfId="52492" xr:uid="{00000000-0005-0000-0000-0000AEB70000}"/>
    <cellStyle name="Note 2 4 4 8" xfId="30057" xr:uid="{00000000-0005-0000-0000-0000AFB70000}"/>
    <cellStyle name="Note 2 4 4 8 2" xfId="52494" xr:uid="{00000000-0005-0000-0000-0000B0B70000}"/>
    <cellStyle name="Note 2 4 4 9" xfId="30058" xr:uid="{00000000-0005-0000-0000-0000B1B70000}"/>
    <cellStyle name="Note 2 4 5" xfId="30059" xr:uid="{00000000-0005-0000-0000-0000B2B70000}"/>
    <cellStyle name="Note 2 4 5 2" xfId="30060" xr:uid="{00000000-0005-0000-0000-0000B3B70000}"/>
    <cellStyle name="Note 2 4 5 2 2" xfId="30061" xr:uid="{00000000-0005-0000-0000-0000B4B70000}"/>
    <cellStyle name="Note 2 4 5 2 2 2" xfId="30062" xr:uid="{00000000-0005-0000-0000-0000B5B70000}"/>
    <cellStyle name="Note 2 4 5 2 2 3" xfId="52497" xr:uid="{00000000-0005-0000-0000-0000B6B70000}"/>
    <cellStyle name="Note 2 4 5 2 3" xfId="30063" xr:uid="{00000000-0005-0000-0000-0000B7B70000}"/>
    <cellStyle name="Note 2 4 5 2 4" xfId="30064" xr:uid="{00000000-0005-0000-0000-0000B8B70000}"/>
    <cellStyle name="Note 2 4 5 2 5" xfId="35629" xr:uid="{00000000-0005-0000-0000-0000B9B70000}"/>
    <cellStyle name="Note 2 4 5 2 6" xfId="52496" xr:uid="{00000000-0005-0000-0000-0000BAB70000}"/>
    <cellStyle name="Note 2 4 5 3" xfId="30065" xr:uid="{00000000-0005-0000-0000-0000BBB70000}"/>
    <cellStyle name="Note 2 4 5 3 2" xfId="30066" xr:uid="{00000000-0005-0000-0000-0000BCB70000}"/>
    <cellStyle name="Note 2 4 5 3 2 2" xfId="30067" xr:uid="{00000000-0005-0000-0000-0000BDB70000}"/>
    <cellStyle name="Note 2 4 5 3 3" xfId="30068" xr:uid="{00000000-0005-0000-0000-0000BEB70000}"/>
    <cellStyle name="Note 2 4 5 3 4" xfId="30069" xr:uid="{00000000-0005-0000-0000-0000BFB70000}"/>
    <cellStyle name="Note 2 4 5 3 5" xfId="52498" xr:uid="{00000000-0005-0000-0000-0000C0B70000}"/>
    <cellStyle name="Note 2 4 5 4" xfId="30070" xr:uid="{00000000-0005-0000-0000-0000C1B70000}"/>
    <cellStyle name="Note 2 4 5 4 2" xfId="30071" xr:uid="{00000000-0005-0000-0000-0000C2B70000}"/>
    <cellStyle name="Note 2 4 5 5" xfId="30072" xr:uid="{00000000-0005-0000-0000-0000C3B70000}"/>
    <cellStyle name="Note 2 4 5 6" xfId="30073" xr:uid="{00000000-0005-0000-0000-0000C4B70000}"/>
    <cellStyle name="Note 2 4 5 7" xfId="35628" xr:uid="{00000000-0005-0000-0000-0000C5B70000}"/>
    <cellStyle name="Note 2 4 5 8" xfId="52495" xr:uid="{00000000-0005-0000-0000-0000C6B70000}"/>
    <cellStyle name="Note 2 4 6" xfId="30074" xr:uid="{00000000-0005-0000-0000-0000C7B70000}"/>
    <cellStyle name="Note 2 4 6 2" xfId="30075" xr:uid="{00000000-0005-0000-0000-0000C8B70000}"/>
    <cellStyle name="Note 2 4 6 2 2" xfId="30076" xr:uid="{00000000-0005-0000-0000-0000C9B70000}"/>
    <cellStyle name="Note 2 4 6 2 2 2" xfId="30077" xr:uid="{00000000-0005-0000-0000-0000CAB70000}"/>
    <cellStyle name="Note 2 4 6 2 2 3" xfId="52501" xr:uid="{00000000-0005-0000-0000-0000CBB70000}"/>
    <cellStyle name="Note 2 4 6 2 3" xfId="30078" xr:uid="{00000000-0005-0000-0000-0000CCB70000}"/>
    <cellStyle name="Note 2 4 6 2 4" xfId="30079" xr:uid="{00000000-0005-0000-0000-0000CDB70000}"/>
    <cellStyle name="Note 2 4 6 2 5" xfId="35631" xr:uid="{00000000-0005-0000-0000-0000CEB70000}"/>
    <cellStyle name="Note 2 4 6 2 6" xfId="52500" xr:uid="{00000000-0005-0000-0000-0000CFB70000}"/>
    <cellStyle name="Note 2 4 6 3" xfId="30080" xr:uid="{00000000-0005-0000-0000-0000D0B70000}"/>
    <cellStyle name="Note 2 4 6 3 2" xfId="52503" xr:uid="{00000000-0005-0000-0000-0000D1B70000}"/>
    <cellStyle name="Note 2 4 6 3 3" xfId="52502" xr:uid="{00000000-0005-0000-0000-0000D2B70000}"/>
    <cellStyle name="Note 2 4 6 4" xfId="30081" xr:uid="{00000000-0005-0000-0000-0000D3B70000}"/>
    <cellStyle name="Note 2 4 6 4 2" xfId="30082" xr:uid="{00000000-0005-0000-0000-0000D4B70000}"/>
    <cellStyle name="Note 2 4 6 4 2 2" xfId="52505" xr:uid="{00000000-0005-0000-0000-0000D5B70000}"/>
    <cellStyle name="Note 2 4 6 4 3" xfId="40383" xr:uid="{00000000-0005-0000-0000-0000D6B70000}"/>
    <cellStyle name="Note 2 4 6 4 4" xfId="52504" xr:uid="{00000000-0005-0000-0000-0000D7B70000}"/>
    <cellStyle name="Note 2 4 6 5" xfId="30083" xr:uid="{00000000-0005-0000-0000-0000D8B70000}"/>
    <cellStyle name="Note 2 4 6 5 2" xfId="40384" xr:uid="{00000000-0005-0000-0000-0000D9B70000}"/>
    <cellStyle name="Note 2 4 6 5 2 2" xfId="52507" xr:uid="{00000000-0005-0000-0000-0000DAB70000}"/>
    <cellStyle name="Note 2 4 6 5 3" xfId="52506" xr:uid="{00000000-0005-0000-0000-0000DBB70000}"/>
    <cellStyle name="Note 2 4 6 6" xfId="30084" xr:uid="{00000000-0005-0000-0000-0000DCB70000}"/>
    <cellStyle name="Note 2 4 6 6 2" xfId="52508" xr:uid="{00000000-0005-0000-0000-0000DDB70000}"/>
    <cellStyle name="Note 2 4 6 7" xfId="35630" xr:uid="{00000000-0005-0000-0000-0000DEB70000}"/>
    <cellStyle name="Note 2 4 6 8" xfId="52499" xr:uid="{00000000-0005-0000-0000-0000DFB70000}"/>
    <cellStyle name="Note 2 4 7" xfId="30085" xr:uid="{00000000-0005-0000-0000-0000E0B70000}"/>
    <cellStyle name="Note 2 4 7 2" xfId="30086" xr:uid="{00000000-0005-0000-0000-0000E1B70000}"/>
    <cellStyle name="Note 2 4 7 2 2" xfId="30087" xr:uid="{00000000-0005-0000-0000-0000E2B70000}"/>
    <cellStyle name="Note 2 4 7 2 3" xfId="52510" xr:uid="{00000000-0005-0000-0000-0000E3B70000}"/>
    <cellStyle name="Note 2 4 7 3" xfId="30088" xr:uid="{00000000-0005-0000-0000-0000E4B70000}"/>
    <cellStyle name="Note 2 4 7 4" xfId="30089" xr:uid="{00000000-0005-0000-0000-0000E5B70000}"/>
    <cellStyle name="Note 2 4 7 5" xfId="35632" xr:uid="{00000000-0005-0000-0000-0000E6B70000}"/>
    <cellStyle name="Note 2 4 7 6" xfId="52509" xr:uid="{00000000-0005-0000-0000-0000E7B70000}"/>
    <cellStyle name="Note 2 4 8" xfId="30090" xr:uid="{00000000-0005-0000-0000-0000E8B70000}"/>
    <cellStyle name="Note 2 4 8 2" xfId="30091" xr:uid="{00000000-0005-0000-0000-0000E9B70000}"/>
    <cellStyle name="Note 2 4 8 2 2" xfId="30092" xr:uid="{00000000-0005-0000-0000-0000EAB70000}"/>
    <cellStyle name="Note 2 4 8 2 3" xfId="52512" xr:uid="{00000000-0005-0000-0000-0000EBB70000}"/>
    <cellStyle name="Note 2 4 8 3" xfId="30093" xr:uid="{00000000-0005-0000-0000-0000ECB70000}"/>
    <cellStyle name="Note 2 4 8 4" xfId="30094" xr:uid="{00000000-0005-0000-0000-0000EDB70000}"/>
    <cellStyle name="Note 2 4 8 5" xfId="35633" xr:uid="{00000000-0005-0000-0000-0000EEB70000}"/>
    <cellStyle name="Note 2 4 8 6" xfId="52511" xr:uid="{00000000-0005-0000-0000-0000EFB70000}"/>
    <cellStyle name="Note 2 4 9" xfId="30095" xr:uid="{00000000-0005-0000-0000-0000F0B70000}"/>
    <cellStyle name="Note 2 4 9 2" xfId="52514" xr:uid="{00000000-0005-0000-0000-0000F1B70000}"/>
    <cellStyle name="Note 2 4 9 3" xfId="52513" xr:uid="{00000000-0005-0000-0000-0000F2B70000}"/>
    <cellStyle name="Note 2 5" xfId="30096" xr:uid="{00000000-0005-0000-0000-0000F3B70000}"/>
    <cellStyle name="Note 2 5 10" xfId="30097" xr:uid="{00000000-0005-0000-0000-0000F4B70000}"/>
    <cellStyle name="Note 2 5 10 2" xfId="30098" xr:uid="{00000000-0005-0000-0000-0000F5B70000}"/>
    <cellStyle name="Note 2 5 11" xfId="30099" xr:uid="{00000000-0005-0000-0000-0000F6B70000}"/>
    <cellStyle name="Note 2 5 12" xfId="30100" xr:uid="{00000000-0005-0000-0000-0000F7B70000}"/>
    <cellStyle name="Note 2 5 13" xfId="35634" xr:uid="{00000000-0005-0000-0000-0000F8B70000}"/>
    <cellStyle name="Note 2 5 14" xfId="52515" xr:uid="{00000000-0005-0000-0000-0000F9B70000}"/>
    <cellStyle name="Note 2 5 2" xfId="30101" xr:uid="{00000000-0005-0000-0000-0000FAB70000}"/>
    <cellStyle name="Note 2 5 2 10" xfId="30102" xr:uid="{00000000-0005-0000-0000-0000FBB70000}"/>
    <cellStyle name="Note 2 5 2 11" xfId="30103" xr:uid="{00000000-0005-0000-0000-0000FCB70000}"/>
    <cellStyle name="Note 2 5 2 12" xfId="35635" xr:uid="{00000000-0005-0000-0000-0000FDB70000}"/>
    <cellStyle name="Note 2 5 2 13" xfId="52516" xr:uid="{00000000-0005-0000-0000-0000FEB70000}"/>
    <cellStyle name="Note 2 5 2 2" xfId="30104" xr:uid="{00000000-0005-0000-0000-0000FFB70000}"/>
    <cellStyle name="Note 2 5 2 2 10" xfId="30105" xr:uid="{00000000-0005-0000-0000-000000B80000}"/>
    <cellStyle name="Note 2 5 2 2 11" xfId="35636" xr:uid="{00000000-0005-0000-0000-000001B80000}"/>
    <cellStyle name="Note 2 5 2 2 12" xfId="52517" xr:uid="{00000000-0005-0000-0000-000002B80000}"/>
    <cellStyle name="Note 2 5 2 2 2" xfId="30106" xr:uid="{00000000-0005-0000-0000-000003B80000}"/>
    <cellStyle name="Note 2 5 2 2 2 10" xfId="35637" xr:uid="{00000000-0005-0000-0000-000004B80000}"/>
    <cellStyle name="Note 2 5 2 2 2 11" xfId="52518" xr:uid="{00000000-0005-0000-0000-000005B80000}"/>
    <cellStyle name="Note 2 5 2 2 2 2" xfId="30107" xr:uid="{00000000-0005-0000-0000-000006B80000}"/>
    <cellStyle name="Note 2 5 2 2 2 2 2" xfId="30108" xr:uid="{00000000-0005-0000-0000-000007B80000}"/>
    <cellStyle name="Note 2 5 2 2 2 2 2 2" xfId="30109" xr:uid="{00000000-0005-0000-0000-000008B80000}"/>
    <cellStyle name="Note 2 5 2 2 2 2 2 2 2" xfId="30110" xr:uid="{00000000-0005-0000-0000-000009B80000}"/>
    <cellStyle name="Note 2 5 2 2 2 2 2 2 3" xfId="52521" xr:uid="{00000000-0005-0000-0000-00000AB80000}"/>
    <cellStyle name="Note 2 5 2 2 2 2 2 3" xfId="30111" xr:uid="{00000000-0005-0000-0000-00000BB80000}"/>
    <cellStyle name="Note 2 5 2 2 2 2 2 4" xfId="30112" xr:uid="{00000000-0005-0000-0000-00000CB80000}"/>
    <cellStyle name="Note 2 5 2 2 2 2 2 5" xfId="40385" xr:uid="{00000000-0005-0000-0000-00000DB80000}"/>
    <cellStyle name="Note 2 5 2 2 2 2 2 6" xfId="52520" xr:uid="{00000000-0005-0000-0000-00000EB80000}"/>
    <cellStyle name="Note 2 5 2 2 2 2 3" xfId="30113" xr:uid="{00000000-0005-0000-0000-00000FB80000}"/>
    <cellStyle name="Note 2 5 2 2 2 2 3 2" xfId="30114" xr:uid="{00000000-0005-0000-0000-000010B80000}"/>
    <cellStyle name="Note 2 5 2 2 2 2 3 3" xfId="52522" xr:uid="{00000000-0005-0000-0000-000011B80000}"/>
    <cellStyle name="Note 2 5 2 2 2 2 4" xfId="30115" xr:uid="{00000000-0005-0000-0000-000012B80000}"/>
    <cellStyle name="Note 2 5 2 2 2 2 5" xfId="30116" xr:uid="{00000000-0005-0000-0000-000013B80000}"/>
    <cellStyle name="Note 2 5 2 2 2 2 6" xfId="35638" xr:uid="{00000000-0005-0000-0000-000014B80000}"/>
    <cellStyle name="Note 2 5 2 2 2 2 7" xfId="52519" xr:uid="{00000000-0005-0000-0000-000015B80000}"/>
    <cellStyle name="Note 2 5 2 2 2 3" xfId="30117" xr:uid="{00000000-0005-0000-0000-000016B80000}"/>
    <cellStyle name="Note 2 5 2 2 2 3 2" xfId="30118" xr:uid="{00000000-0005-0000-0000-000017B80000}"/>
    <cellStyle name="Note 2 5 2 2 2 3 2 2" xfId="30119" xr:uid="{00000000-0005-0000-0000-000018B80000}"/>
    <cellStyle name="Note 2 5 2 2 2 3 2 2 2" xfId="30120" xr:uid="{00000000-0005-0000-0000-000019B80000}"/>
    <cellStyle name="Note 2 5 2 2 2 3 2 2 3" xfId="52525" xr:uid="{00000000-0005-0000-0000-00001AB80000}"/>
    <cellStyle name="Note 2 5 2 2 2 3 2 3" xfId="30121" xr:uid="{00000000-0005-0000-0000-00001BB80000}"/>
    <cellStyle name="Note 2 5 2 2 2 3 2 4" xfId="30122" xr:uid="{00000000-0005-0000-0000-00001CB80000}"/>
    <cellStyle name="Note 2 5 2 2 2 3 2 5" xfId="40386" xr:uid="{00000000-0005-0000-0000-00001DB80000}"/>
    <cellStyle name="Note 2 5 2 2 2 3 2 6" xfId="52524" xr:uid="{00000000-0005-0000-0000-00001EB80000}"/>
    <cellStyle name="Note 2 5 2 2 2 3 3" xfId="30123" xr:uid="{00000000-0005-0000-0000-00001FB80000}"/>
    <cellStyle name="Note 2 5 2 2 2 3 3 2" xfId="30124" xr:uid="{00000000-0005-0000-0000-000020B80000}"/>
    <cellStyle name="Note 2 5 2 2 2 3 3 3" xfId="52526" xr:uid="{00000000-0005-0000-0000-000021B80000}"/>
    <cellStyle name="Note 2 5 2 2 2 3 4" xfId="30125" xr:uid="{00000000-0005-0000-0000-000022B80000}"/>
    <cellStyle name="Note 2 5 2 2 2 3 5" xfId="30126" xr:uid="{00000000-0005-0000-0000-000023B80000}"/>
    <cellStyle name="Note 2 5 2 2 2 3 6" xfId="35639" xr:uid="{00000000-0005-0000-0000-000024B80000}"/>
    <cellStyle name="Note 2 5 2 2 2 3 7" xfId="52523" xr:uid="{00000000-0005-0000-0000-000025B80000}"/>
    <cellStyle name="Note 2 5 2 2 2 4" xfId="30127" xr:uid="{00000000-0005-0000-0000-000026B80000}"/>
    <cellStyle name="Note 2 5 2 2 2 4 2" xfId="30128" xr:uid="{00000000-0005-0000-0000-000027B80000}"/>
    <cellStyle name="Note 2 5 2 2 2 4 2 2" xfId="30129" xr:uid="{00000000-0005-0000-0000-000028B80000}"/>
    <cellStyle name="Note 2 5 2 2 2 4 2 3" xfId="52528" xr:uid="{00000000-0005-0000-0000-000029B80000}"/>
    <cellStyle name="Note 2 5 2 2 2 4 3" xfId="30130" xr:uid="{00000000-0005-0000-0000-00002AB80000}"/>
    <cellStyle name="Note 2 5 2 2 2 4 4" xfId="30131" xr:uid="{00000000-0005-0000-0000-00002BB80000}"/>
    <cellStyle name="Note 2 5 2 2 2 4 5" xfId="40387" xr:uid="{00000000-0005-0000-0000-00002CB80000}"/>
    <cellStyle name="Note 2 5 2 2 2 4 6" xfId="52527" xr:uid="{00000000-0005-0000-0000-00002DB80000}"/>
    <cellStyle name="Note 2 5 2 2 2 5" xfId="30132" xr:uid="{00000000-0005-0000-0000-00002EB80000}"/>
    <cellStyle name="Note 2 5 2 2 2 5 2" xfId="30133" xr:uid="{00000000-0005-0000-0000-00002FB80000}"/>
    <cellStyle name="Note 2 5 2 2 2 5 2 2" xfId="30134" xr:uid="{00000000-0005-0000-0000-000030B80000}"/>
    <cellStyle name="Note 2 5 2 2 2 5 3" xfId="30135" xr:uid="{00000000-0005-0000-0000-000031B80000}"/>
    <cellStyle name="Note 2 5 2 2 2 5 4" xfId="30136" xr:uid="{00000000-0005-0000-0000-000032B80000}"/>
    <cellStyle name="Note 2 5 2 2 2 5 5" xfId="52529" xr:uid="{00000000-0005-0000-0000-000033B80000}"/>
    <cellStyle name="Note 2 5 2 2 2 6" xfId="30137" xr:uid="{00000000-0005-0000-0000-000034B80000}"/>
    <cellStyle name="Note 2 5 2 2 2 6 2" xfId="30138" xr:uid="{00000000-0005-0000-0000-000035B80000}"/>
    <cellStyle name="Note 2 5 2 2 2 6 2 2" xfId="30139" xr:uid="{00000000-0005-0000-0000-000036B80000}"/>
    <cellStyle name="Note 2 5 2 2 2 6 3" xfId="30140" xr:uid="{00000000-0005-0000-0000-000037B80000}"/>
    <cellStyle name="Note 2 5 2 2 2 6 4" xfId="30141" xr:uid="{00000000-0005-0000-0000-000038B80000}"/>
    <cellStyle name="Note 2 5 2 2 2 7" xfId="30142" xr:uid="{00000000-0005-0000-0000-000039B80000}"/>
    <cellStyle name="Note 2 5 2 2 2 7 2" xfId="30143" xr:uid="{00000000-0005-0000-0000-00003AB80000}"/>
    <cellStyle name="Note 2 5 2 2 2 8" xfId="30144" xr:uid="{00000000-0005-0000-0000-00003BB80000}"/>
    <cellStyle name="Note 2 5 2 2 2 9" xfId="30145" xr:uid="{00000000-0005-0000-0000-00003CB80000}"/>
    <cellStyle name="Note 2 5 2 2 3" xfId="30146" xr:uid="{00000000-0005-0000-0000-00003DB80000}"/>
    <cellStyle name="Note 2 5 2 2 3 2" xfId="30147" xr:uid="{00000000-0005-0000-0000-00003EB80000}"/>
    <cellStyle name="Note 2 5 2 2 3 2 2" xfId="30148" xr:uid="{00000000-0005-0000-0000-00003FB80000}"/>
    <cellStyle name="Note 2 5 2 2 3 2 2 2" xfId="30149" xr:uid="{00000000-0005-0000-0000-000040B80000}"/>
    <cellStyle name="Note 2 5 2 2 3 2 2 3" xfId="52532" xr:uid="{00000000-0005-0000-0000-000041B80000}"/>
    <cellStyle name="Note 2 5 2 2 3 2 3" xfId="30150" xr:uid="{00000000-0005-0000-0000-000042B80000}"/>
    <cellStyle name="Note 2 5 2 2 3 2 4" xfId="30151" xr:uid="{00000000-0005-0000-0000-000043B80000}"/>
    <cellStyle name="Note 2 5 2 2 3 2 5" xfId="35641" xr:uid="{00000000-0005-0000-0000-000044B80000}"/>
    <cellStyle name="Note 2 5 2 2 3 2 6" xfId="52531" xr:uid="{00000000-0005-0000-0000-000045B80000}"/>
    <cellStyle name="Note 2 5 2 2 3 3" xfId="30152" xr:uid="{00000000-0005-0000-0000-000046B80000}"/>
    <cellStyle name="Note 2 5 2 2 3 3 2" xfId="30153" xr:uid="{00000000-0005-0000-0000-000047B80000}"/>
    <cellStyle name="Note 2 5 2 2 3 3 3" xfId="52533" xr:uid="{00000000-0005-0000-0000-000048B80000}"/>
    <cellStyle name="Note 2 5 2 2 3 4" xfId="30154" xr:uid="{00000000-0005-0000-0000-000049B80000}"/>
    <cellStyle name="Note 2 5 2 2 3 5" xfId="30155" xr:uid="{00000000-0005-0000-0000-00004AB80000}"/>
    <cellStyle name="Note 2 5 2 2 3 6" xfId="35640" xr:uid="{00000000-0005-0000-0000-00004BB80000}"/>
    <cellStyle name="Note 2 5 2 2 3 7" xfId="52530" xr:uid="{00000000-0005-0000-0000-00004CB80000}"/>
    <cellStyle name="Note 2 5 2 2 4" xfId="30156" xr:uid="{00000000-0005-0000-0000-00004DB80000}"/>
    <cellStyle name="Note 2 5 2 2 4 2" xfId="30157" xr:uid="{00000000-0005-0000-0000-00004EB80000}"/>
    <cellStyle name="Note 2 5 2 2 4 2 2" xfId="30158" xr:uid="{00000000-0005-0000-0000-00004FB80000}"/>
    <cellStyle name="Note 2 5 2 2 4 2 2 2" xfId="30159" xr:uid="{00000000-0005-0000-0000-000050B80000}"/>
    <cellStyle name="Note 2 5 2 2 4 2 2 3" xfId="52536" xr:uid="{00000000-0005-0000-0000-000051B80000}"/>
    <cellStyle name="Note 2 5 2 2 4 2 3" xfId="30160" xr:uid="{00000000-0005-0000-0000-000052B80000}"/>
    <cellStyle name="Note 2 5 2 2 4 2 4" xfId="30161" xr:uid="{00000000-0005-0000-0000-000053B80000}"/>
    <cellStyle name="Note 2 5 2 2 4 2 5" xfId="40388" xr:uid="{00000000-0005-0000-0000-000054B80000}"/>
    <cellStyle name="Note 2 5 2 2 4 2 6" xfId="52535" xr:uid="{00000000-0005-0000-0000-000055B80000}"/>
    <cellStyle name="Note 2 5 2 2 4 3" xfId="30162" xr:uid="{00000000-0005-0000-0000-000056B80000}"/>
    <cellStyle name="Note 2 5 2 2 4 3 2" xfId="30163" xr:uid="{00000000-0005-0000-0000-000057B80000}"/>
    <cellStyle name="Note 2 5 2 2 4 3 3" xfId="52537" xr:uid="{00000000-0005-0000-0000-000058B80000}"/>
    <cellStyle name="Note 2 5 2 2 4 4" xfId="30164" xr:uid="{00000000-0005-0000-0000-000059B80000}"/>
    <cellStyle name="Note 2 5 2 2 4 5" xfId="30165" xr:uid="{00000000-0005-0000-0000-00005AB80000}"/>
    <cellStyle name="Note 2 5 2 2 4 6" xfId="35642" xr:uid="{00000000-0005-0000-0000-00005BB80000}"/>
    <cellStyle name="Note 2 5 2 2 4 7" xfId="52534" xr:uid="{00000000-0005-0000-0000-00005CB80000}"/>
    <cellStyle name="Note 2 5 2 2 5" xfId="30166" xr:uid="{00000000-0005-0000-0000-00005DB80000}"/>
    <cellStyle name="Note 2 5 2 2 5 2" xfId="30167" xr:uid="{00000000-0005-0000-0000-00005EB80000}"/>
    <cellStyle name="Note 2 5 2 2 5 2 2" xfId="30168" xr:uid="{00000000-0005-0000-0000-00005FB80000}"/>
    <cellStyle name="Note 2 5 2 2 5 2 3" xfId="52539" xr:uid="{00000000-0005-0000-0000-000060B80000}"/>
    <cellStyle name="Note 2 5 2 2 5 3" xfId="30169" xr:uid="{00000000-0005-0000-0000-000061B80000}"/>
    <cellStyle name="Note 2 5 2 2 5 4" xfId="30170" xr:uid="{00000000-0005-0000-0000-000062B80000}"/>
    <cellStyle name="Note 2 5 2 2 5 5" xfId="35643" xr:uid="{00000000-0005-0000-0000-000063B80000}"/>
    <cellStyle name="Note 2 5 2 2 5 6" xfId="52538" xr:uid="{00000000-0005-0000-0000-000064B80000}"/>
    <cellStyle name="Note 2 5 2 2 6" xfId="30171" xr:uid="{00000000-0005-0000-0000-000065B80000}"/>
    <cellStyle name="Note 2 5 2 2 6 2" xfId="30172" xr:uid="{00000000-0005-0000-0000-000066B80000}"/>
    <cellStyle name="Note 2 5 2 2 6 2 2" xfId="30173" xr:uid="{00000000-0005-0000-0000-000067B80000}"/>
    <cellStyle name="Note 2 5 2 2 6 3" xfId="30174" xr:uid="{00000000-0005-0000-0000-000068B80000}"/>
    <cellStyle name="Note 2 5 2 2 6 4" xfId="30175" xr:uid="{00000000-0005-0000-0000-000069B80000}"/>
    <cellStyle name="Note 2 5 2 2 6 5" xfId="52540" xr:uid="{00000000-0005-0000-0000-00006AB80000}"/>
    <cellStyle name="Note 2 5 2 2 7" xfId="30176" xr:uid="{00000000-0005-0000-0000-00006BB80000}"/>
    <cellStyle name="Note 2 5 2 2 7 2" xfId="30177" xr:uid="{00000000-0005-0000-0000-00006CB80000}"/>
    <cellStyle name="Note 2 5 2 2 7 2 2" xfId="30178" xr:uid="{00000000-0005-0000-0000-00006DB80000}"/>
    <cellStyle name="Note 2 5 2 2 7 3" xfId="30179" xr:uid="{00000000-0005-0000-0000-00006EB80000}"/>
    <cellStyle name="Note 2 5 2 2 7 4" xfId="30180" xr:uid="{00000000-0005-0000-0000-00006FB80000}"/>
    <cellStyle name="Note 2 5 2 2 8" xfId="30181" xr:uid="{00000000-0005-0000-0000-000070B80000}"/>
    <cellStyle name="Note 2 5 2 2 8 2" xfId="30182" xr:uid="{00000000-0005-0000-0000-000071B80000}"/>
    <cellStyle name="Note 2 5 2 2 9" xfId="30183" xr:uid="{00000000-0005-0000-0000-000072B80000}"/>
    <cellStyle name="Note 2 5 2 3" xfId="30184" xr:uid="{00000000-0005-0000-0000-000073B80000}"/>
    <cellStyle name="Note 2 5 2 3 10" xfId="35644" xr:uid="{00000000-0005-0000-0000-000074B80000}"/>
    <cellStyle name="Note 2 5 2 3 11" xfId="52541" xr:uid="{00000000-0005-0000-0000-000075B80000}"/>
    <cellStyle name="Note 2 5 2 3 2" xfId="30185" xr:uid="{00000000-0005-0000-0000-000076B80000}"/>
    <cellStyle name="Note 2 5 2 3 2 2" xfId="30186" xr:uid="{00000000-0005-0000-0000-000077B80000}"/>
    <cellStyle name="Note 2 5 2 3 2 2 2" xfId="30187" xr:uid="{00000000-0005-0000-0000-000078B80000}"/>
    <cellStyle name="Note 2 5 2 3 2 2 2 2" xfId="30188" xr:uid="{00000000-0005-0000-0000-000079B80000}"/>
    <cellStyle name="Note 2 5 2 3 2 2 2 3" xfId="52544" xr:uid="{00000000-0005-0000-0000-00007AB80000}"/>
    <cellStyle name="Note 2 5 2 3 2 2 3" xfId="30189" xr:uid="{00000000-0005-0000-0000-00007BB80000}"/>
    <cellStyle name="Note 2 5 2 3 2 2 4" xfId="30190" xr:uid="{00000000-0005-0000-0000-00007CB80000}"/>
    <cellStyle name="Note 2 5 2 3 2 2 5" xfId="35646" xr:uid="{00000000-0005-0000-0000-00007DB80000}"/>
    <cellStyle name="Note 2 5 2 3 2 2 6" xfId="52543" xr:uid="{00000000-0005-0000-0000-00007EB80000}"/>
    <cellStyle name="Note 2 5 2 3 2 3" xfId="30191" xr:uid="{00000000-0005-0000-0000-00007FB80000}"/>
    <cellStyle name="Note 2 5 2 3 2 3 2" xfId="30192" xr:uid="{00000000-0005-0000-0000-000080B80000}"/>
    <cellStyle name="Note 2 5 2 3 2 3 3" xfId="52545" xr:uid="{00000000-0005-0000-0000-000081B80000}"/>
    <cellStyle name="Note 2 5 2 3 2 4" xfId="30193" xr:uid="{00000000-0005-0000-0000-000082B80000}"/>
    <cellStyle name="Note 2 5 2 3 2 5" xfId="30194" xr:uid="{00000000-0005-0000-0000-000083B80000}"/>
    <cellStyle name="Note 2 5 2 3 2 6" xfId="35645" xr:uid="{00000000-0005-0000-0000-000084B80000}"/>
    <cellStyle name="Note 2 5 2 3 2 7" xfId="52542" xr:uid="{00000000-0005-0000-0000-000085B80000}"/>
    <cellStyle name="Note 2 5 2 3 3" xfId="30195" xr:uid="{00000000-0005-0000-0000-000086B80000}"/>
    <cellStyle name="Note 2 5 2 3 3 2" xfId="30196" xr:uid="{00000000-0005-0000-0000-000087B80000}"/>
    <cellStyle name="Note 2 5 2 3 3 2 2" xfId="30197" xr:uid="{00000000-0005-0000-0000-000088B80000}"/>
    <cellStyle name="Note 2 5 2 3 3 2 2 2" xfId="30198" xr:uid="{00000000-0005-0000-0000-000089B80000}"/>
    <cellStyle name="Note 2 5 2 3 3 2 2 3" xfId="52548" xr:uid="{00000000-0005-0000-0000-00008AB80000}"/>
    <cellStyle name="Note 2 5 2 3 3 2 3" xfId="30199" xr:uid="{00000000-0005-0000-0000-00008BB80000}"/>
    <cellStyle name="Note 2 5 2 3 3 2 4" xfId="30200" xr:uid="{00000000-0005-0000-0000-00008CB80000}"/>
    <cellStyle name="Note 2 5 2 3 3 2 5" xfId="35648" xr:uid="{00000000-0005-0000-0000-00008DB80000}"/>
    <cellStyle name="Note 2 5 2 3 3 2 6" xfId="52547" xr:uid="{00000000-0005-0000-0000-00008EB80000}"/>
    <cellStyle name="Note 2 5 2 3 3 3" xfId="30201" xr:uid="{00000000-0005-0000-0000-00008FB80000}"/>
    <cellStyle name="Note 2 5 2 3 3 3 2" xfId="30202" xr:uid="{00000000-0005-0000-0000-000090B80000}"/>
    <cellStyle name="Note 2 5 2 3 3 3 3" xfId="52549" xr:uid="{00000000-0005-0000-0000-000091B80000}"/>
    <cellStyle name="Note 2 5 2 3 3 4" xfId="30203" xr:uid="{00000000-0005-0000-0000-000092B80000}"/>
    <cellStyle name="Note 2 5 2 3 3 5" xfId="30204" xr:uid="{00000000-0005-0000-0000-000093B80000}"/>
    <cellStyle name="Note 2 5 2 3 3 6" xfId="35647" xr:uid="{00000000-0005-0000-0000-000094B80000}"/>
    <cellStyle name="Note 2 5 2 3 3 7" xfId="52546" xr:uid="{00000000-0005-0000-0000-000095B80000}"/>
    <cellStyle name="Note 2 5 2 3 4" xfId="30205" xr:uid="{00000000-0005-0000-0000-000096B80000}"/>
    <cellStyle name="Note 2 5 2 3 4 2" xfId="30206" xr:uid="{00000000-0005-0000-0000-000097B80000}"/>
    <cellStyle name="Note 2 5 2 3 4 2 2" xfId="30207" xr:uid="{00000000-0005-0000-0000-000098B80000}"/>
    <cellStyle name="Note 2 5 2 3 4 2 3" xfId="52551" xr:uid="{00000000-0005-0000-0000-000099B80000}"/>
    <cellStyle name="Note 2 5 2 3 4 3" xfId="30208" xr:uid="{00000000-0005-0000-0000-00009AB80000}"/>
    <cellStyle name="Note 2 5 2 3 4 4" xfId="30209" xr:uid="{00000000-0005-0000-0000-00009BB80000}"/>
    <cellStyle name="Note 2 5 2 3 4 5" xfId="35649" xr:uid="{00000000-0005-0000-0000-00009CB80000}"/>
    <cellStyle name="Note 2 5 2 3 4 6" xfId="52550" xr:uid="{00000000-0005-0000-0000-00009DB80000}"/>
    <cellStyle name="Note 2 5 2 3 5" xfId="30210" xr:uid="{00000000-0005-0000-0000-00009EB80000}"/>
    <cellStyle name="Note 2 5 2 3 5 2" xfId="30211" xr:uid="{00000000-0005-0000-0000-00009FB80000}"/>
    <cellStyle name="Note 2 5 2 3 5 2 2" xfId="30212" xr:uid="{00000000-0005-0000-0000-0000A0B80000}"/>
    <cellStyle name="Note 2 5 2 3 5 3" xfId="30213" xr:uid="{00000000-0005-0000-0000-0000A1B80000}"/>
    <cellStyle name="Note 2 5 2 3 5 4" xfId="30214" xr:uid="{00000000-0005-0000-0000-0000A2B80000}"/>
    <cellStyle name="Note 2 5 2 3 5 5" xfId="35650" xr:uid="{00000000-0005-0000-0000-0000A3B80000}"/>
    <cellStyle name="Note 2 5 2 3 5 6" xfId="52552" xr:uid="{00000000-0005-0000-0000-0000A4B80000}"/>
    <cellStyle name="Note 2 5 2 3 6" xfId="30215" xr:uid="{00000000-0005-0000-0000-0000A5B80000}"/>
    <cellStyle name="Note 2 5 2 3 6 2" xfId="30216" xr:uid="{00000000-0005-0000-0000-0000A6B80000}"/>
    <cellStyle name="Note 2 5 2 3 6 2 2" xfId="30217" xr:uid="{00000000-0005-0000-0000-0000A7B80000}"/>
    <cellStyle name="Note 2 5 2 3 6 3" xfId="30218" xr:uid="{00000000-0005-0000-0000-0000A8B80000}"/>
    <cellStyle name="Note 2 5 2 3 6 4" xfId="30219" xr:uid="{00000000-0005-0000-0000-0000A9B80000}"/>
    <cellStyle name="Note 2 5 2 3 7" xfId="30220" xr:uid="{00000000-0005-0000-0000-0000AAB80000}"/>
    <cellStyle name="Note 2 5 2 3 7 2" xfId="30221" xr:uid="{00000000-0005-0000-0000-0000ABB80000}"/>
    <cellStyle name="Note 2 5 2 3 8" xfId="30222" xr:uid="{00000000-0005-0000-0000-0000ACB80000}"/>
    <cellStyle name="Note 2 5 2 3 9" xfId="30223" xr:uid="{00000000-0005-0000-0000-0000ADB80000}"/>
    <cellStyle name="Note 2 5 2 4" xfId="30224" xr:uid="{00000000-0005-0000-0000-0000AEB80000}"/>
    <cellStyle name="Note 2 5 2 4 2" xfId="30225" xr:uid="{00000000-0005-0000-0000-0000AFB80000}"/>
    <cellStyle name="Note 2 5 2 4 2 2" xfId="30226" xr:uid="{00000000-0005-0000-0000-0000B0B80000}"/>
    <cellStyle name="Note 2 5 2 4 2 2 2" xfId="30227" xr:uid="{00000000-0005-0000-0000-0000B1B80000}"/>
    <cellStyle name="Note 2 5 2 4 2 2 3" xfId="52555" xr:uid="{00000000-0005-0000-0000-0000B2B80000}"/>
    <cellStyle name="Note 2 5 2 4 2 3" xfId="30228" xr:uid="{00000000-0005-0000-0000-0000B3B80000}"/>
    <cellStyle name="Note 2 5 2 4 2 4" xfId="30229" xr:uid="{00000000-0005-0000-0000-0000B4B80000}"/>
    <cellStyle name="Note 2 5 2 4 2 5" xfId="35652" xr:uid="{00000000-0005-0000-0000-0000B5B80000}"/>
    <cellStyle name="Note 2 5 2 4 2 6" xfId="52554" xr:uid="{00000000-0005-0000-0000-0000B6B80000}"/>
    <cellStyle name="Note 2 5 2 4 3" xfId="30230" xr:uid="{00000000-0005-0000-0000-0000B7B80000}"/>
    <cellStyle name="Note 2 5 2 4 3 2" xfId="30231" xr:uid="{00000000-0005-0000-0000-0000B8B80000}"/>
    <cellStyle name="Note 2 5 2 4 3 3" xfId="52556" xr:uid="{00000000-0005-0000-0000-0000B9B80000}"/>
    <cellStyle name="Note 2 5 2 4 4" xfId="30232" xr:uid="{00000000-0005-0000-0000-0000BAB80000}"/>
    <cellStyle name="Note 2 5 2 4 5" xfId="30233" xr:uid="{00000000-0005-0000-0000-0000BBB80000}"/>
    <cellStyle name="Note 2 5 2 4 6" xfId="35651" xr:uid="{00000000-0005-0000-0000-0000BCB80000}"/>
    <cellStyle name="Note 2 5 2 4 7" xfId="52553" xr:uid="{00000000-0005-0000-0000-0000BDB80000}"/>
    <cellStyle name="Note 2 5 2 5" xfId="30234" xr:uid="{00000000-0005-0000-0000-0000BEB80000}"/>
    <cellStyle name="Note 2 5 2 5 2" xfId="30235" xr:uid="{00000000-0005-0000-0000-0000BFB80000}"/>
    <cellStyle name="Note 2 5 2 5 2 2" xfId="30236" xr:uid="{00000000-0005-0000-0000-0000C0B80000}"/>
    <cellStyle name="Note 2 5 2 5 2 2 2" xfId="30237" xr:uid="{00000000-0005-0000-0000-0000C1B80000}"/>
    <cellStyle name="Note 2 5 2 5 2 2 3" xfId="52559" xr:uid="{00000000-0005-0000-0000-0000C2B80000}"/>
    <cellStyle name="Note 2 5 2 5 2 3" xfId="30238" xr:uid="{00000000-0005-0000-0000-0000C3B80000}"/>
    <cellStyle name="Note 2 5 2 5 2 4" xfId="30239" xr:uid="{00000000-0005-0000-0000-0000C4B80000}"/>
    <cellStyle name="Note 2 5 2 5 2 5" xfId="35654" xr:uid="{00000000-0005-0000-0000-0000C5B80000}"/>
    <cellStyle name="Note 2 5 2 5 2 6" xfId="52558" xr:uid="{00000000-0005-0000-0000-0000C6B80000}"/>
    <cellStyle name="Note 2 5 2 5 3" xfId="30240" xr:uid="{00000000-0005-0000-0000-0000C7B80000}"/>
    <cellStyle name="Note 2 5 2 5 3 2" xfId="30241" xr:uid="{00000000-0005-0000-0000-0000C8B80000}"/>
    <cellStyle name="Note 2 5 2 5 3 3" xfId="52560" xr:uid="{00000000-0005-0000-0000-0000C9B80000}"/>
    <cellStyle name="Note 2 5 2 5 4" xfId="30242" xr:uid="{00000000-0005-0000-0000-0000CAB80000}"/>
    <cellStyle name="Note 2 5 2 5 5" xfId="30243" xr:uid="{00000000-0005-0000-0000-0000CBB80000}"/>
    <cellStyle name="Note 2 5 2 5 6" xfId="35653" xr:uid="{00000000-0005-0000-0000-0000CCB80000}"/>
    <cellStyle name="Note 2 5 2 5 7" xfId="52557" xr:uid="{00000000-0005-0000-0000-0000CDB80000}"/>
    <cellStyle name="Note 2 5 2 6" xfId="30244" xr:uid="{00000000-0005-0000-0000-0000CEB80000}"/>
    <cellStyle name="Note 2 5 2 6 2" xfId="30245" xr:uid="{00000000-0005-0000-0000-0000CFB80000}"/>
    <cellStyle name="Note 2 5 2 6 2 2" xfId="30246" xr:uid="{00000000-0005-0000-0000-0000D0B80000}"/>
    <cellStyle name="Note 2 5 2 6 2 3" xfId="52562" xr:uid="{00000000-0005-0000-0000-0000D1B80000}"/>
    <cellStyle name="Note 2 5 2 6 3" xfId="30247" xr:uid="{00000000-0005-0000-0000-0000D2B80000}"/>
    <cellStyle name="Note 2 5 2 6 4" xfId="30248" xr:uid="{00000000-0005-0000-0000-0000D3B80000}"/>
    <cellStyle name="Note 2 5 2 6 5" xfId="35655" xr:uid="{00000000-0005-0000-0000-0000D4B80000}"/>
    <cellStyle name="Note 2 5 2 6 6" xfId="52561" xr:uid="{00000000-0005-0000-0000-0000D5B80000}"/>
    <cellStyle name="Note 2 5 2 7" xfId="30249" xr:uid="{00000000-0005-0000-0000-0000D6B80000}"/>
    <cellStyle name="Note 2 5 2 7 2" xfId="30250" xr:uid="{00000000-0005-0000-0000-0000D7B80000}"/>
    <cellStyle name="Note 2 5 2 7 2 2" xfId="30251" xr:uid="{00000000-0005-0000-0000-0000D8B80000}"/>
    <cellStyle name="Note 2 5 2 7 3" xfId="30252" xr:uid="{00000000-0005-0000-0000-0000D9B80000}"/>
    <cellStyle name="Note 2 5 2 7 4" xfId="30253" xr:uid="{00000000-0005-0000-0000-0000DAB80000}"/>
    <cellStyle name="Note 2 5 2 7 5" xfId="35656" xr:uid="{00000000-0005-0000-0000-0000DBB80000}"/>
    <cellStyle name="Note 2 5 2 7 6" xfId="52563" xr:uid="{00000000-0005-0000-0000-0000DCB80000}"/>
    <cellStyle name="Note 2 5 2 8" xfId="30254" xr:uid="{00000000-0005-0000-0000-0000DDB80000}"/>
    <cellStyle name="Note 2 5 2 8 2" xfId="30255" xr:uid="{00000000-0005-0000-0000-0000DEB80000}"/>
    <cellStyle name="Note 2 5 2 8 2 2" xfId="30256" xr:uid="{00000000-0005-0000-0000-0000DFB80000}"/>
    <cellStyle name="Note 2 5 2 8 3" xfId="30257" xr:uid="{00000000-0005-0000-0000-0000E0B80000}"/>
    <cellStyle name="Note 2 5 2 8 4" xfId="30258" xr:uid="{00000000-0005-0000-0000-0000E1B80000}"/>
    <cellStyle name="Note 2 5 2 9" xfId="30259" xr:uid="{00000000-0005-0000-0000-0000E2B80000}"/>
    <cellStyle name="Note 2 5 2 9 2" xfId="30260" xr:uid="{00000000-0005-0000-0000-0000E3B80000}"/>
    <cellStyle name="Note 2 5 3" xfId="30261" xr:uid="{00000000-0005-0000-0000-0000E4B80000}"/>
    <cellStyle name="Note 2 5 3 10" xfId="30262" xr:uid="{00000000-0005-0000-0000-0000E5B80000}"/>
    <cellStyle name="Note 2 5 3 11" xfId="35657" xr:uid="{00000000-0005-0000-0000-0000E6B80000}"/>
    <cellStyle name="Note 2 5 3 12" xfId="52564" xr:uid="{00000000-0005-0000-0000-0000E7B80000}"/>
    <cellStyle name="Note 2 5 3 2" xfId="30263" xr:uid="{00000000-0005-0000-0000-0000E8B80000}"/>
    <cellStyle name="Note 2 5 3 2 10" xfId="35658" xr:uid="{00000000-0005-0000-0000-0000E9B80000}"/>
    <cellStyle name="Note 2 5 3 2 11" xfId="52565" xr:uid="{00000000-0005-0000-0000-0000EAB80000}"/>
    <cellStyle name="Note 2 5 3 2 2" xfId="30264" xr:uid="{00000000-0005-0000-0000-0000EBB80000}"/>
    <cellStyle name="Note 2 5 3 2 2 2" xfId="30265" xr:uid="{00000000-0005-0000-0000-0000ECB80000}"/>
    <cellStyle name="Note 2 5 3 2 2 2 2" xfId="30266" xr:uid="{00000000-0005-0000-0000-0000EDB80000}"/>
    <cellStyle name="Note 2 5 3 2 2 2 2 2" xfId="30267" xr:uid="{00000000-0005-0000-0000-0000EEB80000}"/>
    <cellStyle name="Note 2 5 3 2 2 2 2 3" xfId="52568" xr:uid="{00000000-0005-0000-0000-0000EFB80000}"/>
    <cellStyle name="Note 2 5 3 2 2 2 3" xfId="30268" xr:uid="{00000000-0005-0000-0000-0000F0B80000}"/>
    <cellStyle name="Note 2 5 3 2 2 2 4" xfId="30269" xr:uid="{00000000-0005-0000-0000-0000F1B80000}"/>
    <cellStyle name="Note 2 5 3 2 2 2 5" xfId="40389" xr:uid="{00000000-0005-0000-0000-0000F2B80000}"/>
    <cellStyle name="Note 2 5 3 2 2 2 6" xfId="52567" xr:uid="{00000000-0005-0000-0000-0000F3B80000}"/>
    <cellStyle name="Note 2 5 3 2 2 3" xfId="30270" xr:uid="{00000000-0005-0000-0000-0000F4B80000}"/>
    <cellStyle name="Note 2 5 3 2 2 3 2" xfId="30271" xr:uid="{00000000-0005-0000-0000-0000F5B80000}"/>
    <cellStyle name="Note 2 5 3 2 2 3 3" xfId="52569" xr:uid="{00000000-0005-0000-0000-0000F6B80000}"/>
    <cellStyle name="Note 2 5 3 2 2 4" xfId="30272" xr:uid="{00000000-0005-0000-0000-0000F7B80000}"/>
    <cellStyle name="Note 2 5 3 2 2 5" xfId="30273" xr:uid="{00000000-0005-0000-0000-0000F8B80000}"/>
    <cellStyle name="Note 2 5 3 2 2 6" xfId="35659" xr:uid="{00000000-0005-0000-0000-0000F9B80000}"/>
    <cellStyle name="Note 2 5 3 2 2 7" xfId="52566" xr:uid="{00000000-0005-0000-0000-0000FAB80000}"/>
    <cellStyle name="Note 2 5 3 2 3" xfId="30274" xr:uid="{00000000-0005-0000-0000-0000FBB80000}"/>
    <cellStyle name="Note 2 5 3 2 3 2" xfId="30275" xr:uid="{00000000-0005-0000-0000-0000FCB80000}"/>
    <cellStyle name="Note 2 5 3 2 3 2 2" xfId="30276" xr:uid="{00000000-0005-0000-0000-0000FDB80000}"/>
    <cellStyle name="Note 2 5 3 2 3 2 2 2" xfId="30277" xr:uid="{00000000-0005-0000-0000-0000FEB80000}"/>
    <cellStyle name="Note 2 5 3 2 3 2 2 3" xfId="52572" xr:uid="{00000000-0005-0000-0000-0000FFB80000}"/>
    <cellStyle name="Note 2 5 3 2 3 2 3" xfId="30278" xr:uid="{00000000-0005-0000-0000-000000B90000}"/>
    <cellStyle name="Note 2 5 3 2 3 2 4" xfId="30279" xr:uid="{00000000-0005-0000-0000-000001B90000}"/>
    <cellStyle name="Note 2 5 3 2 3 2 5" xfId="40390" xr:uid="{00000000-0005-0000-0000-000002B90000}"/>
    <cellStyle name="Note 2 5 3 2 3 2 6" xfId="52571" xr:uid="{00000000-0005-0000-0000-000003B90000}"/>
    <cellStyle name="Note 2 5 3 2 3 3" xfId="30280" xr:uid="{00000000-0005-0000-0000-000004B90000}"/>
    <cellStyle name="Note 2 5 3 2 3 3 2" xfId="30281" xr:uid="{00000000-0005-0000-0000-000005B90000}"/>
    <cellStyle name="Note 2 5 3 2 3 3 3" xfId="52573" xr:uid="{00000000-0005-0000-0000-000006B90000}"/>
    <cellStyle name="Note 2 5 3 2 3 4" xfId="30282" xr:uid="{00000000-0005-0000-0000-000007B90000}"/>
    <cellStyle name="Note 2 5 3 2 3 5" xfId="30283" xr:uid="{00000000-0005-0000-0000-000008B90000}"/>
    <cellStyle name="Note 2 5 3 2 3 6" xfId="35660" xr:uid="{00000000-0005-0000-0000-000009B90000}"/>
    <cellStyle name="Note 2 5 3 2 3 7" xfId="52570" xr:uid="{00000000-0005-0000-0000-00000AB90000}"/>
    <cellStyle name="Note 2 5 3 2 4" xfId="30284" xr:uid="{00000000-0005-0000-0000-00000BB90000}"/>
    <cellStyle name="Note 2 5 3 2 4 2" xfId="30285" xr:uid="{00000000-0005-0000-0000-00000CB90000}"/>
    <cellStyle name="Note 2 5 3 2 4 2 2" xfId="30286" xr:uid="{00000000-0005-0000-0000-00000DB90000}"/>
    <cellStyle name="Note 2 5 3 2 4 2 3" xfId="52575" xr:uid="{00000000-0005-0000-0000-00000EB90000}"/>
    <cellStyle name="Note 2 5 3 2 4 3" xfId="30287" xr:uid="{00000000-0005-0000-0000-00000FB90000}"/>
    <cellStyle name="Note 2 5 3 2 4 4" xfId="30288" xr:uid="{00000000-0005-0000-0000-000010B90000}"/>
    <cellStyle name="Note 2 5 3 2 4 5" xfId="40391" xr:uid="{00000000-0005-0000-0000-000011B90000}"/>
    <cellStyle name="Note 2 5 3 2 4 6" xfId="52574" xr:uid="{00000000-0005-0000-0000-000012B90000}"/>
    <cellStyle name="Note 2 5 3 2 5" xfId="30289" xr:uid="{00000000-0005-0000-0000-000013B90000}"/>
    <cellStyle name="Note 2 5 3 2 5 2" xfId="30290" xr:uid="{00000000-0005-0000-0000-000014B90000}"/>
    <cellStyle name="Note 2 5 3 2 5 2 2" xfId="30291" xr:uid="{00000000-0005-0000-0000-000015B90000}"/>
    <cellStyle name="Note 2 5 3 2 5 3" xfId="30292" xr:uid="{00000000-0005-0000-0000-000016B90000}"/>
    <cellStyle name="Note 2 5 3 2 5 4" xfId="30293" xr:uid="{00000000-0005-0000-0000-000017B90000}"/>
    <cellStyle name="Note 2 5 3 2 5 5" xfId="52576" xr:uid="{00000000-0005-0000-0000-000018B90000}"/>
    <cellStyle name="Note 2 5 3 2 6" xfId="30294" xr:uid="{00000000-0005-0000-0000-000019B90000}"/>
    <cellStyle name="Note 2 5 3 2 6 2" xfId="30295" xr:uid="{00000000-0005-0000-0000-00001AB90000}"/>
    <cellStyle name="Note 2 5 3 2 6 2 2" xfId="30296" xr:uid="{00000000-0005-0000-0000-00001BB90000}"/>
    <cellStyle name="Note 2 5 3 2 6 3" xfId="30297" xr:uid="{00000000-0005-0000-0000-00001CB90000}"/>
    <cellStyle name="Note 2 5 3 2 6 4" xfId="30298" xr:uid="{00000000-0005-0000-0000-00001DB90000}"/>
    <cellStyle name="Note 2 5 3 2 7" xfId="30299" xr:uid="{00000000-0005-0000-0000-00001EB90000}"/>
    <cellStyle name="Note 2 5 3 2 7 2" xfId="30300" xr:uid="{00000000-0005-0000-0000-00001FB90000}"/>
    <cellStyle name="Note 2 5 3 2 8" xfId="30301" xr:uid="{00000000-0005-0000-0000-000020B90000}"/>
    <cellStyle name="Note 2 5 3 2 9" xfId="30302" xr:uid="{00000000-0005-0000-0000-000021B90000}"/>
    <cellStyle name="Note 2 5 3 3" xfId="30303" xr:uid="{00000000-0005-0000-0000-000022B90000}"/>
    <cellStyle name="Note 2 5 3 3 2" xfId="30304" xr:uid="{00000000-0005-0000-0000-000023B90000}"/>
    <cellStyle name="Note 2 5 3 3 2 2" xfId="30305" xr:uid="{00000000-0005-0000-0000-000024B90000}"/>
    <cellStyle name="Note 2 5 3 3 2 2 2" xfId="30306" xr:uid="{00000000-0005-0000-0000-000025B90000}"/>
    <cellStyle name="Note 2 5 3 3 2 2 3" xfId="52579" xr:uid="{00000000-0005-0000-0000-000026B90000}"/>
    <cellStyle name="Note 2 5 3 3 2 3" xfId="30307" xr:uid="{00000000-0005-0000-0000-000027B90000}"/>
    <cellStyle name="Note 2 5 3 3 2 4" xfId="30308" xr:uid="{00000000-0005-0000-0000-000028B90000}"/>
    <cellStyle name="Note 2 5 3 3 2 5" xfId="35662" xr:uid="{00000000-0005-0000-0000-000029B90000}"/>
    <cellStyle name="Note 2 5 3 3 2 6" xfId="52578" xr:uid="{00000000-0005-0000-0000-00002AB90000}"/>
    <cellStyle name="Note 2 5 3 3 3" xfId="30309" xr:uid="{00000000-0005-0000-0000-00002BB90000}"/>
    <cellStyle name="Note 2 5 3 3 3 2" xfId="30310" xr:uid="{00000000-0005-0000-0000-00002CB90000}"/>
    <cellStyle name="Note 2 5 3 3 3 3" xfId="52580" xr:uid="{00000000-0005-0000-0000-00002DB90000}"/>
    <cellStyle name="Note 2 5 3 3 4" xfId="30311" xr:uid="{00000000-0005-0000-0000-00002EB90000}"/>
    <cellStyle name="Note 2 5 3 3 5" xfId="30312" xr:uid="{00000000-0005-0000-0000-00002FB90000}"/>
    <cellStyle name="Note 2 5 3 3 6" xfId="35661" xr:uid="{00000000-0005-0000-0000-000030B90000}"/>
    <cellStyle name="Note 2 5 3 3 7" xfId="52577" xr:uid="{00000000-0005-0000-0000-000031B90000}"/>
    <cellStyle name="Note 2 5 3 4" xfId="30313" xr:uid="{00000000-0005-0000-0000-000032B90000}"/>
    <cellStyle name="Note 2 5 3 4 2" xfId="30314" xr:uid="{00000000-0005-0000-0000-000033B90000}"/>
    <cellStyle name="Note 2 5 3 4 2 2" xfId="30315" xr:uid="{00000000-0005-0000-0000-000034B90000}"/>
    <cellStyle name="Note 2 5 3 4 2 2 2" xfId="30316" xr:uid="{00000000-0005-0000-0000-000035B90000}"/>
    <cellStyle name="Note 2 5 3 4 2 2 3" xfId="52583" xr:uid="{00000000-0005-0000-0000-000036B90000}"/>
    <cellStyle name="Note 2 5 3 4 2 3" xfId="30317" xr:uid="{00000000-0005-0000-0000-000037B90000}"/>
    <cellStyle name="Note 2 5 3 4 2 4" xfId="30318" xr:uid="{00000000-0005-0000-0000-000038B90000}"/>
    <cellStyle name="Note 2 5 3 4 2 5" xfId="40392" xr:uid="{00000000-0005-0000-0000-000039B90000}"/>
    <cellStyle name="Note 2 5 3 4 2 6" xfId="52582" xr:uid="{00000000-0005-0000-0000-00003AB90000}"/>
    <cellStyle name="Note 2 5 3 4 3" xfId="30319" xr:uid="{00000000-0005-0000-0000-00003BB90000}"/>
    <cellStyle name="Note 2 5 3 4 3 2" xfId="30320" xr:uid="{00000000-0005-0000-0000-00003CB90000}"/>
    <cellStyle name="Note 2 5 3 4 3 3" xfId="52584" xr:uid="{00000000-0005-0000-0000-00003DB90000}"/>
    <cellStyle name="Note 2 5 3 4 4" xfId="30321" xr:uid="{00000000-0005-0000-0000-00003EB90000}"/>
    <cellStyle name="Note 2 5 3 4 5" xfId="30322" xr:uid="{00000000-0005-0000-0000-00003FB90000}"/>
    <cellStyle name="Note 2 5 3 4 6" xfId="35663" xr:uid="{00000000-0005-0000-0000-000040B90000}"/>
    <cellStyle name="Note 2 5 3 4 7" xfId="52581" xr:uid="{00000000-0005-0000-0000-000041B90000}"/>
    <cellStyle name="Note 2 5 3 5" xfId="30323" xr:uid="{00000000-0005-0000-0000-000042B90000}"/>
    <cellStyle name="Note 2 5 3 5 2" xfId="30324" xr:uid="{00000000-0005-0000-0000-000043B90000}"/>
    <cellStyle name="Note 2 5 3 5 2 2" xfId="30325" xr:uid="{00000000-0005-0000-0000-000044B90000}"/>
    <cellStyle name="Note 2 5 3 5 2 3" xfId="52586" xr:uid="{00000000-0005-0000-0000-000045B90000}"/>
    <cellStyle name="Note 2 5 3 5 3" xfId="30326" xr:uid="{00000000-0005-0000-0000-000046B90000}"/>
    <cellStyle name="Note 2 5 3 5 4" xfId="30327" xr:uid="{00000000-0005-0000-0000-000047B90000}"/>
    <cellStyle name="Note 2 5 3 5 5" xfId="35664" xr:uid="{00000000-0005-0000-0000-000048B90000}"/>
    <cellStyle name="Note 2 5 3 5 6" xfId="52585" xr:uid="{00000000-0005-0000-0000-000049B90000}"/>
    <cellStyle name="Note 2 5 3 6" xfId="30328" xr:uid="{00000000-0005-0000-0000-00004AB90000}"/>
    <cellStyle name="Note 2 5 3 6 2" xfId="30329" xr:uid="{00000000-0005-0000-0000-00004BB90000}"/>
    <cellStyle name="Note 2 5 3 6 2 2" xfId="30330" xr:uid="{00000000-0005-0000-0000-00004CB90000}"/>
    <cellStyle name="Note 2 5 3 6 3" xfId="30331" xr:uid="{00000000-0005-0000-0000-00004DB90000}"/>
    <cellStyle name="Note 2 5 3 6 4" xfId="30332" xr:uid="{00000000-0005-0000-0000-00004EB90000}"/>
    <cellStyle name="Note 2 5 3 6 5" xfId="52587" xr:uid="{00000000-0005-0000-0000-00004FB90000}"/>
    <cellStyle name="Note 2 5 3 7" xfId="30333" xr:uid="{00000000-0005-0000-0000-000050B90000}"/>
    <cellStyle name="Note 2 5 3 7 2" xfId="30334" xr:uid="{00000000-0005-0000-0000-000051B90000}"/>
    <cellStyle name="Note 2 5 3 7 2 2" xfId="30335" xr:uid="{00000000-0005-0000-0000-000052B90000}"/>
    <cellStyle name="Note 2 5 3 7 3" xfId="30336" xr:uid="{00000000-0005-0000-0000-000053B90000}"/>
    <cellStyle name="Note 2 5 3 7 4" xfId="30337" xr:uid="{00000000-0005-0000-0000-000054B90000}"/>
    <cellStyle name="Note 2 5 3 8" xfId="30338" xr:uid="{00000000-0005-0000-0000-000055B90000}"/>
    <cellStyle name="Note 2 5 3 8 2" xfId="30339" xr:uid="{00000000-0005-0000-0000-000056B90000}"/>
    <cellStyle name="Note 2 5 3 9" xfId="30340" xr:uid="{00000000-0005-0000-0000-000057B90000}"/>
    <cellStyle name="Note 2 5 4" xfId="30341" xr:uid="{00000000-0005-0000-0000-000058B90000}"/>
    <cellStyle name="Note 2 5 4 10" xfId="35665" xr:uid="{00000000-0005-0000-0000-000059B90000}"/>
    <cellStyle name="Note 2 5 4 11" xfId="52588" xr:uid="{00000000-0005-0000-0000-00005AB90000}"/>
    <cellStyle name="Note 2 5 4 2" xfId="30342" xr:uid="{00000000-0005-0000-0000-00005BB90000}"/>
    <cellStyle name="Note 2 5 4 2 2" xfId="30343" xr:uid="{00000000-0005-0000-0000-00005CB90000}"/>
    <cellStyle name="Note 2 5 4 2 2 2" xfId="30344" xr:uid="{00000000-0005-0000-0000-00005DB90000}"/>
    <cellStyle name="Note 2 5 4 2 2 2 2" xfId="30345" xr:uid="{00000000-0005-0000-0000-00005EB90000}"/>
    <cellStyle name="Note 2 5 4 2 2 2 3" xfId="52591" xr:uid="{00000000-0005-0000-0000-00005FB90000}"/>
    <cellStyle name="Note 2 5 4 2 2 3" xfId="30346" xr:uid="{00000000-0005-0000-0000-000060B90000}"/>
    <cellStyle name="Note 2 5 4 2 2 4" xfId="30347" xr:uid="{00000000-0005-0000-0000-000061B90000}"/>
    <cellStyle name="Note 2 5 4 2 2 5" xfId="35667" xr:uid="{00000000-0005-0000-0000-000062B90000}"/>
    <cellStyle name="Note 2 5 4 2 2 6" xfId="52590" xr:uid="{00000000-0005-0000-0000-000063B90000}"/>
    <cellStyle name="Note 2 5 4 2 3" xfId="30348" xr:uid="{00000000-0005-0000-0000-000064B90000}"/>
    <cellStyle name="Note 2 5 4 2 3 2" xfId="30349" xr:uid="{00000000-0005-0000-0000-000065B90000}"/>
    <cellStyle name="Note 2 5 4 2 3 3" xfId="52592" xr:uid="{00000000-0005-0000-0000-000066B90000}"/>
    <cellStyle name="Note 2 5 4 2 4" xfId="30350" xr:uid="{00000000-0005-0000-0000-000067B90000}"/>
    <cellStyle name="Note 2 5 4 2 5" xfId="30351" xr:uid="{00000000-0005-0000-0000-000068B90000}"/>
    <cellStyle name="Note 2 5 4 2 6" xfId="35666" xr:uid="{00000000-0005-0000-0000-000069B90000}"/>
    <cellStyle name="Note 2 5 4 2 7" xfId="52589" xr:uid="{00000000-0005-0000-0000-00006AB90000}"/>
    <cellStyle name="Note 2 5 4 3" xfId="30352" xr:uid="{00000000-0005-0000-0000-00006BB90000}"/>
    <cellStyle name="Note 2 5 4 3 2" xfId="30353" xr:uid="{00000000-0005-0000-0000-00006CB90000}"/>
    <cellStyle name="Note 2 5 4 3 2 2" xfId="30354" xr:uid="{00000000-0005-0000-0000-00006DB90000}"/>
    <cellStyle name="Note 2 5 4 3 2 2 2" xfId="30355" xr:uid="{00000000-0005-0000-0000-00006EB90000}"/>
    <cellStyle name="Note 2 5 4 3 2 2 3" xfId="52595" xr:uid="{00000000-0005-0000-0000-00006FB90000}"/>
    <cellStyle name="Note 2 5 4 3 2 3" xfId="30356" xr:uid="{00000000-0005-0000-0000-000070B90000}"/>
    <cellStyle name="Note 2 5 4 3 2 4" xfId="30357" xr:uid="{00000000-0005-0000-0000-000071B90000}"/>
    <cellStyle name="Note 2 5 4 3 2 5" xfId="35669" xr:uid="{00000000-0005-0000-0000-000072B90000}"/>
    <cellStyle name="Note 2 5 4 3 2 6" xfId="52594" xr:uid="{00000000-0005-0000-0000-000073B90000}"/>
    <cellStyle name="Note 2 5 4 3 3" xfId="30358" xr:uid="{00000000-0005-0000-0000-000074B90000}"/>
    <cellStyle name="Note 2 5 4 3 3 2" xfId="30359" xr:uid="{00000000-0005-0000-0000-000075B90000}"/>
    <cellStyle name="Note 2 5 4 3 3 3" xfId="52596" xr:uid="{00000000-0005-0000-0000-000076B90000}"/>
    <cellStyle name="Note 2 5 4 3 4" xfId="30360" xr:uid="{00000000-0005-0000-0000-000077B90000}"/>
    <cellStyle name="Note 2 5 4 3 5" xfId="30361" xr:uid="{00000000-0005-0000-0000-000078B90000}"/>
    <cellStyle name="Note 2 5 4 3 6" xfId="35668" xr:uid="{00000000-0005-0000-0000-000079B90000}"/>
    <cellStyle name="Note 2 5 4 3 7" xfId="52593" xr:uid="{00000000-0005-0000-0000-00007AB90000}"/>
    <cellStyle name="Note 2 5 4 4" xfId="30362" xr:uid="{00000000-0005-0000-0000-00007BB90000}"/>
    <cellStyle name="Note 2 5 4 4 2" xfId="30363" xr:uid="{00000000-0005-0000-0000-00007CB90000}"/>
    <cellStyle name="Note 2 5 4 4 2 2" xfId="30364" xr:uid="{00000000-0005-0000-0000-00007DB90000}"/>
    <cellStyle name="Note 2 5 4 4 2 3" xfId="52598" xr:uid="{00000000-0005-0000-0000-00007EB90000}"/>
    <cellStyle name="Note 2 5 4 4 3" xfId="30365" xr:uid="{00000000-0005-0000-0000-00007FB90000}"/>
    <cellStyle name="Note 2 5 4 4 4" xfId="30366" xr:uid="{00000000-0005-0000-0000-000080B90000}"/>
    <cellStyle name="Note 2 5 4 4 5" xfId="35670" xr:uid="{00000000-0005-0000-0000-000081B90000}"/>
    <cellStyle name="Note 2 5 4 4 6" xfId="52597" xr:uid="{00000000-0005-0000-0000-000082B90000}"/>
    <cellStyle name="Note 2 5 4 5" xfId="30367" xr:uid="{00000000-0005-0000-0000-000083B90000}"/>
    <cellStyle name="Note 2 5 4 5 2" xfId="30368" xr:uid="{00000000-0005-0000-0000-000084B90000}"/>
    <cellStyle name="Note 2 5 4 5 2 2" xfId="30369" xr:uid="{00000000-0005-0000-0000-000085B90000}"/>
    <cellStyle name="Note 2 5 4 5 3" xfId="30370" xr:uid="{00000000-0005-0000-0000-000086B90000}"/>
    <cellStyle name="Note 2 5 4 5 4" xfId="30371" xr:uid="{00000000-0005-0000-0000-000087B90000}"/>
    <cellStyle name="Note 2 5 4 5 5" xfId="35671" xr:uid="{00000000-0005-0000-0000-000088B90000}"/>
    <cellStyle name="Note 2 5 4 5 6" xfId="52599" xr:uid="{00000000-0005-0000-0000-000089B90000}"/>
    <cellStyle name="Note 2 5 4 6" xfId="30372" xr:uid="{00000000-0005-0000-0000-00008AB90000}"/>
    <cellStyle name="Note 2 5 4 6 2" xfId="30373" xr:uid="{00000000-0005-0000-0000-00008BB90000}"/>
    <cellStyle name="Note 2 5 4 6 2 2" xfId="30374" xr:uid="{00000000-0005-0000-0000-00008CB90000}"/>
    <cellStyle name="Note 2 5 4 6 3" xfId="30375" xr:uid="{00000000-0005-0000-0000-00008DB90000}"/>
    <cellStyle name="Note 2 5 4 6 4" xfId="30376" xr:uid="{00000000-0005-0000-0000-00008EB90000}"/>
    <cellStyle name="Note 2 5 4 7" xfId="30377" xr:uid="{00000000-0005-0000-0000-00008FB90000}"/>
    <cellStyle name="Note 2 5 4 7 2" xfId="30378" xr:uid="{00000000-0005-0000-0000-000090B90000}"/>
    <cellStyle name="Note 2 5 4 8" xfId="30379" xr:uid="{00000000-0005-0000-0000-000091B90000}"/>
    <cellStyle name="Note 2 5 4 9" xfId="30380" xr:uid="{00000000-0005-0000-0000-000092B90000}"/>
    <cellStyle name="Note 2 5 5" xfId="30381" xr:uid="{00000000-0005-0000-0000-000093B90000}"/>
    <cellStyle name="Note 2 5 5 2" xfId="30382" xr:uid="{00000000-0005-0000-0000-000094B90000}"/>
    <cellStyle name="Note 2 5 5 2 2" xfId="30383" xr:uid="{00000000-0005-0000-0000-000095B90000}"/>
    <cellStyle name="Note 2 5 5 2 2 2" xfId="30384" xr:uid="{00000000-0005-0000-0000-000096B90000}"/>
    <cellStyle name="Note 2 5 5 2 2 3" xfId="52602" xr:uid="{00000000-0005-0000-0000-000097B90000}"/>
    <cellStyle name="Note 2 5 5 2 3" xfId="30385" xr:uid="{00000000-0005-0000-0000-000098B90000}"/>
    <cellStyle name="Note 2 5 5 2 4" xfId="30386" xr:uid="{00000000-0005-0000-0000-000099B90000}"/>
    <cellStyle name="Note 2 5 5 2 5" xfId="35673" xr:uid="{00000000-0005-0000-0000-00009AB90000}"/>
    <cellStyle name="Note 2 5 5 2 6" xfId="52601" xr:uid="{00000000-0005-0000-0000-00009BB90000}"/>
    <cellStyle name="Note 2 5 5 3" xfId="30387" xr:uid="{00000000-0005-0000-0000-00009CB90000}"/>
    <cellStyle name="Note 2 5 5 3 2" xfId="30388" xr:uid="{00000000-0005-0000-0000-00009DB90000}"/>
    <cellStyle name="Note 2 5 5 3 3" xfId="52603" xr:uid="{00000000-0005-0000-0000-00009EB90000}"/>
    <cellStyle name="Note 2 5 5 4" xfId="30389" xr:uid="{00000000-0005-0000-0000-00009FB90000}"/>
    <cellStyle name="Note 2 5 5 5" xfId="30390" xr:uid="{00000000-0005-0000-0000-0000A0B90000}"/>
    <cellStyle name="Note 2 5 5 6" xfId="35672" xr:uid="{00000000-0005-0000-0000-0000A1B90000}"/>
    <cellStyle name="Note 2 5 5 7" xfId="52600" xr:uid="{00000000-0005-0000-0000-0000A2B90000}"/>
    <cellStyle name="Note 2 5 6" xfId="30391" xr:uid="{00000000-0005-0000-0000-0000A3B90000}"/>
    <cellStyle name="Note 2 5 6 2" xfId="30392" xr:uid="{00000000-0005-0000-0000-0000A4B90000}"/>
    <cellStyle name="Note 2 5 6 2 2" xfId="30393" xr:uid="{00000000-0005-0000-0000-0000A5B90000}"/>
    <cellStyle name="Note 2 5 6 2 2 2" xfId="30394" xr:uid="{00000000-0005-0000-0000-0000A6B90000}"/>
    <cellStyle name="Note 2 5 6 2 2 3" xfId="52606" xr:uid="{00000000-0005-0000-0000-0000A7B90000}"/>
    <cellStyle name="Note 2 5 6 2 3" xfId="30395" xr:uid="{00000000-0005-0000-0000-0000A8B90000}"/>
    <cellStyle name="Note 2 5 6 2 4" xfId="30396" xr:uid="{00000000-0005-0000-0000-0000A9B90000}"/>
    <cellStyle name="Note 2 5 6 2 5" xfId="35675" xr:uid="{00000000-0005-0000-0000-0000AAB90000}"/>
    <cellStyle name="Note 2 5 6 2 6" xfId="52605" xr:uid="{00000000-0005-0000-0000-0000ABB90000}"/>
    <cellStyle name="Note 2 5 6 3" xfId="30397" xr:uid="{00000000-0005-0000-0000-0000ACB90000}"/>
    <cellStyle name="Note 2 5 6 3 2" xfId="30398" xr:uid="{00000000-0005-0000-0000-0000ADB90000}"/>
    <cellStyle name="Note 2 5 6 3 3" xfId="52607" xr:uid="{00000000-0005-0000-0000-0000AEB90000}"/>
    <cellStyle name="Note 2 5 6 4" xfId="30399" xr:uid="{00000000-0005-0000-0000-0000AFB90000}"/>
    <cellStyle name="Note 2 5 6 5" xfId="30400" xr:uid="{00000000-0005-0000-0000-0000B0B90000}"/>
    <cellStyle name="Note 2 5 6 6" xfId="35674" xr:uid="{00000000-0005-0000-0000-0000B1B90000}"/>
    <cellStyle name="Note 2 5 6 7" xfId="52604" xr:uid="{00000000-0005-0000-0000-0000B2B90000}"/>
    <cellStyle name="Note 2 5 7" xfId="30401" xr:uid="{00000000-0005-0000-0000-0000B3B90000}"/>
    <cellStyle name="Note 2 5 7 2" xfId="30402" xr:uid="{00000000-0005-0000-0000-0000B4B90000}"/>
    <cellStyle name="Note 2 5 7 2 2" xfId="30403" xr:uid="{00000000-0005-0000-0000-0000B5B90000}"/>
    <cellStyle name="Note 2 5 7 2 3" xfId="52609" xr:uid="{00000000-0005-0000-0000-0000B6B90000}"/>
    <cellStyle name="Note 2 5 7 3" xfId="30404" xr:uid="{00000000-0005-0000-0000-0000B7B90000}"/>
    <cellStyle name="Note 2 5 7 4" xfId="30405" xr:uid="{00000000-0005-0000-0000-0000B8B90000}"/>
    <cellStyle name="Note 2 5 7 5" xfId="35676" xr:uid="{00000000-0005-0000-0000-0000B9B90000}"/>
    <cellStyle name="Note 2 5 7 6" xfId="52608" xr:uid="{00000000-0005-0000-0000-0000BAB90000}"/>
    <cellStyle name="Note 2 5 8" xfId="30406" xr:uid="{00000000-0005-0000-0000-0000BBB90000}"/>
    <cellStyle name="Note 2 5 8 2" xfId="30407" xr:uid="{00000000-0005-0000-0000-0000BCB90000}"/>
    <cellStyle name="Note 2 5 8 2 2" xfId="30408" xr:uid="{00000000-0005-0000-0000-0000BDB90000}"/>
    <cellStyle name="Note 2 5 8 3" xfId="30409" xr:uid="{00000000-0005-0000-0000-0000BEB90000}"/>
    <cellStyle name="Note 2 5 8 4" xfId="30410" xr:uid="{00000000-0005-0000-0000-0000BFB90000}"/>
    <cellStyle name="Note 2 5 8 5" xfId="35677" xr:uid="{00000000-0005-0000-0000-0000C0B90000}"/>
    <cellStyle name="Note 2 5 8 6" xfId="52610" xr:uid="{00000000-0005-0000-0000-0000C1B90000}"/>
    <cellStyle name="Note 2 5 9" xfId="30411" xr:uid="{00000000-0005-0000-0000-0000C2B90000}"/>
    <cellStyle name="Note 2 5 9 2" xfId="30412" xr:uid="{00000000-0005-0000-0000-0000C3B90000}"/>
    <cellStyle name="Note 2 5 9 2 2" xfId="30413" xr:uid="{00000000-0005-0000-0000-0000C4B90000}"/>
    <cellStyle name="Note 2 5 9 3" xfId="30414" xr:uid="{00000000-0005-0000-0000-0000C5B90000}"/>
    <cellStyle name="Note 2 5 9 4" xfId="30415" xr:uid="{00000000-0005-0000-0000-0000C6B90000}"/>
    <cellStyle name="Note 2 6" xfId="30416" xr:uid="{00000000-0005-0000-0000-0000C7B90000}"/>
    <cellStyle name="Note 2 6 10" xfId="30417" xr:uid="{00000000-0005-0000-0000-0000C8B90000}"/>
    <cellStyle name="Note 2 6 11" xfId="30418" xr:uid="{00000000-0005-0000-0000-0000C9B90000}"/>
    <cellStyle name="Note 2 6 12" xfId="35678" xr:uid="{00000000-0005-0000-0000-0000CAB90000}"/>
    <cellStyle name="Note 2 6 13" xfId="52611" xr:uid="{00000000-0005-0000-0000-0000CBB90000}"/>
    <cellStyle name="Note 2 6 2" xfId="30419" xr:uid="{00000000-0005-0000-0000-0000CCB90000}"/>
    <cellStyle name="Note 2 6 2 10" xfId="30420" xr:uid="{00000000-0005-0000-0000-0000CDB90000}"/>
    <cellStyle name="Note 2 6 2 11" xfId="35679" xr:uid="{00000000-0005-0000-0000-0000CEB90000}"/>
    <cellStyle name="Note 2 6 2 12" xfId="52612" xr:uid="{00000000-0005-0000-0000-0000CFB90000}"/>
    <cellStyle name="Note 2 6 2 2" xfId="30421" xr:uid="{00000000-0005-0000-0000-0000D0B90000}"/>
    <cellStyle name="Note 2 6 2 2 10" xfId="35680" xr:uid="{00000000-0005-0000-0000-0000D1B90000}"/>
    <cellStyle name="Note 2 6 2 2 11" xfId="52613" xr:uid="{00000000-0005-0000-0000-0000D2B90000}"/>
    <cellStyle name="Note 2 6 2 2 2" xfId="30422" xr:uid="{00000000-0005-0000-0000-0000D3B90000}"/>
    <cellStyle name="Note 2 6 2 2 2 2" xfId="30423" xr:uid="{00000000-0005-0000-0000-0000D4B90000}"/>
    <cellStyle name="Note 2 6 2 2 2 2 2" xfId="30424" xr:uid="{00000000-0005-0000-0000-0000D5B90000}"/>
    <cellStyle name="Note 2 6 2 2 2 2 2 2" xfId="30425" xr:uid="{00000000-0005-0000-0000-0000D6B90000}"/>
    <cellStyle name="Note 2 6 2 2 2 2 2 3" xfId="52616" xr:uid="{00000000-0005-0000-0000-0000D7B90000}"/>
    <cellStyle name="Note 2 6 2 2 2 2 3" xfId="30426" xr:uid="{00000000-0005-0000-0000-0000D8B90000}"/>
    <cellStyle name="Note 2 6 2 2 2 2 4" xfId="30427" xr:uid="{00000000-0005-0000-0000-0000D9B90000}"/>
    <cellStyle name="Note 2 6 2 2 2 2 5" xfId="35682" xr:uid="{00000000-0005-0000-0000-0000DAB90000}"/>
    <cellStyle name="Note 2 6 2 2 2 2 6" xfId="52615" xr:uid="{00000000-0005-0000-0000-0000DBB90000}"/>
    <cellStyle name="Note 2 6 2 2 2 3" xfId="30428" xr:uid="{00000000-0005-0000-0000-0000DCB90000}"/>
    <cellStyle name="Note 2 6 2 2 2 3 2" xfId="30429" xr:uid="{00000000-0005-0000-0000-0000DDB90000}"/>
    <cellStyle name="Note 2 6 2 2 2 3 3" xfId="52617" xr:uid="{00000000-0005-0000-0000-0000DEB90000}"/>
    <cellStyle name="Note 2 6 2 2 2 4" xfId="30430" xr:uid="{00000000-0005-0000-0000-0000DFB90000}"/>
    <cellStyle name="Note 2 6 2 2 2 5" xfId="30431" xr:uid="{00000000-0005-0000-0000-0000E0B90000}"/>
    <cellStyle name="Note 2 6 2 2 2 6" xfId="35681" xr:uid="{00000000-0005-0000-0000-0000E1B90000}"/>
    <cellStyle name="Note 2 6 2 2 2 7" xfId="52614" xr:uid="{00000000-0005-0000-0000-0000E2B90000}"/>
    <cellStyle name="Note 2 6 2 2 3" xfId="30432" xr:uid="{00000000-0005-0000-0000-0000E3B90000}"/>
    <cellStyle name="Note 2 6 2 2 3 2" xfId="30433" xr:uid="{00000000-0005-0000-0000-0000E4B90000}"/>
    <cellStyle name="Note 2 6 2 2 3 2 2" xfId="30434" xr:uid="{00000000-0005-0000-0000-0000E5B90000}"/>
    <cellStyle name="Note 2 6 2 2 3 2 2 2" xfId="30435" xr:uid="{00000000-0005-0000-0000-0000E6B90000}"/>
    <cellStyle name="Note 2 6 2 2 3 2 2 3" xfId="52620" xr:uid="{00000000-0005-0000-0000-0000E7B90000}"/>
    <cellStyle name="Note 2 6 2 2 3 2 3" xfId="30436" xr:uid="{00000000-0005-0000-0000-0000E8B90000}"/>
    <cellStyle name="Note 2 6 2 2 3 2 4" xfId="30437" xr:uid="{00000000-0005-0000-0000-0000E9B90000}"/>
    <cellStyle name="Note 2 6 2 2 3 2 5" xfId="35684" xr:uid="{00000000-0005-0000-0000-0000EAB90000}"/>
    <cellStyle name="Note 2 6 2 2 3 2 6" xfId="52619" xr:uid="{00000000-0005-0000-0000-0000EBB90000}"/>
    <cellStyle name="Note 2 6 2 2 3 3" xfId="30438" xr:uid="{00000000-0005-0000-0000-0000ECB90000}"/>
    <cellStyle name="Note 2 6 2 2 3 3 2" xfId="30439" xr:uid="{00000000-0005-0000-0000-0000EDB90000}"/>
    <cellStyle name="Note 2 6 2 2 3 3 3" xfId="52621" xr:uid="{00000000-0005-0000-0000-0000EEB90000}"/>
    <cellStyle name="Note 2 6 2 2 3 4" xfId="30440" xr:uid="{00000000-0005-0000-0000-0000EFB90000}"/>
    <cellStyle name="Note 2 6 2 2 3 5" xfId="30441" xr:uid="{00000000-0005-0000-0000-0000F0B90000}"/>
    <cellStyle name="Note 2 6 2 2 3 6" xfId="35683" xr:uid="{00000000-0005-0000-0000-0000F1B90000}"/>
    <cellStyle name="Note 2 6 2 2 3 7" xfId="52618" xr:uid="{00000000-0005-0000-0000-0000F2B90000}"/>
    <cellStyle name="Note 2 6 2 2 4" xfId="30442" xr:uid="{00000000-0005-0000-0000-0000F3B90000}"/>
    <cellStyle name="Note 2 6 2 2 4 2" xfId="30443" xr:uid="{00000000-0005-0000-0000-0000F4B90000}"/>
    <cellStyle name="Note 2 6 2 2 4 2 2" xfId="30444" xr:uid="{00000000-0005-0000-0000-0000F5B90000}"/>
    <cellStyle name="Note 2 6 2 2 4 2 3" xfId="52623" xr:uid="{00000000-0005-0000-0000-0000F6B90000}"/>
    <cellStyle name="Note 2 6 2 2 4 3" xfId="30445" xr:uid="{00000000-0005-0000-0000-0000F7B90000}"/>
    <cellStyle name="Note 2 6 2 2 4 4" xfId="30446" xr:uid="{00000000-0005-0000-0000-0000F8B90000}"/>
    <cellStyle name="Note 2 6 2 2 4 5" xfId="35685" xr:uid="{00000000-0005-0000-0000-0000F9B90000}"/>
    <cellStyle name="Note 2 6 2 2 4 6" xfId="52622" xr:uid="{00000000-0005-0000-0000-0000FAB90000}"/>
    <cellStyle name="Note 2 6 2 2 5" xfId="30447" xr:uid="{00000000-0005-0000-0000-0000FBB90000}"/>
    <cellStyle name="Note 2 6 2 2 5 2" xfId="30448" xr:uid="{00000000-0005-0000-0000-0000FCB90000}"/>
    <cellStyle name="Note 2 6 2 2 5 2 2" xfId="30449" xr:uid="{00000000-0005-0000-0000-0000FDB90000}"/>
    <cellStyle name="Note 2 6 2 2 5 3" xfId="30450" xr:uid="{00000000-0005-0000-0000-0000FEB90000}"/>
    <cellStyle name="Note 2 6 2 2 5 4" xfId="30451" xr:uid="{00000000-0005-0000-0000-0000FFB90000}"/>
    <cellStyle name="Note 2 6 2 2 5 5" xfId="35686" xr:uid="{00000000-0005-0000-0000-000000BA0000}"/>
    <cellStyle name="Note 2 6 2 2 5 6" xfId="52624" xr:uid="{00000000-0005-0000-0000-000001BA0000}"/>
    <cellStyle name="Note 2 6 2 2 6" xfId="30452" xr:uid="{00000000-0005-0000-0000-000002BA0000}"/>
    <cellStyle name="Note 2 6 2 2 6 2" xfId="30453" xr:uid="{00000000-0005-0000-0000-000003BA0000}"/>
    <cellStyle name="Note 2 6 2 2 6 2 2" xfId="30454" xr:uid="{00000000-0005-0000-0000-000004BA0000}"/>
    <cellStyle name="Note 2 6 2 2 6 3" xfId="30455" xr:uid="{00000000-0005-0000-0000-000005BA0000}"/>
    <cellStyle name="Note 2 6 2 2 6 4" xfId="30456" xr:uid="{00000000-0005-0000-0000-000006BA0000}"/>
    <cellStyle name="Note 2 6 2 2 7" xfId="30457" xr:uid="{00000000-0005-0000-0000-000007BA0000}"/>
    <cellStyle name="Note 2 6 2 2 7 2" xfId="30458" xr:uid="{00000000-0005-0000-0000-000008BA0000}"/>
    <cellStyle name="Note 2 6 2 2 8" xfId="30459" xr:uid="{00000000-0005-0000-0000-000009BA0000}"/>
    <cellStyle name="Note 2 6 2 2 9" xfId="30460" xr:uid="{00000000-0005-0000-0000-00000ABA0000}"/>
    <cellStyle name="Note 2 6 2 3" xfId="30461" xr:uid="{00000000-0005-0000-0000-00000BBA0000}"/>
    <cellStyle name="Note 2 6 2 3 2" xfId="30462" xr:uid="{00000000-0005-0000-0000-00000CBA0000}"/>
    <cellStyle name="Note 2 6 2 3 2 2" xfId="30463" xr:uid="{00000000-0005-0000-0000-00000DBA0000}"/>
    <cellStyle name="Note 2 6 2 3 2 2 2" xfId="30464" xr:uid="{00000000-0005-0000-0000-00000EBA0000}"/>
    <cellStyle name="Note 2 6 2 3 2 2 3" xfId="35689" xr:uid="{00000000-0005-0000-0000-00000FBA0000}"/>
    <cellStyle name="Note 2 6 2 3 2 2 4" xfId="52627" xr:uid="{00000000-0005-0000-0000-000010BA0000}"/>
    <cellStyle name="Note 2 6 2 3 2 3" xfId="30465" xr:uid="{00000000-0005-0000-0000-000011BA0000}"/>
    <cellStyle name="Note 2 6 2 3 2 4" xfId="30466" xr:uid="{00000000-0005-0000-0000-000012BA0000}"/>
    <cellStyle name="Note 2 6 2 3 2 5" xfId="35688" xr:uid="{00000000-0005-0000-0000-000013BA0000}"/>
    <cellStyle name="Note 2 6 2 3 2 6" xfId="52626" xr:uid="{00000000-0005-0000-0000-000014BA0000}"/>
    <cellStyle name="Note 2 6 2 3 3" xfId="30467" xr:uid="{00000000-0005-0000-0000-000015BA0000}"/>
    <cellStyle name="Note 2 6 2 3 3 2" xfId="30468" xr:uid="{00000000-0005-0000-0000-000016BA0000}"/>
    <cellStyle name="Note 2 6 2 3 3 2 2" xfId="35691" xr:uid="{00000000-0005-0000-0000-000017BA0000}"/>
    <cellStyle name="Note 2 6 2 3 3 3" xfId="35690" xr:uid="{00000000-0005-0000-0000-000018BA0000}"/>
    <cellStyle name="Note 2 6 2 3 3 4" xfId="52628" xr:uid="{00000000-0005-0000-0000-000019BA0000}"/>
    <cellStyle name="Note 2 6 2 3 4" xfId="30469" xr:uid="{00000000-0005-0000-0000-00001ABA0000}"/>
    <cellStyle name="Note 2 6 2 3 4 2" xfId="35692" xr:uid="{00000000-0005-0000-0000-00001BBA0000}"/>
    <cellStyle name="Note 2 6 2 3 5" xfId="30470" xr:uid="{00000000-0005-0000-0000-00001CBA0000}"/>
    <cellStyle name="Note 2 6 2 3 6" xfId="35687" xr:uid="{00000000-0005-0000-0000-00001DBA0000}"/>
    <cellStyle name="Note 2 6 2 3 7" xfId="52625" xr:uid="{00000000-0005-0000-0000-00001EBA0000}"/>
    <cellStyle name="Note 2 6 2 4" xfId="30471" xr:uid="{00000000-0005-0000-0000-00001FBA0000}"/>
    <cellStyle name="Note 2 6 2 4 2" xfId="30472" xr:uid="{00000000-0005-0000-0000-000020BA0000}"/>
    <cellStyle name="Note 2 6 2 4 2 2" xfId="30473" xr:uid="{00000000-0005-0000-0000-000021BA0000}"/>
    <cellStyle name="Note 2 6 2 4 2 2 2" xfId="30474" xr:uid="{00000000-0005-0000-0000-000022BA0000}"/>
    <cellStyle name="Note 2 6 2 4 2 2 3" xfId="52631" xr:uid="{00000000-0005-0000-0000-000023BA0000}"/>
    <cellStyle name="Note 2 6 2 4 2 3" xfId="30475" xr:uid="{00000000-0005-0000-0000-000024BA0000}"/>
    <cellStyle name="Note 2 6 2 4 2 4" xfId="30476" xr:uid="{00000000-0005-0000-0000-000025BA0000}"/>
    <cellStyle name="Note 2 6 2 4 2 5" xfId="35694" xr:uid="{00000000-0005-0000-0000-000026BA0000}"/>
    <cellStyle name="Note 2 6 2 4 2 6" xfId="52630" xr:uid="{00000000-0005-0000-0000-000027BA0000}"/>
    <cellStyle name="Note 2 6 2 4 3" xfId="30477" xr:uid="{00000000-0005-0000-0000-000028BA0000}"/>
    <cellStyle name="Note 2 6 2 4 3 2" xfId="30478" xr:uid="{00000000-0005-0000-0000-000029BA0000}"/>
    <cellStyle name="Note 2 6 2 4 3 3" xfId="52632" xr:uid="{00000000-0005-0000-0000-00002ABA0000}"/>
    <cellStyle name="Note 2 6 2 4 4" xfId="30479" xr:uid="{00000000-0005-0000-0000-00002BBA0000}"/>
    <cellStyle name="Note 2 6 2 4 5" xfId="30480" xr:uid="{00000000-0005-0000-0000-00002CBA0000}"/>
    <cellStyle name="Note 2 6 2 4 6" xfId="35693" xr:uid="{00000000-0005-0000-0000-00002DBA0000}"/>
    <cellStyle name="Note 2 6 2 4 7" xfId="52629" xr:uid="{00000000-0005-0000-0000-00002EBA0000}"/>
    <cellStyle name="Note 2 6 2 5" xfId="30481" xr:uid="{00000000-0005-0000-0000-00002FBA0000}"/>
    <cellStyle name="Note 2 6 2 5 2" xfId="30482" xr:uid="{00000000-0005-0000-0000-000030BA0000}"/>
    <cellStyle name="Note 2 6 2 5 2 2" xfId="30483" xr:uid="{00000000-0005-0000-0000-000031BA0000}"/>
    <cellStyle name="Note 2 6 2 5 2 3" xfId="35696" xr:uid="{00000000-0005-0000-0000-000032BA0000}"/>
    <cellStyle name="Note 2 6 2 5 2 4" xfId="52634" xr:uid="{00000000-0005-0000-0000-000033BA0000}"/>
    <cellStyle name="Note 2 6 2 5 3" xfId="30484" xr:uid="{00000000-0005-0000-0000-000034BA0000}"/>
    <cellStyle name="Note 2 6 2 5 4" xfId="30485" xr:uid="{00000000-0005-0000-0000-000035BA0000}"/>
    <cellStyle name="Note 2 6 2 5 5" xfId="35695" xr:uid="{00000000-0005-0000-0000-000036BA0000}"/>
    <cellStyle name="Note 2 6 2 5 6" xfId="52633" xr:uid="{00000000-0005-0000-0000-000037BA0000}"/>
    <cellStyle name="Note 2 6 2 6" xfId="30486" xr:uid="{00000000-0005-0000-0000-000038BA0000}"/>
    <cellStyle name="Note 2 6 2 6 2" xfId="30487" xr:uid="{00000000-0005-0000-0000-000039BA0000}"/>
    <cellStyle name="Note 2 6 2 6 2 2" xfId="30488" xr:uid="{00000000-0005-0000-0000-00003ABA0000}"/>
    <cellStyle name="Note 2 6 2 6 3" xfId="30489" xr:uid="{00000000-0005-0000-0000-00003BBA0000}"/>
    <cellStyle name="Note 2 6 2 6 4" xfId="30490" xr:uid="{00000000-0005-0000-0000-00003CBA0000}"/>
    <cellStyle name="Note 2 6 2 6 5" xfId="35697" xr:uid="{00000000-0005-0000-0000-00003DBA0000}"/>
    <cellStyle name="Note 2 6 2 6 6" xfId="52635" xr:uid="{00000000-0005-0000-0000-00003EBA0000}"/>
    <cellStyle name="Note 2 6 2 7" xfId="30491" xr:uid="{00000000-0005-0000-0000-00003FBA0000}"/>
    <cellStyle name="Note 2 6 2 7 2" xfId="30492" xr:uid="{00000000-0005-0000-0000-000040BA0000}"/>
    <cellStyle name="Note 2 6 2 7 2 2" xfId="30493" xr:uid="{00000000-0005-0000-0000-000041BA0000}"/>
    <cellStyle name="Note 2 6 2 7 3" xfId="30494" xr:uid="{00000000-0005-0000-0000-000042BA0000}"/>
    <cellStyle name="Note 2 6 2 7 4" xfId="30495" xr:uid="{00000000-0005-0000-0000-000043BA0000}"/>
    <cellStyle name="Note 2 6 2 7 5" xfId="35698" xr:uid="{00000000-0005-0000-0000-000044BA0000}"/>
    <cellStyle name="Note 2 6 2 8" xfId="30496" xr:uid="{00000000-0005-0000-0000-000045BA0000}"/>
    <cellStyle name="Note 2 6 2 8 2" xfId="30497" xr:uid="{00000000-0005-0000-0000-000046BA0000}"/>
    <cellStyle name="Note 2 6 2 9" xfId="30498" xr:uid="{00000000-0005-0000-0000-000047BA0000}"/>
    <cellStyle name="Note 2 6 3" xfId="30499" xr:uid="{00000000-0005-0000-0000-000048BA0000}"/>
    <cellStyle name="Note 2 6 3 10" xfId="35699" xr:uid="{00000000-0005-0000-0000-000049BA0000}"/>
    <cellStyle name="Note 2 6 3 11" xfId="52636" xr:uid="{00000000-0005-0000-0000-00004ABA0000}"/>
    <cellStyle name="Note 2 6 3 2" xfId="30500" xr:uid="{00000000-0005-0000-0000-00004BBA0000}"/>
    <cellStyle name="Note 2 6 3 2 2" xfId="30501" xr:uid="{00000000-0005-0000-0000-00004CBA0000}"/>
    <cellStyle name="Note 2 6 3 2 2 2" xfId="30502" xr:uid="{00000000-0005-0000-0000-00004DBA0000}"/>
    <cellStyle name="Note 2 6 3 2 2 2 2" xfId="30503" xr:uid="{00000000-0005-0000-0000-00004EBA0000}"/>
    <cellStyle name="Note 2 6 3 2 2 2 3" xfId="52639" xr:uid="{00000000-0005-0000-0000-00004FBA0000}"/>
    <cellStyle name="Note 2 6 3 2 2 3" xfId="30504" xr:uid="{00000000-0005-0000-0000-000050BA0000}"/>
    <cellStyle name="Note 2 6 3 2 2 4" xfId="30505" xr:uid="{00000000-0005-0000-0000-000051BA0000}"/>
    <cellStyle name="Note 2 6 3 2 2 5" xfId="35701" xr:uid="{00000000-0005-0000-0000-000052BA0000}"/>
    <cellStyle name="Note 2 6 3 2 2 6" xfId="52638" xr:uid="{00000000-0005-0000-0000-000053BA0000}"/>
    <cellStyle name="Note 2 6 3 2 3" xfId="30506" xr:uid="{00000000-0005-0000-0000-000054BA0000}"/>
    <cellStyle name="Note 2 6 3 2 3 2" xfId="30507" xr:uid="{00000000-0005-0000-0000-000055BA0000}"/>
    <cellStyle name="Note 2 6 3 2 3 3" xfId="52640" xr:uid="{00000000-0005-0000-0000-000056BA0000}"/>
    <cellStyle name="Note 2 6 3 2 4" xfId="30508" xr:uid="{00000000-0005-0000-0000-000057BA0000}"/>
    <cellStyle name="Note 2 6 3 2 5" xfId="30509" xr:uid="{00000000-0005-0000-0000-000058BA0000}"/>
    <cellStyle name="Note 2 6 3 2 6" xfId="35700" xr:uid="{00000000-0005-0000-0000-000059BA0000}"/>
    <cellStyle name="Note 2 6 3 2 7" xfId="52637" xr:uid="{00000000-0005-0000-0000-00005ABA0000}"/>
    <cellStyle name="Note 2 6 3 3" xfId="30510" xr:uid="{00000000-0005-0000-0000-00005BBA0000}"/>
    <cellStyle name="Note 2 6 3 3 2" xfId="30511" xr:uid="{00000000-0005-0000-0000-00005CBA0000}"/>
    <cellStyle name="Note 2 6 3 3 2 2" xfId="30512" xr:uid="{00000000-0005-0000-0000-00005DBA0000}"/>
    <cellStyle name="Note 2 6 3 3 2 2 2" xfId="30513" xr:uid="{00000000-0005-0000-0000-00005EBA0000}"/>
    <cellStyle name="Note 2 6 3 3 2 2 3" xfId="52643" xr:uid="{00000000-0005-0000-0000-00005FBA0000}"/>
    <cellStyle name="Note 2 6 3 3 2 3" xfId="30514" xr:uid="{00000000-0005-0000-0000-000060BA0000}"/>
    <cellStyle name="Note 2 6 3 3 2 4" xfId="30515" xr:uid="{00000000-0005-0000-0000-000061BA0000}"/>
    <cellStyle name="Note 2 6 3 3 2 5" xfId="35703" xr:uid="{00000000-0005-0000-0000-000062BA0000}"/>
    <cellStyle name="Note 2 6 3 3 2 6" xfId="52642" xr:uid="{00000000-0005-0000-0000-000063BA0000}"/>
    <cellStyle name="Note 2 6 3 3 3" xfId="30516" xr:uid="{00000000-0005-0000-0000-000064BA0000}"/>
    <cellStyle name="Note 2 6 3 3 3 2" xfId="30517" xr:uid="{00000000-0005-0000-0000-000065BA0000}"/>
    <cellStyle name="Note 2 6 3 3 3 3" xfId="52644" xr:uid="{00000000-0005-0000-0000-000066BA0000}"/>
    <cellStyle name="Note 2 6 3 3 4" xfId="30518" xr:uid="{00000000-0005-0000-0000-000067BA0000}"/>
    <cellStyle name="Note 2 6 3 3 5" xfId="30519" xr:uid="{00000000-0005-0000-0000-000068BA0000}"/>
    <cellStyle name="Note 2 6 3 3 6" xfId="35702" xr:uid="{00000000-0005-0000-0000-000069BA0000}"/>
    <cellStyle name="Note 2 6 3 3 7" xfId="52641" xr:uid="{00000000-0005-0000-0000-00006ABA0000}"/>
    <cellStyle name="Note 2 6 3 4" xfId="30520" xr:uid="{00000000-0005-0000-0000-00006BBA0000}"/>
    <cellStyle name="Note 2 6 3 4 2" xfId="30521" xr:uid="{00000000-0005-0000-0000-00006CBA0000}"/>
    <cellStyle name="Note 2 6 3 4 2 2" xfId="30522" xr:uid="{00000000-0005-0000-0000-00006DBA0000}"/>
    <cellStyle name="Note 2 6 3 4 2 3" xfId="52646" xr:uid="{00000000-0005-0000-0000-00006EBA0000}"/>
    <cellStyle name="Note 2 6 3 4 3" xfId="30523" xr:uid="{00000000-0005-0000-0000-00006FBA0000}"/>
    <cellStyle name="Note 2 6 3 4 4" xfId="30524" xr:uid="{00000000-0005-0000-0000-000070BA0000}"/>
    <cellStyle name="Note 2 6 3 4 5" xfId="35704" xr:uid="{00000000-0005-0000-0000-000071BA0000}"/>
    <cellStyle name="Note 2 6 3 4 6" xfId="52645" xr:uid="{00000000-0005-0000-0000-000072BA0000}"/>
    <cellStyle name="Note 2 6 3 5" xfId="30525" xr:uid="{00000000-0005-0000-0000-000073BA0000}"/>
    <cellStyle name="Note 2 6 3 5 2" xfId="30526" xr:uid="{00000000-0005-0000-0000-000074BA0000}"/>
    <cellStyle name="Note 2 6 3 5 2 2" xfId="30527" xr:uid="{00000000-0005-0000-0000-000075BA0000}"/>
    <cellStyle name="Note 2 6 3 5 3" xfId="30528" xr:uid="{00000000-0005-0000-0000-000076BA0000}"/>
    <cellStyle name="Note 2 6 3 5 4" xfId="30529" xr:uid="{00000000-0005-0000-0000-000077BA0000}"/>
    <cellStyle name="Note 2 6 3 5 5" xfId="35705" xr:uid="{00000000-0005-0000-0000-000078BA0000}"/>
    <cellStyle name="Note 2 6 3 5 6" xfId="52647" xr:uid="{00000000-0005-0000-0000-000079BA0000}"/>
    <cellStyle name="Note 2 6 3 6" xfId="30530" xr:uid="{00000000-0005-0000-0000-00007ABA0000}"/>
    <cellStyle name="Note 2 6 3 6 2" xfId="30531" xr:uid="{00000000-0005-0000-0000-00007BBA0000}"/>
    <cellStyle name="Note 2 6 3 6 2 2" xfId="30532" xr:uid="{00000000-0005-0000-0000-00007CBA0000}"/>
    <cellStyle name="Note 2 6 3 6 3" xfId="30533" xr:uid="{00000000-0005-0000-0000-00007DBA0000}"/>
    <cellStyle name="Note 2 6 3 6 4" xfId="30534" xr:uid="{00000000-0005-0000-0000-00007EBA0000}"/>
    <cellStyle name="Note 2 6 3 7" xfId="30535" xr:uid="{00000000-0005-0000-0000-00007FBA0000}"/>
    <cellStyle name="Note 2 6 3 7 2" xfId="30536" xr:uid="{00000000-0005-0000-0000-000080BA0000}"/>
    <cellStyle name="Note 2 6 3 8" xfId="30537" xr:uid="{00000000-0005-0000-0000-000081BA0000}"/>
    <cellStyle name="Note 2 6 3 9" xfId="30538" xr:uid="{00000000-0005-0000-0000-000082BA0000}"/>
    <cellStyle name="Note 2 6 4" xfId="30539" xr:uid="{00000000-0005-0000-0000-000083BA0000}"/>
    <cellStyle name="Note 2 6 4 2" xfId="30540" xr:uid="{00000000-0005-0000-0000-000084BA0000}"/>
    <cellStyle name="Note 2 6 4 2 2" xfId="30541" xr:uid="{00000000-0005-0000-0000-000085BA0000}"/>
    <cellStyle name="Note 2 6 4 2 2 2" xfId="30542" xr:uid="{00000000-0005-0000-0000-000086BA0000}"/>
    <cellStyle name="Note 2 6 4 2 2 3" xfId="35708" xr:uid="{00000000-0005-0000-0000-000087BA0000}"/>
    <cellStyle name="Note 2 6 4 2 2 4" xfId="52650" xr:uid="{00000000-0005-0000-0000-000088BA0000}"/>
    <cellStyle name="Note 2 6 4 2 3" xfId="30543" xr:uid="{00000000-0005-0000-0000-000089BA0000}"/>
    <cellStyle name="Note 2 6 4 2 4" xfId="30544" xr:uid="{00000000-0005-0000-0000-00008ABA0000}"/>
    <cellStyle name="Note 2 6 4 2 5" xfId="35707" xr:uid="{00000000-0005-0000-0000-00008BBA0000}"/>
    <cellStyle name="Note 2 6 4 2 6" xfId="52649" xr:uid="{00000000-0005-0000-0000-00008CBA0000}"/>
    <cellStyle name="Note 2 6 4 3" xfId="30545" xr:uid="{00000000-0005-0000-0000-00008DBA0000}"/>
    <cellStyle name="Note 2 6 4 3 2" xfId="30546" xr:uid="{00000000-0005-0000-0000-00008EBA0000}"/>
    <cellStyle name="Note 2 6 4 3 2 2" xfId="35710" xr:uid="{00000000-0005-0000-0000-00008FBA0000}"/>
    <cellStyle name="Note 2 6 4 3 3" xfId="35709" xr:uid="{00000000-0005-0000-0000-000090BA0000}"/>
    <cellStyle name="Note 2 6 4 3 4" xfId="52651" xr:uid="{00000000-0005-0000-0000-000091BA0000}"/>
    <cellStyle name="Note 2 6 4 4" xfId="30547" xr:uid="{00000000-0005-0000-0000-000092BA0000}"/>
    <cellStyle name="Note 2 6 4 4 2" xfId="35711" xr:uid="{00000000-0005-0000-0000-000093BA0000}"/>
    <cellStyle name="Note 2 6 4 5" xfId="30548" xr:uid="{00000000-0005-0000-0000-000094BA0000}"/>
    <cellStyle name="Note 2 6 4 6" xfId="35706" xr:uid="{00000000-0005-0000-0000-000095BA0000}"/>
    <cellStyle name="Note 2 6 4 7" xfId="52648" xr:uid="{00000000-0005-0000-0000-000096BA0000}"/>
    <cellStyle name="Note 2 6 5" xfId="30549" xr:uid="{00000000-0005-0000-0000-000097BA0000}"/>
    <cellStyle name="Note 2 6 5 2" xfId="30550" xr:uid="{00000000-0005-0000-0000-000098BA0000}"/>
    <cellStyle name="Note 2 6 5 2 2" xfId="30551" xr:uid="{00000000-0005-0000-0000-000099BA0000}"/>
    <cellStyle name="Note 2 6 5 2 2 2" xfId="30552" xr:uid="{00000000-0005-0000-0000-00009ABA0000}"/>
    <cellStyle name="Note 2 6 5 2 2 3" xfId="52654" xr:uid="{00000000-0005-0000-0000-00009BBA0000}"/>
    <cellStyle name="Note 2 6 5 2 3" xfId="30553" xr:uid="{00000000-0005-0000-0000-00009CBA0000}"/>
    <cellStyle name="Note 2 6 5 2 4" xfId="30554" xr:uid="{00000000-0005-0000-0000-00009DBA0000}"/>
    <cellStyle name="Note 2 6 5 2 5" xfId="35713" xr:uid="{00000000-0005-0000-0000-00009EBA0000}"/>
    <cellStyle name="Note 2 6 5 2 6" xfId="52653" xr:uid="{00000000-0005-0000-0000-00009FBA0000}"/>
    <cellStyle name="Note 2 6 5 3" xfId="30555" xr:uid="{00000000-0005-0000-0000-0000A0BA0000}"/>
    <cellStyle name="Note 2 6 5 3 2" xfId="30556" xr:uid="{00000000-0005-0000-0000-0000A1BA0000}"/>
    <cellStyle name="Note 2 6 5 3 3" xfId="52655" xr:uid="{00000000-0005-0000-0000-0000A2BA0000}"/>
    <cellStyle name="Note 2 6 5 4" xfId="30557" xr:uid="{00000000-0005-0000-0000-0000A3BA0000}"/>
    <cellStyle name="Note 2 6 5 5" xfId="30558" xr:uid="{00000000-0005-0000-0000-0000A4BA0000}"/>
    <cellStyle name="Note 2 6 5 6" xfId="35712" xr:uid="{00000000-0005-0000-0000-0000A5BA0000}"/>
    <cellStyle name="Note 2 6 5 7" xfId="52652" xr:uid="{00000000-0005-0000-0000-0000A6BA0000}"/>
    <cellStyle name="Note 2 6 6" xfId="30559" xr:uid="{00000000-0005-0000-0000-0000A7BA0000}"/>
    <cellStyle name="Note 2 6 6 2" xfId="30560" xr:uid="{00000000-0005-0000-0000-0000A8BA0000}"/>
    <cellStyle name="Note 2 6 6 2 2" xfId="30561" xr:uid="{00000000-0005-0000-0000-0000A9BA0000}"/>
    <cellStyle name="Note 2 6 6 2 3" xfId="35715" xr:uid="{00000000-0005-0000-0000-0000AABA0000}"/>
    <cellStyle name="Note 2 6 6 2 4" xfId="52657" xr:uid="{00000000-0005-0000-0000-0000ABBA0000}"/>
    <cellStyle name="Note 2 6 6 3" xfId="30562" xr:uid="{00000000-0005-0000-0000-0000ACBA0000}"/>
    <cellStyle name="Note 2 6 6 4" xfId="30563" xr:uid="{00000000-0005-0000-0000-0000ADBA0000}"/>
    <cellStyle name="Note 2 6 6 5" xfId="35714" xr:uid="{00000000-0005-0000-0000-0000AEBA0000}"/>
    <cellStyle name="Note 2 6 6 6" xfId="52656" xr:uid="{00000000-0005-0000-0000-0000AFBA0000}"/>
    <cellStyle name="Note 2 6 7" xfId="30564" xr:uid="{00000000-0005-0000-0000-0000B0BA0000}"/>
    <cellStyle name="Note 2 6 7 2" xfId="30565" xr:uid="{00000000-0005-0000-0000-0000B1BA0000}"/>
    <cellStyle name="Note 2 6 7 2 2" xfId="30566" xr:uid="{00000000-0005-0000-0000-0000B2BA0000}"/>
    <cellStyle name="Note 2 6 7 3" xfId="30567" xr:uid="{00000000-0005-0000-0000-0000B3BA0000}"/>
    <cellStyle name="Note 2 6 7 4" xfId="30568" xr:uid="{00000000-0005-0000-0000-0000B4BA0000}"/>
    <cellStyle name="Note 2 6 7 5" xfId="35716" xr:uid="{00000000-0005-0000-0000-0000B5BA0000}"/>
    <cellStyle name="Note 2 6 7 6" xfId="52658" xr:uid="{00000000-0005-0000-0000-0000B6BA0000}"/>
    <cellStyle name="Note 2 6 8" xfId="30569" xr:uid="{00000000-0005-0000-0000-0000B7BA0000}"/>
    <cellStyle name="Note 2 6 8 2" xfId="30570" xr:uid="{00000000-0005-0000-0000-0000B8BA0000}"/>
    <cellStyle name="Note 2 6 8 2 2" xfId="30571" xr:uid="{00000000-0005-0000-0000-0000B9BA0000}"/>
    <cellStyle name="Note 2 6 8 3" xfId="30572" xr:uid="{00000000-0005-0000-0000-0000BABA0000}"/>
    <cellStyle name="Note 2 6 8 4" xfId="30573" xr:uid="{00000000-0005-0000-0000-0000BBBA0000}"/>
    <cellStyle name="Note 2 6 8 5" xfId="35717" xr:uid="{00000000-0005-0000-0000-0000BCBA0000}"/>
    <cellStyle name="Note 2 6 9" xfId="30574" xr:uid="{00000000-0005-0000-0000-0000BDBA0000}"/>
    <cellStyle name="Note 2 6 9 2" xfId="30575" xr:uid="{00000000-0005-0000-0000-0000BEBA0000}"/>
    <cellStyle name="Note 2 7" xfId="30576" xr:uid="{00000000-0005-0000-0000-0000BFBA0000}"/>
    <cellStyle name="Note 2 7 10" xfId="30577" xr:uid="{00000000-0005-0000-0000-0000C0BA0000}"/>
    <cellStyle name="Note 2 7 11" xfId="35718" xr:uid="{00000000-0005-0000-0000-0000C1BA0000}"/>
    <cellStyle name="Note 2 7 12" xfId="52659" xr:uid="{00000000-0005-0000-0000-0000C2BA0000}"/>
    <cellStyle name="Note 2 7 2" xfId="30578" xr:uid="{00000000-0005-0000-0000-0000C3BA0000}"/>
    <cellStyle name="Note 2 7 2 10" xfId="35719" xr:uid="{00000000-0005-0000-0000-0000C4BA0000}"/>
    <cellStyle name="Note 2 7 2 11" xfId="52660" xr:uid="{00000000-0005-0000-0000-0000C5BA0000}"/>
    <cellStyle name="Note 2 7 2 2" xfId="30579" xr:uid="{00000000-0005-0000-0000-0000C6BA0000}"/>
    <cellStyle name="Note 2 7 2 2 2" xfId="30580" xr:uid="{00000000-0005-0000-0000-0000C7BA0000}"/>
    <cellStyle name="Note 2 7 2 2 2 2" xfId="30581" xr:uid="{00000000-0005-0000-0000-0000C8BA0000}"/>
    <cellStyle name="Note 2 7 2 2 2 2 2" xfId="30582" xr:uid="{00000000-0005-0000-0000-0000C9BA0000}"/>
    <cellStyle name="Note 2 7 2 2 2 2 3" xfId="52663" xr:uid="{00000000-0005-0000-0000-0000CABA0000}"/>
    <cellStyle name="Note 2 7 2 2 2 3" xfId="30583" xr:uid="{00000000-0005-0000-0000-0000CBBA0000}"/>
    <cellStyle name="Note 2 7 2 2 2 4" xfId="30584" xr:uid="{00000000-0005-0000-0000-0000CCBA0000}"/>
    <cellStyle name="Note 2 7 2 2 2 5" xfId="40393" xr:uid="{00000000-0005-0000-0000-0000CDBA0000}"/>
    <cellStyle name="Note 2 7 2 2 2 6" xfId="52662" xr:uid="{00000000-0005-0000-0000-0000CEBA0000}"/>
    <cellStyle name="Note 2 7 2 2 3" xfId="30585" xr:uid="{00000000-0005-0000-0000-0000CFBA0000}"/>
    <cellStyle name="Note 2 7 2 2 3 2" xfId="30586" xr:uid="{00000000-0005-0000-0000-0000D0BA0000}"/>
    <cellStyle name="Note 2 7 2 2 3 3" xfId="52664" xr:uid="{00000000-0005-0000-0000-0000D1BA0000}"/>
    <cellStyle name="Note 2 7 2 2 4" xfId="30587" xr:uid="{00000000-0005-0000-0000-0000D2BA0000}"/>
    <cellStyle name="Note 2 7 2 2 5" xfId="30588" xr:uid="{00000000-0005-0000-0000-0000D3BA0000}"/>
    <cellStyle name="Note 2 7 2 2 6" xfId="35720" xr:uid="{00000000-0005-0000-0000-0000D4BA0000}"/>
    <cellStyle name="Note 2 7 2 2 7" xfId="52661" xr:uid="{00000000-0005-0000-0000-0000D5BA0000}"/>
    <cellStyle name="Note 2 7 2 3" xfId="30589" xr:uid="{00000000-0005-0000-0000-0000D6BA0000}"/>
    <cellStyle name="Note 2 7 2 3 2" xfId="30590" xr:uid="{00000000-0005-0000-0000-0000D7BA0000}"/>
    <cellStyle name="Note 2 7 2 3 2 2" xfId="30591" xr:uid="{00000000-0005-0000-0000-0000D8BA0000}"/>
    <cellStyle name="Note 2 7 2 3 2 2 2" xfId="30592" xr:uid="{00000000-0005-0000-0000-0000D9BA0000}"/>
    <cellStyle name="Note 2 7 2 3 2 2 3" xfId="52667" xr:uid="{00000000-0005-0000-0000-0000DABA0000}"/>
    <cellStyle name="Note 2 7 2 3 2 3" xfId="30593" xr:uid="{00000000-0005-0000-0000-0000DBBA0000}"/>
    <cellStyle name="Note 2 7 2 3 2 4" xfId="30594" xr:uid="{00000000-0005-0000-0000-0000DCBA0000}"/>
    <cellStyle name="Note 2 7 2 3 2 5" xfId="40394" xr:uid="{00000000-0005-0000-0000-0000DDBA0000}"/>
    <cellStyle name="Note 2 7 2 3 2 6" xfId="52666" xr:uid="{00000000-0005-0000-0000-0000DEBA0000}"/>
    <cellStyle name="Note 2 7 2 3 3" xfId="30595" xr:uid="{00000000-0005-0000-0000-0000DFBA0000}"/>
    <cellStyle name="Note 2 7 2 3 3 2" xfId="30596" xr:uid="{00000000-0005-0000-0000-0000E0BA0000}"/>
    <cellStyle name="Note 2 7 2 3 3 3" xfId="52668" xr:uid="{00000000-0005-0000-0000-0000E1BA0000}"/>
    <cellStyle name="Note 2 7 2 3 4" xfId="30597" xr:uid="{00000000-0005-0000-0000-0000E2BA0000}"/>
    <cellStyle name="Note 2 7 2 3 5" xfId="30598" xr:uid="{00000000-0005-0000-0000-0000E3BA0000}"/>
    <cellStyle name="Note 2 7 2 3 6" xfId="35721" xr:uid="{00000000-0005-0000-0000-0000E4BA0000}"/>
    <cellStyle name="Note 2 7 2 3 7" xfId="52665" xr:uid="{00000000-0005-0000-0000-0000E5BA0000}"/>
    <cellStyle name="Note 2 7 2 4" xfId="30599" xr:uid="{00000000-0005-0000-0000-0000E6BA0000}"/>
    <cellStyle name="Note 2 7 2 4 2" xfId="30600" xr:uid="{00000000-0005-0000-0000-0000E7BA0000}"/>
    <cellStyle name="Note 2 7 2 4 2 2" xfId="30601" xr:uid="{00000000-0005-0000-0000-0000E8BA0000}"/>
    <cellStyle name="Note 2 7 2 4 2 3" xfId="52670" xr:uid="{00000000-0005-0000-0000-0000E9BA0000}"/>
    <cellStyle name="Note 2 7 2 4 3" xfId="30602" xr:uid="{00000000-0005-0000-0000-0000EABA0000}"/>
    <cellStyle name="Note 2 7 2 4 4" xfId="30603" xr:uid="{00000000-0005-0000-0000-0000EBBA0000}"/>
    <cellStyle name="Note 2 7 2 4 5" xfId="40395" xr:uid="{00000000-0005-0000-0000-0000ECBA0000}"/>
    <cellStyle name="Note 2 7 2 4 6" xfId="52669" xr:uid="{00000000-0005-0000-0000-0000EDBA0000}"/>
    <cellStyle name="Note 2 7 2 5" xfId="30604" xr:uid="{00000000-0005-0000-0000-0000EEBA0000}"/>
    <cellStyle name="Note 2 7 2 5 2" xfId="30605" xr:uid="{00000000-0005-0000-0000-0000EFBA0000}"/>
    <cellStyle name="Note 2 7 2 5 2 2" xfId="30606" xr:uid="{00000000-0005-0000-0000-0000F0BA0000}"/>
    <cellStyle name="Note 2 7 2 5 3" xfId="30607" xr:uid="{00000000-0005-0000-0000-0000F1BA0000}"/>
    <cellStyle name="Note 2 7 2 5 4" xfId="30608" xr:uid="{00000000-0005-0000-0000-0000F2BA0000}"/>
    <cellStyle name="Note 2 7 2 5 5" xfId="52671" xr:uid="{00000000-0005-0000-0000-0000F3BA0000}"/>
    <cellStyle name="Note 2 7 2 6" xfId="30609" xr:uid="{00000000-0005-0000-0000-0000F4BA0000}"/>
    <cellStyle name="Note 2 7 2 6 2" xfId="30610" xr:uid="{00000000-0005-0000-0000-0000F5BA0000}"/>
    <cellStyle name="Note 2 7 2 6 2 2" xfId="30611" xr:uid="{00000000-0005-0000-0000-0000F6BA0000}"/>
    <cellStyle name="Note 2 7 2 6 3" xfId="30612" xr:uid="{00000000-0005-0000-0000-0000F7BA0000}"/>
    <cellStyle name="Note 2 7 2 6 4" xfId="30613" xr:uid="{00000000-0005-0000-0000-0000F8BA0000}"/>
    <cellStyle name="Note 2 7 2 7" xfId="30614" xr:uid="{00000000-0005-0000-0000-0000F9BA0000}"/>
    <cellStyle name="Note 2 7 2 7 2" xfId="30615" xr:uid="{00000000-0005-0000-0000-0000FABA0000}"/>
    <cellStyle name="Note 2 7 2 8" xfId="30616" xr:uid="{00000000-0005-0000-0000-0000FBBA0000}"/>
    <cellStyle name="Note 2 7 2 9" xfId="30617" xr:uid="{00000000-0005-0000-0000-0000FCBA0000}"/>
    <cellStyle name="Note 2 7 3" xfId="30618" xr:uid="{00000000-0005-0000-0000-0000FDBA0000}"/>
    <cellStyle name="Note 2 7 3 2" xfId="30619" xr:uid="{00000000-0005-0000-0000-0000FEBA0000}"/>
    <cellStyle name="Note 2 7 3 2 2" xfId="30620" xr:uid="{00000000-0005-0000-0000-0000FFBA0000}"/>
    <cellStyle name="Note 2 7 3 2 2 2" xfId="30621" xr:uid="{00000000-0005-0000-0000-000000BB0000}"/>
    <cellStyle name="Note 2 7 3 2 2 3" xfId="52674" xr:uid="{00000000-0005-0000-0000-000001BB0000}"/>
    <cellStyle name="Note 2 7 3 2 3" xfId="30622" xr:uid="{00000000-0005-0000-0000-000002BB0000}"/>
    <cellStyle name="Note 2 7 3 2 4" xfId="30623" xr:uid="{00000000-0005-0000-0000-000003BB0000}"/>
    <cellStyle name="Note 2 7 3 2 5" xfId="35723" xr:uid="{00000000-0005-0000-0000-000004BB0000}"/>
    <cellStyle name="Note 2 7 3 2 6" xfId="52673" xr:uid="{00000000-0005-0000-0000-000005BB0000}"/>
    <cellStyle name="Note 2 7 3 3" xfId="30624" xr:uid="{00000000-0005-0000-0000-000006BB0000}"/>
    <cellStyle name="Note 2 7 3 3 2" xfId="30625" xr:uid="{00000000-0005-0000-0000-000007BB0000}"/>
    <cellStyle name="Note 2 7 3 3 3" xfId="52675" xr:uid="{00000000-0005-0000-0000-000008BB0000}"/>
    <cellStyle name="Note 2 7 3 4" xfId="30626" xr:uid="{00000000-0005-0000-0000-000009BB0000}"/>
    <cellStyle name="Note 2 7 3 5" xfId="30627" xr:uid="{00000000-0005-0000-0000-00000ABB0000}"/>
    <cellStyle name="Note 2 7 3 6" xfId="35722" xr:uid="{00000000-0005-0000-0000-00000BBB0000}"/>
    <cellStyle name="Note 2 7 3 7" xfId="52672" xr:uid="{00000000-0005-0000-0000-00000CBB0000}"/>
    <cellStyle name="Note 2 7 4" xfId="30628" xr:uid="{00000000-0005-0000-0000-00000DBB0000}"/>
    <cellStyle name="Note 2 7 4 2" xfId="30629" xr:uid="{00000000-0005-0000-0000-00000EBB0000}"/>
    <cellStyle name="Note 2 7 4 2 2" xfId="30630" xr:uid="{00000000-0005-0000-0000-00000FBB0000}"/>
    <cellStyle name="Note 2 7 4 2 2 2" xfId="30631" xr:uid="{00000000-0005-0000-0000-000010BB0000}"/>
    <cellStyle name="Note 2 7 4 2 2 3" xfId="52678" xr:uid="{00000000-0005-0000-0000-000011BB0000}"/>
    <cellStyle name="Note 2 7 4 2 3" xfId="30632" xr:uid="{00000000-0005-0000-0000-000012BB0000}"/>
    <cellStyle name="Note 2 7 4 2 4" xfId="30633" xr:uid="{00000000-0005-0000-0000-000013BB0000}"/>
    <cellStyle name="Note 2 7 4 2 5" xfId="40396" xr:uid="{00000000-0005-0000-0000-000014BB0000}"/>
    <cellStyle name="Note 2 7 4 2 6" xfId="52677" xr:uid="{00000000-0005-0000-0000-000015BB0000}"/>
    <cellStyle name="Note 2 7 4 3" xfId="30634" xr:uid="{00000000-0005-0000-0000-000016BB0000}"/>
    <cellStyle name="Note 2 7 4 3 2" xfId="30635" xr:uid="{00000000-0005-0000-0000-000017BB0000}"/>
    <cellStyle name="Note 2 7 4 3 3" xfId="52679" xr:uid="{00000000-0005-0000-0000-000018BB0000}"/>
    <cellStyle name="Note 2 7 4 4" xfId="30636" xr:uid="{00000000-0005-0000-0000-000019BB0000}"/>
    <cellStyle name="Note 2 7 4 5" xfId="30637" xr:uid="{00000000-0005-0000-0000-00001ABB0000}"/>
    <cellStyle name="Note 2 7 4 6" xfId="35724" xr:uid="{00000000-0005-0000-0000-00001BBB0000}"/>
    <cellStyle name="Note 2 7 4 7" xfId="52676" xr:uid="{00000000-0005-0000-0000-00001CBB0000}"/>
    <cellStyle name="Note 2 7 5" xfId="30638" xr:uid="{00000000-0005-0000-0000-00001DBB0000}"/>
    <cellStyle name="Note 2 7 5 2" xfId="30639" xr:uid="{00000000-0005-0000-0000-00001EBB0000}"/>
    <cellStyle name="Note 2 7 5 2 2" xfId="30640" xr:uid="{00000000-0005-0000-0000-00001FBB0000}"/>
    <cellStyle name="Note 2 7 5 2 3" xfId="52681" xr:uid="{00000000-0005-0000-0000-000020BB0000}"/>
    <cellStyle name="Note 2 7 5 3" xfId="30641" xr:uid="{00000000-0005-0000-0000-000021BB0000}"/>
    <cellStyle name="Note 2 7 5 4" xfId="30642" xr:uid="{00000000-0005-0000-0000-000022BB0000}"/>
    <cellStyle name="Note 2 7 5 5" xfId="35725" xr:uid="{00000000-0005-0000-0000-000023BB0000}"/>
    <cellStyle name="Note 2 7 5 6" xfId="52680" xr:uid="{00000000-0005-0000-0000-000024BB0000}"/>
    <cellStyle name="Note 2 7 6" xfId="30643" xr:uid="{00000000-0005-0000-0000-000025BB0000}"/>
    <cellStyle name="Note 2 7 6 2" xfId="30644" xr:uid="{00000000-0005-0000-0000-000026BB0000}"/>
    <cellStyle name="Note 2 7 6 2 2" xfId="30645" xr:uid="{00000000-0005-0000-0000-000027BB0000}"/>
    <cellStyle name="Note 2 7 6 3" xfId="30646" xr:uid="{00000000-0005-0000-0000-000028BB0000}"/>
    <cellStyle name="Note 2 7 6 4" xfId="30647" xr:uid="{00000000-0005-0000-0000-000029BB0000}"/>
    <cellStyle name="Note 2 7 6 5" xfId="52682" xr:uid="{00000000-0005-0000-0000-00002ABB0000}"/>
    <cellStyle name="Note 2 7 7" xfId="30648" xr:uid="{00000000-0005-0000-0000-00002BBB0000}"/>
    <cellStyle name="Note 2 7 7 2" xfId="30649" xr:uid="{00000000-0005-0000-0000-00002CBB0000}"/>
    <cellStyle name="Note 2 7 7 2 2" xfId="30650" xr:uid="{00000000-0005-0000-0000-00002DBB0000}"/>
    <cellStyle name="Note 2 7 7 3" xfId="30651" xr:uid="{00000000-0005-0000-0000-00002EBB0000}"/>
    <cellStyle name="Note 2 7 7 4" xfId="30652" xr:uid="{00000000-0005-0000-0000-00002FBB0000}"/>
    <cellStyle name="Note 2 7 8" xfId="30653" xr:uid="{00000000-0005-0000-0000-000030BB0000}"/>
    <cellStyle name="Note 2 7 8 2" xfId="30654" xr:uid="{00000000-0005-0000-0000-000031BB0000}"/>
    <cellStyle name="Note 2 7 9" xfId="30655" xr:uid="{00000000-0005-0000-0000-000032BB0000}"/>
    <cellStyle name="Note 2 8" xfId="30656" xr:uid="{00000000-0005-0000-0000-000033BB0000}"/>
    <cellStyle name="Note 2 8 10" xfId="35726" xr:uid="{00000000-0005-0000-0000-000034BB0000}"/>
    <cellStyle name="Note 2 8 11" xfId="52683" xr:uid="{00000000-0005-0000-0000-000035BB0000}"/>
    <cellStyle name="Note 2 8 2" xfId="30657" xr:uid="{00000000-0005-0000-0000-000036BB0000}"/>
    <cellStyle name="Note 2 8 2 2" xfId="30658" xr:uid="{00000000-0005-0000-0000-000037BB0000}"/>
    <cellStyle name="Note 2 8 2 2 2" xfId="30659" xr:uid="{00000000-0005-0000-0000-000038BB0000}"/>
    <cellStyle name="Note 2 8 2 2 2 2" xfId="30660" xr:uid="{00000000-0005-0000-0000-000039BB0000}"/>
    <cellStyle name="Note 2 8 2 2 2 3" xfId="52686" xr:uid="{00000000-0005-0000-0000-00003ABB0000}"/>
    <cellStyle name="Note 2 8 2 2 3" xfId="30661" xr:uid="{00000000-0005-0000-0000-00003BBB0000}"/>
    <cellStyle name="Note 2 8 2 2 4" xfId="30662" xr:uid="{00000000-0005-0000-0000-00003CBB0000}"/>
    <cellStyle name="Note 2 8 2 2 5" xfId="35728" xr:uid="{00000000-0005-0000-0000-00003DBB0000}"/>
    <cellStyle name="Note 2 8 2 2 6" xfId="52685" xr:uid="{00000000-0005-0000-0000-00003EBB0000}"/>
    <cellStyle name="Note 2 8 2 3" xfId="30663" xr:uid="{00000000-0005-0000-0000-00003FBB0000}"/>
    <cellStyle name="Note 2 8 2 3 2" xfId="30664" xr:uid="{00000000-0005-0000-0000-000040BB0000}"/>
    <cellStyle name="Note 2 8 2 3 3" xfId="52687" xr:uid="{00000000-0005-0000-0000-000041BB0000}"/>
    <cellStyle name="Note 2 8 2 4" xfId="30665" xr:uid="{00000000-0005-0000-0000-000042BB0000}"/>
    <cellStyle name="Note 2 8 2 5" xfId="30666" xr:uid="{00000000-0005-0000-0000-000043BB0000}"/>
    <cellStyle name="Note 2 8 2 6" xfId="35727" xr:uid="{00000000-0005-0000-0000-000044BB0000}"/>
    <cellStyle name="Note 2 8 2 7" xfId="52684" xr:uid="{00000000-0005-0000-0000-000045BB0000}"/>
    <cellStyle name="Note 2 8 3" xfId="30667" xr:uid="{00000000-0005-0000-0000-000046BB0000}"/>
    <cellStyle name="Note 2 8 3 2" xfId="30668" xr:uid="{00000000-0005-0000-0000-000047BB0000}"/>
    <cellStyle name="Note 2 8 3 2 2" xfId="30669" xr:uid="{00000000-0005-0000-0000-000048BB0000}"/>
    <cellStyle name="Note 2 8 3 2 2 2" xfId="30670" xr:uid="{00000000-0005-0000-0000-000049BB0000}"/>
    <cellStyle name="Note 2 8 3 2 2 3" xfId="52690" xr:uid="{00000000-0005-0000-0000-00004ABB0000}"/>
    <cellStyle name="Note 2 8 3 2 3" xfId="30671" xr:uid="{00000000-0005-0000-0000-00004BBB0000}"/>
    <cellStyle name="Note 2 8 3 2 4" xfId="30672" xr:uid="{00000000-0005-0000-0000-00004CBB0000}"/>
    <cellStyle name="Note 2 8 3 2 5" xfId="35730" xr:uid="{00000000-0005-0000-0000-00004DBB0000}"/>
    <cellStyle name="Note 2 8 3 2 6" xfId="52689" xr:uid="{00000000-0005-0000-0000-00004EBB0000}"/>
    <cellStyle name="Note 2 8 3 3" xfId="30673" xr:uid="{00000000-0005-0000-0000-00004FBB0000}"/>
    <cellStyle name="Note 2 8 3 3 2" xfId="30674" xr:uid="{00000000-0005-0000-0000-000050BB0000}"/>
    <cellStyle name="Note 2 8 3 3 3" xfId="52691" xr:uid="{00000000-0005-0000-0000-000051BB0000}"/>
    <cellStyle name="Note 2 8 3 4" xfId="30675" xr:uid="{00000000-0005-0000-0000-000052BB0000}"/>
    <cellStyle name="Note 2 8 3 5" xfId="30676" xr:uid="{00000000-0005-0000-0000-000053BB0000}"/>
    <cellStyle name="Note 2 8 3 6" xfId="35729" xr:uid="{00000000-0005-0000-0000-000054BB0000}"/>
    <cellStyle name="Note 2 8 3 7" xfId="52688" xr:uid="{00000000-0005-0000-0000-000055BB0000}"/>
    <cellStyle name="Note 2 8 4" xfId="30677" xr:uid="{00000000-0005-0000-0000-000056BB0000}"/>
    <cellStyle name="Note 2 8 4 2" xfId="30678" xr:uid="{00000000-0005-0000-0000-000057BB0000}"/>
    <cellStyle name="Note 2 8 4 2 2" xfId="30679" xr:uid="{00000000-0005-0000-0000-000058BB0000}"/>
    <cellStyle name="Note 2 8 4 2 3" xfId="52693" xr:uid="{00000000-0005-0000-0000-000059BB0000}"/>
    <cellStyle name="Note 2 8 4 3" xfId="30680" xr:uid="{00000000-0005-0000-0000-00005ABB0000}"/>
    <cellStyle name="Note 2 8 4 4" xfId="30681" xr:uid="{00000000-0005-0000-0000-00005BBB0000}"/>
    <cellStyle name="Note 2 8 4 5" xfId="35731" xr:uid="{00000000-0005-0000-0000-00005CBB0000}"/>
    <cellStyle name="Note 2 8 4 6" xfId="52692" xr:uid="{00000000-0005-0000-0000-00005DBB0000}"/>
    <cellStyle name="Note 2 8 5" xfId="30682" xr:uid="{00000000-0005-0000-0000-00005EBB0000}"/>
    <cellStyle name="Note 2 8 5 2" xfId="30683" xr:uid="{00000000-0005-0000-0000-00005FBB0000}"/>
    <cellStyle name="Note 2 8 5 2 2" xfId="30684" xr:uid="{00000000-0005-0000-0000-000060BB0000}"/>
    <cellStyle name="Note 2 8 5 3" xfId="30685" xr:uid="{00000000-0005-0000-0000-000061BB0000}"/>
    <cellStyle name="Note 2 8 5 4" xfId="30686" xr:uid="{00000000-0005-0000-0000-000062BB0000}"/>
    <cellStyle name="Note 2 8 5 5" xfId="35732" xr:uid="{00000000-0005-0000-0000-000063BB0000}"/>
    <cellStyle name="Note 2 8 5 6" xfId="52694" xr:uid="{00000000-0005-0000-0000-000064BB0000}"/>
    <cellStyle name="Note 2 8 6" xfId="30687" xr:uid="{00000000-0005-0000-0000-000065BB0000}"/>
    <cellStyle name="Note 2 8 6 2" xfId="30688" xr:uid="{00000000-0005-0000-0000-000066BB0000}"/>
    <cellStyle name="Note 2 8 6 2 2" xfId="30689" xr:uid="{00000000-0005-0000-0000-000067BB0000}"/>
    <cellStyle name="Note 2 8 6 3" xfId="30690" xr:uid="{00000000-0005-0000-0000-000068BB0000}"/>
    <cellStyle name="Note 2 8 6 4" xfId="30691" xr:uid="{00000000-0005-0000-0000-000069BB0000}"/>
    <cellStyle name="Note 2 8 7" xfId="30692" xr:uid="{00000000-0005-0000-0000-00006ABB0000}"/>
    <cellStyle name="Note 2 8 7 2" xfId="30693" xr:uid="{00000000-0005-0000-0000-00006BBB0000}"/>
    <cellStyle name="Note 2 8 8" xfId="30694" xr:uid="{00000000-0005-0000-0000-00006CBB0000}"/>
    <cellStyle name="Note 2 8 9" xfId="30695" xr:uid="{00000000-0005-0000-0000-00006DBB0000}"/>
    <cellStyle name="Note 2 9" xfId="30696" xr:uid="{00000000-0005-0000-0000-00006EBB0000}"/>
    <cellStyle name="Note 2 9 2" xfId="30697" xr:uid="{00000000-0005-0000-0000-00006FBB0000}"/>
    <cellStyle name="Note 2 9 2 2" xfId="35733" xr:uid="{00000000-0005-0000-0000-000070BB0000}"/>
    <cellStyle name="Note 2 9 2 2 2" xfId="52697" xr:uid="{00000000-0005-0000-0000-000071BB0000}"/>
    <cellStyle name="Note 2 9 2 3" xfId="52696" xr:uid="{00000000-0005-0000-0000-000072BB0000}"/>
    <cellStyle name="Note 2 9 3" xfId="30698" xr:uid="{00000000-0005-0000-0000-000073BB0000}"/>
    <cellStyle name="Note 2 9 3 2" xfId="35734" xr:uid="{00000000-0005-0000-0000-000074BB0000}"/>
    <cellStyle name="Note 2 9 3 2 2" xfId="52699" xr:uid="{00000000-0005-0000-0000-000075BB0000}"/>
    <cellStyle name="Note 2 9 3 3" xfId="52698" xr:uid="{00000000-0005-0000-0000-000076BB0000}"/>
    <cellStyle name="Note 2 9 4" xfId="40397" xr:uid="{00000000-0005-0000-0000-000077BB0000}"/>
    <cellStyle name="Note 2 9 4 2" xfId="52701" xr:uid="{00000000-0005-0000-0000-000078BB0000}"/>
    <cellStyle name="Note 2 9 4 3" xfId="52700" xr:uid="{00000000-0005-0000-0000-000079BB0000}"/>
    <cellStyle name="Note 2 9 5" xfId="52702" xr:uid="{00000000-0005-0000-0000-00007ABB0000}"/>
    <cellStyle name="Note 2 9 6" xfId="52695" xr:uid="{00000000-0005-0000-0000-00007BBB0000}"/>
    <cellStyle name="Note 3" xfId="30699" xr:uid="{00000000-0005-0000-0000-00007CBB0000}"/>
    <cellStyle name="Note 3 10" xfId="30700" xr:uid="{00000000-0005-0000-0000-00007DBB0000}"/>
    <cellStyle name="Note 3 10 2" xfId="30701" xr:uid="{00000000-0005-0000-0000-00007EBB0000}"/>
    <cellStyle name="Note 3 10 2 2" xfId="52705" xr:uid="{00000000-0005-0000-0000-00007FBB0000}"/>
    <cellStyle name="Note 3 10 2 3" xfId="52704" xr:uid="{00000000-0005-0000-0000-000080BB0000}"/>
    <cellStyle name="Note 3 10 3" xfId="40398" xr:uid="{00000000-0005-0000-0000-000081BB0000}"/>
    <cellStyle name="Note 3 10 3 2" xfId="52706" xr:uid="{00000000-0005-0000-0000-000082BB0000}"/>
    <cellStyle name="Note 3 10 4" xfId="52703" xr:uid="{00000000-0005-0000-0000-000083BB0000}"/>
    <cellStyle name="Note 3 11" xfId="30702" xr:uid="{00000000-0005-0000-0000-000084BB0000}"/>
    <cellStyle name="Note 3 11 2" xfId="52707" xr:uid="{00000000-0005-0000-0000-000085BB0000}"/>
    <cellStyle name="Note 3 12" xfId="30703" xr:uid="{00000000-0005-0000-0000-000086BB0000}"/>
    <cellStyle name="Note 3 12 2" xfId="30704" xr:uid="{00000000-0005-0000-0000-000087BB0000}"/>
    <cellStyle name="Note 3 13" xfId="30705" xr:uid="{00000000-0005-0000-0000-000088BB0000}"/>
    <cellStyle name="Note 3 14" xfId="30706" xr:uid="{00000000-0005-0000-0000-000089BB0000}"/>
    <cellStyle name="Note 3 15" xfId="35735" xr:uid="{00000000-0005-0000-0000-00008ABB0000}"/>
    <cellStyle name="Note 3 16" xfId="42132" xr:uid="{00000000-0005-0000-0000-00008BBB0000}"/>
    <cellStyle name="Note 3 2" xfId="30707" xr:uid="{00000000-0005-0000-0000-00008CBB0000}"/>
    <cellStyle name="Note 3 2 2" xfId="30708" xr:uid="{00000000-0005-0000-0000-00008DBB0000}"/>
    <cellStyle name="Note 3 2 2 2" xfId="30709" xr:uid="{00000000-0005-0000-0000-00008EBB0000}"/>
    <cellStyle name="Note 3 2 2 2 2" xfId="30710" xr:uid="{00000000-0005-0000-0000-00008FBB0000}"/>
    <cellStyle name="Note 3 2 2 2 2 2" xfId="52711" xr:uid="{00000000-0005-0000-0000-000090BB0000}"/>
    <cellStyle name="Note 3 2 2 2 2 3" xfId="52710" xr:uid="{00000000-0005-0000-0000-000091BB0000}"/>
    <cellStyle name="Note 3 2 2 2 3" xfId="40399" xr:uid="{00000000-0005-0000-0000-000092BB0000}"/>
    <cellStyle name="Note 3 2 2 2 3 2" xfId="52712" xr:uid="{00000000-0005-0000-0000-000093BB0000}"/>
    <cellStyle name="Note 3 2 2 2 4" xfId="52709" xr:uid="{00000000-0005-0000-0000-000094BB0000}"/>
    <cellStyle name="Note 3 2 2 3" xfId="30711" xr:uid="{00000000-0005-0000-0000-000095BB0000}"/>
    <cellStyle name="Note 3 2 2 3 2" xfId="30712" xr:uid="{00000000-0005-0000-0000-000096BB0000}"/>
    <cellStyle name="Note 3 2 2 3 2 2" xfId="52715" xr:uid="{00000000-0005-0000-0000-000097BB0000}"/>
    <cellStyle name="Note 3 2 2 3 2 3" xfId="52714" xr:uid="{00000000-0005-0000-0000-000098BB0000}"/>
    <cellStyle name="Note 3 2 2 3 3" xfId="40400" xr:uid="{00000000-0005-0000-0000-000099BB0000}"/>
    <cellStyle name="Note 3 2 2 3 3 2" xfId="52716" xr:uid="{00000000-0005-0000-0000-00009ABB0000}"/>
    <cellStyle name="Note 3 2 2 3 4" xfId="52713" xr:uid="{00000000-0005-0000-0000-00009BBB0000}"/>
    <cellStyle name="Note 3 2 2 4" xfId="30713" xr:uid="{00000000-0005-0000-0000-00009CBB0000}"/>
    <cellStyle name="Note 3 2 2 4 2" xfId="52717" xr:uid="{00000000-0005-0000-0000-00009DBB0000}"/>
    <cellStyle name="Note 3 2 2 5" xfId="52708" xr:uid="{00000000-0005-0000-0000-00009EBB0000}"/>
    <cellStyle name="Note 3 2 3" xfId="30714" xr:uid="{00000000-0005-0000-0000-00009FBB0000}"/>
    <cellStyle name="Note 3 2 3 2" xfId="30715" xr:uid="{00000000-0005-0000-0000-0000A0BB0000}"/>
    <cellStyle name="Note 3 2 3 2 2" xfId="52720" xr:uid="{00000000-0005-0000-0000-0000A1BB0000}"/>
    <cellStyle name="Note 3 2 3 2 3" xfId="52719" xr:uid="{00000000-0005-0000-0000-0000A2BB0000}"/>
    <cellStyle name="Note 3 2 3 3" xfId="40401" xr:uid="{00000000-0005-0000-0000-0000A3BB0000}"/>
    <cellStyle name="Note 3 2 3 3 2" xfId="52722" xr:uid="{00000000-0005-0000-0000-0000A4BB0000}"/>
    <cellStyle name="Note 3 2 3 3 3" xfId="52721" xr:uid="{00000000-0005-0000-0000-0000A5BB0000}"/>
    <cellStyle name="Note 3 2 3 4" xfId="52723" xr:uid="{00000000-0005-0000-0000-0000A6BB0000}"/>
    <cellStyle name="Note 3 2 3 5" xfId="52718" xr:uid="{00000000-0005-0000-0000-0000A7BB0000}"/>
    <cellStyle name="Note 3 2 4" xfId="30716" xr:uid="{00000000-0005-0000-0000-0000A8BB0000}"/>
    <cellStyle name="Note 3 2 4 2" xfId="30717" xr:uid="{00000000-0005-0000-0000-0000A9BB0000}"/>
    <cellStyle name="Note 3 2 4 2 2" xfId="52726" xr:uid="{00000000-0005-0000-0000-0000AABB0000}"/>
    <cellStyle name="Note 3 2 4 2 3" xfId="52725" xr:uid="{00000000-0005-0000-0000-0000ABBB0000}"/>
    <cellStyle name="Note 3 2 4 3" xfId="40402" xr:uid="{00000000-0005-0000-0000-0000ACBB0000}"/>
    <cellStyle name="Note 3 2 4 3 2" xfId="52727" xr:uid="{00000000-0005-0000-0000-0000ADBB0000}"/>
    <cellStyle name="Note 3 2 4 4" xfId="52724" xr:uid="{00000000-0005-0000-0000-0000AEBB0000}"/>
    <cellStyle name="Note 3 2 5" xfId="30718" xr:uid="{00000000-0005-0000-0000-0000AFBB0000}"/>
    <cellStyle name="Note 3 2 5 2" xfId="30719" xr:uid="{00000000-0005-0000-0000-0000B0BB0000}"/>
    <cellStyle name="Note 3 2 5 2 2" xfId="52730" xr:uid="{00000000-0005-0000-0000-0000B1BB0000}"/>
    <cellStyle name="Note 3 2 5 2 3" xfId="52729" xr:uid="{00000000-0005-0000-0000-0000B2BB0000}"/>
    <cellStyle name="Note 3 2 5 3" xfId="40403" xr:uid="{00000000-0005-0000-0000-0000B3BB0000}"/>
    <cellStyle name="Note 3 2 5 3 2" xfId="52731" xr:uid="{00000000-0005-0000-0000-0000B4BB0000}"/>
    <cellStyle name="Note 3 2 5 4" xfId="52728" xr:uid="{00000000-0005-0000-0000-0000B5BB0000}"/>
    <cellStyle name="Note 3 2 6" xfId="30720" xr:uid="{00000000-0005-0000-0000-0000B6BB0000}"/>
    <cellStyle name="Note 3 2 6 2" xfId="52733" xr:uid="{00000000-0005-0000-0000-0000B7BB0000}"/>
    <cellStyle name="Note 3 2 6 3" xfId="52732" xr:uid="{00000000-0005-0000-0000-0000B8BB0000}"/>
    <cellStyle name="Note 3 2 7" xfId="35736" xr:uid="{00000000-0005-0000-0000-0000B9BB0000}"/>
    <cellStyle name="Note 3 2 7 2" xfId="52734" xr:uid="{00000000-0005-0000-0000-0000BABB0000}"/>
    <cellStyle name="Note 3 2 8" xfId="42133" xr:uid="{00000000-0005-0000-0000-0000BBBB0000}"/>
    <cellStyle name="Note 3 3" xfId="30721" xr:uid="{00000000-0005-0000-0000-0000BCBB0000}"/>
    <cellStyle name="Note 3 3 10" xfId="35737" xr:uid="{00000000-0005-0000-0000-0000BDBB0000}"/>
    <cellStyle name="Note 3 3 11" xfId="42134" xr:uid="{00000000-0005-0000-0000-0000BEBB0000}"/>
    <cellStyle name="Note 3 3 2" xfId="30722" xr:uid="{00000000-0005-0000-0000-0000BFBB0000}"/>
    <cellStyle name="Note 3 3 2 2" xfId="30723" xr:uid="{00000000-0005-0000-0000-0000C0BB0000}"/>
    <cellStyle name="Note 3 3 2 2 2" xfId="30724" xr:uid="{00000000-0005-0000-0000-0000C1BB0000}"/>
    <cellStyle name="Note 3 3 2 2 2 2" xfId="52738" xr:uid="{00000000-0005-0000-0000-0000C2BB0000}"/>
    <cellStyle name="Note 3 3 2 2 2 3" xfId="52737" xr:uid="{00000000-0005-0000-0000-0000C3BB0000}"/>
    <cellStyle name="Note 3 3 2 2 3" xfId="40404" xr:uid="{00000000-0005-0000-0000-0000C4BB0000}"/>
    <cellStyle name="Note 3 3 2 2 3 2" xfId="52739" xr:uid="{00000000-0005-0000-0000-0000C5BB0000}"/>
    <cellStyle name="Note 3 3 2 2 4" xfId="52736" xr:uid="{00000000-0005-0000-0000-0000C6BB0000}"/>
    <cellStyle name="Note 3 3 2 3" xfId="30725" xr:uid="{00000000-0005-0000-0000-0000C7BB0000}"/>
    <cellStyle name="Note 3 3 2 3 2" xfId="30726" xr:uid="{00000000-0005-0000-0000-0000C8BB0000}"/>
    <cellStyle name="Note 3 3 2 3 2 2" xfId="52742" xr:uid="{00000000-0005-0000-0000-0000C9BB0000}"/>
    <cellStyle name="Note 3 3 2 3 2 3" xfId="52741" xr:uid="{00000000-0005-0000-0000-0000CABB0000}"/>
    <cellStyle name="Note 3 3 2 3 3" xfId="40405" xr:uid="{00000000-0005-0000-0000-0000CBBB0000}"/>
    <cellStyle name="Note 3 3 2 3 3 2" xfId="52743" xr:uid="{00000000-0005-0000-0000-0000CCBB0000}"/>
    <cellStyle name="Note 3 3 2 3 4" xfId="52740" xr:uid="{00000000-0005-0000-0000-0000CDBB0000}"/>
    <cellStyle name="Note 3 3 2 4" xfId="30727" xr:uid="{00000000-0005-0000-0000-0000CEBB0000}"/>
    <cellStyle name="Note 3 3 2 4 2" xfId="52745" xr:uid="{00000000-0005-0000-0000-0000CFBB0000}"/>
    <cellStyle name="Note 3 3 2 4 3" xfId="52744" xr:uid="{00000000-0005-0000-0000-0000D0BB0000}"/>
    <cellStyle name="Note 3 3 2 5" xfId="30728" xr:uid="{00000000-0005-0000-0000-0000D1BB0000}"/>
    <cellStyle name="Note 3 3 2 5 2" xfId="30729" xr:uid="{00000000-0005-0000-0000-0000D2BB0000}"/>
    <cellStyle name="Note 3 3 2 5 3" xfId="52746" xr:uid="{00000000-0005-0000-0000-0000D3BB0000}"/>
    <cellStyle name="Note 3 3 2 6" xfId="30730" xr:uid="{00000000-0005-0000-0000-0000D4BB0000}"/>
    <cellStyle name="Note 3 3 2 7" xfId="30731" xr:uid="{00000000-0005-0000-0000-0000D5BB0000}"/>
    <cellStyle name="Note 3 3 2 8" xfId="52735" xr:uid="{00000000-0005-0000-0000-0000D6BB0000}"/>
    <cellStyle name="Note 3 3 3" xfId="30732" xr:uid="{00000000-0005-0000-0000-0000D7BB0000}"/>
    <cellStyle name="Note 3 3 3 2" xfId="30733" xr:uid="{00000000-0005-0000-0000-0000D8BB0000}"/>
    <cellStyle name="Note 3 3 3 2 2" xfId="52749" xr:uid="{00000000-0005-0000-0000-0000D9BB0000}"/>
    <cellStyle name="Note 3 3 3 2 3" xfId="52748" xr:uid="{00000000-0005-0000-0000-0000DABB0000}"/>
    <cellStyle name="Note 3 3 3 3" xfId="40406" xr:uid="{00000000-0005-0000-0000-0000DBBB0000}"/>
    <cellStyle name="Note 3 3 3 3 2" xfId="52751" xr:uid="{00000000-0005-0000-0000-0000DCBB0000}"/>
    <cellStyle name="Note 3 3 3 3 3" xfId="52750" xr:uid="{00000000-0005-0000-0000-0000DDBB0000}"/>
    <cellStyle name="Note 3 3 3 4" xfId="52752" xr:uid="{00000000-0005-0000-0000-0000DEBB0000}"/>
    <cellStyle name="Note 3 3 3 5" xfId="52747" xr:uid="{00000000-0005-0000-0000-0000DFBB0000}"/>
    <cellStyle name="Note 3 3 4" xfId="30734" xr:uid="{00000000-0005-0000-0000-0000E0BB0000}"/>
    <cellStyle name="Note 3 3 4 2" xfId="30735" xr:uid="{00000000-0005-0000-0000-0000E1BB0000}"/>
    <cellStyle name="Note 3 3 4 2 2" xfId="52755" xr:uid="{00000000-0005-0000-0000-0000E2BB0000}"/>
    <cellStyle name="Note 3 3 4 2 3" xfId="52754" xr:uid="{00000000-0005-0000-0000-0000E3BB0000}"/>
    <cellStyle name="Note 3 3 4 3" xfId="40407" xr:uid="{00000000-0005-0000-0000-0000E4BB0000}"/>
    <cellStyle name="Note 3 3 4 3 2" xfId="52756" xr:uid="{00000000-0005-0000-0000-0000E5BB0000}"/>
    <cellStyle name="Note 3 3 4 4" xfId="52753" xr:uid="{00000000-0005-0000-0000-0000E6BB0000}"/>
    <cellStyle name="Note 3 3 5" xfId="30736" xr:uid="{00000000-0005-0000-0000-0000E7BB0000}"/>
    <cellStyle name="Note 3 3 5 2" xfId="30737" xr:uid="{00000000-0005-0000-0000-0000E8BB0000}"/>
    <cellStyle name="Note 3 3 5 2 2" xfId="52759" xr:uid="{00000000-0005-0000-0000-0000E9BB0000}"/>
    <cellStyle name="Note 3 3 5 2 3" xfId="52758" xr:uid="{00000000-0005-0000-0000-0000EABB0000}"/>
    <cellStyle name="Note 3 3 5 3" xfId="40408" xr:uid="{00000000-0005-0000-0000-0000EBBB0000}"/>
    <cellStyle name="Note 3 3 5 3 2" xfId="52760" xr:uid="{00000000-0005-0000-0000-0000ECBB0000}"/>
    <cellStyle name="Note 3 3 5 4" xfId="52757" xr:uid="{00000000-0005-0000-0000-0000EDBB0000}"/>
    <cellStyle name="Note 3 3 6" xfId="30738" xr:uid="{00000000-0005-0000-0000-0000EEBB0000}"/>
    <cellStyle name="Note 3 3 6 2" xfId="52762" xr:uid="{00000000-0005-0000-0000-0000EFBB0000}"/>
    <cellStyle name="Note 3 3 6 3" xfId="52761" xr:uid="{00000000-0005-0000-0000-0000F0BB0000}"/>
    <cellStyle name="Note 3 3 7" xfId="30739" xr:uid="{00000000-0005-0000-0000-0000F1BB0000}"/>
    <cellStyle name="Note 3 3 7 2" xfId="30740" xr:uid="{00000000-0005-0000-0000-0000F2BB0000}"/>
    <cellStyle name="Note 3 3 7 3" xfId="52763" xr:uid="{00000000-0005-0000-0000-0000F3BB0000}"/>
    <cellStyle name="Note 3 3 8" xfId="30741" xr:uid="{00000000-0005-0000-0000-0000F4BB0000}"/>
    <cellStyle name="Note 3 3 9" xfId="30742" xr:uid="{00000000-0005-0000-0000-0000F5BB0000}"/>
    <cellStyle name="Note 3 4" xfId="30743" xr:uid="{00000000-0005-0000-0000-0000F6BB0000}"/>
    <cellStyle name="Note 3 4 10" xfId="52764" xr:uid="{00000000-0005-0000-0000-0000F7BB0000}"/>
    <cellStyle name="Note 3 4 2" xfId="30744" xr:uid="{00000000-0005-0000-0000-0000F8BB0000}"/>
    <cellStyle name="Note 3 4 2 2" xfId="30745" xr:uid="{00000000-0005-0000-0000-0000F9BB0000}"/>
    <cellStyle name="Note 3 4 2 2 2" xfId="52767" xr:uid="{00000000-0005-0000-0000-0000FABB0000}"/>
    <cellStyle name="Note 3 4 2 2 3" xfId="52766" xr:uid="{00000000-0005-0000-0000-0000FBBB0000}"/>
    <cellStyle name="Note 3 4 2 3" xfId="40409" xr:uid="{00000000-0005-0000-0000-0000FCBB0000}"/>
    <cellStyle name="Note 3 4 2 3 2" xfId="52769" xr:uid="{00000000-0005-0000-0000-0000FDBB0000}"/>
    <cellStyle name="Note 3 4 2 3 3" xfId="52768" xr:uid="{00000000-0005-0000-0000-0000FEBB0000}"/>
    <cellStyle name="Note 3 4 2 4" xfId="52770" xr:uid="{00000000-0005-0000-0000-0000FFBB0000}"/>
    <cellStyle name="Note 3 4 2 5" xfId="52765" xr:uid="{00000000-0005-0000-0000-000000BC0000}"/>
    <cellStyle name="Note 3 4 3" xfId="30746" xr:uid="{00000000-0005-0000-0000-000001BC0000}"/>
    <cellStyle name="Note 3 4 3 2" xfId="30747" xr:uid="{00000000-0005-0000-0000-000002BC0000}"/>
    <cellStyle name="Note 3 4 3 2 2" xfId="52773" xr:uid="{00000000-0005-0000-0000-000003BC0000}"/>
    <cellStyle name="Note 3 4 3 2 3" xfId="52772" xr:uid="{00000000-0005-0000-0000-000004BC0000}"/>
    <cellStyle name="Note 3 4 3 3" xfId="40410" xr:uid="{00000000-0005-0000-0000-000005BC0000}"/>
    <cellStyle name="Note 3 4 3 3 2" xfId="52775" xr:uid="{00000000-0005-0000-0000-000006BC0000}"/>
    <cellStyle name="Note 3 4 3 3 3" xfId="52774" xr:uid="{00000000-0005-0000-0000-000007BC0000}"/>
    <cellStyle name="Note 3 4 3 4" xfId="52776" xr:uid="{00000000-0005-0000-0000-000008BC0000}"/>
    <cellStyle name="Note 3 4 3 5" xfId="52771" xr:uid="{00000000-0005-0000-0000-000009BC0000}"/>
    <cellStyle name="Note 3 4 4" xfId="30748" xr:uid="{00000000-0005-0000-0000-00000ABC0000}"/>
    <cellStyle name="Note 3 4 4 2" xfId="30749" xr:uid="{00000000-0005-0000-0000-00000BBC0000}"/>
    <cellStyle name="Note 3 4 4 2 2" xfId="52779" xr:uid="{00000000-0005-0000-0000-00000CBC0000}"/>
    <cellStyle name="Note 3 4 4 2 3" xfId="52778" xr:uid="{00000000-0005-0000-0000-00000DBC0000}"/>
    <cellStyle name="Note 3 4 4 3" xfId="40411" xr:uid="{00000000-0005-0000-0000-00000EBC0000}"/>
    <cellStyle name="Note 3 4 4 3 2" xfId="52780" xr:uid="{00000000-0005-0000-0000-00000FBC0000}"/>
    <cellStyle name="Note 3 4 4 4" xfId="52777" xr:uid="{00000000-0005-0000-0000-000010BC0000}"/>
    <cellStyle name="Note 3 4 5" xfId="30750" xr:uid="{00000000-0005-0000-0000-000011BC0000}"/>
    <cellStyle name="Note 3 4 5 2" xfId="30751" xr:uid="{00000000-0005-0000-0000-000012BC0000}"/>
    <cellStyle name="Note 3 4 5 2 2" xfId="52783" xr:uid="{00000000-0005-0000-0000-000013BC0000}"/>
    <cellStyle name="Note 3 4 5 2 3" xfId="52782" xr:uid="{00000000-0005-0000-0000-000014BC0000}"/>
    <cellStyle name="Note 3 4 5 3" xfId="40412" xr:uid="{00000000-0005-0000-0000-000015BC0000}"/>
    <cellStyle name="Note 3 4 5 3 2" xfId="52784" xr:uid="{00000000-0005-0000-0000-000016BC0000}"/>
    <cellStyle name="Note 3 4 5 4" xfId="52781" xr:uid="{00000000-0005-0000-0000-000017BC0000}"/>
    <cellStyle name="Note 3 4 6" xfId="30752" xr:uid="{00000000-0005-0000-0000-000018BC0000}"/>
    <cellStyle name="Note 3 4 6 2" xfId="52786" xr:uid="{00000000-0005-0000-0000-000019BC0000}"/>
    <cellStyle name="Note 3 4 6 3" xfId="52785" xr:uid="{00000000-0005-0000-0000-00001ABC0000}"/>
    <cellStyle name="Note 3 4 7" xfId="30753" xr:uid="{00000000-0005-0000-0000-00001BBC0000}"/>
    <cellStyle name="Note 3 4 7 2" xfId="30754" xr:uid="{00000000-0005-0000-0000-00001CBC0000}"/>
    <cellStyle name="Note 3 4 7 3" xfId="52787" xr:uid="{00000000-0005-0000-0000-00001DBC0000}"/>
    <cellStyle name="Note 3 4 8" xfId="30755" xr:uid="{00000000-0005-0000-0000-00001EBC0000}"/>
    <cellStyle name="Note 3 4 9" xfId="30756" xr:uid="{00000000-0005-0000-0000-00001FBC0000}"/>
    <cellStyle name="Note 3 5" xfId="30757" xr:uid="{00000000-0005-0000-0000-000020BC0000}"/>
    <cellStyle name="Note 3 5 2" xfId="30758" xr:uid="{00000000-0005-0000-0000-000021BC0000}"/>
    <cellStyle name="Note 3 5 2 2" xfId="30759" xr:uid="{00000000-0005-0000-0000-000022BC0000}"/>
    <cellStyle name="Note 3 5 2 2 2" xfId="52791" xr:uid="{00000000-0005-0000-0000-000023BC0000}"/>
    <cellStyle name="Note 3 5 2 2 3" xfId="52790" xr:uid="{00000000-0005-0000-0000-000024BC0000}"/>
    <cellStyle name="Note 3 5 2 3" xfId="40413" xr:uid="{00000000-0005-0000-0000-000025BC0000}"/>
    <cellStyle name="Note 3 5 2 3 2" xfId="52793" xr:uid="{00000000-0005-0000-0000-000026BC0000}"/>
    <cellStyle name="Note 3 5 2 3 3" xfId="52792" xr:uid="{00000000-0005-0000-0000-000027BC0000}"/>
    <cellStyle name="Note 3 5 2 4" xfId="52794" xr:uid="{00000000-0005-0000-0000-000028BC0000}"/>
    <cellStyle name="Note 3 5 2 5" xfId="52789" xr:uid="{00000000-0005-0000-0000-000029BC0000}"/>
    <cellStyle name="Note 3 5 3" xfId="30760" xr:uid="{00000000-0005-0000-0000-00002ABC0000}"/>
    <cellStyle name="Note 3 5 3 2" xfId="30761" xr:uid="{00000000-0005-0000-0000-00002BBC0000}"/>
    <cellStyle name="Note 3 5 3 2 2" xfId="52797" xr:uid="{00000000-0005-0000-0000-00002CBC0000}"/>
    <cellStyle name="Note 3 5 3 2 3" xfId="52796" xr:uid="{00000000-0005-0000-0000-00002DBC0000}"/>
    <cellStyle name="Note 3 5 3 3" xfId="40414" xr:uid="{00000000-0005-0000-0000-00002EBC0000}"/>
    <cellStyle name="Note 3 5 3 3 2" xfId="52799" xr:uid="{00000000-0005-0000-0000-00002FBC0000}"/>
    <cellStyle name="Note 3 5 3 3 3" xfId="52798" xr:uid="{00000000-0005-0000-0000-000030BC0000}"/>
    <cellStyle name="Note 3 5 3 4" xfId="52800" xr:uid="{00000000-0005-0000-0000-000031BC0000}"/>
    <cellStyle name="Note 3 5 3 5" xfId="52795" xr:uid="{00000000-0005-0000-0000-000032BC0000}"/>
    <cellStyle name="Note 3 5 4" xfId="30762" xr:uid="{00000000-0005-0000-0000-000033BC0000}"/>
    <cellStyle name="Note 3 5 4 2" xfId="52802" xr:uid="{00000000-0005-0000-0000-000034BC0000}"/>
    <cellStyle name="Note 3 5 4 3" xfId="52801" xr:uid="{00000000-0005-0000-0000-000035BC0000}"/>
    <cellStyle name="Note 3 5 5" xfId="40415" xr:uid="{00000000-0005-0000-0000-000036BC0000}"/>
    <cellStyle name="Note 3 5 5 2" xfId="52804" xr:uid="{00000000-0005-0000-0000-000037BC0000}"/>
    <cellStyle name="Note 3 5 5 3" xfId="52803" xr:uid="{00000000-0005-0000-0000-000038BC0000}"/>
    <cellStyle name="Note 3 5 6" xfId="52805" xr:uid="{00000000-0005-0000-0000-000039BC0000}"/>
    <cellStyle name="Note 3 5 7" xfId="52788" xr:uid="{00000000-0005-0000-0000-00003ABC0000}"/>
    <cellStyle name="Note 3 6" xfId="30763" xr:uid="{00000000-0005-0000-0000-00003BBC0000}"/>
    <cellStyle name="Note 3 6 2" xfId="30764" xr:uid="{00000000-0005-0000-0000-00003CBC0000}"/>
    <cellStyle name="Note 3 6 2 2" xfId="52808" xr:uid="{00000000-0005-0000-0000-00003DBC0000}"/>
    <cellStyle name="Note 3 6 2 3" xfId="52807" xr:uid="{00000000-0005-0000-0000-00003EBC0000}"/>
    <cellStyle name="Note 3 6 3" xfId="40416" xr:uid="{00000000-0005-0000-0000-00003FBC0000}"/>
    <cellStyle name="Note 3 6 3 2" xfId="52810" xr:uid="{00000000-0005-0000-0000-000040BC0000}"/>
    <cellStyle name="Note 3 6 3 3" xfId="52809" xr:uid="{00000000-0005-0000-0000-000041BC0000}"/>
    <cellStyle name="Note 3 6 4" xfId="52811" xr:uid="{00000000-0005-0000-0000-000042BC0000}"/>
    <cellStyle name="Note 3 6 5" xfId="52806" xr:uid="{00000000-0005-0000-0000-000043BC0000}"/>
    <cellStyle name="Note 3 7" xfId="30765" xr:uid="{00000000-0005-0000-0000-000044BC0000}"/>
    <cellStyle name="Note 3 7 2" xfId="30766" xr:uid="{00000000-0005-0000-0000-000045BC0000}"/>
    <cellStyle name="Note 3 7 2 2" xfId="52814" xr:uid="{00000000-0005-0000-0000-000046BC0000}"/>
    <cellStyle name="Note 3 7 2 3" xfId="52813" xr:uid="{00000000-0005-0000-0000-000047BC0000}"/>
    <cellStyle name="Note 3 7 3" xfId="30767" xr:uid="{00000000-0005-0000-0000-000048BC0000}"/>
    <cellStyle name="Note 3 7 3 2" xfId="52816" xr:uid="{00000000-0005-0000-0000-000049BC0000}"/>
    <cellStyle name="Note 3 7 3 3" xfId="52815" xr:uid="{00000000-0005-0000-0000-00004ABC0000}"/>
    <cellStyle name="Note 3 7 4" xfId="52817" xr:uid="{00000000-0005-0000-0000-00004BBC0000}"/>
    <cellStyle name="Note 3 7 5" xfId="52812" xr:uid="{00000000-0005-0000-0000-00004CBC0000}"/>
    <cellStyle name="Note 3 8" xfId="30768" xr:uid="{00000000-0005-0000-0000-00004DBC0000}"/>
    <cellStyle name="Note 3 8 2" xfId="30769" xr:uid="{00000000-0005-0000-0000-00004EBC0000}"/>
    <cellStyle name="Note 3 8 2 2" xfId="52820" xr:uid="{00000000-0005-0000-0000-00004FBC0000}"/>
    <cellStyle name="Note 3 8 2 3" xfId="52819" xr:uid="{00000000-0005-0000-0000-000050BC0000}"/>
    <cellStyle name="Note 3 8 3" xfId="40417" xr:uid="{00000000-0005-0000-0000-000051BC0000}"/>
    <cellStyle name="Note 3 8 3 2" xfId="52822" xr:uid="{00000000-0005-0000-0000-000052BC0000}"/>
    <cellStyle name="Note 3 8 3 3" xfId="52821" xr:uid="{00000000-0005-0000-0000-000053BC0000}"/>
    <cellStyle name="Note 3 8 4" xfId="52823" xr:uid="{00000000-0005-0000-0000-000054BC0000}"/>
    <cellStyle name="Note 3 8 5" xfId="52818" xr:uid="{00000000-0005-0000-0000-000055BC0000}"/>
    <cellStyle name="Note 3 9" xfId="30770" xr:uid="{00000000-0005-0000-0000-000056BC0000}"/>
    <cellStyle name="Note 3 9 2" xfId="30771" xr:uid="{00000000-0005-0000-0000-000057BC0000}"/>
    <cellStyle name="Note 3 9 2 2" xfId="52826" xr:uid="{00000000-0005-0000-0000-000058BC0000}"/>
    <cellStyle name="Note 3 9 2 3" xfId="52825" xr:uid="{00000000-0005-0000-0000-000059BC0000}"/>
    <cellStyle name="Note 3 9 3" xfId="40418" xr:uid="{00000000-0005-0000-0000-00005ABC0000}"/>
    <cellStyle name="Note 3 9 3 2" xfId="52827" xr:uid="{00000000-0005-0000-0000-00005BBC0000}"/>
    <cellStyle name="Note 3 9 4" xfId="52824" xr:uid="{00000000-0005-0000-0000-00005CBC0000}"/>
    <cellStyle name="Note 4" xfId="30772" xr:uid="{00000000-0005-0000-0000-00005DBC0000}"/>
    <cellStyle name="Note 4 10" xfId="30773" xr:uid="{00000000-0005-0000-0000-00005EBC0000}"/>
    <cellStyle name="Note 4 10 2" xfId="52829" xr:uid="{00000000-0005-0000-0000-00005FBC0000}"/>
    <cellStyle name="Note 4 10 3" xfId="52828" xr:uid="{00000000-0005-0000-0000-000060BC0000}"/>
    <cellStyle name="Note 4 11" xfId="40419" xr:uid="{00000000-0005-0000-0000-000061BC0000}"/>
    <cellStyle name="Note 4 11 2" xfId="52831" xr:uid="{00000000-0005-0000-0000-000062BC0000}"/>
    <cellStyle name="Note 4 11 3" xfId="52830" xr:uid="{00000000-0005-0000-0000-000063BC0000}"/>
    <cellStyle name="Note 4 12" xfId="52832" xr:uid="{00000000-0005-0000-0000-000064BC0000}"/>
    <cellStyle name="Note 4 13" xfId="42135" xr:uid="{00000000-0005-0000-0000-000065BC0000}"/>
    <cellStyle name="Note 4 2" xfId="30774" xr:uid="{00000000-0005-0000-0000-000066BC0000}"/>
    <cellStyle name="Note 4 2 10" xfId="42136" xr:uid="{00000000-0005-0000-0000-000067BC0000}"/>
    <cellStyle name="Note 4 2 2" xfId="30775" xr:uid="{00000000-0005-0000-0000-000068BC0000}"/>
    <cellStyle name="Note 4 2 2 2" xfId="30776" xr:uid="{00000000-0005-0000-0000-000069BC0000}"/>
    <cellStyle name="Note 4 2 2 2 2" xfId="30777" xr:uid="{00000000-0005-0000-0000-00006ABC0000}"/>
    <cellStyle name="Note 4 2 2 2 2 2" xfId="52836" xr:uid="{00000000-0005-0000-0000-00006BBC0000}"/>
    <cellStyle name="Note 4 2 2 2 2 3" xfId="52835" xr:uid="{00000000-0005-0000-0000-00006CBC0000}"/>
    <cellStyle name="Note 4 2 2 2 3" xfId="40420" xr:uid="{00000000-0005-0000-0000-00006DBC0000}"/>
    <cellStyle name="Note 4 2 2 2 3 2" xfId="52837" xr:uid="{00000000-0005-0000-0000-00006EBC0000}"/>
    <cellStyle name="Note 4 2 2 2 4" xfId="52834" xr:uid="{00000000-0005-0000-0000-00006FBC0000}"/>
    <cellStyle name="Note 4 2 2 3" xfId="30778" xr:uid="{00000000-0005-0000-0000-000070BC0000}"/>
    <cellStyle name="Note 4 2 2 3 2" xfId="30779" xr:uid="{00000000-0005-0000-0000-000071BC0000}"/>
    <cellStyle name="Note 4 2 2 3 2 2" xfId="52840" xr:uid="{00000000-0005-0000-0000-000072BC0000}"/>
    <cellStyle name="Note 4 2 2 3 2 3" xfId="52839" xr:uid="{00000000-0005-0000-0000-000073BC0000}"/>
    <cellStyle name="Note 4 2 2 3 3" xfId="40421" xr:uid="{00000000-0005-0000-0000-000074BC0000}"/>
    <cellStyle name="Note 4 2 2 3 3 2" xfId="52841" xr:uid="{00000000-0005-0000-0000-000075BC0000}"/>
    <cellStyle name="Note 4 2 2 3 4" xfId="52838" xr:uid="{00000000-0005-0000-0000-000076BC0000}"/>
    <cellStyle name="Note 4 2 2 4" xfId="30780" xr:uid="{00000000-0005-0000-0000-000077BC0000}"/>
    <cellStyle name="Note 4 2 2 4 2" xfId="52843" xr:uid="{00000000-0005-0000-0000-000078BC0000}"/>
    <cellStyle name="Note 4 2 2 4 3" xfId="52842" xr:uid="{00000000-0005-0000-0000-000079BC0000}"/>
    <cellStyle name="Note 4 2 2 5" xfId="40422" xr:uid="{00000000-0005-0000-0000-00007ABC0000}"/>
    <cellStyle name="Note 4 2 2 5 2" xfId="52845" xr:uid="{00000000-0005-0000-0000-00007BBC0000}"/>
    <cellStyle name="Note 4 2 2 5 3" xfId="52844" xr:uid="{00000000-0005-0000-0000-00007CBC0000}"/>
    <cellStyle name="Note 4 2 2 6" xfId="52846" xr:uid="{00000000-0005-0000-0000-00007DBC0000}"/>
    <cellStyle name="Note 4 2 2 7" xfId="52833" xr:uid="{00000000-0005-0000-0000-00007EBC0000}"/>
    <cellStyle name="Note 4 2 3" xfId="30781" xr:uid="{00000000-0005-0000-0000-00007FBC0000}"/>
    <cellStyle name="Note 4 2 3 2" xfId="30782" xr:uid="{00000000-0005-0000-0000-000080BC0000}"/>
    <cellStyle name="Note 4 2 3 2 2" xfId="52849" xr:uid="{00000000-0005-0000-0000-000081BC0000}"/>
    <cellStyle name="Note 4 2 3 2 3" xfId="52848" xr:uid="{00000000-0005-0000-0000-000082BC0000}"/>
    <cellStyle name="Note 4 2 3 3" xfId="40423" xr:uid="{00000000-0005-0000-0000-000083BC0000}"/>
    <cellStyle name="Note 4 2 3 3 2" xfId="52851" xr:uid="{00000000-0005-0000-0000-000084BC0000}"/>
    <cellStyle name="Note 4 2 3 3 3" xfId="52850" xr:uid="{00000000-0005-0000-0000-000085BC0000}"/>
    <cellStyle name="Note 4 2 3 4" xfId="52852" xr:uid="{00000000-0005-0000-0000-000086BC0000}"/>
    <cellStyle name="Note 4 2 3 5" xfId="52847" xr:uid="{00000000-0005-0000-0000-000087BC0000}"/>
    <cellStyle name="Note 4 2 4" xfId="30783" xr:uid="{00000000-0005-0000-0000-000088BC0000}"/>
    <cellStyle name="Note 4 2 4 2" xfId="30784" xr:uid="{00000000-0005-0000-0000-000089BC0000}"/>
    <cellStyle name="Note 4 2 4 2 2" xfId="52855" xr:uid="{00000000-0005-0000-0000-00008ABC0000}"/>
    <cellStyle name="Note 4 2 4 2 3" xfId="52854" xr:uid="{00000000-0005-0000-0000-00008BBC0000}"/>
    <cellStyle name="Note 4 2 4 3" xfId="40424" xr:uid="{00000000-0005-0000-0000-00008CBC0000}"/>
    <cellStyle name="Note 4 2 4 3 2" xfId="52857" xr:uid="{00000000-0005-0000-0000-00008DBC0000}"/>
    <cellStyle name="Note 4 2 4 3 3" xfId="52856" xr:uid="{00000000-0005-0000-0000-00008EBC0000}"/>
    <cellStyle name="Note 4 2 4 4" xfId="52858" xr:uid="{00000000-0005-0000-0000-00008FBC0000}"/>
    <cellStyle name="Note 4 2 4 5" xfId="52853" xr:uid="{00000000-0005-0000-0000-000090BC0000}"/>
    <cellStyle name="Note 4 2 5" xfId="30785" xr:uid="{00000000-0005-0000-0000-000091BC0000}"/>
    <cellStyle name="Note 4 2 5 2" xfId="30786" xr:uid="{00000000-0005-0000-0000-000092BC0000}"/>
    <cellStyle name="Note 4 2 5 2 2" xfId="52861" xr:uid="{00000000-0005-0000-0000-000093BC0000}"/>
    <cellStyle name="Note 4 2 5 2 3" xfId="52860" xr:uid="{00000000-0005-0000-0000-000094BC0000}"/>
    <cellStyle name="Note 4 2 5 3" xfId="40425" xr:uid="{00000000-0005-0000-0000-000095BC0000}"/>
    <cellStyle name="Note 4 2 5 3 2" xfId="52862" xr:uid="{00000000-0005-0000-0000-000096BC0000}"/>
    <cellStyle name="Note 4 2 5 4" xfId="52859" xr:uid="{00000000-0005-0000-0000-000097BC0000}"/>
    <cellStyle name="Note 4 2 6" xfId="30787" xr:uid="{00000000-0005-0000-0000-000098BC0000}"/>
    <cellStyle name="Note 4 2 6 2" xfId="30788" xr:uid="{00000000-0005-0000-0000-000099BC0000}"/>
    <cellStyle name="Note 4 2 6 2 2" xfId="52865" xr:uid="{00000000-0005-0000-0000-00009ABC0000}"/>
    <cellStyle name="Note 4 2 6 2 3" xfId="52864" xr:uid="{00000000-0005-0000-0000-00009BBC0000}"/>
    <cellStyle name="Note 4 2 6 3" xfId="40426" xr:uid="{00000000-0005-0000-0000-00009CBC0000}"/>
    <cellStyle name="Note 4 2 6 3 2" xfId="52866" xr:uid="{00000000-0005-0000-0000-00009DBC0000}"/>
    <cellStyle name="Note 4 2 6 4" xfId="52863" xr:uid="{00000000-0005-0000-0000-00009EBC0000}"/>
    <cellStyle name="Note 4 2 7" xfId="30789" xr:uid="{00000000-0005-0000-0000-00009FBC0000}"/>
    <cellStyle name="Note 4 2 7 2" xfId="52868" xr:uid="{00000000-0005-0000-0000-0000A0BC0000}"/>
    <cellStyle name="Note 4 2 7 3" xfId="52867" xr:uid="{00000000-0005-0000-0000-0000A1BC0000}"/>
    <cellStyle name="Note 4 2 8" xfId="40427" xr:uid="{00000000-0005-0000-0000-0000A2BC0000}"/>
    <cellStyle name="Note 4 2 8 2" xfId="52870" xr:uid="{00000000-0005-0000-0000-0000A3BC0000}"/>
    <cellStyle name="Note 4 2 8 3" xfId="52869" xr:uid="{00000000-0005-0000-0000-0000A4BC0000}"/>
    <cellStyle name="Note 4 2 9" xfId="52871" xr:uid="{00000000-0005-0000-0000-0000A5BC0000}"/>
    <cellStyle name="Note 4 3" xfId="30790" xr:uid="{00000000-0005-0000-0000-0000A6BC0000}"/>
    <cellStyle name="Note 4 3 2" xfId="30791" xr:uid="{00000000-0005-0000-0000-0000A7BC0000}"/>
    <cellStyle name="Note 4 3 2 2" xfId="30792" xr:uid="{00000000-0005-0000-0000-0000A8BC0000}"/>
    <cellStyle name="Note 4 3 2 2 2" xfId="30793" xr:uid="{00000000-0005-0000-0000-0000A9BC0000}"/>
    <cellStyle name="Note 4 3 2 2 2 2" xfId="52875" xr:uid="{00000000-0005-0000-0000-0000AABC0000}"/>
    <cellStyle name="Note 4 3 2 2 2 3" xfId="52874" xr:uid="{00000000-0005-0000-0000-0000ABBC0000}"/>
    <cellStyle name="Note 4 3 2 2 3" xfId="40428" xr:uid="{00000000-0005-0000-0000-0000ACBC0000}"/>
    <cellStyle name="Note 4 3 2 2 3 2" xfId="52876" xr:uid="{00000000-0005-0000-0000-0000ADBC0000}"/>
    <cellStyle name="Note 4 3 2 2 4" xfId="52873" xr:uid="{00000000-0005-0000-0000-0000AEBC0000}"/>
    <cellStyle name="Note 4 3 2 3" xfId="30794" xr:uid="{00000000-0005-0000-0000-0000AFBC0000}"/>
    <cellStyle name="Note 4 3 2 3 2" xfId="30795" xr:uid="{00000000-0005-0000-0000-0000B0BC0000}"/>
    <cellStyle name="Note 4 3 2 3 2 2" xfId="52879" xr:uid="{00000000-0005-0000-0000-0000B1BC0000}"/>
    <cellStyle name="Note 4 3 2 3 2 3" xfId="52878" xr:uid="{00000000-0005-0000-0000-0000B2BC0000}"/>
    <cellStyle name="Note 4 3 2 3 3" xfId="40429" xr:uid="{00000000-0005-0000-0000-0000B3BC0000}"/>
    <cellStyle name="Note 4 3 2 3 3 2" xfId="52880" xr:uid="{00000000-0005-0000-0000-0000B4BC0000}"/>
    <cellStyle name="Note 4 3 2 3 4" xfId="52877" xr:uid="{00000000-0005-0000-0000-0000B5BC0000}"/>
    <cellStyle name="Note 4 3 2 4" xfId="30796" xr:uid="{00000000-0005-0000-0000-0000B6BC0000}"/>
    <cellStyle name="Note 4 3 2 4 2" xfId="52881" xr:uid="{00000000-0005-0000-0000-0000B7BC0000}"/>
    <cellStyle name="Note 4 3 2 5" xfId="52872" xr:uid="{00000000-0005-0000-0000-0000B8BC0000}"/>
    <cellStyle name="Note 4 3 3" xfId="30797" xr:uid="{00000000-0005-0000-0000-0000B9BC0000}"/>
    <cellStyle name="Note 4 3 3 2" xfId="30798" xr:uid="{00000000-0005-0000-0000-0000BABC0000}"/>
    <cellStyle name="Note 4 3 3 2 2" xfId="52884" xr:uid="{00000000-0005-0000-0000-0000BBBC0000}"/>
    <cellStyle name="Note 4 3 3 2 3" xfId="52883" xr:uid="{00000000-0005-0000-0000-0000BCBC0000}"/>
    <cellStyle name="Note 4 3 3 3" xfId="40430" xr:uid="{00000000-0005-0000-0000-0000BDBC0000}"/>
    <cellStyle name="Note 4 3 3 3 2" xfId="52886" xr:uid="{00000000-0005-0000-0000-0000BEBC0000}"/>
    <cellStyle name="Note 4 3 3 3 3" xfId="52885" xr:uid="{00000000-0005-0000-0000-0000BFBC0000}"/>
    <cellStyle name="Note 4 3 3 4" xfId="52887" xr:uid="{00000000-0005-0000-0000-0000C0BC0000}"/>
    <cellStyle name="Note 4 3 3 5" xfId="52882" xr:uid="{00000000-0005-0000-0000-0000C1BC0000}"/>
    <cellStyle name="Note 4 3 4" xfId="30799" xr:uid="{00000000-0005-0000-0000-0000C2BC0000}"/>
    <cellStyle name="Note 4 3 4 2" xfId="30800" xr:uid="{00000000-0005-0000-0000-0000C3BC0000}"/>
    <cellStyle name="Note 4 3 4 2 2" xfId="52890" xr:uid="{00000000-0005-0000-0000-0000C4BC0000}"/>
    <cellStyle name="Note 4 3 4 2 3" xfId="52889" xr:uid="{00000000-0005-0000-0000-0000C5BC0000}"/>
    <cellStyle name="Note 4 3 4 3" xfId="40431" xr:uid="{00000000-0005-0000-0000-0000C6BC0000}"/>
    <cellStyle name="Note 4 3 4 3 2" xfId="52891" xr:uid="{00000000-0005-0000-0000-0000C7BC0000}"/>
    <cellStyle name="Note 4 3 4 4" xfId="52888" xr:uid="{00000000-0005-0000-0000-0000C8BC0000}"/>
    <cellStyle name="Note 4 3 5" xfId="30801" xr:uid="{00000000-0005-0000-0000-0000C9BC0000}"/>
    <cellStyle name="Note 4 3 5 2" xfId="30802" xr:uid="{00000000-0005-0000-0000-0000CABC0000}"/>
    <cellStyle name="Note 4 3 5 2 2" xfId="52894" xr:uid="{00000000-0005-0000-0000-0000CBBC0000}"/>
    <cellStyle name="Note 4 3 5 2 3" xfId="52893" xr:uid="{00000000-0005-0000-0000-0000CCBC0000}"/>
    <cellStyle name="Note 4 3 5 3" xfId="40432" xr:uid="{00000000-0005-0000-0000-0000CDBC0000}"/>
    <cellStyle name="Note 4 3 5 3 2" xfId="52895" xr:uid="{00000000-0005-0000-0000-0000CEBC0000}"/>
    <cellStyle name="Note 4 3 5 4" xfId="52892" xr:uid="{00000000-0005-0000-0000-0000CFBC0000}"/>
    <cellStyle name="Note 4 3 6" xfId="30803" xr:uid="{00000000-0005-0000-0000-0000D0BC0000}"/>
    <cellStyle name="Note 4 3 6 2" xfId="52897" xr:uid="{00000000-0005-0000-0000-0000D1BC0000}"/>
    <cellStyle name="Note 4 3 6 3" xfId="52896" xr:uid="{00000000-0005-0000-0000-0000D2BC0000}"/>
    <cellStyle name="Note 4 3 7" xfId="40434" xr:uid="{00000000-0005-0000-0000-0000D3BC0000}"/>
    <cellStyle name="Note 4 3 7 2" xfId="52899" xr:uid="{00000000-0005-0000-0000-0000D4BC0000}"/>
    <cellStyle name="Note 4 3 7 3" xfId="52898" xr:uid="{00000000-0005-0000-0000-0000D5BC0000}"/>
    <cellStyle name="Note 4 3 8" xfId="35738" xr:uid="{00000000-0005-0000-0000-0000D6BC0000}"/>
    <cellStyle name="Note 4 3 8 2" xfId="52900" xr:uid="{00000000-0005-0000-0000-0000D7BC0000}"/>
    <cellStyle name="Note 4 3 9" xfId="42137" xr:uid="{00000000-0005-0000-0000-0000D8BC0000}"/>
    <cellStyle name="Note 4 4" xfId="30804" xr:uid="{00000000-0005-0000-0000-0000D9BC0000}"/>
    <cellStyle name="Note 4 4 2" xfId="30805" xr:uid="{00000000-0005-0000-0000-0000DABC0000}"/>
    <cellStyle name="Note 4 4 2 2" xfId="30806" xr:uid="{00000000-0005-0000-0000-0000DBBC0000}"/>
    <cellStyle name="Note 4 4 2 2 2" xfId="52904" xr:uid="{00000000-0005-0000-0000-0000DCBC0000}"/>
    <cellStyle name="Note 4 4 2 2 3" xfId="52903" xr:uid="{00000000-0005-0000-0000-0000DDBC0000}"/>
    <cellStyle name="Note 4 4 2 3" xfId="40435" xr:uid="{00000000-0005-0000-0000-0000DEBC0000}"/>
    <cellStyle name="Note 4 4 2 3 2" xfId="52906" xr:uid="{00000000-0005-0000-0000-0000DFBC0000}"/>
    <cellStyle name="Note 4 4 2 3 3" xfId="52905" xr:uid="{00000000-0005-0000-0000-0000E0BC0000}"/>
    <cellStyle name="Note 4 4 2 4" xfId="52907" xr:uid="{00000000-0005-0000-0000-0000E1BC0000}"/>
    <cellStyle name="Note 4 4 2 5" xfId="52902" xr:uid="{00000000-0005-0000-0000-0000E2BC0000}"/>
    <cellStyle name="Note 4 4 3" xfId="30807" xr:uid="{00000000-0005-0000-0000-0000E3BC0000}"/>
    <cellStyle name="Note 4 4 3 2" xfId="30808" xr:uid="{00000000-0005-0000-0000-0000E4BC0000}"/>
    <cellStyle name="Note 4 4 3 2 2" xfId="52910" xr:uid="{00000000-0005-0000-0000-0000E5BC0000}"/>
    <cellStyle name="Note 4 4 3 2 3" xfId="52909" xr:uid="{00000000-0005-0000-0000-0000E6BC0000}"/>
    <cellStyle name="Note 4 4 3 3" xfId="40438" xr:uid="{00000000-0005-0000-0000-0000E7BC0000}"/>
    <cellStyle name="Note 4 4 3 3 2" xfId="52912" xr:uid="{00000000-0005-0000-0000-0000E8BC0000}"/>
    <cellStyle name="Note 4 4 3 3 3" xfId="52911" xr:uid="{00000000-0005-0000-0000-0000E9BC0000}"/>
    <cellStyle name="Note 4 4 3 4" xfId="52913" xr:uid="{00000000-0005-0000-0000-0000EABC0000}"/>
    <cellStyle name="Note 4 4 3 5" xfId="52908" xr:uid="{00000000-0005-0000-0000-0000EBBC0000}"/>
    <cellStyle name="Note 4 4 4" xfId="30809" xr:uid="{00000000-0005-0000-0000-0000ECBC0000}"/>
    <cellStyle name="Note 4 4 4 2" xfId="30810" xr:uid="{00000000-0005-0000-0000-0000EDBC0000}"/>
    <cellStyle name="Note 4 4 4 2 2" xfId="52916" xr:uid="{00000000-0005-0000-0000-0000EEBC0000}"/>
    <cellStyle name="Note 4 4 4 2 3" xfId="52915" xr:uid="{00000000-0005-0000-0000-0000EFBC0000}"/>
    <cellStyle name="Note 4 4 4 3" xfId="40439" xr:uid="{00000000-0005-0000-0000-0000F0BC0000}"/>
    <cellStyle name="Note 4 4 4 3 2" xfId="52917" xr:uid="{00000000-0005-0000-0000-0000F1BC0000}"/>
    <cellStyle name="Note 4 4 4 4" xfId="52914" xr:uid="{00000000-0005-0000-0000-0000F2BC0000}"/>
    <cellStyle name="Note 4 4 5" xfId="30811" xr:uid="{00000000-0005-0000-0000-0000F3BC0000}"/>
    <cellStyle name="Note 4 4 5 2" xfId="30812" xr:uid="{00000000-0005-0000-0000-0000F4BC0000}"/>
    <cellStyle name="Note 4 4 5 2 2" xfId="52920" xr:uid="{00000000-0005-0000-0000-0000F5BC0000}"/>
    <cellStyle name="Note 4 4 5 2 3" xfId="52919" xr:uid="{00000000-0005-0000-0000-0000F6BC0000}"/>
    <cellStyle name="Note 4 4 5 3" xfId="40441" xr:uid="{00000000-0005-0000-0000-0000F7BC0000}"/>
    <cellStyle name="Note 4 4 5 3 2" xfId="52921" xr:uid="{00000000-0005-0000-0000-0000F8BC0000}"/>
    <cellStyle name="Note 4 4 5 4" xfId="52918" xr:uid="{00000000-0005-0000-0000-0000F9BC0000}"/>
    <cellStyle name="Note 4 4 6" xfId="30813" xr:uid="{00000000-0005-0000-0000-0000FABC0000}"/>
    <cellStyle name="Note 4 4 6 2" xfId="52922" xr:uid="{00000000-0005-0000-0000-0000FBBC0000}"/>
    <cellStyle name="Note 4 4 7" xfId="52901" xr:uid="{00000000-0005-0000-0000-0000FCBC0000}"/>
    <cellStyle name="Note 4 5" xfId="30814" xr:uid="{00000000-0005-0000-0000-0000FDBC0000}"/>
    <cellStyle name="Note 4 5 2" xfId="30815" xr:uid="{00000000-0005-0000-0000-0000FEBC0000}"/>
    <cellStyle name="Note 4 5 2 2" xfId="30816" xr:uid="{00000000-0005-0000-0000-0000FFBC0000}"/>
    <cellStyle name="Note 4 5 2 2 2" xfId="52926" xr:uid="{00000000-0005-0000-0000-000000BD0000}"/>
    <cellStyle name="Note 4 5 2 2 3" xfId="52925" xr:uid="{00000000-0005-0000-0000-000001BD0000}"/>
    <cellStyle name="Note 4 5 2 3" xfId="40446" xr:uid="{00000000-0005-0000-0000-000002BD0000}"/>
    <cellStyle name="Note 4 5 2 3 2" xfId="52928" xr:uid="{00000000-0005-0000-0000-000003BD0000}"/>
    <cellStyle name="Note 4 5 2 3 3" xfId="52927" xr:uid="{00000000-0005-0000-0000-000004BD0000}"/>
    <cellStyle name="Note 4 5 2 4" xfId="52929" xr:uid="{00000000-0005-0000-0000-000005BD0000}"/>
    <cellStyle name="Note 4 5 2 5" xfId="52924" xr:uid="{00000000-0005-0000-0000-000006BD0000}"/>
    <cellStyle name="Note 4 5 3" xfId="30817" xr:uid="{00000000-0005-0000-0000-000007BD0000}"/>
    <cellStyle name="Note 4 5 3 2" xfId="30818" xr:uid="{00000000-0005-0000-0000-000008BD0000}"/>
    <cellStyle name="Note 4 5 3 2 2" xfId="52932" xr:uid="{00000000-0005-0000-0000-000009BD0000}"/>
    <cellStyle name="Note 4 5 3 2 3" xfId="52931" xr:uid="{00000000-0005-0000-0000-00000ABD0000}"/>
    <cellStyle name="Note 4 5 3 3" xfId="40449" xr:uid="{00000000-0005-0000-0000-00000BBD0000}"/>
    <cellStyle name="Note 4 5 3 3 2" xfId="52934" xr:uid="{00000000-0005-0000-0000-00000CBD0000}"/>
    <cellStyle name="Note 4 5 3 3 3" xfId="52933" xr:uid="{00000000-0005-0000-0000-00000DBD0000}"/>
    <cellStyle name="Note 4 5 3 4" xfId="52935" xr:uid="{00000000-0005-0000-0000-00000EBD0000}"/>
    <cellStyle name="Note 4 5 3 5" xfId="52930" xr:uid="{00000000-0005-0000-0000-00000FBD0000}"/>
    <cellStyle name="Note 4 5 4" xfId="30819" xr:uid="{00000000-0005-0000-0000-000010BD0000}"/>
    <cellStyle name="Note 4 5 4 2" xfId="52937" xr:uid="{00000000-0005-0000-0000-000011BD0000}"/>
    <cellStyle name="Note 4 5 4 3" xfId="52936" xr:uid="{00000000-0005-0000-0000-000012BD0000}"/>
    <cellStyle name="Note 4 5 5" xfId="40450" xr:uid="{00000000-0005-0000-0000-000013BD0000}"/>
    <cellStyle name="Note 4 5 5 2" xfId="52939" xr:uid="{00000000-0005-0000-0000-000014BD0000}"/>
    <cellStyle name="Note 4 5 5 3" xfId="52938" xr:uid="{00000000-0005-0000-0000-000015BD0000}"/>
    <cellStyle name="Note 4 5 6" xfId="52940" xr:uid="{00000000-0005-0000-0000-000016BD0000}"/>
    <cellStyle name="Note 4 5 7" xfId="52923" xr:uid="{00000000-0005-0000-0000-000017BD0000}"/>
    <cellStyle name="Note 4 6" xfId="30820" xr:uid="{00000000-0005-0000-0000-000018BD0000}"/>
    <cellStyle name="Note 4 6 2" xfId="30821" xr:uid="{00000000-0005-0000-0000-000019BD0000}"/>
    <cellStyle name="Note 4 6 2 2" xfId="52943" xr:uid="{00000000-0005-0000-0000-00001ABD0000}"/>
    <cellStyle name="Note 4 6 2 3" xfId="52942" xr:uid="{00000000-0005-0000-0000-00001BBD0000}"/>
    <cellStyle name="Note 4 6 3" xfId="40453" xr:uid="{00000000-0005-0000-0000-00001CBD0000}"/>
    <cellStyle name="Note 4 6 3 2" xfId="52945" xr:uid="{00000000-0005-0000-0000-00001DBD0000}"/>
    <cellStyle name="Note 4 6 3 3" xfId="52944" xr:uid="{00000000-0005-0000-0000-00001EBD0000}"/>
    <cellStyle name="Note 4 6 4" xfId="52946" xr:uid="{00000000-0005-0000-0000-00001FBD0000}"/>
    <cellStyle name="Note 4 6 5" xfId="52941" xr:uid="{00000000-0005-0000-0000-000020BD0000}"/>
    <cellStyle name="Note 4 7" xfId="30822" xr:uid="{00000000-0005-0000-0000-000021BD0000}"/>
    <cellStyle name="Note 4 7 2" xfId="30823" xr:uid="{00000000-0005-0000-0000-000022BD0000}"/>
    <cellStyle name="Note 4 7 2 2" xfId="52949" xr:uid="{00000000-0005-0000-0000-000023BD0000}"/>
    <cellStyle name="Note 4 7 2 3" xfId="52948" xr:uid="{00000000-0005-0000-0000-000024BD0000}"/>
    <cellStyle name="Note 4 7 3" xfId="40456" xr:uid="{00000000-0005-0000-0000-000025BD0000}"/>
    <cellStyle name="Note 4 7 3 2" xfId="52951" xr:uid="{00000000-0005-0000-0000-000026BD0000}"/>
    <cellStyle name="Note 4 7 3 3" xfId="52950" xr:uid="{00000000-0005-0000-0000-000027BD0000}"/>
    <cellStyle name="Note 4 7 4" xfId="52952" xr:uid="{00000000-0005-0000-0000-000028BD0000}"/>
    <cellStyle name="Note 4 7 5" xfId="52947" xr:uid="{00000000-0005-0000-0000-000029BD0000}"/>
    <cellStyle name="Note 4 8" xfId="30824" xr:uid="{00000000-0005-0000-0000-00002ABD0000}"/>
    <cellStyle name="Note 4 8 2" xfId="30825" xr:uid="{00000000-0005-0000-0000-00002BBD0000}"/>
    <cellStyle name="Note 4 8 2 2" xfId="52955" xr:uid="{00000000-0005-0000-0000-00002CBD0000}"/>
    <cellStyle name="Note 4 8 2 3" xfId="52954" xr:uid="{00000000-0005-0000-0000-00002DBD0000}"/>
    <cellStyle name="Note 4 8 3" xfId="40457" xr:uid="{00000000-0005-0000-0000-00002EBD0000}"/>
    <cellStyle name="Note 4 8 3 2" xfId="52956" xr:uid="{00000000-0005-0000-0000-00002FBD0000}"/>
    <cellStyle name="Note 4 8 4" xfId="52953" xr:uid="{00000000-0005-0000-0000-000030BD0000}"/>
    <cellStyle name="Note 4 9" xfId="30826" xr:uid="{00000000-0005-0000-0000-000031BD0000}"/>
    <cellStyle name="Note 4 9 2" xfId="30827" xr:uid="{00000000-0005-0000-0000-000032BD0000}"/>
    <cellStyle name="Note 4 9 2 2" xfId="52959" xr:uid="{00000000-0005-0000-0000-000033BD0000}"/>
    <cellStyle name="Note 4 9 2 3" xfId="52958" xr:uid="{00000000-0005-0000-0000-000034BD0000}"/>
    <cellStyle name="Note 4 9 3" xfId="40459" xr:uid="{00000000-0005-0000-0000-000035BD0000}"/>
    <cellStyle name="Note 4 9 3 2" xfId="52960" xr:uid="{00000000-0005-0000-0000-000036BD0000}"/>
    <cellStyle name="Note 4 9 4" xfId="52957" xr:uid="{00000000-0005-0000-0000-000037BD0000}"/>
    <cellStyle name="Note 5" xfId="30828" xr:uid="{00000000-0005-0000-0000-000038BD0000}"/>
    <cellStyle name="Note 5 10" xfId="30829" xr:uid="{00000000-0005-0000-0000-000039BD0000}"/>
    <cellStyle name="Note 5 10 2" xfId="52962" xr:uid="{00000000-0005-0000-0000-00003ABD0000}"/>
    <cellStyle name="Note 5 10 3" xfId="52961" xr:uid="{00000000-0005-0000-0000-00003BBD0000}"/>
    <cellStyle name="Note 5 11" xfId="30830" xr:uid="{00000000-0005-0000-0000-00003CBD0000}"/>
    <cellStyle name="Note 5 11 2" xfId="40462" xr:uid="{00000000-0005-0000-0000-00003DBD0000}"/>
    <cellStyle name="Note 5 11 2 2" xfId="52964" xr:uid="{00000000-0005-0000-0000-00003EBD0000}"/>
    <cellStyle name="Note 5 11 3" xfId="52963" xr:uid="{00000000-0005-0000-0000-00003FBD0000}"/>
    <cellStyle name="Note 5 12" xfId="40463" xr:uid="{00000000-0005-0000-0000-000040BD0000}"/>
    <cellStyle name="Note 5 12 2" xfId="40464" xr:uid="{00000000-0005-0000-0000-000041BD0000}"/>
    <cellStyle name="Note 5 12 2 2" xfId="52967" xr:uid="{00000000-0005-0000-0000-000042BD0000}"/>
    <cellStyle name="Note 5 12 2 3" xfId="52966" xr:uid="{00000000-0005-0000-0000-000043BD0000}"/>
    <cellStyle name="Note 5 12 3" xfId="52968" xr:uid="{00000000-0005-0000-0000-000044BD0000}"/>
    <cellStyle name="Note 5 12 4" xfId="52965" xr:uid="{00000000-0005-0000-0000-000045BD0000}"/>
    <cellStyle name="Note 5 13" xfId="52969" xr:uid="{00000000-0005-0000-0000-000046BD0000}"/>
    <cellStyle name="Note 5 14" xfId="42138" xr:uid="{00000000-0005-0000-0000-000047BD0000}"/>
    <cellStyle name="Note 5 2" xfId="30831" xr:uid="{00000000-0005-0000-0000-000048BD0000}"/>
    <cellStyle name="Note 5 2 2" xfId="30832" xr:uid="{00000000-0005-0000-0000-000049BD0000}"/>
    <cellStyle name="Note 5 2 2 2" xfId="30833" xr:uid="{00000000-0005-0000-0000-00004ABD0000}"/>
    <cellStyle name="Note 5 2 2 2 2" xfId="30834" xr:uid="{00000000-0005-0000-0000-00004BBD0000}"/>
    <cellStyle name="Note 5 2 2 2 2 2" xfId="52974" xr:uid="{00000000-0005-0000-0000-00004CBD0000}"/>
    <cellStyle name="Note 5 2 2 2 2 3" xfId="52973" xr:uid="{00000000-0005-0000-0000-00004DBD0000}"/>
    <cellStyle name="Note 5 2 2 2 3" xfId="52975" xr:uid="{00000000-0005-0000-0000-00004EBD0000}"/>
    <cellStyle name="Note 5 2 2 2 4" xfId="52972" xr:uid="{00000000-0005-0000-0000-00004FBD0000}"/>
    <cellStyle name="Note 5 2 2 3" xfId="40467" xr:uid="{00000000-0005-0000-0000-000050BD0000}"/>
    <cellStyle name="Note 5 2 2 3 2" xfId="52977" xr:uid="{00000000-0005-0000-0000-000051BD0000}"/>
    <cellStyle name="Note 5 2 2 3 3" xfId="52976" xr:uid="{00000000-0005-0000-0000-000052BD0000}"/>
    <cellStyle name="Note 5 2 2 4" xfId="52978" xr:uid="{00000000-0005-0000-0000-000053BD0000}"/>
    <cellStyle name="Note 5 2 2 5" xfId="52971" xr:uid="{00000000-0005-0000-0000-000054BD0000}"/>
    <cellStyle name="Note 5 2 3" xfId="30835" xr:uid="{00000000-0005-0000-0000-000055BD0000}"/>
    <cellStyle name="Note 5 2 3 2" xfId="30836" xr:uid="{00000000-0005-0000-0000-000056BD0000}"/>
    <cellStyle name="Note 5 2 3 2 2" xfId="52981" xr:uid="{00000000-0005-0000-0000-000057BD0000}"/>
    <cellStyle name="Note 5 2 3 2 3" xfId="52980" xr:uid="{00000000-0005-0000-0000-000058BD0000}"/>
    <cellStyle name="Note 5 2 3 3" xfId="40470" xr:uid="{00000000-0005-0000-0000-000059BD0000}"/>
    <cellStyle name="Note 5 2 3 3 2" xfId="52983" xr:uid="{00000000-0005-0000-0000-00005ABD0000}"/>
    <cellStyle name="Note 5 2 3 3 3" xfId="52982" xr:uid="{00000000-0005-0000-0000-00005BBD0000}"/>
    <cellStyle name="Note 5 2 3 4" xfId="52984" xr:uid="{00000000-0005-0000-0000-00005CBD0000}"/>
    <cellStyle name="Note 5 2 3 5" xfId="52979" xr:uid="{00000000-0005-0000-0000-00005DBD0000}"/>
    <cellStyle name="Note 5 2 4" xfId="30837" xr:uid="{00000000-0005-0000-0000-00005EBD0000}"/>
    <cellStyle name="Note 5 2 4 2" xfId="30838" xr:uid="{00000000-0005-0000-0000-00005FBD0000}"/>
    <cellStyle name="Note 5 2 4 2 2" xfId="52987" xr:uid="{00000000-0005-0000-0000-000060BD0000}"/>
    <cellStyle name="Note 5 2 4 2 3" xfId="52986" xr:uid="{00000000-0005-0000-0000-000061BD0000}"/>
    <cellStyle name="Note 5 2 4 3" xfId="52988" xr:uid="{00000000-0005-0000-0000-000062BD0000}"/>
    <cellStyle name="Note 5 2 4 4" xfId="52985" xr:uid="{00000000-0005-0000-0000-000063BD0000}"/>
    <cellStyle name="Note 5 2 5" xfId="30839" xr:uid="{00000000-0005-0000-0000-000064BD0000}"/>
    <cellStyle name="Note 5 2 5 2" xfId="52990" xr:uid="{00000000-0005-0000-0000-000065BD0000}"/>
    <cellStyle name="Note 5 2 5 3" xfId="52989" xr:uid="{00000000-0005-0000-0000-000066BD0000}"/>
    <cellStyle name="Note 5 2 6" xfId="52991" xr:uid="{00000000-0005-0000-0000-000067BD0000}"/>
    <cellStyle name="Note 5 2 7" xfId="52970" xr:uid="{00000000-0005-0000-0000-000068BD0000}"/>
    <cellStyle name="Note 5 3" xfId="30840" xr:uid="{00000000-0005-0000-0000-000069BD0000}"/>
    <cellStyle name="Note 5 3 2" xfId="30841" xr:uid="{00000000-0005-0000-0000-00006ABD0000}"/>
    <cellStyle name="Note 5 3 2 2" xfId="30842" xr:uid="{00000000-0005-0000-0000-00006BBD0000}"/>
    <cellStyle name="Note 5 3 2 2 2" xfId="30843" xr:uid="{00000000-0005-0000-0000-00006CBD0000}"/>
    <cellStyle name="Note 5 3 2 2 2 2" xfId="52996" xr:uid="{00000000-0005-0000-0000-00006DBD0000}"/>
    <cellStyle name="Note 5 3 2 2 2 3" xfId="52995" xr:uid="{00000000-0005-0000-0000-00006EBD0000}"/>
    <cellStyle name="Note 5 3 2 2 3" xfId="52997" xr:uid="{00000000-0005-0000-0000-00006FBD0000}"/>
    <cellStyle name="Note 5 3 2 2 4" xfId="52994" xr:uid="{00000000-0005-0000-0000-000070BD0000}"/>
    <cellStyle name="Note 5 3 2 3" xfId="40475" xr:uid="{00000000-0005-0000-0000-000071BD0000}"/>
    <cellStyle name="Note 5 3 2 3 2" xfId="52999" xr:uid="{00000000-0005-0000-0000-000072BD0000}"/>
    <cellStyle name="Note 5 3 2 3 3" xfId="52998" xr:uid="{00000000-0005-0000-0000-000073BD0000}"/>
    <cellStyle name="Note 5 3 2 4" xfId="53000" xr:uid="{00000000-0005-0000-0000-000074BD0000}"/>
    <cellStyle name="Note 5 3 2 5" xfId="52993" xr:uid="{00000000-0005-0000-0000-000075BD0000}"/>
    <cellStyle name="Note 5 3 3" xfId="30844" xr:uid="{00000000-0005-0000-0000-000076BD0000}"/>
    <cellStyle name="Note 5 3 3 2" xfId="30845" xr:uid="{00000000-0005-0000-0000-000077BD0000}"/>
    <cellStyle name="Note 5 3 3 2 2" xfId="53003" xr:uid="{00000000-0005-0000-0000-000078BD0000}"/>
    <cellStyle name="Note 5 3 3 2 3" xfId="53002" xr:uid="{00000000-0005-0000-0000-000079BD0000}"/>
    <cellStyle name="Note 5 3 3 3" xfId="40478" xr:uid="{00000000-0005-0000-0000-00007ABD0000}"/>
    <cellStyle name="Note 5 3 3 3 2" xfId="53005" xr:uid="{00000000-0005-0000-0000-00007BBD0000}"/>
    <cellStyle name="Note 5 3 3 3 3" xfId="53004" xr:uid="{00000000-0005-0000-0000-00007CBD0000}"/>
    <cellStyle name="Note 5 3 3 4" xfId="53006" xr:uid="{00000000-0005-0000-0000-00007DBD0000}"/>
    <cellStyle name="Note 5 3 3 5" xfId="53001" xr:uid="{00000000-0005-0000-0000-00007EBD0000}"/>
    <cellStyle name="Note 5 3 4" xfId="30846" xr:uid="{00000000-0005-0000-0000-00007FBD0000}"/>
    <cellStyle name="Note 5 3 4 2" xfId="30847" xr:uid="{00000000-0005-0000-0000-000080BD0000}"/>
    <cellStyle name="Note 5 3 4 2 2" xfId="53009" xr:uid="{00000000-0005-0000-0000-000081BD0000}"/>
    <cellStyle name="Note 5 3 4 2 3" xfId="53008" xr:uid="{00000000-0005-0000-0000-000082BD0000}"/>
    <cellStyle name="Note 5 3 4 3" xfId="53010" xr:uid="{00000000-0005-0000-0000-000083BD0000}"/>
    <cellStyle name="Note 5 3 4 4" xfId="53007" xr:uid="{00000000-0005-0000-0000-000084BD0000}"/>
    <cellStyle name="Note 5 3 5" xfId="40481" xr:uid="{00000000-0005-0000-0000-000085BD0000}"/>
    <cellStyle name="Note 5 3 5 2" xfId="53012" xr:uid="{00000000-0005-0000-0000-000086BD0000}"/>
    <cellStyle name="Note 5 3 5 3" xfId="53011" xr:uid="{00000000-0005-0000-0000-000087BD0000}"/>
    <cellStyle name="Note 5 3 6" xfId="53013" xr:uid="{00000000-0005-0000-0000-000088BD0000}"/>
    <cellStyle name="Note 5 3 7" xfId="52992" xr:uid="{00000000-0005-0000-0000-000089BD0000}"/>
    <cellStyle name="Note 5 4" xfId="30848" xr:uid="{00000000-0005-0000-0000-00008ABD0000}"/>
    <cellStyle name="Note 5 4 2" xfId="30849" xr:uid="{00000000-0005-0000-0000-00008BBD0000}"/>
    <cellStyle name="Note 5 4 2 2" xfId="30850" xr:uid="{00000000-0005-0000-0000-00008CBD0000}"/>
    <cellStyle name="Note 5 4 2 2 2" xfId="53017" xr:uid="{00000000-0005-0000-0000-00008DBD0000}"/>
    <cellStyle name="Note 5 4 2 2 3" xfId="53016" xr:uid="{00000000-0005-0000-0000-00008EBD0000}"/>
    <cellStyle name="Note 5 4 2 3" xfId="40484" xr:uid="{00000000-0005-0000-0000-00008FBD0000}"/>
    <cellStyle name="Note 5 4 2 3 2" xfId="53019" xr:uid="{00000000-0005-0000-0000-000090BD0000}"/>
    <cellStyle name="Note 5 4 2 3 3" xfId="53018" xr:uid="{00000000-0005-0000-0000-000091BD0000}"/>
    <cellStyle name="Note 5 4 2 4" xfId="53020" xr:uid="{00000000-0005-0000-0000-000092BD0000}"/>
    <cellStyle name="Note 5 4 2 5" xfId="53015" xr:uid="{00000000-0005-0000-0000-000093BD0000}"/>
    <cellStyle name="Note 5 4 3" xfId="30851" xr:uid="{00000000-0005-0000-0000-000094BD0000}"/>
    <cellStyle name="Note 5 4 3 2" xfId="30852" xr:uid="{00000000-0005-0000-0000-000095BD0000}"/>
    <cellStyle name="Note 5 4 3 2 2" xfId="53023" xr:uid="{00000000-0005-0000-0000-000096BD0000}"/>
    <cellStyle name="Note 5 4 3 2 3" xfId="53022" xr:uid="{00000000-0005-0000-0000-000097BD0000}"/>
    <cellStyle name="Note 5 4 3 3" xfId="40487" xr:uid="{00000000-0005-0000-0000-000098BD0000}"/>
    <cellStyle name="Note 5 4 3 3 2" xfId="53025" xr:uid="{00000000-0005-0000-0000-000099BD0000}"/>
    <cellStyle name="Note 5 4 3 3 3" xfId="53024" xr:uid="{00000000-0005-0000-0000-00009ABD0000}"/>
    <cellStyle name="Note 5 4 3 4" xfId="53026" xr:uid="{00000000-0005-0000-0000-00009BBD0000}"/>
    <cellStyle name="Note 5 4 3 5" xfId="53021" xr:uid="{00000000-0005-0000-0000-00009CBD0000}"/>
    <cellStyle name="Note 5 4 4" xfId="30853" xr:uid="{00000000-0005-0000-0000-00009DBD0000}"/>
    <cellStyle name="Note 5 4 4 2" xfId="30854" xr:uid="{00000000-0005-0000-0000-00009EBD0000}"/>
    <cellStyle name="Note 5 4 4 2 2" xfId="53029" xr:uid="{00000000-0005-0000-0000-00009FBD0000}"/>
    <cellStyle name="Note 5 4 4 2 3" xfId="53028" xr:uid="{00000000-0005-0000-0000-0000A0BD0000}"/>
    <cellStyle name="Note 5 4 4 3" xfId="53030" xr:uid="{00000000-0005-0000-0000-0000A1BD0000}"/>
    <cellStyle name="Note 5 4 4 4" xfId="53027" xr:uid="{00000000-0005-0000-0000-0000A2BD0000}"/>
    <cellStyle name="Note 5 4 5" xfId="40490" xr:uid="{00000000-0005-0000-0000-0000A3BD0000}"/>
    <cellStyle name="Note 5 4 5 2" xfId="53032" xr:uid="{00000000-0005-0000-0000-0000A4BD0000}"/>
    <cellStyle name="Note 5 4 5 3" xfId="53031" xr:uid="{00000000-0005-0000-0000-0000A5BD0000}"/>
    <cellStyle name="Note 5 4 6" xfId="53033" xr:uid="{00000000-0005-0000-0000-0000A6BD0000}"/>
    <cellStyle name="Note 5 4 7" xfId="53014" xr:uid="{00000000-0005-0000-0000-0000A7BD0000}"/>
    <cellStyle name="Note 5 5" xfId="30855" xr:uid="{00000000-0005-0000-0000-0000A8BD0000}"/>
    <cellStyle name="Note 5 5 2" xfId="30856" xr:uid="{00000000-0005-0000-0000-0000A9BD0000}"/>
    <cellStyle name="Note 5 5 2 2" xfId="30857" xr:uid="{00000000-0005-0000-0000-0000AABD0000}"/>
    <cellStyle name="Note 5 5 2 2 2" xfId="53037" xr:uid="{00000000-0005-0000-0000-0000ABBD0000}"/>
    <cellStyle name="Note 5 5 2 2 3" xfId="53036" xr:uid="{00000000-0005-0000-0000-0000ACBD0000}"/>
    <cellStyle name="Note 5 5 2 3" xfId="40494" xr:uid="{00000000-0005-0000-0000-0000ADBD0000}"/>
    <cellStyle name="Note 5 5 2 3 2" xfId="53039" xr:uid="{00000000-0005-0000-0000-0000AEBD0000}"/>
    <cellStyle name="Note 5 5 2 3 3" xfId="53038" xr:uid="{00000000-0005-0000-0000-0000AFBD0000}"/>
    <cellStyle name="Note 5 5 2 4" xfId="53040" xr:uid="{00000000-0005-0000-0000-0000B0BD0000}"/>
    <cellStyle name="Note 5 5 2 5" xfId="53035" xr:uid="{00000000-0005-0000-0000-0000B1BD0000}"/>
    <cellStyle name="Note 5 5 3" xfId="30858" xr:uid="{00000000-0005-0000-0000-0000B2BD0000}"/>
    <cellStyle name="Note 5 5 3 2" xfId="30859" xr:uid="{00000000-0005-0000-0000-0000B3BD0000}"/>
    <cellStyle name="Note 5 5 3 2 2" xfId="53043" xr:uid="{00000000-0005-0000-0000-0000B4BD0000}"/>
    <cellStyle name="Note 5 5 3 2 3" xfId="53042" xr:uid="{00000000-0005-0000-0000-0000B5BD0000}"/>
    <cellStyle name="Note 5 5 3 3" xfId="40497" xr:uid="{00000000-0005-0000-0000-0000B6BD0000}"/>
    <cellStyle name="Note 5 5 3 3 2" xfId="53045" xr:uid="{00000000-0005-0000-0000-0000B7BD0000}"/>
    <cellStyle name="Note 5 5 3 3 3" xfId="53044" xr:uid="{00000000-0005-0000-0000-0000B8BD0000}"/>
    <cellStyle name="Note 5 5 3 4" xfId="53046" xr:uid="{00000000-0005-0000-0000-0000B9BD0000}"/>
    <cellStyle name="Note 5 5 3 5" xfId="53041" xr:uid="{00000000-0005-0000-0000-0000BABD0000}"/>
    <cellStyle name="Note 5 5 4" xfId="30860" xr:uid="{00000000-0005-0000-0000-0000BBBD0000}"/>
    <cellStyle name="Note 5 5 4 2" xfId="53048" xr:uid="{00000000-0005-0000-0000-0000BCBD0000}"/>
    <cellStyle name="Note 5 5 4 3" xfId="53047" xr:uid="{00000000-0005-0000-0000-0000BDBD0000}"/>
    <cellStyle name="Note 5 5 5" xfId="40499" xr:uid="{00000000-0005-0000-0000-0000BEBD0000}"/>
    <cellStyle name="Note 5 5 5 2" xfId="53050" xr:uid="{00000000-0005-0000-0000-0000BFBD0000}"/>
    <cellStyle name="Note 5 5 5 3" xfId="53049" xr:uid="{00000000-0005-0000-0000-0000C0BD0000}"/>
    <cellStyle name="Note 5 5 6" xfId="53051" xr:uid="{00000000-0005-0000-0000-0000C1BD0000}"/>
    <cellStyle name="Note 5 5 7" xfId="53034" xr:uid="{00000000-0005-0000-0000-0000C2BD0000}"/>
    <cellStyle name="Note 5 6" xfId="30861" xr:uid="{00000000-0005-0000-0000-0000C3BD0000}"/>
    <cellStyle name="Note 5 6 2" xfId="30862" xr:uid="{00000000-0005-0000-0000-0000C4BD0000}"/>
    <cellStyle name="Note 5 6 2 2" xfId="53054" xr:uid="{00000000-0005-0000-0000-0000C5BD0000}"/>
    <cellStyle name="Note 5 6 2 3" xfId="53053" xr:uid="{00000000-0005-0000-0000-0000C6BD0000}"/>
    <cellStyle name="Note 5 6 3" xfId="40502" xr:uid="{00000000-0005-0000-0000-0000C7BD0000}"/>
    <cellStyle name="Note 5 6 3 2" xfId="53056" xr:uid="{00000000-0005-0000-0000-0000C8BD0000}"/>
    <cellStyle name="Note 5 6 3 3" xfId="53055" xr:uid="{00000000-0005-0000-0000-0000C9BD0000}"/>
    <cellStyle name="Note 5 6 4" xfId="53057" xr:uid="{00000000-0005-0000-0000-0000CABD0000}"/>
    <cellStyle name="Note 5 6 5" xfId="53052" xr:uid="{00000000-0005-0000-0000-0000CBBD0000}"/>
    <cellStyle name="Note 5 7" xfId="30863" xr:uid="{00000000-0005-0000-0000-0000CCBD0000}"/>
    <cellStyle name="Note 5 7 2" xfId="30864" xr:uid="{00000000-0005-0000-0000-0000CDBD0000}"/>
    <cellStyle name="Note 5 7 2 2" xfId="53060" xr:uid="{00000000-0005-0000-0000-0000CEBD0000}"/>
    <cellStyle name="Note 5 7 2 3" xfId="53059" xr:uid="{00000000-0005-0000-0000-0000CFBD0000}"/>
    <cellStyle name="Note 5 7 3" xfId="40505" xr:uid="{00000000-0005-0000-0000-0000D0BD0000}"/>
    <cellStyle name="Note 5 7 3 2" xfId="53062" xr:uid="{00000000-0005-0000-0000-0000D1BD0000}"/>
    <cellStyle name="Note 5 7 3 3" xfId="53061" xr:uid="{00000000-0005-0000-0000-0000D2BD0000}"/>
    <cellStyle name="Note 5 7 4" xfId="53063" xr:uid="{00000000-0005-0000-0000-0000D3BD0000}"/>
    <cellStyle name="Note 5 7 5" xfId="53058" xr:uid="{00000000-0005-0000-0000-0000D4BD0000}"/>
    <cellStyle name="Note 5 8" xfId="30865" xr:uid="{00000000-0005-0000-0000-0000D5BD0000}"/>
    <cellStyle name="Note 5 8 2" xfId="30866" xr:uid="{00000000-0005-0000-0000-0000D6BD0000}"/>
    <cellStyle name="Note 5 8 2 2" xfId="53066" xr:uid="{00000000-0005-0000-0000-0000D7BD0000}"/>
    <cellStyle name="Note 5 8 2 3" xfId="53065" xr:uid="{00000000-0005-0000-0000-0000D8BD0000}"/>
    <cellStyle name="Note 5 8 3" xfId="40508" xr:uid="{00000000-0005-0000-0000-0000D9BD0000}"/>
    <cellStyle name="Note 5 8 3 2" xfId="53068" xr:uid="{00000000-0005-0000-0000-0000DABD0000}"/>
    <cellStyle name="Note 5 8 3 3" xfId="53067" xr:uid="{00000000-0005-0000-0000-0000DBBD0000}"/>
    <cellStyle name="Note 5 8 4" xfId="53069" xr:uid="{00000000-0005-0000-0000-0000DCBD0000}"/>
    <cellStyle name="Note 5 8 5" xfId="53064" xr:uid="{00000000-0005-0000-0000-0000DDBD0000}"/>
    <cellStyle name="Note 5 9" xfId="30867" xr:uid="{00000000-0005-0000-0000-0000DEBD0000}"/>
    <cellStyle name="Note 5 9 2" xfId="30868" xr:uid="{00000000-0005-0000-0000-0000DFBD0000}"/>
    <cellStyle name="Note 5 9 2 2" xfId="53072" xr:uid="{00000000-0005-0000-0000-0000E0BD0000}"/>
    <cellStyle name="Note 5 9 2 3" xfId="53071" xr:uid="{00000000-0005-0000-0000-0000E1BD0000}"/>
    <cellStyle name="Note 5 9 3" xfId="53073" xr:uid="{00000000-0005-0000-0000-0000E2BD0000}"/>
    <cellStyle name="Note 5 9 4" xfId="53070" xr:uid="{00000000-0005-0000-0000-0000E3BD0000}"/>
    <cellStyle name="Note 6" xfId="30869" xr:uid="{00000000-0005-0000-0000-0000E4BD0000}"/>
    <cellStyle name="Note 6 10" xfId="30870" xr:uid="{00000000-0005-0000-0000-0000E5BD0000}"/>
    <cellStyle name="Note 6 10 2" xfId="53076" xr:uid="{00000000-0005-0000-0000-0000E6BD0000}"/>
    <cellStyle name="Note 6 10 3" xfId="53075" xr:uid="{00000000-0005-0000-0000-0000E7BD0000}"/>
    <cellStyle name="Note 6 11" xfId="30871" xr:uid="{00000000-0005-0000-0000-0000E8BD0000}"/>
    <cellStyle name="Note 6 11 2" xfId="40512" xr:uid="{00000000-0005-0000-0000-0000E9BD0000}"/>
    <cellStyle name="Note 6 11 2 2" xfId="53078" xr:uid="{00000000-0005-0000-0000-0000EABD0000}"/>
    <cellStyle name="Note 6 11 3" xfId="53077" xr:uid="{00000000-0005-0000-0000-0000EBBD0000}"/>
    <cellStyle name="Note 6 12" xfId="40513" xr:uid="{00000000-0005-0000-0000-0000ECBD0000}"/>
    <cellStyle name="Note 6 12 2" xfId="40514" xr:uid="{00000000-0005-0000-0000-0000EDBD0000}"/>
    <cellStyle name="Note 6 12 2 2" xfId="53081" xr:uid="{00000000-0005-0000-0000-0000EEBD0000}"/>
    <cellStyle name="Note 6 12 2 3" xfId="53080" xr:uid="{00000000-0005-0000-0000-0000EFBD0000}"/>
    <cellStyle name="Note 6 12 3" xfId="53082" xr:uid="{00000000-0005-0000-0000-0000F0BD0000}"/>
    <cellStyle name="Note 6 12 4" xfId="53079" xr:uid="{00000000-0005-0000-0000-0000F1BD0000}"/>
    <cellStyle name="Note 6 13" xfId="53083" xr:uid="{00000000-0005-0000-0000-0000F2BD0000}"/>
    <cellStyle name="Note 6 14" xfId="53074" xr:uid="{00000000-0005-0000-0000-0000F3BD0000}"/>
    <cellStyle name="Note 6 2" xfId="30872" xr:uid="{00000000-0005-0000-0000-0000F4BD0000}"/>
    <cellStyle name="Note 6 2 2" xfId="30873" xr:uid="{00000000-0005-0000-0000-0000F5BD0000}"/>
    <cellStyle name="Note 6 2 2 2" xfId="30874" xr:uid="{00000000-0005-0000-0000-0000F6BD0000}"/>
    <cellStyle name="Note 6 2 2 2 2" xfId="30875" xr:uid="{00000000-0005-0000-0000-0000F7BD0000}"/>
    <cellStyle name="Note 6 2 2 2 2 2" xfId="53088" xr:uid="{00000000-0005-0000-0000-0000F8BD0000}"/>
    <cellStyle name="Note 6 2 2 2 2 3" xfId="53087" xr:uid="{00000000-0005-0000-0000-0000F9BD0000}"/>
    <cellStyle name="Note 6 2 2 2 3" xfId="53089" xr:uid="{00000000-0005-0000-0000-0000FABD0000}"/>
    <cellStyle name="Note 6 2 2 2 4" xfId="53086" xr:uid="{00000000-0005-0000-0000-0000FBBD0000}"/>
    <cellStyle name="Note 6 2 2 3" xfId="40517" xr:uid="{00000000-0005-0000-0000-0000FCBD0000}"/>
    <cellStyle name="Note 6 2 2 3 2" xfId="53091" xr:uid="{00000000-0005-0000-0000-0000FDBD0000}"/>
    <cellStyle name="Note 6 2 2 3 3" xfId="53090" xr:uid="{00000000-0005-0000-0000-0000FEBD0000}"/>
    <cellStyle name="Note 6 2 2 4" xfId="53092" xr:uid="{00000000-0005-0000-0000-0000FFBD0000}"/>
    <cellStyle name="Note 6 2 2 5" xfId="53085" xr:uid="{00000000-0005-0000-0000-000000BE0000}"/>
    <cellStyle name="Note 6 2 3" xfId="30876" xr:uid="{00000000-0005-0000-0000-000001BE0000}"/>
    <cellStyle name="Note 6 2 3 2" xfId="30877" xr:uid="{00000000-0005-0000-0000-000002BE0000}"/>
    <cellStyle name="Note 6 2 3 2 2" xfId="53095" xr:uid="{00000000-0005-0000-0000-000003BE0000}"/>
    <cellStyle name="Note 6 2 3 2 3" xfId="53094" xr:uid="{00000000-0005-0000-0000-000004BE0000}"/>
    <cellStyle name="Note 6 2 3 3" xfId="40520" xr:uid="{00000000-0005-0000-0000-000005BE0000}"/>
    <cellStyle name="Note 6 2 3 3 2" xfId="53097" xr:uid="{00000000-0005-0000-0000-000006BE0000}"/>
    <cellStyle name="Note 6 2 3 3 3" xfId="53096" xr:uid="{00000000-0005-0000-0000-000007BE0000}"/>
    <cellStyle name="Note 6 2 3 4" xfId="53098" xr:uid="{00000000-0005-0000-0000-000008BE0000}"/>
    <cellStyle name="Note 6 2 3 5" xfId="53093" xr:uid="{00000000-0005-0000-0000-000009BE0000}"/>
    <cellStyle name="Note 6 2 4" xfId="30878" xr:uid="{00000000-0005-0000-0000-00000ABE0000}"/>
    <cellStyle name="Note 6 2 4 2" xfId="30879" xr:uid="{00000000-0005-0000-0000-00000BBE0000}"/>
    <cellStyle name="Note 6 2 4 2 2" xfId="53101" xr:uid="{00000000-0005-0000-0000-00000CBE0000}"/>
    <cellStyle name="Note 6 2 4 2 3" xfId="53100" xr:uid="{00000000-0005-0000-0000-00000DBE0000}"/>
    <cellStyle name="Note 6 2 4 3" xfId="53102" xr:uid="{00000000-0005-0000-0000-00000EBE0000}"/>
    <cellStyle name="Note 6 2 4 4" xfId="53099" xr:uid="{00000000-0005-0000-0000-00000FBE0000}"/>
    <cellStyle name="Note 6 2 5" xfId="30880" xr:uid="{00000000-0005-0000-0000-000010BE0000}"/>
    <cellStyle name="Note 6 2 5 2" xfId="53104" xr:uid="{00000000-0005-0000-0000-000011BE0000}"/>
    <cellStyle name="Note 6 2 5 3" xfId="53103" xr:uid="{00000000-0005-0000-0000-000012BE0000}"/>
    <cellStyle name="Note 6 2 6" xfId="53105" xr:uid="{00000000-0005-0000-0000-000013BE0000}"/>
    <cellStyle name="Note 6 2 7" xfId="53084" xr:uid="{00000000-0005-0000-0000-000014BE0000}"/>
    <cellStyle name="Note 6 3" xfId="30881" xr:uid="{00000000-0005-0000-0000-000015BE0000}"/>
    <cellStyle name="Note 6 3 2" xfId="30882" xr:uid="{00000000-0005-0000-0000-000016BE0000}"/>
    <cellStyle name="Note 6 3 2 2" xfId="30883" xr:uid="{00000000-0005-0000-0000-000017BE0000}"/>
    <cellStyle name="Note 6 3 2 2 2" xfId="30884" xr:uid="{00000000-0005-0000-0000-000018BE0000}"/>
    <cellStyle name="Note 6 3 2 2 2 2" xfId="53110" xr:uid="{00000000-0005-0000-0000-000019BE0000}"/>
    <cellStyle name="Note 6 3 2 2 2 3" xfId="53109" xr:uid="{00000000-0005-0000-0000-00001ABE0000}"/>
    <cellStyle name="Note 6 3 2 2 3" xfId="53111" xr:uid="{00000000-0005-0000-0000-00001BBE0000}"/>
    <cellStyle name="Note 6 3 2 2 4" xfId="53108" xr:uid="{00000000-0005-0000-0000-00001CBE0000}"/>
    <cellStyle name="Note 6 3 2 3" xfId="40526" xr:uid="{00000000-0005-0000-0000-00001DBE0000}"/>
    <cellStyle name="Note 6 3 2 3 2" xfId="53113" xr:uid="{00000000-0005-0000-0000-00001EBE0000}"/>
    <cellStyle name="Note 6 3 2 3 3" xfId="53112" xr:uid="{00000000-0005-0000-0000-00001FBE0000}"/>
    <cellStyle name="Note 6 3 2 4" xfId="53114" xr:uid="{00000000-0005-0000-0000-000020BE0000}"/>
    <cellStyle name="Note 6 3 2 5" xfId="53107" xr:uid="{00000000-0005-0000-0000-000021BE0000}"/>
    <cellStyle name="Note 6 3 3" xfId="30885" xr:uid="{00000000-0005-0000-0000-000022BE0000}"/>
    <cellStyle name="Note 6 3 3 2" xfId="30886" xr:uid="{00000000-0005-0000-0000-000023BE0000}"/>
    <cellStyle name="Note 6 3 3 2 2" xfId="53117" xr:uid="{00000000-0005-0000-0000-000024BE0000}"/>
    <cellStyle name="Note 6 3 3 2 3" xfId="53116" xr:uid="{00000000-0005-0000-0000-000025BE0000}"/>
    <cellStyle name="Note 6 3 3 3" xfId="40529" xr:uid="{00000000-0005-0000-0000-000026BE0000}"/>
    <cellStyle name="Note 6 3 3 3 2" xfId="53119" xr:uid="{00000000-0005-0000-0000-000027BE0000}"/>
    <cellStyle name="Note 6 3 3 3 3" xfId="53118" xr:uid="{00000000-0005-0000-0000-000028BE0000}"/>
    <cellStyle name="Note 6 3 3 4" xfId="53120" xr:uid="{00000000-0005-0000-0000-000029BE0000}"/>
    <cellStyle name="Note 6 3 3 5" xfId="53115" xr:uid="{00000000-0005-0000-0000-00002ABE0000}"/>
    <cellStyle name="Note 6 3 4" xfId="30887" xr:uid="{00000000-0005-0000-0000-00002BBE0000}"/>
    <cellStyle name="Note 6 3 4 2" xfId="30888" xr:uid="{00000000-0005-0000-0000-00002CBE0000}"/>
    <cellStyle name="Note 6 3 4 2 2" xfId="53123" xr:uid="{00000000-0005-0000-0000-00002DBE0000}"/>
    <cellStyle name="Note 6 3 4 2 3" xfId="53122" xr:uid="{00000000-0005-0000-0000-00002EBE0000}"/>
    <cellStyle name="Note 6 3 4 3" xfId="53124" xr:uid="{00000000-0005-0000-0000-00002FBE0000}"/>
    <cellStyle name="Note 6 3 4 4" xfId="53121" xr:uid="{00000000-0005-0000-0000-000030BE0000}"/>
    <cellStyle name="Note 6 3 5" xfId="40532" xr:uid="{00000000-0005-0000-0000-000031BE0000}"/>
    <cellStyle name="Note 6 3 5 2" xfId="53126" xr:uid="{00000000-0005-0000-0000-000032BE0000}"/>
    <cellStyle name="Note 6 3 5 3" xfId="53125" xr:uid="{00000000-0005-0000-0000-000033BE0000}"/>
    <cellStyle name="Note 6 3 6" xfId="53127" xr:uid="{00000000-0005-0000-0000-000034BE0000}"/>
    <cellStyle name="Note 6 3 7" xfId="53106" xr:uid="{00000000-0005-0000-0000-000035BE0000}"/>
    <cellStyle name="Note 6 4" xfId="30889" xr:uid="{00000000-0005-0000-0000-000036BE0000}"/>
    <cellStyle name="Note 6 4 2" xfId="30890" xr:uid="{00000000-0005-0000-0000-000037BE0000}"/>
    <cellStyle name="Note 6 4 2 2" xfId="30891" xr:uid="{00000000-0005-0000-0000-000038BE0000}"/>
    <cellStyle name="Note 6 4 2 2 2" xfId="53131" xr:uid="{00000000-0005-0000-0000-000039BE0000}"/>
    <cellStyle name="Note 6 4 2 2 3" xfId="53130" xr:uid="{00000000-0005-0000-0000-00003ABE0000}"/>
    <cellStyle name="Note 6 4 2 3" xfId="40535" xr:uid="{00000000-0005-0000-0000-00003BBE0000}"/>
    <cellStyle name="Note 6 4 2 3 2" xfId="53133" xr:uid="{00000000-0005-0000-0000-00003CBE0000}"/>
    <cellStyle name="Note 6 4 2 3 3" xfId="53132" xr:uid="{00000000-0005-0000-0000-00003DBE0000}"/>
    <cellStyle name="Note 6 4 2 4" xfId="53134" xr:uid="{00000000-0005-0000-0000-00003EBE0000}"/>
    <cellStyle name="Note 6 4 2 5" xfId="53129" xr:uid="{00000000-0005-0000-0000-00003FBE0000}"/>
    <cellStyle name="Note 6 4 3" xfId="30892" xr:uid="{00000000-0005-0000-0000-000040BE0000}"/>
    <cellStyle name="Note 6 4 3 2" xfId="30893" xr:uid="{00000000-0005-0000-0000-000041BE0000}"/>
    <cellStyle name="Note 6 4 3 2 2" xfId="53137" xr:uid="{00000000-0005-0000-0000-000042BE0000}"/>
    <cellStyle name="Note 6 4 3 2 3" xfId="53136" xr:uid="{00000000-0005-0000-0000-000043BE0000}"/>
    <cellStyle name="Note 6 4 3 3" xfId="40538" xr:uid="{00000000-0005-0000-0000-000044BE0000}"/>
    <cellStyle name="Note 6 4 3 3 2" xfId="53139" xr:uid="{00000000-0005-0000-0000-000045BE0000}"/>
    <cellStyle name="Note 6 4 3 3 3" xfId="53138" xr:uid="{00000000-0005-0000-0000-000046BE0000}"/>
    <cellStyle name="Note 6 4 3 4" xfId="53140" xr:uid="{00000000-0005-0000-0000-000047BE0000}"/>
    <cellStyle name="Note 6 4 3 5" xfId="53135" xr:uid="{00000000-0005-0000-0000-000048BE0000}"/>
    <cellStyle name="Note 6 4 4" xfId="30894" xr:uid="{00000000-0005-0000-0000-000049BE0000}"/>
    <cellStyle name="Note 6 4 4 2" xfId="30895" xr:uid="{00000000-0005-0000-0000-00004ABE0000}"/>
    <cellStyle name="Note 6 4 4 2 2" xfId="53143" xr:uid="{00000000-0005-0000-0000-00004BBE0000}"/>
    <cellStyle name="Note 6 4 4 2 3" xfId="53142" xr:uid="{00000000-0005-0000-0000-00004CBE0000}"/>
    <cellStyle name="Note 6 4 4 3" xfId="53144" xr:uid="{00000000-0005-0000-0000-00004DBE0000}"/>
    <cellStyle name="Note 6 4 4 4" xfId="53141" xr:uid="{00000000-0005-0000-0000-00004EBE0000}"/>
    <cellStyle name="Note 6 4 5" xfId="40541" xr:uid="{00000000-0005-0000-0000-00004FBE0000}"/>
    <cellStyle name="Note 6 4 5 2" xfId="53146" xr:uid="{00000000-0005-0000-0000-000050BE0000}"/>
    <cellStyle name="Note 6 4 5 3" xfId="53145" xr:uid="{00000000-0005-0000-0000-000051BE0000}"/>
    <cellStyle name="Note 6 4 6" xfId="53147" xr:uid="{00000000-0005-0000-0000-000052BE0000}"/>
    <cellStyle name="Note 6 4 7" xfId="53128" xr:uid="{00000000-0005-0000-0000-000053BE0000}"/>
    <cellStyle name="Note 6 5" xfId="30896" xr:uid="{00000000-0005-0000-0000-000054BE0000}"/>
    <cellStyle name="Note 6 5 2" xfId="30897" xr:uid="{00000000-0005-0000-0000-000055BE0000}"/>
    <cellStyle name="Note 6 5 2 2" xfId="30898" xr:uid="{00000000-0005-0000-0000-000056BE0000}"/>
    <cellStyle name="Note 6 5 2 2 2" xfId="53151" xr:uid="{00000000-0005-0000-0000-000057BE0000}"/>
    <cellStyle name="Note 6 5 2 2 3" xfId="53150" xr:uid="{00000000-0005-0000-0000-000058BE0000}"/>
    <cellStyle name="Note 6 5 2 3" xfId="40545" xr:uid="{00000000-0005-0000-0000-000059BE0000}"/>
    <cellStyle name="Note 6 5 2 3 2" xfId="53153" xr:uid="{00000000-0005-0000-0000-00005ABE0000}"/>
    <cellStyle name="Note 6 5 2 3 3" xfId="53152" xr:uid="{00000000-0005-0000-0000-00005BBE0000}"/>
    <cellStyle name="Note 6 5 2 4" xfId="53154" xr:uid="{00000000-0005-0000-0000-00005CBE0000}"/>
    <cellStyle name="Note 6 5 2 5" xfId="53149" xr:uid="{00000000-0005-0000-0000-00005DBE0000}"/>
    <cellStyle name="Note 6 5 3" xfId="30899" xr:uid="{00000000-0005-0000-0000-00005EBE0000}"/>
    <cellStyle name="Note 6 5 3 2" xfId="30900" xr:uid="{00000000-0005-0000-0000-00005FBE0000}"/>
    <cellStyle name="Note 6 5 3 2 2" xfId="53157" xr:uid="{00000000-0005-0000-0000-000060BE0000}"/>
    <cellStyle name="Note 6 5 3 2 3" xfId="53156" xr:uid="{00000000-0005-0000-0000-000061BE0000}"/>
    <cellStyle name="Note 6 5 3 3" xfId="40548" xr:uid="{00000000-0005-0000-0000-000062BE0000}"/>
    <cellStyle name="Note 6 5 3 3 2" xfId="53159" xr:uid="{00000000-0005-0000-0000-000063BE0000}"/>
    <cellStyle name="Note 6 5 3 3 3" xfId="53158" xr:uid="{00000000-0005-0000-0000-000064BE0000}"/>
    <cellStyle name="Note 6 5 3 4" xfId="53160" xr:uid="{00000000-0005-0000-0000-000065BE0000}"/>
    <cellStyle name="Note 6 5 3 5" xfId="53155" xr:uid="{00000000-0005-0000-0000-000066BE0000}"/>
    <cellStyle name="Note 6 5 4" xfId="30901" xr:uid="{00000000-0005-0000-0000-000067BE0000}"/>
    <cellStyle name="Note 6 5 4 2" xfId="53162" xr:uid="{00000000-0005-0000-0000-000068BE0000}"/>
    <cellStyle name="Note 6 5 4 3" xfId="53161" xr:uid="{00000000-0005-0000-0000-000069BE0000}"/>
    <cellStyle name="Note 6 5 5" xfId="40550" xr:uid="{00000000-0005-0000-0000-00006ABE0000}"/>
    <cellStyle name="Note 6 5 5 2" xfId="53164" xr:uid="{00000000-0005-0000-0000-00006BBE0000}"/>
    <cellStyle name="Note 6 5 5 3" xfId="53163" xr:uid="{00000000-0005-0000-0000-00006CBE0000}"/>
    <cellStyle name="Note 6 5 6" xfId="53165" xr:uid="{00000000-0005-0000-0000-00006DBE0000}"/>
    <cellStyle name="Note 6 5 7" xfId="53148" xr:uid="{00000000-0005-0000-0000-00006EBE0000}"/>
    <cellStyle name="Note 6 6" xfId="30902" xr:uid="{00000000-0005-0000-0000-00006FBE0000}"/>
    <cellStyle name="Note 6 6 2" xfId="30903" xr:uid="{00000000-0005-0000-0000-000070BE0000}"/>
    <cellStyle name="Note 6 6 2 2" xfId="53168" xr:uid="{00000000-0005-0000-0000-000071BE0000}"/>
    <cellStyle name="Note 6 6 2 3" xfId="53167" xr:uid="{00000000-0005-0000-0000-000072BE0000}"/>
    <cellStyle name="Note 6 6 3" xfId="40553" xr:uid="{00000000-0005-0000-0000-000073BE0000}"/>
    <cellStyle name="Note 6 6 3 2" xfId="53170" xr:uid="{00000000-0005-0000-0000-000074BE0000}"/>
    <cellStyle name="Note 6 6 3 3" xfId="53169" xr:uid="{00000000-0005-0000-0000-000075BE0000}"/>
    <cellStyle name="Note 6 6 4" xfId="53171" xr:uid="{00000000-0005-0000-0000-000076BE0000}"/>
    <cellStyle name="Note 6 6 5" xfId="53166" xr:uid="{00000000-0005-0000-0000-000077BE0000}"/>
    <cellStyle name="Note 6 7" xfId="30904" xr:uid="{00000000-0005-0000-0000-000078BE0000}"/>
    <cellStyle name="Note 6 7 2" xfId="30905" xr:uid="{00000000-0005-0000-0000-000079BE0000}"/>
    <cellStyle name="Note 6 7 2 2" xfId="53174" xr:uid="{00000000-0005-0000-0000-00007ABE0000}"/>
    <cellStyle name="Note 6 7 2 3" xfId="53173" xr:uid="{00000000-0005-0000-0000-00007BBE0000}"/>
    <cellStyle name="Note 6 7 3" xfId="40556" xr:uid="{00000000-0005-0000-0000-00007CBE0000}"/>
    <cellStyle name="Note 6 7 3 2" xfId="53176" xr:uid="{00000000-0005-0000-0000-00007DBE0000}"/>
    <cellStyle name="Note 6 7 3 3" xfId="53175" xr:uid="{00000000-0005-0000-0000-00007EBE0000}"/>
    <cellStyle name="Note 6 7 4" xfId="53177" xr:uid="{00000000-0005-0000-0000-00007FBE0000}"/>
    <cellStyle name="Note 6 7 5" xfId="53172" xr:uid="{00000000-0005-0000-0000-000080BE0000}"/>
    <cellStyle name="Note 6 8" xfId="30906" xr:uid="{00000000-0005-0000-0000-000081BE0000}"/>
    <cellStyle name="Note 6 8 2" xfId="30907" xr:uid="{00000000-0005-0000-0000-000082BE0000}"/>
    <cellStyle name="Note 6 8 2 2" xfId="53180" xr:uid="{00000000-0005-0000-0000-000083BE0000}"/>
    <cellStyle name="Note 6 8 2 3" xfId="53179" xr:uid="{00000000-0005-0000-0000-000084BE0000}"/>
    <cellStyle name="Note 6 8 3" xfId="40559" xr:uid="{00000000-0005-0000-0000-000085BE0000}"/>
    <cellStyle name="Note 6 8 3 2" xfId="53182" xr:uid="{00000000-0005-0000-0000-000086BE0000}"/>
    <cellStyle name="Note 6 8 3 3" xfId="53181" xr:uid="{00000000-0005-0000-0000-000087BE0000}"/>
    <cellStyle name="Note 6 8 4" xfId="53183" xr:uid="{00000000-0005-0000-0000-000088BE0000}"/>
    <cellStyle name="Note 6 8 5" xfId="53178" xr:uid="{00000000-0005-0000-0000-000089BE0000}"/>
    <cellStyle name="Note 6 9" xfId="30908" xr:uid="{00000000-0005-0000-0000-00008ABE0000}"/>
    <cellStyle name="Note 6 9 2" xfId="30909" xr:uid="{00000000-0005-0000-0000-00008BBE0000}"/>
    <cellStyle name="Note 6 9 2 2" xfId="53186" xr:uid="{00000000-0005-0000-0000-00008CBE0000}"/>
    <cellStyle name="Note 6 9 2 3" xfId="53185" xr:uid="{00000000-0005-0000-0000-00008DBE0000}"/>
    <cellStyle name="Note 6 9 3" xfId="53187" xr:uid="{00000000-0005-0000-0000-00008EBE0000}"/>
    <cellStyle name="Note 6 9 4" xfId="53184" xr:uid="{00000000-0005-0000-0000-00008FBE0000}"/>
    <cellStyle name="Note 7" xfId="30910" xr:uid="{00000000-0005-0000-0000-000090BE0000}"/>
    <cellStyle name="Note 7 10" xfId="53189" xr:uid="{00000000-0005-0000-0000-000091BE0000}"/>
    <cellStyle name="Note 7 11" xfId="53188" xr:uid="{00000000-0005-0000-0000-000092BE0000}"/>
    <cellStyle name="Note 7 2" xfId="30911" xr:uid="{00000000-0005-0000-0000-000093BE0000}"/>
    <cellStyle name="Note 7 2 2" xfId="30912" xr:uid="{00000000-0005-0000-0000-000094BE0000}"/>
    <cellStyle name="Note 7 2 2 2" xfId="30913" xr:uid="{00000000-0005-0000-0000-000095BE0000}"/>
    <cellStyle name="Note 7 2 2 2 2" xfId="30914" xr:uid="{00000000-0005-0000-0000-000096BE0000}"/>
    <cellStyle name="Note 7 2 2 2 2 2" xfId="53194" xr:uid="{00000000-0005-0000-0000-000097BE0000}"/>
    <cellStyle name="Note 7 2 2 2 2 3" xfId="53193" xr:uid="{00000000-0005-0000-0000-000098BE0000}"/>
    <cellStyle name="Note 7 2 2 2 3" xfId="53195" xr:uid="{00000000-0005-0000-0000-000099BE0000}"/>
    <cellStyle name="Note 7 2 2 2 4" xfId="53192" xr:uid="{00000000-0005-0000-0000-00009ABE0000}"/>
    <cellStyle name="Note 7 2 2 3" xfId="40564" xr:uid="{00000000-0005-0000-0000-00009BBE0000}"/>
    <cellStyle name="Note 7 2 2 3 2" xfId="53197" xr:uid="{00000000-0005-0000-0000-00009CBE0000}"/>
    <cellStyle name="Note 7 2 2 3 3" xfId="53196" xr:uid="{00000000-0005-0000-0000-00009DBE0000}"/>
    <cellStyle name="Note 7 2 2 4" xfId="53198" xr:uid="{00000000-0005-0000-0000-00009EBE0000}"/>
    <cellStyle name="Note 7 2 2 5" xfId="53191" xr:uid="{00000000-0005-0000-0000-00009FBE0000}"/>
    <cellStyle name="Note 7 2 3" xfId="30915" xr:uid="{00000000-0005-0000-0000-0000A0BE0000}"/>
    <cellStyle name="Note 7 2 3 2" xfId="30916" xr:uid="{00000000-0005-0000-0000-0000A1BE0000}"/>
    <cellStyle name="Note 7 2 3 2 2" xfId="53201" xr:uid="{00000000-0005-0000-0000-0000A2BE0000}"/>
    <cellStyle name="Note 7 2 3 2 3" xfId="53200" xr:uid="{00000000-0005-0000-0000-0000A3BE0000}"/>
    <cellStyle name="Note 7 2 3 3" xfId="40567" xr:uid="{00000000-0005-0000-0000-0000A4BE0000}"/>
    <cellStyle name="Note 7 2 3 3 2" xfId="53203" xr:uid="{00000000-0005-0000-0000-0000A5BE0000}"/>
    <cellStyle name="Note 7 2 3 3 3" xfId="53202" xr:uid="{00000000-0005-0000-0000-0000A6BE0000}"/>
    <cellStyle name="Note 7 2 3 4" xfId="53204" xr:uid="{00000000-0005-0000-0000-0000A7BE0000}"/>
    <cellStyle name="Note 7 2 3 5" xfId="53199" xr:uid="{00000000-0005-0000-0000-0000A8BE0000}"/>
    <cellStyle name="Note 7 2 4" xfId="30917" xr:uid="{00000000-0005-0000-0000-0000A9BE0000}"/>
    <cellStyle name="Note 7 2 4 2" xfId="30918" xr:uid="{00000000-0005-0000-0000-0000AABE0000}"/>
    <cellStyle name="Note 7 2 4 2 2" xfId="53207" xr:uid="{00000000-0005-0000-0000-0000ABBE0000}"/>
    <cellStyle name="Note 7 2 4 2 3" xfId="53206" xr:uid="{00000000-0005-0000-0000-0000ACBE0000}"/>
    <cellStyle name="Note 7 2 4 3" xfId="40568" xr:uid="{00000000-0005-0000-0000-0000ADBE0000}"/>
    <cellStyle name="Note 7 2 4 3 2" xfId="53208" xr:uid="{00000000-0005-0000-0000-0000AEBE0000}"/>
    <cellStyle name="Note 7 2 4 4" xfId="53205" xr:uid="{00000000-0005-0000-0000-0000AFBE0000}"/>
    <cellStyle name="Note 7 2 5" xfId="30919" xr:uid="{00000000-0005-0000-0000-0000B0BE0000}"/>
    <cellStyle name="Note 7 2 5 2" xfId="30920" xr:uid="{00000000-0005-0000-0000-0000B1BE0000}"/>
    <cellStyle name="Note 7 2 5 2 2" xfId="53211" xr:uid="{00000000-0005-0000-0000-0000B2BE0000}"/>
    <cellStyle name="Note 7 2 5 2 3" xfId="53210" xr:uid="{00000000-0005-0000-0000-0000B3BE0000}"/>
    <cellStyle name="Note 7 2 5 3" xfId="40570" xr:uid="{00000000-0005-0000-0000-0000B4BE0000}"/>
    <cellStyle name="Note 7 2 5 3 2" xfId="53212" xr:uid="{00000000-0005-0000-0000-0000B5BE0000}"/>
    <cellStyle name="Note 7 2 5 4" xfId="53209" xr:uid="{00000000-0005-0000-0000-0000B6BE0000}"/>
    <cellStyle name="Note 7 2 6" xfId="53213" xr:uid="{00000000-0005-0000-0000-0000B7BE0000}"/>
    <cellStyle name="Note 7 2 7" xfId="53190" xr:uid="{00000000-0005-0000-0000-0000B8BE0000}"/>
    <cellStyle name="Note 7 3" xfId="30921" xr:uid="{00000000-0005-0000-0000-0000B9BE0000}"/>
    <cellStyle name="Note 7 3 2" xfId="30922" xr:uid="{00000000-0005-0000-0000-0000BABE0000}"/>
    <cellStyle name="Note 7 3 2 2" xfId="30923" xr:uid="{00000000-0005-0000-0000-0000BBBE0000}"/>
    <cellStyle name="Note 7 3 2 2 2" xfId="30924" xr:uid="{00000000-0005-0000-0000-0000BCBE0000}"/>
    <cellStyle name="Note 7 3 2 2 2 2" xfId="53218" xr:uid="{00000000-0005-0000-0000-0000BDBE0000}"/>
    <cellStyle name="Note 7 3 2 2 2 3" xfId="53217" xr:uid="{00000000-0005-0000-0000-0000BEBE0000}"/>
    <cellStyle name="Note 7 3 2 2 3" xfId="53219" xr:uid="{00000000-0005-0000-0000-0000BFBE0000}"/>
    <cellStyle name="Note 7 3 2 2 4" xfId="53216" xr:uid="{00000000-0005-0000-0000-0000C0BE0000}"/>
    <cellStyle name="Note 7 3 2 3" xfId="40574" xr:uid="{00000000-0005-0000-0000-0000C1BE0000}"/>
    <cellStyle name="Note 7 3 2 3 2" xfId="53221" xr:uid="{00000000-0005-0000-0000-0000C2BE0000}"/>
    <cellStyle name="Note 7 3 2 3 3" xfId="53220" xr:uid="{00000000-0005-0000-0000-0000C3BE0000}"/>
    <cellStyle name="Note 7 3 2 4" xfId="53222" xr:uid="{00000000-0005-0000-0000-0000C4BE0000}"/>
    <cellStyle name="Note 7 3 2 5" xfId="53215" xr:uid="{00000000-0005-0000-0000-0000C5BE0000}"/>
    <cellStyle name="Note 7 3 3" xfId="30925" xr:uid="{00000000-0005-0000-0000-0000C6BE0000}"/>
    <cellStyle name="Note 7 3 3 2" xfId="30926" xr:uid="{00000000-0005-0000-0000-0000C7BE0000}"/>
    <cellStyle name="Note 7 3 3 2 2" xfId="53225" xr:uid="{00000000-0005-0000-0000-0000C8BE0000}"/>
    <cellStyle name="Note 7 3 3 2 3" xfId="53224" xr:uid="{00000000-0005-0000-0000-0000C9BE0000}"/>
    <cellStyle name="Note 7 3 3 3" xfId="40577" xr:uid="{00000000-0005-0000-0000-0000CABE0000}"/>
    <cellStyle name="Note 7 3 3 3 2" xfId="53227" xr:uid="{00000000-0005-0000-0000-0000CBBE0000}"/>
    <cellStyle name="Note 7 3 3 3 3" xfId="53226" xr:uid="{00000000-0005-0000-0000-0000CCBE0000}"/>
    <cellStyle name="Note 7 3 3 4" xfId="53228" xr:uid="{00000000-0005-0000-0000-0000CDBE0000}"/>
    <cellStyle name="Note 7 3 3 5" xfId="53223" xr:uid="{00000000-0005-0000-0000-0000CEBE0000}"/>
    <cellStyle name="Note 7 3 4" xfId="30927" xr:uid="{00000000-0005-0000-0000-0000CFBE0000}"/>
    <cellStyle name="Note 7 3 4 2" xfId="30928" xr:uid="{00000000-0005-0000-0000-0000D0BE0000}"/>
    <cellStyle name="Note 7 3 4 2 2" xfId="53231" xr:uid="{00000000-0005-0000-0000-0000D1BE0000}"/>
    <cellStyle name="Note 7 3 4 2 3" xfId="53230" xr:uid="{00000000-0005-0000-0000-0000D2BE0000}"/>
    <cellStyle name="Note 7 3 4 3" xfId="40578" xr:uid="{00000000-0005-0000-0000-0000D3BE0000}"/>
    <cellStyle name="Note 7 3 4 3 2" xfId="53232" xr:uid="{00000000-0005-0000-0000-0000D4BE0000}"/>
    <cellStyle name="Note 7 3 4 4" xfId="53229" xr:uid="{00000000-0005-0000-0000-0000D5BE0000}"/>
    <cellStyle name="Note 7 3 5" xfId="30929" xr:uid="{00000000-0005-0000-0000-0000D6BE0000}"/>
    <cellStyle name="Note 7 3 5 2" xfId="30930" xr:uid="{00000000-0005-0000-0000-0000D7BE0000}"/>
    <cellStyle name="Note 7 3 5 2 2" xfId="53235" xr:uid="{00000000-0005-0000-0000-0000D8BE0000}"/>
    <cellStyle name="Note 7 3 5 2 3" xfId="53234" xr:uid="{00000000-0005-0000-0000-0000D9BE0000}"/>
    <cellStyle name="Note 7 3 5 3" xfId="40580" xr:uid="{00000000-0005-0000-0000-0000DABE0000}"/>
    <cellStyle name="Note 7 3 5 3 2" xfId="53236" xr:uid="{00000000-0005-0000-0000-0000DBBE0000}"/>
    <cellStyle name="Note 7 3 5 4" xfId="53233" xr:uid="{00000000-0005-0000-0000-0000DCBE0000}"/>
    <cellStyle name="Note 7 3 6" xfId="53237" xr:uid="{00000000-0005-0000-0000-0000DDBE0000}"/>
    <cellStyle name="Note 7 3 7" xfId="53214" xr:uid="{00000000-0005-0000-0000-0000DEBE0000}"/>
    <cellStyle name="Note 7 4" xfId="30931" xr:uid="{00000000-0005-0000-0000-0000DFBE0000}"/>
    <cellStyle name="Note 7 4 2" xfId="30932" xr:uid="{00000000-0005-0000-0000-0000E0BE0000}"/>
    <cellStyle name="Note 7 4 2 2" xfId="30933" xr:uid="{00000000-0005-0000-0000-0000E1BE0000}"/>
    <cellStyle name="Note 7 4 2 2 2" xfId="53241" xr:uid="{00000000-0005-0000-0000-0000E2BE0000}"/>
    <cellStyle name="Note 7 4 2 2 3" xfId="53240" xr:uid="{00000000-0005-0000-0000-0000E3BE0000}"/>
    <cellStyle name="Note 7 4 2 3" xfId="40584" xr:uid="{00000000-0005-0000-0000-0000E4BE0000}"/>
    <cellStyle name="Note 7 4 2 3 2" xfId="53243" xr:uid="{00000000-0005-0000-0000-0000E5BE0000}"/>
    <cellStyle name="Note 7 4 2 3 3" xfId="53242" xr:uid="{00000000-0005-0000-0000-0000E6BE0000}"/>
    <cellStyle name="Note 7 4 2 4" xfId="53244" xr:uid="{00000000-0005-0000-0000-0000E7BE0000}"/>
    <cellStyle name="Note 7 4 2 5" xfId="53239" xr:uid="{00000000-0005-0000-0000-0000E8BE0000}"/>
    <cellStyle name="Note 7 4 3" xfId="30934" xr:uid="{00000000-0005-0000-0000-0000E9BE0000}"/>
    <cellStyle name="Note 7 4 3 2" xfId="30935" xr:uid="{00000000-0005-0000-0000-0000EABE0000}"/>
    <cellStyle name="Note 7 4 3 2 2" xfId="53247" xr:uid="{00000000-0005-0000-0000-0000EBBE0000}"/>
    <cellStyle name="Note 7 4 3 2 3" xfId="53246" xr:uid="{00000000-0005-0000-0000-0000ECBE0000}"/>
    <cellStyle name="Note 7 4 3 3" xfId="40587" xr:uid="{00000000-0005-0000-0000-0000EDBE0000}"/>
    <cellStyle name="Note 7 4 3 3 2" xfId="53249" xr:uid="{00000000-0005-0000-0000-0000EEBE0000}"/>
    <cellStyle name="Note 7 4 3 3 3" xfId="53248" xr:uid="{00000000-0005-0000-0000-0000EFBE0000}"/>
    <cellStyle name="Note 7 4 3 4" xfId="53250" xr:uid="{00000000-0005-0000-0000-0000F0BE0000}"/>
    <cellStyle name="Note 7 4 3 5" xfId="53245" xr:uid="{00000000-0005-0000-0000-0000F1BE0000}"/>
    <cellStyle name="Note 7 4 4" xfId="30936" xr:uid="{00000000-0005-0000-0000-0000F2BE0000}"/>
    <cellStyle name="Note 7 4 4 2" xfId="30937" xr:uid="{00000000-0005-0000-0000-0000F3BE0000}"/>
    <cellStyle name="Note 7 4 4 2 2" xfId="53253" xr:uid="{00000000-0005-0000-0000-0000F4BE0000}"/>
    <cellStyle name="Note 7 4 4 2 3" xfId="53252" xr:uid="{00000000-0005-0000-0000-0000F5BE0000}"/>
    <cellStyle name="Note 7 4 4 3" xfId="53254" xr:uid="{00000000-0005-0000-0000-0000F6BE0000}"/>
    <cellStyle name="Note 7 4 4 4" xfId="53251" xr:uid="{00000000-0005-0000-0000-0000F7BE0000}"/>
    <cellStyle name="Note 7 4 5" xfId="40590" xr:uid="{00000000-0005-0000-0000-0000F8BE0000}"/>
    <cellStyle name="Note 7 4 5 2" xfId="53256" xr:uid="{00000000-0005-0000-0000-0000F9BE0000}"/>
    <cellStyle name="Note 7 4 5 3" xfId="53255" xr:uid="{00000000-0005-0000-0000-0000FABE0000}"/>
    <cellStyle name="Note 7 4 6" xfId="53257" xr:uid="{00000000-0005-0000-0000-0000FBBE0000}"/>
    <cellStyle name="Note 7 4 7" xfId="53238" xr:uid="{00000000-0005-0000-0000-0000FCBE0000}"/>
    <cellStyle name="Note 7 5" xfId="30938" xr:uid="{00000000-0005-0000-0000-0000FDBE0000}"/>
    <cellStyle name="Note 7 5 2" xfId="30939" xr:uid="{00000000-0005-0000-0000-0000FEBE0000}"/>
    <cellStyle name="Note 7 5 2 2" xfId="30940" xr:uid="{00000000-0005-0000-0000-0000FFBE0000}"/>
    <cellStyle name="Note 7 5 2 2 2" xfId="53261" xr:uid="{00000000-0005-0000-0000-000000BF0000}"/>
    <cellStyle name="Note 7 5 2 2 3" xfId="53260" xr:uid="{00000000-0005-0000-0000-000001BF0000}"/>
    <cellStyle name="Note 7 5 2 3" xfId="40594" xr:uid="{00000000-0005-0000-0000-000002BF0000}"/>
    <cellStyle name="Note 7 5 2 3 2" xfId="53263" xr:uid="{00000000-0005-0000-0000-000003BF0000}"/>
    <cellStyle name="Note 7 5 2 3 3" xfId="53262" xr:uid="{00000000-0005-0000-0000-000004BF0000}"/>
    <cellStyle name="Note 7 5 2 4" xfId="53264" xr:uid="{00000000-0005-0000-0000-000005BF0000}"/>
    <cellStyle name="Note 7 5 2 5" xfId="53259" xr:uid="{00000000-0005-0000-0000-000006BF0000}"/>
    <cellStyle name="Note 7 5 3" xfId="30941" xr:uid="{00000000-0005-0000-0000-000007BF0000}"/>
    <cellStyle name="Note 7 5 3 2" xfId="30942" xr:uid="{00000000-0005-0000-0000-000008BF0000}"/>
    <cellStyle name="Note 7 5 3 2 2" xfId="53267" xr:uid="{00000000-0005-0000-0000-000009BF0000}"/>
    <cellStyle name="Note 7 5 3 2 3" xfId="53266" xr:uid="{00000000-0005-0000-0000-00000ABF0000}"/>
    <cellStyle name="Note 7 5 3 3" xfId="40597" xr:uid="{00000000-0005-0000-0000-00000BBF0000}"/>
    <cellStyle name="Note 7 5 3 3 2" xfId="53269" xr:uid="{00000000-0005-0000-0000-00000CBF0000}"/>
    <cellStyle name="Note 7 5 3 3 3" xfId="53268" xr:uid="{00000000-0005-0000-0000-00000DBF0000}"/>
    <cellStyle name="Note 7 5 3 4" xfId="53270" xr:uid="{00000000-0005-0000-0000-00000EBF0000}"/>
    <cellStyle name="Note 7 5 3 5" xfId="53265" xr:uid="{00000000-0005-0000-0000-00000FBF0000}"/>
    <cellStyle name="Note 7 5 4" xfId="30943" xr:uid="{00000000-0005-0000-0000-000010BF0000}"/>
    <cellStyle name="Note 7 5 4 2" xfId="53272" xr:uid="{00000000-0005-0000-0000-000011BF0000}"/>
    <cellStyle name="Note 7 5 4 3" xfId="53271" xr:uid="{00000000-0005-0000-0000-000012BF0000}"/>
    <cellStyle name="Note 7 5 5" xfId="40599" xr:uid="{00000000-0005-0000-0000-000013BF0000}"/>
    <cellStyle name="Note 7 5 5 2" xfId="53274" xr:uid="{00000000-0005-0000-0000-000014BF0000}"/>
    <cellStyle name="Note 7 5 5 3" xfId="53273" xr:uid="{00000000-0005-0000-0000-000015BF0000}"/>
    <cellStyle name="Note 7 5 6" xfId="53275" xr:uid="{00000000-0005-0000-0000-000016BF0000}"/>
    <cellStyle name="Note 7 5 7" xfId="53258" xr:uid="{00000000-0005-0000-0000-000017BF0000}"/>
    <cellStyle name="Note 7 6" xfId="30944" xr:uid="{00000000-0005-0000-0000-000018BF0000}"/>
    <cellStyle name="Note 7 6 2" xfId="30945" xr:uid="{00000000-0005-0000-0000-000019BF0000}"/>
    <cellStyle name="Note 7 6 2 2" xfId="53278" xr:uid="{00000000-0005-0000-0000-00001ABF0000}"/>
    <cellStyle name="Note 7 6 2 3" xfId="53277" xr:uid="{00000000-0005-0000-0000-00001BBF0000}"/>
    <cellStyle name="Note 7 6 3" xfId="40602" xr:uid="{00000000-0005-0000-0000-00001CBF0000}"/>
    <cellStyle name="Note 7 6 3 2" xfId="53280" xr:uid="{00000000-0005-0000-0000-00001DBF0000}"/>
    <cellStyle name="Note 7 6 3 3" xfId="53279" xr:uid="{00000000-0005-0000-0000-00001EBF0000}"/>
    <cellStyle name="Note 7 6 4" xfId="53281" xr:uid="{00000000-0005-0000-0000-00001FBF0000}"/>
    <cellStyle name="Note 7 6 5" xfId="53276" xr:uid="{00000000-0005-0000-0000-000020BF0000}"/>
    <cellStyle name="Note 7 7" xfId="30946" xr:uid="{00000000-0005-0000-0000-000021BF0000}"/>
    <cellStyle name="Note 7 7 2" xfId="30947" xr:uid="{00000000-0005-0000-0000-000022BF0000}"/>
    <cellStyle name="Note 7 7 2 2" xfId="53284" xr:uid="{00000000-0005-0000-0000-000023BF0000}"/>
    <cellStyle name="Note 7 7 2 3" xfId="53283" xr:uid="{00000000-0005-0000-0000-000024BF0000}"/>
    <cellStyle name="Note 7 7 3" xfId="40605" xr:uid="{00000000-0005-0000-0000-000025BF0000}"/>
    <cellStyle name="Note 7 7 3 2" xfId="53286" xr:uid="{00000000-0005-0000-0000-000026BF0000}"/>
    <cellStyle name="Note 7 7 3 3" xfId="53285" xr:uid="{00000000-0005-0000-0000-000027BF0000}"/>
    <cellStyle name="Note 7 7 4" xfId="53287" xr:uid="{00000000-0005-0000-0000-000028BF0000}"/>
    <cellStyle name="Note 7 7 5" xfId="53282" xr:uid="{00000000-0005-0000-0000-000029BF0000}"/>
    <cellStyle name="Note 7 8" xfId="30948" xr:uid="{00000000-0005-0000-0000-00002ABF0000}"/>
    <cellStyle name="Note 7 8 2" xfId="30949" xr:uid="{00000000-0005-0000-0000-00002BBF0000}"/>
    <cellStyle name="Note 7 8 2 2" xfId="53290" xr:uid="{00000000-0005-0000-0000-00002CBF0000}"/>
    <cellStyle name="Note 7 8 2 3" xfId="53289" xr:uid="{00000000-0005-0000-0000-00002DBF0000}"/>
    <cellStyle name="Note 7 8 3" xfId="40606" xr:uid="{00000000-0005-0000-0000-00002EBF0000}"/>
    <cellStyle name="Note 7 8 3 2" xfId="53291" xr:uid="{00000000-0005-0000-0000-00002FBF0000}"/>
    <cellStyle name="Note 7 8 4" xfId="53288" xr:uid="{00000000-0005-0000-0000-000030BF0000}"/>
    <cellStyle name="Note 7 9" xfId="30950" xr:uid="{00000000-0005-0000-0000-000031BF0000}"/>
    <cellStyle name="Note 7 9 2" xfId="30951" xr:uid="{00000000-0005-0000-0000-000032BF0000}"/>
    <cellStyle name="Note 7 9 2 2" xfId="53294" xr:uid="{00000000-0005-0000-0000-000033BF0000}"/>
    <cellStyle name="Note 7 9 2 3" xfId="53293" xr:uid="{00000000-0005-0000-0000-000034BF0000}"/>
    <cellStyle name="Note 7 9 3" xfId="40608" xr:uid="{00000000-0005-0000-0000-000035BF0000}"/>
    <cellStyle name="Note 7 9 3 2" xfId="53295" xr:uid="{00000000-0005-0000-0000-000036BF0000}"/>
    <cellStyle name="Note 7 9 4" xfId="53292" xr:uid="{00000000-0005-0000-0000-000037BF0000}"/>
    <cellStyle name="Note 8" xfId="30952" xr:uid="{00000000-0005-0000-0000-000038BF0000}"/>
    <cellStyle name="Note 8 2" xfId="30953" xr:uid="{00000000-0005-0000-0000-000039BF0000}"/>
    <cellStyle name="Note 8 2 2" xfId="30954" xr:uid="{00000000-0005-0000-0000-00003ABF0000}"/>
    <cellStyle name="Note 8 2 2 2" xfId="30955" xr:uid="{00000000-0005-0000-0000-00003BBF0000}"/>
    <cellStyle name="Note 8 2 2 2 2" xfId="53300" xr:uid="{00000000-0005-0000-0000-00003CBF0000}"/>
    <cellStyle name="Note 8 2 2 2 3" xfId="53299" xr:uid="{00000000-0005-0000-0000-00003DBF0000}"/>
    <cellStyle name="Note 8 2 2 3" xfId="40613" xr:uid="{00000000-0005-0000-0000-00003EBF0000}"/>
    <cellStyle name="Note 8 2 2 3 2" xfId="53302" xr:uid="{00000000-0005-0000-0000-00003FBF0000}"/>
    <cellStyle name="Note 8 2 2 3 3" xfId="53301" xr:uid="{00000000-0005-0000-0000-000040BF0000}"/>
    <cellStyle name="Note 8 2 2 4" xfId="53303" xr:uid="{00000000-0005-0000-0000-000041BF0000}"/>
    <cellStyle name="Note 8 2 2 5" xfId="53298" xr:uid="{00000000-0005-0000-0000-000042BF0000}"/>
    <cellStyle name="Note 8 2 3" xfId="30956" xr:uid="{00000000-0005-0000-0000-000043BF0000}"/>
    <cellStyle name="Note 8 2 3 2" xfId="30957" xr:uid="{00000000-0005-0000-0000-000044BF0000}"/>
    <cellStyle name="Note 8 2 3 2 2" xfId="53306" xr:uid="{00000000-0005-0000-0000-000045BF0000}"/>
    <cellStyle name="Note 8 2 3 2 3" xfId="53305" xr:uid="{00000000-0005-0000-0000-000046BF0000}"/>
    <cellStyle name="Note 8 2 3 3" xfId="40616" xr:uid="{00000000-0005-0000-0000-000047BF0000}"/>
    <cellStyle name="Note 8 2 3 3 2" xfId="53308" xr:uid="{00000000-0005-0000-0000-000048BF0000}"/>
    <cellStyle name="Note 8 2 3 3 3" xfId="53307" xr:uid="{00000000-0005-0000-0000-000049BF0000}"/>
    <cellStyle name="Note 8 2 3 4" xfId="53309" xr:uid="{00000000-0005-0000-0000-00004ABF0000}"/>
    <cellStyle name="Note 8 2 3 5" xfId="53304" xr:uid="{00000000-0005-0000-0000-00004BBF0000}"/>
    <cellStyle name="Note 8 2 4" xfId="30958" xr:uid="{00000000-0005-0000-0000-00004CBF0000}"/>
    <cellStyle name="Note 8 2 4 2" xfId="53311" xr:uid="{00000000-0005-0000-0000-00004DBF0000}"/>
    <cellStyle name="Note 8 2 4 3" xfId="53310" xr:uid="{00000000-0005-0000-0000-00004EBF0000}"/>
    <cellStyle name="Note 8 2 5" xfId="40617" xr:uid="{00000000-0005-0000-0000-00004FBF0000}"/>
    <cellStyle name="Note 8 2 5 2" xfId="53313" xr:uid="{00000000-0005-0000-0000-000050BF0000}"/>
    <cellStyle name="Note 8 2 5 3" xfId="53312" xr:uid="{00000000-0005-0000-0000-000051BF0000}"/>
    <cellStyle name="Note 8 2 6" xfId="53314" xr:uid="{00000000-0005-0000-0000-000052BF0000}"/>
    <cellStyle name="Note 8 2 7" xfId="53297" xr:uid="{00000000-0005-0000-0000-000053BF0000}"/>
    <cellStyle name="Note 8 3" xfId="30959" xr:uid="{00000000-0005-0000-0000-000054BF0000}"/>
    <cellStyle name="Note 8 3 2" xfId="30960" xr:uid="{00000000-0005-0000-0000-000055BF0000}"/>
    <cellStyle name="Note 8 3 2 2" xfId="53317" xr:uid="{00000000-0005-0000-0000-000056BF0000}"/>
    <cellStyle name="Note 8 3 2 3" xfId="53316" xr:uid="{00000000-0005-0000-0000-000057BF0000}"/>
    <cellStyle name="Note 8 3 3" xfId="40620" xr:uid="{00000000-0005-0000-0000-000058BF0000}"/>
    <cellStyle name="Note 8 3 3 2" xfId="53319" xr:uid="{00000000-0005-0000-0000-000059BF0000}"/>
    <cellStyle name="Note 8 3 3 3" xfId="53318" xr:uid="{00000000-0005-0000-0000-00005ABF0000}"/>
    <cellStyle name="Note 8 3 4" xfId="53320" xr:uid="{00000000-0005-0000-0000-00005BBF0000}"/>
    <cellStyle name="Note 8 3 5" xfId="53315" xr:uid="{00000000-0005-0000-0000-00005CBF0000}"/>
    <cellStyle name="Note 8 4" xfId="30961" xr:uid="{00000000-0005-0000-0000-00005DBF0000}"/>
    <cellStyle name="Note 8 4 2" xfId="30962" xr:uid="{00000000-0005-0000-0000-00005EBF0000}"/>
    <cellStyle name="Note 8 4 2 2" xfId="53323" xr:uid="{00000000-0005-0000-0000-00005FBF0000}"/>
    <cellStyle name="Note 8 4 2 3" xfId="53322" xr:uid="{00000000-0005-0000-0000-000060BF0000}"/>
    <cellStyle name="Note 8 4 3" xfId="40623" xr:uid="{00000000-0005-0000-0000-000061BF0000}"/>
    <cellStyle name="Note 8 4 3 2" xfId="53325" xr:uid="{00000000-0005-0000-0000-000062BF0000}"/>
    <cellStyle name="Note 8 4 3 3" xfId="53324" xr:uid="{00000000-0005-0000-0000-000063BF0000}"/>
    <cellStyle name="Note 8 4 4" xfId="53326" xr:uid="{00000000-0005-0000-0000-000064BF0000}"/>
    <cellStyle name="Note 8 4 5" xfId="53321" xr:uid="{00000000-0005-0000-0000-000065BF0000}"/>
    <cellStyle name="Note 8 5" xfId="30963" xr:uid="{00000000-0005-0000-0000-000066BF0000}"/>
    <cellStyle name="Note 8 5 2" xfId="30964" xr:uid="{00000000-0005-0000-0000-000067BF0000}"/>
    <cellStyle name="Note 8 5 2 2" xfId="30965" xr:uid="{00000000-0005-0000-0000-000068BF0000}"/>
    <cellStyle name="Note 8 5 2 2 2" xfId="53329" xr:uid="{00000000-0005-0000-0000-000069BF0000}"/>
    <cellStyle name="Note 8 5 2 3" xfId="40625" xr:uid="{00000000-0005-0000-0000-00006ABF0000}"/>
    <cellStyle name="Note 8 5 2 4" xfId="53328" xr:uid="{00000000-0005-0000-0000-00006BBF0000}"/>
    <cellStyle name="Note 8 5 3" xfId="30966" xr:uid="{00000000-0005-0000-0000-00006CBF0000}"/>
    <cellStyle name="Note 8 5 3 2" xfId="53330" xr:uid="{00000000-0005-0000-0000-00006DBF0000}"/>
    <cellStyle name="Note 8 5 4" xfId="30967" xr:uid="{00000000-0005-0000-0000-00006EBF0000}"/>
    <cellStyle name="Note 8 5 5" xfId="40624" xr:uid="{00000000-0005-0000-0000-00006FBF0000}"/>
    <cellStyle name="Note 8 5 6" xfId="53327" xr:uid="{00000000-0005-0000-0000-000070BF0000}"/>
    <cellStyle name="Note 8 6" xfId="30968" xr:uid="{00000000-0005-0000-0000-000071BF0000}"/>
    <cellStyle name="Note 8 6 2" xfId="53332" xr:uid="{00000000-0005-0000-0000-000072BF0000}"/>
    <cellStyle name="Note 8 6 3" xfId="53331" xr:uid="{00000000-0005-0000-0000-000073BF0000}"/>
    <cellStyle name="Note 8 7" xfId="35758" xr:uid="{00000000-0005-0000-0000-000074BF0000}"/>
    <cellStyle name="Note 8 7 2" xfId="53333" xr:uid="{00000000-0005-0000-0000-000075BF0000}"/>
    <cellStyle name="Note 8 8" xfId="53296" xr:uid="{00000000-0005-0000-0000-000076BF0000}"/>
    <cellStyle name="Note 9" xfId="30969" xr:uid="{00000000-0005-0000-0000-000077BF0000}"/>
    <cellStyle name="Note 9 2" xfId="30970" xr:uid="{00000000-0005-0000-0000-000078BF0000}"/>
    <cellStyle name="Note 9 2 2" xfId="30971" xr:uid="{00000000-0005-0000-0000-000079BF0000}"/>
    <cellStyle name="Note 9 2 2 2" xfId="30972" xr:uid="{00000000-0005-0000-0000-00007ABF0000}"/>
    <cellStyle name="Note 9 2 2 2 2" xfId="53337" xr:uid="{00000000-0005-0000-0000-00007BBF0000}"/>
    <cellStyle name="Note 9 2 2 3" xfId="40628" xr:uid="{00000000-0005-0000-0000-00007CBF0000}"/>
    <cellStyle name="Note 9 2 2 4" xfId="53336" xr:uid="{00000000-0005-0000-0000-00007DBF0000}"/>
    <cellStyle name="Note 9 2 3" xfId="30973" xr:uid="{00000000-0005-0000-0000-00007EBF0000}"/>
    <cellStyle name="Note 9 2 3 2" xfId="53338" xr:uid="{00000000-0005-0000-0000-00007FBF0000}"/>
    <cellStyle name="Note 9 2 4" xfId="30974" xr:uid="{00000000-0005-0000-0000-000080BF0000}"/>
    <cellStyle name="Note 9 2 5" xfId="40627" xr:uid="{00000000-0005-0000-0000-000081BF0000}"/>
    <cellStyle name="Note 9 2 6" xfId="53335" xr:uid="{00000000-0005-0000-0000-000082BF0000}"/>
    <cellStyle name="Note 9 3" xfId="30975" xr:uid="{00000000-0005-0000-0000-000083BF0000}"/>
    <cellStyle name="Note 9 3 2" xfId="53340" xr:uid="{00000000-0005-0000-0000-000084BF0000}"/>
    <cellStyle name="Note 9 3 3" xfId="53339" xr:uid="{00000000-0005-0000-0000-000085BF0000}"/>
    <cellStyle name="Note 9 4" xfId="35759" xr:uid="{00000000-0005-0000-0000-000086BF0000}"/>
    <cellStyle name="Note 9 4 2" xfId="53341" xr:uid="{00000000-0005-0000-0000-000087BF0000}"/>
    <cellStyle name="Note 9 5" xfId="53334" xr:uid="{00000000-0005-0000-0000-000088BF0000}"/>
    <cellStyle name="nplode" xfId="30976" xr:uid="{00000000-0005-0000-0000-000089BF0000}"/>
    <cellStyle name="nplode 2" xfId="30977" xr:uid="{00000000-0005-0000-0000-00008ABF0000}"/>
    <cellStyle name="nplode 2 2" xfId="30978" xr:uid="{00000000-0005-0000-0000-00008BBF0000}"/>
    <cellStyle name="nplode 3" xfId="30979" xr:uid="{00000000-0005-0000-0000-00008CBF0000}"/>
    <cellStyle name="nplode 4" xfId="30980" xr:uid="{00000000-0005-0000-0000-00008DBF0000}"/>
    <cellStyle name="Output 10" xfId="30981" xr:uid="{00000000-0005-0000-0000-00008EBF0000}"/>
    <cellStyle name="Output 2" xfId="30982" xr:uid="{00000000-0005-0000-0000-00008FBF0000}"/>
    <cellStyle name="Output 2 10" xfId="35762" xr:uid="{00000000-0005-0000-0000-000090BF0000}"/>
    <cellStyle name="Output 2 10 2" xfId="35763" xr:uid="{00000000-0005-0000-0000-000091BF0000}"/>
    <cellStyle name="Output 2 10 2 2" xfId="35764" xr:uid="{00000000-0005-0000-0000-000092BF0000}"/>
    <cellStyle name="Output 2 10 3" xfId="35765" xr:uid="{00000000-0005-0000-0000-000093BF0000}"/>
    <cellStyle name="Output 2 10 3 2" xfId="35766" xr:uid="{00000000-0005-0000-0000-000094BF0000}"/>
    <cellStyle name="Output 2 10 4" xfId="35767" xr:uid="{00000000-0005-0000-0000-000095BF0000}"/>
    <cellStyle name="Output 2 11" xfId="35768" xr:uid="{00000000-0005-0000-0000-000096BF0000}"/>
    <cellStyle name="Output 2 11 2" xfId="35769" xr:uid="{00000000-0005-0000-0000-000097BF0000}"/>
    <cellStyle name="Output 2 11 2 2" xfId="35770" xr:uid="{00000000-0005-0000-0000-000098BF0000}"/>
    <cellStyle name="Output 2 11 3" xfId="35771" xr:uid="{00000000-0005-0000-0000-000099BF0000}"/>
    <cellStyle name="Output 2 11 3 2" xfId="35772" xr:uid="{00000000-0005-0000-0000-00009ABF0000}"/>
    <cellStyle name="Output 2 11 4" xfId="35773" xr:uid="{00000000-0005-0000-0000-00009BBF0000}"/>
    <cellStyle name="Output 2 12" xfId="35774" xr:uid="{00000000-0005-0000-0000-00009CBF0000}"/>
    <cellStyle name="Output 2 12 2" xfId="35775" xr:uid="{00000000-0005-0000-0000-00009DBF0000}"/>
    <cellStyle name="Output 2 13" xfId="35776" xr:uid="{00000000-0005-0000-0000-00009EBF0000}"/>
    <cellStyle name="Output 2 13 2" xfId="35777" xr:uid="{00000000-0005-0000-0000-00009FBF0000}"/>
    <cellStyle name="Output 2 14" xfId="35778" xr:uid="{00000000-0005-0000-0000-0000A0BF0000}"/>
    <cellStyle name="Output 2 15" xfId="35779" xr:uid="{00000000-0005-0000-0000-0000A1BF0000}"/>
    <cellStyle name="Output 2 16" xfId="42139" xr:uid="{00000000-0005-0000-0000-0000A2BF0000}"/>
    <cellStyle name="Output 2 2" xfId="30983" xr:uid="{00000000-0005-0000-0000-0000A3BF0000}"/>
    <cellStyle name="Output 2 2 10" xfId="30984" xr:uid="{00000000-0005-0000-0000-0000A4BF0000}"/>
    <cellStyle name="Output 2 2 10 2" xfId="30985" xr:uid="{00000000-0005-0000-0000-0000A5BF0000}"/>
    <cellStyle name="Output 2 2 10 2 2" xfId="30986" xr:uid="{00000000-0005-0000-0000-0000A6BF0000}"/>
    <cellStyle name="Output 2 2 10 2 2 2" xfId="53344" xr:uid="{00000000-0005-0000-0000-0000A7BF0000}"/>
    <cellStyle name="Output 2 2 10 2 3" xfId="53343" xr:uid="{00000000-0005-0000-0000-0000A8BF0000}"/>
    <cellStyle name="Output 2 2 10 3" xfId="40635" xr:uid="{00000000-0005-0000-0000-0000A9BF0000}"/>
    <cellStyle name="Output 2 2 10 3 2" xfId="53345" xr:uid="{00000000-0005-0000-0000-0000AABF0000}"/>
    <cellStyle name="Output 2 2 10 4" xfId="53342" xr:uid="{00000000-0005-0000-0000-0000ABBF0000}"/>
    <cellStyle name="Output 2 2 11" xfId="30987" xr:uid="{00000000-0005-0000-0000-0000ACBF0000}"/>
    <cellStyle name="Output 2 2 11 2" xfId="30988" xr:uid="{00000000-0005-0000-0000-0000ADBF0000}"/>
    <cellStyle name="Output 2 2 11 2 2" xfId="53347" xr:uid="{00000000-0005-0000-0000-0000AEBF0000}"/>
    <cellStyle name="Output 2 2 11 3" xfId="53346" xr:uid="{00000000-0005-0000-0000-0000AFBF0000}"/>
    <cellStyle name="Output 2 2 12" xfId="40638" xr:uid="{00000000-0005-0000-0000-0000B0BF0000}"/>
    <cellStyle name="Output 2 2 12 2" xfId="53349" xr:uid="{00000000-0005-0000-0000-0000B1BF0000}"/>
    <cellStyle name="Output 2 2 12 3" xfId="53348" xr:uid="{00000000-0005-0000-0000-0000B2BF0000}"/>
    <cellStyle name="Output 2 2 13" xfId="53350" xr:uid="{00000000-0005-0000-0000-0000B3BF0000}"/>
    <cellStyle name="Output 2 2 14" xfId="42140" xr:uid="{00000000-0005-0000-0000-0000B4BF0000}"/>
    <cellStyle name="Output 2 2 2" xfId="30989" xr:uid="{00000000-0005-0000-0000-0000B5BF0000}"/>
    <cellStyle name="Output 2 2 2 2" xfId="30990" xr:uid="{00000000-0005-0000-0000-0000B6BF0000}"/>
    <cellStyle name="Output 2 2 2 2 2" xfId="30991" xr:uid="{00000000-0005-0000-0000-0000B7BF0000}"/>
    <cellStyle name="Output 2 2 2 2 2 2" xfId="30992" xr:uid="{00000000-0005-0000-0000-0000B8BF0000}"/>
    <cellStyle name="Output 2 2 2 2 2 2 2" xfId="30993" xr:uid="{00000000-0005-0000-0000-0000B9BF0000}"/>
    <cellStyle name="Output 2 2 2 2 2 2 2 2" xfId="53355" xr:uid="{00000000-0005-0000-0000-0000BABF0000}"/>
    <cellStyle name="Output 2 2 2 2 2 2 3" xfId="35784" xr:uid="{00000000-0005-0000-0000-0000BBBF0000}"/>
    <cellStyle name="Output 2 2 2 2 2 2 4" xfId="53354" xr:uid="{00000000-0005-0000-0000-0000BCBF0000}"/>
    <cellStyle name="Output 2 2 2 2 2 3" xfId="35783" xr:uid="{00000000-0005-0000-0000-0000BDBF0000}"/>
    <cellStyle name="Output 2 2 2 2 2 3 2" xfId="53356" xr:uid="{00000000-0005-0000-0000-0000BEBF0000}"/>
    <cellStyle name="Output 2 2 2 2 2 4" xfId="53353" xr:uid="{00000000-0005-0000-0000-0000BFBF0000}"/>
    <cellStyle name="Output 2 2 2 2 3" xfId="35785" xr:uid="{00000000-0005-0000-0000-0000C0BF0000}"/>
    <cellStyle name="Output 2 2 2 2 3 2" xfId="35786" xr:uid="{00000000-0005-0000-0000-0000C1BF0000}"/>
    <cellStyle name="Output 2 2 2 2 3 2 2" xfId="53358" xr:uid="{00000000-0005-0000-0000-0000C2BF0000}"/>
    <cellStyle name="Output 2 2 2 2 3 3" xfId="53357" xr:uid="{00000000-0005-0000-0000-0000C3BF0000}"/>
    <cellStyle name="Output 2 2 2 2 4" xfId="35787" xr:uid="{00000000-0005-0000-0000-0000C4BF0000}"/>
    <cellStyle name="Output 2 2 2 2 4 2" xfId="53359" xr:uid="{00000000-0005-0000-0000-0000C5BF0000}"/>
    <cellStyle name="Output 2 2 2 2 5" xfId="35782" xr:uid="{00000000-0005-0000-0000-0000C6BF0000}"/>
    <cellStyle name="Output 2 2 2 2 6" xfId="53352" xr:uid="{00000000-0005-0000-0000-0000C7BF0000}"/>
    <cellStyle name="Output 2 2 2 3" xfId="30994" xr:uid="{00000000-0005-0000-0000-0000C8BF0000}"/>
    <cellStyle name="Output 2 2 2 3 2" xfId="30995" xr:uid="{00000000-0005-0000-0000-0000C9BF0000}"/>
    <cellStyle name="Output 2 2 2 3 2 2" xfId="30996" xr:uid="{00000000-0005-0000-0000-0000CABF0000}"/>
    <cellStyle name="Output 2 2 2 3 2 2 2" xfId="35790" xr:uid="{00000000-0005-0000-0000-0000CBBF0000}"/>
    <cellStyle name="Output 2 2 2 3 2 2 3" xfId="53362" xr:uid="{00000000-0005-0000-0000-0000CCBF0000}"/>
    <cellStyle name="Output 2 2 2 3 2 3" xfId="35789" xr:uid="{00000000-0005-0000-0000-0000CDBF0000}"/>
    <cellStyle name="Output 2 2 2 3 2 4" xfId="53361" xr:uid="{00000000-0005-0000-0000-0000CEBF0000}"/>
    <cellStyle name="Output 2 2 2 3 3" xfId="35791" xr:uid="{00000000-0005-0000-0000-0000CFBF0000}"/>
    <cellStyle name="Output 2 2 2 3 3 2" xfId="35792" xr:uid="{00000000-0005-0000-0000-0000D0BF0000}"/>
    <cellStyle name="Output 2 2 2 3 3 2 2" xfId="53364" xr:uid="{00000000-0005-0000-0000-0000D1BF0000}"/>
    <cellStyle name="Output 2 2 2 3 3 3" xfId="53363" xr:uid="{00000000-0005-0000-0000-0000D2BF0000}"/>
    <cellStyle name="Output 2 2 2 3 4" xfId="35793" xr:uid="{00000000-0005-0000-0000-0000D3BF0000}"/>
    <cellStyle name="Output 2 2 2 3 4 2" xfId="53365" xr:uid="{00000000-0005-0000-0000-0000D4BF0000}"/>
    <cellStyle name="Output 2 2 2 3 5" xfId="35788" xr:uid="{00000000-0005-0000-0000-0000D5BF0000}"/>
    <cellStyle name="Output 2 2 2 3 6" xfId="53360" xr:uid="{00000000-0005-0000-0000-0000D6BF0000}"/>
    <cellStyle name="Output 2 2 2 4" xfId="30997" xr:uid="{00000000-0005-0000-0000-0000D7BF0000}"/>
    <cellStyle name="Output 2 2 2 4 2" xfId="30998" xr:uid="{00000000-0005-0000-0000-0000D8BF0000}"/>
    <cellStyle name="Output 2 2 2 4 2 2" xfId="30999" xr:uid="{00000000-0005-0000-0000-0000D9BF0000}"/>
    <cellStyle name="Output 2 2 2 4 2 2 2" xfId="53368" xr:uid="{00000000-0005-0000-0000-0000DABF0000}"/>
    <cellStyle name="Output 2 2 2 4 2 3" xfId="35795" xr:uid="{00000000-0005-0000-0000-0000DBBF0000}"/>
    <cellStyle name="Output 2 2 2 4 2 4" xfId="53367" xr:uid="{00000000-0005-0000-0000-0000DCBF0000}"/>
    <cellStyle name="Output 2 2 2 4 3" xfId="35794" xr:uid="{00000000-0005-0000-0000-0000DDBF0000}"/>
    <cellStyle name="Output 2 2 2 4 3 2" xfId="53369" xr:uid="{00000000-0005-0000-0000-0000DEBF0000}"/>
    <cellStyle name="Output 2 2 2 4 4" xfId="53366" xr:uid="{00000000-0005-0000-0000-0000DFBF0000}"/>
    <cellStyle name="Output 2 2 2 5" xfId="31000" xr:uid="{00000000-0005-0000-0000-0000E0BF0000}"/>
    <cellStyle name="Output 2 2 2 5 2" xfId="31001" xr:uid="{00000000-0005-0000-0000-0000E1BF0000}"/>
    <cellStyle name="Output 2 2 2 5 2 2" xfId="31002" xr:uid="{00000000-0005-0000-0000-0000E2BF0000}"/>
    <cellStyle name="Output 2 2 2 5 2 2 2" xfId="53372" xr:uid="{00000000-0005-0000-0000-0000E3BF0000}"/>
    <cellStyle name="Output 2 2 2 5 2 3" xfId="35797" xr:uid="{00000000-0005-0000-0000-0000E4BF0000}"/>
    <cellStyle name="Output 2 2 2 5 2 4" xfId="53371" xr:uid="{00000000-0005-0000-0000-0000E5BF0000}"/>
    <cellStyle name="Output 2 2 2 5 3" xfId="35796" xr:uid="{00000000-0005-0000-0000-0000E6BF0000}"/>
    <cellStyle name="Output 2 2 2 5 3 2" xfId="53373" xr:uid="{00000000-0005-0000-0000-0000E7BF0000}"/>
    <cellStyle name="Output 2 2 2 5 4" xfId="53370" xr:uid="{00000000-0005-0000-0000-0000E8BF0000}"/>
    <cellStyle name="Output 2 2 2 6" xfId="35798" xr:uid="{00000000-0005-0000-0000-0000E9BF0000}"/>
    <cellStyle name="Output 2 2 2 6 2" xfId="53374" xr:uid="{00000000-0005-0000-0000-0000EABF0000}"/>
    <cellStyle name="Output 2 2 2 7" xfId="35781" xr:uid="{00000000-0005-0000-0000-0000EBBF0000}"/>
    <cellStyle name="Output 2 2 2 8" xfId="53351" xr:uid="{00000000-0005-0000-0000-0000ECBF0000}"/>
    <cellStyle name="Output 2 2 3" xfId="31003" xr:uid="{00000000-0005-0000-0000-0000EDBF0000}"/>
    <cellStyle name="Output 2 2 3 2" xfId="31004" xr:uid="{00000000-0005-0000-0000-0000EEBF0000}"/>
    <cellStyle name="Output 2 2 3 2 2" xfId="31005" xr:uid="{00000000-0005-0000-0000-0000EFBF0000}"/>
    <cellStyle name="Output 2 2 3 2 2 2" xfId="31006" xr:uid="{00000000-0005-0000-0000-0000F0BF0000}"/>
    <cellStyle name="Output 2 2 3 2 2 2 2" xfId="31007" xr:uid="{00000000-0005-0000-0000-0000F1BF0000}"/>
    <cellStyle name="Output 2 2 3 2 2 2 2 2" xfId="53379" xr:uid="{00000000-0005-0000-0000-0000F2BF0000}"/>
    <cellStyle name="Output 2 2 3 2 2 2 3" xfId="35802" xr:uid="{00000000-0005-0000-0000-0000F3BF0000}"/>
    <cellStyle name="Output 2 2 3 2 2 2 4" xfId="53378" xr:uid="{00000000-0005-0000-0000-0000F4BF0000}"/>
    <cellStyle name="Output 2 2 3 2 2 3" xfId="35801" xr:uid="{00000000-0005-0000-0000-0000F5BF0000}"/>
    <cellStyle name="Output 2 2 3 2 2 3 2" xfId="53380" xr:uid="{00000000-0005-0000-0000-0000F6BF0000}"/>
    <cellStyle name="Output 2 2 3 2 2 4" xfId="53377" xr:uid="{00000000-0005-0000-0000-0000F7BF0000}"/>
    <cellStyle name="Output 2 2 3 2 3" xfId="35803" xr:uid="{00000000-0005-0000-0000-0000F8BF0000}"/>
    <cellStyle name="Output 2 2 3 2 3 2" xfId="35804" xr:uid="{00000000-0005-0000-0000-0000F9BF0000}"/>
    <cellStyle name="Output 2 2 3 2 3 2 2" xfId="53382" xr:uid="{00000000-0005-0000-0000-0000FABF0000}"/>
    <cellStyle name="Output 2 2 3 2 3 3" xfId="53381" xr:uid="{00000000-0005-0000-0000-0000FBBF0000}"/>
    <cellStyle name="Output 2 2 3 2 4" xfId="35805" xr:uid="{00000000-0005-0000-0000-0000FCBF0000}"/>
    <cellStyle name="Output 2 2 3 2 4 2" xfId="53383" xr:uid="{00000000-0005-0000-0000-0000FDBF0000}"/>
    <cellStyle name="Output 2 2 3 2 5" xfId="35800" xr:uid="{00000000-0005-0000-0000-0000FEBF0000}"/>
    <cellStyle name="Output 2 2 3 2 6" xfId="53376" xr:uid="{00000000-0005-0000-0000-0000FFBF0000}"/>
    <cellStyle name="Output 2 2 3 3" xfId="31008" xr:uid="{00000000-0005-0000-0000-000000C00000}"/>
    <cellStyle name="Output 2 2 3 3 2" xfId="31009" xr:uid="{00000000-0005-0000-0000-000001C00000}"/>
    <cellStyle name="Output 2 2 3 3 2 2" xfId="31010" xr:uid="{00000000-0005-0000-0000-000002C00000}"/>
    <cellStyle name="Output 2 2 3 3 2 2 2" xfId="35808" xr:uid="{00000000-0005-0000-0000-000003C00000}"/>
    <cellStyle name="Output 2 2 3 3 2 2 3" xfId="53386" xr:uid="{00000000-0005-0000-0000-000004C00000}"/>
    <cellStyle name="Output 2 2 3 3 2 3" xfId="35807" xr:uid="{00000000-0005-0000-0000-000005C00000}"/>
    <cellStyle name="Output 2 2 3 3 2 4" xfId="53385" xr:uid="{00000000-0005-0000-0000-000006C00000}"/>
    <cellStyle name="Output 2 2 3 3 3" xfId="35809" xr:uid="{00000000-0005-0000-0000-000007C00000}"/>
    <cellStyle name="Output 2 2 3 3 3 2" xfId="35810" xr:uid="{00000000-0005-0000-0000-000008C00000}"/>
    <cellStyle name="Output 2 2 3 3 3 2 2" xfId="53388" xr:uid="{00000000-0005-0000-0000-000009C00000}"/>
    <cellStyle name="Output 2 2 3 3 3 3" xfId="53387" xr:uid="{00000000-0005-0000-0000-00000AC00000}"/>
    <cellStyle name="Output 2 2 3 3 4" xfId="35811" xr:uid="{00000000-0005-0000-0000-00000BC00000}"/>
    <cellStyle name="Output 2 2 3 3 4 2" xfId="53389" xr:uid="{00000000-0005-0000-0000-00000CC00000}"/>
    <cellStyle name="Output 2 2 3 3 5" xfId="35806" xr:uid="{00000000-0005-0000-0000-00000DC00000}"/>
    <cellStyle name="Output 2 2 3 3 6" xfId="53384" xr:uid="{00000000-0005-0000-0000-00000EC00000}"/>
    <cellStyle name="Output 2 2 3 4" xfId="31011" xr:uid="{00000000-0005-0000-0000-00000FC00000}"/>
    <cellStyle name="Output 2 2 3 4 2" xfId="31012" xr:uid="{00000000-0005-0000-0000-000010C00000}"/>
    <cellStyle name="Output 2 2 3 4 2 2" xfId="31013" xr:uid="{00000000-0005-0000-0000-000011C00000}"/>
    <cellStyle name="Output 2 2 3 4 2 2 2" xfId="53392" xr:uid="{00000000-0005-0000-0000-000012C00000}"/>
    <cellStyle name="Output 2 2 3 4 2 3" xfId="35813" xr:uid="{00000000-0005-0000-0000-000013C00000}"/>
    <cellStyle name="Output 2 2 3 4 2 4" xfId="53391" xr:uid="{00000000-0005-0000-0000-000014C00000}"/>
    <cellStyle name="Output 2 2 3 4 3" xfId="35812" xr:uid="{00000000-0005-0000-0000-000015C00000}"/>
    <cellStyle name="Output 2 2 3 4 3 2" xfId="53393" xr:uid="{00000000-0005-0000-0000-000016C00000}"/>
    <cellStyle name="Output 2 2 3 4 4" xfId="53390" xr:uid="{00000000-0005-0000-0000-000017C00000}"/>
    <cellStyle name="Output 2 2 3 5" xfId="31014" xr:uid="{00000000-0005-0000-0000-000018C00000}"/>
    <cellStyle name="Output 2 2 3 5 2" xfId="31015" xr:uid="{00000000-0005-0000-0000-000019C00000}"/>
    <cellStyle name="Output 2 2 3 5 2 2" xfId="31016" xr:uid="{00000000-0005-0000-0000-00001AC00000}"/>
    <cellStyle name="Output 2 2 3 5 2 2 2" xfId="53396" xr:uid="{00000000-0005-0000-0000-00001BC00000}"/>
    <cellStyle name="Output 2 2 3 5 2 3" xfId="35815" xr:uid="{00000000-0005-0000-0000-00001CC00000}"/>
    <cellStyle name="Output 2 2 3 5 2 4" xfId="53395" xr:uid="{00000000-0005-0000-0000-00001DC00000}"/>
    <cellStyle name="Output 2 2 3 5 3" xfId="35814" xr:uid="{00000000-0005-0000-0000-00001EC00000}"/>
    <cellStyle name="Output 2 2 3 5 3 2" xfId="53397" xr:uid="{00000000-0005-0000-0000-00001FC00000}"/>
    <cellStyle name="Output 2 2 3 5 4" xfId="53394" xr:uid="{00000000-0005-0000-0000-000020C00000}"/>
    <cellStyle name="Output 2 2 3 6" xfId="35816" xr:uid="{00000000-0005-0000-0000-000021C00000}"/>
    <cellStyle name="Output 2 2 3 6 2" xfId="53398" xr:uid="{00000000-0005-0000-0000-000022C00000}"/>
    <cellStyle name="Output 2 2 3 7" xfId="35799" xr:uid="{00000000-0005-0000-0000-000023C00000}"/>
    <cellStyle name="Output 2 2 3 8" xfId="53375" xr:uid="{00000000-0005-0000-0000-000024C00000}"/>
    <cellStyle name="Output 2 2 4" xfId="31017" xr:uid="{00000000-0005-0000-0000-000025C00000}"/>
    <cellStyle name="Output 2 2 4 2" xfId="31018" xr:uid="{00000000-0005-0000-0000-000026C00000}"/>
    <cellStyle name="Output 2 2 4 2 2" xfId="31019" xr:uid="{00000000-0005-0000-0000-000027C00000}"/>
    <cellStyle name="Output 2 2 4 2 2 2" xfId="31020" xr:uid="{00000000-0005-0000-0000-000028C00000}"/>
    <cellStyle name="Output 2 2 4 2 2 2 2" xfId="53402" xr:uid="{00000000-0005-0000-0000-000029C00000}"/>
    <cellStyle name="Output 2 2 4 2 2 3" xfId="35819" xr:uid="{00000000-0005-0000-0000-00002AC00000}"/>
    <cellStyle name="Output 2 2 4 2 2 4" xfId="53401" xr:uid="{00000000-0005-0000-0000-00002BC00000}"/>
    <cellStyle name="Output 2 2 4 2 3" xfId="40639" xr:uid="{00000000-0005-0000-0000-00002CC00000}"/>
    <cellStyle name="Output 2 2 4 2 3 2" xfId="53404" xr:uid="{00000000-0005-0000-0000-00002DC00000}"/>
    <cellStyle name="Output 2 2 4 2 3 3" xfId="53403" xr:uid="{00000000-0005-0000-0000-00002EC00000}"/>
    <cellStyle name="Output 2 2 4 2 4" xfId="35818" xr:uid="{00000000-0005-0000-0000-00002FC00000}"/>
    <cellStyle name="Output 2 2 4 2 4 2" xfId="53405" xr:uid="{00000000-0005-0000-0000-000030C00000}"/>
    <cellStyle name="Output 2 2 4 2 5" xfId="53400" xr:uid="{00000000-0005-0000-0000-000031C00000}"/>
    <cellStyle name="Output 2 2 4 3" xfId="31021" xr:uid="{00000000-0005-0000-0000-000032C00000}"/>
    <cellStyle name="Output 2 2 4 3 2" xfId="31022" xr:uid="{00000000-0005-0000-0000-000033C00000}"/>
    <cellStyle name="Output 2 2 4 3 2 2" xfId="31023" xr:uid="{00000000-0005-0000-0000-000034C00000}"/>
    <cellStyle name="Output 2 2 4 3 2 2 2" xfId="53408" xr:uid="{00000000-0005-0000-0000-000035C00000}"/>
    <cellStyle name="Output 2 2 4 3 2 3" xfId="35821" xr:uid="{00000000-0005-0000-0000-000036C00000}"/>
    <cellStyle name="Output 2 2 4 3 2 4" xfId="53407" xr:uid="{00000000-0005-0000-0000-000037C00000}"/>
    <cellStyle name="Output 2 2 4 3 3" xfId="40640" xr:uid="{00000000-0005-0000-0000-000038C00000}"/>
    <cellStyle name="Output 2 2 4 3 3 2" xfId="53410" xr:uid="{00000000-0005-0000-0000-000039C00000}"/>
    <cellStyle name="Output 2 2 4 3 3 3" xfId="53409" xr:uid="{00000000-0005-0000-0000-00003AC00000}"/>
    <cellStyle name="Output 2 2 4 3 4" xfId="35820" xr:uid="{00000000-0005-0000-0000-00003BC00000}"/>
    <cellStyle name="Output 2 2 4 3 4 2" xfId="53411" xr:uid="{00000000-0005-0000-0000-00003CC00000}"/>
    <cellStyle name="Output 2 2 4 3 5" xfId="53406" xr:uid="{00000000-0005-0000-0000-00003DC00000}"/>
    <cellStyle name="Output 2 2 4 4" xfId="31024" xr:uid="{00000000-0005-0000-0000-00003EC00000}"/>
    <cellStyle name="Output 2 2 4 4 2" xfId="31025" xr:uid="{00000000-0005-0000-0000-00003FC00000}"/>
    <cellStyle name="Output 2 2 4 4 2 2" xfId="31026" xr:uid="{00000000-0005-0000-0000-000040C00000}"/>
    <cellStyle name="Output 2 2 4 4 2 2 2" xfId="53414" xr:uid="{00000000-0005-0000-0000-000041C00000}"/>
    <cellStyle name="Output 2 2 4 4 2 3" xfId="53413" xr:uid="{00000000-0005-0000-0000-000042C00000}"/>
    <cellStyle name="Output 2 2 4 4 3" xfId="35822" xr:uid="{00000000-0005-0000-0000-000043C00000}"/>
    <cellStyle name="Output 2 2 4 4 3 2" xfId="53415" xr:uid="{00000000-0005-0000-0000-000044C00000}"/>
    <cellStyle name="Output 2 2 4 4 4" xfId="53412" xr:uid="{00000000-0005-0000-0000-000045C00000}"/>
    <cellStyle name="Output 2 2 4 5" xfId="40642" xr:uid="{00000000-0005-0000-0000-000046C00000}"/>
    <cellStyle name="Output 2 2 4 5 2" xfId="53417" xr:uid="{00000000-0005-0000-0000-000047C00000}"/>
    <cellStyle name="Output 2 2 4 5 3" xfId="53416" xr:uid="{00000000-0005-0000-0000-000048C00000}"/>
    <cellStyle name="Output 2 2 4 6" xfId="35817" xr:uid="{00000000-0005-0000-0000-000049C00000}"/>
    <cellStyle name="Output 2 2 4 6 2" xfId="53418" xr:uid="{00000000-0005-0000-0000-00004AC00000}"/>
    <cellStyle name="Output 2 2 4 7" xfId="53399" xr:uid="{00000000-0005-0000-0000-00004BC00000}"/>
    <cellStyle name="Output 2 2 5" xfId="31027" xr:uid="{00000000-0005-0000-0000-00004CC00000}"/>
    <cellStyle name="Output 2 2 5 2" xfId="31028" xr:uid="{00000000-0005-0000-0000-00004DC00000}"/>
    <cellStyle name="Output 2 2 5 2 2" xfId="31029" xr:uid="{00000000-0005-0000-0000-00004EC00000}"/>
    <cellStyle name="Output 2 2 5 2 2 2" xfId="31030" xr:uid="{00000000-0005-0000-0000-00004FC00000}"/>
    <cellStyle name="Output 2 2 5 2 2 2 2" xfId="53422" xr:uid="{00000000-0005-0000-0000-000050C00000}"/>
    <cellStyle name="Output 2 2 5 2 2 3" xfId="35825" xr:uid="{00000000-0005-0000-0000-000051C00000}"/>
    <cellStyle name="Output 2 2 5 2 2 4" xfId="53421" xr:uid="{00000000-0005-0000-0000-000052C00000}"/>
    <cellStyle name="Output 2 2 5 2 3" xfId="40643" xr:uid="{00000000-0005-0000-0000-000053C00000}"/>
    <cellStyle name="Output 2 2 5 2 3 2" xfId="53424" xr:uid="{00000000-0005-0000-0000-000054C00000}"/>
    <cellStyle name="Output 2 2 5 2 3 3" xfId="53423" xr:uid="{00000000-0005-0000-0000-000055C00000}"/>
    <cellStyle name="Output 2 2 5 2 4" xfId="35824" xr:uid="{00000000-0005-0000-0000-000056C00000}"/>
    <cellStyle name="Output 2 2 5 2 4 2" xfId="53425" xr:uid="{00000000-0005-0000-0000-000057C00000}"/>
    <cellStyle name="Output 2 2 5 2 5" xfId="53420" xr:uid="{00000000-0005-0000-0000-000058C00000}"/>
    <cellStyle name="Output 2 2 5 3" xfId="31031" xr:uid="{00000000-0005-0000-0000-000059C00000}"/>
    <cellStyle name="Output 2 2 5 3 2" xfId="31032" xr:uid="{00000000-0005-0000-0000-00005AC00000}"/>
    <cellStyle name="Output 2 2 5 3 2 2" xfId="31033" xr:uid="{00000000-0005-0000-0000-00005BC00000}"/>
    <cellStyle name="Output 2 2 5 3 2 2 2" xfId="53428" xr:uid="{00000000-0005-0000-0000-00005CC00000}"/>
    <cellStyle name="Output 2 2 5 3 2 3" xfId="35827" xr:uid="{00000000-0005-0000-0000-00005DC00000}"/>
    <cellStyle name="Output 2 2 5 3 2 4" xfId="53427" xr:uid="{00000000-0005-0000-0000-00005EC00000}"/>
    <cellStyle name="Output 2 2 5 3 3" xfId="40644" xr:uid="{00000000-0005-0000-0000-00005FC00000}"/>
    <cellStyle name="Output 2 2 5 3 3 2" xfId="53430" xr:uid="{00000000-0005-0000-0000-000060C00000}"/>
    <cellStyle name="Output 2 2 5 3 3 3" xfId="53429" xr:uid="{00000000-0005-0000-0000-000061C00000}"/>
    <cellStyle name="Output 2 2 5 3 4" xfId="35826" xr:uid="{00000000-0005-0000-0000-000062C00000}"/>
    <cellStyle name="Output 2 2 5 3 4 2" xfId="53431" xr:uid="{00000000-0005-0000-0000-000063C00000}"/>
    <cellStyle name="Output 2 2 5 3 5" xfId="53426" xr:uid="{00000000-0005-0000-0000-000064C00000}"/>
    <cellStyle name="Output 2 2 5 4" xfId="31034" xr:uid="{00000000-0005-0000-0000-000065C00000}"/>
    <cellStyle name="Output 2 2 5 4 2" xfId="31035" xr:uid="{00000000-0005-0000-0000-000066C00000}"/>
    <cellStyle name="Output 2 2 5 4 2 2" xfId="53433" xr:uid="{00000000-0005-0000-0000-000067C00000}"/>
    <cellStyle name="Output 2 2 5 4 3" xfId="35828" xr:uid="{00000000-0005-0000-0000-000068C00000}"/>
    <cellStyle name="Output 2 2 5 4 4" xfId="53432" xr:uid="{00000000-0005-0000-0000-000069C00000}"/>
    <cellStyle name="Output 2 2 5 5" xfId="40645" xr:uid="{00000000-0005-0000-0000-00006AC00000}"/>
    <cellStyle name="Output 2 2 5 5 2" xfId="53435" xr:uid="{00000000-0005-0000-0000-00006BC00000}"/>
    <cellStyle name="Output 2 2 5 5 3" xfId="53434" xr:uid="{00000000-0005-0000-0000-00006CC00000}"/>
    <cellStyle name="Output 2 2 5 6" xfId="35823" xr:uid="{00000000-0005-0000-0000-00006DC00000}"/>
    <cellStyle name="Output 2 2 5 6 2" xfId="53436" xr:uid="{00000000-0005-0000-0000-00006EC00000}"/>
    <cellStyle name="Output 2 2 5 7" xfId="53419" xr:uid="{00000000-0005-0000-0000-00006FC00000}"/>
    <cellStyle name="Output 2 2 6" xfId="31036" xr:uid="{00000000-0005-0000-0000-000070C00000}"/>
    <cellStyle name="Output 2 2 6 2" xfId="31037" xr:uid="{00000000-0005-0000-0000-000071C00000}"/>
    <cellStyle name="Output 2 2 6 2 2" xfId="31038" xr:uid="{00000000-0005-0000-0000-000072C00000}"/>
    <cellStyle name="Output 2 2 6 2 2 2" xfId="53439" xr:uid="{00000000-0005-0000-0000-000073C00000}"/>
    <cellStyle name="Output 2 2 6 2 3" xfId="35830" xr:uid="{00000000-0005-0000-0000-000074C00000}"/>
    <cellStyle name="Output 2 2 6 2 4" xfId="53438" xr:uid="{00000000-0005-0000-0000-000075C00000}"/>
    <cellStyle name="Output 2 2 6 3" xfId="40646" xr:uid="{00000000-0005-0000-0000-000076C00000}"/>
    <cellStyle name="Output 2 2 6 3 2" xfId="53441" xr:uid="{00000000-0005-0000-0000-000077C00000}"/>
    <cellStyle name="Output 2 2 6 3 3" xfId="53440" xr:uid="{00000000-0005-0000-0000-000078C00000}"/>
    <cellStyle name="Output 2 2 6 4" xfId="35829" xr:uid="{00000000-0005-0000-0000-000079C00000}"/>
    <cellStyle name="Output 2 2 6 4 2" xfId="53442" xr:uid="{00000000-0005-0000-0000-00007AC00000}"/>
    <cellStyle name="Output 2 2 6 5" xfId="53437" xr:uid="{00000000-0005-0000-0000-00007BC00000}"/>
    <cellStyle name="Output 2 2 7" xfId="31039" xr:uid="{00000000-0005-0000-0000-00007CC00000}"/>
    <cellStyle name="Output 2 2 7 2" xfId="31040" xr:uid="{00000000-0005-0000-0000-00007DC00000}"/>
    <cellStyle name="Output 2 2 7 2 2" xfId="31041" xr:uid="{00000000-0005-0000-0000-00007EC00000}"/>
    <cellStyle name="Output 2 2 7 2 2 2" xfId="53445" xr:uid="{00000000-0005-0000-0000-00007FC00000}"/>
    <cellStyle name="Output 2 2 7 2 3" xfId="35832" xr:uid="{00000000-0005-0000-0000-000080C00000}"/>
    <cellStyle name="Output 2 2 7 2 4" xfId="53444" xr:uid="{00000000-0005-0000-0000-000081C00000}"/>
    <cellStyle name="Output 2 2 7 3" xfId="40647" xr:uid="{00000000-0005-0000-0000-000082C00000}"/>
    <cellStyle name="Output 2 2 7 3 2" xfId="53447" xr:uid="{00000000-0005-0000-0000-000083C00000}"/>
    <cellStyle name="Output 2 2 7 3 3" xfId="53446" xr:uid="{00000000-0005-0000-0000-000084C00000}"/>
    <cellStyle name="Output 2 2 7 4" xfId="35831" xr:uid="{00000000-0005-0000-0000-000085C00000}"/>
    <cellStyle name="Output 2 2 7 4 2" xfId="53448" xr:uid="{00000000-0005-0000-0000-000086C00000}"/>
    <cellStyle name="Output 2 2 7 5" xfId="53443" xr:uid="{00000000-0005-0000-0000-000087C00000}"/>
    <cellStyle name="Output 2 2 8" xfId="31042" xr:uid="{00000000-0005-0000-0000-000088C00000}"/>
    <cellStyle name="Output 2 2 8 2" xfId="31043" xr:uid="{00000000-0005-0000-0000-000089C00000}"/>
    <cellStyle name="Output 2 2 8 2 2" xfId="31044" xr:uid="{00000000-0005-0000-0000-00008AC00000}"/>
    <cellStyle name="Output 2 2 8 2 2 2" xfId="53451" xr:uid="{00000000-0005-0000-0000-00008BC00000}"/>
    <cellStyle name="Output 2 2 8 2 3" xfId="53450" xr:uid="{00000000-0005-0000-0000-00008CC00000}"/>
    <cellStyle name="Output 2 2 8 3" xfId="40649" xr:uid="{00000000-0005-0000-0000-00008DC00000}"/>
    <cellStyle name="Output 2 2 8 3 2" xfId="53453" xr:uid="{00000000-0005-0000-0000-00008EC00000}"/>
    <cellStyle name="Output 2 2 8 3 3" xfId="53452" xr:uid="{00000000-0005-0000-0000-00008FC00000}"/>
    <cellStyle name="Output 2 2 8 4" xfId="35833" xr:uid="{00000000-0005-0000-0000-000090C00000}"/>
    <cellStyle name="Output 2 2 8 4 2" xfId="53454" xr:uid="{00000000-0005-0000-0000-000091C00000}"/>
    <cellStyle name="Output 2 2 8 5" xfId="53449" xr:uid="{00000000-0005-0000-0000-000092C00000}"/>
    <cellStyle name="Output 2 2 9" xfId="31045" xr:uid="{00000000-0005-0000-0000-000093C00000}"/>
    <cellStyle name="Output 2 2 9 2" xfId="31046" xr:uid="{00000000-0005-0000-0000-000094C00000}"/>
    <cellStyle name="Output 2 2 9 2 2" xfId="31047" xr:uid="{00000000-0005-0000-0000-000095C00000}"/>
    <cellStyle name="Output 2 2 9 2 2 2" xfId="53457" xr:uid="{00000000-0005-0000-0000-000096C00000}"/>
    <cellStyle name="Output 2 2 9 2 3" xfId="53456" xr:uid="{00000000-0005-0000-0000-000097C00000}"/>
    <cellStyle name="Output 2 2 9 3" xfId="53458" xr:uid="{00000000-0005-0000-0000-000098C00000}"/>
    <cellStyle name="Output 2 2 9 4" xfId="53455" xr:uid="{00000000-0005-0000-0000-000099C00000}"/>
    <cellStyle name="Output 2 3" xfId="31048" xr:uid="{00000000-0005-0000-0000-00009AC00000}"/>
    <cellStyle name="Output 2 3 10" xfId="31049" xr:uid="{00000000-0005-0000-0000-00009BC00000}"/>
    <cellStyle name="Output 2 3 10 2" xfId="31050" xr:uid="{00000000-0005-0000-0000-00009CC00000}"/>
    <cellStyle name="Output 2 3 10 2 2" xfId="31051" xr:uid="{00000000-0005-0000-0000-00009DC00000}"/>
    <cellStyle name="Output 2 3 10 2 2 2" xfId="53461" xr:uid="{00000000-0005-0000-0000-00009EC00000}"/>
    <cellStyle name="Output 2 3 10 2 3" xfId="53460" xr:uid="{00000000-0005-0000-0000-00009FC00000}"/>
    <cellStyle name="Output 2 3 10 3" xfId="40651" xr:uid="{00000000-0005-0000-0000-0000A0C00000}"/>
    <cellStyle name="Output 2 3 10 3 2" xfId="53462" xr:uid="{00000000-0005-0000-0000-0000A1C00000}"/>
    <cellStyle name="Output 2 3 10 4" xfId="53459" xr:uid="{00000000-0005-0000-0000-0000A2C00000}"/>
    <cellStyle name="Output 2 3 11" xfId="31052" xr:uid="{00000000-0005-0000-0000-0000A3C00000}"/>
    <cellStyle name="Output 2 3 11 2" xfId="31053" xr:uid="{00000000-0005-0000-0000-0000A4C00000}"/>
    <cellStyle name="Output 2 3 11 2 2" xfId="31054" xr:uid="{00000000-0005-0000-0000-0000A5C00000}"/>
    <cellStyle name="Output 2 3 11 2 2 2" xfId="53465" xr:uid="{00000000-0005-0000-0000-0000A6C00000}"/>
    <cellStyle name="Output 2 3 11 2 3" xfId="53464" xr:uid="{00000000-0005-0000-0000-0000A7C00000}"/>
    <cellStyle name="Output 2 3 11 3" xfId="40653" xr:uid="{00000000-0005-0000-0000-0000A8C00000}"/>
    <cellStyle name="Output 2 3 11 3 2" xfId="53466" xr:uid="{00000000-0005-0000-0000-0000A9C00000}"/>
    <cellStyle name="Output 2 3 11 4" xfId="53463" xr:uid="{00000000-0005-0000-0000-0000AAC00000}"/>
    <cellStyle name="Output 2 3 12" xfId="31055" xr:uid="{00000000-0005-0000-0000-0000ABC00000}"/>
    <cellStyle name="Output 2 3 12 2" xfId="31056" xr:uid="{00000000-0005-0000-0000-0000ACC00000}"/>
    <cellStyle name="Output 2 3 12 2 2" xfId="53468" xr:uid="{00000000-0005-0000-0000-0000ADC00000}"/>
    <cellStyle name="Output 2 3 12 3" xfId="53467" xr:uid="{00000000-0005-0000-0000-0000AEC00000}"/>
    <cellStyle name="Output 2 3 13" xfId="53469" xr:uid="{00000000-0005-0000-0000-0000AFC00000}"/>
    <cellStyle name="Output 2 3 14" xfId="42141" xr:uid="{00000000-0005-0000-0000-0000B0C00000}"/>
    <cellStyle name="Output 2 3 2" xfId="31057" xr:uid="{00000000-0005-0000-0000-0000B1C00000}"/>
    <cellStyle name="Output 2 3 2 2" xfId="31058" xr:uid="{00000000-0005-0000-0000-0000B2C00000}"/>
    <cellStyle name="Output 2 3 2 2 2" xfId="31059" xr:uid="{00000000-0005-0000-0000-0000B3C00000}"/>
    <cellStyle name="Output 2 3 2 2 2 2" xfId="31060" xr:uid="{00000000-0005-0000-0000-0000B4C00000}"/>
    <cellStyle name="Output 2 3 2 2 2 2 2" xfId="31061" xr:uid="{00000000-0005-0000-0000-0000B5C00000}"/>
    <cellStyle name="Output 2 3 2 2 2 2 2 2" xfId="53474" xr:uid="{00000000-0005-0000-0000-0000B6C00000}"/>
    <cellStyle name="Output 2 3 2 2 2 2 3" xfId="35839" xr:uid="{00000000-0005-0000-0000-0000B7C00000}"/>
    <cellStyle name="Output 2 3 2 2 2 2 4" xfId="53473" xr:uid="{00000000-0005-0000-0000-0000B8C00000}"/>
    <cellStyle name="Output 2 3 2 2 2 3" xfId="35838" xr:uid="{00000000-0005-0000-0000-0000B9C00000}"/>
    <cellStyle name="Output 2 3 2 2 2 3 2" xfId="53475" xr:uid="{00000000-0005-0000-0000-0000BAC00000}"/>
    <cellStyle name="Output 2 3 2 2 2 4" xfId="53472" xr:uid="{00000000-0005-0000-0000-0000BBC00000}"/>
    <cellStyle name="Output 2 3 2 2 3" xfId="35840" xr:uid="{00000000-0005-0000-0000-0000BCC00000}"/>
    <cellStyle name="Output 2 3 2 2 3 2" xfId="35841" xr:uid="{00000000-0005-0000-0000-0000BDC00000}"/>
    <cellStyle name="Output 2 3 2 2 3 2 2" xfId="53477" xr:uid="{00000000-0005-0000-0000-0000BEC00000}"/>
    <cellStyle name="Output 2 3 2 2 3 3" xfId="53476" xr:uid="{00000000-0005-0000-0000-0000BFC00000}"/>
    <cellStyle name="Output 2 3 2 2 4" xfId="35842" xr:uid="{00000000-0005-0000-0000-0000C0C00000}"/>
    <cellStyle name="Output 2 3 2 2 4 2" xfId="53478" xr:uid="{00000000-0005-0000-0000-0000C1C00000}"/>
    <cellStyle name="Output 2 3 2 2 5" xfId="35837" xr:uid="{00000000-0005-0000-0000-0000C2C00000}"/>
    <cellStyle name="Output 2 3 2 2 6" xfId="53471" xr:uid="{00000000-0005-0000-0000-0000C3C00000}"/>
    <cellStyle name="Output 2 3 2 3" xfId="31062" xr:uid="{00000000-0005-0000-0000-0000C4C00000}"/>
    <cellStyle name="Output 2 3 2 3 2" xfId="31063" xr:uid="{00000000-0005-0000-0000-0000C5C00000}"/>
    <cellStyle name="Output 2 3 2 3 2 2" xfId="31064" xr:uid="{00000000-0005-0000-0000-0000C6C00000}"/>
    <cellStyle name="Output 2 3 2 3 2 2 2" xfId="35845" xr:uid="{00000000-0005-0000-0000-0000C7C00000}"/>
    <cellStyle name="Output 2 3 2 3 2 2 3" xfId="53481" xr:uid="{00000000-0005-0000-0000-0000C8C00000}"/>
    <cellStyle name="Output 2 3 2 3 2 3" xfId="35844" xr:uid="{00000000-0005-0000-0000-0000C9C00000}"/>
    <cellStyle name="Output 2 3 2 3 2 4" xfId="53480" xr:uid="{00000000-0005-0000-0000-0000CAC00000}"/>
    <cellStyle name="Output 2 3 2 3 3" xfId="35846" xr:uid="{00000000-0005-0000-0000-0000CBC00000}"/>
    <cellStyle name="Output 2 3 2 3 3 2" xfId="35847" xr:uid="{00000000-0005-0000-0000-0000CCC00000}"/>
    <cellStyle name="Output 2 3 2 3 3 2 2" xfId="53483" xr:uid="{00000000-0005-0000-0000-0000CDC00000}"/>
    <cellStyle name="Output 2 3 2 3 3 3" xfId="53482" xr:uid="{00000000-0005-0000-0000-0000CEC00000}"/>
    <cellStyle name="Output 2 3 2 3 4" xfId="35848" xr:uid="{00000000-0005-0000-0000-0000CFC00000}"/>
    <cellStyle name="Output 2 3 2 3 4 2" xfId="53484" xr:uid="{00000000-0005-0000-0000-0000D0C00000}"/>
    <cellStyle name="Output 2 3 2 3 5" xfId="35843" xr:uid="{00000000-0005-0000-0000-0000D1C00000}"/>
    <cellStyle name="Output 2 3 2 3 6" xfId="53479" xr:uid="{00000000-0005-0000-0000-0000D2C00000}"/>
    <cellStyle name="Output 2 3 2 4" xfId="31065" xr:uid="{00000000-0005-0000-0000-0000D3C00000}"/>
    <cellStyle name="Output 2 3 2 4 2" xfId="31066" xr:uid="{00000000-0005-0000-0000-0000D4C00000}"/>
    <cellStyle name="Output 2 3 2 4 2 2" xfId="31067" xr:uid="{00000000-0005-0000-0000-0000D5C00000}"/>
    <cellStyle name="Output 2 3 2 4 2 2 2" xfId="53487" xr:uid="{00000000-0005-0000-0000-0000D6C00000}"/>
    <cellStyle name="Output 2 3 2 4 2 3" xfId="35850" xr:uid="{00000000-0005-0000-0000-0000D7C00000}"/>
    <cellStyle name="Output 2 3 2 4 2 4" xfId="53486" xr:uid="{00000000-0005-0000-0000-0000D8C00000}"/>
    <cellStyle name="Output 2 3 2 4 3" xfId="35849" xr:uid="{00000000-0005-0000-0000-0000D9C00000}"/>
    <cellStyle name="Output 2 3 2 4 3 2" xfId="53488" xr:uid="{00000000-0005-0000-0000-0000DAC00000}"/>
    <cellStyle name="Output 2 3 2 4 4" xfId="53485" xr:uid="{00000000-0005-0000-0000-0000DBC00000}"/>
    <cellStyle name="Output 2 3 2 5" xfId="31068" xr:uid="{00000000-0005-0000-0000-0000DCC00000}"/>
    <cellStyle name="Output 2 3 2 5 2" xfId="31069" xr:uid="{00000000-0005-0000-0000-0000DDC00000}"/>
    <cellStyle name="Output 2 3 2 5 2 2" xfId="31070" xr:uid="{00000000-0005-0000-0000-0000DEC00000}"/>
    <cellStyle name="Output 2 3 2 5 2 2 2" xfId="53491" xr:uid="{00000000-0005-0000-0000-0000DFC00000}"/>
    <cellStyle name="Output 2 3 2 5 2 3" xfId="35852" xr:uid="{00000000-0005-0000-0000-0000E0C00000}"/>
    <cellStyle name="Output 2 3 2 5 2 4" xfId="53490" xr:uid="{00000000-0005-0000-0000-0000E1C00000}"/>
    <cellStyle name="Output 2 3 2 5 3" xfId="35851" xr:uid="{00000000-0005-0000-0000-0000E2C00000}"/>
    <cellStyle name="Output 2 3 2 5 3 2" xfId="53492" xr:uid="{00000000-0005-0000-0000-0000E3C00000}"/>
    <cellStyle name="Output 2 3 2 5 4" xfId="53489" xr:uid="{00000000-0005-0000-0000-0000E4C00000}"/>
    <cellStyle name="Output 2 3 2 6" xfId="35853" xr:uid="{00000000-0005-0000-0000-0000E5C00000}"/>
    <cellStyle name="Output 2 3 2 6 2" xfId="53493" xr:uid="{00000000-0005-0000-0000-0000E6C00000}"/>
    <cellStyle name="Output 2 3 2 7" xfId="35836" xr:uid="{00000000-0005-0000-0000-0000E7C00000}"/>
    <cellStyle name="Output 2 3 2 8" xfId="53470" xr:uid="{00000000-0005-0000-0000-0000E8C00000}"/>
    <cellStyle name="Output 2 3 3" xfId="31071" xr:uid="{00000000-0005-0000-0000-0000E9C00000}"/>
    <cellStyle name="Output 2 3 3 2" xfId="31072" xr:uid="{00000000-0005-0000-0000-0000EAC00000}"/>
    <cellStyle name="Output 2 3 3 2 2" xfId="31073" xr:uid="{00000000-0005-0000-0000-0000EBC00000}"/>
    <cellStyle name="Output 2 3 3 2 2 2" xfId="31074" xr:uid="{00000000-0005-0000-0000-0000ECC00000}"/>
    <cellStyle name="Output 2 3 3 2 2 2 2" xfId="31075" xr:uid="{00000000-0005-0000-0000-0000EDC00000}"/>
    <cellStyle name="Output 2 3 3 2 2 2 2 2" xfId="53498" xr:uid="{00000000-0005-0000-0000-0000EEC00000}"/>
    <cellStyle name="Output 2 3 3 2 2 2 3" xfId="35857" xr:uid="{00000000-0005-0000-0000-0000EFC00000}"/>
    <cellStyle name="Output 2 3 3 2 2 2 4" xfId="53497" xr:uid="{00000000-0005-0000-0000-0000F0C00000}"/>
    <cellStyle name="Output 2 3 3 2 2 3" xfId="35856" xr:uid="{00000000-0005-0000-0000-0000F1C00000}"/>
    <cellStyle name="Output 2 3 3 2 2 3 2" xfId="53499" xr:uid="{00000000-0005-0000-0000-0000F2C00000}"/>
    <cellStyle name="Output 2 3 3 2 2 4" xfId="53496" xr:uid="{00000000-0005-0000-0000-0000F3C00000}"/>
    <cellStyle name="Output 2 3 3 2 3" xfId="35858" xr:uid="{00000000-0005-0000-0000-0000F4C00000}"/>
    <cellStyle name="Output 2 3 3 2 3 2" xfId="35859" xr:uid="{00000000-0005-0000-0000-0000F5C00000}"/>
    <cellStyle name="Output 2 3 3 2 3 2 2" xfId="53501" xr:uid="{00000000-0005-0000-0000-0000F6C00000}"/>
    <cellStyle name="Output 2 3 3 2 3 3" xfId="53500" xr:uid="{00000000-0005-0000-0000-0000F7C00000}"/>
    <cellStyle name="Output 2 3 3 2 4" xfId="35860" xr:uid="{00000000-0005-0000-0000-0000F8C00000}"/>
    <cellStyle name="Output 2 3 3 2 4 2" xfId="53502" xr:uid="{00000000-0005-0000-0000-0000F9C00000}"/>
    <cellStyle name="Output 2 3 3 2 5" xfId="35855" xr:uid="{00000000-0005-0000-0000-0000FAC00000}"/>
    <cellStyle name="Output 2 3 3 2 6" xfId="53495" xr:uid="{00000000-0005-0000-0000-0000FBC00000}"/>
    <cellStyle name="Output 2 3 3 3" xfId="31076" xr:uid="{00000000-0005-0000-0000-0000FCC00000}"/>
    <cellStyle name="Output 2 3 3 3 2" xfId="31077" xr:uid="{00000000-0005-0000-0000-0000FDC00000}"/>
    <cellStyle name="Output 2 3 3 3 2 2" xfId="31078" xr:uid="{00000000-0005-0000-0000-0000FEC00000}"/>
    <cellStyle name="Output 2 3 3 3 2 2 2" xfId="35863" xr:uid="{00000000-0005-0000-0000-0000FFC00000}"/>
    <cellStyle name="Output 2 3 3 3 2 2 3" xfId="53505" xr:uid="{00000000-0005-0000-0000-000000C10000}"/>
    <cellStyle name="Output 2 3 3 3 2 3" xfId="35862" xr:uid="{00000000-0005-0000-0000-000001C10000}"/>
    <cellStyle name="Output 2 3 3 3 2 4" xfId="53504" xr:uid="{00000000-0005-0000-0000-000002C10000}"/>
    <cellStyle name="Output 2 3 3 3 3" xfId="35864" xr:uid="{00000000-0005-0000-0000-000003C10000}"/>
    <cellStyle name="Output 2 3 3 3 3 2" xfId="35865" xr:uid="{00000000-0005-0000-0000-000004C10000}"/>
    <cellStyle name="Output 2 3 3 3 3 2 2" xfId="53507" xr:uid="{00000000-0005-0000-0000-000005C10000}"/>
    <cellStyle name="Output 2 3 3 3 3 3" xfId="53506" xr:uid="{00000000-0005-0000-0000-000006C10000}"/>
    <cellStyle name="Output 2 3 3 3 4" xfId="35866" xr:uid="{00000000-0005-0000-0000-000007C10000}"/>
    <cellStyle name="Output 2 3 3 3 4 2" xfId="53508" xr:uid="{00000000-0005-0000-0000-000008C10000}"/>
    <cellStyle name="Output 2 3 3 3 5" xfId="35861" xr:uid="{00000000-0005-0000-0000-000009C10000}"/>
    <cellStyle name="Output 2 3 3 3 6" xfId="53503" xr:uid="{00000000-0005-0000-0000-00000AC10000}"/>
    <cellStyle name="Output 2 3 3 4" xfId="31079" xr:uid="{00000000-0005-0000-0000-00000BC10000}"/>
    <cellStyle name="Output 2 3 3 4 2" xfId="31080" xr:uid="{00000000-0005-0000-0000-00000CC10000}"/>
    <cellStyle name="Output 2 3 3 4 2 2" xfId="31081" xr:uid="{00000000-0005-0000-0000-00000DC10000}"/>
    <cellStyle name="Output 2 3 3 4 2 2 2" xfId="53511" xr:uid="{00000000-0005-0000-0000-00000EC10000}"/>
    <cellStyle name="Output 2 3 3 4 2 3" xfId="35868" xr:uid="{00000000-0005-0000-0000-00000FC10000}"/>
    <cellStyle name="Output 2 3 3 4 2 4" xfId="53510" xr:uid="{00000000-0005-0000-0000-000010C10000}"/>
    <cellStyle name="Output 2 3 3 4 3" xfId="35867" xr:uid="{00000000-0005-0000-0000-000011C10000}"/>
    <cellStyle name="Output 2 3 3 4 3 2" xfId="53512" xr:uid="{00000000-0005-0000-0000-000012C10000}"/>
    <cellStyle name="Output 2 3 3 4 4" xfId="53509" xr:uid="{00000000-0005-0000-0000-000013C10000}"/>
    <cellStyle name="Output 2 3 3 5" xfId="31082" xr:uid="{00000000-0005-0000-0000-000014C10000}"/>
    <cellStyle name="Output 2 3 3 5 2" xfId="31083" xr:uid="{00000000-0005-0000-0000-000015C10000}"/>
    <cellStyle name="Output 2 3 3 5 2 2" xfId="31084" xr:uid="{00000000-0005-0000-0000-000016C10000}"/>
    <cellStyle name="Output 2 3 3 5 2 2 2" xfId="53515" xr:uid="{00000000-0005-0000-0000-000017C10000}"/>
    <cellStyle name="Output 2 3 3 5 2 3" xfId="35870" xr:uid="{00000000-0005-0000-0000-000018C10000}"/>
    <cellStyle name="Output 2 3 3 5 2 4" xfId="53514" xr:uid="{00000000-0005-0000-0000-000019C10000}"/>
    <cellStyle name="Output 2 3 3 5 3" xfId="35869" xr:uid="{00000000-0005-0000-0000-00001AC10000}"/>
    <cellStyle name="Output 2 3 3 5 3 2" xfId="53516" xr:uid="{00000000-0005-0000-0000-00001BC10000}"/>
    <cellStyle name="Output 2 3 3 5 4" xfId="53513" xr:uid="{00000000-0005-0000-0000-00001CC10000}"/>
    <cellStyle name="Output 2 3 3 6" xfId="35871" xr:uid="{00000000-0005-0000-0000-00001DC10000}"/>
    <cellStyle name="Output 2 3 3 6 2" xfId="53517" xr:uid="{00000000-0005-0000-0000-00001EC10000}"/>
    <cellStyle name="Output 2 3 3 7" xfId="35854" xr:uid="{00000000-0005-0000-0000-00001FC10000}"/>
    <cellStyle name="Output 2 3 3 8" xfId="53494" xr:uid="{00000000-0005-0000-0000-000020C10000}"/>
    <cellStyle name="Output 2 3 4" xfId="31085" xr:uid="{00000000-0005-0000-0000-000021C10000}"/>
    <cellStyle name="Output 2 3 4 2" xfId="31086" xr:uid="{00000000-0005-0000-0000-000022C10000}"/>
    <cellStyle name="Output 2 3 4 2 2" xfId="31087" xr:uid="{00000000-0005-0000-0000-000023C10000}"/>
    <cellStyle name="Output 2 3 4 2 2 2" xfId="31088" xr:uid="{00000000-0005-0000-0000-000024C10000}"/>
    <cellStyle name="Output 2 3 4 2 2 2 2" xfId="53521" xr:uid="{00000000-0005-0000-0000-000025C10000}"/>
    <cellStyle name="Output 2 3 4 2 2 3" xfId="35874" xr:uid="{00000000-0005-0000-0000-000026C10000}"/>
    <cellStyle name="Output 2 3 4 2 2 4" xfId="53520" xr:uid="{00000000-0005-0000-0000-000027C10000}"/>
    <cellStyle name="Output 2 3 4 2 3" xfId="40656" xr:uid="{00000000-0005-0000-0000-000028C10000}"/>
    <cellStyle name="Output 2 3 4 2 3 2" xfId="53523" xr:uid="{00000000-0005-0000-0000-000029C10000}"/>
    <cellStyle name="Output 2 3 4 2 3 3" xfId="53522" xr:uid="{00000000-0005-0000-0000-00002AC10000}"/>
    <cellStyle name="Output 2 3 4 2 4" xfId="35873" xr:uid="{00000000-0005-0000-0000-00002BC10000}"/>
    <cellStyle name="Output 2 3 4 2 4 2" xfId="53524" xr:uid="{00000000-0005-0000-0000-00002CC10000}"/>
    <cellStyle name="Output 2 3 4 2 5" xfId="53519" xr:uid="{00000000-0005-0000-0000-00002DC10000}"/>
    <cellStyle name="Output 2 3 4 3" xfId="31089" xr:uid="{00000000-0005-0000-0000-00002EC10000}"/>
    <cellStyle name="Output 2 3 4 3 2" xfId="31090" xr:uid="{00000000-0005-0000-0000-00002FC10000}"/>
    <cellStyle name="Output 2 3 4 3 2 2" xfId="31091" xr:uid="{00000000-0005-0000-0000-000030C10000}"/>
    <cellStyle name="Output 2 3 4 3 2 2 2" xfId="53527" xr:uid="{00000000-0005-0000-0000-000031C10000}"/>
    <cellStyle name="Output 2 3 4 3 2 3" xfId="35876" xr:uid="{00000000-0005-0000-0000-000032C10000}"/>
    <cellStyle name="Output 2 3 4 3 2 4" xfId="53526" xr:uid="{00000000-0005-0000-0000-000033C10000}"/>
    <cellStyle name="Output 2 3 4 3 3" xfId="40657" xr:uid="{00000000-0005-0000-0000-000034C10000}"/>
    <cellStyle name="Output 2 3 4 3 3 2" xfId="53529" xr:uid="{00000000-0005-0000-0000-000035C10000}"/>
    <cellStyle name="Output 2 3 4 3 3 3" xfId="53528" xr:uid="{00000000-0005-0000-0000-000036C10000}"/>
    <cellStyle name="Output 2 3 4 3 4" xfId="35875" xr:uid="{00000000-0005-0000-0000-000037C10000}"/>
    <cellStyle name="Output 2 3 4 3 4 2" xfId="53530" xr:uid="{00000000-0005-0000-0000-000038C10000}"/>
    <cellStyle name="Output 2 3 4 3 5" xfId="53525" xr:uid="{00000000-0005-0000-0000-000039C10000}"/>
    <cellStyle name="Output 2 3 4 4" xfId="31092" xr:uid="{00000000-0005-0000-0000-00003AC10000}"/>
    <cellStyle name="Output 2 3 4 4 2" xfId="31093" xr:uid="{00000000-0005-0000-0000-00003BC10000}"/>
    <cellStyle name="Output 2 3 4 4 2 2" xfId="31094" xr:uid="{00000000-0005-0000-0000-00003CC10000}"/>
    <cellStyle name="Output 2 3 4 4 2 2 2" xfId="53533" xr:uid="{00000000-0005-0000-0000-00003DC10000}"/>
    <cellStyle name="Output 2 3 4 4 2 3" xfId="53532" xr:uid="{00000000-0005-0000-0000-00003EC10000}"/>
    <cellStyle name="Output 2 3 4 4 3" xfId="35877" xr:uid="{00000000-0005-0000-0000-00003FC10000}"/>
    <cellStyle name="Output 2 3 4 4 3 2" xfId="53534" xr:uid="{00000000-0005-0000-0000-000040C10000}"/>
    <cellStyle name="Output 2 3 4 4 4" xfId="53531" xr:uid="{00000000-0005-0000-0000-000041C10000}"/>
    <cellStyle name="Output 2 3 4 5" xfId="40659" xr:uid="{00000000-0005-0000-0000-000042C10000}"/>
    <cellStyle name="Output 2 3 4 5 2" xfId="53536" xr:uid="{00000000-0005-0000-0000-000043C10000}"/>
    <cellStyle name="Output 2 3 4 5 3" xfId="53535" xr:uid="{00000000-0005-0000-0000-000044C10000}"/>
    <cellStyle name="Output 2 3 4 6" xfId="35872" xr:uid="{00000000-0005-0000-0000-000045C10000}"/>
    <cellStyle name="Output 2 3 4 6 2" xfId="53537" xr:uid="{00000000-0005-0000-0000-000046C10000}"/>
    <cellStyle name="Output 2 3 4 7" xfId="53518" xr:uid="{00000000-0005-0000-0000-000047C10000}"/>
    <cellStyle name="Output 2 3 5" xfId="31095" xr:uid="{00000000-0005-0000-0000-000048C10000}"/>
    <cellStyle name="Output 2 3 5 2" xfId="31096" xr:uid="{00000000-0005-0000-0000-000049C10000}"/>
    <cellStyle name="Output 2 3 5 2 2" xfId="31097" xr:uid="{00000000-0005-0000-0000-00004AC10000}"/>
    <cellStyle name="Output 2 3 5 2 2 2" xfId="31098" xr:uid="{00000000-0005-0000-0000-00004BC10000}"/>
    <cellStyle name="Output 2 3 5 2 2 2 2" xfId="53541" xr:uid="{00000000-0005-0000-0000-00004CC10000}"/>
    <cellStyle name="Output 2 3 5 2 2 3" xfId="35880" xr:uid="{00000000-0005-0000-0000-00004DC10000}"/>
    <cellStyle name="Output 2 3 5 2 2 4" xfId="53540" xr:uid="{00000000-0005-0000-0000-00004EC10000}"/>
    <cellStyle name="Output 2 3 5 2 3" xfId="40660" xr:uid="{00000000-0005-0000-0000-00004FC10000}"/>
    <cellStyle name="Output 2 3 5 2 3 2" xfId="53543" xr:uid="{00000000-0005-0000-0000-000050C10000}"/>
    <cellStyle name="Output 2 3 5 2 3 3" xfId="53542" xr:uid="{00000000-0005-0000-0000-000051C10000}"/>
    <cellStyle name="Output 2 3 5 2 4" xfId="35879" xr:uid="{00000000-0005-0000-0000-000052C10000}"/>
    <cellStyle name="Output 2 3 5 2 4 2" xfId="53544" xr:uid="{00000000-0005-0000-0000-000053C10000}"/>
    <cellStyle name="Output 2 3 5 2 5" xfId="53539" xr:uid="{00000000-0005-0000-0000-000054C10000}"/>
    <cellStyle name="Output 2 3 5 3" xfId="31099" xr:uid="{00000000-0005-0000-0000-000055C10000}"/>
    <cellStyle name="Output 2 3 5 3 2" xfId="31100" xr:uid="{00000000-0005-0000-0000-000056C10000}"/>
    <cellStyle name="Output 2 3 5 3 2 2" xfId="31101" xr:uid="{00000000-0005-0000-0000-000057C10000}"/>
    <cellStyle name="Output 2 3 5 3 2 2 2" xfId="53547" xr:uid="{00000000-0005-0000-0000-000058C10000}"/>
    <cellStyle name="Output 2 3 5 3 2 3" xfId="35882" xr:uid="{00000000-0005-0000-0000-000059C10000}"/>
    <cellStyle name="Output 2 3 5 3 2 4" xfId="53546" xr:uid="{00000000-0005-0000-0000-00005AC10000}"/>
    <cellStyle name="Output 2 3 5 3 3" xfId="40661" xr:uid="{00000000-0005-0000-0000-00005BC10000}"/>
    <cellStyle name="Output 2 3 5 3 3 2" xfId="53549" xr:uid="{00000000-0005-0000-0000-00005CC10000}"/>
    <cellStyle name="Output 2 3 5 3 3 3" xfId="53548" xr:uid="{00000000-0005-0000-0000-00005DC10000}"/>
    <cellStyle name="Output 2 3 5 3 4" xfId="35881" xr:uid="{00000000-0005-0000-0000-00005EC10000}"/>
    <cellStyle name="Output 2 3 5 3 4 2" xfId="53550" xr:uid="{00000000-0005-0000-0000-00005FC10000}"/>
    <cellStyle name="Output 2 3 5 3 5" xfId="53545" xr:uid="{00000000-0005-0000-0000-000060C10000}"/>
    <cellStyle name="Output 2 3 5 4" xfId="31102" xr:uid="{00000000-0005-0000-0000-000061C10000}"/>
    <cellStyle name="Output 2 3 5 4 2" xfId="31103" xr:uid="{00000000-0005-0000-0000-000062C10000}"/>
    <cellStyle name="Output 2 3 5 4 2 2" xfId="53552" xr:uid="{00000000-0005-0000-0000-000063C10000}"/>
    <cellStyle name="Output 2 3 5 4 3" xfId="35883" xr:uid="{00000000-0005-0000-0000-000064C10000}"/>
    <cellStyle name="Output 2 3 5 4 4" xfId="53551" xr:uid="{00000000-0005-0000-0000-000065C10000}"/>
    <cellStyle name="Output 2 3 5 5" xfId="40662" xr:uid="{00000000-0005-0000-0000-000066C10000}"/>
    <cellStyle name="Output 2 3 5 5 2" xfId="53554" xr:uid="{00000000-0005-0000-0000-000067C10000}"/>
    <cellStyle name="Output 2 3 5 5 3" xfId="53553" xr:uid="{00000000-0005-0000-0000-000068C10000}"/>
    <cellStyle name="Output 2 3 5 6" xfId="35878" xr:uid="{00000000-0005-0000-0000-000069C10000}"/>
    <cellStyle name="Output 2 3 5 6 2" xfId="53555" xr:uid="{00000000-0005-0000-0000-00006AC10000}"/>
    <cellStyle name="Output 2 3 5 7" xfId="53538" xr:uid="{00000000-0005-0000-0000-00006BC10000}"/>
    <cellStyle name="Output 2 3 6" xfId="31104" xr:uid="{00000000-0005-0000-0000-00006CC10000}"/>
    <cellStyle name="Output 2 3 6 2" xfId="31105" xr:uid="{00000000-0005-0000-0000-00006DC10000}"/>
    <cellStyle name="Output 2 3 6 2 2" xfId="31106" xr:uid="{00000000-0005-0000-0000-00006EC10000}"/>
    <cellStyle name="Output 2 3 6 2 2 2" xfId="53558" xr:uid="{00000000-0005-0000-0000-00006FC10000}"/>
    <cellStyle name="Output 2 3 6 2 3" xfId="35885" xr:uid="{00000000-0005-0000-0000-000070C10000}"/>
    <cellStyle name="Output 2 3 6 2 4" xfId="53557" xr:uid="{00000000-0005-0000-0000-000071C10000}"/>
    <cellStyle name="Output 2 3 6 3" xfId="40663" xr:uid="{00000000-0005-0000-0000-000072C10000}"/>
    <cellStyle name="Output 2 3 6 3 2" xfId="53560" xr:uid="{00000000-0005-0000-0000-000073C10000}"/>
    <cellStyle name="Output 2 3 6 3 3" xfId="53559" xr:uid="{00000000-0005-0000-0000-000074C10000}"/>
    <cellStyle name="Output 2 3 6 4" xfId="35884" xr:uid="{00000000-0005-0000-0000-000075C10000}"/>
    <cellStyle name="Output 2 3 6 4 2" xfId="53561" xr:uid="{00000000-0005-0000-0000-000076C10000}"/>
    <cellStyle name="Output 2 3 6 5" xfId="53556" xr:uid="{00000000-0005-0000-0000-000077C10000}"/>
    <cellStyle name="Output 2 3 7" xfId="31107" xr:uid="{00000000-0005-0000-0000-000078C10000}"/>
    <cellStyle name="Output 2 3 7 2" xfId="31108" xr:uid="{00000000-0005-0000-0000-000079C10000}"/>
    <cellStyle name="Output 2 3 7 2 2" xfId="31109" xr:uid="{00000000-0005-0000-0000-00007AC10000}"/>
    <cellStyle name="Output 2 3 7 2 2 2" xfId="53564" xr:uid="{00000000-0005-0000-0000-00007BC10000}"/>
    <cellStyle name="Output 2 3 7 2 3" xfId="35887" xr:uid="{00000000-0005-0000-0000-00007CC10000}"/>
    <cellStyle name="Output 2 3 7 2 4" xfId="53563" xr:uid="{00000000-0005-0000-0000-00007DC10000}"/>
    <cellStyle name="Output 2 3 7 3" xfId="40664" xr:uid="{00000000-0005-0000-0000-00007EC10000}"/>
    <cellStyle name="Output 2 3 7 3 2" xfId="53566" xr:uid="{00000000-0005-0000-0000-00007FC10000}"/>
    <cellStyle name="Output 2 3 7 3 3" xfId="53565" xr:uid="{00000000-0005-0000-0000-000080C10000}"/>
    <cellStyle name="Output 2 3 7 4" xfId="35886" xr:uid="{00000000-0005-0000-0000-000081C10000}"/>
    <cellStyle name="Output 2 3 7 4 2" xfId="53567" xr:uid="{00000000-0005-0000-0000-000082C10000}"/>
    <cellStyle name="Output 2 3 7 5" xfId="53562" xr:uid="{00000000-0005-0000-0000-000083C10000}"/>
    <cellStyle name="Output 2 3 8" xfId="31110" xr:uid="{00000000-0005-0000-0000-000084C10000}"/>
    <cellStyle name="Output 2 3 8 2" xfId="35888" xr:uid="{00000000-0005-0000-0000-000085C10000}"/>
    <cellStyle name="Output 2 3 9" xfId="31111" xr:uid="{00000000-0005-0000-0000-000086C10000}"/>
    <cellStyle name="Output 2 3 9 2" xfId="31112" xr:uid="{00000000-0005-0000-0000-000087C10000}"/>
    <cellStyle name="Output 2 3 9 2 2" xfId="31113" xr:uid="{00000000-0005-0000-0000-000088C10000}"/>
    <cellStyle name="Output 2 3 9 2 2 2" xfId="53570" xr:uid="{00000000-0005-0000-0000-000089C10000}"/>
    <cellStyle name="Output 2 3 9 2 3" xfId="53569" xr:uid="{00000000-0005-0000-0000-00008AC10000}"/>
    <cellStyle name="Output 2 3 9 3" xfId="40666" xr:uid="{00000000-0005-0000-0000-00008BC10000}"/>
    <cellStyle name="Output 2 3 9 3 2" xfId="53572" xr:uid="{00000000-0005-0000-0000-00008CC10000}"/>
    <cellStyle name="Output 2 3 9 3 3" xfId="53571" xr:uid="{00000000-0005-0000-0000-00008DC10000}"/>
    <cellStyle name="Output 2 3 9 4" xfId="35889" xr:uid="{00000000-0005-0000-0000-00008EC10000}"/>
    <cellStyle name="Output 2 3 9 4 2" xfId="53573" xr:uid="{00000000-0005-0000-0000-00008FC10000}"/>
    <cellStyle name="Output 2 3 9 5" xfId="53568" xr:uid="{00000000-0005-0000-0000-000090C10000}"/>
    <cellStyle name="Output 2 4" xfId="31114" xr:uid="{00000000-0005-0000-0000-000091C10000}"/>
    <cellStyle name="Output 2 4 10" xfId="53575" xr:uid="{00000000-0005-0000-0000-000092C10000}"/>
    <cellStyle name="Output 2 4 11" xfId="53574" xr:uid="{00000000-0005-0000-0000-000093C10000}"/>
    <cellStyle name="Output 2 4 2" xfId="31115" xr:uid="{00000000-0005-0000-0000-000094C10000}"/>
    <cellStyle name="Output 2 4 2 2" xfId="31116" xr:uid="{00000000-0005-0000-0000-000095C10000}"/>
    <cellStyle name="Output 2 4 2 2 2" xfId="31117" xr:uid="{00000000-0005-0000-0000-000096C10000}"/>
    <cellStyle name="Output 2 4 2 2 2 2" xfId="31118" xr:uid="{00000000-0005-0000-0000-000097C10000}"/>
    <cellStyle name="Output 2 4 2 2 2 2 2" xfId="35894" xr:uid="{00000000-0005-0000-0000-000098C10000}"/>
    <cellStyle name="Output 2 4 2 2 2 2 3" xfId="53579" xr:uid="{00000000-0005-0000-0000-000099C10000}"/>
    <cellStyle name="Output 2 4 2 2 2 3" xfId="35893" xr:uid="{00000000-0005-0000-0000-00009AC10000}"/>
    <cellStyle name="Output 2 4 2 2 2 4" xfId="53578" xr:uid="{00000000-0005-0000-0000-00009BC10000}"/>
    <cellStyle name="Output 2 4 2 2 3" xfId="35895" xr:uid="{00000000-0005-0000-0000-00009CC10000}"/>
    <cellStyle name="Output 2 4 2 2 3 2" xfId="35896" xr:uid="{00000000-0005-0000-0000-00009DC10000}"/>
    <cellStyle name="Output 2 4 2 2 3 2 2" xfId="53581" xr:uid="{00000000-0005-0000-0000-00009EC10000}"/>
    <cellStyle name="Output 2 4 2 2 3 3" xfId="53580" xr:uid="{00000000-0005-0000-0000-00009FC10000}"/>
    <cellStyle name="Output 2 4 2 2 4" xfId="35897" xr:uid="{00000000-0005-0000-0000-0000A0C10000}"/>
    <cellStyle name="Output 2 4 2 2 4 2" xfId="53582" xr:uid="{00000000-0005-0000-0000-0000A1C10000}"/>
    <cellStyle name="Output 2 4 2 2 5" xfId="35892" xr:uid="{00000000-0005-0000-0000-0000A2C10000}"/>
    <cellStyle name="Output 2 4 2 2 6" xfId="53577" xr:uid="{00000000-0005-0000-0000-0000A3C10000}"/>
    <cellStyle name="Output 2 4 2 3" xfId="31119" xr:uid="{00000000-0005-0000-0000-0000A4C10000}"/>
    <cellStyle name="Output 2 4 2 3 2" xfId="31120" xr:uid="{00000000-0005-0000-0000-0000A5C10000}"/>
    <cellStyle name="Output 2 4 2 3 2 2" xfId="31121" xr:uid="{00000000-0005-0000-0000-0000A6C10000}"/>
    <cellStyle name="Output 2 4 2 3 2 2 2" xfId="35900" xr:uid="{00000000-0005-0000-0000-0000A7C10000}"/>
    <cellStyle name="Output 2 4 2 3 2 2 3" xfId="53585" xr:uid="{00000000-0005-0000-0000-0000A8C10000}"/>
    <cellStyle name="Output 2 4 2 3 2 3" xfId="35899" xr:uid="{00000000-0005-0000-0000-0000A9C10000}"/>
    <cellStyle name="Output 2 4 2 3 2 4" xfId="53584" xr:uid="{00000000-0005-0000-0000-0000AAC10000}"/>
    <cellStyle name="Output 2 4 2 3 3" xfId="35901" xr:uid="{00000000-0005-0000-0000-0000ABC10000}"/>
    <cellStyle name="Output 2 4 2 3 3 2" xfId="35902" xr:uid="{00000000-0005-0000-0000-0000ACC10000}"/>
    <cellStyle name="Output 2 4 2 3 3 2 2" xfId="53587" xr:uid="{00000000-0005-0000-0000-0000ADC10000}"/>
    <cellStyle name="Output 2 4 2 3 3 3" xfId="53586" xr:uid="{00000000-0005-0000-0000-0000AEC10000}"/>
    <cellStyle name="Output 2 4 2 3 4" xfId="35903" xr:uid="{00000000-0005-0000-0000-0000AFC10000}"/>
    <cellStyle name="Output 2 4 2 3 4 2" xfId="53588" xr:uid="{00000000-0005-0000-0000-0000B0C10000}"/>
    <cellStyle name="Output 2 4 2 3 5" xfId="35898" xr:uid="{00000000-0005-0000-0000-0000B1C10000}"/>
    <cellStyle name="Output 2 4 2 3 6" xfId="53583" xr:uid="{00000000-0005-0000-0000-0000B2C10000}"/>
    <cellStyle name="Output 2 4 2 4" xfId="31122" xr:uid="{00000000-0005-0000-0000-0000B3C10000}"/>
    <cellStyle name="Output 2 4 2 4 2" xfId="31123" xr:uid="{00000000-0005-0000-0000-0000B4C10000}"/>
    <cellStyle name="Output 2 4 2 4 2 2" xfId="35905" xr:uid="{00000000-0005-0000-0000-0000B5C10000}"/>
    <cellStyle name="Output 2 4 2 4 2 3" xfId="53590" xr:uid="{00000000-0005-0000-0000-0000B6C10000}"/>
    <cellStyle name="Output 2 4 2 4 3" xfId="35904" xr:uid="{00000000-0005-0000-0000-0000B7C10000}"/>
    <cellStyle name="Output 2 4 2 4 4" xfId="53589" xr:uid="{00000000-0005-0000-0000-0000B8C10000}"/>
    <cellStyle name="Output 2 4 2 5" xfId="35906" xr:uid="{00000000-0005-0000-0000-0000B9C10000}"/>
    <cellStyle name="Output 2 4 2 5 2" xfId="35907" xr:uid="{00000000-0005-0000-0000-0000BAC10000}"/>
    <cellStyle name="Output 2 4 2 5 2 2" xfId="53592" xr:uid="{00000000-0005-0000-0000-0000BBC10000}"/>
    <cellStyle name="Output 2 4 2 5 3" xfId="53591" xr:uid="{00000000-0005-0000-0000-0000BCC10000}"/>
    <cellStyle name="Output 2 4 2 6" xfId="35908" xr:uid="{00000000-0005-0000-0000-0000BDC10000}"/>
    <cellStyle name="Output 2 4 2 6 2" xfId="53593" xr:uid="{00000000-0005-0000-0000-0000BEC10000}"/>
    <cellStyle name="Output 2 4 2 7" xfId="35891" xr:uid="{00000000-0005-0000-0000-0000BFC10000}"/>
    <cellStyle name="Output 2 4 2 8" xfId="53576" xr:uid="{00000000-0005-0000-0000-0000C0C10000}"/>
    <cellStyle name="Output 2 4 3" xfId="31124" xr:uid="{00000000-0005-0000-0000-0000C1C10000}"/>
    <cellStyle name="Output 2 4 3 2" xfId="31125" xr:uid="{00000000-0005-0000-0000-0000C2C10000}"/>
    <cellStyle name="Output 2 4 3 2 2" xfId="31126" xr:uid="{00000000-0005-0000-0000-0000C3C10000}"/>
    <cellStyle name="Output 2 4 3 2 2 2" xfId="35912" xr:uid="{00000000-0005-0000-0000-0000C4C10000}"/>
    <cellStyle name="Output 2 4 3 2 2 3" xfId="35911" xr:uid="{00000000-0005-0000-0000-0000C5C10000}"/>
    <cellStyle name="Output 2 4 3 2 2 4" xfId="53596" xr:uid="{00000000-0005-0000-0000-0000C6C10000}"/>
    <cellStyle name="Output 2 4 3 2 3" xfId="35913" xr:uid="{00000000-0005-0000-0000-0000C7C10000}"/>
    <cellStyle name="Output 2 4 3 2 3 2" xfId="35914" xr:uid="{00000000-0005-0000-0000-0000C8C10000}"/>
    <cellStyle name="Output 2 4 3 2 4" xfId="35915" xr:uid="{00000000-0005-0000-0000-0000C9C10000}"/>
    <cellStyle name="Output 2 4 3 2 5" xfId="35910" xr:uid="{00000000-0005-0000-0000-0000CAC10000}"/>
    <cellStyle name="Output 2 4 3 2 6" xfId="53595" xr:uid="{00000000-0005-0000-0000-0000CBC10000}"/>
    <cellStyle name="Output 2 4 3 3" xfId="35916" xr:uid="{00000000-0005-0000-0000-0000CCC10000}"/>
    <cellStyle name="Output 2 4 3 3 2" xfId="35917" xr:uid="{00000000-0005-0000-0000-0000CDC10000}"/>
    <cellStyle name="Output 2 4 3 3 2 2" xfId="35918" xr:uid="{00000000-0005-0000-0000-0000CEC10000}"/>
    <cellStyle name="Output 2 4 3 3 2 3" xfId="53598" xr:uid="{00000000-0005-0000-0000-0000CFC10000}"/>
    <cellStyle name="Output 2 4 3 3 3" xfId="35919" xr:uid="{00000000-0005-0000-0000-0000D0C10000}"/>
    <cellStyle name="Output 2 4 3 3 3 2" xfId="35920" xr:uid="{00000000-0005-0000-0000-0000D1C10000}"/>
    <cellStyle name="Output 2 4 3 3 4" xfId="35921" xr:uid="{00000000-0005-0000-0000-0000D2C10000}"/>
    <cellStyle name="Output 2 4 3 3 5" xfId="53597" xr:uid="{00000000-0005-0000-0000-0000D3C10000}"/>
    <cellStyle name="Output 2 4 3 4" xfId="35922" xr:uid="{00000000-0005-0000-0000-0000D4C10000}"/>
    <cellStyle name="Output 2 4 3 4 2" xfId="35923" xr:uid="{00000000-0005-0000-0000-0000D5C10000}"/>
    <cellStyle name="Output 2 4 3 4 3" xfId="53599" xr:uid="{00000000-0005-0000-0000-0000D6C10000}"/>
    <cellStyle name="Output 2 4 3 5" xfId="35924" xr:uid="{00000000-0005-0000-0000-0000D7C10000}"/>
    <cellStyle name="Output 2 4 3 5 2" xfId="35925" xr:uid="{00000000-0005-0000-0000-0000D8C10000}"/>
    <cellStyle name="Output 2 4 3 6" xfId="35926" xr:uid="{00000000-0005-0000-0000-0000D9C10000}"/>
    <cellStyle name="Output 2 4 3 7" xfId="35909" xr:uid="{00000000-0005-0000-0000-0000DAC10000}"/>
    <cellStyle name="Output 2 4 3 8" xfId="53594" xr:uid="{00000000-0005-0000-0000-0000DBC10000}"/>
    <cellStyle name="Output 2 4 4" xfId="31127" xr:uid="{00000000-0005-0000-0000-0000DCC10000}"/>
    <cellStyle name="Output 2 4 4 2" xfId="31128" xr:uid="{00000000-0005-0000-0000-0000DDC10000}"/>
    <cellStyle name="Output 2 4 4 2 2" xfId="31129" xr:uid="{00000000-0005-0000-0000-0000DEC10000}"/>
    <cellStyle name="Output 2 4 4 2 2 2" xfId="35929" xr:uid="{00000000-0005-0000-0000-0000DFC10000}"/>
    <cellStyle name="Output 2 4 4 2 2 3" xfId="53602" xr:uid="{00000000-0005-0000-0000-0000E0C10000}"/>
    <cellStyle name="Output 2 4 4 2 3" xfId="35928" xr:uid="{00000000-0005-0000-0000-0000E1C10000}"/>
    <cellStyle name="Output 2 4 4 2 4" xfId="53601" xr:uid="{00000000-0005-0000-0000-0000E2C10000}"/>
    <cellStyle name="Output 2 4 4 3" xfId="35930" xr:uid="{00000000-0005-0000-0000-0000E3C10000}"/>
    <cellStyle name="Output 2 4 4 3 2" xfId="35931" xr:uid="{00000000-0005-0000-0000-0000E4C10000}"/>
    <cellStyle name="Output 2 4 4 3 2 2" xfId="53604" xr:uid="{00000000-0005-0000-0000-0000E5C10000}"/>
    <cellStyle name="Output 2 4 4 3 3" xfId="53603" xr:uid="{00000000-0005-0000-0000-0000E6C10000}"/>
    <cellStyle name="Output 2 4 4 4" xfId="35932" xr:uid="{00000000-0005-0000-0000-0000E7C10000}"/>
    <cellStyle name="Output 2 4 4 4 2" xfId="53605" xr:uid="{00000000-0005-0000-0000-0000E8C10000}"/>
    <cellStyle name="Output 2 4 4 5" xfId="35927" xr:uid="{00000000-0005-0000-0000-0000E9C10000}"/>
    <cellStyle name="Output 2 4 4 6" xfId="53600" xr:uid="{00000000-0005-0000-0000-0000EAC10000}"/>
    <cellStyle name="Output 2 4 5" xfId="31130" xr:uid="{00000000-0005-0000-0000-0000EBC10000}"/>
    <cellStyle name="Output 2 4 5 2" xfId="31131" xr:uid="{00000000-0005-0000-0000-0000ECC10000}"/>
    <cellStyle name="Output 2 4 5 2 2" xfId="31132" xr:uid="{00000000-0005-0000-0000-0000EDC10000}"/>
    <cellStyle name="Output 2 4 5 2 2 2" xfId="53608" xr:uid="{00000000-0005-0000-0000-0000EEC10000}"/>
    <cellStyle name="Output 2 4 5 2 3" xfId="53607" xr:uid="{00000000-0005-0000-0000-0000EFC10000}"/>
    <cellStyle name="Output 2 4 5 3" xfId="35936" xr:uid="{00000000-0005-0000-0000-0000F0C10000}"/>
    <cellStyle name="Output 2 4 5 3 2" xfId="35937" xr:uid="{00000000-0005-0000-0000-0000F1C10000}"/>
    <cellStyle name="Output 2 4 5 3 2 2" xfId="53610" xr:uid="{00000000-0005-0000-0000-0000F2C10000}"/>
    <cellStyle name="Output 2 4 5 3 3" xfId="53609" xr:uid="{00000000-0005-0000-0000-0000F3C10000}"/>
    <cellStyle name="Output 2 4 5 4" xfId="35938" xr:uid="{00000000-0005-0000-0000-0000F4C10000}"/>
    <cellStyle name="Output 2 4 5 4 2" xfId="53611" xr:uid="{00000000-0005-0000-0000-0000F5C10000}"/>
    <cellStyle name="Output 2 4 5 5" xfId="53606" xr:uid="{00000000-0005-0000-0000-0000F6C10000}"/>
    <cellStyle name="Output 2 4 6" xfId="31133" xr:uid="{00000000-0005-0000-0000-0000F7C10000}"/>
    <cellStyle name="Output 2 4 6 2" xfId="31134" xr:uid="{00000000-0005-0000-0000-0000F8C10000}"/>
    <cellStyle name="Output 2 4 6 2 2" xfId="35940" xr:uid="{00000000-0005-0000-0000-0000F9C10000}"/>
    <cellStyle name="Output 2 4 6 2 3" xfId="53613" xr:uid="{00000000-0005-0000-0000-0000FAC10000}"/>
    <cellStyle name="Output 2 4 6 3" xfId="35939" xr:uid="{00000000-0005-0000-0000-0000FBC10000}"/>
    <cellStyle name="Output 2 4 6 4" xfId="53612" xr:uid="{00000000-0005-0000-0000-0000FCC10000}"/>
    <cellStyle name="Output 2 4 7" xfId="35941" xr:uid="{00000000-0005-0000-0000-0000FDC10000}"/>
    <cellStyle name="Output 2 4 7 2" xfId="35942" xr:uid="{00000000-0005-0000-0000-0000FEC10000}"/>
    <cellStyle name="Output 2 4 7 2 2" xfId="53615" xr:uid="{00000000-0005-0000-0000-0000FFC10000}"/>
    <cellStyle name="Output 2 4 7 3" xfId="53614" xr:uid="{00000000-0005-0000-0000-000000C20000}"/>
    <cellStyle name="Output 2 4 8" xfId="35943" xr:uid="{00000000-0005-0000-0000-000001C20000}"/>
    <cellStyle name="Output 2 4 8 2" xfId="53617" xr:uid="{00000000-0005-0000-0000-000002C20000}"/>
    <cellStyle name="Output 2 4 8 3" xfId="53616" xr:uid="{00000000-0005-0000-0000-000003C20000}"/>
    <cellStyle name="Output 2 4 9" xfId="35944" xr:uid="{00000000-0005-0000-0000-000004C20000}"/>
    <cellStyle name="Output 2 4 9 2" xfId="53619" xr:uid="{00000000-0005-0000-0000-000005C20000}"/>
    <cellStyle name="Output 2 4 9 3" xfId="53618" xr:uid="{00000000-0005-0000-0000-000006C20000}"/>
    <cellStyle name="Output 2 5" xfId="31135" xr:uid="{00000000-0005-0000-0000-000007C20000}"/>
    <cellStyle name="Output 2 5 10" xfId="53620" xr:uid="{00000000-0005-0000-0000-000008C20000}"/>
    <cellStyle name="Output 2 5 2" xfId="31136" xr:uid="{00000000-0005-0000-0000-000009C20000}"/>
    <cellStyle name="Output 2 5 2 2" xfId="31137" xr:uid="{00000000-0005-0000-0000-00000AC20000}"/>
    <cellStyle name="Output 2 5 2 2 2" xfId="35948" xr:uid="{00000000-0005-0000-0000-00000BC20000}"/>
    <cellStyle name="Output 2 5 2 2 2 2" xfId="35949" xr:uid="{00000000-0005-0000-0000-00000CC20000}"/>
    <cellStyle name="Output 2 5 2 2 3" xfId="35950" xr:uid="{00000000-0005-0000-0000-00000DC20000}"/>
    <cellStyle name="Output 2 5 2 2 3 2" xfId="35951" xr:uid="{00000000-0005-0000-0000-00000EC20000}"/>
    <cellStyle name="Output 2 5 2 2 4" xfId="35952" xr:uid="{00000000-0005-0000-0000-00000FC20000}"/>
    <cellStyle name="Output 2 5 2 2 5" xfId="35947" xr:uid="{00000000-0005-0000-0000-000010C20000}"/>
    <cellStyle name="Output 2 5 2 2 6" xfId="53622" xr:uid="{00000000-0005-0000-0000-000011C20000}"/>
    <cellStyle name="Output 2 5 2 3" xfId="35953" xr:uid="{00000000-0005-0000-0000-000012C20000}"/>
    <cellStyle name="Output 2 5 2 3 2" xfId="35954" xr:uid="{00000000-0005-0000-0000-000013C20000}"/>
    <cellStyle name="Output 2 5 2 3 2 2" xfId="35955" xr:uid="{00000000-0005-0000-0000-000014C20000}"/>
    <cellStyle name="Output 2 5 2 3 3" xfId="35956" xr:uid="{00000000-0005-0000-0000-000015C20000}"/>
    <cellStyle name="Output 2 5 2 3 3 2" xfId="35957" xr:uid="{00000000-0005-0000-0000-000016C20000}"/>
    <cellStyle name="Output 2 5 2 3 4" xfId="35958" xr:uid="{00000000-0005-0000-0000-000017C20000}"/>
    <cellStyle name="Output 2 5 2 4" xfId="35959" xr:uid="{00000000-0005-0000-0000-000018C20000}"/>
    <cellStyle name="Output 2 5 2 4 2" xfId="35960" xr:uid="{00000000-0005-0000-0000-000019C20000}"/>
    <cellStyle name="Output 2 5 2 5" xfId="35961" xr:uid="{00000000-0005-0000-0000-00001AC20000}"/>
    <cellStyle name="Output 2 5 2 5 2" xfId="35962" xr:uid="{00000000-0005-0000-0000-00001BC20000}"/>
    <cellStyle name="Output 2 5 2 6" xfId="35963" xr:uid="{00000000-0005-0000-0000-00001CC20000}"/>
    <cellStyle name="Output 2 5 2 7" xfId="35946" xr:uid="{00000000-0005-0000-0000-00001DC20000}"/>
    <cellStyle name="Output 2 5 2 8" xfId="53621" xr:uid="{00000000-0005-0000-0000-00001EC20000}"/>
    <cellStyle name="Output 2 5 3" xfId="35964" xr:uid="{00000000-0005-0000-0000-00001FC20000}"/>
    <cellStyle name="Output 2 5 3 2" xfId="35965" xr:uid="{00000000-0005-0000-0000-000020C20000}"/>
    <cellStyle name="Output 2 5 3 2 2" xfId="35966" xr:uid="{00000000-0005-0000-0000-000021C20000}"/>
    <cellStyle name="Output 2 5 3 2 2 2" xfId="35967" xr:uid="{00000000-0005-0000-0000-000022C20000}"/>
    <cellStyle name="Output 2 5 3 2 3" xfId="35968" xr:uid="{00000000-0005-0000-0000-000023C20000}"/>
    <cellStyle name="Output 2 5 3 2 3 2" xfId="35969" xr:uid="{00000000-0005-0000-0000-000024C20000}"/>
    <cellStyle name="Output 2 5 3 2 4" xfId="35970" xr:uid="{00000000-0005-0000-0000-000025C20000}"/>
    <cellStyle name="Output 2 5 3 2 5" xfId="53624" xr:uid="{00000000-0005-0000-0000-000026C20000}"/>
    <cellStyle name="Output 2 5 3 3" xfId="35971" xr:uid="{00000000-0005-0000-0000-000027C20000}"/>
    <cellStyle name="Output 2 5 3 3 2" xfId="35972" xr:uid="{00000000-0005-0000-0000-000028C20000}"/>
    <cellStyle name="Output 2 5 3 3 2 2" xfId="35973" xr:uid="{00000000-0005-0000-0000-000029C20000}"/>
    <cellStyle name="Output 2 5 3 3 3" xfId="35974" xr:uid="{00000000-0005-0000-0000-00002AC20000}"/>
    <cellStyle name="Output 2 5 3 3 3 2" xfId="35975" xr:uid="{00000000-0005-0000-0000-00002BC20000}"/>
    <cellStyle name="Output 2 5 3 3 4" xfId="35976" xr:uid="{00000000-0005-0000-0000-00002CC20000}"/>
    <cellStyle name="Output 2 5 3 4" xfId="35977" xr:uid="{00000000-0005-0000-0000-00002DC20000}"/>
    <cellStyle name="Output 2 5 3 4 2" xfId="35978" xr:uid="{00000000-0005-0000-0000-00002EC20000}"/>
    <cellStyle name="Output 2 5 3 5" xfId="35979" xr:uid="{00000000-0005-0000-0000-00002FC20000}"/>
    <cellStyle name="Output 2 5 3 5 2" xfId="35980" xr:uid="{00000000-0005-0000-0000-000030C20000}"/>
    <cellStyle name="Output 2 5 3 6" xfId="35981" xr:uid="{00000000-0005-0000-0000-000031C20000}"/>
    <cellStyle name="Output 2 5 3 7" xfId="53623" xr:uid="{00000000-0005-0000-0000-000032C20000}"/>
    <cellStyle name="Output 2 5 4" xfId="35982" xr:uid="{00000000-0005-0000-0000-000033C20000}"/>
    <cellStyle name="Output 2 5 4 2" xfId="35983" xr:uid="{00000000-0005-0000-0000-000034C20000}"/>
    <cellStyle name="Output 2 5 4 2 2" xfId="35984" xr:uid="{00000000-0005-0000-0000-000035C20000}"/>
    <cellStyle name="Output 2 5 4 2 3" xfId="53626" xr:uid="{00000000-0005-0000-0000-000036C20000}"/>
    <cellStyle name="Output 2 5 4 3" xfId="35985" xr:uid="{00000000-0005-0000-0000-000037C20000}"/>
    <cellStyle name="Output 2 5 4 3 2" xfId="35986" xr:uid="{00000000-0005-0000-0000-000038C20000}"/>
    <cellStyle name="Output 2 5 4 4" xfId="35987" xr:uid="{00000000-0005-0000-0000-000039C20000}"/>
    <cellStyle name="Output 2 5 4 5" xfId="53625" xr:uid="{00000000-0005-0000-0000-00003AC20000}"/>
    <cellStyle name="Output 2 5 5" xfId="35988" xr:uid="{00000000-0005-0000-0000-00003BC20000}"/>
    <cellStyle name="Output 2 5 5 2" xfId="35989" xr:uid="{00000000-0005-0000-0000-00003CC20000}"/>
    <cellStyle name="Output 2 5 5 2 2" xfId="35990" xr:uid="{00000000-0005-0000-0000-00003DC20000}"/>
    <cellStyle name="Output 2 5 5 3" xfId="35991" xr:uid="{00000000-0005-0000-0000-00003EC20000}"/>
    <cellStyle name="Output 2 5 5 3 2" xfId="35992" xr:uid="{00000000-0005-0000-0000-00003FC20000}"/>
    <cellStyle name="Output 2 5 5 4" xfId="35993" xr:uid="{00000000-0005-0000-0000-000040C20000}"/>
    <cellStyle name="Output 2 5 5 5" xfId="53627" xr:uid="{00000000-0005-0000-0000-000041C20000}"/>
    <cellStyle name="Output 2 5 6" xfId="35994" xr:uid="{00000000-0005-0000-0000-000042C20000}"/>
    <cellStyle name="Output 2 5 6 2" xfId="35995" xr:uid="{00000000-0005-0000-0000-000043C20000}"/>
    <cellStyle name="Output 2 5 7" xfId="35996" xr:uid="{00000000-0005-0000-0000-000044C20000}"/>
    <cellStyle name="Output 2 5 7 2" xfId="35997" xr:uid="{00000000-0005-0000-0000-000045C20000}"/>
    <cellStyle name="Output 2 5 8" xfId="35998" xr:uid="{00000000-0005-0000-0000-000046C20000}"/>
    <cellStyle name="Output 2 5 9" xfId="35999" xr:uid="{00000000-0005-0000-0000-000047C20000}"/>
    <cellStyle name="Output 2 6" xfId="31138" xr:uid="{00000000-0005-0000-0000-000048C20000}"/>
    <cellStyle name="Output 2 6 2" xfId="31139" xr:uid="{00000000-0005-0000-0000-000049C20000}"/>
    <cellStyle name="Output 2 6 2 2" xfId="31140" xr:uid="{00000000-0005-0000-0000-00004AC20000}"/>
    <cellStyle name="Output 2 6 2 2 2" xfId="36003" xr:uid="{00000000-0005-0000-0000-00004BC20000}"/>
    <cellStyle name="Output 2 6 2 2 2 2" xfId="36004" xr:uid="{00000000-0005-0000-0000-00004CC20000}"/>
    <cellStyle name="Output 2 6 2 2 3" xfId="36005" xr:uid="{00000000-0005-0000-0000-00004DC20000}"/>
    <cellStyle name="Output 2 6 2 2 3 2" xfId="36006" xr:uid="{00000000-0005-0000-0000-00004EC20000}"/>
    <cellStyle name="Output 2 6 2 2 4" xfId="36007" xr:uid="{00000000-0005-0000-0000-00004FC20000}"/>
    <cellStyle name="Output 2 6 2 2 5" xfId="53630" xr:uid="{00000000-0005-0000-0000-000050C20000}"/>
    <cellStyle name="Output 2 6 2 3" xfId="36008" xr:uid="{00000000-0005-0000-0000-000051C20000}"/>
    <cellStyle name="Output 2 6 2 3 2" xfId="36009" xr:uid="{00000000-0005-0000-0000-000052C20000}"/>
    <cellStyle name="Output 2 6 2 3 2 2" xfId="36010" xr:uid="{00000000-0005-0000-0000-000053C20000}"/>
    <cellStyle name="Output 2 6 2 3 3" xfId="36011" xr:uid="{00000000-0005-0000-0000-000054C20000}"/>
    <cellStyle name="Output 2 6 2 3 3 2" xfId="36012" xr:uid="{00000000-0005-0000-0000-000055C20000}"/>
    <cellStyle name="Output 2 6 2 3 4" xfId="36013" xr:uid="{00000000-0005-0000-0000-000056C20000}"/>
    <cellStyle name="Output 2 6 2 4" xfId="36014" xr:uid="{00000000-0005-0000-0000-000057C20000}"/>
    <cellStyle name="Output 2 6 2 4 2" xfId="36015" xr:uid="{00000000-0005-0000-0000-000058C20000}"/>
    <cellStyle name="Output 2 6 2 5" xfId="36016" xr:uid="{00000000-0005-0000-0000-000059C20000}"/>
    <cellStyle name="Output 2 6 2 5 2" xfId="36017" xr:uid="{00000000-0005-0000-0000-00005AC20000}"/>
    <cellStyle name="Output 2 6 2 6" xfId="36018" xr:uid="{00000000-0005-0000-0000-00005BC20000}"/>
    <cellStyle name="Output 2 6 2 7" xfId="53629" xr:uid="{00000000-0005-0000-0000-00005CC20000}"/>
    <cellStyle name="Output 2 6 3" xfId="36019" xr:uid="{00000000-0005-0000-0000-00005DC20000}"/>
    <cellStyle name="Output 2 6 3 2" xfId="36020" xr:uid="{00000000-0005-0000-0000-00005EC20000}"/>
    <cellStyle name="Output 2 6 3 2 2" xfId="36021" xr:uid="{00000000-0005-0000-0000-00005FC20000}"/>
    <cellStyle name="Output 2 6 3 2 2 2" xfId="36022" xr:uid="{00000000-0005-0000-0000-000060C20000}"/>
    <cellStyle name="Output 2 6 3 2 3" xfId="36023" xr:uid="{00000000-0005-0000-0000-000061C20000}"/>
    <cellStyle name="Output 2 6 3 2 3 2" xfId="36024" xr:uid="{00000000-0005-0000-0000-000062C20000}"/>
    <cellStyle name="Output 2 6 3 2 4" xfId="36025" xr:uid="{00000000-0005-0000-0000-000063C20000}"/>
    <cellStyle name="Output 2 6 3 2 5" xfId="53632" xr:uid="{00000000-0005-0000-0000-000064C20000}"/>
    <cellStyle name="Output 2 6 3 3" xfId="36026" xr:uid="{00000000-0005-0000-0000-000065C20000}"/>
    <cellStyle name="Output 2 6 3 3 2" xfId="36027" xr:uid="{00000000-0005-0000-0000-000066C20000}"/>
    <cellStyle name="Output 2 6 3 3 2 2" xfId="36028" xr:uid="{00000000-0005-0000-0000-000067C20000}"/>
    <cellStyle name="Output 2 6 3 3 3" xfId="36029" xr:uid="{00000000-0005-0000-0000-000068C20000}"/>
    <cellStyle name="Output 2 6 3 3 3 2" xfId="36030" xr:uid="{00000000-0005-0000-0000-000069C20000}"/>
    <cellStyle name="Output 2 6 3 3 4" xfId="36031" xr:uid="{00000000-0005-0000-0000-00006AC20000}"/>
    <cellStyle name="Output 2 6 3 4" xfId="36032" xr:uid="{00000000-0005-0000-0000-00006BC20000}"/>
    <cellStyle name="Output 2 6 3 4 2" xfId="36033" xr:uid="{00000000-0005-0000-0000-00006CC20000}"/>
    <cellStyle name="Output 2 6 3 5" xfId="36034" xr:uid="{00000000-0005-0000-0000-00006DC20000}"/>
    <cellStyle name="Output 2 6 3 5 2" xfId="36035" xr:uid="{00000000-0005-0000-0000-00006EC20000}"/>
    <cellStyle name="Output 2 6 3 6" xfId="36036" xr:uid="{00000000-0005-0000-0000-00006FC20000}"/>
    <cellStyle name="Output 2 6 3 7" xfId="53631" xr:uid="{00000000-0005-0000-0000-000070C20000}"/>
    <cellStyle name="Output 2 6 4" xfId="36037" xr:uid="{00000000-0005-0000-0000-000071C20000}"/>
    <cellStyle name="Output 2 6 4 2" xfId="36038" xr:uid="{00000000-0005-0000-0000-000072C20000}"/>
    <cellStyle name="Output 2 6 4 2 2" xfId="36039" xr:uid="{00000000-0005-0000-0000-000073C20000}"/>
    <cellStyle name="Output 2 6 4 2 3" xfId="53634" xr:uid="{00000000-0005-0000-0000-000074C20000}"/>
    <cellStyle name="Output 2 6 4 3" xfId="36040" xr:uid="{00000000-0005-0000-0000-000075C20000}"/>
    <cellStyle name="Output 2 6 4 3 2" xfId="36041" xr:uid="{00000000-0005-0000-0000-000076C20000}"/>
    <cellStyle name="Output 2 6 4 4" xfId="36042" xr:uid="{00000000-0005-0000-0000-000077C20000}"/>
    <cellStyle name="Output 2 6 4 5" xfId="53633" xr:uid="{00000000-0005-0000-0000-000078C20000}"/>
    <cellStyle name="Output 2 6 5" xfId="36043" xr:uid="{00000000-0005-0000-0000-000079C20000}"/>
    <cellStyle name="Output 2 6 5 2" xfId="36044" xr:uid="{00000000-0005-0000-0000-00007AC20000}"/>
    <cellStyle name="Output 2 6 5 2 2" xfId="36045" xr:uid="{00000000-0005-0000-0000-00007BC20000}"/>
    <cellStyle name="Output 2 6 5 3" xfId="36046" xr:uid="{00000000-0005-0000-0000-00007CC20000}"/>
    <cellStyle name="Output 2 6 5 3 2" xfId="36047" xr:uid="{00000000-0005-0000-0000-00007DC20000}"/>
    <cellStyle name="Output 2 6 5 4" xfId="36048" xr:uid="{00000000-0005-0000-0000-00007EC20000}"/>
    <cellStyle name="Output 2 6 5 5" xfId="53635" xr:uid="{00000000-0005-0000-0000-00007FC20000}"/>
    <cellStyle name="Output 2 6 6" xfId="36049" xr:uid="{00000000-0005-0000-0000-000080C20000}"/>
    <cellStyle name="Output 2 6 6 2" xfId="36050" xr:uid="{00000000-0005-0000-0000-000081C20000}"/>
    <cellStyle name="Output 2 6 7" xfId="36051" xr:uid="{00000000-0005-0000-0000-000082C20000}"/>
    <cellStyle name="Output 2 6 7 2" xfId="36052" xr:uid="{00000000-0005-0000-0000-000083C20000}"/>
    <cellStyle name="Output 2 6 8" xfId="36053" xr:uid="{00000000-0005-0000-0000-000084C20000}"/>
    <cellStyle name="Output 2 6 9" xfId="53628" xr:uid="{00000000-0005-0000-0000-000085C20000}"/>
    <cellStyle name="Output 2 7" xfId="31141" xr:uid="{00000000-0005-0000-0000-000086C20000}"/>
    <cellStyle name="Output 2 7 10" xfId="53636" xr:uid="{00000000-0005-0000-0000-000087C20000}"/>
    <cellStyle name="Output 2 7 2" xfId="31142" xr:uid="{00000000-0005-0000-0000-000088C20000}"/>
    <cellStyle name="Output 2 7 2 2" xfId="31143" xr:uid="{00000000-0005-0000-0000-000089C20000}"/>
    <cellStyle name="Output 2 7 2 2 2" xfId="36057" xr:uid="{00000000-0005-0000-0000-00008AC20000}"/>
    <cellStyle name="Output 2 7 2 2 2 2" xfId="36058" xr:uid="{00000000-0005-0000-0000-00008BC20000}"/>
    <cellStyle name="Output 2 7 2 2 3" xfId="36059" xr:uid="{00000000-0005-0000-0000-00008CC20000}"/>
    <cellStyle name="Output 2 7 2 2 3 2" xfId="36060" xr:uid="{00000000-0005-0000-0000-00008DC20000}"/>
    <cellStyle name="Output 2 7 2 2 4" xfId="36061" xr:uid="{00000000-0005-0000-0000-00008EC20000}"/>
    <cellStyle name="Output 2 7 2 2 5" xfId="36056" xr:uid="{00000000-0005-0000-0000-00008FC20000}"/>
    <cellStyle name="Output 2 7 2 2 6" xfId="53638" xr:uid="{00000000-0005-0000-0000-000090C20000}"/>
    <cellStyle name="Output 2 7 2 3" xfId="36062" xr:uid="{00000000-0005-0000-0000-000091C20000}"/>
    <cellStyle name="Output 2 7 2 3 2" xfId="36063" xr:uid="{00000000-0005-0000-0000-000092C20000}"/>
    <cellStyle name="Output 2 7 2 3 2 2" xfId="36064" xr:uid="{00000000-0005-0000-0000-000093C20000}"/>
    <cellStyle name="Output 2 7 2 3 3" xfId="36065" xr:uid="{00000000-0005-0000-0000-000094C20000}"/>
    <cellStyle name="Output 2 7 2 3 3 2" xfId="36066" xr:uid="{00000000-0005-0000-0000-000095C20000}"/>
    <cellStyle name="Output 2 7 2 3 4" xfId="36067" xr:uid="{00000000-0005-0000-0000-000096C20000}"/>
    <cellStyle name="Output 2 7 2 4" xfId="36068" xr:uid="{00000000-0005-0000-0000-000097C20000}"/>
    <cellStyle name="Output 2 7 2 4 2" xfId="36069" xr:uid="{00000000-0005-0000-0000-000098C20000}"/>
    <cellStyle name="Output 2 7 2 5" xfId="36070" xr:uid="{00000000-0005-0000-0000-000099C20000}"/>
    <cellStyle name="Output 2 7 2 5 2" xfId="36071" xr:uid="{00000000-0005-0000-0000-00009AC20000}"/>
    <cellStyle name="Output 2 7 2 6" xfId="36072" xr:uid="{00000000-0005-0000-0000-00009BC20000}"/>
    <cellStyle name="Output 2 7 2 7" xfId="36055" xr:uid="{00000000-0005-0000-0000-00009CC20000}"/>
    <cellStyle name="Output 2 7 2 8" xfId="53637" xr:uid="{00000000-0005-0000-0000-00009DC20000}"/>
    <cellStyle name="Output 2 7 3" xfId="36073" xr:uid="{00000000-0005-0000-0000-00009EC20000}"/>
    <cellStyle name="Output 2 7 3 2" xfId="36074" xr:uid="{00000000-0005-0000-0000-00009FC20000}"/>
    <cellStyle name="Output 2 7 3 2 2" xfId="36075" xr:uid="{00000000-0005-0000-0000-0000A0C20000}"/>
    <cellStyle name="Output 2 7 3 2 2 2" xfId="36076" xr:uid="{00000000-0005-0000-0000-0000A1C20000}"/>
    <cellStyle name="Output 2 7 3 2 3" xfId="36077" xr:uid="{00000000-0005-0000-0000-0000A2C20000}"/>
    <cellStyle name="Output 2 7 3 2 3 2" xfId="36078" xr:uid="{00000000-0005-0000-0000-0000A3C20000}"/>
    <cellStyle name="Output 2 7 3 2 4" xfId="36079" xr:uid="{00000000-0005-0000-0000-0000A4C20000}"/>
    <cellStyle name="Output 2 7 3 2 5" xfId="53640" xr:uid="{00000000-0005-0000-0000-0000A5C20000}"/>
    <cellStyle name="Output 2 7 3 3" xfId="36080" xr:uid="{00000000-0005-0000-0000-0000A6C20000}"/>
    <cellStyle name="Output 2 7 3 3 2" xfId="36081" xr:uid="{00000000-0005-0000-0000-0000A7C20000}"/>
    <cellStyle name="Output 2 7 3 3 2 2" xfId="36082" xr:uid="{00000000-0005-0000-0000-0000A8C20000}"/>
    <cellStyle name="Output 2 7 3 3 3" xfId="36083" xr:uid="{00000000-0005-0000-0000-0000A9C20000}"/>
    <cellStyle name="Output 2 7 3 3 3 2" xfId="36084" xr:uid="{00000000-0005-0000-0000-0000AAC20000}"/>
    <cellStyle name="Output 2 7 3 3 4" xfId="36085" xr:uid="{00000000-0005-0000-0000-0000ABC20000}"/>
    <cellStyle name="Output 2 7 3 4" xfId="36086" xr:uid="{00000000-0005-0000-0000-0000ACC20000}"/>
    <cellStyle name="Output 2 7 3 4 2" xfId="36087" xr:uid="{00000000-0005-0000-0000-0000ADC20000}"/>
    <cellStyle name="Output 2 7 3 5" xfId="36088" xr:uid="{00000000-0005-0000-0000-0000AEC20000}"/>
    <cellStyle name="Output 2 7 3 5 2" xfId="36089" xr:uid="{00000000-0005-0000-0000-0000AFC20000}"/>
    <cellStyle name="Output 2 7 3 6" xfId="36090" xr:uid="{00000000-0005-0000-0000-0000B0C20000}"/>
    <cellStyle name="Output 2 7 3 7" xfId="53639" xr:uid="{00000000-0005-0000-0000-0000B1C20000}"/>
    <cellStyle name="Output 2 7 4" xfId="36091" xr:uid="{00000000-0005-0000-0000-0000B2C20000}"/>
    <cellStyle name="Output 2 7 4 2" xfId="36092" xr:uid="{00000000-0005-0000-0000-0000B3C20000}"/>
    <cellStyle name="Output 2 7 4 2 2" xfId="36093" xr:uid="{00000000-0005-0000-0000-0000B4C20000}"/>
    <cellStyle name="Output 2 7 4 3" xfId="36094" xr:uid="{00000000-0005-0000-0000-0000B5C20000}"/>
    <cellStyle name="Output 2 7 4 3 2" xfId="36095" xr:uid="{00000000-0005-0000-0000-0000B6C20000}"/>
    <cellStyle name="Output 2 7 4 4" xfId="36096" xr:uid="{00000000-0005-0000-0000-0000B7C20000}"/>
    <cellStyle name="Output 2 7 4 5" xfId="53641" xr:uid="{00000000-0005-0000-0000-0000B8C20000}"/>
    <cellStyle name="Output 2 7 5" xfId="36097" xr:uid="{00000000-0005-0000-0000-0000B9C20000}"/>
    <cellStyle name="Output 2 7 5 2" xfId="36098" xr:uid="{00000000-0005-0000-0000-0000BAC20000}"/>
    <cellStyle name="Output 2 7 5 2 2" xfId="36099" xr:uid="{00000000-0005-0000-0000-0000BBC20000}"/>
    <cellStyle name="Output 2 7 5 3" xfId="36100" xr:uid="{00000000-0005-0000-0000-0000BCC20000}"/>
    <cellStyle name="Output 2 7 5 3 2" xfId="36101" xr:uid="{00000000-0005-0000-0000-0000BDC20000}"/>
    <cellStyle name="Output 2 7 5 4" xfId="36102" xr:uid="{00000000-0005-0000-0000-0000BEC20000}"/>
    <cellStyle name="Output 2 7 6" xfId="36103" xr:uid="{00000000-0005-0000-0000-0000BFC20000}"/>
    <cellStyle name="Output 2 7 6 2" xfId="36104" xr:uid="{00000000-0005-0000-0000-0000C0C20000}"/>
    <cellStyle name="Output 2 7 7" xfId="36105" xr:uid="{00000000-0005-0000-0000-0000C1C20000}"/>
    <cellStyle name="Output 2 7 7 2" xfId="36106" xr:uid="{00000000-0005-0000-0000-0000C2C20000}"/>
    <cellStyle name="Output 2 7 8" xfId="36107" xr:uid="{00000000-0005-0000-0000-0000C3C20000}"/>
    <cellStyle name="Output 2 7 9" xfId="36054" xr:uid="{00000000-0005-0000-0000-0000C4C20000}"/>
    <cellStyle name="Output 2 8" xfId="31144" xr:uid="{00000000-0005-0000-0000-0000C5C20000}"/>
    <cellStyle name="Output 2 8 2" xfId="36109" xr:uid="{00000000-0005-0000-0000-0000C6C20000}"/>
    <cellStyle name="Output 2 8 2 2" xfId="36110" xr:uid="{00000000-0005-0000-0000-0000C7C20000}"/>
    <cellStyle name="Output 2 8 2 2 2" xfId="36111" xr:uid="{00000000-0005-0000-0000-0000C8C20000}"/>
    <cellStyle name="Output 2 8 2 3" xfId="36112" xr:uid="{00000000-0005-0000-0000-0000C9C20000}"/>
    <cellStyle name="Output 2 8 2 3 2" xfId="36113" xr:uid="{00000000-0005-0000-0000-0000CAC20000}"/>
    <cellStyle name="Output 2 8 2 4" xfId="36114" xr:uid="{00000000-0005-0000-0000-0000CBC20000}"/>
    <cellStyle name="Output 2 8 3" xfId="36115" xr:uid="{00000000-0005-0000-0000-0000CCC20000}"/>
    <cellStyle name="Output 2 8 3 2" xfId="36116" xr:uid="{00000000-0005-0000-0000-0000CDC20000}"/>
    <cellStyle name="Output 2 8 3 2 2" xfId="36117" xr:uid="{00000000-0005-0000-0000-0000CEC20000}"/>
    <cellStyle name="Output 2 8 3 3" xfId="36118" xr:uid="{00000000-0005-0000-0000-0000CFC20000}"/>
    <cellStyle name="Output 2 8 3 3 2" xfId="36119" xr:uid="{00000000-0005-0000-0000-0000D0C20000}"/>
    <cellStyle name="Output 2 8 3 4" xfId="36120" xr:uid="{00000000-0005-0000-0000-0000D1C20000}"/>
    <cellStyle name="Output 2 8 4" xfId="36121" xr:uid="{00000000-0005-0000-0000-0000D2C20000}"/>
    <cellStyle name="Output 2 8 4 2" xfId="36122" xr:uid="{00000000-0005-0000-0000-0000D3C20000}"/>
    <cellStyle name="Output 2 8 5" xfId="36123" xr:uid="{00000000-0005-0000-0000-0000D4C20000}"/>
    <cellStyle name="Output 2 8 5 2" xfId="36124" xr:uid="{00000000-0005-0000-0000-0000D5C20000}"/>
    <cellStyle name="Output 2 8 6" xfId="36125" xr:uid="{00000000-0005-0000-0000-0000D6C20000}"/>
    <cellStyle name="Output 2 8 7" xfId="36108" xr:uid="{00000000-0005-0000-0000-0000D7C20000}"/>
    <cellStyle name="Output 2 9" xfId="36126" xr:uid="{00000000-0005-0000-0000-0000D8C20000}"/>
    <cellStyle name="Output 2 9 2" xfId="36127" xr:uid="{00000000-0005-0000-0000-0000D9C20000}"/>
    <cellStyle name="Output 2 9 2 2" xfId="36128" xr:uid="{00000000-0005-0000-0000-0000DAC20000}"/>
    <cellStyle name="Output 2 9 2 2 2" xfId="36129" xr:uid="{00000000-0005-0000-0000-0000DBC20000}"/>
    <cellStyle name="Output 2 9 2 3" xfId="36130" xr:uid="{00000000-0005-0000-0000-0000DCC20000}"/>
    <cellStyle name="Output 2 9 2 3 2" xfId="36131" xr:uid="{00000000-0005-0000-0000-0000DDC20000}"/>
    <cellStyle name="Output 2 9 2 4" xfId="36132" xr:uid="{00000000-0005-0000-0000-0000DEC20000}"/>
    <cellStyle name="Output 2 9 3" xfId="36133" xr:uid="{00000000-0005-0000-0000-0000DFC20000}"/>
    <cellStyle name="Output 2 9 3 2" xfId="36134" xr:uid="{00000000-0005-0000-0000-0000E0C20000}"/>
    <cellStyle name="Output 2 9 3 2 2" xfId="36135" xr:uid="{00000000-0005-0000-0000-0000E1C20000}"/>
    <cellStyle name="Output 2 9 3 3" xfId="36136" xr:uid="{00000000-0005-0000-0000-0000E2C20000}"/>
    <cellStyle name="Output 2 9 3 3 2" xfId="36137" xr:uid="{00000000-0005-0000-0000-0000E3C20000}"/>
    <cellStyle name="Output 2 9 3 4" xfId="36138" xr:uid="{00000000-0005-0000-0000-0000E4C20000}"/>
    <cellStyle name="Output 2 9 4" xfId="36139" xr:uid="{00000000-0005-0000-0000-0000E5C20000}"/>
    <cellStyle name="Output 2 9 4 2" xfId="36140" xr:uid="{00000000-0005-0000-0000-0000E6C20000}"/>
    <cellStyle name="Output 2 9 5" xfId="36141" xr:uid="{00000000-0005-0000-0000-0000E7C20000}"/>
    <cellStyle name="Output 2 9 5 2" xfId="36142" xr:uid="{00000000-0005-0000-0000-0000E8C20000}"/>
    <cellStyle name="Output 2 9 6" xfId="36143" xr:uid="{00000000-0005-0000-0000-0000E9C20000}"/>
    <cellStyle name="Output 3" xfId="31145" xr:uid="{00000000-0005-0000-0000-0000EAC20000}"/>
    <cellStyle name="Output 3 10" xfId="36144" xr:uid="{00000000-0005-0000-0000-0000EBC20000}"/>
    <cellStyle name="Output 3 10 2" xfId="53642" xr:uid="{00000000-0005-0000-0000-0000ECC20000}"/>
    <cellStyle name="Output 3 11" xfId="42142" xr:uid="{00000000-0005-0000-0000-0000EDC20000}"/>
    <cellStyle name="Output 3 2" xfId="31146" xr:uid="{00000000-0005-0000-0000-0000EEC20000}"/>
    <cellStyle name="Output 3 2 2" xfId="31147" xr:uid="{00000000-0005-0000-0000-0000EFC20000}"/>
    <cellStyle name="Output 3 2 2 2" xfId="31148" xr:uid="{00000000-0005-0000-0000-0000F0C20000}"/>
    <cellStyle name="Output 3 2 2 2 2" xfId="31149" xr:uid="{00000000-0005-0000-0000-0000F1C20000}"/>
    <cellStyle name="Output 3 2 2 2 2 2" xfId="31150" xr:uid="{00000000-0005-0000-0000-0000F2C20000}"/>
    <cellStyle name="Output 3 2 2 2 2 2 2" xfId="53647" xr:uid="{00000000-0005-0000-0000-0000F3C20000}"/>
    <cellStyle name="Output 3 2 2 2 2 3" xfId="53646" xr:uid="{00000000-0005-0000-0000-0000F4C20000}"/>
    <cellStyle name="Output 3 2 2 2 3" xfId="53648" xr:uid="{00000000-0005-0000-0000-0000F5C20000}"/>
    <cellStyle name="Output 3 2 2 2 4" xfId="53645" xr:uid="{00000000-0005-0000-0000-0000F6C20000}"/>
    <cellStyle name="Output 3 2 2 3" xfId="40669" xr:uid="{00000000-0005-0000-0000-0000F7C20000}"/>
    <cellStyle name="Output 3 2 2 3 2" xfId="53650" xr:uid="{00000000-0005-0000-0000-0000F8C20000}"/>
    <cellStyle name="Output 3 2 2 3 3" xfId="53649" xr:uid="{00000000-0005-0000-0000-0000F9C20000}"/>
    <cellStyle name="Output 3 2 2 4" xfId="53651" xr:uid="{00000000-0005-0000-0000-0000FAC20000}"/>
    <cellStyle name="Output 3 2 2 5" xfId="53644" xr:uid="{00000000-0005-0000-0000-0000FBC20000}"/>
    <cellStyle name="Output 3 2 3" xfId="31151" xr:uid="{00000000-0005-0000-0000-0000FCC20000}"/>
    <cellStyle name="Output 3 2 3 2" xfId="31152" xr:uid="{00000000-0005-0000-0000-0000FDC20000}"/>
    <cellStyle name="Output 3 2 3 2 2" xfId="31153" xr:uid="{00000000-0005-0000-0000-0000FEC20000}"/>
    <cellStyle name="Output 3 2 3 2 2 2" xfId="53654" xr:uid="{00000000-0005-0000-0000-0000FFC20000}"/>
    <cellStyle name="Output 3 2 3 2 3" xfId="53653" xr:uid="{00000000-0005-0000-0000-000000C30000}"/>
    <cellStyle name="Output 3 2 3 3" xfId="40672" xr:uid="{00000000-0005-0000-0000-000001C30000}"/>
    <cellStyle name="Output 3 2 3 3 2" xfId="53656" xr:uid="{00000000-0005-0000-0000-000002C30000}"/>
    <cellStyle name="Output 3 2 3 3 3" xfId="53655" xr:uid="{00000000-0005-0000-0000-000003C30000}"/>
    <cellStyle name="Output 3 2 3 4" xfId="53657" xr:uid="{00000000-0005-0000-0000-000004C30000}"/>
    <cellStyle name="Output 3 2 3 5" xfId="53652" xr:uid="{00000000-0005-0000-0000-000005C30000}"/>
    <cellStyle name="Output 3 2 4" xfId="31154" xr:uid="{00000000-0005-0000-0000-000006C30000}"/>
    <cellStyle name="Output 3 2 4 2" xfId="31155" xr:uid="{00000000-0005-0000-0000-000007C30000}"/>
    <cellStyle name="Output 3 2 4 2 2" xfId="31156" xr:uid="{00000000-0005-0000-0000-000008C30000}"/>
    <cellStyle name="Output 3 2 4 2 2 2" xfId="53660" xr:uid="{00000000-0005-0000-0000-000009C30000}"/>
    <cellStyle name="Output 3 2 4 2 3" xfId="53659" xr:uid="{00000000-0005-0000-0000-00000AC30000}"/>
    <cellStyle name="Output 3 2 4 3" xfId="40673" xr:uid="{00000000-0005-0000-0000-00000BC30000}"/>
    <cellStyle name="Output 3 2 4 3 2" xfId="53661" xr:uid="{00000000-0005-0000-0000-00000CC30000}"/>
    <cellStyle name="Output 3 2 4 4" xfId="53658" xr:uid="{00000000-0005-0000-0000-00000DC30000}"/>
    <cellStyle name="Output 3 2 5" xfId="31157" xr:uid="{00000000-0005-0000-0000-00000EC30000}"/>
    <cellStyle name="Output 3 2 5 2" xfId="31158" xr:uid="{00000000-0005-0000-0000-00000FC30000}"/>
    <cellStyle name="Output 3 2 5 2 2" xfId="31159" xr:uid="{00000000-0005-0000-0000-000010C30000}"/>
    <cellStyle name="Output 3 2 5 2 2 2" xfId="53664" xr:uid="{00000000-0005-0000-0000-000011C30000}"/>
    <cellStyle name="Output 3 2 5 2 3" xfId="53663" xr:uid="{00000000-0005-0000-0000-000012C30000}"/>
    <cellStyle name="Output 3 2 5 3" xfId="40675" xr:uid="{00000000-0005-0000-0000-000013C30000}"/>
    <cellStyle name="Output 3 2 5 3 2" xfId="53665" xr:uid="{00000000-0005-0000-0000-000014C30000}"/>
    <cellStyle name="Output 3 2 5 4" xfId="53662" xr:uid="{00000000-0005-0000-0000-000015C30000}"/>
    <cellStyle name="Output 3 2 6" xfId="53666" xr:uid="{00000000-0005-0000-0000-000016C30000}"/>
    <cellStyle name="Output 3 2 7" xfId="53643" xr:uid="{00000000-0005-0000-0000-000017C30000}"/>
    <cellStyle name="Output 3 3" xfId="31160" xr:uid="{00000000-0005-0000-0000-000018C30000}"/>
    <cellStyle name="Output 3 3 2" xfId="31161" xr:uid="{00000000-0005-0000-0000-000019C30000}"/>
    <cellStyle name="Output 3 3 2 2" xfId="31162" xr:uid="{00000000-0005-0000-0000-00001AC30000}"/>
    <cellStyle name="Output 3 3 2 2 2" xfId="31163" xr:uid="{00000000-0005-0000-0000-00001BC30000}"/>
    <cellStyle name="Output 3 3 2 2 2 2" xfId="31164" xr:uid="{00000000-0005-0000-0000-00001CC30000}"/>
    <cellStyle name="Output 3 3 2 2 2 2 2" xfId="53671" xr:uid="{00000000-0005-0000-0000-00001DC30000}"/>
    <cellStyle name="Output 3 3 2 2 2 3" xfId="53670" xr:uid="{00000000-0005-0000-0000-00001EC30000}"/>
    <cellStyle name="Output 3 3 2 2 3" xfId="53672" xr:uid="{00000000-0005-0000-0000-00001FC30000}"/>
    <cellStyle name="Output 3 3 2 2 4" xfId="53669" xr:uid="{00000000-0005-0000-0000-000020C30000}"/>
    <cellStyle name="Output 3 3 2 3" xfId="40679" xr:uid="{00000000-0005-0000-0000-000021C30000}"/>
    <cellStyle name="Output 3 3 2 3 2" xfId="53674" xr:uid="{00000000-0005-0000-0000-000022C30000}"/>
    <cellStyle name="Output 3 3 2 3 3" xfId="53673" xr:uid="{00000000-0005-0000-0000-000023C30000}"/>
    <cellStyle name="Output 3 3 2 4" xfId="53675" xr:uid="{00000000-0005-0000-0000-000024C30000}"/>
    <cellStyle name="Output 3 3 2 5" xfId="53668" xr:uid="{00000000-0005-0000-0000-000025C30000}"/>
    <cellStyle name="Output 3 3 3" xfId="31165" xr:uid="{00000000-0005-0000-0000-000026C30000}"/>
    <cellStyle name="Output 3 3 3 2" xfId="31166" xr:uid="{00000000-0005-0000-0000-000027C30000}"/>
    <cellStyle name="Output 3 3 3 2 2" xfId="31167" xr:uid="{00000000-0005-0000-0000-000028C30000}"/>
    <cellStyle name="Output 3 3 3 2 2 2" xfId="53678" xr:uid="{00000000-0005-0000-0000-000029C30000}"/>
    <cellStyle name="Output 3 3 3 2 3" xfId="53677" xr:uid="{00000000-0005-0000-0000-00002AC30000}"/>
    <cellStyle name="Output 3 3 3 3" xfId="40682" xr:uid="{00000000-0005-0000-0000-00002BC30000}"/>
    <cellStyle name="Output 3 3 3 3 2" xfId="53680" xr:uid="{00000000-0005-0000-0000-00002CC30000}"/>
    <cellStyle name="Output 3 3 3 3 3" xfId="53679" xr:uid="{00000000-0005-0000-0000-00002DC30000}"/>
    <cellStyle name="Output 3 3 3 4" xfId="53681" xr:uid="{00000000-0005-0000-0000-00002EC30000}"/>
    <cellStyle name="Output 3 3 3 5" xfId="53676" xr:uid="{00000000-0005-0000-0000-00002FC30000}"/>
    <cellStyle name="Output 3 3 4" xfId="31168" xr:uid="{00000000-0005-0000-0000-000030C30000}"/>
    <cellStyle name="Output 3 3 4 2" xfId="31169" xr:uid="{00000000-0005-0000-0000-000031C30000}"/>
    <cellStyle name="Output 3 3 4 2 2" xfId="31170" xr:uid="{00000000-0005-0000-0000-000032C30000}"/>
    <cellStyle name="Output 3 3 4 2 2 2" xfId="53684" xr:uid="{00000000-0005-0000-0000-000033C30000}"/>
    <cellStyle name="Output 3 3 4 2 3" xfId="53683" xr:uid="{00000000-0005-0000-0000-000034C30000}"/>
    <cellStyle name="Output 3 3 4 3" xfId="40683" xr:uid="{00000000-0005-0000-0000-000035C30000}"/>
    <cellStyle name="Output 3 3 4 3 2" xfId="53685" xr:uid="{00000000-0005-0000-0000-000036C30000}"/>
    <cellStyle name="Output 3 3 4 4" xfId="53682" xr:uid="{00000000-0005-0000-0000-000037C30000}"/>
    <cellStyle name="Output 3 3 5" xfId="31171" xr:uid="{00000000-0005-0000-0000-000038C30000}"/>
    <cellStyle name="Output 3 3 5 2" xfId="31172" xr:uid="{00000000-0005-0000-0000-000039C30000}"/>
    <cellStyle name="Output 3 3 5 2 2" xfId="31173" xr:uid="{00000000-0005-0000-0000-00003AC30000}"/>
    <cellStyle name="Output 3 3 5 2 2 2" xfId="53688" xr:uid="{00000000-0005-0000-0000-00003BC30000}"/>
    <cellStyle name="Output 3 3 5 2 3" xfId="53687" xr:uid="{00000000-0005-0000-0000-00003CC30000}"/>
    <cellStyle name="Output 3 3 5 3" xfId="40685" xr:uid="{00000000-0005-0000-0000-00003DC30000}"/>
    <cellStyle name="Output 3 3 5 3 2" xfId="53689" xr:uid="{00000000-0005-0000-0000-00003EC30000}"/>
    <cellStyle name="Output 3 3 5 4" xfId="53686" xr:uid="{00000000-0005-0000-0000-00003FC30000}"/>
    <cellStyle name="Output 3 3 6" xfId="53690" xr:uid="{00000000-0005-0000-0000-000040C30000}"/>
    <cellStyle name="Output 3 3 7" xfId="53667" xr:uid="{00000000-0005-0000-0000-000041C30000}"/>
    <cellStyle name="Output 3 4" xfId="31174" xr:uid="{00000000-0005-0000-0000-000042C30000}"/>
    <cellStyle name="Output 3 4 2" xfId="31175" xr:uid="{00000000-0005-0000-0000-000043C30000}"/>
    <cellStyle name="Output 3 4 2 2" xfId="31176" xr:uid="{00000000-0005-0000-0000-000044C30000}"/>
    <cellStyle name="Output 3 4 2 2 2" xfId="31177" xr:uid="{00000000-0005-0000-0000-000045C30000}"/>
    <cellStyle name="Output 3 4 2 2 2 2" xfId="53694" xr:uid="{00000000-0005-0000-0000-000046C30000}"/>
    <cellStyle name="Output 3 4 2 2 3" xfId="53693" xr:uid="{00000000-0005-0000-0000-000047C30000}"/>
    <cellStyle name="Output 3 4 2 3" xfId="40689" xr:uid="{00000000-0005-0000-0000-000048C30000}"/>
    <cellStyle name="Output 3 4 2 3 2" xfId="53696" xr:uid="{00000000-0005-0000-0000-000049C30000}"/>
    <cellStyle name="Output 3 4 2 3 3" xfId="53695" xr:uid="{00000000-0005-0000-0000-00004AC30000}"/>
    <cellStyle name="Output 3 4 2 4" xfId="53697" xr:uid="{00000000-0005-0000-0000-00004BC30000}"/>
    <cellStyle name="Output 3 4 2 5" xfId="53692" xr:uid="{00000000-0005-0000-0000-00004CC30000}"/>
    <cellStyle name="Output 3 4 3" xfId="31178" xr:uid="{00000000-0005-0000-0000-00004DC30000}"/>
    <cellStyle name="Output 3 4 3 2" xfId="31179" xr:uid="{00000000-0005-0000-0000-00004EC30000}"/>
    <cellStyle name="Output 3 4 3 2 2" xfId="31180" xr:uid="{00000000-0005-0000-0000-00004FC30000}"/>
    <cellStyle name="Output 3 4 3 2 2 2" xfId="53700" xr:uid="{00000000-0005-0000-0000-000050C30000}"/>
    <cellStyle name="Output 3 4 3 2 3" xfId="53699" xr:uid="{00000000-0005-0000-0000-000051C30000}"/>
    <cellStyle name="Output 3 4 3 3" xfId="40692" xr:uid="{00000000-0005-0000-0000-000052C30000}"/>
    <cellStyle name="Output 3 4 3 3 2" xfId="53702" xr:uid="{00000000-0005-0000-0000-000053C30000}"/>
    <cellStyle name="Output 3 4 3 3 3" xfId="53701" xr:uid="{00000000-0005-0000-0000-000054C30000}"/>
    <cellStyle name="Output 3 4 3 4" xfId="53703" xr:uid="{00000000-0005-0000-0000-000055C30000}"/>
    <cellStyle name="Output 3 4 3 5" xfId="53698" xr:uid="{00000000-0005-0000-0000-000056C30000}"/>
    <cellStyle name="Output 3 4 4" xfId="31181" xr:uid="{00000000-0005-0000-0000-000057C30000}"/>
    <cellStyle name="Output 3 4 4 2" xfId="31182" xr:uid="{00000000-0005-0000-0000-000058C30000}"/>
    <cellStyle name="Output 3 4 4 2 2" xfId="31183" xr:uid="{00000000-0005-0000-0000-000059C30000}"/>
    <cellStyle name="Output 3 4 4 2 2 2" xfId="53706" xr:uid="{00000000-0005-0000-0000-00005AC30000}"/>
    <cellStyle name="Output 3 4 4 2 3" xfId="53705" xr:uid="{00000000-0005-0000-0000-00005BC30000}"/>
    <cellStyle name="Output 3 4 4 3" xfId="53707" xr:uid="{00000000-0005-0000-0000-00005CC30000}"/>
    <cellStyle name="Output 3 4 4 4" xfId="53704" xr:uid="{00000000-0005-0000-0000-00005DC30000}"/>
    <cellStyle name="Output 3 4 5" xfId="40695" xr:uid="{00000000-0005-0000-0000-00005EC30000}"/>
    <cellStyle name="Output 3 4 5 2" xfId="53709" xr:uid="{00000000-0005-0000-0000-00005FC30000}"/>
    <cellStyle name="Output 3 4 5 3" xfId="53708" xr:uid="{00000000-0005-0000-0000-000060C30000}"/>
    <cellStyle name="Output 3 4 6" xfId="53710" xr:uid="{00000000-0005-0000-0000-000061C30000}"/>
    <cellStyle name="Output 3 4 7" xfId="53691" xr:uid="{00000000-0005-0000-0000-000062C30000}"/>
    <cellStyle name="Output 3 5" xfId="31184" xr:uid="{00000000-0005-0000-0000-000063C30000}"/>
    <cellStyle name="Output 3 5 2" xfId="31185" xr:uid="{00000000-0005-0000-0000-000064C30000}"/>
    <cellStyle name="Output 3 5 2 2" xfId="31186" xr:uid="{00000000-0005-0000-0000-000065C30000}"/>
    <cellStyle name="Output 3 5 2 2 2" xfId="31187" xr:uid="{00000000-0005-0000-0000-000066C30000}"/>
    <cellStyle name="Output 3 5 2 2 2 2" xfId="53714" xr:uid="{00000000-0005-0000-0000-000067C30000}"/>
    <cellStyle name="Output 3 5 2 2 3" xfId="53713" xr:uid="{00000000-0005-0000-0000-000068C30000}"/>
    <cellStyle name="Output 3 5 2 3" xfId="40699" xr:uid="{00000000-0005-0000-0000-000069C30000}"/>
    <cellStyle name="Output 3 5 2 3 2" xfId="53716" xr:uid="{00000000-0005-0000-0000-00006AC30000}"/>
    <cellStyle name="Output 3 5 2 3 3" xfId="53715" xr:uid="{00000000-0005-0000-0000-00006BC30000}"/>
    <cellStyle name="Output 3 5 2 4" xfId="53717" xr:uid="{00000000-0005-0000-0000-00006CC30000}"/>
    <cellStyle name="Output 3 5 2 5" xfId="53712" xr:uid="{00000000-0005-0000-0000-00006DC30000}"/>
    <cellStyle name="Output 3 5 3" xfId="31188" xr:uid="{00000000-0005-0000-0000-00006EC30000}"/>
    <cellStyle name="Output 3 5 3 2" xfId="31189" xr:uid="{00000000-0005-0000-0000-00006FC30000}"/>
    <cellStyle name="Output 3 5 3 2 2" xfId="31190" xr:uid="{00000000-0005-0000-0000-000070C30000}"/>
    <cellStyle name="Output 3 5 3 2 2 2" xfId="53720" xr:uid="{00000000-0005-0000-0000-000071C30000}"/>
    <cellStyle name="Output 3 5 3 2 3" xfId="53719" xr:uid="{00000000-0005-0000-0000-000072C30000}"/>
    <cellStyle name="Output 3 5 3 3" xfId="40702" xr:uid="{00000000-0005-0000-0000-000073C30000}"/>
    <cellStyle name="Output 3 5 3 3 2" xfId="53722" xr:uid="{00000000-0005-0000-0000-000074C30000}"/>
    <cellStyle name="Output 3 5 3 3 3" xfId="53721" xr:uid="{00000000-0005-0000-0000-000075C30000}"/>
    <cellStyle name="Output 3 5 3 4" xfId="53723" xr:uid="{00000000-0005-0000-0000-000076C30000}"/>
    <cellStyle name="Output 3 5 3 5" xfId="53718" xr:uid="{00000000-0005-0000-0000-000077C30000}"/>
    <cellStyle name="Output 3 5 4" xfId="31191" xr:uid="{00000000-0005-0000-0000-000078C30000}"/>
    <cellStyle name="Output 3 5 4 2" xfId="31192" xr:uid="{00000000-0005-0000-0000-000079C30000}"/>
    <cellStyle name="Output 3 5 4 2 2" xfId="53725" xr:uid="{00000000-0005-0000-0000-00007AC30000}"/>
    <cellStyle name="Output 3 5 4 3" xfId="53724" xr:uid="{00000000-0005-0000-0000-00007BC30000}"/>
    <cellStyle name="Output 3 5 5" xfId="40704" xr:uid="{00000000-0005-0000-0000-00007CC30000}"/>
    <cellStyle name="Output 3 5 5 2" xfId="53727" xr:uid="{00000000-0005-0000-0000-00007DC30000}"/>
    <cellStyle name="Output 3 5 5 3" xfId="53726" xr:uid="{00000000-0005-0000-0000-00007EC30000}"/>
    <cellStyle name="Output 3 5 6" xfId="53728" xr:uid="{00000000-0005-0000-0000-00007FC30000}"/>
    <cellStyle name="Output 3 5 7" xfId="53711" xr:uid="{00000000-0005-0000-0000-000080C30000}"/>
    <cellStyle name="Output 3 6" xfId="31193" xr:uid="{00000000-0005-0000-0000-000081C30000}"/>
    <cellStyle name="Output 3 6 2" xfId="31194" xr:uid="{00000000-0005-0000-0000-000082C30000}"/>
    <cellStyle name="Output 3 6 2 2" xfId="31195" xr:uid="{00000000-0005-0000-0000-000083C30000}"/>
    <cellStyle name="Output 3 6 2 2 2" xfId="53731" xr:uid="{00000000-0005-0000-0000-000084C30000}"/>
    <cellStyle name="Output 3 6 2 3" xfId="53730" xr:uid="{00000000-0005-0000-0000-000085C30000}"/>
    <cellStyle name="Output 3 6 3" xfId="40707" xr:uid="{00000000-0005-0000-0000-000086C30000}"/>
    <cellStyle name="Output 3 6 3 2" xfId="53733" xr:uid="{00000000-0005-0000-0000-000087C30000}"/>
    <cellStyle name="Output 3 6 3 3" xfId="53732" xr:uid="{00000000-0005-0000-0000-000088C30000}"/>
    <cellStyle name="Output 3 6 4" xfId="53734" xr:uid="{00000000-0005-0000-0000-000089C30000}"/>
    <cellStyle name="Output 3 6 5" xfId="53729" xr:uid="{00000000-0005-0000-0000-00008AC30000}"/>
    <cellStyle name="Output 3 7" xfId="31196" xr:uid="{00000000-0005-0000-0000-00008BC30000}"/>
    <cellStyle name="Output 3 7 2" xfId="31197" xr:uid="{00000000-0005-0000-0000-00008CC30000}"/>
    <cellStyle name="Output 3 7 2 2" xfId="31198" xr:uid="{00000000-0005-0000-0000-00008DC30000}"/>
    <cellStyle name="Output 3 7 2 2 2" xfId="53737" xr:uid="{00000000-0005-0000-0000-00008EC30000}"/>
    <cellStyle name="Output 3 7 2 3" xfId="53736" xr:uid="{00000000-0005-0000-0000-00008FC30000}"/>
    <cellStyle name="Output 3 7 3" xfId="40710" xr:uid="{00000000-0005-0000-0000-000090C30000}"/>
    <cellStyle name="Output 3 7 3 2" xfId="53739" xr:uid="{00000000-0005-0000-0000-000091C30000}"/>
    <cellStyle name="Output 3 7 3 3" xfId="53738" xr:uid="{00000000-0005-0000-0000-000092C30000}"/>
    <cellStyle name="Output 3 7 4" xfId="53740" xr:uid="{00000000-0005-0000-0000-000093C30000}"/>
    <cellStyle name="Output 3 7 5" xfId="53735" xr:uid="{00000000-0005-0000-0000-000094C30000}"/>
    <cellStyle name="Output 3 8" xfId="31199" xr:uid="{00000000-0005-0000-0000-000095C30000}"/>
    <cellStyle name="Output 3 8 2" xfId="31200" xr:uid="{00000000-0005-0000-0000-000096C30000}"/>
    <cellStyle name="Output 3 8 2 2" xfId="31201" xr:uid="{00000000-0005-0000-0000-000097C30000}"/>
    <cellStyle name="Output 3 8 2 2 2" xfId="53743" xr:uid="{00000000-0005-0000-0000-000098C30000}"/>
    <cellStyle name="Output 3 8 2 3" xfId="53742" xr:uid="{00000000-0005-0000-0000-000099C30000}"/>
    <cellStyle name="Output 3 8 3" xfId="40711" xr:uid="{00000000-0005-0000-0000-00009AC30000}"/>
    <cellStyle name="Output 3 8 3 2" xfId="53744" xr:uid="{00000000-0005-0000-0000-00009BC30000}"/>
    <cellStyle name="Output 3 8 4" xfId="53741" xr:uid="{00000000-0005-0000-0000-00009CC30000}"/>
    <cellStyle name="Output 3 9" xfId="31202" xr:uid="{00000000-0005-0000-0000-00009DC30000}"/>
    <cellStyle name="Output 3 9 2" xfId="31203" xr:uid="{00000000-0005-0000-0000-00009EC30000}"/>
    <cellStyle name="Output 3 9 2 2" xfId="31204" xr:uid="{00000000-0005-0000-0000-00009FC30000}"/>
    <cellStyle name="Output 3 9 2 2 2" xfId="53747" xr:uid="{00000000-0005-0000-0000-0000A0C30000}"/>
    <cellStyle name="Output 3 9 2 3" xfId="53746" xr:uid="{00000000-0005-0000-0000-0000A1C30000}"/>
    <cellStyle name="Output 3 9 3" xfId="40713" xr:uid="{00000000-0005-0000-0000-0000A2C30000}"/>
    <cellStyle name="Output 3 9 3 2" xfId="53748" xr:uid="{00000000-0005-0000-0000-0000A3C30000}"/>
    <cellStyle name="Output 3 9 4" xfId="53745" xr:uid="{00000000-0005-0000-0000-0000A4C30000}"/>
    <cellStyle name="Output 4" xfId="31205" xr:uid="{00000000-0005-0000-0000-0000A5C30000}"/>
    <cellStyle name="Output 4 10" xfId="31206" xr:uid="{00000000-0005-0000-0000-0000A6C30000}"/>
    <cellStyle name="Output 4 10 2" xfId="31207" xr:uid="{00000000-0005-0000-0000-0000A7C30000}"/>
    <cellStyle name="Output 4 10 2 2" xfId="31208" xr:uid="{00000000-0005-0000-0000-0000A8C30000}"/>
    <cellStyle name="Output 4 10 2 2 2" xfId="53752" xr:uid="{00000000-0005-0000-0000-0000A9C30000}"/>
    <cellStyle name="Output 4 10 2 3" xfId="53751" xr:uid="{00000000-0005-0000-0000-0000AAC30000}"/>
    <cellStyle name="Output 4 10 3" xfId="40715" xr:uid="{00000000-0005-0000-0000-0000ABC30000}"/>
    <cellStyle name="Output 4 10 3 2" xfId="53753" xr:uid="{00000000-0005-0000-0000-0000ACC30000}"/>
    <cellStyle name="Output 4 10 4" xfId="53750" xr:uid="{00000000-0005-0000-0000-0000ADC30000}"/>
    <cellStyle name="Output 4 11" xfId="31209" xr:uid="{00000000-0005-0000-0000-0000AEC30000}"/>
    <cellStyle name="Output 4 11 2" xfId="31210" xr:uid="{00000000-0005-0000-0000-0000AFC30000}"/>
    <cellStyle name="Output 4 11 2 2" xfId="53755" xr:uid="{00000000-0005-0000-0000-0000B0C30000}"/>
    <cellStyle name="Output 4 11 3" xfId="53754" xr:uid="{00000000-0005-0000-0000-0000B1C30000}"/>
    <cellStyle name="Output 4 12" xfId="53756" xr:uid="{00000000-0005-0000-0000-0000B2C30000}"/>
    <cellStyle name="Output 4 13" xfId="53749" xr:uid="{00000000-0005-0000-0000-0000B3C30000}"/>
    <cellStyle name="Output 4 2" xfId="31211" xr:uid="{00000000-0005-0000-0000-0000B4C30000}"/>
    <cellStyle name="Output 4 2 2" xfId="31212" xr:uid="{00000000-0005-0000-0000-0000B5C30000}"/>
    <cellStyle name="Output 4 2 2 2" xfId="31213" xr:uid="{00000000-0005-0000-0000-0000B6C30000}"/>
    <cellStyle name="Output 4 2 2 2 2" xfId="31214" xr:uid="{00000000-0005-0000-0000-0000B7C30000}"/>
    <cellStyle name="Output 4 2 2 2 2 2" xfId="31215" xr:uid="{00000000-0005-0000-0000-0000B8C30000}"/>
    <cellStyle name="Output 4 2 2 2 2 2 2" xfId="53761" xr:uid="{00000000-0005-0000-0000-0000B9C30000}"/>
    <cellStyle name="Output 4 2 2 2 2 3" xfId="53760" xr:uid="{00000000-0005-0000-0000-0000BAC30000}"/>
    <cellStyle name="Output 4 2 2 2 3" xfId="53762" xr:uid="{00000000-0005-0000-0000-0000BBC30000}"/>
    <cellStyle name="Output 4 2 2 2 4" xfId="53759" xr:uid="{00000000-0005-0000-0000-0000BCC30000}"/>
    <cellStyle name="Output 4 2 2 3" xfId="40720" xr:uid="{00000000-0005-0000-0000-0000BDC30000}"/>
    <cellStyle name="Output 4 2 2 3 2" xfId="53764" xr:uid="{00000000-0005-0000-0000-0000BEC30000}"/>
    <cellStyle name="Output 4 2 2 3 3" xfId="53763" xr:uid="{00000000-0005-0000-0000-0000BFC30000}"/>
    <cellStyle name="Output 4 2 2 4" xfId="53765" xr:uid="{00000000-0005-0000-0000-0000C0C30000}"/>
    <cellStyle name="Output 4 2 2 5" xfId="53758" xr:uid="{00000000-0005-0000-0000-0000C1C30000}"/>
    <cellStyle name="Output 4 2 3" xfId="31216" xr:uid="{00000000-0005-0000-0000-0000C2C30000}"/>
    <cellStyle name="Output 4 2 3 2" xfId="31217" xr:uid="{00000000-0005-0000-0000-0000C3C30000}"/>
    <cellStyle name="Output 4 2 3 2 2" xfId="31218" xr:uid="{00000000-0005-0000-0000-0000C4C30000}"/>
    <cellStyle name="Output 4 2 3 2 2 2" xfId="53768" xr:uid="{00000000-0005-0000-0000-0000C5C30000}"/>
    <cellStyle name="Output 4 2 3 2 3" xfId="53767" xr:uid="{00000000-0005-0000-0000-0000C6C30000}"/>
    <cellStyle name="Output 4 2 3 3" xfId="40723" xr:uid="{00000000-0005-0000-0000-0000C7C30000}"/>
    <cellStyle name="Output 4 2 3 3 2" xfId="53770" xr:uid="{00000000-0005-0000-0000-0000C8C30000}"/>
    <cellStyle name="Output 4 2 3 3 3" xfId="53769" xr:uid="{00000000-0005-0000-0000-0000C9C30000}"/>
    <cellStyle name="Output 4 2 3 4" xfId="53771" xr:uid="{00000000-0005-0000-0000-0000CAC30000}"/>
    <cellStyle name="Output 4 2 3 5" xfId="53766" xr:uid="{00000000-0005-0000-0000-0000CBC30000}"/>
    <cellStyle name="Output 4 2 4" xfId="31219" xr:uid="{00000000-0005-0000-0000-0000CCC30000}"/>
    <cellStyle name="Output 4 2 4 2" xfId="31220" xr:uid="{00000000-0005-0000-0000-0000CDC30000}"/>
    <cellStyle name="Output 4 2 4 2 2" xfId="31221" xr:uid="{00000000-0005-0000-0000-0000CEC30000}"/>
    <cellStyle name="Output 4 2 4 2 2 2" xfId="53774" xr:uid="{00000000-0005-0000-0000-0000CFC30000}"/>
    <cellStyle name="Output 4 2 4 2 3" xfId="53773" xr:uid="{00000000-0005-0000-0000-0000D0C30000}"/>
    <cellStyle name="Output 4 2 4 3" xfId="40724" xr:uid="{00000000-0005-0000-0000-0000D1C30000}"/>
    <cellStyle name="Output 4 2 4 3 2" xfId="53775" xr:uid="{00000000-0005-0000-0000-0000D2C30000}"/>
    <cellStyle name="Output 4 2 4 4" xfId="53772" xr:uid="{00000000-0005-0000-0000-0000D3C30000}"/>
    <cellStyle name="Output 4 2 5" xfId="31222" xr:uid="{00000000-0005-0000-0000-0000D4C30000}"/>
    <cellStyle name="Output 4 2 5 2" xfId="31223" xr:uid="{00000000-0005-0000-0000-0000D5C30000}"/>
    <cellStyle name="Output 4 2 5 2 2" xfId="31224" xr:uid="{00000000-0005-0000-0000-0000D6C30000}"/>
    <cellStyle name="Output 4 2 5 2 2 2" xfId="53778" xr:uid="{00000000-0005-0000-0000-0000D7C30000}"/>
    <cellStyle name="Output 4 2 5 2 3" xfId="53777" xr:uid="{00000000-0005-0000-0000-0000D8C30000}"/>
    <cellStyle name="Output 4 2 5 3" xfId="40726" xr:uid="{00000000-0005-0000-0000-0000D9C30000}"/>
    <cellStyle name="Output 4 2 5 3 2" xfId="53779" xr:uid="{00000000-0005-0000-0000-0000DAC30000}"/>
    <cellStyle name="Output 4 2 5 4" xfId="53776" xr:uid="{00000000-0005-0000-0000-0000DBC30000}"/>
    <cellStyle name="Output 4 2 6" xfId="53780" xr:uid="{00000000-0005-0000-0000-0000DCC30000}"/>
    <cellStyle name="Output 4 2 7" xfId="53757" xr:uid="{00000000-0005-0000-0000-0000DDC30000}"/>
    <cellStyle name="Output 4 3" xfId="31225" xr:uid="{00000000-0005-0000-0000-0000DEC30000}"/>
    <cellStyle name="Output 4 3 2" xfId="31226" xr:uid="{00000000-0005-0000-0000-0000DFC30000}"/>
    <cellStyle name="Output 4 3 2 2" xfId="31227" xr:uid="{00000000-0005-0000-0000-0000E0C30000}"/>
    <cellStyle name="Output 4 3 2 2 2" xfId="31228" xr:uid="{00000000-0005-0000-0000-0000E1C30000}"/>
    <cellStyle name="Output 4 3 2 2 2 2" xfId="31229" xr:uid="{00000000-0005-0000-0000-0000E2C30000}"/>
    <cellStyle name="Output 4 3 2 2 2 2 2" xfId="53785" xr:uid="{00000000-0005-0000-0000-0000E3C30000}"/>
    <cellStyle name="Output 4 3 2 2 2 3" xfId="53784" xr:uid="{00000000-0005-0000-0000-0000E4C30000}"/>
    <cellStyle name="Output 4 3 2 2 3" xfId="53786" xr:uid="{00000000-0005-0000-0000-0000E5C30000}"/>
    <cellStyle name="Output 4 3 2 2 4" xfId="53783" xr:uid="{00000000-0005-0000-0000-0000E6C30000}"/>
    <cellStyle name="Output 4 3 2 3" xfId="40730" xr:uid="{00000000-0005-0000-0000-0000E7C30000}"/>
    <cellStyle name="Output 4 3 2 3 2" xfId="53788" xr:uid="{00000000-0005-0000-0000-0000E8C30000}"/>
    <cellStyle name="Output 4 3 2 3 3" xfId="53787" xr:uid="{00000000-0005-0000-0000-0000E9C30000}"/>
    <cellStyle name="Output 4 3 2 4" xfId="53789" xr:uid="{00000000-0005-0000-0000-0000EAC30000}"/>
    <cellStyle name="Output 4 3 2 5" xfId="53782" xr:uid="{00000000-0005-0000-0000-0000EBC30000}"/>
    <cellStyle name="Output 4 3 3" xfId="31230" xr:uid="{00000000-0005-0000-0000-0000ECC30000}"/>
    <cellStyle name="Output 4 3 3 2" xfId="31231" xr:uid="{00000000-0005-0000-0000-0000EDC30000}"/>
    <cellStyle name="Output 4 3 3 2 2" xfId="31232" xr:uid="{00000000-0005-0000-0000-0000EEC30000}"/>
    <cellStyle name="Output 4 3 3 2 2 2" xfId="53792" xr:uid="{00000000-0005-0000-0000-0000EFC30000}"/>
    <cellStyle name="Output 4 3 3 2 3" xfId="53791" xr:uid="{00000000-0005-0000-0000-0000F0C30000}"/>
    <cellStyle name="Output 4 3 3 3" xfId="40732" xr:uid="{00000000-0005-0000-0000-0000F1C30000}"/>
    <cellStyle name="Output 4 3 3 3 2" xfId="53794" xr:uid="{00000000-0005-0000-0000-0000F2C30000}"/>
    <cellStyle name="Output 4 3 3 3 3" xfId="53793" xr:uid="{00000000-0005-0000-0000-0000F3C30000}"/>
    <cellStyle name="Output 4 3 3 4" xfId="53795" xr:uid="{00000000-0005-0000-0000-0000F4C30000}"/>
    <cellStyle name="Output 4 3 3 5" xfId="53790" xr:uid="{00000000-0005-0000-0000-0000F5C30000}"/>
    <cellStyle name="Output 4 3 4" xfId="31233" xr:uid="{00000000-0005-0000-0000-0000F6C30000}"/>
    <cellStyle name="Output 4 3 4 2" xfId="31234" xr:uid="{00000000-0005-0000-0000-0000F7C30000}"/>
    <cellStyle name="Output 4 3 4 2 2" xfId="31235" xr:uid="{00000000-0005-0000-0000-0000F8C30000}"/>
    <cellStyle name="Output 4 3 4 2 2 2" xfId="53798" xr:uid="{00000000-0005-0000-0000-0000F9C30000}"/>
    <cellStyle name="Output 4 3 4 2 3" xfId="53797" xr:uid="{00000000-0005-0000-0000-0000FAC30000}"/>
    <cellStyle name="Output 4 3 4 3" xfId="40733" xr:uid="{00000000-0005-0000-0000-0000FBC30000}"/>
    <cellStyle name="Output 4 3 4 3 2" xfId="53799" xr:uid="{00000000-0005-0000-0000-0000FCC30000}"/>
    <cellStyle name="Output 4 3 4 4" xfId="53796" xr:uid="{00000000-0005-0000-0000-0000FDC30000}"/>
    <cellStyle name="Output 4 3 5" xfId="31236" xr:uid="{00000000-0005-0000-0000-0000FEC30000}"/>
    <cellStyle name="Output 4 3 5 2" xfId="31237" xr:uid="{00000000-0005-0000-0000-0000FFC30000}"/>
    <cellStyle name="Output 4 3 5 2 2" xfId="31238" xr:uid="{00000000-0005-0000-0000-000000C40000}"/>
    <cellStyle name="Output 4 3 5 2 2 2" xfId="53802" xr:uid="{00000000-0005-0000-0000-000001C40000}"/>
    <cellStyle name="Output 4 3 5 2 3" xfId="53801" xr:uid="{00000000-0005-0000-0000-000002C40000}"/>
    <cellStyle name="Output 4 3 5 3" xfId="40734" xr:uid="{00000000-0005-0000-0000-000003C40000}"/>
    <cellStyle name="Output 4 3 5 3 2" xfId="53803" xr:uid="{00000000-0005-0000-0000-000004C40000}"/>
    <cellStyle name="Output 4 3 5 4" xfId="53800" xr:uid="{00000000-0005-0000-0000-000005C40000}"/>
    <cellStyle name="Output 4 3 6" xfId="53804" xr:uid="{00000000-0005-0000-0000-000006C40000}"/>
    <cellStyle name="Output 4 3 7" xfId="53781" xr:uid="{00000000-0005-0000-0000-000007C40000}"/>
    <cellStyle name="Output 4 4" xfId="31239" xr:uid="{00000000-0005-0000-0000-000008C40000}"/>
    <cellStyle name="Output 4 4 2" xfId="31240" xr:uid="{00000000-0005-0000-0000-000009C40000}"/>
    <cellStyle name="Output 4 4 2 2" xfId="31241" xr:uid="{00000000-0005-0000-0000-00000AC40000}"/>
    <cellStyle name="Output 4 4 2 2 2" xfId="31242" xr:uid="{00000000-0005-0000-0000-00000BC40000}"/>
    <cellStyle name="Output 4 4 2 2 2 2" xfId="53808" xr:uid="{00000000-0005-0000-0000-00000CC40000}"/>
    <cellStyle name="Output 4 4 2 2 3" xfId="53807" xr:uid="{00000000-0005-0000-0000-00000DC40000}"/>
    <cellStyle name="Output 4 4 2 3" xfId="40735" xr:uid="{00000000-0005-0000-0000-00000EC40000}"/>
    <cellStyle name="Output 4 4 2 3 2" xfId="53810" xr:uid="{00000000-0005-0000-0000-00000FC40000}"/>
    <cellStyle name="Output 4 4 2 3 3" xfId="53809" xr:uid="{00000000-0005-0000-0000-000010C40000}"/>
    <cellStyle name="Output 4 4 2 4" xfId="53811" xr:uid="{00000000-0005-0000-0000-000011C40000}"/>
    <cellStyle name="Output 4 4 2 5" xfId="53806" xr:uid="{00000000-0005-0000-0000-000012C40000}"/>
    <cellStyle name="Output 4 4 3" xfId="31243" xr:uid="{00000000-0005-0000-0000-000013C40000}"/>
    <cellStyle name="Output 4 4 3 2" xfId="31244" xr:uid="{00000000-0005-0000-0000-000014C40000}"/>
    <cellStyle name="Output 4 4 3 2 2" xfId="31245" xr:uid="{00000000-0005-0000-0000-000015C40000}"/>
    <cellStyle name="Output 4 4 3 2 2 2" xfId="53814" xr:uid="{00000000-0005-0000-0000-000016C40000}"/>
    <cellStyle name="Output 4 4 3 2 3" xfId="53813" xr:uid="{00000000-0005-0000-0000-000017C40000}"/>
    <cellStyle name="Output 4 4 3 3" xfId="40736" xr:uid="{00000000-0005-0000-0000-000018C40000}"/>
    <cellStyle name="Output 4 4 3 3 2" xfId="53816" xr:uid="{00000000-0005-0000-0000-000019C40000}"/>
    <cellStyle name="Output 4 4 3 3 3" xfId="53815" xr:uid="{00000000-0005-0000-0000-00001AC40000}"/>
    <cellStyle name="Output 4 4 3 4" xfId="53817" xr:uid="{00000000-0005-0000-0000-00001BC40000}"/>
    <cellStyle name="Output 4 4 3 5" xfId="53812" xr:uid="{00000000-0005-0000-0000-00001CC40000}"/>
    <cellStyle name="Output 4 4 4" xfId="31246" xr:uid="{00000000-0005-0000-0000-00001DC40000}"/>
    <cellStyle name="Output 4 4 4 2" xfId="31247" xr:uid="{00000000-0005-0000-0000-00001EC40000}"/>
    <cellStyle name="Output 4 4 4 2 2" xfId="31248" xr:uid="{00000000-0005-0000-0000-00001FC40000}"/>
    <cellStyle name="Output 4 4 4 2 2 2" xfId="53820" xr:uid="{00000000-0005-0000-0000-000020C40000}"/>
    <cellStyle name="Output 4 4 4 2 3" xfId="53819" xr:uid="{00000000-0005-0000-0000-000021C40000}"/>
    <cellStyle name="Output 4 4 4 3" xfId="53821" xr:uid="{00000000-0005-0000-0000-000022C40000}"/>
    <cellStyle name="Output 4 4 4 4" xfId="53818" xr:uid="{00000000-0005-0000-0000-000023C40000}"/>
    <cellStyle name="Output 4 4 5" xfId="40737" xr:uid="{00000000-0005-0000-0000-000024C40000}"/>
    <cellStyle name="Output 4 4 5 2" xfId="53823" xr:uid="{00000000-0005-0000-0000-000025C40000}"/>
    <cellStyle name="Output 4 4 5 3" xfId="53822" xr:uid="{00000000-0005-0000-0000-000026C40000}"/>
    <cellStyle name="Output 4 4 6" xfId="53824" xr:uid="{00000000-0005-0000-0000-000027C40000}"/>
    <cellStyle name="Output 4 4 7" xfId="53805" xr:uid="{00000000-0005-0000-0000-000028C40000}"/>
    <cellStyle name="Output 4 5" xfId="31249" xr:uid="{00000000-0005-0000-0000-000029C40000}"/>
    <cellStyle name="Output 4 5 2" xfId="31250" xr:uid="{00000000-0005-0000-0000-00002AC40000}"/>
    <cellStyle name="Output 4 5 2 2" xfId="31251" xr:uid="{00000000-0005-0000-0000-00002BC40000}"/>
    <cellStyle name="Output 4 5 2 2 2" xfId="31252" xr:uid="{00000000-0005-0000-0000-00002CC40000}"/>
    <cellStyle name="Output 4 5 2 2 2 2" xfId="53828" xr:uid="{00000000-0005-0000-0000-00002DC40000}"/>
    <cellStyle name="Output 4 5 2 2 3" xfId="53827" xr:uid="{00000000-0005-0000-0000-00002EC40000}"/>
    <cellStyle name="Output 4 5 2 3" xfId="40738" xr:uid="{00000000-0005-0000-0000-00002FC40000}"/>
    <cellStyle name="Output 4 5 2 3 2" xfId="53830" xr:uid="{00000000-0005-0000-0000-000030C40000}"/>
    <cellStyle name="Output 4 5 2 3 3" xfId="53829" xr:uid="{00000000-0005-0000-0000-000031C40000}"/>
    <cellStyle name="Output 4 5 2 4" xfId="53831" xr:uid="{00000000-0005-0000-0000-000032C40000}"/>
    <cellStyle name="Output 4 5 2 5" xfId="53826" xr:uid="{00000000-0005-0000-0000-000033C40000}"/>
    <cellStyle name="Output 4 5 3" xfId="31253" xr:uid="{00000000-0005-0000-0000-000034C40000}"/>
    <cellStyle name="Output 4 5 3 2" xfId="31254" xr:uid="{00000000-0005-0000-0000-000035C40000}"/>
    <cellStyle name="Output 4 5 3 2 2" xfId="31255" xr:uid="{00000000-0005-0000-0000-000036C40000}"/>
    <cellStyle name="Output 4 5 3 2 2 2" xfId="53834" xr:uid="{00000000-0005-0000-0000-000037C40000}"/>
    <cellStyle name="Output 4 5 3 2 3" xfId="53833" xr:uid="{00000000-0005-0000-0000-000038C40000}"/>
    <cellStyle name="Output 4 5 3 3" xfId="40739" xr:uid="{00000000-0005-0000-0000-000039C40000}"/>
    <cellStyle name="Output 4 5 3 3 2" xfId="53836" xr:uid="{00000000-0005-0000-0000-00003AC40000}"/>
    <cellStyle name="Output 4 5 3 3 3" xfId="53835" xr:uid="{00000000-0005-0000-0000-00003BC40000}"/>
    <cellStyle name="Output 4 5 3 4" xfId="53837" xr:uid="{00000000-0005-0000-0000-00003CC40000}"/>
    <cellStyle name="Output 4 5 3 5" xfId="53832" xr:uid="{00000000-0005-0000-0000-00003DC40000}"/>
    <cellStyle name="Output 4 5 4" xfId="31256" xr:uid="{00000000-0005-0000-0000-00003EC40000}"/>
    <cellStyle name="Output 4 5 4 2" xfId="31257" xr:uid="{00000000-0005-0000-0000-00003FC40000}"/>
    <cellStyle name="Output 4 5 4 2 2" xfId="53839" xr:uid="{00000000-0005-0000-0000-000040C40000}"/>
    <cellStyle name="Output 4 5 4 3" xfId="53838" xr:uid="{00000000-0005-0000-0000-000041C40000}"/>
    <cellStyle name="Output 4 5 5" xfId="40740" xr:uid="{00000000-0005-0000-0000-000042C40000}"/>
    <cellStyle name="Output 4 5 5 2" xfId="53841" xr:uid="{00000000-0005-0000-0000-000043C40000}"/>
    <cellStyle name="Output 4 5 5 3" xfId="53840" xr:uid="{00000000-0005-0000-0000-000044C40000}"/>
    <cellStyle name="Output 4 5 6" xfId="53842" xr:uid="{00000000-0005-0000-0000-000045C40000}"/>
    <cellStyle name="Output 4 5 7" xfId="53825" xr:uid="{00000000-0005-0000-0000-000046C40000}"/>
    <cellStyle name="Output 4 6" xfId="31258" xr:uid="{00000000-0005-0000-0000-000047C40000}"/>
    <cellStyle name="Output 4 6 2" xfId="31259" xr:uid="{00000000-0005-0000-0000-000048C40000}"/>
    <cellStyle name="Output 4 6 2 2" xfId="31260" xr:uid="{00000000-0005-0000-0000-000049C40000}"/>
    <cellStyle name="Output 4 6 2 2 2" xfId="53845" xr:uid="{00000000-0005-0000-0000-00004AC40000}"/>
    <cellStyle name="Output 4 6 2 3" xfId="53844" xr:uid="{00000000-0005-0000-0000-00004BC40000}"/>
    <cellStyle name="Output 4 6 3" xfId="40741" xr:uid="{00000000-0005-0000-0000-00004CC40000}"/>
    <cellStyle name="Output 4 6 3 2" xfId="53847" xr:uid="{00000000-0005-0000-0000-00004DC40000}"/>
    <cellStyle name="Output 4 6 3 3" xfId="53846" xr:uid="{00000000-0005-0000-0000-00004EC40000}"/>
    <cellStyle name="Output 4 6 4" xfId="53848" xr:uid="{00000000-0005-0000-0000-00004FC40000}"/>
    <cellStyle name="Output 4 6 5" xfId="53843" xr:uid="{00000000-0005-0000-0000-000050C40000}"/>
    <cellStyle name="Output 4 7" xfId="31261" xr:uid="{00000000-0005-0000-0000-000051C40000}"/>
    <cellStyle name="Output 4 8" xfId="31262" xr:uid="{00000000-0005-0000-0000-000052C40000}"/>
    <cellStyle name="Output 4 8 2" xfId="31263" xr:uid="{00000000-0005-0000-0000-000053C40000}"/>
    <cellStyle name="Output 4 8 2 2" xfId="31264" xr:uid="{00000000-0005-0000-0000-000054C40000}"/>
    <cellStyle name="Output 4 8 2 2 2" xfId="53851" xr:uid="{00000000-0005-0000-0000-000055C40000}"/>
    <cellStyle name="Output 4 8 2 3" xfId="53850" xr:uid="{00000000-0005-0000-0000-000056C40000}"/>
    <cellStyle name="Output 4 8 3" xfId="40742" xr:uid="{00000000-0005-0000-0000-000057C40000}"/>
    <cellStyle name="Output 4 8 3 2" xfId="53853" xr:uid="{00000000-0005-0000-0000-000058C40000}"/>
    <cellStyle name="Output 4 8 3 3" xfId="53852" xr:uid="{00000000-0005-0000-0000-000059C40000}"/>
    <cellStyle name="Output 4 8 4" xfId="53854" xr:uid="{00000000-0005-0000-0000-00005AC40000}"/>
    <cellStyle name="Output 4 8 5" xfId="53849" xr:uid="{00000000-0005-0000-0000-00005BC40000}"/>
    <cellStyle name="Output 4 9" xfId="31265" xr:uid="{00000000-0005-0000-0000-00005CC40000}"/>
    <cellStyle name="Output 4 9 2" xfId="31266" xr:uid="{00000000-0005-0000-0000-00005DC40000}"/>
    <cellStyle name="Output 4 9 2 2" xfId="31267" xr:uid="{00000000-0005-0000-0000-00005EC40000}"/>
    <cellStyle name="Output 4 9 2 2 2" xfId="53857" xr:uid="{00000000-0005-0000-0000-00005FC40000}"/>
    <cellStyle name="Output 4 9 2 3" xfId="53856" xr:uid="{00000000-0005-0000-0000-000060C40000}"/>
    <cellStyle name="Output 4 9 3" xfId="40743" xr:uid="{00000000-0005-0000-0000-000061C40000}"/>
    <cellStyle name="Output 4 9 3 2" xfId="53858" xr:uid="{00000000-0005-0000-0000-000062C40000}"/>
    <cellStyle name="Output 4 9 4" xfId="53855" xr:uid="{00000000-0005-0000-0000-000063C40000}"/>
    <cellStyle name="Output 5" xfId="31268" xr:uid="{00000000-0005-0000-0000-000064C40000}"/>
    <cellStyle name="Output 5 10" xfId="31269" xr:uid="{00000000-0005-0000-0000-000065C40000}"/>
    <cellStyle name="Output 5 10 2" xfId="31270" xr:uid="{00000000-0005-0000-0000-000066C40000}"/>
    <cellStyle name="Output 5 10 2 2" xfId="53861" xr:uid="{00000000-0005-0000-0000-000067C40000}"/>
    <cellStyle name="Output 5 10 3" xfId="53860" xr:uid="{00000000-0005-0000-0000-000068C40000}"/>
    <cellStyle name="Output 5 11" xfId="40744" xr:uid="{00000000-0005-0000-0000-000069C40000}"/>
    <cellStyle name="Output 5 11 2" xfId="53863" xr:uid="{00000000-0005-0000-0000-00006AC40000}"/>
    <cellStyle name="Output 5 11 3" xfId="53862" xr:uid="{00000000-0005-0000-0000-00006BC40000}"/>
    <cellStyle name="Output 5 12" xfId="40745" xr:uid="{00000000-0005-0000-0000-00006CC40000}"/>
    <cellStyle name="Output 5 12 2" xfId="53865" xr:uid="{00000000-0005-0000-0000-00006DC40000}"/>
    <cellStyle name="Output 5 12 3" xfId="53864" xr:uid="{00000000-0005-0000-0000-00006EC40000}"/>
    <cellStyle name="Output 5 13" xfId="53866" xr:uid="{00000000-0005-0000-0000-00006FC40000}"/>
    <cellStyle name="Output 5 14" xfId="53859" xr:uid="{00000000-0005-0000-0000-000070C40000}"/>
    <cellStyle name="Output 5 2" xfId="31271" xr:uid="{00000000-0005-0000-0000-000071C40000}"/>
    <cellStyle name="Output 5 2 2" xfId="31272" xr:uid="{00000000-0005-0000-0000-000072C40000}"/>
    <cellStyle name="Output 5 2 2 2" xfId="31273" xr:uid="{00000000-0005-0000-0000-000073C40000}"/>
    <cellStyle name="Output 5 2 2 2 2" xfId="31274" xr:uid="{00000000-0005-0000-0000-000074C40000}"/>
    <cellStyle name="Output 5 2 2 2 2 2" xfId="31275" xr:uid="{00000000-0005-0000-0000-000075C40000}"/>
    <cellStyle name="Output 5 2 2 2 2 2 2" xfId="53871" xr:uid="{00000000-0005-0000-0000-000076C40000}"/>
    <cellStyle name="Output 5 2 2 2 2 3" xfId="53870" xr:uid="{00000000-0005-0000-0000-000077C40000}"/>
    <cellStyle name="Output 5 2 2 2 3" xfId="53872" xr:uid="{00000000-0005-0000-0000-000078C40000}"/>
    <cellStyle name="Output 5 2 2 2 4" xfId="53869" xr:uid="{00000000-0005-0000-0000-000079C40000}"/>
    <cellStyle name="Output 5 2 2 3" xfId="40746" xr:uid="{00000000-0005-0000-0000-00007AC40000}"/>
    <cellStyle name="Output 5 2 2 3 2" xfId="53874" xr:uid="{00000000-0005-0000-0000-00007BC40000}"/>
    <cellStyle name="Output 5 2 2 3 3" xfId="53873" xr:uid="{00000000-0005-0000-0000-00007CC40000}"/>
    <cellStyle name="Output 5 2 2 4" xfId="53875" xr:uid="{00000000-0005-0000-0000-00007DC40000}"/>
    <cellStyle name="Output 5 2 2 5" xfId="53868" xr:uid="{00000000-0005-0000-0000-00007EC40000}"/>
    <cellStyle name="Output 5 2 3" xfId="31276" xr:uid="{00000000-0005-0000-0000-00007FC40000}"/>
    <cellStyle name="Output 5 2 3 2" xfId="31277" xr:uid="{00000000-0005-0000-0000-000080C40000}"/>
    <cellStyle name="Output 5 2 3 2 2" xfId="31278" xr:uid="{00000000-0005-0000-0000-000081C40000}"/>
    <cellStyle name="Output 5 2 3 2 2 2" xfId="53878" xr:uid="{00000000-0005-0000-0000-000082C40000}"/>
    <cellStyle name="Output 5 2 3 2 3" xfId="53877" xr:uid="{00000000-0005-0000-0000-000083C40000}"/>
    <cellStyle name="Output 5 2 3 3" xfId="40747" xr:uid="{00000000-0005-0000-0000-000084C40000}"/>
    <cellStyle name="Output 5 2 3 3 2" xfId="53880" xr:uid="{00000000-0005-0000-0000-000085C40000}"/>
    <cellStyle name="Output 5 2 3 3 3" xfId="53879" xr:uid="{00000000-0005-0000-0000-000086C40000}"/>
    <cellStyle name="Output 5 2 3 4" xfId="53881" xr:uid="{00000000-0005-0000-0000-000087C40000}"/>
    <cellStyle name="Output 5 2 3 5" xfId="53876" xr:uid="{00000000-0005-0000-0000-000088C40000}"/>
    <cellStyle name="Output 5 2 4" xfId="31279" xr:uid="{00000000-0005-0000-0000-000089C40000}"/>
    <cellStyle name="Output 5 2 4 2" xfId="31280" xr:uid="{00000000-0005-0000-0000-00008AC40000}"/>
    <cellStyle name="Output 5 2 4 2 2" xfId="31281" xr:uid="{00000000-0005-0000-0000-00008BC40000}"/>
    <cellStyle name="Output 5 2 4 2 2 2" xfId="53884" xr:uid="{00000000-0005-0000-0000-00008CC40000}"/>
    <cellStyle name="Output 5 2 4 2 3" xfId="53883" xr:uid="{00000000-0005-0000-0000-00008DC40000}"/>
    <cellStyle name="Output 5 2 4 3" xfId="53885" xr:uid="{00000000-0005-0000-0000-00008EC40000}"/>
    <cellStyle name="Output 5 2 4 4" xfId="53882" xr:uid="{00000000-0005-0000-0000-00008FC40000}"/>
    <cellStyle name="Output 5 2 5" xfId="40748" xr:uid="{00000000-0005-0000-0000-000090C40000}"/>
    <cellStyle name="Output 5 2 5 2" xfId="53887" xr:uid="{00000000-0005-0000-0000-000091C40000}"/>
    <cellStyle name="Output 5 2 5 3" xfId="53886" xr:uid="{00000000-0005-0000-0000-000092C40000}"/>
    <cellStyle name="Output 5 2 6" xfId="53888" xr:uid="{00000000-0005-0000-0000-000093C40000}"/>
    <cellStyle name="Output 5 2 7" xfId="53867" xr:uid="{00000000-0005-0000-0000-000094C40000}"/>
    <cellStyle name="Output 5 3" xfId="31282" xr:uid="{00000000-0005-0000-0000-000095C40000}"/>
    <cellStyle name="Output 5 3 2" xfId="31283" xr:uid="{00000000-0005-0000-0000-000096C40000}"/>
    <cellStyle name="Output 5 3 2 2" xfId="31284" xr:uid="{00000000-0005-0000-0000-000097C40000}"/>
    <cellStyle name="Output 5 3 2 2 2" xfId="31285" xr:uid="{00000000-0005-0000-0000-000098C40000}"/>
    <cellStyle name="Output 5 3 2 2 2 2" xfId="31286" xr:uid="{00000000-0005-0000-0000-000099C40000}"/>
    <cellStyle name="Output 5 3 2 2 2 2 2" xfId="53893" xr:uid="{00000000-0005-0000-0000-00009AC40000}"/>
    <cellStyle name="Output 5 3 2 2 2 3" xfId="53892" xr:uid="{00000000-0005-0000-0000-00009BC40000}"/>
    <cellStyle name="Output 5 3 2 2 3" xfId="53894" xr:uid="{00000000-0005-0000-0000-00009CC40000}"/>
    <cellStyle name="Output 5 3 2 2 4" xfId="53891" xr:uid="{00000000-0005-0000-0000-00009DC40000}"/>
    <cellStyle name="Output 5 3 2 3" xfId="40749" xr:uid="{00000000-0005-0000-0000-00009EC40000}"/>
    <cellStyle name="Output 5 3 2 3 2" xfId="53896" xr:uid="{00000000-0005-0000-0000-00009FC40000}"/>
    <cellStyle name="Output 5 3 2 3 3" xfId="53895" xr:uid="{00000000-0005-0000-0000-0000A0C40000}"/>
    <cellStyle name="Output 5 3 2 4" xfId="53897" xr:uid="{00000000-0005-0000-0000-0000A1C40000}"/>
    <cellStyle name="Output 5 3 2 5" xfId="53890" xr:uid="{00000000-0005-0000-0000-0000A2C40000}"/>
    <cellStyle name="Output 5 3 3" xfId="31287" xr:uid="{00000000-0005-0000-0000-0000A3C40000}"/>
    <cellStyle name="Output 5 3 3 2" xfId="31288" xr:uid="{00000000-0005-0000-0000-0000A4C40000}"/>
    <cellStyle name="Output 5 3 3 2 2" xfId="31289" xr:uid="{00000000-0005-0000-0000-0000A5C40000}"/>
    <cellStyle name="Output 5 3 3 2 2 2" xfId="53900" xr:uid="{00000000-0005-0000-0000-0000A6C40000}"/>
    <cellStyle name="Output 5 3 3 2 3" xfId="53899" xr:uid="{00000000-0005-0000-0000-0000A7C40000}"/>
    <cellStyle name="Output 5 3 3 3" xfId="40750" xr:uid="{00000000-0005-0000-0000-0000A8C40000}"/>
    <cellStyle name="Output 5 3 3 3 2" xfId="53902" xr:uid="{00000000-0005-0000-0000-0000A9C40000}"/>
    <cellStyle name="Output 5 3 3 3 3" xfId="53901" xr:uid="{00000000-0005-0000-0000-0000AAC40000}"/>
    <cellStyle name="Output 5 3 3 4" xfId="53903" xr:uid="{00000000-0005-0000-0000-0000ABC40000}"/>
    <cellStyle name="Output 5 3 3 5" xfId="53898" xr:uid="{00000000-0005-0000-0000-0000ACC40000}"/>
    <cellStyle name="Output 5 3 4" xfId="31290" xr:uid="{00000000-0005-0000-0000-0000ADC40000}"/>
    <cellStyle name="Output 5 3 4 2" xfId="31291" xr:uid="{00000000-0005-0000-0000-0000AEC40000}"/>
    <cellStyle name="Output 5 3 4 2 2" xfId="31292" xr:uid="{00000000-0005-0000-0000-0000AFC40000}"/>
    <cellStyle name="Output 5 3 4 2 2 2" xfId="53906" xr:uid="{00000000-0005-0000-0000-0000B0C40000}"/>
    <cellStyle name="Output 5 3 4 2 3" xfId="53905" xr:uid="{00000000-0005-0000-0000-0000B1C40000}"/>
    <cellStyle name="Output 5 3 4 3" xfId="53907" xr:uid="{00000000-0005-0000-0000-0000B2C40000}"/>
    <cellStyle name="Output 5 3 4 4" xfId="53904" xr:uid="{00000000-0005-0000-0000-0000B3C40000}"/>
    <cellStyle name="Output 5 3 5" xfId="40751" xr:uid="{00000000-0005-0000-0000-0000B4C40000}"/>
    <cellStyle name="Output 5 3 5 2" xfId="53909" xr:uid="{00000000-0005-0000-0000-0000B5C40000}"/>
    <cellStyle name="Output 5 3 5 3" xfId="53908" xr:uid="{00000000-0005-0000-0000-0000B6C40000}"/>
    <cellStyle name="Output 5 3 6" xfId="53910" xr:uid="{00000000-0005-0000-0000-0000B7C40000}"/>
    <cellStyle name="Output 5 3 7" xfId="53889" xr:uid="{00000000-0005-0000-0000-0000B8C40000}"/>
    <cellStyle name="Output 5 4" xfId="31293" xr:uid="{00000000-0005-0000-0000-0000B9C40000}"/>
    <cellStyle name="Output 5 4 2" xfId="31294" xr:uid="{00000000-0005-0000-0000-0000BAC40000}"/>
    <cellStyle name="Output 5 4 2 2" xfId="31295" xr:uid="{00000000-0005-0000-0000-0000BBC40000}"/>
    <cellStyle name="Output 5 4 2 2 2" xfId="31296" xr:uid="{00000000-0005-0000-0000-0000BCC40000}"/>
    <cellStyle name="Output 5 4 2 2 2 2" xfId="53914" xr:uid="{00000000-0005-0000-0000-0000BDC40000}"/>
    <cellStyle name="Output 5 4 2 2 3" xfId="53913" xr:uid="{00000000-0005-0000-0000-0000BEC40000}"/>
    <cellStyle name="Output 5 4 2 3" xfId="40752" xr:uid="{00000000-0005-0000-0000-0000BFC40000}"/>
    <cellStyle name="Output 5 4 2 3 2" xfId="53916" xr:uid="{00000000-0005-0000-0000-0000C0C40000}"/>
    <cellStyle name="Output 5 4 2 3 3" xfId="53915" xr:uid="{00000000-0005-0000-0000-0000C1C40000}"/>
    <cellStyle name="Output 5 4 2 4" xfId="53917" xr:uid="{00000000-0005-0000-0000-0000C2C40000}"/>
    <cellStyle name="Output 5 4 2 5" xfId="53912" xr:uid="{00000000-0005-0000-0000-0000C3C40000}"/>
    <cellStyle name="Output 5 4 3" xfId="31297" xr:uid="{00000000-0005-0000-0000-0000C4C40000}"/>
    <cellStyle name="Output 5 4 3 2" xfId="31298" xr:uid="{00000000-0005-0000-0000-0000C5C40000}"/>
    <cellStyle name="Output 5 4 3 2 2" xfId="31299" xr:uid="{00000000-0005-0000-0000-0000C6C40000}"/>
    <cellStyle name="Output 5 4 3 2 2 2" xfId="53920" xr:uid="{00000000-0005-0000-0000-0000C7C40000}"/>
    <cellStyle name="Output 5 4 3 2 3" xfId="53919" xr:uid="{00000000-0005-0000-0000-0000C8C40000}"/>
    <cellStyle name="Output 5 4 3 3" xfId="40753" xr:uid="{00000000-0005-0000-0000-0000C9C40000}"/>
    <cellStyle name="Output 5 4 3 3 2" xfId="53922" xr:uid="{00000000-0005-0000-0000-0000CAC40000}"/>
    <cellStyle name="Output 5 4 3 3 3" xfId="53921" xr:uid="{00000000-0005-0000-0000-0000CBC40000}"/>
    <cellStyle name="Output 5 4 3 4" xfId="53923" xr:uid="{00000000-0005-0000-0000-0000CCC40000}"/>
    <cellStyle name="Output 5 4 3 5" xfId="53918" xr:uid="{00000000-0005-0000-0000-0000CDC40000}"/>
    <cellStyle name="Output 5 4 4" xfId="31300" xr:uid="{00000000-0005-0000-0000-0000CEC40000}"/>
    <cellStyle name="Output 5 4 4 2" xfId="31301" xr:uid="{00000000-0005-0000-0000-0000CFC40000}"/>
    <cellStyle name="Output 5 4 4 2 2" xfId="31302" xr:uid="{00000000-0005-0000-0000-0000D0C40000}"/>
    <cellStyle name="Output 5 4 4 2 2 2" xfId="53926" xr:uid="{00000000-0005-0000-0000-0000D1C40000}"/>
    <cellStyle name="Output 5 4 4 2 3" xfId="53925" xr:uid="{00000000-0005-0000-0000-0000D2C40000}"/>
    <cellStyle name="Output 5 4 4 3" xfId="53927" xr:uid="{00000000-0005-0000-0000-0000D3C40000}"/>
    <cellStyle name="Output 5 4 4 4" xfId="53924" xr:uid="{00000000-0005-0000-0000-0000D4C40000}"/>
    <cellStyle name="Output 5 4 5" xfId="40754" xr:uid="{00000000-0005-0000-0000-0000D5C40000}"/>
    <cellStyle name="Output 5 4 5 2" xfId="53929" xr:uid="{00000000-0005-0000-0000-0000D6C40000}"/>
    <cellStyle name="Output 5 4 5 3" xfId="53928" xr:uid="{00000000-0005-0000-0000-0000D7C40000}"/>
    <cellStyle name="Output 5 4 6" xfId="53930" xr:uid="{00000000-0005-0000-0000-0000D8C40000}"/>
    <cellStyle name="Output 5 4 7" xfId="53911" xr:uid="{00000000-0005-0000-0000-0000D9C40000}"/>
    <cellStyle name="Output 5 5" xfId="31303" xr:uid="{00000000-0005-0000-0000-0000DAC40000}"/>
    <cellStyle name="Output 5 5 2" xfId="31304" xr:uid="{00000000-0005-0000-0000-0000DBC40000}"/>
    <cellStyle name="Output 5 5 2 2" xfId="31305" xr:uid="{00000000-0005-0000-0000-0000DCC40000}"/>
    <cellStyle name="Output 5 5 2 2 2" xfId="31306" xr:uid="{00000000-0005-0000-0000-0000DDC40000}"/>
    <cellStyle name="Output 5 5 2 2 2 2" xfId="53934" xr:uid="{00000000-0005-0000-0000-0000DEC40000}"/>
    <cellStyle name="Output 5 5 2 2 3" xfId="53933" xr:uid="{00000000-0005-0000-0000-0000DFC40000}"/>
    <cellStyle name="Output 5 5 2 3" xfId="40755" xr:uid="{00000000-0005-0000-0000-0000E0C40000}"/>
    <cellStyle name="Output 5 5 2 3 2" xfId="53936" xr:uid="{00000000-0005-0000-0000-0000E1C40000}"/>
    <cellStyle name="Output 5 5 2 3 3" xfId="53935" xr:uid="{00000000-0005-0000-0000-0000E2C40000}"/>
    <cellStyle name="Output 5 5 2 4" xfId="53937" xr:uid="{00000000-0005-0000-0000-0000E3C40000}"/>
    <cellStyle name="Output 5 5 2 5" xfId="53932" xr:uid="{00000000-0005-0000-0000-0000E4C40000}"/>
    <cellStyle name="Output 5 5 3" xfId="31307" xr:uid="{00000000-0005-0000-0000-0000E5C40000}"/>
    <cellStyle name="Output 5 5 3 2" xfId="31308" xr:uid="{00000000-0005-0000-0000-0000E6C40000}"/>
    <cellStyle name="Output 5 5 3 2 2" xfId="31309" xr:uid="{00000000-0005-0000-0000-0000E7C40000}"/>
    <cellStyle name="Output 5 5 3 2 2 2" xfId="53940" xr:uid="{00000000-0005-0000-0000-0000E8C40000}"/>
    <cellStyle name="Output 5 5 3 2 3" xfId="53939" xr:uid="{00000000-0005-0000-0000-0000E9C40000}"/>
    <cellStyle name="Output 5 5 3 3" xfId="40756" xr:uid="{00000000-0005-0000-0000-0000EAC40000}"/>
    <cellStyle name="Output 5 5 3 3 2" xfId="53942" xr:uid="{00000000-0005-0000-0000-0000EBC40000}"/>
    <cellStyle name="Output 5 5 3 3 3" xfId="53941" xr:uid="{00000000-0005-0000-0000-0000ECC40000}"/>
    <cellStyle name="Output 5 5 3 4" xfId="53943" xr:uid="{00000000-0005-0000-0000-0000EDC40000}"/>
    <cellStyle name="Output 5 5 3 5" xfId="53938" xr:uid="{00000000-0005-0000-0000-0000EEC40000}"/>
    <cellStyle name="Output 5 5 4" xfId="31310" xr:uid="{00000000-0005-0000-0000-0000EFC40000}"/>
    <cellStyle name="Output 5 5 4 2" xfId="31311" xr:uid="{00000000-0005-0000-0000-0000F0C40000}"/>
    <cellStyle name="Output 5 5 4 2 2" xfId="53945" xr:uid="{00000000-0005-0000-0000-0000F1C40000}"/>
    <cellStyle name="Output 5 5 4 3" xfId="53944" xr:uid="{00000000-0005-0000-0000-0000F2C40000}"/>
    <cellStyle name="Output 5 5 5" xfId="40757" xr:uid="{00000000-0005-0000-0000-0000F3C40000}"/>
    <cellStyle name="Output 5 5 5 2" xfId="53947" xr:uid="{00000000-0005-0000-0000-0000F4C40000}"/>
    <cellStyle name="Output 5 5 5 3" xfId="53946" xr:uid="{00000000-0005-0000-0000-0000F5C40000}"/>
    <cellStyle name="Output 5 5 6" xfId="53948" xr:uid="{00000000-0005-0000-0000-0000F6C40000}"/>
    <cellStyle name="Output 5 5 7" xfId="53931" xr:uid="{00000000-0005-0000-0000-0000F7C40000}"/>
    <cellStyle name="Output 5 6" xfId="31312" xr:uid="{00000000-0005-0000-0000-0000F8C40000}"/>
    <cellStyle name="Output 5 6 2" xfId="31313" xr:uid="{00000000-0005-0000-0000-0000F9C40000}"/>
    <cellStyle name="Output 5 6 2 2" xfId="31314" xr:uid="{00000000-0005-0000-0000-0000FAC40000}"/>
    <cellStyle name="Output 5 6 2 2 2" xfId="53951" xr:uid="{00000000-0005-0000-0000-0000FBC40000}"/>
    <cellStyle name="Output 5 6 2 3" xfId="53950" xr:uid="{00000000-0005-0000-0000-0000FCC40000}"/>
    <cellStyle name="Output 5 6 3" xfId="40758" xr:uid="{00000000-0005-0000-0000-0000FDC40000}"/>
    <cellStyle name="Output 5 6 3 2" xfId="53953" xr:uid="{00000000-0005-0000-0000-0000FEC40000}"/>
    <cellStyle name="Output 5 6 3 3" xfId="53952" xr:uid="{00000000-0005-0000-0000-0000FFC40000}"/>
    <cellStyle name="Output 5 6 4" xfId="53954" xr:uid="{00000000-0005-0000-0000-000000C50000}"/>
    <cellStyle name="Output 5 6 5" xfId="53949" xr:uid="{00000000-0005-0000-0000-000001C50000}"/>
    <cellStyle name="Output 5 7" xfId="31315" xr:uid="{00000000-0005-0000-0000-000002C50000}"/>
    <cellStyle name="Output 5 7 2" xfId="31316" xr:uid="{00000000-0005-0000-0000-000003C50000}"/>
    <cellStyle name="Output 5 7 2 2" xfId="31317" xr:uid="{00000000-0005-0000-0000-000004C50000}"/>
    <cellStyle name="Output 5 7 2 2 2" xfId="53957" xr:uid="{00000000-0005-0000-0000-000005C50000}"/>
    <cellStyle name="Output 5 7 2 3" xfId="53956" xr:uid="{00000000-0005-0000-0000-000006C50000}"/>
    <cellStyle name="Output 5 7 3" xfId="40759" xr:uid="{00000000-0005-0000-0000-000007C50000}"/>
    <cellStyle name="Output 5 7 3 2" xfId="53959" xr:uid="{00000000-0005-0000-0000-000008C50000}"/>
    <cellStyle name="Output 5 7 3 3" xfId="53958" xr:uid="{00000000-0005-0000-0000-000009C50000}"/>
    <cellStyle name="Output 5 7 4" xfId="53960" xr:uid="{00000000-0005-0000-0000-00000AC50000}"/>
    <cellStyle name="Output 5 7 5" xfId="53955" xr:uid="{00000000-0005-0000-0000-00000BC50000}"/>
    <cellStyle name="Output 5 8" xfId="31318" xr:uid="{00000000-0005-0000-0000-00000CC50000}"/>
    <cellStyle name="Output 5 8 2" xfId="31319" xr:uid="{00000000-0005-0000-0000-00000DC50000}"/>
    <cellStyle name="Output 5 8 2 2" xfId="31320" xr:uid="{00000000-0005-0000-0000-00000EC50000}"/>
    <cellStyle name="Output 5 8 2 2 2" xfId="53963" xr:uid="{00000000-0005-0000-0000-00000FC50000}"/>
    <cellStyle name="Output 5 8 2 3" xfId="53962" xr:uid="{00000000-0005-0000-0000-000010C50000}"/>
    <cellStyle name="Output 5 8 3" xfId="40760" xr:uid="{00000000-0005-0000-0000-000011C50000}"/>
    <cellStyle name="Output 5 8 3 2" xfId="53965" xr:uid="{00000000-0005-0000-0000-000012C50000}"/>
    <cellStyle name="Output 5 8 3 3" xfId="53964" xr:uid="{00000000-0005-0000-0000-000013C50000}"/>
    <cellStyle name="Output 5 8 4" xfId="53966" xr:uid="{00000000-0005-0000-0000-000014C50000}"/>
    <cellStyle name="Output 5 8 5" xfId="53961" xr:uid="{00000000-0005-0000-0000-000015C50000}"/>
    <cellStyle name="Output 5 9" xfId="31321" xr:uid="{00000000-0005-0000-0000-000016C50000}"/>
    <cellStyle name="Output 5 9 2" xfId="31322" xr:uid="{00000000-0005-0000-0000-000017C50000}"/>
    <cellStyle name="Output 5 9 2 2" xfId="31323" xr:uid="{00000000-0005-0000-0000-000018C50000}"/>
    <cellStyle name="Output 5 9 2 2 2" xfId="53969" xr:uid="{00000000-0005-0000-0000-000019C50000}"/>
    <cellStyle name="Output 5 9 2 3" xfId="53968" xr:uid="{00000000-0005-0000-0000-00001AC50000}"/>
    <cellStyle name="Output 5 9 3" xfId="53970" xr:uid="{00000000-0005-0000-0000-00001BC50000}"/>
    <cellStyle name="Output 5 9 4" xfId="53967" xr:uid="{00000000-0005-0000-0000-00001CC50000}"/>
    <cellStyle name="Output 6" xfId="31324" xr:uid="{00000000-0005-0000-0000-00001DC50000}"/>
    <cellStyle name="Output 6 10" xfId="31325" xr:uid="{00000000-0005-0000-0000-00001EC50000}"/>
    <cellStyle name="Output 6 10 2" xfId="31326" xr:uid="{00000000-0005-0000-0000-00001FC50000}"/>
    <cellStyle name="Output 6 10 2 2" xfId="53973" xr:uid="{00000000-0005-0000-0000-000020C50000}"/>
    <cellStyle name="Output 6 10 3" xfId="53972" xr:uid="{00000000-0005-0000-0000-000021C50000}"/>
    <cellStyle name="Output 6 11" xfId="40761" xr:uid="{00000000-0005-0000-0000-000022C50000}"/>
    <cellStyle name="Output 6 11 2" xfId="53975" xr:uid="{00000000-0005-0000-0000-000023C50000}"/>
    <cellStyle name="Output 6 11 3" xfId="53974" xr:uid="{00000000-0005-0000-0000-000024C50000}"/>
    <cellStyle name="Output 6 12" xfId="40762" xr:uid="{00000000-0005-0000-0000-000025C50000}"/>
    <cellStyle name="Output 6 12 2" xfId="53977" xr:uid="{00000000-0005-0000-0000-000026C50000}"/>
    <cellStyle name="Output 6 12 3" xfId="53976" xr:uid="{00000000-0005-0000-0000-000027C50000}"/>
    <cellStyle name="Output 6 13" xfId="53978" xr:uid="{00000000-0005-0000-0000-000028C50000}"/>
    <cellStyle name="Output 6 14" xfId="53971" xr:uid="{00000000-0005-0000-0000-000029C50000}"/>
    <cellStyle name="Output 6 2" xfId="31327" xr:uid="{00000000-0005-0000-0000-00002AC50000}"/>
    <cellStyle name="Output 6 2 2" xfId="31328" xr:uid="{00000000-0005-0000-0000-00002BC50000}"/>
    <cellStyle name="Output 6 2 2 2" xfId="31329" xr:uid="{00000000-0005-0000-0000-00002CC50000}"/>
    <cellStyle name="Output 6 2 2 2 2" xfId="31330" xr:uid="{00000000-0005-0000-0000-00002DC50000}"/>
    <cellStyle name="Output 6 2 2 2 2 2" xfId="31331" xr:uid="{00000000-0005-0000-0000-00002EC50000}"/>
    <cellStyle name="Output 6 2 2 2 2 2 2" xfId="53983" xr:uid="{00000000-0005-0000-0000-00002FC50000}"/>
    <cellStyle name="Output 6 2 2 2 2 3" xfId="53982" xr:uid="{00000000-0005-0000-0000-000030C50000}"/>
    <cellStyle name="Output 6 2 2 2 3" xfId="53984" xr:uid="{00000000-0005-0000-0000-000031C50000}"/>
    <cellStyle name="Output 6 2 2 2 4" xfId="53981" xr:uid="{00000000-0005-0000-0000-000032C50000}"/>
    <cellStyle name="Output 6 2 2 3" xfId="40763" xr:uid="{00000000-0005-0000-0000-000033C50000}"/>
    <cellStyle name="Output 6 2 2 3 2" xfId="53986" xr:uid="{00000000-0005-0000-0000-000034C50000}"/>
    <cellStyle name="Output 6 2 2 3 3" xfId="53985" xr:uid="{00000000-0005-0000-0000-000035C50000}"/>
    <cellStyle name="Output 6 2 2 4" xfId="53987" xr:uid="{00000000-0005-0000-0000-000036C50000}"/>
    <cellStyle name="Output 6 2 2 5" xfId="53980" xr:uid="{00000000-0005-0000-0000-000037C50000}"/>
    <cellStyle name="Output 6 2 3" xfId="31332" xr:uid="{00000000-0005-0000-0000-000038C50000}"/>
    <cellStyle name="Output 6 2 3 2" xfId="31333" xr:uid="{00000000-0005-0000-0000-000039C50000}"/>
    <cellStyle name="Output 6 2 3 2 2" xfId="31334" xr:uid="{00000000-0005-0000-0000-00003AC50000}"/>
    <cellStyle name="Output 6 2 3 2 2 2" xfId="53990" xr:uid="{00000000-0005-0000-0000-00003BC50000}"/>
    <cellStyle name="Output 6 2 3 2 3" xfId="53989" xr:uid="{00000000-0005-0000-0000-00003CC50000}"/>
    <cellStyle name="Output 6 2 3 3" xfId="40764" xr:uid="{00000000-0005-0000-0000-00003DC50000}"/>
    <cellStyle name="Output 6 2 3 3 2" xfId="53992" xr:uid="{00000000-0005-0000-0000-00003EC50000}"/>
    <cellStyle name="Output 6 2 3 3 3" xfId="53991" xr:uid="{00000000-0005-0000-0000-00003FC50000}"/>
    <cellStyle name="Output 6 2 3 4" xfId="53993" xr:uid="{00000000-0005-0000-0000-000040C50000}"/>
    <cellStyle name="Output 6 2 3 5" xfId="53988" xr:uid="{00000000-0005-0000-0000-000041C50000}"/>
    <cellStyle name="Output 6 2 4" xfId="31335" xr:uid="{00000000-0005-0000-0000-000042C50000}"/>
    <cellStyle name="Output 6 2 4 2" xfId="31336" xr:uid="{00000000-0005-0000-0000-000043C50000}"/>
    <cellStyle name="Output 6 2 4 2 2" xfId="31337" xr:uid="{00000000-0005-0000-0000-000044C50000}"/>
    <cellStyle name="Output 6 2 4 2 2 2" xfId="53996" xr:uid="{00000000-0005-0000-0000-000045C50000}"/>
    <cellStyle name="Output 6 2 4 2 3" xfId="53995" xr:uid="{00000000-0005-0000-0000-000046C50000}"/>
    <cellStyle name="Output 6 2 4 3" xfId="53997" xr:uid="{00000000-0005-0000-0000-000047C50000}"/>
    <cellStyle name="Output 6 2 4 4" xfId="53994" xr:uid="{00000000-0005-0000-0000-000048C50000}"/>
    <cellStyle name="Output 6 2 5" xfId="40765" xr:uid="{00000000-0005-0000-0000-000049C50000}"/>
    <cellStyle name="Output 6 2 5 2" xfId="53999" xr:uid="{00000000-0005-0000-0000-00004AC50000}"/>
    <cellStyle name="Output 6 2 5 3" xfId="53998" xr:uid="{00000000-0005-0000-0000-00004BC50000}"/>
    <cellStyle name="Output 6 2 6" xfId="54000" xr:uid="{00000000-0005-0000-0000-00004CC50000}"/>
    <cellStyle name="Output 6 2 7" xfId="53979" xr:uid="{00000000-0005-0000-0000-00004DC50000}"/>
    <cellStyle name="Output 6 3" xfId="31338" xr:uid="{00000000-0005-0000-0000-00004EC50000}"/>
    <cellStyle name="Output 6 3 2" xfId="31339" xr:uid="{00000000-0005-0000-0000-00004FC50000}"/>
    <cellStyle name="Output 6 3 2 2" xfId="31340" xr:uid="{00000000-0005-0000-0000-000050C50000}"/>
    <cellStyle name="Output 6 3 2 2 2" xfId="31341" xr:uid="{00000000-0005-0000-0000-000051C50000}"/>
    <cellStyle name="Output 6 3 2 2 2 2" xfId="31342" xr:uid="{00000000-0005-0000-0000-000052C50000}"/>
    <cellStyle name="Output 6 3 2 2 2 2 2" xfId="54005" xr:uid="{00000000-0005-0000-0000-000053C50000}"/>
    <cellStyle name="Output 6 3 2 2 2 3" xfId="54004" xr:uid="{00000000-0005-0000-0000-000054C50000}"/>
    <cellStyle name="Output 6 3 2 2 3" xfId="54006" xr:uid="{00000000-0005-0000-0000-000055C50000}"/>
    <cellStyle name="Output 6 3 2 2 4" xfId="54003" xr:uid="{00000000-0005-0000-0000-000056C50000}"/>
    <cellStyle name="Output 6 3 2 3" xfId="40766" xr:uid="{00000000-0005-0000-0000-000057C50000}"/>
    <cellStyle name="Output 6 3 2 3 2" xfId="54008" xr:uid="{00000000-0005-0000-0000-000058C50000}"/>
    <cellStyle name="Output 6 3 2 3 3" xfId="54007" xr:uid="{00000000-0005-0000-0000-000059C50000}"/>
    <cellStyle name="Output 6 3 2 4" xfId="54009" xr:uid="{00000000-0005-0000-0000-00005AC50000}"/>
    <cellStyle name="Output 6 3 2 5" xfId="54002" xr:uid="{00000000-0005-0000-0000-00005BC50000}"/>
    <cellStyle name="Output 6 3 3" xfId="31343" xr:uid="{00000000-0005-0000-0000-00005CC50000}"/>
    <cellStyle name="Output 6 3 3 2" xfId="31344" xr:uid="{00000000-0005-0000-0000-00005DC50000}"/>
    <cellStyle name="Output 6 3 3 2 2" xfId="31345" xr:uid="{00000000-0005-0000-0000-00005EC50000}"/>
    <cellStyle name="Output 6 3 3 2 2 2" xfId="54012" xr:uid="{00000000-0005-0000-0000-00005FC50000}"/>
    <cellStyle name="Output 6 3 3 2 3" xfId="54011" xr:uid="{00000000-0005-0000-0000-000060C50000}"/>
    <cellStyle name="Output 6 3 3 3" xfId="40767" xr:uid="{00000000-0005-0000-0000-000061C50000}"/>
    <cellStyle name="Output 6 3 3 3 2" xfId="54014" xr:uid="{00000000-0005-0000-0000-000062C50000}"/>
    <cellStyle name="Output 6 3 3 3 3" xfId="54013" xr:uid="{00000000-0005-0000-0000-000063C50000}"/>
    <cellStyle name="Output 6 3 3 4" xfId="54015" xr:uid="{00000000-0005-0000-0000-000064C50000}"/>
    <cellStyle name="Output 6 3 3 5" xfId="54010" xr:uid="{00000000-0005-0000-0000-000065C50000}"/>
    <cellStyle name="Output 6 3 4" xfId="31346" xr:uid="{00000000-0005-0000-0000-000066C50000}"/>
    <cellStyle name="Output 6 3 4 2" xfId="31347" xr:uid="{00000000-0005-0000-0000-000067C50000}"/>
    <cellStyle name="Output 6 3 4 2 2" xfId="31348" xr:uid="{00000000-0005-0000-0000-000068C50000}"/>
    <cellStyle name="Output 6 3 4 2 2 2" xfId="54018" xr:uid="{00000000-0005-0000-0000-000069C50000}"/>
    <cellStyle name="Output 6 3 4 2 3" xfId="54017" xr:uid="{00000000-0005-0000-0000-00006AC50000}"/>
    <cellStyle name="Output 6 3 4 3" xfId="54019" xr:uid="{00000000-0005-0000-0000-00006BC50000}"/>
    <cellStyle name="Output 6 3 4 4" xfId="54016" xr:uid="{00000000-0005-0000-0000-00006CC50000}"/>
    <cellStyle name="Output 6 3 5" xfId="40768" xr:uid="{00000000-0005-0000-0000-00006DC50000}"/>
    <cellStyle name="Output 6 3 5 2" xfId="54021" xr:uid="{00000000-0005-0000-0000-00006EC50000}"/>
    <cellStyle name="Output 6 3 5 3" xfId="54020" xr:uid="{00000000-0005-0000-0000-00006FC50000}"/>
    <cellStyle name="Output 6 3 6" xfId="54022" xr:uid="{00000000-0005-0000-0000-000070C50000}"/>
    <cellStyle name="Output 6 3 7" xfId="54001" xr:uid="{00000000-0005-0000-0000-000071C50000}"/>
    <cellStyle name="Output 6 4" xfId="31349" xr:uid="{00000000-0005-0000-0000-000072C50000}"/>
    <cellStyle name="Output 6 4 2" xfId="31350" xr:uid="{00000000-0005-0000-0000-000073C50000}"/>
    <cellStyle name="Output 6 4 2 2" xfId="31351" xr:uid="{00000000-0005-0000-0000-000074C50000}"/>
    <cellStyle name="Output 6 4 2 2 2" xfId="31352" xr:uid="{00000000-0005-0000-0000-000075C50000}"/>
    <cellStyle name="Output 6 4 2 2 2 2" xfId="54026" xr:uid="{00000000-0005-0000-0000-000076C50000}"/>
    <cellStyle name="Output 6 4 2 2 3" xfId="54025" xr:uid="{00000000-0005-0000-0000-000077C50000}"/>
    <cellStyle name="Output 6 4 2 3" xfId="40769" xr:uid="{00000000-0005-0000-0000-000078C50000}"/>
    <cellStyle name="Output 6 4 2 3 2" xfId="54028" xr:uid="{00000000-0005-0000-0000-000079C50000}"/>
    <cellStyle name="Output 6 4 2 3 3" xfId="54027" xr:uid="{00000000-0005-0000-0000-00007AC50000}"/>
    <cellStyle name="Output 6 4 2 4" xfId="54029" xr:uid="{00000000-0005-0000-0000-00007BC50000}"/>
    <cellStyle name="Output 6 4 2 5" xfId="54024" xr:uid="{00000000-0005-0000-0000-00007CC50000}"/>
    <cellStyle name="Output 6 4 3" xfId="31353" xr:uid="{00000000-0005-0000-0000-00007DC50000}"/>
    <cellStyle name="Output 6 4 3 2" xfId="31354" xr:uid="{00000000-0005-0000-0000-00007EC50000}"/>
    <cellStyle name="Output 6 4 3 2 2" xfId="31355" xr:uid="{00000000-0005-0000-0000-00007FC50000}"/>
    <cellStyle name="Output 6 4 3 2 2 2" xfId="54032" xr:uid="{00000000-0005-0000-0000-000080C50000}"/>
    <cellStyle name="Output 6 4 3 2 3" xfId="54031" xr:uid="{00000000-0005-0000-0000-000081C50000}"/>
    <cellStyle name="Output 6 4 3 3" xfId="40770" xr:uid="{00000000-0005-0000-0000-000082C50000}"/>
    <cellStyle name="Output 6 4 3 3 2" xfId="54034" xr:uid="{00000000-0005-0000-0000-000083C50000}"/>
    <cellStyle name="Output 6 4 3 3 3" xfId="54033" xr:uid="{00000000-0005-0000-0000-000084C50000}"/>
    <cellStyle name="Output 6 4 3 4" xfId="54035" xr:uid="{00000000-0005-0000-0000-000085C50000}"/>
    <cellStyle name="Output 6 4 3 5" xfId="54030" xr:uid="{00000000-0005-0000-0000-000086C50000}"/>
    <cellStyle name="Output 6 4 4" xfId="31356" xr:uid="{00000000-0005-0000-0000-000087C50000}"/>
    <cellStyle name="Output 6 4 4 2" xfId="31357" xr:uid="{00000000-0005-0000-0000-000088C50000}"/>
    <cellStyle name="Output 6 4 4 2 2" xfId="31358" xr:uid="{00000000-0005-0000-0000-000089C50000}"/>
    <cellStyle name="Output 6 4 4 2 2 2" xfId="54038" xr:uid="{00000000-0005-0000-0000-00008AC50000}"/>
    <cellStyle name="Output 6 4 4 2 3" xfId="54037" xr:uid="{00000000-0005-0000-0000-00008BC50000}"/>
    <cellStyle name="Output 6 4 4 3" xfId="54039" xr:uid="{00000000-0005-0000-0000-00008CC50000}"/>
    <cellStyle name="Output 6 4 4 4" xfId="54036" xr:uid="{00000000-0005-0000-0000-00008DC50000}"/>
    <cellStyle name="Output 6 4 5" xfId="40771" xr:uid="{00000000-0005-0000-0000-00008EC50000}"/>
    <cellStyle name="Output 6 4 5 2" xfId="54041" xr:uid="{00000000-0005-0000-0000-00008FC50000}"/>
    <cellStyle name="Output 6 4 5 3" xfId="54040" xr:uid="{00000000-0005-0000-0000-000090C50000}"/>
    <cellStyle name="Output 6 4 6" xfId="54042" xr:uid="{00000000-0005-0000-0000-000091C50000}"/>
    <cellStyle name="Output 6 4 7" xfId="54023" xr:uid="{00000000-0005-0000-0000-000092C50000}"/>
    <cellStyle name="Output 6 5" xfId="31359" xr:uid="{00000000-0005-0000-0000-000093C50000}"/>
    <cellStyle name="Output 6 5 2" xfId="31360" xr:uid="{00000000-0005-0000-0000-000094C50000}"/>
    <cellStyle name="Output 6 5 2 2" xfId="31361" xr:uid="{00000000-0005-0000-0000-000095C50000}"/>
    <cellStyle name="Output 6 5 2 2 2" xfId="31362" xr:uid="{00000000-0005-0000-0000-000096C50000}"/>
    <cellStyle name="Output 6 5 2 2 2 2" xfId="54046" xr:uid="{00000000-0005-0000-0000-000097C50000}"/>
    <cellStyle name="Output 6 5 2 2 3" xfId="54045" xr:uid="{00000000-0005-0000-0000-000098C50000}"/>
    <cellStyle name="Output 6 5 2 3" xfId="40772" xr:uid="{00000000-0005-0000-0000-000099C50000}"/>
    <cellStyle name="Output 6 5 2 3 2" xfId="54048" xr:uid="{00000000-0005-0000-0000-00009AC50000}"/>
    <cellStyle name="Output 6 5 2 3 3" xfId="54047" xr:uid="{00000000-0005-0000-0000-00009BC50000}"/>
    <cellStyle name="Output 6 5 2 4" xfId="54049" xr:uid="{00000000-0005-0000-0000-00009CC50000}"/>
    <cellStyle name="Output 6 5 2 5" xfId="54044" xr:uid="{00000000-0005-0000-0000-00009DC50000}"/>
    <cellStyle name="Output 6 5 3" xfId="31363" xr:uid="{00000000-0005-0000-0000-00009EC50000}"/>
    <cellStyle name="Output 6 5 3 2" xfId="31364" xr:uid="{00000000-0005-0000-0000-00009FC50000}"/>
    <cellStyle name="Output 6 5 3 2 2" xfId="31365" xr:uid="{00000000-0005-0000-0000-0000A0C50000}"/>
    <cellStyle name="Output 6 5 3 2 2 2" xfId="54052" xr:uid="{00000000-0005-0000-0000-0000A1C50000}"/>
    <cellStyle name="Output 6 5 3 2 3" xfId="54051" xr:uid="{00000000-0005-0000-0000-0000A2C50000}"/>
    <cellStyle name="Output 6 5 3 3" xfId="40773" xr:uid="{00000000-0005-0000-0000-0000A3C50000}"/>
    <cellStyle name="Output 6 5 3 3 2" xfId="54054" xr:uid="{00000000-0005-0000-0000-0000A4C50000}"/>
    <cellStyle name="Output 6 5 3 3 3" xfId="54053" xr:uid="{00000000-0005-0000-0000-0000A5C50000}"/>
    <cellStyle name="Output 6 5 3 4" xfId="54055" xr:uid="{00000000-0005-0000-0000-0000A6C50000}"/>
    <cellStyle name="Output 6 5 3 5" xfId="54050" xr:uid="{00000000-0005-0000-0000-0000A7C50000}"/>
    <cellStyle name="Output 6 5 4" xfId="31366" xr:uid="{00000000-0005-0000-0000-0000A8C50000}"/>
    <cellStyle name="Output 6 5 4 2" xfId="31367" xr:uid="{00000000-0005-0000-0000-0000A9C50000}"/>
    <cellStyle name="Output 6 5 4 2 2" xfId="54057" xr:uid="{00000000-0005-0000-0000-0000AAC50000}"/>
    <cellStyle name="Output 6 5 4 3" xfId="54056" xr:uid="{00000000-0005-0000-0000-0000ABC50000}"/>
    <cellStyle name="Output 6 5 5" xfId="40774" xr:uid="{00000000-0005-0000-0000-0000ACC50000}"/>
    <cellStyle name="Output 6 5 5 2" xfId="54059" xr:uid="{00000000-0005-0000-0000-0000ADC50000}"/>
    <cellStyle name="Output 6 5 5 3" xfId="54058" xr:uid="{00000000-0005-0000-0000-0000AEC50000}"/>
    <cellStyle name="Output 6 5 6" xfId="54060" xr:uid="{00000000-0005-0000-0000-0000AFC50000}"/>
    <cellStyle name="Output 6 5 7" xfId="54043" xr:uid="{00000000-0005-0000-0000-0000B0C50000}"/>
    <cellStyle name="Output 6 6" xfId="31368" xr:uid="{00000000-0005-0000-0000-0000B1C50000}"/>
    <cellStyle name="Output 6 6 2" xfId="31369" xr:uid="{00000000-0005-0000-0000-0000B2C50000}"/>
    <cellStyle name="Output 6 6 2 2" xfId="31370" xr:uid="{00000000-0005-0000-0000-0000B3C50000}"/>
    <cellStyle name="Output 6 6 2 2 2" xfId="54063" xr:uid="{00000000-0005-0000-0000-0000B4C50000}"/>
    <cellStyle name="Output 6 6 2 3" xfId="54062" xr:uid="{00000000-0005-0000-0000-0000B5C50000}"/>
    <cellStyle name="Output 6 6 3" xfId="40775" xr:uid="{00000000-0005-0000-0000-0000B6C50000}"/>
    <cellStyle name="Output 6 6 3 2" xfId="54065" xr:uid="{00000000-0005-0000-0000-0000B7C50000}"/>
    <cellStyle name="Output 6 6 3 3" xfId="54064" xr:uid="{00000000-0005-0000-0000-0000B8C50000}"/>
    <cellStyle name="Output 6 6 4" xfId="54066" xr:uid="{00000000-0005-0000-0000-0000B9C50000}"/>
    <cellStyle name="Output 6 6 5" xfId="54061" xr:uid="{00000000-0005-0000-0000-0000BAC50000}"/>
    <cellStyle name="Output 6 7" xfId="31371" xr:uid="{00000000-0005-0000-0000-0000BBC50000}"/>
    <cellStyle name="Output 6 7 2" xfId="31372" xr:uid="{00000000-0005-0000-0000-0000BCC50000}"/>
    <cellStyle name="Output 6 7 2 2" xfId="31373" xr:uid="{00000000-0005-0000-0000-0000BDC50000}"/>
    <cellStyle name="Output 6 7 2 2 2" xfId="54069" xr:uid="{00000000-0005-0000-0000-0000BEC50000}"/>
    <cellStyle name="Output 6 7 2 3" xfId="54068" xr:uid="{00000000-0005-0000-0000-0000BFC50000}"/>
    <cellStyle name="Output 6 7 3" xfId="40776" xr:uid="{00000000-0005-0000-0000-0000C0C50000}"/>
    <cellStyle name="Output 6 7 3 2" xfId="54071" xr:uid="{00000000-0005-0000-0000-0000C1C50000}"/>
    <cellStyle name="Output 6 7 3 3" xfId="54070" xr:uid="{00000000-0005-0000-0000-0000C2C50000}"/>
    <cellStyle name="Output 6 7 4" xfId="54072" xr:uid="{00000000-0005-0000-0000-0000C3C50000}"/>
    <cellStyle name="Output 6 7 5" xfId="54067" xr:uid="{00000000-0005-0000-0000-0000C4C50000}"/>
    <cellStyle name="Output 6 8" xfId="31374" xr:uid="{00000000-0005-0000-0000-0000C5C50000}"/>
    <cellStyle name="Output 6 8 2" xfId="31375" xr:uid="{00000000-0005-0000-0000-0000C6C50000}"/>
    <cellStyle name="Output 6 8 2 2" xfId="31376" xr:uid="{00000000-0005-0000-0000-0000C7C50000}"/>
    <cellStyle name="Output 6 8 2 2 2" xfId="54075" xr:uid="{00000000-0005-0000-0000-0000C8C50000}"/>
    <cellStyle name="Output 6 8 2 3" xfId="54074" xr:uid="{00000000-0005-0000-0000-0000C9C50000}"/>
    <cellStyle name="Output 6 8 3" xfId="40777" xr:uid="{00000000-0005-0000-0000-0000CAC50000}"/>
    <cellStyle name="Output 6 8 3 2" xfId="54077" xr:uid="{00000000-0005-0000-0000-0000CBC50000}"/>
    <cellStyle name="Output 6 8 3 3" xfId="54076" xr:uid="{00000000-0005-0000-0000-0000CCC50000}"/>
    <cellStyle name="Output 6 8 4" xfId="54078" xr:uid="{00000000-0005-0000-0000-0000CDC50000}"/>
    <cellStyle name="Output 6 8 5" xfId="54073" xr:uid="{00000000-0005-0000-0000-0000CEC50000}"/>
    <cellStyle name="Output 6 9" xfId="31377" xr:uid="{00000000-0005-0000-0000-0000CFC50000}"/>
    <cellStyle name="Output 6 9 2" xfId="31378" xr:uid="{00000000-0005-0000-0000-0000D0C50000}"/>
    <cellStyle name="Output 6 9 2 2" xfId="31379" xr:uid="{00000000-0005-0000-0000-0000D1C50000}"/>
    <cellStyle name="Output 6 9 2 2 2" xfId="54081" xr:uid="{00000000-0005-0000-0000-0000D2C50000}"/>
    <cellStyle name="Output 6 9 2 3" xfId="54080" xr:uid="{00000000-0005-0000-0000-0000D3C50000}"/>
    <cellStyle name="Output 6 9 3" xfId="54082" xr:uid="{00000000-0005-0000-0000-0000D4C50000}"/>
    <cellStyle name="Output 6 9 4" xfId="54079" xr:uid="{00000000-0005-0000-0000-0000D5C50000}"/>
    <cellStyle name="Output 7" xfId="31380" xr:uid="{00000000-0005-0000-0000-0000D6C50000}"/>
    <cellStyle name="Output 7 2" xfId="31381" xr:uid="{00000000-0005-0000-0000-0000D7C50000}"/>
    <cellStyle name="Output 7 2 2" xfId="31382" xr:uid="{00000000-0005-0000-0000-0000D8C50000}"/>
    <cellStyle name="Output 7 2 2 2" xfId="31383" xr:uid="{00000000-0005-0000-0000-0000D9C50000}"/>
    <cellStyle name="Output 7 2 2 2 2" xfId="31384" xr:uid="{00000000-0005-0000-0000-0000DAC50000}"/>
    <cellStyle name="Output 7 2 2 2 2 2" xfId="54086" xr:uid="{00000000-0005-0000-0000-0000DBC50000}"/>
    <cellStyle name="Output 7 2 2 2 3" xfId="54085" xr:uid="{00000000-0005-0000-0000-0000DCC50000}"/>
    <cellStyle name="Output 7 2 2 3" xfId="40778" xr:uid="{00000000-0005-0000-0000-0000DDC50000}"/>
    <cellStyle name="Output 7 2 2 3 2" xfId="54088" xr:uid="{00000000-0005-0000-0000-0000DEC50000}"/>
    <cellStyle name="Output 7 2 2 3 3" xfId="54087" xr:uid="{00000000-0005-0000-0000-0000DFC50000}"/>
    <cellStyle name="Output 7 2 2 4" xfId="54089" xr:uid="{00000000-0005-0000-0000-0000E0C50000}"/>
    <cellStyle name="Output 7 2 2 5" xfId="54084" xr:uid="{00000000-0005-0000-0000-0000E1C50000}"/>
    <cellStyle name="Output 7 2 3" xfId="31385" xr:uid="{00000000-0005-0000-0000-0000E2C50000}"/>
    <cellStyle name="Output 7 2 3 2" xfId="31386" xr:uid="{00000000-0005-0000-0000-0000E3C50000}"/>
    <cellStyle name="Output 7 2 3 2 2" xfId="31387" xr:uid="{00000000-0005-0000-0000-0000E4C50000}"/>
    <cellStyle name="Output 7 2 3 2 2 2" xfId="54092" xr:uid="{00000000-0005-0000-0000-0000E5C50000}"/>
    <cellStyle name="Output 7 2 3 2 3" xfId="54091" xr:uid="{00000000-0005-0000-0000-0000E6C50000}"/>
    <cellStyle name="Output 7 2 3 3" xfId="40779" xr:uid="{00000000-0005-0000-0000-0000E7C50000}"/>
    <cellStyle name="Output 7 2 3 3 2" xfId="54094" xr:uid="{00000000-0005-0000-0000-0000E8C50000}"/>
    <cellStyle name="Output 7 2 3 3 3" xfId="54093" xr:uid="{00000000-0005-0000-0000-0000E9C50000}"/>
    <cellStyle name="Output 7 2 3 4" xfId="54095" xr:uid="{00000000-0005-0000-0000-0000EAC50000}"/>
    <cellStyle name="Output 7 2 3 5" xfId="54090" xr:uid="{00000000-0005-0000-0000-0000EBC50000}"/>
    <cellStyle name="Output 7 2 4" xfId="31388" xr:uid="{00000000-0005-0000-0000-0000ECC50000}"/>
    <cellStyle name="Output 7 2 4 2" xfId="31389" xr:uid="{00000000-0005-0000-0000-0000EDC50000}"/>
    <cellStyle name="Output 7 2 4 2 2" xfId="54097" xr:uid="{00000000-0005-0000-0000-0000EEC50000}"/>
    <cellStyle name="Output 7 2 4 3" xfId="54096" xr:uid="{00000000-0005-0000-0000-0000EFC50000}"/>
    <cellStyle name="Output 7 2 5" xfId="40780" xr:uid="{00000000-0005-0000-0000-0000F0C50000}"/>
    <cellStyle name="Output 7 2 5 2" xfId="54099" xr:uid="{00000000-0005-0000-0000-0000F1C50000}"/>
    <cellStyle name="Output 7 2 5 3" xfId="54098" xr:uid="{00000000-0005-0000-0000-0000F2C50000}"/>
    <cellStyle name="Output 7 2 6" xfId="54100" xr:uid="{00000000-0005-0000-0000-0000F3C50000}"/>
    <cellStyle name="Output 7 2 7" xfId="54083" xr:uid="{00000000-0005-0000-0000-0000F4C50000}"/>
    <cellStyle name="Output 7 3" xfId="31390" xr:uid="{00000000-0005-0000-0000-0000F5C50000}"/>
    <cellStyle name="Output 7 3 2" xfId="31391" xr:uid="{00000000-0005-0000-0000-0000F6C50000}"/>
    <cellStyle name="Output 7 3 2 2" xfId="31392" xr:uid="{00000000-0005-0000-0000-0000F7C50000}"/>
    <cellStyle name="Output 7 3 2 2 2" xfId="54103" xr:uid="{00000000-0005-0000-0000-0000F8C50000}"/>
    <cellStyle name="Output 7 3 2 3" xfId="54102" xr:uid="{00000000-0005-0000-0000-0000F9C50000}"/>
    <cellStyle name="Output 7 3 3" xfId="40781" xr:uid="{00000000-0005-0000-0000-0000FAC50000}"/>
    <cellStyle name="Output 7 3 3 2" xfId="54105" xr:uid="{00000000-0005-0000-0000-0000FBC50000}"/>
    <cellStyle name="Output 7 3 3 3" xfId="54104" xr:uid="{00000000-0005-0000-0000-0000FCC50000}"/>
    <cellStyle name="Output 7 3 4" xfId="54106" xr:uid="{00000000-0005-0000-0000-0000FDC50000}"/>
    <cellStyle name="Output 7 3 5" xfId="54101" xr:uid="{00000000-0005-0000-0000-0000FEC50000}"/>
    <cellStyle name="Output 7 4" xfId="31393" xr:uid="{00000000-0005-0000-0000-0000FFC50000}"/>
    <cellStyle name="Output 7 4 2" xfId="31394" xr:uid="{00000000-0005-0000-0000-000000C60000}"/>
    <cellStyle name="Output 7 4 2 2" xfId="31395" xr:uid="{00000000-0005-0000-0000-000001C60000}"/>
    <cellStyle name="Output 7 4 2 2 2" xfId="54109" xr:uid="{00000000-0005-0000-0000-000002C60000}"/>
    <cellStyle name="Output 7 4 2 3" xfId="54108" xr:uid="{00000000-0005-0000-0000-000003C60000}"/>
    <cellStyle name="Output 7 4 3" xfId="40782" xr:uid="{00000000-0005-0000-0000-000004C60000}"/>
    <cellStyle name="Output 7 4 3 2" xfId="54111" xr:uid="{00000000-0005-0000-0000-000005C60000}"/>
    <cellStyle name="Output 7 4 3 3" xfId="54110" xr:uid="{00000000-0005-0000-0000-000006C60000}"/>
    <cellStyle name="Output 7 4 4" xfId="54112" xr:uid="{00000000-0005-0000-0000-000007C60000}"/>
    <cellStyle name="Output 7 4 5" xfId="54107" xr:uid="{00000000-0005-0000-0000-000008C60000}"/>
    <cellStyle name="Output 7 5" xfId="31396" xr:uid="{00000000-0005-0000-0000-000009C60000}"/>
    <cellStyle name="Output 7 5 2" xfId="40784" xr:uid="{00000000-0005-0000-0000-00000AC60000}"/>
    <cellStyle name="Output 7 5 3" xfId="40783" xr:uid="{00000000-0005-0000-0000-00000BC60000}"/>
    <cellStyle name="Output 7 5 3 2" xfId="54114" xr:uid="{00000000-0005-0000-0000-00000CC60000}"/>
    <cellStyle name="Output 7 5 4" xfId="54113" xr:uid="{00000000-0005-0000-0000-00000DC60000}"/>
    <cellStyle name="Output 7 6" xfId="31397" xr:uid="{00000000-0005-0000-0000-00000EC60000}"/>
    <cellStyle name="Output 7 6 2" xfId="31398" xr:uid="{00000000-0005-0000-0000-00000FC60000}"/>
    <cellStyle name="Output 7 6 2 2" xfId="54116" xr:uid="{00000000-0005-0000-0000-000010C60000}"/>
    <cellStyle name="Output 7 6 3" xfId="54115" xr:uid="{00000000-0005-0000-0000-000011C60000}"/>
    <cellStyle name="Output 8" xfId="31399" xr:uid="{00000000-0005-0000-0000-000012C60000}"/>
    <cellStyle name="Output 8 2" xfId="31400" xr:uid="{00000000-0005-0000-0000-000013C60000}"/>
    <cellStyle name="Output 8 2 2" xfId="31401" xr:uid="{00000000-0005-0000-0000-000014C60000}"/>
    <cellStyle name="Output 8 2 2 2" xfId="54119" xr:uid="{00000000-0005-0000-0000-000015C60000}"/>
    <cellStyle name="Output 8 2 3" xfId="54118" xr:uid="{00000000-0005-0000-0000-000016C60000}"/>
    <cellStyle name="Output 8 3" xfId="40785" xr:uid="{00000000-0005-0000-0000-000017C60000}"/>
    <cellStyle name="Output 8 3 2" xfId="54121" xr:uid="{00000000-0005-0000-0000-000018C60000}"/>
    <cellStyle name="Output 8 3 3" xfId="54120" xr:uid="{00000000-0005-0000-0000-000019C60000}"/>
    <cellStyle name="Output 8 4" xfId="54122" xr:uid="{00000000-0005-0000-0000-00001AC60000}"/>
    <cellStyle name="Output 8 5" xfId="54117" xr:uid="{00000000-0005-0000-0000-00001BC60000}"/>
    <cellStyle name="Output 9" xfId="31402" xr:uid="{00000000-0005-0000-0000-00001CC60000}"/>
    <cellStyle name="Output 9 2" xfId="31403" xr:uid="{00000000-0005-0000-0000-00001DC60000}"/>
    <cellStyle name="Output 9 2 2" xfId="31404" xr:uid="{00000000-0005-0000-0000-00001EC60000}"/>
    <cellStyle name="Output 9 2 2 2" xfId="54125" xr:uid="{00000000-0005-0000-0000-00001FC60000}"/>
    <cellStyle name="Output 9 2 3" xfId="54124" xr:uid="{00000000-0005-0000-0000-000020C60000}"/>
    <cellStyle name="Output 9 3" xfId="40786" xr:uid="{00000000-0005-0000-0000-000021C60000}"/>
    <cellStyle name="Output 9 3 2" xfId="54127" xr:uid="{00000000-0005-0000-0000-000022C60000}"/>
    <cellStyle name="Output 9 3 3" xfId="54126" xr:uid="{00000000-0005-0000-0000-000023C60000}"/>
    <cellStyle name="Output 9 4" xfId="54128" xr:uid="{00000000-0005-0000-0000-000024C60000}"/>
    <cellStyle name="Output 9 5" xfId="54123" xr:uid="{00000000-0005-0000-0000-000025C60000}"/>
    <cellStyle name="Output Amounts" xfId="31405" xr:uid="{00000000-0005-0000-0000-000026C60000}"/>
    <cellStyle name="Output Column Headings" xfId="31406" xr:uid="{00000000-0005-0000-0000-000027C60000}"/>
    <cellStyle name="Output Column Headings 2" xfId="31407" xr:uid="{00000000-0005-0000-0000-000028C60000}"/>
    <cellStyle name="Output Column Headings 2 2" xfId="31408" xr:uid="{00000000-0005-0000-0000-000029C60000}"/>
    <cellStyle name="Output Column Headings 2 3" xfId="31409" xr:uid="{00000000-0005-0000-0000-00002AC60000}"/>
    <cellStyle name="Output Column Headings 2 4" xfId="31410" xr:uid="{00000000-0005-0000-0000-00002BC60000}"/>
    <cellStyle name="Output Column Headings 3" xfId="31411" xr:uid="{00000000-0005-0000-0000-00002CC60000}"/>
    <cellStyle name="Output Column Headings 3 2" xfId="31412" xr:uid="{00000000-0005-0000-0000-00002DC60000}"/>
    <cellStyle name="Output Column Headings 4" xfId="31413" xr:uid="{00000000-0005-0000-0000-00002EC60000}"/>
    <cellStyle name="Output Column Headings 4 2" xfId="31414" xr:uid="{00000000-0005-0000-0000-00002FC60000}"/>
    <cellStyle name="Output Line Items" xfId="31415" xr:uid="{00000000-0005-0000-0000-000030C60000}"/>
    <cellStyle name="Output Line Items 2" xfId="31416" xr:uid="{00000000-0005-0000-0000-000031C60000}"/>
    <cellStyle name="Output Line Items 2 2" xfId="31417" xr:uid="{00000000-0005-0000-0000-000032C60000}"/>
    <cellStyle name="Output Line Items 2 3" xfId="31418" xr:uid="{00000000-0005-0000-0000-000033C60000}"/>
    <cellStyle name="Output Line Items 2 4" xfId="31419" xr:uid="{00000000-0005-0000-0000-000034C60000}"/>
    <cellStyle name="Output Line Items 3" xfId="31420" xr:uid="{00000000-0005-0000-0000-000035C60000}"/>
    <cellStyle name="Output Line Items 3 2" xfId="31421" xr:uid="{00000000-0005-0000-0000-000036C60000}"/>
    <cellStyle name="Output Line Items 4" xfId="31422" xr:uid="{00000000-0005-0000-0000-000037C60000}"/>
    <cellStyle name="Output Line Items 4 2" xfId="31423" xr:uid="{00000000-0005-0000-0000-000038C60000}"/>
    <cellStyle name="Output Report Heading" xfId="31424" xr:uid="{00000000-0005-0000-0000-000039C60000}"/>
    <cellStyle name="Output Report Heading 2" xfId="31425" xr:uid="{00000000-0005-0000-0000-00003AC60000}"/>
    <cellStyle name="Output Report Heading 2 2" xfId="31426" xr:uid="{00000000-0005-0000-0000-00003BC60000}"/>
    <cellStyle name="Output Report Heading 2 3" xfId="31427" xr:uid="{00000000-0005-0000-0000-00003CC60000}"/>
    <cellStyle name="Output Report Heading 2 4" xfId="31428" xr:uid="{00000000-0005-0000-0000-00003DC60000}"/>
    <cellStyle name="Output Report Heading 3" xfId="31429" xr:uid="{00000000-0005-0000-0000-00003EC60000}"/>
    <cellStyle name="Output Report Heading 3 2" xfId="31430" xr:uid="{00000000-0005-0000-0000-00003FC60000}"/>
    <cellStyle name="Output Report Heading 4" xfId="31431" xr:uid="{00000000-0005-0000-0000-000040C60000}"/>
    <cellStyle name="Output Report Heading 4 2" xfId="31432" xr:uid="{00000000-0005-0000-0000-000041C60000}"/>
    <cellStyle name="Output Report Title" xfId="31433" xr:uid="{00000000-0005-0000-0000-000042C60000}"/>
    <cellStyle name="Output Report Title 2" xfId="31434" xr:uid="{00000000-0005-0000-0000-000043C60000}"/>
    <cellStyle name="Output Report Title 2 2" xfId="31435" xr:uid="{00000000-0005-0000-0000-000044C60000}"/>
    <cellStyle name="Output Report Title 2 3" xfId="31436" xr:uid="{00000000-0005-0000-0000-000045C60000}"/>
    <cellStyle name="Output Report Title 2 4" xfId="31437" xr:uid="{00000000-0005-0000-0000-000046C60000}"/>
    <cellStyle name="Output Report Title 3" xfId="31438" xr:uid="{00000000-0005-0000-0000-000047C60000}"/>
    <cellStyle name="Output Report Title 3 2" xfId="31439" xr:uid="{00000000-0005-0000-0000-000048C60000}"/>
    <cellStyle name="Output Report Title 4" xfId="31440" xr:uid="{00000000-0005-0000-0000-000049C60000}"/>
    <cellStyle name="Output Report Title 4 2" xfId="31441" xr:uid="{00000000-0005-0000-0000-00004AC60000}"/>
    <cellStyle name="Percent" xfId="6" builtinId="5"/>
    <cellStyle name="Percent [2]" xfId="31442" xr:uid="{00000000-0005-0000-0000-00004CC60000}"/>
    <cellStyle name="Percent [2] 2" xfId="31443" xr:uid="{00000000-0005-0000-0000-00004DC60000}"/>
    <cellStyle name="Percent [2] 2 2" xfId="42144" xr:uid="{00000000-0005-0000-0000-00004EC60000}"/>
    <cellStyle name="Percent [2] 3" xfId="42143" xr:uid="{00000000-0005-0000-0000-00004FC60000}"/>
    <cellStyle name="Percent [2]_29(d) - Gas extensions -tariffs" xfId="42145" xr:uid="{00000000-0005-0000-0000-000050C60000}"/>
    <cellStyle name="Percent 10" xfId="31444" xr:uid="{00000000-0005-0000-0000-000051C60000}"/>
    <cellStyle name="Percent 10 2" xfId="31445" xr:uid="{00000000-0005-0000-0000-000052C60000}"/>
    <cellStyle name="Percent 100" xfId="31446" xr:uid="{00000000-0005-0000-0000-000053C60000}"/>
    <cellStyle name="Percent 100 2" xfId="31447" xr:uid="{00000000-0005-0000-0000-000054C60000}"/>
    <cellStyle name="Percent 101" xfId="31448" xr:uid="{00000000-0005-0000-0000-000055C60000}"/>
    <cellStyle name="Percent 101 2" xfId="31449" xr:uid="{00000000-0005-0000-0000-000056C60000}"/>
    <cellStyle name="Percent 102" xfId="31450" xr:uid="{00000000-0005-0000-0000-000057C60000}"/>
    <cellStyle name="Percent 102 2" xfId="31451" xr:uid="{00000000-0005-0000-0000-000058C60000}"/>
    <cellStyle name="Percent 103" xfId="31452" xr:uid="{00000000-0005-0000-0000-000059C60000}"/>
    <cellStyle name="Percent 103 2" xfId="31453" xr:uid="{00000000-0005-0000-0000-00005AC60000}"/>
    <cellStyle name="Percent 104" xfId="31454" xr:uid="{00000000-0005-0000-0000-00005BC60000}"/>
    <cellStyle name="Percent 104 2" xfId="31455" xr:uid="{00000000-0005-0000-0000-00005CC60000}"/>
    <cellStyle name="Percent 105" xfId="31456" xr:uid="{00000000-0005-0000-0000-00005DC60000}"/>
    <cellStyle name="Percent 105 2" xfId="31457" xr:uid="{00000000-0005-0000-0000-00005EC60000}"/>
    <cellStyle name="Percent 106" xfId="31458" xr:uid="{00000000-0005-0000-0000-00005FC60000}"/>
    <cellStyle name="Percent 106 2" xfId="31459" xr:uid="{00000000-0005-0000-0000-000060C60000}"/>
    <cellStyle name="Percent 107" xfId="31460" xr:uid="{00000000-0005-0000-0000-000061C60000}"/>
    <cellStyle name="Percent 108" xfId="31461" xr:uid="{00000000-0005-0000-0000-000062C60000}"/>
    <cellStyle name="Percent 109" xfId="31462" xr:uid="{00000000-0005-0000-0000-000063C60000}"/>
    <cellStyle name="Percent 11" xfId="31463" xr:uid="{00000000-0005-0000-0000-000064C60000}"/>
    <cellStyle name="Percent 11 2" xfId="31464" xr:uid="{00000000-0005-0000-0000-000065C60000}"/>
    <cellStyle name="Percent 110" xfId="31465" xr:uid="{00000000-0005-0000-0000-000066C60000}"/>
    <cellStyle name="Percent 111" xfId="31466" xr:uid="{00000000-0005-0000-0000-000067C60000}"/>
    <cellStyle name="Percent 112" xfId="31467" xr:uid="{00000000-0005-0000-0000-000068C60000}"/>
    <cellStyle name="Percent 113" xfId="31468" xr:uid="{00000000-0005-0000-0000-000069C60000}"/>
    <cellStyle name="Percent 114" xfId="31469" xr:uid="{00000000-0005-0000-0000-00006AC60000}"/>
    <cellStyle name="Percent 115" xfId="31470" xr:uid="{00000000-0005-0000-0000-00006BC60000}"/>
    <cellStyle name="Percent 116" xfId="31471" xr:uid="{00000000-0005-0000-0000-00006CC60000}"/>
    <cellStyle name="Percent 117" xfId="31472" xr:uid="{00000000-0005-0000-0000-00006DC60000}"/>
    <cellStyle name="Percent 118" xfId="31473" xr:uid="{00000000-0005-0000-0000-00006EC60000}"/>
    <cellStyle name="Percent 119" xfId="31474" xr:uid="{00000000-0005-0000-0000-00006FC60000}"/>
    <cellStyle name="Percent 12" xfId="31475" xr:uid="{00000000-0005-0000-0000-000070C60000}"/>
    <cellStyle name="Percent 12 2" xfId="31476" xr:uid="{00000000-0005-0000-0000-000071C60000}"/>
    <cellStyle name="Percent 12 2 2" xfId="42148" xr:uid="{00000000-0005-0000-0000-000072C60000}"/>
    <cellStyle name="Percent 12 2 3" xfId="42147" xr:uid="{00000000-0005-0000-0000-000073C60000}"/>
    <cellStyle name="Percent 12 3" xfId="42149" xr:uid="{00000000-0005-0000-0000-000074C60000}"/>
    <cellStyle name="Percent 12 4" xfId="42150" xr:uid="{00000000-0005-0000-0000-000075C60000}"/>
    <cellStyle name="Percent 12 5" xfId="42146" xr:uid="{00000000-0005-0000-0000-000076C60000}"/>
    <cellStyle name="Percent 120" xfId="31477" xr:uid="{00000000-0005-0000-0000-000077C60000}"/>
    <cellStyle name="Percent 121" xfId="31478" xr:uid="{00000000-0005-0000-0000-000078C60000}"/>
    <cellStyle name="Percent 121 2" xfId="31479" xr:uid="{00000000-0005-0000-0000-000079C60000}"/>
    <cellStyle name="Percent 122" xfId="31480" xr:uid="{00000000-0005-0000-0000-00007AC60000}"/>
    <cellStyle name="Percent 122 2" xfId="31481" xr:uid="{00000000-0005-0000-0000-00007BC60000}"/>
    <cellStyle name="Percent 123" xfId="31482" xr:uid="{00000000-0005-0000-0000-00007CC60000}"/>
    <cellStyle name="Percent 123 2" xfId="31483" xr:uid="{00000000-0005-0000-0000-00007DC60000}"/>
    <cellStyle name="Percent 124" xfId="31484" xr:uid="{00000000-0005-0000-0000-00007EC60000}"/>
    <cellStyle name="Percent 124 2" xfId="31485" xr:uid="{00000000-0005-0000-0000-00007FC60000}"/>
    <cellStyle name="Percent 125" xfId="31486" xr:uid="{00000000-0005-0000-0000-000080C60000}"/>
    <cellStyle name="Percent 125 2" xfId="31487" xr:uid="{00000000-0005-0000-0000-000081C60000}"/>
    <cellStyle name="Percent 126" xfId="31488" xr:uid="{00000000-0005-0000-0000-000082C60000}"/>
    <cellStyle name="Percent 126 2" xfId="31489" xr:uid="{00000000-0005-0000-0000-000083C60000}"/>
    <cellStyle name="Percent 127" xfId="31490" xr:uid="{00000000-0005-0000-0000-000084C60000}"/>
    <cellStyle name="Percent 127 2" xfId="31491" xr:uid="{00000000-0005-0000-0000-000085C60000}"/>
    <cellStyle name="Percent 128" xfId="31492" xr:uid="{00000000-0005-0000-0000-000086C60000}"/>
    <cellStyle name="Percent 129" xfId="31493" xr:uid="{00000000-0005-0000-0000-000087C60000}"/>
    <cellStyle name="Percent 13" xfId="31494" xr:uid="{00000000-0005-0000-0000-000088C60000}"/>
    <cellStyle name="Percent 130" xfId="31495" xr:uid="{00000000-0005-0000-0000-000089C60000}"/>
    <cellStyle name="Percent 131" xfId="31496" xr:uid="{00000000-0005-0000-0000-00008AC60000}"/>
    <cellStyle name="Percent 132" xfId="31497" xr:uid="{00000000-0005-0000-0000-00008BC60000}"/>
    <cellStyle name="Percent 132 2" xfId="31498" xr:uid="{00000000-0005-0000-0000-00008CC60000}"/>
    <cellStyle name="Percent 133" xfId="31499" xr:uid="{00000000-0005-0000-0000-00008DC60000}"/>
    <cellStyle name="Percent 133 2" xfId="31500" xr:uid="{00000000-0005-0000-0000-00008EC60000}"/>
    <cellStyle name="Percent 134" xfId="31501" xr:uid="{00000000-0005-0000-0000-00008FC60000}"/>
    <cellStyle name="Percent 134 2" xfId="31502" xr:uid="{00000000-0005-0000-0000-000090C60000}"/>
    <cellStyle name="Percent 135" xfId="31503" xr:uid="{00000000-0005-0000-0000-000091C60000}"/>
    <cellStyle name="Percent 135 2" xfId="31504" xr:uid="{00000000-0005-0000-0000-000092C60000}"/>
    <cellStyle name="Percent 136" xfId="31505" xr:uid="{00000000-0005-0000-0000-000093C60000}"/>
    <cellStyle name="Percent 136 2" xfId="31506" xr:uid="{00000000-0005-0000-0000-000094C60000}"/>
    <cellStyle name="Percent 137" xfId="31507" xr:uid="{00000000-0005-0000-0000-000095C60000}"/>
    <cellStyle name="Percent 137 2" xfId="31508" xr:uid="{00000000-0005-0000-0000-000096C60000}"/>
    <cellStyle name="Percent 138" xfId="31509" xr:uid="{00000000-0005-0000-0000-000097C60000}"/>
    <cellStyle name="Percent 138 2" xfId="31510" xr:uid="{00000000-0005-0000-0000-000098C60000}"/>
    <cellStyle name="Percent 139" xfId="31511" xr:uid="{00000000-0005-0000-0000-000099C60000}"/>
    <cellStyle name="Percent 139 2" xfId="31512" xr:uid="{00000000-0005-0000-0000-00009AC60000}"/>
    <cellStyle name="Percent 14" xfId="31513" xr:uid="{00000000-0005-0000-0000-00009BC60000}"/>
    <cellStyle name="Percent 14 2" xfId="31514" xr:uid="{00000000-0005-0000-0000-00009CC60000}"/>
    <cellStyle name="Percent 140" xfId="31515" xr:uid="{00000000-0005-0000-0000-00009DC60000}"/>
    <cellStyle name="Percent 140 2" xfId="31516" xr:uid="{00000000-0005-0000-0000-00009EC60000}"/>
    <cellStyle name="Percent 141" xfId="31517" xr:uid="{00000000-0005-0000-0000-00009FC60000}"/>
    <cellStyle name="Percent 141 2" xfId="31518" xr:uid="{00000000-0005-0000-0000-0000A0C60000}"/>
    <cellStyle name="Percent 142" xfId="31519" xr:uid="{00000000-0005-0000-0000-0000A1C60000}"/>
    <cellStyle name="Percent 142 2" xfId="31520" xr:uid="{00000000-0005-0000-0000-0000A2C60000}"/>
    <cellStyle name="Percent 143" xfId="31521" xr:uid="{00000000-0005-0000-0000-0000A3C60000}"/>
    <cellStyle name="Percent 143 2" xfId="31522" xr:uid="{00000000-0005-0000-0000-0000A4C60000}"/>
    <cellStyle name="Percent 144" xfId="31523" xr:uid="{00000000-0005-0000-0000-0000A5C60000}"/>
    <cellStyle name="Percent 144 2" xfId="31524" xr:uid="{00000000-0005-0000-0000-0000A6C60000}"/>
    <cellStyle name="Percent 145" xfId="31525" xr:uid="{00000000-0005-0000-0000-0000A7C60000}"/>
    <cellStyle name="Percent 145 2" xfId="31526" xr:uid="{00000000-0005-0000-0000-0000A8C60000}"/>
    <cellStyle name="Percent 146" xfId="31527" xr:uid="{00000000-0005-0000-0000-0000A9C60000}"/>
    <cellStyle name="Percent 146 2" xfId="31528" xr:uid="{00000000-0005-0000-0000-0000AAC60000}"/>
    <cellStyle name="Percent 147" xfId="31529" xr:uid="{00000000-0005-0000-0000-0000ABC60000}"/>
    <cellStyle name="Percent 147 2" xfId="31530" xr:uid="{00000000-0005-0000-0000-0000ACC60000}"/>
    <cellStyle name="Percent 148" xfId="31531" xr:uid="{00000000-0005-0000-0000-0000ADC60000}"/>
    <cellStyle name="Percent 148 2" xfId="31532" xr:uid="{00000000-0005-0000-0000-0000AEC60000}"/>
    <cellStyle name="Percent 149" xfId="31533" xr:uid="{00000000-0005-0000-0000-0000AFC60000}"/>
    <cellStyle name="Percent 149 2" xfId="31534" xr:uid="{00000000-0005-0000-0000-0000B0C60000}"/>
    <cellStyle name="Percent 15" xfId="31535" xr:uid="{00000000-0005-0000-0000-0000B1C60000}"/>
    <cellStyle name="Percent 150" xfId="31536" xr:uid="{00000000-0005-0000-0000-0000B2C60000}"/>
    <cellStyle name="Percent 150 2" xfId="31537" xr:uid="{00000000-0005-0000-0000-0000B3C60000}"/>
    <cellStyle name="Percent 151" xfId="31538" xr:uid="{00000000-0005-0000-0000-0000B4C60000}"/>
    <cellStyle name="Percent 151 2" xfId="31539" xr:uid="{00000000-0005-0000-0000-0000B5C60000}"/>
    <cellStyle name="Percent 152" xfId="31540" xr:uid="{00000000-0005-0000-0000-0000B6C60000}"/>
    <cellStyle name="Percent 152 2" xfId="31541" xr:uid="{00000000-0005-0000-0000-0000B7C60000}"/>
    <cellStyle name="Percent 153" xfId="31542" xr:uid="{00000000-0005-0000-0000-0000B8C60000}"/>
    <cellStyle name="Percent 153 2" xfId="31543" xr:uid="{00000000-0005-0000-0000-0000B9C60000}"/>
    <cellStyle name="Percent 154" xfId="31544" xr:uid="{00000000-0005-0000-0000-0000BAC60000}"/>
    <cellStyle name="Percent 154 2" xfId="31545" xr:uid="{00000000-0005-0000-0000-0000BBC60000}"/>
    <cellStyle name="Percent 155" xfId="31546" xr:uid="{00000000-0005-0000-0000-0000BCC60000}"/>
    <cellStyle name="Percent 155 2" xfId="31547" xr:uid="{00000000-0005-0000-0000-0000BDC60000}"/>
    <cellStyle name="Percent 156" xfId="31548" xr:uid="{00000000-0005-0000-0000-0000BEC60000}"/>
    <cellStyle name="Percent 156 2" xfId="31549" xr:uid="{00000000-0005-0000-0000-0000BFC60000}"/>
    <cellStyle name="Percent 157" xfId="31550" xr:uid="{00000000-0005-0000-0000-0000C0C60000}"/>
    <cellStyle name="Percent 157 2" xfId="31551" xr:uid="{00000000-0005-0000-0000-0000C1C60000}"/>
    <cellStyle name="Percent 158" xfId="31552" xr:uid="{00000000-0005-0000-0000-0000C2C60000}"/>
    <cellStyle name="Percent 158 2" xfId="31553" xr:uid="{00000000-0005-0000-0000-0000C3C60000}"/>
    <cellStyle name="Percent 159" xfId="31554" xr:uid="{00000000-0005-0000-0000-0000C4C60000}"/>
    <cellStyle name="Percent 159 2" xfId="31555" xr:uid="{00000000-0005-0000-0000-0000C5C60000}"/>
    <cellStyle name="Percent 16" xfId="31556" xr:uid="{00000000-0005-0000-0000-0000C6C60000}"/>
    <cellStyle name="Percent 160" xfId="31557" xr:uid="{00000000-0005-0000-0000-0000C7C60000}"/>
    <cellStyle name="Percent 160 2" xfId="31558" xr:uid="{00000000-0005-0000-0000-0000C8C60000}"/>
    <cellStyle name="Percent 161" xfId="31559" xr:uid="{00000000-0005-0000-0000-0000C9C60000}"/>
    <cellStyle name="Percent 161 2" xfId="31560" xr:uid="{00000000-0005-0000-0000-0000CAC60000}"/>
    <cellStyle name="Percent 162" xfId="31561" xr:uid="{00000000-0005-0000-0000-0000CBC60000}"/>
    <cellStyle name="Percent 162 2" xfId="31562" xr:uid="{00000000-0005-0000-0000-0000CCC60000}"/>
    <cellStyle name="Percent 163" xfId="31563" xr:uid="{00000000-0005-0000-0000-0000CDC60000}"/>
    <cellStyle name="Percent 163 2" xfId="31564" xr:uid="{00000000-0005-0000-0000-0000CEC60000}"/>
    <cellStyle name="Percent 164" xfId="31565" xr:uid="{00000000-0005-0000-0000-0000CFC60000}"/>
    <cellStyle name="Percent 164 2" xfId="31566" xr:uid="{00000000-0005-0000-0000-0000D0C60000}"/>
    <cellStyle name="Percent 165" xfId="31567" xr:uid="{00000000-0005-0000-0000-0000D1C60000}"/>
    <cellStyle name="Percent 165 2" xfId="31568" xr:uid="{00000000-0005-0000-0000-0000D2C60000}"/>
    <cellStyle name="Percent 166" xfId="31569" xr:uid="{00000000-0005-0000-0000-0000D3C60000}"/>
    <cellStyle name="Percent 166 2" xfId="31570" xr:uid="{00000000-0005-0000-0000-0000D4C60000}"/>
    <cellStyle name="Percent 167" xfId="31571" xr:uid="{00000000-0005-0000-0000-0000D5C60000}"/>
    <cellStyle name="Percent 167 2" xfId="31572" xr:uid="{00000000-0005-0000-0000-0000D6C60000}"/>
    <cellStyle name="Percent 168" xfId="31573" xr:uid="{00000000-0005-0000-0000-0000D7C60000}"/>
    <cellStyle name="Percent 168 2" xfId="31574" xr:uid="{00000000-0005-0000-0000-0000D8C60000}"/>
    <cellStyle name="Percent 169" xfId="31575" xr:uid="{00000000-0005-0000-0000-0000D9C60000}"/>
    <cellStyle name="Percent 169 2" xfId="31576" xr:uid="{00000000-0005-0000-0000-0000DAC60000}"/>
    <cellStyle name="Percent 17" xfId="31577" xr:uid="{00000000-0005-0000-0000-0000DBC60000}"/>
    <cellStyle name="Percent 170" xfId="31578" xr:uid="{00000000-0005-0000-0000-0000DCC60000}"/>
    <cellStyle name="Percent 170 2" xfId="31579" xr:uid="{00000000-0005-0000-0000-0000DDC60000}"/>
    <cellStyle name="Percent 171" xfId="31580" xr:uid="{00000000-0005-0000-0000-0000DEC60000}"/>
    <cellStyle name="Percent 171 2" xfId="31581" xr:uid="{00000000-0005-0000-0000-0000DFC60000}"/>
    <cellStyle name="Percent 172" xfId="31582" xr:uid="{00000000-0005-0000-0000-0000E0C60000}"/>
    <cellStyle name="Percent 172 2" xfId="31583" xr:uid="{00000000-0005-0000-0000-0000E1C60000}"/>
    <cellStyle name="Percent 173" xfId="31584" xr:uid="{00000000-0005-0000-0000-0000E2C60000}"/>
    <cellStyle name="Percent 173 2" xfId="31585" xr:uid="{00000000-0005-0000-0000-0000E3C60000}"/>
    <cellStyle name="Percent 174" xfId="31586" xr:uid="{00000000-0005-0000-0000-0000E4C60000}"/>
    <cellStyle name="Percent 174 2" xfId="31587" xr:uid="{00000000-0005-0000-0000-0000E5C60000}"/>
    <cellStyle name="Percent 175" xfId="31588" xr:uid="{00000000-0005-0000-0000-0000E6C60000}"/>
    <cellStyle name="Percent 175 2" xfId="31589" xr:uid="{00000000-0005-0000-0000-0000E7C60000}"/>
    <cellStyle name="Percent 176" xfId="31590" xr:uid="{00000000-0005-0000-0000-0000E8C60000}"/>
    <cellStyle name="Percent 176 2" xfId="31591" xr:uid="{00000000-0005-0000-0000-0000E9C60000}"/>
    <cellStyle name="Percent 177" xfId="31592" xr:uid="{00000000-0005-0000-0000-0000EAC60000}"/>
    <cellStyle name="Percent 177 2" xfId="31593" xr:uid="{00000000-0005-0000-0000-0000EBC60000}"/>
    <cellStyle name="Percent 178" xfId="31594" xr:uid="{00000000-0005-0000-0000-0000ECC60000}"/>
    <cellStyle name="Percent 178 2" xfId="31595" xr:uid="{00000000-0005-0000-0000-0000EDC60000}"/>
    <cellStyle name="Percent 179" xfId="31596" xr:uid="{00000000-0005-0000-0000-0000EEC60000}"/>
    <cellStyle name="Percent 179 2" xfId="31597" xr:uid="{00000000-0005-0000-0000-0000EFC60000}"/>
    <cellStyle name="Percent 18" xfId="31598" xr:uid="{00000000-0005-0000-0000-0000F0C60000}"/>
    <cellStyle name="Percent 180" xfId="31599" xr:uid="{00000000-0005-0000-0000-0000F1C60000}"/>
    <cellStyle name="Percent 180 2" xfId="31600" xr:uid="{00000000-0005-0000-0000-0000F2C60000}"/>
    <cellStyle name="Percent 181" xfId="31601" xr:uid="{00000000-0005-0000-0000-0000F3C60000}"/>
    <cellStyle name="Percent 181 2" xfId="31602" xr:uid="{00000000-0005-0000-0000-0000F4C60000}"/>
    <cellStyle name="Percent 182" xfId="31603" xr:uid="{00000000-0005-0000-0000-0000F5C60000}"/>
    <cellStyle name="Percent 182 2" xfId="31604" xr:uid="{00000000-0005-0000-0000-0000F6C60000}"/>
    <cellStyle name="Percent 183" xfId="31605" xr:uid="{00000000-0005-0000-0000-0000F7C60000}"/>
    <cellStyle name="Percent 183 2" xfId="31606" xr:uid="{00000000-0005-0000-0000-0000F8C60000}"/>
    <cellStyle name="Percent 184" xfId="31607" xr:uid="{00000000-0005-0000-0000-0000F9C60000}"/>
    <cellStyle name="Percent 184 2" xfId="31608" xr:uid="{00000000-0005-0000-0000-0000FAC60000}"/>
    <cellStyle name="Percent 185" xfId="31609" xr:uid="{00000000-0005-0000-0000-0000FBC60000}"/>
    <cellStyle name="Percent 185 2" xfId="31610" xr:uid="{00000000-0005-0000-0000-0000FCC60000}"/>
    <cellStyle name="Percent 186" xfId="31611" xr:uid="{00000000-0005-0000-0000-0000FDC60000}"/>
    <cellStyle name="Percent 186 2" xfId="31612" xr:uid="{00000000-0005-0000-0000-0000FEC60000}"/>
    <cellStyle name="Percent 187" xfId="31613" xr:uid="{00000000-0005-0000-0000-0000FFC60000}"/>
    <cellStyle name="Percent 187 2" xfId="31614" xr:uid="{00000000-0005-0000-0000-000000C70000}"/>
    <cellStyle name="Percent 188" xfId="31615" xr:uid="{00000000-0005-0000-0000-000001C70000}"/>
    <cellStyle name="Percent 188 2" xfId="31616" xr:uid="{00000000-0005-0000-0000-000002C70000}"/>
    <cellStyle name="Percent 189" xfId="31617" xr:uid="{00000000-0005-0000-0000-000003C70000}"/>
    <cellStyle name="Percent 189 2" xfId="31618" xr:uid="{00000000-0005-0000-0000-000004C70000}"/>
    <cellStyle name="Percent 19" xfId="31619" xr:uid="{00000000-0005-0000-0000-000005C70000}"/>
    <cellStyle name="Percent 19 2" xfId="31620" xr:uid="{00000000-0005-0000-0000-000006C70000}"/>
    <cellStyle name="Percent 190" xfId="31621" xr:uid="{00000000-0005-0000-0000-000007C70000}"/>
    <cellStyle name="Percent 190 2" xfId="31622" xr:uid="{00000000-0005-0000-0000-000008C70000}"/>
    <cellStyle name="Percent 191" xfId="31623" xr:uid="{00000000-0005-0000-0000-000009C70000}"/>
    <cellStyle name="Percent 191 2" xfId="31624" xr:uid="{00000000-0005-0000-0000-00000AC70000}"/>
    <cellStyle name="Percent 192" xfId="31625" xr:uid="{00000000-0005-0000-0000-00000BC70000}"/>
    <cellStyle name="Percent 192 2" xfId="31626" xr:uid="{00000000-0005-0000-0000-00000CC70000}"/>
    <cellStyle name="Percent 193" xfId="31627" xr:uid="{00000000-0005-0000-0000-00000DC70000}"/>
    <cellStyle name="Percent 193 2" xfId="31628" xr:uid="{00000000-0005-0000-0000-00000EC70000}"/>
    <cellStyle name="Percent 194" xfId="31629" xr:uid="{00000000-0005-0000-0000-00000FC70000}"/>
    <cellStyle name="Percent 194 2" xfId="31630" xr:uid="{00000000-0005-0000-0000-000010C70000}"/>
    <cellStyle name="Percent 195" xfId="31631" xr:uid="{00000000-0005-0000-0000-000011C70000}"/>
    <cellStyle name="Percent 195 2" xfId="31632" xr:uid="{00000000-0005-0000-0000-000012C70000}"/>
    <cellStyle name="Percent 196" xfId="31633" xr:uid="{00000000-0005-0000-0000-000013C70000}"/>
    <cellStyle name="Percent 196 2" xfId="31634" xr:uid="{00000000-0005-0000-0000-000014C70000}"/>
    <cellStyle name="Percent 197" xfId="31635" xr:uid="{00000000-0005-0000-0000-000015C70000}"/>
    <cellStyle name="Percent 197 2" xfId="31636" xr:uid="{00000000-0005-0000-0000-000016C70000}"/>
    <cellStyle name="Percent 198" xfId="31637" xr:uid="{00000000-0005-0000-0000-000017C70000}"/>
    <cellStyle name="Percent 198 2" xfId="31638" xr:uid="{00000000-0005-0000-0000-000018C70000}"/>
    <cellStyle name="Percent 199" xfId="31639" xr:uid="{00000000-0005-0000-0000-000019C70000}"/>
    <cellStyle name="Percent 199 2" xfId="31640" xr:uid="{00000000-0005-0000-0000-00001AC70000}"/>
    <cellStyle name="Percent 2" xfId="3" xr:uid="{00000000-0005-0000-0000-00001BC70000}"/>
    <cellStyle name="Percent 2 2" xfId="31641" xr:uid="{00000000-0005-0000-0000-00001CC70000}"/>
    <cellStyle name="Percent 2 2 2" xfId="31642" xr:uid="{00000000-0005-0000-0000-00001DC70000}"/>
    <cellStyle name="Percent 2 2 2 2" xfId="31643" xr:uid="{00000000-0005-0000-0000-00001EC70000}"/>
    <cellStyle name="Percent 2 2 2 2 2" xfId="31644" xr:uid="{00000000-0005-0000-0000-00001FC70000}"/>
    <cellStyle name="Percent 2 2 2 2 2 2" xfId="42153" xr:uid="{00000000-0005-0000-0000-000020C70000}"/>
    <cellStyle name="Percent 2 2 2 2 3" xfId="42154" xr:uid="{00000000-0005-0000-0000-000021C70000}"/>
    <cellStyle name="Percent 2 2 2 2 4" xfId="42152" xr:uid="{00000000-0005-0000-0000-000022C70000}"/>
    <cellStyle name="Percent 2 2 2 3" xfId="31645" xr:uid="{00000000-0005-0000-0000-000023C70000}"/>
    <cellStyle name="Percent 2 2 2 3 2" xfId="42155" xr:uid="{00000000-0005-0000-0000-000024C70000}"/>
    <cellStyle name="Percent 2 2 2 4" xfId="31646" xr:uid="{00000000-0005-0000-0000-000025C70000}"/>
    <cellStyle name="Percent 2 2 2 4 2" xfId="42156" xr:uid="{00000000-0005-0000-0000-000026C70000}"/>
    <cellStyle name="Percent 2 2 2 5" xfId="40787" xr:uid="{00000000-0005-0000-0000-000027C70000}"/>
    <cellStyle name="Percent 2 2 2 6" xfId="42151" xr:uid="{00000000-0005-0000-0000-000028C70000}"/>
    <cellStyle name="Percent 2 2 3" xfId="31647" xr:uid="{00000000-0005-0000-0000-000029C70000}"/>
    <cellStyle name="Percent 2 2 3 2" xfId="31648" xr:uid="{00000000-0005-0000-0000-00002AC70000}"/>
    <cellStyle name="Percent 2 2 3 2 2" xfId="31649" xr:uid="{00000000-0005-0000-0000-00002BC70000}"/>
    <cellStyle name="Percent 2 2 3 2 2 2" xfId="31650" xr:uid="{00000000-0005-0000-0000-00002CC70000}"/>
    <cellStyle name="Percent 2 2 3 2 2 3" xfId="42159" xr:uid="{00000000-0005-0000-0000-00002DC70000}"/>
    <cellStyle name="Percent 2 2 3 2 3" xfId="31651" xr:uid="{00000000-0005-0000-0000-00002EC70000}"/>
    <cellStyle name="Percent 2 2 3 2 3 2" xfId="42160" xr:uid="{00000000-0005-0000-0000-00002FC70000}"/>
    <cellStyle name="Percent 2 2 3 2 4" xfId="31652" xr:uid="{00000000-0005-0000-0000-000030C70000}"/>
    <cellStyle name="Percent 2 2 3 2 5" xfId="40788" xr:uid="{00000000-0005-0000-0000-000031C70000}"/>
    <cellStyle name="Percent 2 2 3 2 6" xfId="42158" xr:uid="{00000000-0005-0000-0000-000032C70000}"/>
    <cellStyle name="Percent 2 2 3 3" xfId="42161" xr:uid="{00000000-0005-0000-0000-000033C70000}"/>
    <cellStyle name="Percent 2 2 3 4" xfId="42162" xr:uid="{00000000-0005-0000-0000-000034C70000}"/>
    <cellStyle name="Percent 2 2 3 5" xfId="42157" xr:uid="{00000000-0005-0000-0000-000035C70000}"/>
    <cellStyle name="Percent 2 2 4" xfId="31653" xr:uid="{00000000-0005-0000-0000-000036C70000}"/>
    <cellStyle name="Percent 2 3" xfId="31654" xr:uid="{00000000-0005-0000-0000-000037C70000}"/>
    <cellStyle name="Percent 2 3 2" xfId="31655" xr:uid="{00000000-0005-0000-0000-000038C70000}"/>
    <cellStyle name="Percent 2 3 2 2" xfId="31656" xr:uid="{00000000-0005-0000-0000-000039C70000}"/>
    <cellStyle name="Percent 2 3 2 2 2" xfId="31657" xr:uid="{00000000-0005-0000-0000-00003AC70000}"/>
    <cellStyle name="Percent 2 3 2 2 3" xfId="42165" xr:uid="{00000000-0005-0000-0000-00003BC70000}"/>
    <cellStyle name="Percent 2 3 2 3" xfId="31658" xr:uid="{00000000-0005-0000-0000-00003CC70000}"/>
    <cellStyle name="Percent 2 3 2 3 2" xfId="42166" xr:uid="{00000000-0005-0000-0000-00003DC70000}"/>
    <cellStyle name="Percent 2 3 2 4" xfId="31659" xr:uid="{00000000-0005-0000-0000-00003EC70000}"/>
    <cellStyle name="Percent 2 3 2 5" xfId="40789" xr:uid="{00000000-0005-0000-0000-00003FC70000}"/>
    <cellStyle name="Percent 2 3 2 6" xfId="42164" xr:uid="{00000000-0005-0000-0000-000040C70000}"/>
    <cellStyle name="Percent 2 3 3" xfId="31660" xr:uid="{00000000-0005-0000-0000-000041C70000}"/>
    <cellStyle name="Percent 2 3 3 2" xfId="31661" xr:uid="{00000000-0005-0000-0000-000042C70000}"/>
    <cellStyle name="Percent 2 3 3 2 2" xfId="31662" xr:uid="{00000000-0005-0000-0000-000043C70000}"/>
    <cellStyle name="Percent 2 3 3 2 3" xfId="54129" xr:uid="{00000000-0005-0000-0000-000044C70000}"/>
    <cellStyle name="Percent 2 3 3 3" xfId="31663" xr:uid="{00000000-0005-0000-0000-000045C70000}"/>
    <cellStyle name="Percent 2 3 3 4" xfId="31664" xr:uid="{00000000-0005-0000-0000-000046C70000}"/>
    <cellStyle name="Percent 2 3 3 5" xfId="40790" xr:uid="{00000000-0005-0000-0000-000047C70000}"/>
    <cellStyle name="Percent 2 3 3 6" xfId="42167" xr:uid="{00000000-0005-0000-0000-000048C70000}"/>
    <cellStyle name="Percent 2 3 4" xfId="42168" xr:uid="{00000000-0005-0000-0000-000049C70000}"/>
    <cellStyle name="Percent 2 3 5" xfId="42163" xr:uid="{00000000-0005-0000-0000-00004AC70000}"/>
    <cellStyle name="Percent 2 4" xfId="31665" xr:uid="{00000000-0005-0000-0000-00004BC70000}"/>
    <cellStyle name="Percent 2 4 2" xfId="31666" xr:uid="{00000000-0005-0000-0000-00004CC70000}"/>
    <cellStyle name="Percent 2 4 2 2" xfId="31667" xr:uid="{00000000-0005-0000-0000-00004DC70000}"/>
    <cellStyle name="Percent 2 4 2 2 2" xfId="31668" xr:uid="{00000000-0005-0000-0000-00004EC70000}"/>
    <cellStyle name="Percent 2 4 2 2 3" xfId="42171" xr:uid="{00000000-0005-0000-0000-00004FC70000}"/>
    <cellStyle name="Percent 2 4 2 3" xfId="31669" xr:uid="{00000000-0005-0000-0000-000050C70000}"/>
    <cellStyle name="Percent 2 4 2 3 2" xfId="42172" xr:uid="{00000000-0005-0000-0000-000051C70000}"/>
    <cellStyle name="Percent 2 4 2 4" xfId="31670" xr:uid="{00000000-0005-0000-0000-000052C70000}"/>
    <cellStyle name="Percent 2 4 2 5" xfId="40791" xr:uid="{00000000-0005-0000-0000-000053C70000}"/>
    <cellStyle name="Percent 2 4 2 6" xfId="42170" xr:uid="{00000000-0005-0000-0000-000054C70000}"/>
    <cellStyle name="Percent 2 4 3" xfId="31671" xr:uid="{00000000-0005-0000-0000-000055C70000}"/>
    <cellStyle name="Percent 2 4 3 2" xfId="31672" xr:uid="{00000000-0005-0000-0000-000056C70000}"/>
    <cellStyle name="Percent 2 4 3 2 2" xfId="31673" xr:uid="{00000000-0005-0000-0000-000057C70000}"/>
    <cellStyle name="Percent 2 4 3 2 3" xfId="54130" xr:uid="{00000000-0005-0000-0000-000058C70000}"/>
    <cellStyle name="Percent 2 4 3 3" xfId="31674" xr:uid="{00000000-0005-0000-0000-000059C70000}"/>
    <cellStyle name="Percent 2 4 3 4" xfId="31675" xr:uid="{00000000-0005-0000-0000-00005AC70000}"/>
    <cellStyle name="Percent 2 4 3 5" xfId="40792" xr:uid="{00000000-0005-0000-0000-00005BC70000}"/>
    <cellStyle name="Percent 2 4 3 6" xfId="42173" xr:uid="{00000000-0005-0000-0000-00005CC70000}"/>
    <cellStyle name="Percent 2 4 4" xfId="31676" xr:uid="{00000000-0005-0000-0000-00005DC70000}"/>
    <cellStyle name="Percent 2 4 4 2" xfId="31677" xr:uid="{00000000-0005-0000-0000-00005EC70000}"/>
    <cellStyle name="Percent 2 4 4 2 2" xfId="31678" xr:uid="{00000000-0005-0000-0000-00005FC70000}"/>
    <cellStyle name="Percent 2 4 4 3" xfId="31679" xr:uid="{00000000-0005-0000-0000-000060C70000}"/>
    <cellStyle name="Percent 2 4 4 4" xfId="31680" xr:uid="{00000000-0005-0000-0000-000061C70000}"/>
    <cellStyle name="Percent 2 4 4 5" xfId="42174" xr:uid="{00000000-0005-0000-0000-000062C70000}"/>
    <cellStyle name="Percent 2 4 5" xfId="42169" xr:uid="{00000000-0005-0000-0000-000063C70000}"/>
    <cellStyle name="Percent 2 5" xfId="31681" xr:uid="{00000000-0005-0000-0000-000064C70000}"/>
    <cellStyle name="Percent 2 5 2" xfId="31682" xr:uid="{00000000-0005-0000-0000-000065C70000}"/>
    <cellStyle name="Percent 2 5 2 2" xfId="31683" xr:uid="{00000000-0005-0000-0000-000066C70000}"/>
    <cellStyle name="Percent 2 5 2 3" xfId="54132" xr:uid="{00000000-0005-0000-0000-000067C70000}"/>
    <cellStyle name="Percent 2 5 3" xfId="31684" xr:uid="{00000000-0005-0000-0000-000068C70000}"/>
    <cellStyle name="Percent 2 5 4" xfId="31685" xr:uid="{00000000-0005-0000-0000-000069C70000}"/>
    <cellStyle name="Percent 2 5 5" xfId="40793" xr:uid="{00000000-0005-0000-0000-00006AC70000}"/>
    <cellStyle name="Percent 2 5 6" xfId="54131" xr:uid="{00000000-0005-0000-0000-00006BC70000}"/>
    <cellStyle name="Percent 2 6" xfId="31686" xr:uid="{00000000-0005-0000-0000-00006CC70000}"/>
    <cellStyle name="Percent 2 6 2" xfId="31687" xr:uid="{00000000-0005-0000-0000-00006DC70000}"/>
    <cellStyle name="Percent 2 6 2 2" xfId="31688" xr:uid="{00000000-0005-0000-0000-00006EC70000}"/>
    <cellStyle name="Percent 2 6 2 3" xfId="54134" xr:uid="{00000000-0005-0000-0000-00006FC70000}"/>
    <cellStyle name="Percent 2 6 3" xfId="31689" xr:uid="{00000000-0005-0000-0000-000070C70000}"/>
    <cellStyle name="Percent 2 6 4" xfId="31690" xr:uid="{00000000-0005-0000-0000-000071C70000}"/>
    <cellStyle name="Percent 2 6 5" xfId="40794" xr:uid="{00000000-0005-0000-0000-000072C70000}"/>
    <cellStyle name="Percent 2 6 6" xfId="54133" xr:uid="{00000000-0005-0000-0000-000073C70000}"/>
    <cellStyle name="Percent 2 7" xfId="56947" xr:uid="{45B26893-533C-4582-972A-20A695F43119}"/>
    <cellStyle name="Percent 20" xfId="31691" xr:uid="{00000000-0005-0000-0000-000074C70000}"/>
    <cellStyle name="Percent 20 2" xfId="31692" xr:uid="{00000000-0005-0000-0000-000075C70000}"/>
    <cellStyle name="Percent 200" xfId="31693" xr:uid="{00000000-0005-0000-0000-000076C70000}"/>
    <cellStyle name="Percent 200 2" xfId="31694" xr:uid="{00000000-0005-0000-0000-000077C70000}"/>
    <cellStyle name="Percent 201" xfId="31695" xr:uid="{00000000-0005-0000-0000-000078C70000}"/>
    <cellStyle name="Percent 201 2" xfId="31696" xr:uid="{00000000-0005-0000-0000-000079C70000}"/>
    <cellStyle name="Percent 202" xfId="31697" xr:uid="{00000000-0005-0000-0000-00007AC70000}"/>
    <cellStyle name="Percent 202 2" xfId="31698" xr:uid="{00000000-0005-0000-0000-00007BC70000}"/>
    <cellStyle name="Percent 203" xfId="31699" xr:uid="{00000000-0005-0000-0000-00007CC70000}"/>
    <cellStyle name="Percent 203 2" xfId="31700" xr:uid="{00000000-0005-0000-0000-00007DC70000}"/>
    <cellStyle name="Percent 204" xfId="31701" xr:uid="{00000000-0005-0000-0000-00007EC70000}"/>
    <cellStyle name="Percent 204 2" xfId="31702" xr:uid="{00000000-0005-0000-0000-00007FC70000}"/>
    <cellStyle name="Percent 205" xfId="31703" xr:uid="{00000000-0005-0000-0000-000080C70000}"/>
    <cellStyle name="Percent 205 2" xfId="31704" xr:uid="{00000000-0005-0000-0000-000081C70000}"/>
    <cellStyle name="Percent 206" xfId="31705" xr:uid="{00000000-0005-0000-0000-000082C70000}"/>
    <cellStyle name="Percent 206 2" xfId="31706" xr:uid="{00000000-0005-0000-0000-000083C70000}"/>
    <cellStyle name="Percent 207" xfId="31707" xr:uid="{00000000-0005-0000-0000-000084C70000}"/>
    <cellStyle name="Percent 207 2" xfId="31708" xr:uid="{00000000-0005-0000-0000-000085C70000}"/>
    <cellStyle name="Percent 208" xfId="31709" xr:uid="{00000000-0005-0000-0000-000086C70000}"/>
    <cellStyle name="Percent 208 2" xfId="31710" xr:uid="{00000000-0005-0000-0000-000087C70000}"/>
    <cellStyle name="Percent 209" xfId="31711" xr:uid="{00000000-0005-0000-0000-000088C70000}"/>
    <cellStyle name="Percent 209 2" xfId="31712" xr:uid="{00000000-0005-0000-0000-000089C70000}"/>
    <cellStyle name="Percent 21" xfId="31713" xr:uid="{00000000-0005-0000-0000-00008AC70000}"/>
    <cellStyle name="Percent 21 2" xfId="31714" xr:uid="{00000000-0005-0000-0000-00008BC70000}"/>
    <cellStyle name="Percent 210" xfId="31715" xr:uid="{00000000-0005-0000-0000-00008CC70000}"/>
    <cellStyle name="Percent 210 2" xfId="31716" xr:uid="{00000000-0005-0000-0000-00008DC70000}"/>
    <cellStyle name="Percent 211" xfId="31717" xr:uid="{00000000-0005-0000-0000-00008EC70000}"/>
    <cellStyle name="Percent 212" xfId="31718" xr:uid="{00000000-0005-0000-0000-00008FC70000}"/>
    <cellStyle name="Percent 212 2" xfId="31719" xr:uid="{00000000-0005-0000-0000-000090C70000}"/>
    <cellStyle name="Percent 213" xfId="31720" xr:uid="{00000000-0005-0000-0000-000091C70000}"/>
    <cellStyle name="Percent 213 2" xfId="31721" xr:uid="{00000000-0005-0000-0000-000092C70000}"/>
    <cellStyle name="Percent 214" xfId="31722" xr:uid="{00000000-0005-0000-0000-000093C70000}"/>
    <cellStyle name="Percent 214 2" xfId="31723" xr:uid="{00000000-0005-0000-0000-000094C70000}"/>
    <cellStyle name="Percent 215" xfId="31724" xr:uid="{00000000-0005-0000-0000-000095C70000}"/>
    <cellStyle name="Percent 215 2" xfId="31725" xr:uid="{00000000-0005-0000-0000-000096C70000}"/>
    <cellStyle name="Percent 216" xfId="31726" xr:uid="{00000000-0005-0000-0000-000097C70000}"/>
    <cellStyle name="Percent 216 2" xfId="31727" xr:uid="{00000000-0005-0000-0000-000098C70000}"/>
    <cellStyle name="Percent 217" xfId="31728" xr:uid="{00000000-0005-0000-0000-000099C70000}"/>
    <cellStyle name="Percent 217 2" xfId="31729" xr:uid="{00000000-0005-0000-0000-00009AC70000}"/>
    <cellStyle name="Percent 217 2 2" xfId="31730" xr:uid="{00000000-0005-0000-0000-00009BC70000}"/>
    <cellStyle name="Percent 217 2 2 2" xfId="31731" xr:uid="{00000000-0005-0000-0000-00009CC70000}"/>
    <cellStyle name="Percent 217 2 2 2 2" xfId="31732" xr:uid="{00000000-0005-0000-0000-00009DC70000}"/>
    <cellStyle name="Percent 217 2 2 2 3" xfId="54138" xr:uid="{00000000-0005-0000-0000-00009EC70000}"/>
    <cellStyle name="Percent 217 2 2 3" xfId="31733" xr:uid="{00000000-0005-0000-0000-00009FC70000}"/>
    <cellStyle name="Percent 217 2 2 4" xfId="31734" xr:uid="{00000000-0005-0000-0000-0000A0C70000}"/>
    <cellStyle name="Percent 217 2 2 5" xfId="40796" xr:uid="{00000000-0005-0000-0000-0000A1C70000}"/>
    <cellStyle name="Percent 217 2 2 6" xfId="54137" xr:uid="{00000000-0005-0000-0000-0000A2C70000}"/>
    <cellStyle name="Percent 217 2 3" xfId="31735" xr:uid="{00000000-0005-0000-0000-0000A3C70000}"/>
    <cellStyle name="Percent 217 2 3 2" xfId="31736" xr:uid="{00000000-0005-0000-0000-0000A4C70000}"/>
    <cellStyle name="Percent 217 2 3 3" xfId="54139" xr:uid="{00000000-0005-0000-0000-0000A5C70000}"/>
    <cellStyle name="Percent 217 2 4" xfId="31737" xr:uid="{00000000-0005-0000-0000-0000A6C70000}"/>
    <cellStyle name="Percent 217 2 5" xfId="31738" xr:uid="{00000000-0005-0000-0000-0000A7C70000}"/>
    <cellStyle name="Percent 217 2 6" xfId="40795" xr:uid="{00000000-0005-0000-0000-0000A8C70000}"/>
    <cellStyle name="Percent 217 2 7" xfId="54136" xr:uid="{00000000-0005-0000-0000-0000A9C70000}"/>
    <cellStyle name="Percent 217 3" xfId="31739" xr:uid="{00000000-0005-0000-0000-0000AAC70000}"/>
    <cellStyle name="Percent 217 3 2" xfId="31740" xr:uid="{00000000-0005-0000-0000-0000ABC70000}"/>
    <cellStyle name="Percent 217 3 2 2" xfId="31741" xr:uid="{00000000-0005-0000-0000-0000ACC70000}"/>
    <cellStyle name="Percent 217 3 2 3" xfId="54141" xr:uid="{00000000-0005-0000-0000-0000ADC70000}"/>
    <cellStyle name="Percent 217 3 3" xfId="31742" xr:uid="{00000000-0005-0000-0000-0000AEC70000}"/>
    <cellStyle name="Percent 217 3 4" xfId="31743" xr:uid="{00000000-0005-0000-0000-0000AFC70000}"/>
    <cellStyle name="Percent 217 3 5" xfId="40797" xr:uid="{00000000-0005-0000-0000-0000B0C70000}"/>
    <cellStyle name="Percent 217 3 6" xfId="54140" xr:uid="{00000000-0005-0000-0000-0000B1C70000}"/>
    <cellStyle name="Percent 217 4" xfId="31744" xr:uid="{00000000-0005-0000-0000-0000B2C70000}"/>
    <cellStyle name="Percent 217 5" xfId="31745" xr:uid="{00000000-0005-0000-0000-0000B3C70000}"/>
    <cellStyle name="Percent 217 5 2" xfId="31746" xr:uid="{00000000-0005-0000-0000-0000B4C70000}"/>
    <cellStyle name="Percent 217 5 3" xfId="54142" xr:uid="{00000000-0005-0000-0000-0000B5C70000}"/>
    <cellStyle name="Percent 217 6" xfId="31747" xr:uid="{00000000-0005-0000-0000-0000B6C70000}"/>
    <cellStyle name="Percent 217 7" xfId="31748" xr:uid="{00000000-0005-0000-0000-0000B7C70000}"/>
    <cellStyle name="Percent 217 8" xfId="54135" xr:uid="{00000000-0005-0000-0000-0000B8C70000}"/>
    <cellStyle name="Percent 218" xfId="31749" xr:uid="{00000000-0005-0000-0000-0000B9C70000}"/>
    <cellStyle name="Percent 218 2" xfId="31750" xr:uid="{00000000-0005-0000-0000-0000BAC70000}"/>
    <cellStyle name="Percent 218 2 2" xfId="31751" xr:uid="{00000000-0005-0000-0000-0000BBC70000}"/>
    <cellStyle name="Percent 218 2 2 2" xfId="31752" xr:uid="{00000000-0005-0000-0000-0000BCC70000}"/>
    <cellStyle name="Percent 218 2 2 2 2" xfId="31753" xr:uid="{00000000-0005-0000-0000-0000BDC70000}"/>
    <cellStyle name="Percent 218 2 2 2 3" xfId="54146" xr:uid="{00000000-0005-0000-0000-0000BEC70000}"/>
    <cellStyle name="Percent 218 2 2 3" xfId="31754" xr:uid="{00000000-0005-0000-0000-0000BFC70000}"/>
    <cellStyle name="Percent 218 2 2 4" xfId="31755" xr:uid="{00000000-0005-0000-0000-0000C0C70000}"/>
    <cellStyle name="Percent 218 2 2 5" xfId="40799" xr:uid="{00000000-0005-0000-0000-0000C1C70000}"/>
    <cellStyle name="Percent 218 2 2 6" xfId="54145" xr:uid="{00000000-0005-0000-0000-0000C2C70000}"/>
    <cellStyle name="Percent 218 2 3" xfId="31756" xr:uid="{00000000-0005-0000-0000-0000C3C70000}"/>
    <cellStyle name="Percent 218 2 3 2" xfId="31757" xr:uid="{00000000-0005-0000-0000-0000C4C70000}"/>
    <cellStyle name="Percent 218 2 3 3" xfId="54147" xr:uid="{00000000-0005-0000-0000-0000C5C70000}"/>
    <cellStyle name="Percent 218 2 4" xfId="31758" xr:uid="{00000000-0005-0000-0000-0000C6C70000}"/>
    <cellStyle name="Percent 218 2 5" xfId="31759" xr:uid="{00000000-0005-0000-0000-0000C7C70000}"/>
    <cellStyle name="Percent 218 2 6" xfId="40798" xr:uid="{00000000-0005-0000-0000-0000C8C70000}"/>
    <cellStyle name="Percent 218 2 7" xfId="54144" xr:uid="{00000000-0005-0000-0000-0000C9C70000}"/>
    <cellStyle name="Percent 218 3" xfId="31760" xr:uid="{00000000-0005-0000-0000-0000CAC70000}"/>
    <cellStyle name="Percent 218 3 2" xfId="31761" xr:uid="{00000000-0005-0000-0000-0000CBC70000}"/>
    <cellStyle name="Percent 218 3 2 2" xfId="31762" xr:uid="{00000000-0005-0000-0000-0000CCC70000}"/>
    <cellStyle name="Percent 218 3 2 3" xfId="54149" xr:uid="{00000000-0005-0000-0000-0000CDC70000}"/>
    <cellStyle name="Percent 218 3 3" xfId="31763" xr:uid="{00000000-0005-0000-0000-0000CEC70000}"/>
    <cellStyle name="Percent 218 3 4" xfId="31764" xr:uid="{00000000-0005-0000-0000-0000CFC70000}"/>
    <cellStyle name="Percent 218 3 5" xfId="40800" xr:uid="{00000000-0005-0000-0000-0000D0C70000}"/>
    <cellStyle name="Percent 218 3 6" xfId="54148" xr:uid="{00000000-0005-0000-0000-0000D1C70000}"/>
    <cellStyle name="Percent 218 4" xfId="31765" xr:uid="{00000000-0005-0000-0000-0000D2C70000}"/>
    <cellStyle name="Percent 218 5" xfId="31766" xr:uid="{00000000-0005-0000-0000-0000D3C70000}"/>
    <cellStyle name="Percent 218 5 2" xfId="31767" xr:uid="{00000000-0005-0000-0000-0000D4C70000}"/>
    <cellStyle name="Percent 218 5 3" xfId="54150" xr:uid="{00000000-0005-0000-0000-0000D5C70000}"/>
    <cellStyle name="Percent 218 6" xfId="31768" xr:uid="{00000000-0005-0000-0000-0000D6C70000}"/>
    <cellStyle name="Percent 218 7" xfId="31769" xr:uid="{00000000-0005-0000-0000-0000D7C70000}"/>
    <cellStyle name="Percent 218 8" xfId="54143" xr:uid="{00000000-0005-0000-0000-0000D8C70000}"/>
    <cellStyle name="Percent 219" xfId="31770" xr:uid="{00000000-0005-0000-0000-0000D9C70000}"/>
    <cellStyle name="Percent 219 2" xfId="31771" xr:uid="{00000000-0005-0000-0000-0000DAC70000}"/>
    <cellStyle name="Percent 219 2 2" xfId="31772" xr:uid="{00000000-0005-0000-0000-0000DBC70000}"/>
    <cellStyle name="Percent 219 2 2 2" xfId="31773" xr:uid="{00000000-0005-0000-0000-0000DCC70000}"/>
    <cellStyle name="Percent 219 2 2 2 2" xfId="31774" xr:uid="{00000000-0005-0000-0000-0000DDC70000}"/>
    <cellStyle name="Percent 219 2 2 2 3" xfId="54154" xr:uid="{00000000-0005-0000-0000-0000DEC70000}"/>
    <cellStyle name="Percent 219 2 2 3" xfId="31775" xr:uid="{00000000-0005-0000-0000-0000DFC70000}"/>
    <cellStyle name="Percent 219 2 2 4" xfId="31776" xr:uid="{00000000-0005-0000-0000-0000E0C70000}"/>
    <cellStyle name="Percent 219 2 2 5" xfId="40802" xr:uid="{00000000-0005-0000-0000-0000E1C70000}"/>
    <cellStyle name="Percent 219 2 2 6" xfId="54153" xr:uid="{00000000-0005-0000-0000-0000E2C70000}"/>
    <cellStyle name="Percent 219 2 3" xfId="31777" xr:uid="{00000000-0005-0000-0000-0000E3C70000}"/>
    <cellStyle name="Percent 219 2 3 2" xfId="31778" xr:uid="{00000000-0005-0000-0000-0000E4C70000}"/>
    <cellStyle name="Percent 219 2 3 3" xfId="54155" xr:uid="{00000000-0005-0000-0000-0000E5C70000}"/>
    <cellStyle name="Percent 219 2 4" xfId="31779" xr:uid="{00000000-0005-0000-0000-0000E6C70000}"/>
    <cellStyle name="Percent 219 2 5" xfId="31780" xr:uid="{00000000-0005-0000-0000-0000E7C70000}"/>
    <cellStyle name="Percent 219 2 6" xfId="40801" xr:uid="{00000000-0005-0000-0000-0000E8C70000}"/>
    <cellStyle name="Percent 219 2 7" xfId="54152" xr:uid="{00000000-0005-0000-0000-0000E9C70000}"/>
    <cellStyle name="Percent 219 3" xfId="31781" xr:uid="{00000000-0005-0000-0000-0000EAC70000}"/>
    <cellStyle name="Percent 219 3 2" xfId="31782" xr:uid="{00000000-0005-0000-0000-0000EBC70000}"/>
    <cellStyle name="Percent 219 3 2 2" xfId="31783" xr:uid="{00000000-0005-0000-0000-0000ECC70000}"/>
    <cellStyle name="Percent 219 3 2 3" xfId="54157" xr:uid="{00000000-0005-0000-0000-0000EDC70000}"/>
    <cellStyle name="Percent 219 3 3" xfId="31784" xr:uid="{00000000-0005-0000-0000-0000EEC70000}"/>
    <cellStyle name="Percent 219 3 4" xfId="31785" xr:uid="{00000000-0005-0000-0000-0000EFC70000}"/>
    <cellStyle name="Percent 219 3 5" xfId="40803" xr:uid="{00000000-0005-0000-0000-0000F0C70000}"/>
    <cellStyle name="Percent 219 3 6" xfId="54156" xr:uid="{00000000-0005-0000-0000-0000F1C70000}"/>
    <cellStyle name="Percent 219 4" xfId="31786" xr:uid="{00000000-0005-0000-0000-0000F2C70000}"/>
    <cellStyle name="Percent 219 5" xfId="31787" xr:uid="{00000000-0005-0000-0000-0000F3C70000}"/>
    <cellStyle name="Percent 219 5 2" xfId="31788" xr:uid="{00000000-0005-0000-0000-0000F4C70000}"/>
    <cellStyle name="Percent 219 5 3" xfId="54158" xr:uid="{00000000-0005-0000-0000-0000F5C70000}"/>
    <cellStyle name="Percent 219 6" xfId="31789" xr:uid="{00000000-0005-0000-0000-0000F6C70000}"/>
    <cellStyle name="Percent 219 7" xfId="31790" xr:uid="{00000000-0005-0000-0000-0000F7C70000}"/>
    <cellStyle name="Percent 219 8" xfId="54151" xr:uid="{00000000-0005-0000-0000-0000F8C70000}"/>
    <cellStyle name="Percent 22" xfId="31791" xr:uid="{00000000-0005-0000-0000-0000F9C70000}"/>
    <cellStyle name="Percent 22 2" xfId="31792" xr:uid="{00000000-0005-0000-0000-0000FAC70000}"/>
    <cellStyle name="Percent 22 2 2" xfId="31793" xr:uid="{00000000-0005-0000-0000-0000FBC70000}"/>
    <cellStyle name="Percent 22 3" xfId="31794" xr:uid="{00000000-0005-0000-0000-0000FCC70000}"/>
    <cellStyle name="Percent 220" xfId="31795" xr:uid="{00000000-0005-0000-0000-0000FDC70000}"/>
    <cellStyle name="Percent 220 2" xfId="31796" xr:uid="{00000000-0005-0000-0000-0000FEC70000}"/>
    <cellStyle name="Percent 220 2 2" xfId="31797" xr:uid="{00000000-0005-0000-0000-0000FFC70000}"/>
    <cellStyle name="Percent 220 2 2 2" xfId="31798" xr:uid="{00000000-0005-0000-0000-000000C80000}"/>
    <cellStyle name="Percent 220 2 2 2 2" xfId="31799" xr:uid="{00000000-0005-0000-0000-000001C80000}"/>
    <cellStyle name="Percent 220 2 2 2 3" xfId="54162" xr:uid="{00000000-0005-0000-0000-000002C80000}"/>
    <cellStyle name="Percent 220 2 2 3" xfId="31800" xr:uid="{00000000-0005-0000-0000-000003C80000}"/>
    <cellStyle name="Percent 220 2 2 4" xfId="31801" xr:uid="{00000000-0005-0000-0000-000004C80000}"/>
    <cellStyle name="Percent 220 2 2 5" xfId="40805" xr:uid="{00000000-0005-0000-0000-000005C80000}"/>
    <cellStyle name="Percent 220 2 2 6" xfId="54161" xr:uid="{00000000-0005-0000-0000-000006C80000}"/>
    <cellStyle name="Percent 220 2 3" xfId="31802" xr:uid="{00000000-0005-0000-0000-000007C80000}"/>
    <cellStyle name="Percent 220 2 3 2" xfId="31803" xr:uid="{00000000-0005-0000-0000-000008C80000}"/>
    <cellStyle name="Percent 220 2 3 3" xfId="54163" xr:uid="{00000000-0005-0000-0000-000009C80000}"/>
    <cellStyle name="Percent 220 2 4" xfId="31804" xr:uid="{00000000-0005-0000-0000-00000AC80000}"/>
    <cellStyle name="Percent 220 2 5" xfId="31805" xr:uid="{00000000-0005-0000-0000-00000BC80000}"/>
    <cellStyle name="Percent 220 2 6" xfId="40804" xr:uid="{00000000-0005-0000-0000-00000CC80000}"/>
    <cellStyle name="Percent 220 2 7" xfId="54160" xr:uid="{00000000-0005-0000-0000-00000DC80000}"/>
    <cellStyle name="Percent 220 3" xfId="31806" xr:uid="{00000000-0005-0000-0000-00000EC80000}"/>
    <cellStyle name="Percent 220 3 2" xfId="31807" xr:uid="{00000000-0005-0000-0000-00000FC80000}"/>
    <cellStyle name="Percent 220 3 2 2" xfId="31808" xr:uid="{00000000-0005-0000-0000-000010C80000}"/>
    <cellStyle name="Percent 220 3 2 3" xfId="54165" xr:uid="{00000000-0005-0000-0000-000011C80000}"/>
    <cellStyle name="Percent 220 3 3" xfId="31809" xr:uid="{00000000-0005-0000-0000-000012C80000}"/>
    <cellStyle name="Percent 220 3 4" xfId="31810" xr:uid="{00000000-0005-0000-0000-000013C80000}"/>
    <cellStyle name="Percent 220 3 5" xfId="40806" xr:uid="{00000000-0005-0000-0000-000014C80000}"/>
    <cellStyle name="Percent 220 3 6" xfId="54164" xr:uid="{00000000-0005-0000-0000-000015C80000}"/>
    <cellStyle name="Percent 220 4" xfId="31811" xr:uid="{00000000-0005-0000-0000-000016C80000}"/>
    <cellStyle name="Percent 220 5" xfId="31812" xr:uid="{00000000-0005-0000-0000-000017C80000}"/>
    <cellStyle name="Percent 220 5 2" xfId="31813" xr:uid="{00000000-0005-0000-0000-000018C80000}"/>
    <cellStyle name="Percent 220 5 3" xfId="54166" xr:uid="{00000000-0005-0000-0000-000019C80000}"/>
    <cellStyle name="Percent 220 6" xfId="31814" xr:uid="{00000000-0005-0000-0000-00001AC80000}"/>
    <cellStyle name="Percent 220 7" xfId="31815" xr:uid="{00000000-0005-0000-0000-00001BC80000}"/>
    <cellStyle name="Percent 220 8" xfId="36154" xr:uid="{00000000-0005-0000-0000-00001CC80000}"/>
    <cellStyle name="Percent 220 9" xfId="54159" xr:uid="{00000000-0005-0000-0000-00001DC80000}"/>
    <cellStyle name="Percent 221" xfId="31816" xr:uid="{00000000-0005-0000-0000-00001EC80000}"/>
    <cellStyle name="Percent 221 2" xfId="31817" xr:uid="{00000000-0005-0000-0000-00001FC80000}"/>
    <cellStyle name="Percent 221 2 2" xfId="31818" xr:uid="{00000000-0005-0000-0000-000020C80000}"/>
    <cellStyle name="Percent 221 2 2 2" xfId="31819" xr:uid="{00000000-0005-0000-0000-000021C80000}"/>
    <cellStyle name="Percent 221 2 2 2 2" xfId="31820" xr:uid="{00000000-0005-0000-0000-000022C80000}"/>
    <cellStyle name="Percent 221 2 2 2 3" xfId="54170" xr:uid="{00000000-0005-0000-0000-000023C80000}"/>
    <cellStyle name="Percent 221 2 2 3" xfId="31821" xr:uid="{00000000-0005-0000-0000-000024C80000}"/>
    <cellStyle name="Percent 221 2 2 4" xfId="31822" xr:uid="{00000000-0005-0000-0000-000025C80000}"/>
    <cellStyle name="Percent 221 2 2 5" xfId="40808" xr:uid="{00000000-0005-0000-0000-000026C80000}"/>
    <cellStyle name="Percent 221 2 2 6" xfId="54169" xr:uid="{00000000-0005-0000-0000-000027C80000}"/>
    <cellStyle name="Percent 221 2 3" xfId="31823" xr:uid="{00000000-0005-0000-0000-000028C80000}"/>
    <cellStyle name="Percent 221 2 3 2" xfId="31824" xr:uid="{00000000-0005-0000-0000-000029C80000}"/>
    <cellStyle name="Percent 221 2 3 3" xfId="54171" xr:uid="{00000000-0005-0000-0000-00002AC80000}"/>
    <cellStyle name="Percent 221 2 4" xfId="31825" xr:uid="{00000000-0005-0000-0000-00002BC80000}"/>
    <cellStyle name="Percent 221 2 5" xfId="31826" xr:uid="{00000000-0005-0000-0000-00002CC80000}"/>
    <cellStyle name="Percent 221 2 6" xfId="40807" xr:uid="{00000000-0005-0000-0000-00002DC80000}"/>
    <cellStyle name="Percent 221 2 7" xfId="54168" xr:uid="{00000000-0005-0000-0000-00002EC80000}"/>
    <cellStyle name="Percent 221 3" xfId="31827" xr:uid="{00000000-0005-0000-0000-00002FC80000}"/>
    <cellStyle name="Percent 221 3 2" xfId="31828" xr:uid="{00000000-0005-0000-0000-000030C80000}"/>
    <cellStyle name="Percent 221 3 2 2" xfId="31829" xr:uid="{00000000-0005-0000-0000-000031C80000}"/>
    <cellStyle name="Percent 221 3 2 3" xfId="54173" xr:uid="{00000000-0005-0000-0000-000032C80000}"/>
    <cellStyle name="Percent 221 3 3" xfId="31830" xr:uid="{00000000-0005-0000-0000-000033C80000}"/>
    <cellStyle name="Percent 221 3 4" xfId="31831" xr:uid="{00000000-0005-0000-0000-000034C80000}"/>
    <cellStyle name="Percent 221 3 5" xfId="40809" xr:uid="{00000000-0005-0000-0000-000035C80000}"/>
    <cellStyle name="Percent 221 3 6" xfId="54172" xr:uid="{00000000-0005-0000-0000-000036C80000}"/>
    <cellStyle name="Percent 221 4" xfId="31832" xr:uid="{00000000-0005-0000-0000-000037C80000}"/>
    <cellStyle name="Percent 221 5" xfId="31833" xr:uid="{00000000-0005-0000-0000-000038C80000}"/>
    <cellStyle name="Percent 221 5 2" xfId="31834" xr:uid="{00000000-0005-0000-0000-000039C80000}"/>
    <cellStyle name="Percent 221 5 3" xfId="54174" xr:uid="{00000000-0005-0000-0000-00003AC80000}"/>
    <cellStyle name="Percent 221 6" xfId="31835" xr:uid="{00000000-0005-0000-0000-00003BC80000}"/>
    <cellStyle name="Percent 221 7" xfId="31836" xr:uid="{00000000-0005-0000-0000-00003CC80000}"/>
    <cellStyle name="Percent 221 8" xfId="36155" xr:uid="{00000000-0005-0000-0000-00003DC80000}"/>
    <cellStyle name="Percent 221 9" xfId="54167" xr:uid="{00000000-0005-0000-0000-00003EC80000}"/>
    <cellStyle name="Percent 222" xfId="31837" xr:uid="{00000000-0005-0000-0000-00003FC80000}"/>
    <cellStyle name="Percent 222 2" xfId="31838" xr:uid="{00000000-0005-0000-0000-000040C80000}"/>
    <cellStyle name="Percent 222 2 2" xfId="31839" xr:uid="{00000000-0005-0000-0000-000041C80000}"/>
    <cellStyle name="Percent 222 2 2 2" xfId="31840" xr:uid="{00000000-0005-0000-0000-000042C80000}"/>
    <cellStyle name="Percent 222 2 2 2 2" xfId="31841" xr:uid="{00000000-0005-0000-0000-000043C80000}"/>
    <cellStyle name="Percent 222 2 2 2 3" xfId="54178" xr:uid="{00000000-0005-0000-0000-000044C80000}"/>
    <cellStyle name="Percent 222 2 2 3" xfId="31842" xr:uid="{00000000-0005-0000-0000-000045C80000}"/>
    <cellStyle name="Percent 222 2 2 4" xfId="31843" xr:uid="{00000000-0005-0000-0000-000046C80000}"/>
    <cellStyle name="Percent 222 2 2 5" xfId="40811" xr:uid="{00000000-0005-0000-0000-000047C80000}"/>
    <cellStyle name="Percent 222 2 2 6" xfId="54177" xr:uid="{00000000-0005-0000-0000-000048C80000}"/>
    <cellStyle name="Percent 222 2 3" xfId="31844" xr:uid="{00000000-0005-0000-0000-000049C80000}"/>
    <cellStyle name="Percent 222 2 3 2" xfId="31845" xr:uid="{00000000-0005-0000-0000-00004AC80000}"/>
    <cellStyle name="Percent 222 2 3 3" xfId="54179" xr:uid="{00000000-0005-0000-0000-00004BC80000}"/>
    <cellStyle name="Percent 222 2 4" xfId="31846" xr:uid="{00000000-0005-0000-0000-00004CC80000}"/>
    <cellStyle name="Percent 222 2 5" xfId="31847" xr:uid="{00000000-0005-0000-0000-00004DC80000}"/>
    <cellStyle name="Percent 222 2 6" xfId="40810" xr:uid="{00000000-0005-0000-0000-00004EC80000}"/>
    <cellStyle name="Percent 222 2 7" xfId="54176" xr:uid="{00000000-0005-0000-0000-00004FC80000}"/>
    <cellStyle name="Percent 222 3" xfId="31848" xr:uid="{00000000-0005-0000-0000-000050C80000}"/>
    <cellStyle name="Percent 222 3 2" xfId="31849" xr:uid="{00000000-0005-0000-0000-000051C80000}"/>
    <cellStyle name="Percent 222 3 2 2" xfId="31850" xr:uid="{00000000-0005-0000-0000-000052C80000}"/>
    <cellStyle name="Percent 222 3 2 3" xfId="54181" xr:uid="{00000000-0005-0000-0000-000053C80000}"/>
    <cellStyle name="Percent 222 3 3" xfId="31851" xr:uid="{00000000-0005-0000-0000-000054C80000}"/>
    <cellStyle name="Percent 222 3 4" xfId="31852" xr:uid="{00000000-0005-0000-0000-000055C80000}"/>
    <cellStyle name="Percent 222 3 5" xfId="40812" xr:uid="{00000000-0005-0000-0000-000056C80000}"/>
    <cellStyle name="Percent 222 3 6" xfId="54180" xr:uid="{00000000-0005-0000-0000-000057C80000}"/>
    <cellStyle name="Percent 222 4" xfId="31853" xr:uid="{00000000-0005-0000-0000-000058C80000}"/>
    <cellStyle name="Percent 222 5" xfId="31854" xr:uid="{00000000-0005-0000-0000-000059C80000}"/>
    <cellStyle name="Percent 222 5 2" xfId="31855" xr:uid="{00000000-0005-0000-0000-00005AC80000}"/>
    <cellStyle name="Percent 222 5 3" xfId="54182" xr:uid="{00000000-0005-0000-0000-00005BC80000}"/>
    <cellStyle name="Percent 222 6" xfId="31856" xr:uid="{00000000-0005-0000-0000-00005CC80000}"/>
    <cellStyle name="Percent 222 7" xfId="31857" xr:uid="{00000000-0005-0000-0000-00005DC80000}"/>
    <cellStyle name="Percent 222 8" xfId="36156" xr:uid="{00000000-0005-0000-0000-00005EC80000}"/>
    <cellStyle name="Percent 222 9" xfId="54175" xr:uid="{00000000-0005-0000-0000-00005FC80000}"/>
    <cellStyle name="Percent 223" xfId="31858" xr:uid="{00000000-0005-0000-0000-000060C80000}"/>
    <cellStyle name="Percent 223 2" xfId="31859" xr:uid="{00000000-0005-0000-0000-000061C80000}"/>
    <cellStyle name="Percent 223 2 2" xfId="31860" xr:uid="{00000000-0005-0000-0000-000062C80000}"/>
    <cellStyle name="Percent 223 2 2 2" xfId="31861" xr:uid="{00000000-0005-0000-0000-000063C80000}"/>
    <cellStyle name="Percent 223 2 2 2 2" xfId="31862" xr:uid="{00000000-0005-0000-0000-000064C80000}"/>
    <cellStyle name="Percent 223 2 2 2 3" xfId="54186" xr:uid="{00000000-0005-0000-0000-000065C80000}"/>
    <cellStyle name="Percent 223 2 2 3" xfId="31863" xr:uid="{00000000-0005-0000-0000-000066C80000}"/>
    <cellStyle name="Percent 223 2 2 4" xfId="31864" xr:uid="{00000000-0005-0000-0000-000067C80000}"/>
    <cellStyle name="Percent 223 2 2 5" xfId="40814" xr:uid="{00000000-0005-0000-0000-000068C80000}"/>
    <cellStyle name="Percent 223 2 2 6" xfId="54185" xr:uid="{00000000-0005-0000-0000-000069C80000}"/>
    <cellStyle name="Percent 223 2 3" xfId="31865" xr:uid="{00000000-0005-0000-0000-00006AC80000}"/>
    <cellStyle name="Percent 223 2 3 2" xfId="31866" xr:uid="{00000000-0005-0000-0000-00006BC80000}"/>
    <cellStyle name="Percent 223 2 3 3" xfId="54187" xr:uid="{00000000-0005-0000-0000-00006CC80000}"/>
    <cellStyle name="Percent 223 2 4" xfId="31867" xr:uid="{00000000-0005-0000-0000-00006DC80000}"/>
    <cellStyle name="Percent 223 2 5" xfId="31868" xr:uid="{00000000-0005-0000-0000-00006EC80000}"/>
    <cellStyle name="Percent 223 2 6" xfId="40813" xr:uid="{00000000-0005-0000-0000-00006FC80000}"/>
    <cellStyle name="Percent 223 2 7" xfId="54184" xr:uid="{00000000-0005-0000-0000-000070C80000}"/>
    <cellStyle name="Percent 223 3" xfId="31869" xr:uid="{00000000-0005-0000-0000-000071C80000}"/>
    <cellStyle name="Percent 223 3 2" xfId="31870" xr:uid="{00000000-0005-0000-0000-000072C80000}"/>
    <cellStyle name="Percent 223 3 2 2" xfId="31871" xr:uid="{00000000-0005-0000-0000-000073C80000}"/>
    <cellStyle name="Percent 223 3 2 3" xfId="54189" xr:uid="{00000000-0005-0000-0000-000074C80000}"/>
    <cellStyle name="Percent 223 3 3" xfId="31872" xr:uid="{00000000-0005-0000-0000-000075C80000}"/>
    <cellStyle name="Percent 223 3 4" xfId="31873" xr:uid="{00000000-0005-0000-0000-000076C80000}"/>
    <cellStyle name="Percent 223 3 5" xfId="40815" xr:uid="{00000000-0005-0000-0000-000077C80000}"/>
    <cellStyle name="Percent 223 3 6" xfId="54188" xr:uid="{00000000-0005-0000-0000-000078C80000}"/>
    <cellStyle name="Percent 223 4" xfId="31874" xr:uid="{00000000-0005-0000-0000-000079C80000}"/>
    <cellStyle name="Percent 223 5" xfId="31875" xr:uid="{00000000-0005-0000-0000-00007AC80000}"/>
    <cellStyle name="Percent 223 5 2" xfId="31876" xr:uid="{00000000-0005-0000-0000-00007BC80000}"/>
    <cellStyle name="Percent 223 5 3" xfId="54190" xr:uid="{00000000-0005-0000-0000-00007CC80000}"/>
    <cellStyle name="Percent 223 6" xfId="31877" xr:uid="{00000000-0005-0000-0000-00007DC80000}"/>
    <cellStyle name="Percent 223 7" xfId="31878" xr:uid="{00000000-0005-0000-0000-00007EC80000}"/>
    <cellStyle name="Percent 223 8" xfId="36157" xr:uid="{00000000-0005-0000-0000-00007FC80000}"/>
    <cellStyle name="Percent 223 9" xfId="54183" xr:uid="{00000000-0005-0000-0000-000080C80000}"/>
    <cellStyle name="Percent 224" xfId="31879" xr:uid="{00000000-0005-0000-0000-000081C80000}"/>
    <cellStyle name="Percent 224 2" xfId="31880" xr:uid="{00000000-0005-0000-0000-000082C80000}"/>
    <cellStyle name="Percent 224 2 2" xfId="31881" xr:uid="{00000000-0005-0000-0000-000083C80000}"/>
    <cellStyle name="Percent 224 2 2 2" xfId="31882" xr:uid="{00000000-0005-0000-0000-000084C80000}"/>
    <cellStyle name="Percent 224 2 2 2 2" xfId="31883" xr:uid="{00000000-0005-0000-0000-000085C80000}"/>
    <cellStyle name="Percent 224 2 2 2 3" xfId="54194" xr:uid="{00000000-0005-0000-0000-000086C80000}"/>
    <cellStyle name="Percent 224 2 2 3" xfId="31884" xr:uid="{00000000-0005-0000-0000-000087C80000}"/>
    <cellStyle name="Percent 224 2 2 4" xfId="31885" xr:uid="{00000000-0005-0000-0000-000088C80000}"/>
    <cellStyle name="Percent 224 2 2 5" xfId="40817" xr:uid="{00000000-0005-0000-0000-000089C80000}"/>
    <cellStyle name="Percent 224 2 2 6" xfId="54193" xr:uid="{00000000-0005-0000-0000-00008AC80000}"/>
    <cellStyle name="Percent 224 2 3" xfId="31886" xr:uid="{00000000-0005-0000-0000-00008BC80000}"/>
    <cellStyle name="Percent 224 2 3 2" xfId="31887" xr:uid="{00000000-0005-0000-0000-00008CC80000}"/>
    <cellStyle name="Percent 224 2 3 3" xfId="54195" xr:uid="{00000000-0005-0000-0000-00008DC80000}"/>
    <cellStyle name="Percent 224 2 4" xfId="31888" xr:uid="{00000000-0005-0000-0000-00008EC80000}"/>
    <cellStyle name="Percent 224 2 5" xfId="31889" xr:uid="{00000000-0005-0000-0000-00008FC80000}"/>
    <cellStyle name="Percent 224 2 6" xfId="40816" xr:uid="{00000000-0005-0000-0000-000090C80000}"/>
    <cellStyle name="Percent 224 2 7" xfId="54192" xr:uid="{00000000-0005-0000-0000-000091C80000}"/>
    <cellStyle name="Percent 224 3" xfId="31890" xr:uid="{00000000-0005-0000-0000-000092C80000}"/>
    <cellStyle name="Percent 224 3 2" xfId="31891" xr:uid="{00000000-0005-0000-0000-000093C80000}"/>
    <cellStyle name="Percent 224 3 2 2" xfId="31892" xr:uid="{00000000-0005-0000-0000-000094C80000}"/>
    <cellStyle name="Percent 224 3 2 3" xfId="54197" xr:uid="{00000000-0005-0000-0000-000095C80000}"/>
    <cellStyle name="Percent 224 3 3" xfId="31893" xr:uid="{00000000-0005-0000-0000-000096C80000}"/>
    <cellStyle name="Percent 224 3 4" xfId="31894" xr:uid="{00000000-0005-0000-0000-000097C80000}"/>
    <cellStyle name="Percent 224 3 5" xfId="40818" xr:uid="{00000000-0005-0000-0000-000098C80000}"/>
    <cellStyle name="Percent 224 3 6" xfId="54196" xr:uid="{00000000-0005-0000-0000-000099C80000}"/>
    <cellStyle name="Percent 224 4" xfId="31895" xr:uid="{00000000-0005-0000-0000-00009AC80000}"/>
    <cellStyle name="Percent 224 5" xfId="31896" xr:uid="{00000000-0005-0000-0000-00009BC80000}"/>
    <cellStyle name="Percent 224 5 2" xfId="31897" xr:uid="{00000000-0005-0000-0000-00009CC80000}"/>
    <cellStyle name="Percent 224 5 3" xfId="54198" xr:uid="{00000000-0005-0000-0000-00009DC80000}"/>
    <cellStyle name="Percent 224 6" xfId="31898" xr:uid="{00000000-0005-0000-0000-00009EC80000}"/>
    <cellStyle name="Percent 224 7" xfId="31899" xr:uid="{00000000-0005-0000-0000-00009FC80000}"/>
    <cellStyle name="Percent 224 8" xfId="36158" xr:uid="{00000000-0005-0000-0000-0000A0C80000}"/>
    <cellStyle name="Percent 224 9" xfId="54191" xr:uid="{00000000-0005-0000-0000-0000A1C80000}"/>
    <cellStyle name="Percent 225" xfId="31900" xr:uid="{00000000-0005-0000-0000-0000A2C80000}"/>
    <cellStyle name="Percent 225 2" xfId="31901" xr:uid="{00000000-0005-0000-0000-0000A3C80000}"/>
    <cellStyle name="Percent 225 2 2" xfId="31902" xr:uid="{00000000-0005-0000-0000-0000A4C80000}"/>
    <cellStyle name="Percent 225 2 2 2" xfId="31903" xr:uid="{00000000-0005-0000-0000-0000A5C80000}"/>
    <cellStyle name="Percent 225 2 2 2 2" xfId="31904" xr:uid="{00000000-0005-0000-0000-0000A6C80000}"/>
    <cellStyle name="Percent 225 2 2 2 3" xfId="54202" xr:uid="{00000000-0005-0000-0000-0000A7C80000}"/>
    <cellStyle name="Percent 225 2 2 3" xfId="31905" xr:uid="{00000000-0005-0000-0000-0000A8C80000}"/>
    <cellStyle name="Percent 225 2 2 4" xfId="31906" xr:uid="{00000000-0005-0000-0000-0000A9C80000}"/>
    <cellStyle name="Percent 225 2 2 5" xfId="40820" xr:uid="{00000000-0005-0000-0000-0000AAC80000}"/>
    <cellStyle name="Percent 225 2 2 6" xfId="54201" xr:uid="{00000000-0005-0000-0000-0000ABC80000}"/>
    <cellStyle name="Percent 225 2 3" xfId="31907" xr:uid="{00000000-0005-0000-0000-0000ACC80000}"/>
    <cellStyle name="Percent 225 2 3 2" xfId="31908" xr:uid="{00000000-0005-0000-0000-0000ADC80000}"/>
    <cellStyle name="Percent 225 2 3 3" xfId="54203" xr:uid="{00000000-0005-0000-0000-0000AEC80000}"/>
    <cellStyle name="Percent 225 2 4" xfId="31909" xr:uid="{00000000-0005-0000-0000-0000AFC80000}"/>
    <cellStyle name="Percent 225 2 5" xfId="31910" xr:uid="{00000000-0005-0000-0000-0000B0C80000}"/>
    <cellStyle name="Percent 225 2 6" xfId="40819" xr:uid="{00000000-0005-0000-0000-0000B1C80000}"/>
    <cellStyle name="Percent 225 2 7" xfId="54200" xr:uid="{00000000-0005-0000-0000-0000B2C80000}"/>
    <cellStyle name="Percent 225 3" xfId="31911" xr:uid="{00000000-0005-0000-0000-0000B3C80000}"/>
    <cellStyle name="Percent 225 3 2" xfId="31912" xr:uid="{00000000-0005-0000-0000-0000B4C80000}"/>
    <cellStyle name="Percent 225 3 2 2" xfId="31913" xr:uid="{00000000-0005-0000-0000-0000B5C80000}"/>
    <cellStyle name="Percent 225 3 2 3" xfId="54205" xr:uid="{00000000-0005-0000-0000-0000B6C80000}"/>
    <cellStyle name="Percent 225 3 3" xfId="31914" xr:uid="{00000000-0005-0000-0000-0000B7C80000}"/>
    <cellStyle name="Percent 225 3 4" xfId="31915" xr:uid="{00000000-0005-0000-0000-0000B8C80000}"/>
    <cellStyle name="Percent 225 3 5" xfId="40821" xr:uid="{00000000-0005-0000-0000-0000B9C80000}"/>
    <cellStyle name="Percent 225 3 6" xfId="54204" xr:uid="{00000000-0005-0000-0000-0000BAC80000}"/>
    <cellStyle name="Percent 225 4" xfId="31916" xr:uid="{00000000-0005-0000-0000-0000BBC80000}"/>
    <cellStyle name="Percent 225 5" xfId="31917" xr:uid="{00000000-0005-0000-0000-0000BCC80000}"/>
    <cellStyle name="Percent 225 5 2" xfId="31918" xr:uid="{00000000-0005-0000-0000-0000BDC80000}"/>
    <cellStyle name="Percent 225 5 3" xfId="54206" xr:uid="{00000000-0005-0000-0000-0000BEC80000}"/>
    <cellStyle name="Percent 225 6" xfId="31919" xr:uid="{00000000-0005-0000-0000-0000BFC80000}"/>
    <cellStyle name="Percent 225 7" xfId="31920" xr:uid="{00000000-0005-0000-0000-0000C0C80000}"/>
    <cellStyle name="Percent 225 8" xfId="54199" xr:uid="{00000000-0005-0000-0000-0000C1C80000}"/>
    <cellStyle name="Percent 226" xfId="31921" xr:uid="{00000000-0005-0000-0000-0000C2C80000}"/>
    <cellStyle name="Percent 226 2" xfId="31922" xr:uid="{00000000-0005-0000-0000-0000C3C80000}"/>
    <cellStyle name="Percent 226 2 2" xfId="31923" xr:uid="{00000000-0005-0000-0000-0000C4C80000}"/>
    <cellStyle name="Percent 226 2 2 2" xfId="31924" xr:uid="{00000000-0005-0000-0000-0000C5C80000}"/>
    <cellStyle name="Percent 226 2 2 2 2" xfId="31925" xr:uid="{00000000-0005-0000-0000-0000C6C80000}"/>
    <cellStyle name="Percent 226 2 2 2 3" xfId="54210" xr:uid="{00000000-0005-0000-0000-0000C7C80000}"/>
    <cellStyle name="Percent 226 2 2 3" xfId="31926" xr:uid="{00000000-0005-0000-0000-0000C8C80000}"/>
    <cellStyle name="Percent 226 2 2 4" xfId="31927" xr:uid="{00000000-0005-0000-0000-0000C9C80000}"/>
    <cellStyle name="Percent 226 2 2 5" xfId="40823" xr:uid="{00000000-0005-0000-0000-0000CAC80000}"/>
    <cellStyle name="Percent 226 2 2 6" xfId="54209" xr:uid="{00000000-0005-0000-0000-0000CBC80000}"/>
    <cellStyle name="Percent 226 2 3" xfId="31928" xr:uid="{00000000-0005-0000-0000-0000CCC80000}"/>
    <cellStyle name="Percent 226 2 3 2" xfId="31929" xr:uid="{00000000-0005-0000-0000-0000CDC80000}"/>
    <cellStyle name="Percent 226 2 3 3" xfId="54211" xr:uid="{00000000-0005-0000-0000-0000CEC80000}"/>
    <cellStyle name="Percent 226 2 4" xfId="31930" xr:uid="{00000000-0005-0000-0000-0000CFC80000}"/>
    <cellStyle name="Percent 226 2 5" xfId="31931" xr:uid="{00000000-0005-0000-0000-0000D0C80000}"/>
    <cellStyle name="Percent 226 2 6" xfId="40822" xr:uid="{00000000-0005-0000-0000-0000D1C80000}"/>
    <cellStyle name="Percent 226 2 7" xfId="54208" xr:uid="{00000000-0005-0000-0000-0000D2C80000}"/>
    <cellStyle name="Percent 226 3" xfId="31932" xr:uid="{00000000-0005-0000-0000-0000D3C80000}"/>
    <cellStyle name="Percent 226 3 2" xfId="31933" xr:uid="{00000000-0005-0000-0000-0000D4C80000}"/>
    <cellStyle name="Percent 226 3 2 2" xfId="31934" xr:uid="{00000000-0005-0000-0000-0000D5C80000}"/>
    <cellStyle name="Percent 226 3 2 3" xfId="54213" xr:uid="{00000000-0005-0000-0000-0000D6C80000}"/>
    <cellStyle name="Percent 226 3 3" xfId="31935" xr:uid="{00000000-0005-0000-0000-0000D7C80000}"/>
    <cellStyle name="Percent 226 3 4" xfId="31936" xr:uid="{00000000-0005-0000-0000-0000D8C80000}"/>
    <cellStyle name="Percent 226 3 5" xfId="40824" xr:uid="{00000000-0005-0000-0000-0000D9C80000}"/>
    <cellStyle name="Percent 226 3 6" xfId="54212" xr:uid="{00000000-0005-0000-0000-0000DAC80000}"/>
    <cellStyle name="Percent 226 4" xfId="31937" xr:uid="{00000000-0005-0000-0000-0000DBC80000}"/>
    <cellStyle name="Percent 226 5" xfId="31938" xr:uid="{00000000-0005-0000-0000-0000DCC80000}"/>
    <cellStyle name="Percent 226 5 2" xfId="31939" xr:uid="{00000000-0005-0000-0000-0000DDC80000}"/>
    <cellStyle name="Percent 226 5 3" xfId="54214" xr:uid="{00000000-0005-0000-0000-0000DEC80000}"/>
    <cellStyle name="Percent 226 6" xfId="31940" xr:uid="{00000000-0005-0000-0000-0000DFC80000}"/>
    <cellStyle name="Percent 226 7" xfId="31941" xr:uid="{00000000-0005-0000-0000-0000E0C80000}"/>
    <cellStyle name="Percent 226 8" xfId="54207" xr:uid="{00000000-0005-0000-0000-0000E1C80000}"/>
    <cellStyle name="Percent 227" xfId="31942" xr:uid="{00000000-0005-0000-0000-0000E2C80000}"/>
    <cellStyle name="Percent 228" xfId="31943" xr:uid="{00000000-0005-0000-0000-0000E3C80000}"/>
    <cellStyle name="Percent 229" xfId="31944" xr:uid="{00000000-0005-0000-0000-0000E4C80000}"/>
    <cellStyle name="Percent 23" xfId="31945" xr:uid="{00000000-0005-0000-0000-0000E5C80000}"/>
    <cellStyle name="Percent 23 2" xfId="31946" xr:uid="{00000000-0005-0000-0000-0000E6C80000}"/>
    <cellStyle name="Percent 23 2 2" xfId="31947" xr:uid="{00000000-0005-0000-0000-0000E7C80000}"/>
    <cellStyle name="Percent 23 3" xfId="31948" xr:uid="{00000000-0005-0000-0000-0000E8C80000}"/>
    <cellStyle name="Percent 230" xfId="31949" xr:uid="{00000000-0005-0000-0000-0000E9C80000}"/>
    <cellStyle name="Percent 231" xfId="31950" xr:uid="{00000000-0005-0000-0000-0000EAC80000}"/>
    <cellStyle name="Percent 232" xfId="31951" xr:uid="{00000000-0005-0000-0000-0000EBC80000}"/>
    <cellStyle name="Percent 233" xfId="31952" xr:uid="{00000000-0005-0000-0000-0000ECC80000}"/>
    <cellStyle name="Percent 233 2" xfId="31953" xr:uid="{00000000-0005-0000-0000-0000EDC80000}"/>
    <cellStyle name="Percent 234" xfId="31954" xr:uid="{00000000-0005-0000-0000-0000EEC80000}"/>
    <cellStyle name="Percent 234 2" xfId="31955" xr:uid="{00000000-0005-0000-0000-0000EFC80000}"/>
    <cellStyle name="Percent 235" xfId="31956" xr:uid="{00000000-0005-0000-0000-0000F0C80000}"/>
    <cellStyle name="Percent 235 2" xfId="31957" xr:uid="{00000000-0005-0000-0000-0000F1C80000}"/>
    <cellStyle name="Percent 236" xfId="31958" xr:uid="{00000000-0005-0000-0000-0000F2C80000}"/>
    <cellStyle name="Percent 236 2" xfId="31959" xr:uid="{00000000-0005-0000-0000-0000F3C80000}"/>
    <cellStyle name="Percent 237" xfId="31960" xr:uid="{00000000-0005-0000-0000-0000F4C80000}"/>
    <cellStyle name="Percent 237 2" xfId="31961" xr:uid="{00000000-0005-0000-0000-0000F5C80000}"/>
    <cellStyle name="Percent 238" xfId="31962" xr:uid="{00000000-0005-0000-0000-0000F6C80000}"/>
    <cellStyle name="Percent 238 2" xfId="31963" xr:uid="{00000000-0005-0000-0000-0000F7C80000}"/>
    <cellStyle name="Percent 239" xfId="31964" xr:uid="{00000000-0005-0000-0000-0000F8C80000}"/>
    <cellStyle name="Percent 239 2" xfId="31965" xr:uid="{00000000-0005-0000-0000-0000F9C80000}"/>
    <cellStyle name="Percent 24" xfId="31966" xr:uid="{00000000-0005-0000-0000-0000FAC80000}"/>
    <cellStyle name="Percent 24 2" xfId="31967" xr:uid="{00000000-0005-0000-0000-0000FBC80000}"/>
    <cellStyle name="Percent 24 2 2" xfId="31968" xr:uid="{00000000-0005-0000-0000-0000FCC80000}"/>
    <cellStyle name="Percent 24 3" xfId="31969" xr:uid="{00000000-0005-0000-0000-0000FDC80000}"/>
    <cellStyle name="Percent 240" xfId="31970" xr:uid="{00000000-0005-0000-0000-0000FEC80000}"/>
    <cellStyle name="Percent 240 2" xfId="31971" xr:uid="{00000000-0005-0000-0000-0000FFC80000}"/>
    <cellStyle name="Percent 240 2 2" xfId="31972" xr:uid="{00000000-0005-0000-0000-000000C90000}"/>
    <cellStyle name="Percent 240 2 2 2" xfId="31973" xr:uid="{00000000-0005-0000-0000-000001C90000}"/>
    <cellStyle name="Percent 240 2 2 3" xfId="54217" xr:uid="{00000000-0005-0000-0000-000002C90000}"/>
    <cellStyle name="Percent 240 2 3" xfId="31974" xr:uid="{00000000-0005-0000-0000-000003C90000}"/>
    <cellStyle name="Percent 240 2 4" xfId="31975" xr:uid="{00000000-0005-0000-0000-000004C90000}"/>
    <cellStyle name="Percent 240 2 5" xfId="36160" xr:uid="{00000000-0005-0000-0000-000005C90000}"/>
    <cellStyle name="Percent 240 2 6" xfId="54216" xr:uid="{00000000-0005-0000-0000-000006C90000}"/>
    <cellStyle name="Percent 240 3" xfId="31976" xr:uid="{00000000-0005-0000-0000-000007C90000}"/>
    <cellStyle name="Percent 240 4" xfId="31977" xr:uid="{00000000-0005-0000-0000-000008C90000}"/>
    <cellStyle name="Percent 240 4 2" xfId="31978" xr:uid="{00000000-0005-0000-0000-000009C90000}"/>
    <cellStyle name="Percent 240 4 3" xfId="54218" xr:uid="{00000000-0005-0000-0000-00000AC90000}"/>
    <cellStyle name="Percent 240 5" xfId="31979" xr:uid="{00000000-0005-0000-0000-00000BC90000}"/>
    <cellStyle name="Percent 240 6" xfId="31980" xr:uid="{00000000-0005-0000-0000-00000CC90000}"/>
    <cellStyle name="Percent 240 7" xfId="36159" xr:uid="{00000000-0005-0000-0000-00000DC90000}"/>
    <cellStyle name="Percent 240 8" xfId="54215" xr:uid="{00000000-0005-0000-0000-00000EC90000}"/>
    <cellStyle name="Percent 241" xfId="31981" xr:uid="{00000000-0005-0000-0000-00000FC90000}"/>
    <cellStyle name="Percent 241 2" xfId="31982" xr:uid="{00000000-0005-0000-0000-000010C90000}"/>
    <cellStyle name="Percent 241 2 2" xfId="31983" xr:uid="{00000000-0005-0000-0000-000011C90000}"/>
    <cellStyle name="Percent 241 2 2 2" xfId="31984" xr:uid="{00000000-0005-0000-0000-000012C90000}"/>
    <cellStyle name="Percent 241 2 2 3" xfId="54221" xr:uid="{00000000-0005-0000-0000-000013C90000}"/>
    <cellStyle name="Percent 241 2 3" xfId="31985" xr:uid="{00000000-0005-0000-0000-000014C90000}"/>
    <cellStyle name="Percent 241 2 4" xfId="31986" xr:uid="{00000000-0005-0000-0000-000015C90000}"/>
    <cellStyle name="Percent 241 2 5" xfId="40826" xr:uid="{00000000-0005-0000-0000-000016C90000}"/>
    <cellStyle name="Percent 241 2 6" xfId="54220" xr:uid="{00000000-0005-0000-0000-000017C90000}"/>
    <cellStyle name="Percent 241 3" xfId="31987" xr:uid="{00000000-0005-0000-0000-000018C90000}"/>
    <cellStyle name="Percent 241 4" xfId="31988" xr:uid="{00000000-0005-0000-0000-000019C90000}"/>
    <cellStyle name="Percent 241 4 2" xfId="31989" xr:uid="{00000000-0005-0000-0000-00001AC90000}"/>
    <cellStyle name="Percent 241 4 3" xfId="54222" xr:uid="{00000000-0005-0000-0000-00001BC90000}"/>
    <cellStyle name="Percent 241 5" xfId="31990" xr:uid="{00000000-0005-0000-0000-00001CC90000}"/>
    <cellStyle name="Percent 241 6" xfId="31991" xr:uid="{00000000-0005-0000-0000-00001DC90000}"/>
    <cellStyle name="Percent 241 7" xfId="40825" xr:uid="{00000000-0005-0000-0000-00001EC90000}"/>
    <cellStyle name="Percent 241 8" xfId="54219" xr:uid="{00000000-0005-0000-0000-00001FC90000}"/>
    <cellStyle name="Percent 242" xfId="31992" xr:uid="{00000000-0005-0000-0000-000020C90000}"/>
    <cellStyle name="Percent 242 2" xfId="31993" xr:uid="{00000000-0005-0000-0000-000021C90000}"/>
    <cellStyle name="Percent 242 2 2" xfId="31994" xr:uid="{00000000-0005-0000-0000-000022C90000}"/>
    <cellStyle name="Percent 242 2 2 2" xfId="31995" xr:uid="{00000000-0005-0000-0000-000023C90000}"/>
    <cellStyle name="Percent 242 2 2 3" xfId="54225" xr:uid="{00000000-0005-0000-0000-000024C90000}"/>
    <cellStyle name="Percent 242 2 3" xfId="31996" xr:uid="{00000000-0005-0000-0000-000025C90000}"/>
    <cellStyle name="Percent 242 2 4" xfId="31997" xr:uid="{00000000-0005-0000-0000-000026C90000}"/>
    <cellStyle name="Percent 242 2 5" xfId="40828" xr:uid="{00000000-0005-0000-0000-000027C90000}"/>
    <cellStyle name="Percent 242 2 6" xfId="54224" xr:uid="{00000000-0005-0000-0000-000028C90000}"/>
    <cellStyle name="Percent 242 3" xfId="31998" xr:uid="{00000000-0005-0000-0000-000029C90000}"/>
    <cellStyle name="Percent 242 4" xfId="31999" xr:uid="{00000000-0005-0000-0000-00002AC90000}"/>
    <cellStyle name="Percent 242 4 2" xfId="32000" xr:uid="{00000000-0005-0000-0000-00002BC90000}"/>
    <cellStyle name="Percent 242 4 3" xfId="54226" xr:uid="{00000000-0005-0000-0000-00002CC90000}"/>
    <cellStyle name="Percent 242 5" xfId="32001" xr:uid="{00000000-0005-0000-0000-00002DC90000}"/>
    <cellStyle name="Percent 242 6" xfId="32002" xr:uid="{00000000-0005-0000-0000-00002EC90000}"/>
    <cellStyle name="Percent 242 7" xfId="40827" xr:uid="{00000000-0005-0000-0000-00002FC90000}"/>
    <cellStyle name="Percent 242 8" xfId="54223" xr:uid="{00000000-0005-0000-0000-000030C90000}"/>
    <cellStyle name="Percent 243" xfId="32003" xr:uid="{00000000-0005-0000-0000-000031C90000}"/>
    <cellStyle name="Percent 243 2" xfId="32004" xr:uid="{00000000-0005-0000-0000-000032C90000}"/>
    <cellStyle name="Percent 243 2 2" xfId="32005" xr:uid="{00000000-0005-0000-0000-000033C90000}"/>
    <cellStyle name="Percent 243 2 2 2" xfId="32006" xr:uid="{00000000-0005-0000-0000-000034C90000}"/>
    <cellStyle name="Percent 243 2 2 3" xfId="54229" xr:uid="{00000000-0005-0000-0000-000035C90000}"/>
    <cellStyle name="Percent 243 2 3" xfId="32007" xr:uid="{00000000-0005-0000-0000-000036C90000}"/>
    <cellStyle name="Percent 243 2 4" xfId="32008" xr:uid="{00000000-0005-0000-0000-000037C90000}"/>
    <cellStyle name="Percent 243 2 5" xfId="40830" xr:uid="{00000000-0005-0000-0000-000038C90000}"/>
    <cellStyle name="Percent 243 2 6" xfId="54228" xr:uid="{00000000-0005-0000-0000-000039C90000}"/>
    <cellStyle name="Percent 243 3" xfId="32009" xr:uid="{00000000-0005-0000-0000-00003AC90000}"/>
    <cellStyle name="Percent 243 4" xfId="32010" xr:uid="{00000000-0005-0000-0000-00003BC90000}"/>
    <cellStyle name="Percent 243 4 2" xfId="32011" xr:uid="{00000000-0005-0000-0000-00003CC90000}"/>
    <cellStyle name="Percent 243 4 3" xfId="54230" xr:uid="{00000000-0005-0000-0000-00003DC90000}"/>
    <cellStyle name="Percent 243 5" xfId="32012" xr:uid="{00000000-0005-0000-0000-00003EC90000}"/>
    <cellStyle name="Percent 243 6" xfId="32013" xr:uid="{00000000-0005-0000-0000-00003FC90000}"/>
    <cellStyle name="Percent 243 7" xfId="40829" xr:uid="{00000000-0005-0000-0000-000040C90000}"/>
    <cellStyle name="Percent 243 8" xfId="54227" xr:uid="{00000000-0005-0000-0000-000041C90000}"/>
    <cellStyle name="Percent 244" xfId="32014" xr:uid="{00000000-0005-0000-0000-000042C90000}"/>
    <cellStyle name="Percent 244 2" xfId="32015" xr:uid="{00000000-0005-0000-0000-000043C90000}"/>
    <cellStyle name="Percent 244 2 2" xfId="32016" xr:uid="{00000000-0005-0000-0000-000044C90000}"/>
    <cellStyle name="Percent 244 2 2 2" xfId="32017" xr:uid="{00000000-0005-0000-0000-000045C90000}"/>
    <cellStyle name="Percent 244 2 2 3" xfId="54233" xr:uid="{00000000-0005-0000-0000-000046C90000}"/>
    <cellStyle name="Percent 244 2 3" xfId="32018" xr:uid="{00000000-0005-0000-0000-000047C90000}"/>
    <cellStyle name="Percent 244 2 4" xfId="32019" xr:uid="{00000000-0005-0000-0000-000048C90000}"/>
    <cellStyle name="Percent 244 2 5" xfId="40832" xr:uid="{00000000-0005-0000-0000-000049C90000}"/>
    <cellStyle name="Percent 244 2 6" xfId="54232" xr:uid="{00000000-0005-0000-0000-00004AC90000}"/>
    <cellStyle name="Percent 244 3" xfId="32020" xr:uid="{00000000-0005-0000-0000-00004BC90000}"/>
    <cellStyle name="Percent 244 4" xfId="32021" xr:uid="{00000000-0005-0000-0000-00004CC90000}"/>
    <cellStyle name="Percent 244 4 2" xfId="32022" xr:uid="{00000000-0005-0000-0000-00004DC90000}"/>
    <cellStyle name="Percent 244 4 3" xfId="54234" xr:uid="{00000000-0005-0000-0000-00004EC90000}"/>
    <cellStyle name="Percent 244 5" xfId="32023" xr:uid="{00000000-0005-0000-0000-00004FC90000}"/>
    <cellStyle name="Percent 244 6" xfId="32024" xr:uid="{00000000-0005-0000-0000-000050C90000}"/>
    <cellStyle name="Percent 244 7" xfId="40831" xr:uid="{00000000-0005-0000-0000-000051C90000}"/>
    <cellStyle name="Percent 244 8" xfId="54231" xr:uid="{00000000-0005-0000-0000-000052C90000}"/>
    <cellStyle name="Percent 245" xfId="32025" xr:uid="{00000000-0005-0000-0000-000053C90000}"/>
    <cellStyle name="Percent 245 2" xfId="32026" xr:uid="{00000000-0005-0000-0000-000054C90000}"/>
    <cellStyle name="Percent 245 2 2" xfId="32027" xr:uid="{00000000-0005-0000-0000-000055C90000}"/>
    <cellStyle name="Percent 245 2 2 2" xfId="32028" xr:uid="{00000000-0005-0000-0000-000056C90000}"/>
    <cellStyle name="Percent 245 2 2 3" xfId="54237" xr:uid="{00000000-0005-0000-0000-000057C90000}"/>
    <cellStyle name="Percent 245 2 3" xfId="32029" xr:uid="{00000000-0005-0000-0000-000058C90000}"/>
    <cellStyle name="Percent 245 2 4" xfId="32030" xr:uid="{00000000-0005-0000-0000-000059C90000}"/>
    <cellStyle name="Percent 245 2 5" xfId="40834" xr:uid="{00000000-0005-0000-0000-00005AC90000}"/>
    <cellStyle name="Percent 245 2 6" xfId="54236" xr:uid="{00000000-0005-0000-0000-00005BC90000}"/>
    <cellStyle name="Percent 245 3" xfId="32031" xr:uid="{00000000-0005-0000-0000-00005CC90000}"/>
    <cellStyle name="Percent 245 3 2" xfId="32032" xr:uid="{00000000-0005-0000-0000-00005DC90000}"/>
    <cellStyle name="Percent 245 3 3" xfId="54238" xr:uid="{00000000-0005-0000-0000-00005EC90000}"/>
    <cellStyle name="Percent 245 4" xfId="32033" xr:uid="{00000000-0005-0000-0000-00005FC90000}"/>
    <cellStyle name="Percent 245 5" xfId="32034" xr:uid="{00000000-0005-0000-0000-000060C90000}"/>
    <cellStyle name="Percent 245 6" xfId="40833" xr:uid="{00000000-0005-0000-0000-000061C90000}"/>
    <cellStyle name="Percent 245 7" xfId="54235" xr:uid="{00000000-0005-0000-0000-000062C90000}"/>
    <cellStyle name="Percent 246" xfId="32035" xr:uid="{00000000-0005-0000-0000-000063C90000}"/>
    <cellStyle name="Percent 246 2" xfId="32036" xr:uid="{00000000-0005-0000-0000-000064C90000}"/>
    <cellStyle name="Percent 246 2 2" xfId="32037" xr:uid="{00000000-0005-0000-0000-000065C90000}"/>
    <cellStyle name="Percent 246 2 2 2" xfId="32038" xr:uid="{00000000-0005-0000-0000-000066C90000}"/>
    <cellStyle name="Percent 246 2 2 3" xfId="54241" xr:uid="{00000000-0005-0000-0000-000067C90000}"/>
    <cellStyle name="Percent 246 2 3" xfId="32039" xr:uid="{00000000-0005-0000-0000-000068C90000}"/>
    <cellStyle name="Percent 246 2 4" xfId="32040" xr:uid="{00000000-0005-0000-0000-000069C90000}"/>
    <cellStyle name="Percent 246 2 5" xfId="40836" xr:uid="{00000000-0005-0000-0000-00006AC90000}"/>
    <cellStyle name="Percent 246 2 6" xfId="54240" xr:uid="{00000000-0005-0000-0000-00006BC90000}"/>
    <cellStyle name="Percent 246 3" xfId="32041" xr:uid="{00000000-0005-0000-0000-00006CC90000}"/>
    <cellStyle name="Percent 246 3 2" xfId="32042" xr:uid="{00000000-0005-0000-0000-00006DC90000}"/>
    <cellStyle name="Percent 246 3 3" xfId="54242" xr:uid="{00000000-0005-0000-0000-00006EC90000}"/>
    <cellStyle name="Percent 246 4" xfId="32043" xr:uid="{00000000-0005-0000-0000-00006FC90000}"/>
    <cellStyle name="Percent 246 5" xfId="32044" xr:uid="{00000000-0005-0000-0000-000070C90000}"/>
    <cellStyle name="Percent 246 6" xfId="40835" xr:uid="{00000000-0005-0000-0000-000071C90000}"/>
    <cellStyle name="Percent 246 7" xfId="54239" xr:uid="{00000000-0005-0000-0000-000072C90000}"/>
    <cellStyle name="Percent 247" xfId="32045" xr:uid="{00000000-0005-0000-0000-000073C90000}"/>
    <cellStyle name="Percent 247 2" xfId="32046" xr:uid="{00000000-0005-0000-0000-000074C90000}"/>
    <cellStyle name="Percent 247 2 2" xfId="32047" xr:uid="{00000000-0005-0000-0000-000075C90000}"/>
    <cellStyle name="Percent 247 2 2 2" xfId="32048" xr:uid="{00000000-0005-0000-0000-000076C90000}"/>
    <cellStyle name="Percent 247 2 2 3" xfId="54245" xr:uid="{00000000-0005-0000-0000-000077C90000}"/>
    <cellStyle name="Percent 247 2 3" xfId="32049" xr:uid="{00000000-0005-0000-0000-000078C90000}"/>
    <cellStyle name="Percent 247 2 4" xfId="32050" xr:uid="{00000000-0005-0000-0000-000079C90000}"/>
    <cellStyle name="Percent 247 2 5" xfId="40838" xr:uid="{00000000-0005-0000-0000-00007AC90000}"/>
    <cellStyle name="Percent 247 2 6" xfId="54244" xr:uid="{00000000-0005-0000-0000-00007BC90000}"/>
    <cellStyle name="Percent 247 3" xfId="32051" xr:uid="{00000000-0005-0000-0000-00007CC90000}"/>
    <cellStyle name="Percent 247 3 2" xfId="32052" xr:uid="{00000000-0005-0000-0000-00007DC90000}"/>
    <cellStyle name="Percent 247 3 3" xfId="54246" xr:uid="{00000000-0005-0000-0000-00007EC90000}"/>
    <cellStyle name="Percent 247 4" xfId="32053" xr:uid="{00000000-0005-0000-0000-00007FC90000}"/>
    <cellStyle name="Percent 247 5" xfId="32054" xr:uid="{00000000-0005-0000-0000-000080C90000}"/>
    <cellStyle name="Percent 247 6" xfId="40837" xr:uid="{00000000-0005-0000-0000-000081C90000}"/>
    <cellStyle name="Percent 247 7" xfId="54243" xr:uid="{00000000-0005-0000-0000-000082C90000}"/>
    <cellStyle name="Percent 248" xfId="32055" xr:uid="{00000000-0005-0000-0000-000083C90000}"/>
    <cellStyle name="Percent 248 2" xfId="32056" xr:uid="{00000000-0005-0000-0000-000084C90000}"/>
    <cellStyle name="Percent 248 2 2" xfId="32057" xr:uid="{00000000-0005-0000-0000-000085C90000}"/>
    <cellStyle name="Percent 248 2 2 2" xfId="32058" xr:uid="{00000000-0005-0000-0000-000086C90000}"/>
    <cellStyle name="Percent 248 2 2 3" xfId="54249" xr:uid="{00000000-0005-0000-0000-000087C90000}"/>
    <cellStyle name="Percent 248 2 3" xfId="32059" xr:uid="{00000000-0005-0000-0000-000088C90000}"/>
    <cellStyle name="Percent 248 2 4" xfId="32060" xr:uid="{00000000-0005-0000-0000-000089C90000}"/>
    <cellStyle name="Percent 248 2 5" xfId="40840" xr:uid="{00000000-0005-0000-0000-00008AC90000}"/>
    <cellStyle name="Percent 248 2 6" xfId="54248" xr:uid="{00000000-0005-0000-0000-00008BC90000}"/>
    <cellStyle name="Percent 248 3" xfId="32061" xr:uid="{00000000-0005-0000-0000-00008CC90000}"/>
    <cellStyle name="Percent 248 3 2" xfId="32062" xr:uid="{00000000-0005-0000-0000-00008DC90000}"/>
    <cellStyle name="Percent 248 3 3" xfId="54250" xr:uid="{00000000-0005-0000-0000-00008EC90000}"/>
    <cellStyle name="Percent 248 4" xfId="32063" xr:uid="{00000000-0005-0000-0000-00008FC90000}"/>
    <cellStyle name="Percent 248 5" xfId="32064" xr:uid="{00000000-0005-0000-0000-000090C90000}"/>
    <cellStyle name="Percent 248 6" xfId="40839" xr:uid="{00000000-0005-0000-0000-000091C90000}"/>
    <cellStyle name="Percent 248 7" xfId="54247" xr:uid="{00000000-0005-0000-0000-000092C90000}"/>
    <cellStyle name="Percent 249" xfId="32065" xr:uid="{00000000-0005-0000-0000-000093C90000}"/>
    <cellStyle name="Percent 249 2" xfId="32066" xr:uid="{00000000-0005-0000-0000-000094C90000}"/>
    <cellStyle name="Percent 249 2 2" xfId="32067" xr:uid="{00000000-0005-0000-0000-000095C90000}"/>
    <cellStyle name="Percent 249 2 2 2" xfId="32068" xr:uid="{00000000-0005-0000-0000-000096C90000}"/>
    <cellStyle name="Percent 249 2 2 3" xfId="54253" xr:uid="{00000000-0005-0000-0000-000097C90000}"/>
    <cellStyle name="Percent 249 2 3" xfId="32069" xr:uid="{00000000-0005-0000-0000-000098C90000}"/>
    <cellStyle name="Percent 249 2 4" xfId="32070" xr:uid="{00000000-0005-0000-0000-000099C90000}"/>
    <cellStyle name="Percent 249 2 5" xfId="40842" xr:uid="{00000000-0005-0000-0000-00009AC90000}"/>
    <cellStyle name="Percent 249 2 6" xfId="54252" xr:uid="{00000000-0005-0000-0000-00009BC90000}"/>
    <cellStyle name="Percent 249 3" xfId="32071" xr:uid="{00000000-0005-0000-0000-00009CC90000}"/>
    <cellStyle name="Percent 249 3 2" xfId="32072" xr:uid="{00000000-0005-0000-0000-00009DC90000}"/>
    <cellStyle name="Percent 249 3 3" xfId="54254" xr:uid="{00000000-0005-0000-0000-00009EC90000}"/>
    <cellStyle name="Percent 249 4" xfId="32073" xr:uid="{00000000-0005-0000-0000-00009FC90000}"/>
    <cellStyle name="Percent 249 5" xfId="32074" xr:uid="{00000000-0005-0000-0000-0000A0C90000}"/>
    <cellStyle name="Percent 249 6" xfId="40841" xr:uid="{00000000-0005-0000-0000-0000A1C90000}"/>
    <cellStyle name="Percent 249 7" xfId="54251" xr:uid="{00000000-0005-0000-0000-0000A2C90000}"/>
    <cellStyle name="Percent 25" xfId="32075" xr:uid="{00000000-0005-0000-0000-0000A3C90000}"/>
    <cellStyle name="Percent 25 2" xfId="32076" xr:uid="{00000000-0005-0000-0000-0000A4C90000}"/>
    <cellStyle name="Percent 25 2 2" xfId="32077" xr:uid="{00000000-0005-0000-0000-0000A5C90000}"/>
    <cellStyle name="Percent 25 3" xfId="32078" xr:uid="{00000000-0005-0000-0000-0000A6C90000}"/>
    <cellStyle name="Percent 250" xfId="32079" xr:uid="{00000000-0005-0000-0000-0000A7C90000}"/>
    <cellStyle name="Percent 250 2" xfId="32080" xr:uid="{00000000-0005-0000-0000-0000A8C90000}"/>
    <cellStyle name="Percent 250 2 2" xfId="32081" xr:uid="{00000000-0005-0000-0000-0000A9C90000}"/>
    <cellStyle name="Percent 250 2 2 2" xfId="32082" xr:uid="{00000000-0005-0000-0000-0000AAC90000}"/>
    <cellStyle name="Percent 250 2 2 3" xfId="54257" xr:uid="{00000000-0005-0000-0000-0000ABC90000}"/>
    <cellStyle name="Percent 250 2 3" xfId="32083" xr:uid="{00000000-0005-0000-0000-0000ACC90000}"/>
    <cellStyle name="Percent 250 2 4" xfId="32084" xr:uid="{00000000-0005-0000-0000-0000ADC90000}"/>
    <cellStyle name="Percent 250 2 5" xfId="40844" xr:uid="{00000000-0005-0000-0000-0000AEC90000}"/>
    <cellStyle name="Percent 250 2 6" xfId="54256" xr:uid="{00000000-0005-0000-0000-0000AFC90000}"/>
    <cellStyle name="Percent 250 3" xfId="32085" xr:uid="{00000000-0005-0000-0000-0000B0C90000}"/>
    <cellStyle name="Percent 250 3 2" xfId="32086" xr:uid="{00000000-0005-0000-0000-0000B1C90000}"/>
    <cellStyle name="Percent 250 3 3" xfId="54258" xr:uid="{00000000-0005-0000-0000-0000B2C90000}"/>
    <cellStyle name="Percent 250 4" xfId="32087" xr:uid="{00000000-0005-0000-0000-0000B3C90000}"/>
    <cellStyle name="Percent 250 5" xfId="32088" xr:uid="{00000000-0005-0000-0000-0000B4C90000}"/>
    <cellStyle name="Percent 250 6" xfId="40843" xr:uid="{00000000-0005-0000-0000-0000B5C90000}"/>
    <cellStyle name="Percent 250 7" xfId="54255" xr:uid="{00000000-0005-0000-0000-0000B6C90000}"/>
    <cellStyle name="Percent 251" xfId="32089" xr:uid="{00000000-0005-0000-0000-0000B7C90000}"/>
    <cellStyle name="Percent 251 2" xfId="32090" xr:uid="{00000000-0005-0000-0000-0000B8C90000}"/>
    <cellStyle name="Percent 251 2 2" xfId="32091" xr:uid="{00000000-0005-0000-0000-0000B9C90000}"/>
    <cellStyle name="Percent 251 2 2 2" xfId="32092" xr:uid="{00000000-0005-0000-0000-0000BAC90000}"/>
    <cellStyle name="Percent 251 2 2 3" xfId="54261" xr:uid="{00000000-0005-0000-0000-0000BBC90000}"/>
    <cellStyle name="Percent 251 2 3" xfId="32093" xr:uid="{00000000-0005-0000-0000-0000BCC90000}"/>
    <cellStyle name="Percent 251 2 4" xfId="32094" xr:uid="{00000000-0005-0000-0000-0000BDC90000}"/>
    <cellStyle name="Percent 251 2 5" xfId="40846" xr:uid="{00000000-0005-0000-0000-0000BEC90000}"/>
    <cellStyle name="Percent 251 2 6" xfId="54260" xr:uid="{00000000-0005-0000-0000-0000BFC90000}"/>
    <cellStyle name="Percent 251 3" xfId="32095" xr:uid="{00000000-0005-0000-0000-0000C0C90000}"/>
    <cellStyle name="Percent 251 3 2" xfId="32096" xr:uid="{00000000-0005-0000-0000-0000C1C90000}"/>
    <cellStyle name="Percent 251 3 3" xfId="54262" xr:uid="{00000000-0005-0000-0000-0000C2C90000}"/>
    <cellStyle name="Percent 251 4" xfId="32097" xr:uid="{00000000-0005-0000-0000-0000C3C90000}"/>
    <cellStyle name="Percent 251 5" xfId="32098" xr:uid="{00000000-0005-0000-0000-0000C4C90000}"/>
    <cellStyle name="Percent 251 6" xfId="40845" xr:uid="{00000000-0005-0000-0000-0000C5C90000}"/>
    <cellStyle name="Percent 251 7" xfId="54259" xr:uid="{00000000-0005-0000-0000-0000C6C90000}"/>
    <cellStyle name="Percent 252" xfId="32099" xr:uid="{00000000-0005-0000-0000-0000C7C90000}"/>
    <cellStyle name="Percent 253" xfId="32100" xr:uid="{00000000-0005-0000-0000-0000C8C90000}"/>
    <cellStyle name="Percent 254" xfId="32101" xr:uid="{00000000-0005-0000-0000-0000C9C90000}"/>
    <cellStyle name="Percent 254 2" xfId="32102" xr:uid="{00000000-0005-0000-0000-0000CAC90000}"/>
    <cellStyle name="Percent 254 2 2" xfId="32103" xr:uid="{00000000-0005-0000-0000-0000CBC90000}"/>
    <cellStyle name="Percent 254 2 3" xfId="32104" xr:uid="{00000000-0005-0000-0000-0000CCC90000}"/>
    <cellStyle name="Percent 254 3" xfId="32105" xr:uid="{00000000-0005-0000-0000-0000CDC90000}"/>
    <cellStyle name="Percent 254 4" xfId="32106" xr:uid="{00000000-0005-0000-0000-0000CEC90000}"/>
    <cellStyle name="Percent 255" xfId="32107" xr:uid="{00000000-0005-0000-0000-0000CFC90000}"/>
    <cellStyle name="Percent 255 2" xfId="32108" xr:uid="{00000000-0005-0000-0000-0000D0C90000}"/>
    <cellStyle name="Percent 255 2 2" xfId="32109" xr:uid="{00000000-0005-0000-0000-0000D1C90000}"/>
    <cellStyle name="Percent 255 2 3" xfId="32110" xr:uid="{00000000-0005-0000-0000-0000D2C90000}"/>
    <cellStyle name="Percent 255 3" xfId="32111" xr:uid="{00000000-0005-0000-0000-0000D3C90000}"/>
    <cellStyle name="Percent 255 4" xfId="32112" xr:uid="{00000000-0005-0000-0000-0000D4C90000}"/>
    <cellStyle name="Percent 256" xfId="32113" xr:uid="{00000000-0005-0000-0000-0000D5C90000}"/>
    <cellStyle name="Percent 256 2" xfId="32114" xr:uid="{00000000-0005-0000-0000-0000D6C90000}"/>
    <cellStyle name="Percent 256 2 2" xfId="32115" xr:uid="{00000000-0005-0000-0000-0000D7C90000}"/>
    <cellStyle name="Percent 256 2 3" xfId="32116" xr:uid="{00000000-0005-0000-0000-0000D8C90000}"/>
    <cellStyle name="Percent 256 3" xfId="32117" xr:uid="{00000000-0005-0000-0000-0000D9C90000}"/>
    <cellStyle name="Percent 256 4" xfId="32118" xr:uid="{00000000-0005-0000-0000-0000DAC90000}"/>
    <cellStyle name="Percent 257" xfId="32119" xr:uid="{00000000-0005-0000-0000-0000DBC90000}"/>
    <cellStyle name="Percent 258" xfId="32120" xr:uid="{00000000-0005-0000-0000-0000DCC90000}"/>
    <cellStyle name="Percent 259" xfId="32121" xr:uid="{00000000-0005-0000-0000-0000DDC90000}"/>
    <cellStyle name="Percent 259 2" xfId="54264" xr:uid="{00000000-0005-0000-0000-0000DEC90000}"/>
    <cellStyle name="Percent 259 3" xfId="54263" xr:uid="{00000000-0005-0000-0000-0000DFC90000}"/>
    <cellStyle name="Percent 26" xfId="32122" xr:uid="{00000000-0005-0000-0000-0000E0C90000}"/>
    <cellStyle name="Percent 26 2" xfId="32123" xr:uid="{00000000-0005-0000-0000-0000E1C90000}"/>
    <cellStyle name="Percent 26 2 2" xfId="32124" xr:uid="{00000000-0005-0000-0000-0000E2C90000}"/>
    <cellStyle name="Percent 26 3" xfId="32125" xr:uid="{00000000-0005-0000-0000-0000E3C90000}"/>
    <cellStyle name="Percent 260" xfId="32126" xr:uid="{00000000-0005-0000-0000-0000E4C90000}"/>
    <cellStyle name="Percent 260 2" xfId="54266" xr:uid="{00000000-0005-0000-0000-0000E5C90000}"/>
    <cellStyle name="Percent 260 3" xfId="54265" xr:uid="{00000000-0005-0000-0000-0000E6C90000}"/>
    <cellStyle name="Percent 261" xfId="32127" xr:uid="{00000000-0005-0000-0000-0000E7C90000}"/>
    <cellStyle name="Percent 261 2" xfId="54268" xr:uid="{00000000-0005-0000-0000-0000E8C90000}"/>
    <cellStyle name="Percent 261 3" xfId="54267" xr:uid="{00000000-0005-0000-0000-0000E9C90000}"/>
    <cellStyle name="Percent 262" xfId="32128" xr:uid="{00000000-0005-0000-0000-0000EAC90000}"/>
    <cellStyle name="Percent 262 2" xfId="54270" xr:uid="{00000000-0005-0000-0000-0000EBC90000}"/>
    <cellStyle name="Percent 262 3" xfId="54269" xr:uid="{00000000-0005-0000-0000-0000ECC90000}"/>
    <cellStyle name="Percent 263" xfId="32129" xr:uid="{00000000-0005-0000-0000-0000EDC90000}"/>
    <cellStyle name="Percent 264" xfId="32130" xr:uid="{00000000-0005-0000-0000-0000EEC90000}"/>
    <cellStyle name="Percent 265" xfId="32131" xr:uid="{00000000-0005-0000-0000-0000EFC90000}"/>
    <cellStyle name="Percent 265 2" xfId="32132" xr:uid="{00000000-0005-0000-0000-0000F0C90000}"/>
    <cellStyle name="Percent 265 2 2" xfId="32133" xr:uid="{00000000-0005-0000-0000-0000F1C90000}"/>
    <cellStyle name="Percent 265 3" xfId="32134" xr:uid="{00000000-0005-0000-0000-0000F2C90000}"/>
    <cellStyle name="Percent 265 4" xfId="32135" xr:uid="{00000000-0005-0000-0000-0000F3C90000}"/>
    <cellStyle name="Percent 266" xfId="32136" xr:uid="{00000000-0005-0000-0000-0000F4C90000}"/>
    <cellStyle name="Percent 266 2" xfId="32137" xr:uid="{00000000-0005-0000-0000-0000F5C90000}"/>
    <cellStyle name="Percent 266 2 2" xfId="32138" xr:uid="{00000000-0005-0000-0000-0000F6C90000}"/>
    <cellStyle name="Percent 266 3" xfId="32139" xr:uid="{00000000-0005-0000-0000-0000F7C90000}"/>
    <cellStyle name="Percent 266 4" xfId="32140" xr:uid="{00000000-0005-0000-0000-0000F8C90000}"/>
    <cellStyle name="Percent 267" xfId="32141" xr:uid="{00000000-0005-0000-0000-0000F9C90000}"/>
    <cellStyle name="Percent 268" xfId="32142" xr:uid="{00000000-0005-0000-0000-0000FAC90000}"/>
    <cellStyle name="Percent 269" xfId="32143" xr:uid="{00000000-0005-0000-0000-0000FBC90000}"/>
    <cellStyle name="Percent 27" xfId="32144" xr:uid="{00000000-0005-0000-0000-0000FCC90000}"/>
    <cellStyle name="Percent 270" xfId="32145" xr:uid="{00000000-0005-0000-0000-0000FDC90000}"/>
    <cellStyle name="Percent 271" xfId="32146" xr:uid="{00000000-0005-0000-0000-0000FEC90000}"/>
    <cellStyle name="Percent 272" xfId="32147" xr:uid="{00000000-0005-0000-0000-0000FFC90000}"/>
    <cellStyle name="Percent 273" xfId="32148" xr:uid="{00000000-0005-0000-0000-000000CA0000}"/>
    <cellStyle name="Percent 274" xfId="32149" xr:uid="{00000000-0005-0000-0000-000001CA0000}"/>
    <cellStyle name="Percent 275" xfId="32150" xr:uid="{00000000-0005-0000-0000-000002CA0000}"/>
    <cellStyle name="Percent 276" xfId="32151" xr:uid="{00000000-0005-0000-0000-000003CA0000}"/>
    <cellStyle name="Percent 277" xfId="32152" xr:uid="{00000000-0005-0000-0000-000004CA0000}"/>
    <cellStyle name="Percent 278" xfId="32153" xr:uid="{00000000-0005-0000-0000-000005CA0000}"/>
    <cellStyle name="Percent 279" xfId="34359" xr:uid="{00000000-0005-0000-0000-000006CA0000}"/>
    <cellStyle name="Percent 28" xfId="32154" xr:uid="{00000000-0005-0000-0000-000007CA0000}"/>
    <cellStyle name="Percent 28 2" xfId="32155" xr:uid="{00000000-0005-0000-0000-000008CA0000}"/>
    <cellStyle name="Percent 28 2 2" xfId="32156" xr:uid="{00000000-0005-0000-0000-000009CA0000}"/>
    <cellStyle name="Percent 28 3" xfId="32157" xr:uid="{00000000-0005-0000-0000-00000ACA0000}"/>
    <cellStyle name="Percent 280" xfId="34390" xr:uid="{00000000-0005-0000-0000-00000BCA0000}"/>
    <cellStyle name="Percent 281" xfId="41094" xr:uid="{00000000-0005-0000-0000-00000CCA0000}"/>
    <cellStyle name="Percent 282" xfId="35067" xr:uid="{00000000-0005-0000-0000-00000DCA0000}"/>
    <cellStyle name="Percent 283" xfId="41809" xr:uid="{00000000-0005-0000-0000-00000ECA0000}"/>
    <cellStyle name="Percent 284" xfId="56942" xr:uid="{619D1DAF-9FA4-4133-9FC3-4B4CFEED7BF6}"/>
    <cellStyle name="Percent 285" xfId="56954" xr:uid="{7F943C16-3BB9-4383-829E-B43E660A440E}"/>
    <cellStyle name="Percent 29" xfId="32158" xr:uid="{00000000-0005-0000-0000-00000FCA0000}"/>
    <cellStyle name="Percent 29 2" xfId="32159" xr:uid="{00000000-0005-0000-0000-000010CA0000}"/>
    <cellStyle name="Percent 29 2 2" xfId="32160" xr:uid="{00000000-0005-0000-0000-000011CA0000}"/>
    <cellStyle name="Percent 29 3" xfId="32161" xr:uid="{00000000-0005-0000-0000-000012CA0000}"/>
    <cellStyle name="Percent 3" xfId="20" xr:uid="{00000000-0005-0000-0000-000013CA0000}"/>
    <cellStyle name="Percent 3 2" xfId="32162" xr:uid="{00000000-0005-0000-0000-000014CA0000}"/>
    <cellStyle name="Percent 3 2 2" xfId="32163" xr:uid="{00000000-0005-0000-0000-000015CA0000}"/>
    <cellStyle name="Percent 3 2 2 2" xfId="32164" xr:uid="{00000000-0005-0000-0000-000016CA0000}"/>
    <cellStyle name="Percent 3 2 3" xfId="32165" xr:uid="{00000000-0005-0000-0000-000017CA0000}"/>
    <cellStyle name="Percent 3 2 4" xfId="32166" xr:uid="{00000000-0005-0000-0000-000018CA0000}"/>
    <cellStyle name="Percent 3 2 4 2" xfId="32167" xr:uid="{00000000-0005-0000-0000-000019CA0000}"/>
    <cellStyle name="Percent 3 2 4 2 2" xfId="32168" xr:uid="{00000000-0005-0000-0000-00001ACA0000}"/>
    <cellStyle name="Percent 3 2 4 2 3" xfId="54272" xr:uid="{00000000-0005-0000-0000-00001BCA0000}"/>
    <cellStyle name="Percent 3 2 4 3" xfId="32169" xr:uid="{00000000-0005-0000-0000-00001CCA0000}"/>
    <cellStyle name="Percent 3 2 4 4" xfId="32170" xr:uid="{00000000-0005-0000-0000-00001DCA0000}"/>
    <cellStyle name="Percent 3 2 4 5" xfId="40847" xr:uid="{00000000-0005-0000-0000-00001ECA0000}"/>
    <cellStyle name="Percent 3 2 4 6" xfId="54271" xr:uid="{00000000-0005-0000-0000-00001FCA0000}"/>
    <cellStyle name="Percent 3 2 5" xfId="36162" xr:uid="{00000000-0005-0000-0000-000020CA0000}"/>
    <cellStyle name="Percent 3 2 5 2" xfId="54273" xr:uid="{00000000-0005-0000-0000-000021CA0000}"/>
    <cellStyle name="Percent 3 3" xfId="32171" xr:uid="{00000000-0005-0000-0000-000022CA0000}"/>
    <cellStyle name="Percent 3 3 2" xfId="32172" xr:uid="{00000000-0005-0000-0000-000023CA0000}"/>
    <cellStyle name="Percent 3 3 3" xfId="32173" xr:uid="{00000000-0005-0000-0000-000024CA0000}"/>
    <cellStyle name="Percent 3 3 3 2" xfId="32174" xr:uid="{00000000-0005-0000-0000-000025CA0000}"/>
    <cellStyle name="Percent 3 3 3 2 2" xfId="32175" xr:uid="{00000000-0005-0000-0000-000026CA0000}"/>
    <cellStyle name="Percent 3 3 3 2 2 2" xfId="54275" xr:uid="{00000000-0005-0000-0000-000027CA0000}"/>
    <cellStyle name="Percent 3 3 3 2 3" xfId="40849" xr:uid="{00000000-0005-0000-0000-000028CA0000}"/>
    <cellStyle name="Percent 3 3 3 2 4" xfId="54274" xr:uid="{00000000-0005-0000-0000-000029CA0000}"/>
    <cellStyle name="Percent 3 3 3 3" xfId="32176" xr:uid="{00000000-0005-0000-0000-00002ACA0000}"/>
    <cellStyle name="Percent 3 3 3 4" xfId="32177" xr:uid="{00000000-0005-0000-0000-00002BCA0000}"/>
    <cellStyle name="Percent 3 3 3 5" xfId="40848" xr:uid="{00000000-0005-0000-0000-00002CCA0000}"/>
    <cellStyle name="Percent 3 3 4" xfId="32178" xr:uid="{00000000-0005-0000-0000-00002DCA0000}"/>
    <cellStyle name="Percent 3 4" xfId="32179" xr:uid="{00000000-0005-0000-0000-00002ECA0000}"/>
    <cellStyle name="Percent 3 4 2" xfId="32180" xr:uid="{00000000-0005-0000-0000-00002FCA0000}"/>
    <cellStyle name="Percent 3 4 2 2" xfId="42176" xr:uid="{00000000-0005-0000-0000-000030CA0000}"/>
    <cellStyle name="Percent 3 4 3" xfId="32181" xr:uid="{00000000-0005-0000-0000-000031CA0000}"/>
    <cellStyle name="Percent 3 4 3 2" xfId="42177" xr:uid="{00000000-0005-0000-0000-000032CA0000}"/>
    <cellStyle name="Percent 3 4 4" xfId="36163" xr:uid="{00000000-0005-0000-0000-000033CA0000}"/>
    <cellStyle name="Percent 3 4 5" xfId="42175" xr:uid="{00000000-0005-0000-0000-000034CA0000}"/>
    <cellStyle name="Percent 3 5" xfId="32182" xr:uid="{00000000-0005-0000-0000-000035CA0000}"/>
    <cellStyle name="Percent 3 5 2" xfId="32183" xr:uid="{00000000-0005-0000-0000-000036CA0000}"/>
    <cellStyle name="Percent 3 6" xfId="34371" xr:uid="{00000000-0005-0000-0000-000037CA0000}"/>
    <cellStyle name="Percent 3 7" xfId="36161" xr:uid="{00000000-0005-0000-0000-000038CA0000}"/>
    <cellStyle name="Percent 30" xfId="32184" xr:uid="{00000000-0005-0000-0000-000039CA0000}"/>
    <cellStyle name="Percent 30 2" xfId="32185" xr:uid="{00000000-0005-0000-0000-00003ACA0000}"/>
    <cellStyle name="Percent 30 2 2" xfId="32186" xr:uid="{00000000-0005-0000-0000-00003BCA0000}"/>
    <cellStyle name="Percent 30 3" xfId="32187" xr:uid="{00000000-0005-0000-0000-00003CCA0000}"/>
    <cellStyle name="Percent 31" xfId="32188" xr:uid="{00000000-0005-0000-0000-00003DCA0000}"/>
    <cellStyle name="Percent 31 2" xfId="32189" xr:uid="{00000000-0005-0000-0000-00003ECA0000}"/>
    <cellStyle name="Percent 31 2 2" xfId="32190" xr:uid="{00000000-0005-0000-0000-00003FCA0000}"/>
    <cellStyle name="Percent 31 3" xfId="32191" xr:uid="{00000000-0005-0000-0000-000040CA0000}"/>
    <cellStyle name="Percent 32" xfId="32192" xr:uid="{00000000-0005-0000-0000-000041CA0000}"/>
    <cellStyle name="Percent 32 2" xfId="32193" xr:uid="{00000000-0005-0000-0000-000042CA0000}"/>
    <cellStyle name="Percent 32 2 2" xfId="32194" xr:uid="{00000000-0005-0000-0000-000043CA0000}"/>
    <cellStyle name="Percent 32 3" xfId="32195" xr:uid="{00000000-0005-0000-0000-000044CA0000}"/>
    <cellStyle name="Percent 33" xfId="32196" xr:uid="{00000000-0005-0000-0000-000045CA0000}"/>
    <cellStyle name="Percent 33 2" xfId="32197" xr:uid="{00000000-0005-0000-0000-000046CA0000}"/>
    <cellStyle name="Percent 33 2 2" xfId="32198" xr:uid="{00000000-0005-0000-0000-000047CA0000}"/>
    <cellStyle name="Percent 33 3" xfId="32199" xr:uid="{00000000-0005-0000-0000-000048CA0000}"/>
    <cellStyle name="Percent 34" xfId="32200" xr:uid="{00000000-0005-0000-0000-000049CA0000}"/>
    <cellStyle name="Percent 34 2" xfId="32201" xr:uid="{00000000-0005-0000-0000-00004ACA0000}"/>
    <cellStyle name="Percent 34 2 2" xfId="32202" xr:uid="{00000000-0005-0000-0000-00004BCA0000}"/>
    <cellStyle name="Percent 34 3" xfId="32203" xr:uid="{00000000-0005-0000-0000-00004CCA0000}"/>
    <cellStyle name="Percent 35" xfId="32204" xr:uid="{00000000-0005-0000-0000-00004DCA0000}"/>
    <cellStyle name="Percent 35 2" xfId="32205" xr:uid="{00000000-0005-0000-0000-00004ECA0000}"/>
    <cellStyle name="Percent 35 2 2" xfId="32206" xr:uid="{00000000-0005-0000-0000-00004FCA0000}"/>
    <cellStyle name="Percent 35 3" xfId="32207" xr:uid="{00000000-0005-0000-0000-000050CA0000}"/>
    <cellStyle name="Percent 36" xfId="32208" xr:uid="{00000000-0005-0000-0000-000051CA0000}"/>
    <cellStyle name="Percent 36 2" xfId="32209" xr:uid="{00000000-0005-0000-0000-000052CA0000}"/>
    <cellStyle name="Percent 36 2 2" xfId="32210" xr:uid="{00000000-0005-0000-0000-000053CA0000}"/>
    <cellStyle name="Percent 36 3" xfId="32211" xr:uid="{00000000-0005-0000-0000-000054CA0000}"/>
    <cellStyle name="Percent 37" xfId="32212" xr:uid="{00000000-0005-0000-0000-000055CA0000}"/>
    <cellStyle name="Percent 37 2" xfId="32213" xr:uid="{00000000-0005-0000-0000-000056CA0000}"/>
    <cellStyle name="Percent 37 2 2" xfId="32214" xr:uid="{00000000-0005-0000-0000-000057CA0000}"/>
    <cellStyle name="Percent 37 3" xfId="32215" xr:uid="{00000000-0005-0000-0000-000058CA0000}"/>
    <cellStyle name="Percent 38" xfId="32216" xr:uid="{00000000-0005-0000-0000-000059CA0000}"/>
    <cellStyle name="Percent 38 2" xfId="32217" xr:uid="{00000000-0005-0000-0000-00005ACA0000}"/>
    <cellStyle name="Percent 39" xfId="32218" xr:uid="{00000000-0005-0000-0000-00005BCA0000}"/>
    <cellStyle name="Percent 39 2" xfId="32219" xr:uid="{00000000-0005-0000-0000-00005CCA0000}"/>
    <cellStyle name="Percent 4" xfId="32220" xr:uid="{00000000-0005-0000-0000-00005DCA0000}"/>
    <cellStyle name="Percent 4 10" xfId="36164" xr:uid="{00000000-0005-0000-0000-00005ECA0000}"/>
    <cellStyle name="Percent 4 2" xfId="32221" xr:uid="{00000000-0005-0000-0000-00005FCA0000}"/>
    <cellStyle name="Percent 4 2 2" xfId="32222" xr:uid="{00000000-0005-0000-0000-000060CA0000}"/>
    <cellStyle name="Percent 4 2 3" xfId="32223" xr:uid="{00000000-0005-0000-0000-000061CA0000}"/>
    <cellStyle name="Percent 4 2 3 2" xfId="32224" xr:uid="{00000000-0005-0000-0000-000062CA0000}"/>
    <cellStyle name="Percent 4 2 3 2 2" xfId="32225" xr:uid="{00000000-0005-0000-0000-000063CA0000}"/>
    <cellStyle name="Percent 4 2 3 2 3" xfId="54278" xr:uid="{00000000-0005-0000-0000-000064CA0000}"/>
    <cellStyle name="Percent 4 2 3 3" xfId="32226" xr:uid="{00000000-0005-0000-0000-000065CA0000}"/>
    <cellStyle name="Percent 4 2 3 4" xfId="32227" xr:uid="{00000000-0005-0000-0000-000066CA0000}"/>
    <cellStyle name="Percent 4 2 3 5" xfId="40850" xr:uid="{00000000-0005-0000-0000-000067CA0000}"/>
    <cellStyle name="Percent 4 2 3 6" xfId="54277" xr:uid="{00000000-0005-0000-0000-000068CA0000}"/>
    <cellStyle name="Percent 4 2 4" xfId="36165" xr:uid="{00000000-0005-0000-0000-000069CA0000}"/>
    <cellStyle name="Percent 4 2 4 2" xfId="54279" xr:uid="{00000000-0005-0000-0000-00006ACA0000}"/>
    <cellStyle name="Percent 4 2 5" xfId="54276" xr:uid="{00000000-0005-0000-0000-00006BCA0000}"/>
    <cellStyle name="Percent 4 3" xfId="32228" xr:uid="{00000000-0005-0000-0000-00006CCA0000}"/>
    <cellStyle name="Percent 4 4" xfId="32229" xr:uid="{00000000-0005-0000-0000-00006DCA0000}"/>
    <cellStyle name="Percent 4 5" xfId="32230" xr:uid="{00000000-0005-0000-0000-00006ECA0000}"/>
    <cellStyle name="Percent 4 6" xfId="32231" xr:uid="{00000000-0005-0000-0000-00006FCA0000}"/>
    <cellStyle name="Percent 4 6 2" xfId="40852" xr:uid="{00000000-0005-0000-0000-000070CA0000}"/>
    <cellStyle name="Percent 4 6 3" xfId="40851" xr:uid="{00000000-0005-0000-0000-000071CA0000}"/>
    <cellStyle name="Percent 4 7" xfId="32232" xr:uid="{00000000-0005-0000-0000-000072CA0000}"/>
    <cellStyle name="Percent 4 8" xfId="32233" xr:uid="{00000000-0005-0000-0000-000073CA0000}"/>
    <cellStyle name="Percent 4 9" xfId="34375" xr:uid="{00000000-0005-0000-0000-000074CA0000}"/>
    <cellStyle name="Percent 40" xfId="32234" xr:uid="{00000000-0005-0000-0000-000075CA0000}"/>
    <cellStyle name="Percent 40 2" xfId="32235" xr:uid="{00000000-0005-0000-0000-000076CA0000}"/>
    <cellStyle name="Percent 41" xfId="32236" xr:uid="{00000000-0005-0000-0000-000077CA0000}"/>
    <cellStyle name="Percent 41 2" xfId="32237" xr:uid="{00000000-0005-0000-0000-000078CA0000}"/>
    <cellStyle name="Percent 42" xfId="32238" xr:uid="{00000000-0005-0000-0000-000079CA0000}"/>
    <cellStyle name="Percent 42 2" xfId="32239" xr:uid="{00000000-0005-0000-0000-00007ACA0000}"/>
    <cellStyle name="Percent 43" xfId="32240" xr:uid="{00000000-0005-0000-0000-00007BCA0000}"/>
    <cellStyle name="Percent 43 2" xfId="32241" xr:uid="{00000000-0005-0000-0000-00007CCA0000}"/>
    <cellStyle name="Percent 44" xfId="32242" xr:uid="{00000000-0005-0000-0000-00007DCA0000}"/>
    <cellStyle name="Percent 44 2" xfId="32243" xr:uid="{00000000-0005-0000-0000-00007ECA0000}"/>
    <cellStyle name="Percent 45" xfId="32244" xr:uid="{00000000-0005-0000-0000-00007FCA0000}"/>
    <cellStyle name="Percent 45 2" xfId="32245" xr:uid="{00000000-0005-0000-0000-000080CA0000}"/>
    <cellStyle name="Percent 46" xfId="32246" xr:uid="{00000000-0005-0000-0000-000081CA0000}"/>
    <cellStyle name="Percent 46 2" xfId="32247" xr:uid="{00000000-0005-0000-0000-000082CA0000}"/>
    <cellStyle name="Percent 47" xfId="32248" xr:uid="{00000000-0005-0000-0000-000083CA0000}"/>
    <cellStyle name="Percent 47 2" xfId="32249" xr:uid="{00000000-0005-0000-0000-000084CA0000}"/>
    <cellStyle name="Percent 48" xfId="32250" xr:uid="{00000000-0005-0000-0000-000085CA0000}"/>
    <cellStyle name="Percent 48 2" xfId="32251" xr:uid="{00000000-0005-0000-0000-000086CA0000}"/>
    <cellStyle name="Percent 49" xfId="32252" xr:uid="{00000000-0005-0000-0000-000087CA0000}"/>
    <cellStyle name="Percent 49 2" xfId="32253" xr:uid="{00000000-0005-0000-0000-000088CA0000}"/>
    <cellStyle name="Percent 5" xfId="32254" xr:uid="{00000000-0005-0000-0000-000089CA0000}"/>
    <cellStyle name="Percent 5 2" xfId="32255" xr:uid="{00000000-0005-0000-0000-00008ACA0000}"/>
    <cellStyle name="Percent 5 2 2" xfId="36167" xr:uid="{00000000-0005-0000-0000-00008BCA0000}"/>
    <cellStyle name="Percent 5 2 3" xfId="42179" xr:uid="{00000000-0005-0000-0000-00008CCA0000}"/>
    <cellStyle name="Percent 5 3" xfId="32256" xr:uid="{00000000-0005-0000-0000-00008DCA0000}"/>
    <cellStyle name="Percent 5 3 2" xfId="32257" xr:uid="{00000000-0005-0000-0000-00008ECA0000}"/>
    <cellStyle name="Percent 5 3 2 2" xfId="32258" xr:uid="{00000000-0005-0000-0000-00008FCA0000}"/>
    <cellStyle name="Percent 5 3 2 3" xfId="54280" xr:uid="{00000000-0005-0000-0000-000090CA0000}"/>
    <cellStyle name="Percent 5 3 3" xfId="32259" xr:uid="{00000000-0005-0000-0000-000091CA0000}"/>
    <cellStyle name="Percent 5 3 4" xfId="32260" xr:uid="{00000000-0005-0000-0000-000092CA0000}"/>
    <cellStyle name="Percent 5 3 5" xfId="40853" xr:uid="{00000000-0005-0000-0000-000093CA0000}"/>
    <cellStyle name="Percent 5 3 6" xfId="42180" xr:uid="{00000000-0005-0000-0000-000094CA0000}"/>
    <cellStyle name="Percent 5 4" xfId="34379" xr:uid="{00000000-0005-0000-0000-000095CA0000}"/>
    <cellStyle name="Percent 5 4 2" xfId="54281" xr:uid="{00000000-0005-0000-0000-000096CA0000}"/>
    <cellStyle name="Percent 5 5" xfId="36166" xr:uid="{00000000-0005-0000-0000-000097CA0000}"/>
    <cellStyle name="Percent 5 6" xfId="42178" xr:uid="{00000000-0005-0000-0000-000098CA0000}"/>
    <cellStyle name="Percent 50" xfId="32261" xr:uid="{00000000-0005-0000-0000-000099CA0000}"/>
    <cellStyle name="Percent 50 2" xfId="32262" xr:uid="{00000000-0005-0000-0000-00009ACA0000}"/>
    <cellStyle name="Percent 51" xfId="32263" xr:uid="{00000000-0005-0000-0000-00009BCA0000}"/>
    <cellStyle name="Percent 51 2" xfId="32264" xr:uid="{00000000-0005-0000-0000-00009CCA0000}"/>
    <cellStyle name="Percent 52" xfId="32265" xr:uid="{00000000-0005-0000-0000-00009DCA0000}"/>
    <cellStyle name="Percent 52 2" xfId="32266" xr:uid="{00000000-0005-0000-0000-00009ECA0000}"/>
    <cellStyle name="Percent 53" xfId="32267" xr:uid="{00000000-0005-0000-0000-00009FCA0000}"/>
    <cellStyle name="Percent 53 2" xfId="32268" xr:uid="{00000000-0005-0000-0000-0000A0CA0000}"/>
    <cellStyle name="Percent 54" xfId="32269" xr:uid="{00000000-0005-0000-0000-0000A1CA0000}"/>
    <cellStyle name="Percent 54 2" xfId="32270" xr:uid="{00000000-0005-0000-0000-0000A2CA0000}"/>
    <cellStyle name="Percent 55" xfId="32271" xr:uid="{00000000-0005-0000-0000-0000A3CA0000}"/>
    <cellStyle name="Percent 55 2" xfId="32272" xr:uid="{00000000-0005-0000-0000-0000A4CA0000}"/>
    <cellStyle name="Percent 56" xfId="32273" xr:uid="{00000000-0005-0000-0000-0000A5CA0000}"/>
    <cellStyle name="Percent 56 2" xfId="32274" xr:uid="{00000000-0005-0000-0000-0000A6CA0000}"/>
    <cellStyle name="Percent 57" xfId="32275" xr:uid="{00000000-0005-0000-0000-0000A7CA0000}"/>
    <cellStyle name="Percent 57 2" xfId="32276" xr:uid="{00000000-0005-0000-0000-0000A8CA0000}"/>
    <cellStyle name="Percent 58" xfId="32277" xr:uid="{00000000-0005-0000-0000-0000A9CA0000}"/>
    <cellStyle name="Percent 58 2" xfId="32278" xr:uid="{00000000-0005-0000-0000-0000AACA0000}"/>
    <cellStyle name="Percent 59" xfId="32279" xr:uid="{00000000-0005-0000-0000-0000ABCA0000}"/>
    <cellStyle name="Percent 59 2" xfId="32280" xr:uid="{00000000-0005-0000-0000-0000ACCA0000}"/>
    <cellStyle name="Percent 6" xfId="32281" xr:uid="{00000000-0005-0000-0000-0000ADCA0000}"/>
    <cellStyle name="Percent 6 2" xfId="32282" xr:uid="{00000000-0005-0000-0000-0000AECA0000}"/>
    <cellStyle name="Percent 6 2 2" xfId="32283" xr:uid="{00000000-0005-0000-0000-0000AFCA0000}"/>
    <cellStyle name="Percent 6 2 2 2" xfId="32284" xr:uid="{00000000-0005-0000-0000-0000B0CA0000}"/>
    <cellStyle name="Percent 6 2 2 2 2" xfId="32285" xr:uid="{00000000-0005-0000-0000-0000B1CA0000}"/>
    <cellStyle name="Percent 6 2 2 2 2 2" xfId="32286" xr:uid="{00000000-0005-0000-0000-0000B2CA0000}"/>
    <cellStyle name="Percent 6 2 2 2 2 3" xfId="54285" xr:uid="{00000000-0005-0000-0000-0000B3CA0000}"/>
    <cellStyle name="Percent 6 2 2 2 3" xfId="32287" xr:uid="{00000000-0005-0000-0000-0000B4CA0000}"/>
    <cellStyle name="Percent 6 2 2 2 4" xfId="32288" xr:uid="{00000000-0005-0000-0000-0000B5CA0000}"/>
    <cellStyle name="Percent 6 2 2 2 5" xfId="40856" xr:uid="{00000000-0005-0000-0000-0000B6CA0000}"/>
    <cellStyle name="Percent 6 2 2 2 6" xfId="54284" xr:uid="{00000000-0005-0000-0000-0000B7CA0000}"/>
    <cellStyle name="Percent 6 2 2 3" xfId="32289" xr:uid="{00000000-0005-0000-0000-0000B8CA0000}"/>
    <cellStyle name="Percent 6 2 2 3 2" xfId="32290" xr:uid="{00000000-0005-0000-0000-0000B9CA0000}"/>
    <cellStyle name="Percent 6 2 2 3 3" xfId="54286" xr:uid="{00000000-0005-0000-0000-0000BACA0000}"/>
    <cellStyle name="Percent 6 2 2 4" xfId="32291" xr:uid="{00000000-0005-0000-0000-0000BBCA0000}"/>
    <cellStyle name="Percent 6 2 2 5" xfId="32292" xr:uid="{00000000-0005-0000-0000-0000BCCA0000}"/>
    <cellStyle name="Percent 6 2 2 6" xfId="40855" xr:uid="{00000000-0005-0000-0000-0000BDCA0000}"/>
    <cellStyle name="Percent 6 2 2 7" xfId="54283" xr:uid="{00000000-0005-0000-0000-0000BECA0000}"/>
    <cellStyle name="Percent 6 2 3" xfId="32293" xr:uid="{00000000-0005-0000-0000-0000BFCA0000}"/>
    <cellStyle name="Percent 6 2 3 2" xfId="32294" xr:uid="{00000000-0005-0000-0000-0000C0CA0000}"/>
    <cellStyle name="Percent 6 2 3 2 2" xfId="32295" xr:uid="{00000000-0005-0000-0000-0000C1CA0000}"/>
    <cellStyle name="Percent 6 2 3 2 3" xfId="54288" xr:uid="{00000000-0005-0000-0000-0000C2CA0000}"/>
    <cellStyle name="Percent 6 2 3 3" xfId="32296" xr:uid="{00000000-0005-0000-0000-0000C3CA0000}"/>
    <cellStyle name="Percent 6 2 3 4" xfId="32297" xr:uid="{00000000-0005-0000-0000-0000C4CA0000}"/>
    <cellStyle name="Percent 6 2 3 5" xfId="40857" xr:uid="{00000000-0005-0000-0000-0000C5CA0000}"/>
    <cellStyle name="Percent 6 2 3 6" xfId="54287" xr:uid="{00000000-0005-0000-0000-0000C6CA0000}"/>
    <cellStyle name="Percent 6 2 4" xfId="32298" xr:uid="{00000000-0005-0000-0000-0000C7CA0000}"/>
    <cellStyle name="Percent 6 2 4 2" xfId="32299" xr:uid="{00000000-0005-0000-0000-0000C8CA0000}"/>
    <cellStyle name="Percent 6 2 4 2 2" xfId="32300" xr:uid="{00000000-0005-0000-0000-0000C9CA0000}"/>
    <cellStyle name="Percent 6 2 4 3" xfId="32301" xr:uid="{00000000-0005-0000-0000-0000CACA0000}"/>
    <cellStyle name="Percent 6 2 4 4" xfId="32302" xr:uid="{00000000-0005-0000-0000-0000CBCA0000}"/>
    <cellStyle name="Percent 6 2 4 5" xfId="54289" xr:uid="{00000000-0005-0000-0000-0000CCCA0000}"/>
    <cellStyle name="Percent 6 2 5" xfId="32303" xr:uid="{00000000-0005-0000-0000-0000CDCA0000}"/>
    <cellStyle name="Percent 6 2 5 2" xfId="32304" xr:uid="{00000000-0005-0000-0000-0000CECA0000}"/>
    <cellStyle name="Percent 6 2 6" xfId="32305" xr:uid="{00000000-0005-0000-0000-0000CFCA0000}"/>
    <cellStyle name="Percent 6 2 7" xfId="32306" xr:uid="{00000000-0005-0000-0000-0000D0CA0000}"/>
    <cellStyle name="Percent 6 2 8" xfId="40854" xr:uid="{00000000-0005-0000-0000-0000D1CA0000}"/>
    <cellStyle name="Percent 6 2 9" xfId="54282" xr:uid="{00000000-0005-0000-0000-0000D2CA0000}"/>
    <cellStyle name="Percent 6 3" xfId="32307" xr:uid="{00000000-0005-0000-0000-0000D3CA0000}"/>
    <cellStyle name="Percent 6 4" xfId="36168" xr:uid="{00000000-0005-0000-0000-0000D4CA0000}"/>
    <cellStyle name="Percent 6 4 2" xfId="54290" xr:uid="{00000000-0005-0000-0000-0000D5CA0000}"/>
    <cellStyle name="Percent 6 5" xfId="42181" xr:uid="{00000000-0005-0000-0000-0000D6CA0000}"/>
    <cellStyle name="Percent 60" xfId="32308" xr:uid="{00000000-0005-0000-0000-0000D7CA0000}"/>
    <cellStyle name="Percent 60 2" xfId="32309" xr:uid="{00000000-0005-0000-0000-0000D8CA0000}"/>
    <cellStyle name="Percent 61" xfId="32310" xr:uid="{00000000-0005-0000-0000-0000D9CA0000}"/>
    <cellStyle name="Percent 61 2" xfId="32311" xr:uid="{00000000-0005-0000-0000-0000DACA0000}"/>
    <cellStyle name="Percent 62" xfId="32312" xr:uid="{00000000-0005-0000-0000-0000DBCA0000}"/>
    <cellStyle name="Percent 62 2" xfId="32313" xr:uid="{00000000-0005-0000-0000-0000DCCA0000}"/>
    <cellStyle name="Percent 63" xfId="32314" xr:uid="{00000000-0005-0000-0000-0000DDCA0000}"/>
    <cellStyle name="Percent 63 2" xfId="32315" xr:uid="{00000000-0005-0000-0000-0000DECA0000}"/>
    <cellStyle name="Percent 64" xfId="32316" xr:uid="{00000000-0005-0000-0000-0000DFCA0000}"/>
    <cellStyle name="Percent 64 2" xfId="32317" xr:uid="{00000000-0005-0000-0000-0000E0CA0000}"/>
    <cellStyle name="Percent 65" xfId="32318" xr:uid="{00000000-0005-0000-0000-0000E1CA0000}"/>
    <cellStyle name="Percent 65 2" xfId="32319" xr:uid="{00000000-0005-0000-0000-0000E2CA0000}"/>
    <cellStyle name="Percent 66" xfId="32320" xr:uid="{00000000-0005-0000-0000-0000E3CA0000}"/>
    <cellStyle name="Percent 66 2" xfId="32321" xr:uid="{00000000-0005-0000-0000-0000E4CA0000}"/>
    <cellStyle name="Percent 67" xfId="32322" xr:uid="{00000000-0005-0000-0000-0000E5CA0000}"/>
    <cellStyle name="Percent 67 2" xfId="32323" xr:uid="{00000000-0005-0000-0000-0000E6CA0000}"/>
    <cellStyle name="Percent 68" xfId="32324" xr:uid="{00000000-0005-0000-0000-0000E7CA0000}"/>
    <cellStyle name="Percent 68 2" xfId="32325" xr:uid="{00000000-0005-0000-0000-0000E8CA0000}"/>
    <cellStyle name="Percent 69" xfId="32326" xr:uid="{00000000-0005-0000-0000-0000E9CA0000}"/>
    <cellStyle name="Percent 69 2" xfId="32327" xr:uid="{00000000-0005-0000-0000-0000EACA0000}"/>
    <cellStyle name="Percent 7" xfId="32328" xr:uid="{00000000-0005-0000-0000-0000EBCA0000}"/>
    <cellStyle name="Percent 7 2" xfId="32329" xr:uid="{00000000-0005-0000-0000-0000ECCA0000}"/>
    <cellStyle name="Percent 7 2 2" xfId="32330" xr:uid="{00000000-0005-0000-0000-0000EDCA0000}"/>
    <cellStyle name="Percent 70" xfId="32331" xr:uid="{00000000-0005-0000-0000-0000EECA0000}"/>
    <cellStyle name="Percent 70 2" xfId="32332" xr:uid="{00000000-0005-0000-0000-0000EFCA0000}"/>
    <cellStyle name="Percent 71" xfId="32333" xr:uid="{00000000-0005-0000-0000-0000F0CA0000}"/>
    <cellStyle name="Percent 71 2" xfId="32334" xr:uid="{00000000-0005-0000-0000-0000F1CA0000}"/>
    <cellStyle name="Percent 72" xfId="32335" xr:uid="{00000000-0005-0000-0000-0000F2CA0000}"/>
    <cellStyle name="Percent 72 2" xfId="32336" xr:uid="{00000000-0005-0000-0000-0000F3CA0000}"/>
    <cellStyle name="Percent 73" xfId="32337" xr:uid="{00000000-0005-0000-0000-0000F4CA0000}"/>
    <cellStyle name="Percent 73 2" xfId="32338" xr:uid="{00000000-0005-0000-0000-0000F5CA0000}"/>
    <cellStyle name="Percent 74" xfId="32339" xr:uid="{00000000-0005-0000-0000-0000F6CA0000}"/>
    <cellStyle name="Percent 74 2" xfId="32340" xr:uid="{00000000-0005-0000-0000-0000F7CA0000}"/>
    <cellStyle name="Percent 75" xfId="32341" xr:uid="{00000000-0005-0000-0000-0000F8CA0000}"/>
    <cellStyle name="Percent 75 2" xfId="32342" xr:uid="{00000000-0005-0000-0000-0000F9CA0000}"/>
    <cellStyle name="Percent 76" xfId="32343" xr:uid="{00000000-0005-0000-0000-0000FACA0000}"/>
    <cellStyle name="Percent 76 2" xfId="32344" xr:uid="{00000000-0005-0000-0000-0000FBCA0000}"/>
    <cellStyle name="Percent 77" xfId="32345" xr:uid="{00000000-0005-0000-0000-0000FCCA0000}"/>
    <cellStyle name="Percent 77 2" xfId="32346" xr:uid="{00000000-0005-0000-0000-0000FDCA0000}"/>
    <cellStyle name="Percent 78" xfId="32347" xr:uid="{00000000-0005-0000-0000-0000FECA0000}"/>
    <cellStyle name="Percent 78 2" xfId="32348" xr:uid="{00000000-0005-0000-0000-0000FFCA0000}"/>
    <cellStyle name="Percent 79" xfId="32349" xr:uid="{00000000-0005-0000-0000-000000CB0000}"/>
    <cellStyle name="Percent 79 2" xfId="32350" xr:uid="{00000000-0005-0000-0000-000001CB0000}"/>
    <cellStyle name="Percent 8" xfId="32351" xr:uid="{00000000-0005-0000-0000-000002CB0000}"/>
    <cellStyle name="Percent 8 2" xfId="32352" xr:uid="{00000000-0005-0000-0000-000003CB0000}"/>
    <cellStyle name="Percent 8 3" xfId="32353" xr:uid="{00000000-0005-0000-0000-000004CB0000}"/>
    <cellStyle name="Percent 8 3 2" xfId="32354" xr:uid="{00000000-0005-0000-0000-000005CB0000}"/>
    <cellStyle name="Percent 8 3 2 2" xfId="32355" xr:uid="{00000000-0005-0000-0000-000006CB0000}"/>
    <cellStyle name="Percent 8 3 2 2 2" xfId="32356" xr:uid="{00000000-0005-0000-0000-000007CB0000}"/>
    <cellStyle name="Percent 8 3 2 2 3" xfId="54294" xr:uid="{00000000-0005-0000-0000-000008CB0000}"/>
    <cellStyle name="Percent 8 3 2 3" xfId="32357" xr:uid="{00000000-0005-0000-0000-000009CB0000}"/>
    <cellStyle name="Percent 8 3 2 4" xfId="32358" xr:uid="{00000000-0005-0000-0000-00000ACB0000}"/>
    <cellStyle name="Percent 8 3 2 5" xfId="40859" xr:uid="{00000000-0005-0000-0000-00000BCB0000}"/>
    <cellStyle name="Percent 8 3 2 6" xfId="54293" xr:uid="{00000000-0005-0000-0000-00000CCB0000}"/>
    <cellStyle name="Percent 8 3 3" xfId="32359" xr:uid="{00000000-0005-0000-0000-00000DCB0000}"/>
    <cellStyle name="Percent 8 3 3 2" xfId="32360" xr:uid="{00000000-0005-0000-0000-00000ECB0000}"/>
    <cellStyle name="Percent 8 3 3 3" xfId="54295" xr:uid="{00000000-0005-0000-0000-00000FCB0000}"/>
    <cellStyle name="Percent 8 3 4" xfId="32361" xr:uid="{00000000-0005-0000-0000-000010CB0000}"/>
    <cellStyle name="Percent 8 3 5" xfId="32362" xr:uid="{00000000-0005-0000-0000-000011CB0000}"/>
    <cellStyle name="Percent 8 3 6" xfId="40858" xr:uid="{00000000-0005-0000-0000-000012CB0000}"/>
    <cellStyle name="Percent 8 3 7" xfId="54292" xr:uid="{00000000-0005-0000-0000-000013CB0000}"/>
    <cellStyle name="Percent 8 4" xfId="32363" xr:uid="{00000000-0005-0000-0000-000014CB0000}"/>
    <cellStyle name="Percent 8 4 2" xfId="32364" xr:uid="{00000000-0005-0000-0000-000015CB0000}"/>
    <cellStyle name="Percent 8 4 2 2" xfId="32365" xr:uid="{00000000-0005-0000-0000-000016CB0000}"/>
    <cellStyle name="Percent 8 4 2 3" xfId="54297" xr:uid="{00000000-0005-0000-0000-000017CB0000}"/>
    <cellStyle name="Percent 8 4 3" xfId="32366" xr:uid="{00000000-0005-0000-0000-000018CB0000}"/>
    <cellStyle name="Percent 8 4 4" xfId="32367" xr:uid="{00000000-0005-0000-0000-000019CB0000}"/>
    <cellStyle name="Percent 8 4 5" xfId="40860" xr:uid="{00000000-0005-0000-0000-00001ACB0000}"/>
    <cellStyle name="Percent 8 4 6" xfId="54296" xr:uid="{00000000-0005-0000-0000-00001BCB0000}"/>
    <cellStyle name="Percent 8 5" xfId="32368" xr:uid="{00000000-0005-0000-0000-00001CCB0000}"/>
    <cellStyle name="Percent 8 5 2" xfId="32369" xr:uid="{00000000-0005-0000-0000-00001DCB0000}"/>
    <cellStyle name="Percent 8 5 3" xfId="54298" xr:uid="{00000000-0005-0000-0000-00001ECB0000}"/>
    <cellStyle name="Percent 8 6" xfId="32370" xr:uid="{00000000-0005-0000-0000-00001FCB0000}"/>
    <cellStyle name="Percent 8 7" xfId="32371" xr:uid="{00000000-0005-0000-0000-000020CB0000}"/>
    <cellStyle name="Percent 8 8" xfId="54291" xr:uid="{00000000-0005-0000-0000-000021CB0000}"/>
    <cellStyle name="Percent 80" xfId="32372" xr:uid="{00000000-0005-0000-0000-000022CB0000}"/>
    <cellStyle name="Percent 80 2" xfId="32373" xr:uid="{00000000-0005-0000-0000-000023CB0000}"/>
    <cellStyle name="Percent 81" xfId="32374" xr:uid="{00000000-0005-0000-0000-000024CB0000}"/>
    <cellStyle name="Percent 81 2" xfId="32375" xr:uid="{00000000-0005-0000-0000-000025CB0000}"/>
    <cellStyle name="Percent 82" xfId="32376" xr:uid="{00000000-0005-0000-0000-000026CB0000}"/>
    <cellStyle name="Percent 82 2" xfId="32377" xr:uid="{00000000-0005-0000-0000-000027CB0000}"/>
    <cellStyle name="Percent 83" xfId="32378" xr:uid="{00000000-0005-0000-0000-000028CB0000}"/>
    <cellStyle name="Percent 83 2" xfId="32379" xr:uid="{00000000-0005-0000-0000-000029CB0000}"/>
    <cellStyle name="Percent 84" xfId="32380" xr:uid="{00000000-0005-0000-0000-00002ACB0000}"/>
    <cellStyle name="Percent 84 2" xfId="32381" xr:uid="{00000000-0005-0000-0000-00002BCB0000}"/>
    <cellStyle name="Percent 84 2 2" xfId="32382" xr:uid="{00000000-0005-0000-0000-00002CCB0000}"/>
    <cellStyle name="Percent 84 3" xfId="32383" xr:uid="{00000000-0005-0000-0000-00002DCB0000}"/>
    <cellStyle name="Percent 85" xfId="32384" xr:uid="{00000000-0005-0000-0000-00002ECB0000}"/>
    <cellStyle name="Percent 85 2" xfId="32385" xr:uid="{00000000-0005-0000-0000-00002FCB0000}"/>
    <cellStyle name="Percent 85 2 2" xfId="32386" xr:uid="{00000000-0005-0000-0000-000030CB0000}"/>
    <cellStyle name="Percent 85 3" xfId="32387" xr:uid="{00000000-0005-0000-0000-000031CB0000}"/>
    <cellStyle name="Percent 86" xfId="32388" xr:uid="{00000000-0005-0000-0000-000032CB0000}"/>
    <cellStyle name="Percent 86 2" xfId="32389" xr:uid="{00000000-0005-0000-0000-000033CB0000}"/>
    <cellStyle name="Percent 86 2 2" xfId="32390" xr:uid="{00000000-0005-0000-0000-000034CB0000}"/>
    <cellStyle name="Percent 86 3" xfId="32391" xr:uid="{00000000-0005-0000-0000-000035CB0000}"/>
    <cellStyle name="Percent 87" xfId="32392" xr:uid="{00000000-0005-0000-0000-000036CB0000}"/>
    <cellStyle name="Percent 87 2" xfId="32393" xr:uid="{00000000-0005-0000-0000-000037CB0000}"/>
    <cellStyle name="Percent 88" xfId="32394" xr:uid="{00000000-0005-0000-0000-000038CB0000}"/>
    <cellStyle name="Percent 88 2" xfId="32395" xr:uid="{00000000-0005-0000-0000-000039CB0000}"/>
    <cellStyle name="Percent 89" xfId="32396" xr:uid="{00000000-0005-0000-0000-00003ACB0000}"/>
    <cellStyle name="Percent 89 2" xfId="32397" xr:uid="{00000000-0005-0000-0000-00003BCB0000}"/>
    <cellStyle name="Percent 9" xfId="32398" xr:uid="{00000000-0005-0000-0000-00003CCB0000}"/>
    <cellStyle name="Percent 90" xfId="32399" xr:uid="{00000000-0005-0000-0000-00003DCB0000}"/>
    <cellStyle name="Percent 90 2" xfId="32400" xr:uid="{00000000-0005-0000-0000-00003ECB0000}"/>
    <cellStyle name="Percent 91" xfId="32401" xr:uid="{00000000-0005-0000-0000-00003FCB0000}"/>
    <cellStyle name="Percent 91 2" xfId="32402" xr:uid="{00000000-0005-0000-0000-000040CB0000}"/>
    <cellStyle name="Percent 92" xfId="32403" xr:uid="{00000000-0005-0000-0000-000041CB0000}"/>
    <cellStyle name="Percent 92 2" xfId="32404" xr:uid="{00000000-0005-0000-0000-000042CB0000}"/>
    <cellStyle name="Percent 93" xfId="32405" xr:uid="{00000000-0005-0000-0000-000043CB0000}"/>
    <cellStyle name="Percent 93 2" xfId="32406" xr:uid="{00000000-0005-0000-0000-000044CB0000}"/>
    <cellStyle name="Percent 94" xfId="32407" xr:uid="{00000000-0005-0000-0000-000045CB0000}"/>
    <cellStyle name="Percent 94 2" xfId="32408" xr:uid="{00000000-0005-0000-0000-000046CB0000}"/>
    <cellStyle name="Percent 95" xfId="32409" xr:uid="{00000000-0005-0000-0000-000047CB0000}"/>
    <cellStyle name="Percent 95 2" xfId="32410" xr:uid="{00000000-0005-0000-0000-000048CB0000}"/>
    <cellStyle name="Percent 96" xfId="32411" xr:uid="{00000000-0005-0000-0000-000049CB0000}"/>
    <cellStyle name="Percent 96 2" xfId="32412" xr:uid="{00000000-0005-0000-0000-00004ACB0000}"/>
    <cellStyle name="Percent 97" xfId="32413" xr:uid="{00000000-0005-0000-0000-00004BCB0000}"/>
    <cellStyle name="Percent 97 2" xfId="32414" xr:uid="{00000000-0005-0000-0000-00004CCB0000}"/>
    <cellStyle name="Percent 98" xfId="32415" xr:uid="{00000000-0005-0000-0000-00004DCB0000}"/>
    <cellStyle name="Percent 98 2" xfId="32416" xr:uid="{00000000-0005-0000-0000-00004ECB0000}"/>
    <cellStyle name="Percent 99" xfId="32417" xr:uid="{00000000-0005-0000-0000-00004FCB0000}"/>
    <cellStyle name="Percent 99 2" xfId="32418" xr:uid="{00000000-0005-0000-0000-000050CB0000}"/>
    <cellStyle name="Percentage" xfId="36169" xr:uid="{00000000-0005-0000-0000-000051CB0000}"/>
    <cellStyle name="Period Title" xfId="36170" xr:uid="{00000000-0005-0000-0000-000052CB0000}"/>
    <cellStyle name="PSChar" xfId="32419" xr:uid="{00000000-0005-0000-0000-000053CB0000}"/>
    <cellStyle name="PSChar 2" xfId="32420" xr:uid="{00000000-0005-0000-0000-000054CB0000}"/>
    <cellStyle name="PSChar 2 2" xfId="32421" xr:uid="{00000000-0005-0000-0000-000055CB0000}"/>
    <cellStyle name="PSChar 2 3" xfId="32422" xr:uid="{00000000-0005-0000-0000-000056CB0000}"/>
    <cellStyle name="PSChar 2 3 2" xfId="40862" xr:uid="{00000000-0005-0000-0000-000057CB0000}"/>
    <cellStyle name="PSChar 2 3 3" xfId="40861" xr:uid="{00000000-0005-0000-0000-000058CB0000}"/>
    <cellStyle name="PSChar 2 4" xfId="32423" xr:uid="{00000000-0005-0000-0000-000059CB0000}"/>
    <cellStyle name="PSChar 3" xfId="32424" xr:uid="{00000000-0005-0000-0000-00005ACB0000}"/>
    <cellStyle name="PSChar 3 2" xfId="32425" xr:uid="{00000000-0005-0000-0000-00005BCB0000}"/>
    <cellStyle name="PSChar 3 3" xfId="32426" xr:uid="{00000000-0005-0000-0000-00005CCB0000}"/>
    <cellStyle name="PSChar 3 4" xfId="32427" xr:uid="{00000000-0005-0000-0000-00005DCB0000}"/>
    <cellStyle name="PSChar 4" xfId="32428" xr:uid="{00000000-0005-0000-0000-00005ECB0000}"/>
    <cellStyle name="PSChar 4 2" xfId="32429" xr:uid="{00000000-0005-0000-0000-00005FCB0000}"/>
    <cellStyle name="PSChar 5" xfId="32430" xr:uid="{00000000-0005-0000-0000-000060CB0000}"/>
    <cellStyle name="PSChar 5 2" xfId="32431" xr:uid="{00000000-0005-0000-0000-000061CB0000}"/>
    <cellStyle name="PSChar 6" xfId="32432" xr:uid="{00000000-0005-0000-0000-000062CB0000}"/>
    <cellStyle name="PSChar 6 2" xfId="32433" xr:uid="{00000000-0005-0000-0000-000063CB0000}"/>
    <cellStyle name="PSChar 7" xfId="32434" xr:uid="{00000000-0005-0000-0000-000064CB0000}"/>
    <cellStyle name="PSChar 7 2" xfId="32435" xr:uid="{00000000-0005-0000-0000-000065CB0000}"/>
    <cellStyle name="PSChar 8" xfId="32436" xr:uid="{00000000-0005-0000-0000-000066CB0000}"/>
    <cellStyle name="PSChar 9" xfId="32437" xr:uid="{00000000-0005-0000-0000-000067CB0000}"/>
    <cellStyle name="PSChar 9 2" xfId="36171" xr:uid="{00000000-0005-0000-0000-000068CB0000}"/>
    <cellStyle name="PSDate" xfId="32438" xr:uid="{00000000-0005-0000-0000-000069CB0000}"/>
    <cellStyle name="PSDate 2" xfId="32439" xr:uid="{00000000-0005-0000-0000-00006ACB0000}"/>
    <cellStyle name="PSDate 3" xfId="32440" xr:uid="{00000000-0005-0000-0000-00006BCB0000}"/>
    <cellStyle name="PSDate 4" xfId="32441" xr:uid="{00000000-0005-0000-0000-00006CCB0000}"/>
    <cellStyle name="PSDate 5" xfId="32442" xr:uid="{00000000-0005-0000-0000-00006DCB0000}"/>
    <cellStyle name="PSDate 5 2" xfId="32443" xr:uid="{00000000-0005-0000-0000-00006ECB0000}"/>
    <cellStyle name="PSDate 6" xfId="32444" xr:uid="{00000000-0005-0000-0000-00006FCB0000}"/>
    <cellStyle name="PSDate 6 2" xfId="32445" xr:uid="{00000000-0005-0000-0000-000070CB0000}"/>
    <cellStyle name="PSDec" xfId="32446" xr:uid="{00000000-0005-0000-0000-000071CB0000}"/>
    <cellStyle name="PSDec 2" xfId="32447" xr:uid="{00000000-0005-0000-0000-000072CB0000}"/>
    <cellStyle name="PSDec 3" xfId="32448" xr:uid="{00000000-0005-0000-0000-000073CB0000}"/>
    <cellStyle name="PSDec 4" xfId="32449" xr:uid="{00000000-0005-0000-0000-000074CB0000}"/>
    <cellStyle name="PSDec 5" xfId="32450" xr:uid="{00000000-0005-0000-0000-000075CB0000}"/>
    <cellStyle name="PSDec 5 2" xfId="32451" xr:uid="{00000000-0005-0000-0000-000076CB0000}"/>
    <cellStyle name="PSDec 6" xfId="32452" xr:uid="{00000000-0005-0000-0000-000077CB0000}"/>
    <cellStyle name="PSDec 6 2" xfId="32453" xr:uid="{00000000-0005-0000-0000-000078CB0000}"/>
    <cellStyle name="PSDetail" xfId="36172" xr:uid="{00000000-0005-0000-0000-000079CB0000}"/>
    <cellStyle name="PSDetail 2" xfId="36173" xr:uid="{00000000-0005-0000-0000-00007ACB0000}"/>
    <cellStyle name="PSHeading" xfId="32454" xr:uid="{00000000-0005-0000-0000-00007BCB0000}"/>
    <cellStyle name="PSHeading 10" xfId="32455" xr:uid="{00000000-0005-0000-0000-00007CCB0000}"/>
    <cellStyle name="PSHeading 10 2" xfId="32456" xr:uid="{00000000-0005-0000-0000-00007DCB0000}"/>
    <cellStyle name="PSHeading 10 2 2" xfId="56651" xr:uid="{00000000-0005-0000-0000-00007ECB0000}"/>
    <cellStyle name="PSHeading 10 3" xfId="56652" xr:uid="{00000000-0005-0000-0000-00007FCB0000}"/>
    <cellStyle name="PSHeading 11" xfId="32457" xr:uid="{00000000-0005-0000-0000-000080CB0000}"/>
    <cellStyle name="PSHeading 11 2" xfId="32458" xr:uid="{00000000-0005-0000-0000-000081CB0000}"/>
    <cellStyle name="PSHeading 11 2 2" xfId="56653" xr:uid="{00000000-0005-0000-0000-000082CB0000}"/>
    <cellStyle name="PSHeading 11 3" xfId="56654" xr:uid="{00000000-0005-0000-0000-000083CB0000}"/>
    <cellStyle name="PSHeading 12" xfId="32459" xr:uid="{00000000-0005-0000-0000-000084CB0000}"/>
    <cellStyle name="PSHeading 12 2" xfId="32460" xr:uid="{00000000-0005-0000-0000-000085CB0000}"/>
    <cellStyle name="PSHeading 12 2 2" xfId="56655" xr:uid="{00000000-0005-0000-0000-000086CB0000}"/>
    <cellStyle name="PSHeading 12 3" xfId="56656" xr:uid="{00000000-0005-0000-0000-000087CB0000}"/>
    <cellStyle name="PSHeading 13" xfId="32461" xr:uid="{00000000-0005-0000-0000-000088CB0000}"/>
    <cellStyle name="PSHeading 13 2" xfId="32462" xr:uid="{00000000-0005-0000-0000-000089CB0000}"/>
    <cellStyle name="PSHeading 13 2 2" xfId="56657" xr:uid="{00000000-0005-0000-0000-00008ACB0000}"/>
    <cellStyle name="PSHeading 13 3" xfId="56658" xr:uid="{00000000-0005-0000-0000-00008BCB0000}"/>
    <cellStyle name="PSHeading 14" xfId="32463" xr:uid="{00000000-0005-0000-0000-00008CCB0000}"/>
    <cellStyle name="PSHeading 14 2" xfId="56659" xr:uid="{00000000-0005-0000-0000-00008DCB0000}"/>
    <cellStyle name="PSHeading 15" xfId="42182" xr:uid="{00000000-0005-0000-0000-00008ECB0000}"/>
    <cellStyle name="PSHeading 2" xfId="32464" xr:uid="{00000000-0005-0000-0000-00008FCB0000}"/>
    <cellStyle name="PSHeading 2 2" xfId="32465" xr:uid="{00000000-0005-0000-0000-000090CB0000}"/>
    <cellStyle name="PSHeading 2 2 2" xfId="32466" xr:uid="{00000000-0005-0000-0000-000091CB0000}"/>
    <cellStyle name="PSHeading 2 2 2 2" xfId="32467" xr:uid="{00000000-0005-0000-0000-000092CB0000}"/>
    <cellStyle name="PSHeading 2 2 2 2 2" xfId="56660" xr:uid="{00000000-0005-0000-0000-000093CB0000}"/>
    <cellStyle name="PSHeading 2 2 2 3" xfId="36175" xr:uid="{00000000-0005-0000-0000-000094CB0000}"/>
    <cellStyle name="PSHeading 2 2 3" xfId="32468" xr:uid="{00000000-0005-0000-0000-000095CB0000}"/>
    <cellStyle name="PSHeading 2 2 3 2" xfId="56661" xr:uid="{00000000-0005-0000-0000-000096CB0000}"/>
    <cellStyle name="PSHeading 2 2 4" xfId="36174" xr:uid="{00000000-0005-0000-0000-000097CB0000}"/>
    <cellStyle name="PSHeading 2 2 5" xfId="42184" xr:uid="{00000000-0005-0000-0000-000098CB0000}"/>
    <cellStyle name="PSHeading 2 3" xfId="32469" xr:uid="{00000000-0005-0000-0000-000099CB0000}"/>
    <cellStyle name="PSHeading 2 3 2" xfId="32470" xr:uid="{00000000-0005-0000-0000-00009ACB0000}"/>
    <cellStyle name="PSHeading 2 3 2 2" xfId="56662" xr:uid="{00000000-0005-0000-0000-00009BCB0000}"/>
    <cellStyle name="PSHeading 2 3 3" xfId="36176" xr:uid="{00000000-0005-0000-0000-00009CCB0000}"/>
    <cellStyle name="PSHeading 2 4" xfId="32471" xr:uid="{00000000-0005-0000-0000-00009DCB0000}"/>
    <cellStyle name="PSHeading 2 4 2" xfId="32472" xr:uid="{00000000-0005-0000-0000-00009ECB0000}"/>
    <cellStyle name="PSHeading 2 4 2 2" xfId="56663" xr:uid="{00000000-0005-0000-0000-00009FCB0000}"/>
    <cellStyle name="PSHeading 2 4 3" xfId="56664" xr:uid="{00000000-0005-0000-0000-0000A0CB0000}"/>
    <cellStyle name="PSHeading 2 5" xfId="32473" xr:uid="{00000000-0005-0000-0000-0000A1CB0000}"/>
    <cellStyle name="PSHeading 2 5 2" xfId="32474" xr:uid="{00000000-0005-0000-0000-0000A2CB0000}"/>
    <cellStyle name="PSHeading 2 5 2 2" xfId="56665" xr:uid="{00000000-0005-0000-0000-0000A3CB0000}"/>
    <cellStyle name="PSHeading 2 5 3" xfId="56666" xr:uid="{00000000-0005-0000-0000-0000A4CB0000}"/>
    <cellStyle name="PSHeading 2 6" xfId="32475" xr:uid="{00000000-0005-0000-0000-0000A5CB0000}"/>
    <cellStyle name="PSHeading 2 6 2" xfId="32476" xr:uid="{00000000-0005-0000-0000-0000A6CB0000}"/>
    <cellStyle name="PSHeading 2 6 2 2" xfId="56667" xr:uid="{00000000-0005-0000-0000-0000A7CB0000}"/>
    <cellStyle name="PSHeading 2 6 3" xfId="56668" xr:uid="{00000000-0005-0000-0000-0000A8CB0000}"/>
    <cellStyle name="PSHeading 2 7" xfId="32477" xr:uid="{00000000-0005-0000-0000-0000A9CB0000}"/>
    <cellStyle name="PSHeading 2 7 2" xfId="56669" xr:uid="{00000000-0005-0000-0000-0000AACB0000}"/>
    <cellStyle name="PSHeading 2 8" xfId="42183" xr:uid="{00000000-0005-0000-0000-0000ABCB0000}"/>
    <cellStyle name="PSHeading 3" xfId="32478" xr:uid="{00000000-0005-0000-0000-0000ACCB0000}"/>
    <cellStyle name="PSHeading 3 2" xfId="32479" xr:uid="{00000000-0005-0000-0000-0000ADCB0000}"/>
    <cellStyle name="PSHeading 3 2 2" xfId="32480" xr:uid="{00000000-0005-0000-0000-0000AECB0000}"/>
    <cellStyle name="PSHeading 3 2 2 2" xfId="42187" xr:uid="{00000000-0005-0000-0000-0000AFCB0000}"/>
    <cellStyle name="PSHeading 3 2 3" xfId="36177" xr:uid="{00000000-0005-0000-0000-0000B0CB0000}"/>
    <cellStyle name="PSHeading 3 2 4" xfId="42186" xr:uid="{00000000-0005-0000-0000-0000B1CB0000}"/>
    <cellStyle name="PSHeading 3 3" xfId="32481" xr:uid="{00000000-0005-0000-0000-0000B2CB0000}"/>
    <cellStyle name="PSHeading 3 3 2" xfId="32482" xr:uid="{00000000-0005-0000-0000-0000B3CB0000}"/>
    <cellStyle name="PSHeading 3 3 2 2" xfId="56670" xr:uid="{00000000-0005-0000-0000-0000B4CB0000}"/>
    <cellStyle name="PSHeading 3 3 3" xfId="36178" xr:uid="{00000000-0005-0000-0000-0000B5CB0000}"/>
    <cellStyle name="PSHeading 3 4" xfId="32483" xr:uid="{00000000-0005-0000-0000-0000B6CB0000}"/>
    <cellStyle name="PSHeading 3 4 2" xfId="32484" xr:uid="{00000000-0005-0000-0000-0000B7CB0000}"/>
    <cellStyle name="PSHeading 3 4 2 2" xfId="56671" xr:uid="{00000000-0005-0000-0000-0000B8CB0000}"/>
    <cellStyle name="PSHeading 3 4 3" xfId="56672" xr:uid="{00000000-0005-0000-0000-0000B9CB0000}"/>
    <cellStyle name="PSHeading 3 5" xfId="32485" xr:uid="{00000000-0005-0000-0000-0000BACB0000}"/>
    <cellStyle name="PSHeading 3 5 2" xfId="32486" xr:uid="{00000000-0005-0000-0000-0000BBCB0000}"/>
    <cellStyle name="PSHeading 3 5 2 2" xfId="56673" xr:uid="{00000000-0005-0000-0000-0000BCCB0000}"/>
    <cellStyle name="PSHeading 3 5 3" xfId="56674" xr:uid="{00000000-0005-0000-0000-0000BDCB0000}"/>
    <cellStyle name="PSHeading 3 6" xfId="32487" xr:uid="{00000000-0005-0000-0000-0000BECB0000}"/>
    <cellStyle name="PSHeading 3 6 2" xfId="56675" xr:uid="{00000000-0005-0000-0000-0000BFCB0000}"/>
    <cellStyle name="PSHeading 3 7" xfId="42185" xr:uid="{00000000-0005-0000-0000-0000C0CB0000}"/>
    <cellStyle name="PSHeading 4" xfId="32488" xr:uid="{00000000-0005-0000-0000-0000C1CB0000}"/>
    <cellStyle name="PSHeading 4 2" xfId="32489" xr:uid="{00000000-0005-0000-0000-0000C2CB0000}"/>
    <cellStyle name="PSHeading 4 2 2" xfId="32490" xr:uid="{00000000-0005-0000-0000-0000C3CB0000}"/>
    <cellStyle name="PSHeading 4 2 2 2" xfId="56676" xr:uid="{00000000-0005-0000-0000-0000C4CB0000}"/>
    <cellStyle name="PSHeading 4 2 3" xfId="56677" xr:uid="{00000000-0005-0000-0000-0000C5CB0000}"/>
    <cellStyle name="PSHeading 4 3" xfId="32491" xr:uid="{00000000-0005-0000-0000-0000C6CB0000}"/>
    <cellStyle name="PSHeading 4 3 2" xfId="32492" xr:uid="{00000000-0005-0000-0000-0000C7CB0000}"/>
    <cellStyle name="PSHeading 4 3 2 2" xfId="56678" xr:uid="{00000000-0005-0000-0000-0000C8CB0000}"/>
    <cellStyle name="PSHeading 4 3 3" xfId="56679" xr:uid="{00000000-0005-0000-0000-0000C9CB0000}"/>
    <cellStyle name="PSHeading 4 4" xfId="32493" xr:uid="{00000000-0005-0000-0000-0000CACB0000}"/>
    <cellStyle name="PSHeading 4 4 2" xfId="32494" xr:uid="{00000000-0005-0000-0000-0000CBCB0000}"/>
    <cellStyle name="PSHeading 4 4 2 2" xfId="56680" xr:uid="{00000000-0005-0000-0000-0000CCCB0000}"/>
    <cellStyle name="PSHeading 4 4 3" xfId="56681" xr:uid="{00000000-0005-0000-0000-0000CDCB0000}"/>
    <cellStyle name="PSHeading 4 5" xfId="32495" xr:uid="{00000000-0005-0000-0000-0000CECB0000}"/>
    <cellStyle name="PSHeading 4 5 2" xfId="56682" xr:uid="{00000000-0005-0000-0000-0000CFCB0000}"/>
    <cellStyle name="PSHeading 4 6" xfId="42188" xr:uid="{00000000-0005-0000-0000-0000D0CB0000}"/>
    <cellStyle name="PSHeading 5" xfId="32496" xr:uid="{00000000-0005-0000-0000-0000D1CB0000}"/>
    <cellStyle name="PSHeading 5 2" xfId="32497" xr:uid="{00000000-0005-0000-0000-0000D2CB0000}"/>
    <cellStyle name="PSHeading 5 2 2" xfId="32498" xr:uid="{00000000-0005-0000-0000-0000D3CB0000}"/>
    <cellStyle name="PSHeading 5 2 2 2" xfId="56683" xr:uid="{00000000-0005-0000-0000-0000D4CB0000}"/>
    <cellStyle name="PSHeading 5 2 3" xfId="56684" xr:uid="{00000000-0005-0000-0000-0000D5CB0000}"/>
    <cellStyle name="PSHeading 5 3" xfId="32499" xr:uid="{00000000-0005-0000-0000-0000D6CB0000}"/>
    <cellStyle name="PSHeading 5 3 2" xfId="56685" xr:uid="{00000000-0005-0000-0000-0000D7CB0000}"/>
    <cellStyle name="PSHeading 6" xfId="32500" xr:uid="{00000000-0005-0000-0000-0000D8CB0000}"/>
    <cellStyle name="PSHeading 6 2" xfId="32501" xr:uid="{00000000-0005-0000-0000-0000D9CB0000}"/>
    <cellStyle name="PSHeading 6 2 2" xfId="32502" xr:uid="{00000000-0005-0000-0000-0000DACB0000}"/>
    <cellStyle name="PSHeading 6 2 2 2" xfId="32503" xr:uid="{00000000-0005-0000-0000-0000DBCB0000}"/>
    <cellStyle name="PSHeading 6 2 2 2 2" xfId="56686" xr:uid="{00000000-0005-0000-0000-0000DCCB0000}"/>
    <cellStyle name="PSHeading 6 2 2 3" xfId="56687" xr:uid="{00000000-0005-0000-0000-0000DDCB0000}"/>
    <cellStyle name="PSHeading 6 2 3" xfId="32504" xr:uid="{00000000-0005-0000-0000-0000DECB0000}"/>
    <cellStyle name="PSHeading 6 2 3 2" xfId="56688" xr:uid="{00000000-0005-0000-0000-0000DFCB0000}"/>
    <cellStyle name="PSHeading 6 3" xfId="32505" xr:uid="{00000000-0005-0000-0000-0000E0CB0000}"/>
    <cellStyle name="PSHeading 6 3 2" xfId="32506" xr:uid="{00000000-0005-0000-0000-0000E1CB0000}"/>
    <cellStyle name="PSHeading 6 3 2 2" xfId="56689" xr:uid="{00000000-0005-0000-0000-0000E2CB0000}"/>
    <cellStyle name="PSHeading 6 3 3" xfId="56690" xr:uid="{00000000-0005-0000-0000-0000E3CB0000}"/>
    <cellStyle name="PSHeading 6 4" xfId="32507" xr:uid="{00000000-0005-0000-0000-0000E4CB0000}"/>
    <cellStyle name="PSHeading 6 4 2" xfId="56691" xr:uid="{00000000-0005-0000-0000-0000E5CB0000}"/>
    <cellStyle name="PSHeading 7" xfId="32508" xr:uid="{00000000-0005-0000-0000-0000E6CB0000}"/>
    <cellStyle name="PSHeading 7 2" xfId="32509" xr:uid="{00000000-0005-0000-0000-0000E7CB0000}"/>
    <cellStyle name="PSHeading 7 2 2" xfId="32510" xr:uid="{00000000-0005-0000-0000-0000E8CB0000}"/>
    <cellStyle name="PSHeading 7 2 2 2" xfId="32511" xr:uid="{00000000-0005-0000-0000-0000E9CB0000}"/>
    <cellStyle name="PSHeading 7 2 2 2 2" xfId="56692" xr:uid="{00000000-0005-0000-0000-0000EACB0000}"/>
    <cellStyle name="PSHeading 7 2 2 3" xfId="56693" xr:uid="{00000000-0005-0000-0000-0000EBCB0000}"/>
    <cellStyle name="PSHeading 7 2 3" xfId="32512" xr:uid="{00000000-0005-0000-0000-0000ECCB0000}"/>
    <cellStyle name="PSHeading 7 2 3 2" xfId="56694" xr:uid="{00000000-0005-0000-0000-0000EDCB0000}"/>
    <cellStyle name="PSHeading 7 3" xfId="32513" xr:uid="{00000000-0005-0000-0000-0000EECB0000}"/>
    <cellStyle name="PSHeading 7 3 2" xfId="32514" xr:uid="{00000000-0005-0000-0000-0000EFCB0000}"/>
    <cellStyle name="PSHeading 7 3 2 2" xfId="56695" xr:uid="{00000000-0005-0000-0000-0000F0CB0000}"/>
    <cellStyle name="PSHeading 7 3 3" xfId="56696" xr:uid="{00000000-0005-0000-0000-0000F1CB0000}"/>
    <cellStyle name="PSHeading 7 4" xfId="32515" xr:uid="{00000000-0005-0000-0000-0000F2CB0000}"/>
    <cellStyle name="PSHeading 7 4 2" xfId="56697" xr:uid="{00000000-0005-0000-0000-0000F3CB0000}"/>
    <cellStyle name="PSHeading 8" xfId="32516" xr:uid="{00000000-0005-0000-0000-0000F4CB0000}"/>
    <cellStyle name="PSHeading 8 2" xfId="32517" xr:uid="{00000000-0005-0000-0000-0000F5CB0000}"/>
    <cellStyle name="PSHeading 8 2 2" xfId="32518" xr:uid="{00000000-0005-0000-0000-0000F6CB0000}"/>
    <cellStyle name="PSHeading 8 2 2 2" xfId="56698" xr:uid="{00000000-0005-0000-0000-0000F7CB0000}"/>
    <cellStyle name="PSHeading 8 2 3" xfId="56699" xr:uid="{00000000-0005-0000-0000-0000F8CB0000}"/>
    <cellStyle name="PSHeading 8 3" xfId="32519" xr:uid="{00000000-0005-0000-0000-0000F9CB0000}"/>
    <cellStyle name="PSHeading 8 3 2" xfId="56700" xr:uid="{00000000-0005-0000-0000-0000FACB0000}"/>
    <cellStyle name="PSHeading 9" xfId="32520" xr:uid="{00000000-0005-0000-0000-0000FBCB0000}"/>
    <cellStyle name="PSHeading 9 2" xfId="32521" xr:uid="{00000000-0005-0000-0000-0000FCCB0000}"/>
    <cellStyle name="PSHeading 9 2 2" xfId="56701" xr:uid="{00000000-0005-0000-0000-0000FDCB0000}"/>
    <cellStyle name="PSHeading 9 3" xfId="36179" xr:uid="{00000000-0005-0000-0000-0000FECB0000}"/>
    <cellStyle name="PSHeading_CP Non-Financial Targets" xfId="32522" xr:uid="{00000000-0005-0000-0000-0000FFCB0000}"/>
    <cellStyle name="PSInt" xfId="32523" xr:uid="{00000000-0005-0000-0000-000000CC0000}"/>
    <cellStyle name="PSInt 2" xfId="32524" xr:uid="{00000000-0005-0000-0000-000001CC0000}"/>
    <cellStyle name="PSInt 3" xfId="32525" xr:uid="{00000000-0005-0000-0000-000002CC0000}"/>
    <cellStyle name="PSInt 4" xfId="32526" xr:uid="{00000000-0005-0000-0000-000003CC0000}"/>
    <cellStyle name="PSInt 5" xfId="32527" xr:uid="{00000000-0005-0000-0000-000004CC0000}"/>
    <cellStyle name="PSInt 5 2" xfId="32528" xr:uid="{00000000-0005-0000-0000-000005CC0000}"/>
    <cellStyle name="PSInt 6" xfId="32529" xr:uid="{00000000-0005-0000-0000-000006CC0000}"/>
    <cellStyle name="PSInt 6 2" xfId="32530" xr:uid="{00000000-0005-0000-0000-000007CC0000}"/>
    <cellStyle name="PSSpacer" xfId="32531" xr:uid="{00000000-0005-0000-0000-000008CC0000}"/>
    <cellStyle name="PSSpacer 2" xfId="32532" xr:uid="{00000000-0005-0000-0000-000009CC0000}"/>
    <cellStyle name="PSSpacer 2 2" xfId="32533" xr:uid="{00000000-0005-0000-0000-00000ACC0000}"/>
    <cellStyle name="PSSpacer 2 3" xfId="32534" xr:uid="{00000000-0005-0000-0000-00000BCC0000}"/>
    <cellStyle name="PSSpacer 2 4" xfId="32535" xr:uid="{00000000-0005-0000-0000-00000CCC0000}"/>
    <cellStyle name="PSSpacer 3" xfId="32536" xr:uid="{00000000-0005-0000-0000-00000DCC0000}"/>
    <cellStyle name="PSSpacer 3 2" xfId="32537" xr:uid="{00000000-0005-0000-0000-00000ECC0000}"/>
    <cellStyle name="PSSpacer 3 3" xfId="32538" xr:uid="{00000000-0005-0000-0000-00000FCC0000}"/>
    <cellStyle name="PSSpacer 4" xfId="32539" xr:uid="{00000000-0005-0000-0000-000010CC0000}"/>
    <cellStyle name="PSSpacer 4 2" xfId="32540" xr:uid="{00000000-0005-0000-0000-000011CC0000}"/>
    <cellStyle name="PSSpacer 5" xfId="32541" xr:uid="{00000000-0005-0000-0000-000012CC0000}"/>
    <cellStyle name="PSSpacer 6" xfId="32542" xr:uid="{00000000-0005-0000-0000-000013CC0000}"/>
    <cellStyle name="PSSpacer 6 2" xfId="32543" xr:uid="{00000000-0005-0000-0000-000014CC0000}"/>
    <cellStyle name="PSSpacer 7" xfId="32544" xr:uid="{00000000-0005-0000-0000-000015CC0000}"/>
    <cellStyle name="PSSpacer 7 2" xfId="32545" xr:uid="{00000000-0005-0000-0000-000016CC0000}"/>
    <cellStyle name="PSSpacer 8" xfId="32546" xr:uid="{00000000-0005-0000-0000-000017CC0000}"/>
    <cellStyle name="PSSpacer 9" xfId="32547" xr:uid="{00000000-0005-0000-0000-000018CC0000}"/>
    <cellStyle name="PSSpacer 9 2" xfId="36180" xr:uid="{00000000-0005-0000-0000-000019CC0000}"/>
    <cellStyle name="Ratio" xfId="36181" xr:uid="{00000000-0005-0000-0000-00001ACC0000}"/>
    <cellStyle name="Ratio 2" xfId="42189" xr:uid="{00000000-0005-0000-0000-00001BCC0000}"/>
    <cellStyle name="Ratio_29(d) - Gas extensions -tariffs" xfId="42190" xr:uid="{00000000-0005-0000-0000-00001CCC0000}"/>
    <cellStyle name="Right Date" xfId="36182" xr:uid="{00000000-0005-0000-0000-00001DCC0000}"/>
    <cellStyle name="Right Number" xfId="36183" xr:uid="{00000000-0005-0000-0000-00001ECC0000}"/>
    <cellStyle name="Right Year" xfId="36184" xr:uid="{00000000-0005-0000-0000-00001FCC0000}"/>
    <cellStyle name="RIN_TB2" xfId="42191" xr:uid="{00000000-0005-0000-0000-000020CC0000}"/>
    <cellStyle name="Row Heading" xfId="32548" xr:uid="{00000000-0005-0000-0000-000021CC0000}"/>
    <cellStyle name="Row Heading 2" xfId="32549" xr:uid="{00000000-0005-0000-0000-000022CC0000}"/>
    <cellStyle name="Row Heading 3" xfId="32550" xr:uid="{00000000-0005-0000-0000-000023CC0000}"/>
    <cellStyle name="Row Heading 4" xfId="32551" xr:uid="{00000000-0005-0000-0000-000024CC0000}"/>
    <cellStyle name="Rows" xfId="32552" xr:uid="{00000000-0005-0000-0000-000025CC0000}"/>
    <cellStyle name="Rows 2" xfId="32553" xr:uid="{00000000-0005-0000-0000-000026CC0000}"/>
    <cellStyle name="Rows 2 2" xfId="32554" xr:uid="{00000000-0005-0000-0000-000027CC0000}"/>
    <cellStyle name="Rows 2 2 2" xfId="32555" xr:uid="{00000000-0005-0000-0000-000028CC0000}"/>
    <cellStyle name="Rows 2 2 2 2" xfId="54302" xr:uid="{00000000-0005-0000-0000-000029CC0000}"/>
    <cellStyle name="Rows 2 2 3" xfId="32556" xr:uid="{00000000-0005-0000-0000-00002ACC0000}"/>
    <cellStyle name="Rows 2 2 3 2" xfId="54303" xr:uid="{00000000-0005-0000-0000-00002BCC0000}"/>
    <cellStyle name="Rows 2 2 4" xfId="54301" xr:uid="{00000000-0005-0000-0000-00002CCC0000}"/>
    <cellStyle name="Rows 2 3" xfId="32557" xr:uid="{00000000-0005-0000-0000-00002DCC0000}"/>
    <cellStyle name="Rows 2 3 2" xfId="54304" xr:uid="{00000000-0005-0000-0000-00002ECC0000}"/>
    <cellStyle name="Rows 2 4" xfId="32558" xr:uid="{00000000-0005-0000-0000-00002FCC0000}"/>
    <cellStyle name="Rows 2 4 2" xfId="54305" xr:uid="{00000000-0005-0000-0000-000030CC0000}"/>
    <cellStyle name="Rows 2 5" xfId="54300" xr:uid="{00000000-0005-0000-0000-000031CC0000}"/>
    <cellStyle name="Rows 3" xfId="32559" xr:uid="{00000000-0005-0000-0000-000032CC0000}"/>
    <cellStyle name="Rows 3 2" xfId="32560" xr:uid="{00000000-0005-0000-0000-000033CC0000}"/>
    <cellStyle name="Rows 3 2 2" xfId="54307" xr:uid="{00000000-0005-0000-0000-000034CC0000}"/>
    <cellStyle name="Rows 3 3" xfId="32561" xr:uid="{00000000-0005-0000-0000-000035CC0000}"/>
    <cellStyle name="Rows 3 3 2" xfId="54308" xr:uid="{00000000-0005-0000-0000-000036CC0000}"/>
    <cellStyle name="Rows 3 4" xfId="32562" xr:uid="{00000000-0005-0000-0000-000037CC0000}"/>
    <cellStyle name="Rows 3 4 2" xfId="54309" xr:uid="{00000000-0005-0000-0000-000038CC0000}"/>
    <cellStyle name="Rows 3 5" xfId="54306" xr:uid="{00000000-0005-0000-0000-000039CC0000}"/>
    <cellStyle name="Rows 4" xfId="32563" xr:uid="{00000000-0005-0000-0000-00003ACC0000}"/>
    <cellStyle name="Rows 4 2" xfId="54310" xr:uid="{00000000-0005-0000-0000-00003BCC0000}"/>
    <cellStyle name="Rows 5" xfId="54299" xr:uid="{00000000-0005-0000-0000-00003CCC0000}"/>
    <cellStyle name="SAPBEXHLevel1" xfId="32564" xr:uid="{00000000-0005-0000-0000-00003DCC0000}"/>
    <cellStyle name="SAPBEXHLevel1 10" xfId="32565" xr:uid="{00000000-0005-0000-0000-00003ECC0000}"/>
    <cellStyle name="SAPBEXHLevel1 10 2" xfId="32566" xr:uid="{00000000-0005-0000-0000-00003FCC0000}"/>
    <cellStyle name="SAPBEXHLevel1 10 2 2" xfId="32567" xr:uid="{00000000-0005-0000-0000-000040CC0000}"/>
    <cellStyle name="SAPBEXHLevel1 10 2 2 2" xfId="32568" xr:uid="{00000000-0005-0000-0000-000041CC0000}"/>
    <cellStyle name="SAPBEXHLevel1 10 2 2 2 2" xfId="32569" xr:uid="{00000000-0005-0000-0000-000042CC0000}"/>
    <cellStyle name="SAPBEXHLevel1 10 2 2 2 2 2" xfId="54316" xr:uid="{00000000-0005-0000-0000-000043CC0000}"/>
    <cellStyle name="SAPBEXHLevel1 10 2 2 2 3" xfId="54315" xr:uid="{00000000-0005-0000-0000-000044CC0000}"/>
    <cellStyle name="SAPBEXHLevel1 10 2 2 3" xfId="32570" xr:uid="{00000000-0005-0000-0000-000045CC0000}"/>
    <cellStyle name="SAPBEXHLevel1 10 2 2 3 2" xfId="54317" xr:uid="{00000000-0005-0000-0000-000046CC0000}"/>
    <cellStyle name="SAPBEXHLevel1 10 2 2 4" xfId="54314" xr:uid="{00000000-0005-0000-0000-000047CC0000}"/>
    <cellStyle name="SAPBEXHLevel1 10 2 3" xfId="32571" xr:uid="{00000000-0005-0000-0000-000048CC0000}"/>
    <cellStyle name="SAPBEXHLevel1 10 2 3 2" xfId="54319" xr:uid="{00000000-0005-0000-0000-000049CC0000}"/>
    <cellStyle name="SAPBEXHLevel1 10 2 3 3" xfId="54318" xr:uid="{00000000-0005-0000-0000-00004ACC0000}"/>
    <cellStyle name="SAPBEXHLevel1 10 2 4" xfId="54320" xr:uid="{00000000-0005-0000-0000-00004BCC0000}"/>
    <cellStyle name="SAPBEXHLevel1 10 2 5" xfId="54313" xr:uid="{00000000-0005-0000-0000-00004CCC0000}"/>
    <cellStyle name="SAPBEXHLevel1 10 3" xfId="32572" xr:uid="{00000000-0005-0000-0000-00004DCC0000}"/>
    <cellStyle name="SAPBEXHLevel1 10 3 2" xfId="32573" xr:uid="{00000000-0005-0000-0000-00004ECC0000}"/>
    <cellStyle name="SAPBEXHLevel1 10 3 2 2" xfId="32574" xr:uid="{00000000-0005-0000-0000-00004FCC0000}"/>
    <cellStyle name="SAPBEXHLevel1 10 3 2 2 2" xfId="54323" xr:uid="{00000000-0005-0000-0000-000050CC0000}"/>
    <cellStyle name="SAPBEXHLevel1 10 3 2 3" xfId="54322" xr:uid="{00000000-0005-0000-0000-000051CC0000}"/>
    <cellStyle name="SAPBEXHLevel1 10 3 3" xfId="32575" xr:uid="{00000000-0005-0000-0000-000052CC0000}"/>
    <cellStyle name="SAPBEXHLevel1 10 3 3 2" xfId="54325" xr:uid="{00000000-0005-0000-0000-000053CC0000}"/>
    <cellStyle name="SAPBEXHLevel1 10 3 3 3" xfId="54324" xr:uid="{00000000-0005-0000-0000-000054CC0000}"/>
    <cellStyle name="SAPBEXHLevel1 10 3 4" xfId="54326" xr:uid="{00000000-0005-0000-0000-000055CC0000}"/>
    <cellStyle name="SAPBEXHLevel1 10 3 5" xfId="54321" xr:uid="{00000000-0005-0000-0000-000056CC0000}"/>
    <cellStyle name="SAPBEXHLevel1 10 4" xfId="32576" xr:uid="{00000000-0005-0000-0000-000057CC0000}"/>
    <cellStyle name="SAPBEXHLevel1 10 4 2" xfId="32577" xr:uid="{00000000-0005-0000-0000-000058CC0000}"/>
    <cellStyle name="SAPBEXHLevel1 10 4 2 2" xfId="32578" xr:uid="{00000000-0005-0000-0000-000059CC0000}"/>
    <cellStyle name="SAPBEXHLevel1 10 4 2 2 2" xfId="54329" xr:uid="{00000000-0005-0000-0000-00005ACC0000}"/>
    <cellStyle name="SAPBEXHLevel1 10 4 2 3" xfId="54328" xr:uid="{00000000-0005-0000-0000-00005BCC0000}"/>
    <cellStyle name="SAPBEXHLevel1 10 4 3" xfId="32579" xr:uid="{00000000-0005-0000-0000-00005CCC0000}"/>
    <cellStyle name="SAPBEXHLevel1 10 4 3 2" xfId="54330" xr:uid="{00000000-0005-0000-0000-00005DCC0000}"/>
    <cellStyle name="SAPBEXHLevel1 10 4 4" xfId="40863" xr:uid="{00000000-0005-0000-0000-00005ECC0000}"/>
    <cellStyle name="SAPBEXHLevel1 10 4 5" xfId="54327" xr:uid="{00000000-0005-0000-0000-00005FCC0000}"/>
    <cellStyle name="SAPBEXHLevel1 10 5" xfId="32580" xr:uid="{00000000-0005-0000-0000-000060CC0000}"/>
    <cellStyle name="SAPBEXHLevel1 10 5 2" xfId="32581" xr:uid="{00000000-0005-0000-0000-000061CC0000}"/>
    <cellStyle name="SAPBEXHLevel1 10 5 2 2" xfId="32582" xr:uid="{00000000-0005-0000-0000-000062CC0000}"/>
    <cellStyle name="SAPBEXHLevel1 10 5 2 2 2" xfId="54333" xr:uid="{00000000-0005-0000-0000-000063CC0000}"/>
    <cellStyle name="SAPBEXHLevel1 10 5 2 3" xfId="54332" xr:uid="{00000000-0005-0000-0000-000064CC0000}"/>
    <cellStyle name="SAPBEXHLevel1 10 5 3" xfId="32583" xr:uid="{00000000-0005-0000-0000-000065CC0000}"/>
    <cellStyle name="SAPBEXHLevel1 10 5 3 2" xfId="54334" xr:uid="{00000000-0005-0000-0000-000066CC0000}"/>
    <cellStyle name="SAPBEXHLevel1 10 5 4" xfId="40864" xr:uid="{00000000-0005-0000-0000-000067CC0000}"/>
    <cellStyle name="SAPBEXHLevel1 10 5 5" xfId="54331" xr:uid="{00000000-0005-0000-0000-000068CC0000}"/>
    <cellStyle name="SAPBEXHLevel1 10 6" xfId="32584" xr:uid="{00000000-0005-0000-0000-000069CC0000}"/>
    <cellStyle name="SAPBEXHLevel1 10 6 2" xfId="54335" xr:uid="{00000000-0005-0000-0000-00006ACC0000}"/>
    <cellStyle name="SAPBEXHLevel1 10 7" xfId="54312" xr:uid="{00000000-0005-0000-0000-00006BCC0000}"/>
    <cellStyle name="SAPBEXHLevel1 11" xfId="32585" xr:uid="{00000000-0005-0000-0000-00006CCC0000}"/>
    <cellStyle name="SAPBEXHLevel1 11 2" xfId="32586" xr:uid="{00000000-0005-0000-0000-00006DCC0000}"/>
    <cellStyle name="SAPBEXHLevel1 11 2 2" xfId="32587" xr:uid="{00000000-0005-0000-0000-00006ECC0000}"/>
    <cellStyle name="SAPBEXHLevel1 11 2 2 2" xfId="32588" xr:uid="{00000000-0005-0000-0000-00006FCC0000}"/>
    <cellStyle name="SAPBEXHLevel1 11 2 2 2 2" xfId="32589" xr:uid="{00000000-0005-0000-0000-000070CC0000}"/>
    <cellStyle name="SAPBEXHLevel1 11 2 2 2 2 2" xfId="54340" xr:uid="{00000000-0005-0000-0000-000071CC0000}"/>
    <cellStyle name="SAPBEXHLevel1 11 2 2 2 3" xfId="54339" xr:uid="{00000000-0005-0000-0000-000072CC0000}"/>
    <cellStyle name="SAPBEXHLevel1 11 2 2 3" xfId="32590" xr:uid="{00000000-0005-0000-0000-000073CC0000}"/>
    <cellStyle name="SAPBEXHLevel1 11 2 2 3 2" xfId="54341" xr:uid="{00000000-0005-0000-0000-000074CC0000}"/>
    <cellStyle name="SAPBEXHLevel1 11 2 2 4" xfId="54338" xr:uid="{00000000-0005-0000-0000-000075CC0000}"/>
    <cellStyle name="SAPBEXHLevel1 11 2 3" xfId="32591" xr:uid="{00000000-0005-0000-0000-000076CC0000}"/>
    <cellStyle name="SAPBEXHLevel1 11 2 3 2" xfId="54343" xr:uid="{00000000-0005-0000-0000-000077CC0000}"/>
    <cellStyle name="SAPBEXHLevel1 11 2 3 3" xfId="54342" xr:uid="{00000000-0005-0000-0000-000078CC0000}"/>
    <cellStyle name="SAPBEXHLevel1 11 2 4" xfId="54344" xr:uid="{00000000-0005-0000-0000-000079CC0000}"/>
    <cellStyle name="SAPBEXHLevel1 11 2 5" xfId="54337" xr:uid="{00000000-0005-0000-0000-00007ACC0000}"/>
    <cellStyle name="SAPBEXHLevel1 11 3" xfId="32592" xr:uid="{00000000-0005-0000-0000-00007BCC0000}"/>
    <cellStyle name="SAPBEXHLevel1 11 3 2" xfId="32593" xr:uid="{00000000-0005-0000-0000-00007CCC0000}"/>
    <cellStyle name="SAPBEXHLevel1 11 3 2 2" xfId="32594" xr:uid="{00000000-0005-0000-0000-00007DCC0000}"/>
    <cellStyle name="SAPBEXHLevel1 11 3 2 2 2" xfId="54347" xr:uid="{00000000-0005-0000-0000-00007ECC0000}"/>
    <cellStyle name="SAPBEXHLevel1 11 3 2 3" xfId="54346" xr:uid="{00000000-0005-0000-0000-00007FCC0000}"/>
    <cellStyle name="SAPBEXHLevel1 11 3 3" xfId="32595" xr:uid="{00000000-0005-0000-0000-000080CC0000}"/>
    <cellStyle name="SAPBEXHLevel1 11 3 3 2" xfId="54349" xr:uid="{00000000-0005-0000-0000-000081CC0000}"/>
    <cellStyle name="SAPBEXHLevel1 11 3 3 3" xfId="54348" xr:uid="{00000000-0005-0000-0000-000082CC0000}"/>
    <cellStyle name="SAPBEXHLevel1 11 3 4" xfId="54350" xr:uid="{00000000-0005-0000-0000-000083CC0000}"/>
    <cellStyle name="SAPBEXHLevel1 11 3 5" xfId="54345" xr:uid="{00000000-0005-0000-0000-000084CC0000}"/>
    <cellStyle name="SAPBEXHLevel1 11 4" xfId="32596" xr:uid="{00000000-0005-0000-0000-000085CC0000}"/>
    <cellStyle name="SAPBEXHLevel1 11 4 2" xfId="32597" xr:uid="{00000000-0005-0000-0000-000086CC0000}"/>
    <cellStyle name="SAPBEXHLevel1 11 4 2 2" xfId="32598" xr:uid="{00000000-0005-0000-0000-000087CC0000}"/>
    <cellStyle name="SAPBEXHLevel1 11 4 2 2 2" xfId="54353" xr:uid="{00000000-0005-0000-0000-000088CC0000}"/>
    <cellStyle name="SAPBEXHLevel1 11 4 2 3" xfId="54352" xr:uid="{00000000-0005-0000-0000-000089CC0000}"/>
    <cellStyle name="SAPBEXHLevel1 11 4 3" xfId="32599" xr:uid="{00000000-0005-0000-0000-00008ACC0000}"/>
    <cellStyle name="SAPBEXHLevel1 11 4 3 2" xfId="54354" xr:uid="{00000000-0005-0000-0000-00008BCC0000}"/>
    <cellStyle name="SAPBEXHLevel1 11 4 4" xfId="40865" xr:uid="{00000000-0005-0000-0000-00008CCC0000}"/>
    <cellStyle name="SAPBEXHLevel1 11 4 5" xfId="54351" xr:uid="{00000000-0005-0000-0000-00008DCC0000}"/>
    <cellStyle name="SAPBEXHLevel1 11 5" xfId="32600" xr:uid="{00000000-0005-0000-0000-00008ECC0000}"/>
    <cellStyle name="SAPBEXHLevel1 11 5 2" xfId="32601" xr:uid="{00000000-0005-0000-0000-00008FCC0000}"/>
    <cellStyle name="SAPBEXHLevel1 11 5 2 2" xfId="32602" xr:uid="{00000000-0005-0000-0000-000090CC0000}"/>
    <cellStyle name="SAPBEXHLevel1 11 5 2 2 2" xfId="54357" xr:uid="{00000000-0005-0000-0000-000091CC0000}"/>
    <cellStyle name="SAPBEXHLevel1 11 5 2 3" xfId="54356" xr:uid="{00000000-0005-0000-0000-000092CC0000}"/>
    <cellStyle name="SAPBEXHLevel1 11 5 3" xfId="32603" xr:uid="{00000000-0005-0000-0000-000093CC0000}"/>
    <cellStyle name="SAPBEXHLevel1 11 5 3 2" xfId="54358" xr:uid="{00000000-0005-0000-0000-000094CC0000}"/>
    <cellStyle name="SAPBEXHLevel1 11 5 4" xfId="40866" xr:uid="{00000000-0005-0000-0000-000095CC0000}"/>
    <cellStyle name="SAPBEXHLevel1 11 5 5" xfId="54355" xr:uid="{00000000-0005-0000-0000-000096CC0000}"/>
    <cellStyle name="SAPBEXHLevel1 11 6" xfId="32604" xr:uid="{00000000-0005-0000-0000-000097CC0000}"/>
    <cellStyle name="SAPBEXHLevel1 11 6 2" xfId="54359" xr:uid="{00000000-0005-0000-0000-000098CC0000}"/>
    <cellStyle name="SAPBEXHLevel1 11 7" xfId="54336" xr:uid="{00000000-0005-0000-0000-000099CC0000}"/>
    <cellStyle name="SAPBEXHLevel1 12" xfId="32605" xr:uid="{00000000-0005-0000-0000-00009ACC0000}"/>
    <cellStyle name="SAPBEXHLevel1 12 2" xfId="32606" xr:uid="{00000000-0005-0000-0000-00009BCC0000}"/>
    <cellStyle name="SAPBEXHLevel1 12 2 2" xfId="32607" xr:uid="{00000000-0005-0000-0000-00009CCC0000}"/>
    <cellStyle name="SAPBEXHLevel1 12 2 2 2" xfId="32608" xr:uid="{00000000-0005-0000-0000-00009DCC0000}"/>
    <cellStyle name="SAPBEXHLevel1 12 2 2 2 2" xfId="54363" xr:uid="{00000000-0005-0000-0000-00009ECC0000}"/>
    <cellStyle name="SAPBEXHLevel1 12 2 2 3" xfId="54362" xr:uid="{00000000-0005-0000-0000-00009FCC0000}"/>
    <cellStyle name="SAPBEXHLevel1 12 2 3" xfId="32609" xr:uid="{00000000-0005-0000-0000-0000A0CC0000}"/>
    <cellStyle name="SAPBEXHLevel1 12 2 3 2" xfId="54364" xr:uid="{00000000-0005-0000-0000-0000A1CC0000}"/>
    <cellStyle name="SAPBEXHLevel1 12 2 4" xfId="54361" xr:uid="{00000000-0005-0000-0000-0000A2CC0000}"/>
    <cellStyle name="SAPBEXHLevel1 12 3" xfId="32610" xr:uid="{00000000-0005-0000-0000-0000A3CC0000}"/>
    <cellStyle name="SAPBEXHLevel1 12 3 2" xfId="54366" xr:uid="{00000000-0005-0000-0000-0000A4CC0000}"/>
    <cellStyle name="SAPBEXHLevel1 12 3 3" xfId="54365" xr:uid="{00000000-0005-0000-0000-0000A5CC0000}"/>
    <cellStyle name="SAPBEXHLevel1 12 4" xfId="54367" xr:uid="{00000000-0005-0000-0000-0000A6CC0000}"/>
    <cellStyle name="SAPBEXHLevel1 12 5" xfId="54360" xr:uid="{00000000-0005-0000-0000-0000A7CC0000}"/>
    <cellStyle name="SAPBEXHLevel1 13" xfId="32611" xr:uid="{00000000-0005-0000-0000-0000A8CC0000}"/>
    <cellStyle name="SAPBEXHLevel1 13 2" xfId="32612" xr:uid="{00000000-0005-0000-0000-0000A9CC0000}"/>
    <cellStyle name="SAPBEXHLevel1 13 2 2" xfId="32613" xr:uid="{00000000-0005-0000-0000-0000AACC0000}"/>
    <cellStyle name="SAPBEXHLevel1 13 2 2 2" xfId="54370" xr:uid="{00000000-0005-0000-0000-0000ABCC0000}"/>
    <cellStyle name="SAPBEXHLevel1 13 2 3" xfId="54369" xr:uid="{00000000-0005-0000-0000-0000ACCC0000}"/>
    <cellStyle name="SAPBEXHLevel1 13 3" xfId="32614" xr:uid="{00000000-0005-0000-0000-0000ADCC0000}"/>
    <cellStyle name="SAPBEXHLevel1 13 3 2" xfId="54372" xr:uid="{00000000-0005-0000-0000-0000AECC0000}"/>
    <cellStyle name="SAPBEXHLevel1 13 3 3" xfId="54371" xr:uid="{00000000-0005-0000-0000-0000AFCC0000}"/>
    <cellStyle name="SAPBEXHLevel1 13 4" xfId="54373" xr:uid="{00000000-0005-0000-0000-0000B0CC0000}"/>
    <cellStyle name="SAPBEXHLevel1 13 5" xfId="54368" xr:uid="{00000000-0005-0000-0000-0000B1CC0000}"/>
    <cellStyle name="SAPBEXHLevel1 14" xfId="32615" xr:uid="{00000000-0005-0000-0000-0000B2CC0000}"/>
    <cellStyle name="SAPBEXHLevel1 14 2" xfId="32616" xr:uid="{00000000-0005-0000-0000-0000B3CC0000}"/>
    <cellStyle name="SAPBEXHLevel1 14 2 2" xfId="32617" xr:uid="{00000000-0005-0000-0000-0000B4CC0000}"/>
    <cellStyle name="SAPBEXHLevel1 14 2 2 2" xfId="54376" xr:uid="{00000000-0005-0000-0000-0000B5CC0000}"/>
    <cellStyle name="SAPBEXHLevel1 14 2 3" xfId="54375" xr:uid="{00000000-0005-0000-0000-0000B6CC0000}"/>
    <cellStyle name="SAPBEXHLevel1 14 3" xfId="32618" xr:uid="{00000000-0005-0000-0000-0000B7CC0000}"/>
    <cellStyle name="SAPBEXHLevel1 14 3 2" xfId="54377" xr:uid="{00000000-0005-0000-0000-0000B8CC0000}"/>
    <cellStyle name="SAPBEXHLevel1 14 4" xfId="40867" xr:uid="{00000000-0005-0000-0000-0000B9CC0000}"/>
    <cellStyle name="SAPBEXHLevel1 14 5" xfId="54374" xr:uid="{00000000-0005-0000-0000-0000BACC0000}"/>
    <cellStyle name="SAPBEXHLevel1 15" xfId="32619" xr:uid="{00000000-0005-0000-0000-0000BBCC0000}"/>
    <cellStyle name="SAPBEXHLevel1 15 2" xfId="54379" xr:uid="{00000000-0005-0000-0000-0000BCCC0000}"/>
    <cellStyle name="SAPBEXHLevel1 15 3" xfId="54378" xr:uid="{00000000-0005-0000-0000-0000BDCC0000}"/>
    <cellStyle name="SAPBEXHLevel1 16" xfId="54380" xr:uid="{00000000-0005-0000-0000-0000BECC0000}"/>
    <cellStyle name="SAPBEXHLevel1 17" xfId="54311" xr:uid="{00000000-0005-0000-0000-0000BFCC0000}"/>
    <cellStyle name="SAPBEXHLevel1 2" xfId="32620" xr:uid="{00000000-0005-0000-0000-0000C0CC0000}"/>
    <cellStyle name="SAPBEXHLevel1 2 10" xfId="54381" xr:uid="{00000000-0005-0000-0000-0000C1CC0000}"/>
    <cellStyle name="SAPBEXHLevel1 2 2" xfId="32621" xr:uid="{00000000-0005-0000-0000-0000C2CC0000}"/>
    <cellStyle name="SAPBEXHLevel1 2 2 2" xfId="32622" xr:uid="{00000000-0005-0000-0000-0000C3CC0000}"/>
    <cellStyle name="SAPBEXHLevel1 2 2 2 2" xfId="32623" xr:uid="{00000000-0005-0000-0000-0000C4CC0000}"/>
    <cellStyle name="SAPBEXHLevel1 2 2 2 2 2" xfId="32624" xr:uid="{00000000-0005-0000-0000-0000C5CC0000}"/>
    <cellStyle name="SAPBEXHLevel1 2 2 2 2 2 2" xfId="32625" xr:uid="{00000000-0005-0000-0000-0000C6CC0000}"/>
    <cellStyle name="SAPBEXHLevel1 2 2 2 2 2 2 2" xfId="54386" xr:uid="{00000000-0005-0000-0000-0000C7CC0000}"/>
    <cellStyle name="SAPBEXHLevel1 2 2 2 2 2 3" xfId="54385" xr:uid="{00000000-0005-0000-0000-0000C8CC0000}"/>
    <cellStyle name="SAPBEXHLevel1 2 2 2 2 3" xfId="32626" xr:uid="{00000000-0005-0000-0000-0000C9CC0000}"/>
    <cellStyle name="SAPBEXHLevel1 2 2 2 2 3 2" xfId="54387" xr:uid="{00000000-0005-0000-0000-0000CACC0000}"/>
    <cellStyle name="SAPBEXHLevel1 2 2 2 2 4" xfId="54384" xr:uid="{00000000-0005-0000-0000-0000CBCC0000}"/>
    <cellStyle name="SAPBEXHLevel1 2 2 2 3" xfId="32627" xr:uid="{00000000-0005-0000-0000-0000CCCC0000}"/>
    <cellStyle name="SAPBEXHLevel1 2 2 2 3 2" xfId="54389" xr:uid="{00000000-0005-0000-0000-0000CDCC0000}"/>
    <cellStyle name="SAPBEXHLevel1 2 2 2 3 3" xfId="54388" xr:uid="{00000000-0005-0000-0000-0000CECC0000}"/>
    <cellStyle name="SAPBEXHLevel1 2 2 2 4" xfId="54390" xr:uid="{00000000-0005-0000-0000-0000CFCC0000}"/>
    <cellStyle name="SAPBEXHLevel1 2 2 2 5" xfId="54383" xr:uid="{00000000-0005-0000-0000-0000D0CC0000}"/>
    <cellStyle name="SAPBEXHLevel1 2 2 3" xfId="32628" xr:uid="{00000000-0005-0000-0000-0000D1CC0000}"/>
    <cellStyle name="SAPBEXHLevel1 2 2 3 2" xfId="32629" xr:uid="{00000000-0005-0000-0000-0000D2CC0000}"/>
    <cellStyle name="SAPBEXHLevel1 2 2 3 2 2" xfId="32630" xr:uid="{00000000-0005-0000-0000-0000D3CC0000}"/>
    <cellStyle name="SAPBEXHLevel1 2 2 3 2 2 2" xfId="54393" xr:uid="{00000000-0005-0000-0000-0000D4CC0000}"/>
    <cellStyle name="SAPBEXHLevel1 2 2 3 2 3" xfId="54392" xr:uid="{00000000-0005-0000-0000-0000D5CC0000}"/>
    <cellStyle name="SAPBEXHLevel1 2 2 3 3" xfId="32631" xr:uid="{00000000-0005-0000-0000-0000D6CC0000}"/>
    <cellStyle name="SAPBEXHLevel1 2 2 3 3 2" xfId="54395" xr:uid="{00000000-0005-0000-0000-0000D7CC0000}"/>
    <cellStyle name="SAPBEXHLevel1 2 2 3 3 3" xfId="54394" xr:uid="{00000000-0005-0000-0000-0000D8CC0000}"/>
    <cellStyle name="SAPBEXHLevel1 2 2 3 4" xfId="54396" xr:uid="{00000000-0005-0000-0000-0000D9CC0000}"/>
    <cellStyle name="SAPBEXHLevel1 2 2 3 5" xfId="54391" xr:uid="{00000000-0005-0000-0000-0000DACC0000}"/>
    <cellStyle name="SAPBEXHLevel1 2 2 4" xfId="32632" xr:uid="{00000000-0005-0000-0000-0000DBCC0000}"/>
    <cellStyle name="SAPBEXHLevel1 2 2 4 2" xfId="32633" xr:uid="{00000000-0005-0000-0000-0000DCCC0000}"/>
    <cellStyle name="SAPBEXHLevel1 2 2 4 2 2" xfId="32634" xr:uid="{00000000-0005-0000-0000-0000DDCC0000}"/>
    <cellStyle name="SAPBEXHLevel1 2 2 4 2 2 2" xfId="54399" xr:uid="{00000000-0005-0000-0000-0000DECC0000}"/>
    <cellStyle name="SAPBEXHLevel1 2 2 4 2 3" xfId="54398" xr:uid="{00000000-0005-0000-0000-0000DFCC0000}"/>
    <cellStyle name="SAPBEXHLevel1 2 2 4 3" xfId="32635" xr:uid="{00000000-0005-0000-0000-0000E0CC0000}"/>
    <cellStyle name="SAPBEXHLevel1 2 2 4 3 2" xfId="54400" xr:uid="{00000000-0005-0000-0000-0000E1CC0000}"/>
    <cellStyle name="SAPBEXHLevel1 2 2 4 4" xfId="40868" xr:uid="{00000000-0005-0000-0000-0000E2CC0000}"/>
    <cellStyle name="SAPBEXHLevel1 2 2 4 5" xfId="54397" xr:uid="{00000000-0005-0000-0000-0000E3CC0000}"/>
    <cellStyle name="SAPBEXHLevel1 2 2 5" xfId="32636" xr:uid="{00000000-0005-0000-0000-0000E4CC0000}"/>
    <cellStyle name="SAPBEXHLevel1 2 2 5 2" xfId="32637" xr:uid="{00000000-0005-0000-0000-0000E5CC0000}"/>
    <cellStyle name="SAPBEXHLevel1 2 2 5 2 2" xfId="32638" xr:uid="{00000000-0005-0000-0000-0000E6CC0000}"/>
    <cellStyle name="SAPBEXHLevel1 2 2 5 2 2 2" xfId="54403" xr:uid="{00000000-0005-0000-0000-0000E7CC0000}"/>
    <cellStyle name="SAPBEXHLevel1 2 2 5 2 3" xfId="54402" xr:uid="{00000000-0005-0000-0000-0000E8CC0000}"/>
    <cellStyle name="SAPBEXHLevel1 2 2 5 3" xfId="32639" xr:uid="{00000000-0005-0000-0000-0000E9CC0000}"/>
    <cellStyle name="SAPBEXHLevel1 2 2 5 3 2" xfId="54404" xr:uid="{00000000-0005-0000-0000-0000EACC0000}"/>
    <cellStyle name="SAPBEXHLevel1 2 2 5 4" xfId="40869" xr:uid="{00000000-0005-0000-0000-0000EBCC0000}"/>
    <cellStyle name="SAPBEXHLevel1 2 2 5 5" xfId="54401" xr:uid="{00000000-0005-0000-0000-0000ECCC0000}"/>
    <cellStyle name="SAPBEXHLevel1 2 2 6" xfId="32640" xr:uid="{00000000-0005-0000-0000-0000EDCC0000}"/>
    <cellStyle name="SAPBEXHLevel1 2 2 6 2" xfId="54405" xr:uid="{00000000-0005-0000-0000-0000EECC0000}"/>
    <cellStyle name="SAPBEXHLevel1 2 2 7" xfId="54382" xr:uid="{00000000-0005-0000-0000-0000EFCC0000}"/>
    <cellStyle name="SAPBEXHLevel1 2 3" xfId="32641" xr:uid="{00000000-0005-0000-0000-0000F0CC0000}"/>
    <cellStyle name="SAPBEXHLevel1 2 3 2" xfId="32642" xr:uid="{00000000-0005-0000-0000-0000F1CC0000}"/>
    <cellStyle name="SAPBEXHLevel1 2 3 2 2" xfId="32643" xr:uid="{00000000-0005-0000-0000-0000F2CC0000}"/>
    <cellStyle name="SAPBEXHLevel1 2 3 2 2 2" xfId="32644" xr:uid="{00000000-0005-0000-0000-0000F3CC0000}"/>
    <cellStyle name="SAPBEXHLevel1 2 3 2 2 2 2" xfId="32645" xr:uid="{00000000-0005-0000-0000-0000F4CC0000}"/>
    <cellStyle name="SAPBEXHLevel1 2 3 2 2 2 2 2" xfId="54410" xr:uid="{00000000-0005-0000-0000-0000F5CC0000}"/>
    <cellStyle name="SAPBEXHLevel1 2 3 2 2 2 3" xfId="54409" xr:uid="{00000000-0005-0000-0000-0000F6CC0000}"/>
    <cellStyle name="SAPBEXHLevel1 2 3 2 2 3" xfId="32646" xr:uid="{00000000-0005-0000-0000-0000F7CC0000}"/>
    <cellStyle name="SAPBEXHLevel1 2 3 2 2 3 2" xfId="54411" xr:uid="{00000000-0005-0000-0000-0000F8CC0000}"/>
    <cellStyle name="SAPBEXHLevel1 2 3 2 2 4" xfId="54408" xr:uid="{00000000-0005-0000-0000-0000F9CC0000}"/>
    <cellStyle name="SAPBEXHLevel1 2 3 2 3" xfId="32647" xr:uid="{00000000-0005-0000-0000-0000FACC0000}"/>
    <cellStyle name="SAPBEXHLevel1 2 3 2 3 2" xfId="54413" xr:uid="{00000000-0005-0000-0000-0000FBCC0000}"/>
    <cellStyle name="SAPBEXHLevel1 2 3 2 3 3" xfId="54412" xr:uid="{00000000-0005-0000-0000-0000FCCC0000}"/>
    <cellStyle name="SAPBEXHLevel1 2 3 2 4" xfId="54414" xr:uid="{00000000-0005-0000-0000-0000FDCC0000}"/>
    <cellStyle name="SAPBEXHLevel1 2 3 2 5" xfId="54407" xr:uid="{00000000-0005-0000-0000-0000FECC0000}"/>
    <cellStyle name="SAPBEXHLevel1 2 3 3" xfId="32648" xr:uid="{00000000-0005-0000-0000-0000FFCC0000}"/>
    <cellStyle name="SAPBEXHLevel1 2 3 3 2" xfId="32649" xr:uid="{00000000-0005-0000-0000-000000CD0000}"/>
    <cellStyle name="SAPBEXHLevel1 2 3 3 2 2" xfId="32650" xr:uid="{00000000-0005-0000-0000-000001CD0000}"/>
    <cellStyle name="SAPBEXHLevel1 2 3 3 2 2 2" xfId="54417" xr:uid="{00000000-0005-0000-0000-000002CD0000}"/>
    <cellStyle name="SAPBEXHLevel1 2 3 3 2 3" xfId="54416" xr:uid="{00000000-0005-0000-0000-000003CD0000}"/>
    <cellStyle name="SAPBEXHLevel1 2 3 3 3" xfId="32651" xr:uid="{00000000-0005-0000-0000-000004CD0000}"/>
    <cellStyle name="SAPBEXHLevel1 2 3 3 3 2" xfId="54419" xr:uid="{00000000-0005-0000-0000-000005CD0000}"/>
    <cellStyle name="SAPBEXHLevel1 2 3 3 3 3" xfId="54418" xr:uid="{00000000-0005-0000-0000-000006CD0000}"/>
    <cellStyle name="SAPBEXHLevel1 2 3 3 4" xfId="54420" xr:uid="{00000000-0005-0000-0000-000007CD0000}"/>
    <cellStyle name="SAPBEXHLevel1 2 3 3 5" xfId="54415" xr:uid="{00000000-0005-0000-0000-000008CD0000}"/>
    <cellStyle name="SAPBEXHLevel1 2 3 4" xfId="32652" xr:uid="{00000000-0005-0000-0000-000009CD0000}"/>
    <cellStyle name="SAPBEXHLevel1 2 3 4 2" xfId="32653" xr:uid="{00000000-0005-0000-0000-00000ACD0000}"/>
    <cellStyle name="SAPBEXHLevel1 2 3 4 2 2" xfId="32654" xr:uid="{00000000-0005-0000-0000-00000BCD0000}"/>
    <cellStyle name="SAPBEXHLevel1 2 3 4 2 2 2" xfId="54423" xr:uid="{00000000-0005-0000-0000-00000CCD0000}"/>
    <cellStyle name="SAPBEXHLevel1 2 3 4 2 3" xfId="54422" xr:uid="{00000000-0005-0000-0000-00000DCD0000}"/>
    <cellStyle name="SAPBEXHLevel1 2 3 4 3" xfId="32655" xr:uid="{00000000-0005-0000-0000-00000ECD0000}"/>
    <cellStyle name="SAPBEXHLevel1 2 3 4 3 2" xfId="54424" xr:uid="{00000000-0005-0000-0000-00000FCD0000}"/>
    <cellStyle name="SAPBEXHLevel1 2 3 4 4" xfId="40876" xr:uid="{00000000-0005-0000-0000-000010CD0000}"/>
    <cellStyle name="SAPBEXHLevel1 2 3 4 5" xfId="54421" xr:uid="{00000000-0005-0000-0000-000011CD0000}"/>
    <cellStyle name="SAPBEXHLevel1 2 3 5" xfId="32656" xr:uid="{00000000-0005-0000-0000-000012CD0000}"/>
    <cellStyle name="SAPBEXHLevel1 2 3 5 2" xfId="32657" xr:uid="{00000000-0005-0000-0000-000013CD0000}"/>
    <cellStyle name="SAPBEXHLevel1 2 3 5 2 2" xfId="32658" xr:uid="{00000000-0005-0000-0000-000014CD0000}"/>
    <cellStyle name="SAPBEXHLevel1 2 3 5 2 2 2" xfId="54427" xr:uid="{00000000-0005-0000-0000-000015CD0000}"/>
    <cellStyle name="SAPBEXHLevel1 2 3 5 2 3" xfId="54426" xr:uid="{00000000-0005-0000-0000-000016CD0000}"/>
    <cellStyle name="SAPBEXHLevel1 2 3 5 3" xfId="32659" xr:uid="{00000000-0005-0000-0000-000017CD0000}"/>
    <cellStyle name="SAPBEXHLevel1 2 3 5 3 2" xfId="54428" xr:uid="{00000000-0005-0000-0000-000018CD0000}"/>
    <cellStyle name="SAPBEXHLevel1 2 3 5 4" xfId="40878" xr:uid="{00000000-0005-0000-0000-000019CD0000}"/>
    <cellStyle name="SAPBEXHLevel1 2 3 5 5" xfId="54425" xr:uid="{00000000-0005-0000-0000-00001ACD0000}"/>
    <cellStyle name="SAPBEXHLevel1 2 3 6" xfId="32660" xr:uid="{00000000-0005-0000-0000-00001BCD0000}"/>
    <cellStyle name="SAPBEXHLevel1 2 3 6 2" xfId="54429" xr:uid="{00000000-0005-0000-0000-00001CCD0000}"/>
    <cellStyle name="SAPBEXHLevel1 2 3 7" xfId="54406" xr:uid="{00000000-0005-0000-0000-00001DCD0000}"/>
    <cellStyle name="SAPBEXHLevel1 2 4" xfId="32661" xr:uid="{00000000-0005-0000-0000-00001ECD0000}"/>
    <cellStyle name="SAPBEXHLevel1 2 4 2" xfId="32662" xr:uid="{00000000-0005-0000-0000-00001FCD0000}"/>
    <cellStyle name="SAPBEXHLevel1 2 4 2 2" xfId="32663" xr:uid="{00000000-0005-0000-0000-000020CD0000}"/>
    <cellStyle name="SAPBEXHLevel1 2 4 2 2 2" xfId="32664" xr:uid="{00000000-0005-0000-0000-000021CD0000}"/>
    <cellStyle name="SAPBEXHLevel1 2 4 2 2 2 2" xfId="54433" xr:uid="{00000000-0005-0000-0000-000022CD0000}"/>
    <cellStyle name="SAPBEXHLevel1 2 4 2 2 3" xfId="54432" xr:uid="{00000000-0005-0000-0000-000023CD0000}"/>
    <cellStyle name="SAPBEXHLevel1 2 4 2 3" xfId="32665" xr:uid="{00000000-0005-0000-0000-000024CD0000}"/>
    <cellStyle name="SAPBEXHLevel1 2 4 2 3 2" xfId="54435" xr:uid="{00000000-0005-0000-0000-000025CD0000}"/>
    <cellStyle name="SAPBEXHLevel1 2 4 2 3 3" xfId="54434" xr:uid="{00000000-0005-0000-0000-000026CD0000}"/>
    <cellStyle name="SAPBEXHLevel1 2 4 2 4" xfId="54436" xr:uid="{00000000-0005-0000-0000-000027CD0000}"/>
    <cellStyle name="SAPBEXHLevel1 2 4 2 5" xfId="54431" xr:uid="{00000000-0005-0000-0000-000028CD0000}"/>
    <cellStyle name="SAPBEXHLevel1 2 4 3" xfId="32666" xr:uid="{00000000-0005-0000-0000-000029CD0000}"/>
    <cellStyle name="SAPBEXHLevel1 2 4 3 2" xfId="32667" xr:uid="{00000000-0005-0000-0000-00002ACD0000}"/>
    <cellStyle name="SAPBEXHLevel1 2 4 3 2 2" xfId="32668" xr:uid="{00000000-0005-0000-0000-00002BCD0000}"/>
    <cellStyle name="SAPBEXHLevel1 2 4 3 2 2 2" xfId="54439" xr:uid="{00000000-0005-0000-0000-00002CCD0000}"/>
    <cellStyle name="SAPBEXHLevel1 2 4 3 2 3" xfId="54438" xr:uid="{00000000-0005-0000-0000-00002DCD0000}"/>
    <cellStyle name="SAPBEXHLevel1 2 4 3 3" xfId="32669" xr:uid="{00000000-0005-0000-0000-00002ECD0000}"/>
    <cellStyle name="SAPBEXHLevel1 2 4 3 3 2" xfId="54441" xr:uid="{00000000-0005-0000-0000-00002FCD0000}"/>
    <cellStyle name="SAPBEXHLevel1 2 4 3 3 3" xfId="54440" xr:uid="{00000000-0005-0000-0000-000030CD0000}"/>
    <cellStyle name="SAPBEXHLevel1 2 4 3 4" xfId="54442" xr:uid="{00000000-0005-0000-0000-000031CD0000}"/>
    <cellStyle name="SAPBEXHLevel1 2 4 3 5" xfId="54437" xr:uid="{00000000-0005-0000-0000-000032CD0000}"/>
    <cellStyle name="SAPBEXHLevel1 2 4 4" xfId="32670" xr:uid="{00000000-0005-0000-0000-000033CD0000}"/>
    <cellStyle name="SAPBEXHLevel1 2 4 4 2" xfId="32671" xr:uid="{00000000-0005-0000-0000-000034CD0000}"/>
    <cellStyle name="SAPBEXHLevel1 2 4 4 2 2" xfId="32672" xr:uid="{00000000-0005-0000-0000-000035CD0000}"/>
    <cellStyle name="SAPBEXHLevel1 2 4 4 2 2 2" xfId="54445" xr:uid="{00000000-0005-0000-0000-000036CD0000}"/>
    <cellStyle name="SAPBEXHLevel1 2 4 4 2 3" xfId="54444" xr:uid="{00000000-0005-0000-0000-000037CD0000}"/>
    <cellStyle name="SAPBEXHLevel1 2 4 4 3" xfId="32673" xr:uid="{00000000-0005-0000-0000-000038CD0000}"/>
    <cellStyle name="SAPBEXHLevel1 2 4 4 3 2" xfId="54446" xr:uid="{00000000-0005-0000-0000-000039CD0000}"/>
    <cellStyle name="SAPBEXHLevel1 2 4 4 4" xfId="54443" xr:uid="{00000000-0005-0000-0000-00003ACD0000}"/>
    <cellStyle name="SAPBEXHLevel1 2 4 5" xfId="32674" xr:uid="{00000000-0005-0000-0000-00003BCD0000}"/>
    <cellStyle name="SAPBEXHLevel1 2 4 5 2" xfId="54448" xr:uid="{00000000-0005-0000-0000-00003CCD0000}"/>
    <cellStyle name="SAPBEXHLevel1 2 4 5 3" xfId="54447" xr:uid="{00000000-0005-0000-0000-00003DCD0000}"/>
    <cellStyle name="SAPBEXHLevel1 2 4 6" xfId="54449" xr:uid="{00000000-0005-0000-0000-00003ECD0000}"/>
    <cellStyle name="SAPBEXHLevel1 2 4 7" xfId="54430" xr:uid="{00000000-0005-0000-0000-00003FCD0000}"/>
    <cellStyle name="SAPBEXHLevel1 2 5" xfId="32675" xr:uid="{00000000-0005-0000-0000-000040CD0000}"/>
    <cellStyle name="SAPBEXHLevel1 2 5 2" xfId="32676" xr:uid="{00000000-0005-0000-0000-000041CD0000}"/>
    <cellStyle name="SAPBEXHLevel1 2 5 2 2" xfId="32677" xr:uid="{00000000-0005-0000-0000-000042CD0000}"/>
    <cellStyle name="SAPBEXHLevel1 2 5 2 2 2" xfId="32678" xr:uid="{00000000-0005-0000-0000-000043CD0000}"/>
    <cellStyle name="SAPBEXHLevel1 2 5 2 2 2 2" xfId="54453" xr:uid="{00000000-0005-0000-0000-000044CD0000}"/>
    <cellStyle name="SAPBEXHLevel1 2 5 2 2 3" xfId="54452" xr:uid="{00000000-0005-0000-0000-000045CD0000}"/>
    <cellStyle name="SAPBEXHLevel1 2 5 2 3" xfId="32679" xr:uid="{00000000-0005-0000-0000-000046CD0000}"/>
    <cellStyle name="SAPBEXHLevel1 2 5 2 3 2" xfId="54455" xr:uid="{00000000-0005-0000-0000-000047CD0000}"/>
    <cellStyle name="SAPBEXHLevel1 2 5 2 3 3" xfId="54454" xr:uid="{00000000-0005-0000-0000-000048CD0000}"/>
    <cellStyle name="SAPBEXHLevel1 2 5 2 4" xfId="54456" xr:uid="{00000000-0005-0000-0000-000049CD0000}"/>
    <cellStyle name="SAPBEXHLevel1 2 5 2 5" xfId="54451" xr:uid="{00000000-0005-0000-0000-00004ACD0000}"/>
    <cellStyle name="SAPBEXHLevel1 2 5 3" xfId="32680" xr:uid="{00000000-0005-0000-0000-00004BCD0000}"/>
    <cellStyle name="SAPBEXHLevel1 2 5 3 2" xfId="32681" xr:uid="{00000000-0005-0000-0000-00004CCD0000}"/>
    <cellStyle name="SAPBEXHLevel1 2 5 3 2 2" xfId="32682" xr:uid="{00000000-0005-0000-0000-00004DCD0000}"/>
    <cellStyle name="SAPBEXHLevel1 2 5 3 2 2 2" xfId="54459" xr:uid="{00000000-0005-0000-0000-00004ECD0000}"/>
    <cellStyle name="SAPBEXHLevel1 2 5 3 2 3" xfId="54458" xr:uid="{00000000-0005-0000-0000-00004FCD0000}"/>
    <cellStyle name="SAPBEXHLevel1 2 5 3 3" xfId="32683" xr:uid="{00000000-0005-0000-0000-000050CD0000}"/>
    <cellStyle name="SAPBEXHLevel1 2 5 3 3 2" xfId="54461" xr:uid="{00000000-0005-0000-0000-000051CD0000}"/>
    <cellStyle name="SAPBEXHLevel1 2 5 3 3 3" xfId="54460" xr:uid="{00000000-0005-0000-0000-000052CD0000}"/>
    <cellStyle name="SAPBEXHLevel1 2 5 3 4" xfId="54462" xr:uid="{00000000-0005-0000-0000-000053CD0000}"/>
    <cellStyle name="SAPBEXHLevel1 2 5 3 5" xfId="54457" xr:uid="{00000000-0005-0000-0000-000054CD0000}"/>
    <cellStyle name="SAPBEXHLevel1 2 5 4" xfId="32684" xr:uid="{00000000-0005-0000-0000-000055CD0000}"/>
    <cellStyle name="SAPBEXHLevel1 2 5 4 2" xfId="32685" xr:uid="{00000000-0005-0000-0000-000056CD0000}"/>
    <cellStyle name="SAPBEXHLevel1 2 5 4 2 2" xfId="54464" xr:uid="{00000000-0005-0000-0000-000057CD0000}"/>
    <cellStyle name="SAPBEXHLevel1 2 5 4 3" xfId="54463" xr:uid="{00000000-0005-0000-0000-000058CD0000}"/>
    <cellStyle name="SAPBEXHLevel1 2 5 5" xfId="32686" xr:uid="{00000000-0005-0000-0000-000059CD0000}"/>
    <cellStyle name="SAPBEXHLevel1 2 5 5 2" xfId="54466" xr:uid="{00000000-0005-0000-0000-00005ACD0000}"/>
    <cellStyle name="SAPBEXHLevel1 2 5 5 3" xfId="54465" xr:uid="{00000000-0005-0000-0000-00005BCD0000}"/>
    <cellStyle name="SAPBEXHLevel1 2 5 6" xfId="54467" xr:uid="{00000000-0005-0000-0000-00005CCD0000}"/>
    <cellStyle name="SAPBEXHLevel1 2 5 7" xfId="54450" xr:uid="{00000000-0005-0000-0000-00005DCD0000}"/>
    <cellStyle name="SAPBEXHLevel1 2 6" xfId="32687" xr:uid="{00000000-0005-0000-0000-00005ECD0000}"/>
    <cellStyle name="SAPBEXHLevel1 2 6 2" xfId="32688" xr:uid="{00000000-0005-0000-0000-00005FCD0000}"/>
    <cellStyle name="SAPBEXHLevel1 2 6 2 2" xfId="32689" xr:uid="{00000000-0005-0000-0000-000060CD0000}"/>
    <cellStyle name="SAPBEXHLevel1 2 6 2 2 2" xfId="54470" xr:uid="{00000000-0005-0000-0000-000061CD0000}"/>
    <cellStyle name="SAPBEXHLevel1 2 6 2 3" xfId="54469" xr:uid="{00000000-0005-0000-0000-000062CD0000}"/>
    <cellStyle name="SAPBEXHLevel1 2 6 3" xfId="32690" xr:uid="{00000000-0005-0000-0000-000063CD0000}"/>
    <cellStyle name="SAPBEXHLevel1 2 6 3 2" xfId="54472" xr:uid="{00000000-0005-0000-0000-000064CD0000}"/>
    <cellStyle name="SAPBEXHLevel1 2 6 3 3" xfId="54471" xr:uid="{00000000-0005-0000-0000-000065CD0000}"/>
    <cellStyle name="SAPBEXHLevel1 2 6 4" xfId="54473" xr:uid="{00000000-0005-0000-0000-000066CD0000}"/>
    <cellStyle name="SAPBEXHLevel1 2 6 5" xfId="54468" xr:uid="{00000000-0005-0000-0000-000067CD0000}"/>
    <cellStyle name="SAPBEXHLevel1 2 7" xfId="32691" xr:uid="{00000000-0005-0000-0000-000068CD0000}"/>
    <cellStyle name="SAPBEXHLevel1 2 7 2" xfId="32692" xr:uid="{00000000-0005-0000-0000-000069CD0000}"/>
    <cellStyle name="SAPBEXHLevel1 2 7 2 2" xfId="32693" xr:uid="{00000000-0005-0000-0000-00006ACD0000}"/>
    <cellStyle name="SAPBEXHLevel1 2 7 2 2 2" xfId="54476" xr:uid="{00000000-0005-0000-0000-00006BCD0000}"/>
    <cellStyle name="SAPBEXHLevel1 2 7 2 3" xfId="54475" xr:uid="{00000000-0005-0000-0000-00006CCD0000}"/>
    <cellStyle name="SAPBEXHLevel1 2 7 3" xfId="32694" xr:uid="{00000000-0005-0000-0000-00006DCD0000}"/>
    <cellStyle name="SAPBEXHLevel1 2 7 3 2" xfId="54477" xr:uid="{00000000-0005-0000-0000-00006ECD0000}"/>
    <cellStyle name="SAPBEXHLevel1 2 7 4" xfId="40900" xr:uid="{00000000-0005-0000-0000-00006FCD0000}"/>
    <cellStyle name="SAPBEXHLevel1 2 7 5" xfId="54474" xr:uid="{00000000-0005-0000-0000-000070CD0000}"/>
    <cellStyle name="SAPBEXHLevel1 2 8" xfId="32695" xr:uid="{00000000-0005-0000-0000-000071CD0000}"/>
    <cellStyle name="SAPBEXHLevel1 2 8 2" xfId="32696" xr:uid="{00000000-0005-0000-0000-000072CD0000}"/>
    <cellStyle name="SAPBEXHLevel1 2 8 2 2" xfId="32697" xr:uid="{00000000-0005-0000-0000-000073CD0000}"/>
    <cellStyle name="SAPBEXHLevel1 2 8 2 2 2" xfId="54480" xr:uid="{00000000-0005-0000-0000-000074CD0000}"/>
    <cellStyle name="SAPBEXHLevel1 2 8 2 3" xfId="54479" xr:uid="{00000000-0005-0000-0000-000075CD0000}"/>
    <cellStyle name="SAPBEXHLevel1 2 8 3" xfId="32698" xr:uid="{00000000-0005-0000-0000-000076CD0000}"/>
    <cellStyle name="SAPBEXHLevel1 2 8 3 2" xfId="54481" xr:uid="{00000000-0005-0000-0000-000077CD0000}"/>
    <cellStyle name="SAPBEXHLevel1 2 8 4" xfId="40902" xr:uid="{00000000-0005-0000-0000-000078CD0000}"/>
    <cellStyle name="SAPBEXHLevel1 2 8 5" xfId="54478" xr:uid="{00000000-0005-0000-0000-000079CD0000}"/>
    <cellStyle name="SAPBEXHLevel1 2 9" xfId="32699" xr:uid="{00000000-0005-0000-0000-00007ACD0000}"/>
    <cellStyle name="SAPBEXHLevel1 2 9 2" xfId="54482" xr:uid="{00000000-0005-0000-0000-00007BCD0000}"/>
    <cellStyle name="SAPBEXHLevel1 3" xfId="32700" xr:uid="{00000000-0005-0000-0000-00007CCD0000}"/>
    <cellStyle name="SAPBEXHLevel1 3 10" xfId="32701" xr:uid="{00000000-0005-0000-0000-00007DCD0000}"/>
    <cellStyle name="SAPBEXHLevel1 3 10 2" xfId="32702" xr:uid="{00000000-0005-0000-0000-00007ECD0000}"/>
    <cellStyle name="SAPBEXHLevel1 3 10 2 2" xfId="32703" xr:uid="{00000000-0005-0000-0000-00007FCD0000}"/>
    <cellStyle name="SAPBEXHLevel1 3 10 2 2 2" xfId="54486" xr:uid="{00000000-0005-0000-0000-000080CD0000}"/>
    <cellStyle name="SAPBEXHLevel1 3 10 2 3" xfId="54485" xr:uid="{00000000-0005-0000-0000-000081CD0000}"/>
    <cellStyle name="SAPBEXHLevel1 3 10 3" xfId="32704" xr:uid="{00000000-0005-0000-0000-000082CD0000}"/>
    <cellStyle name="SAPBEXHLevel1 3 10 3 2" xfId="54487" xr:uid="{00000000-0005-0000-0000-000083CD0000}"/>
    <cellStyle name="SAPBEXHLevel1 3 10 4" xfId="40904" xr:uid="{00000000-0005-0000-0000-000084CD0000}"/>
    <cellStyle name="SAPBEXHLevel1 3 10 5" xfId="54484" xr:uid="{00000000-0005-0000-0000-000085CD0000}"/>
    <cellStyle name="SAPBEXHLevel1 3 11" xfId="32705" xr:uid="{00000000-0005-0000-0000-000086CD0000}"/>
    <cellStyle name="SAPBEXHLevel1 3 11 2" xfId="32706" xr:uid="{00000000-0005-0000-0000-000087CD0000}"/>
    <cellStyle name="SAPBEXHLevel1 3 11 2 2" xfId="54489" xr:uid="{00000000-0005-0000-0000-000088CD0000}"/>
    <cellStyle name="SAPBEXHLevel1 3 11 3" xfId="54488" xr:uid="{00000000-0005-0000-0000-000089CD0000}"/>
    <cellStyle name="SAPBEXHLevel1 3 12" xfId="32707" xr:uid="{00000000-0005-0000-0000-00008ACD0000}"/>
    <cellStyle name="SAPBEXHLevel1 3 12 2" xfId="54491" xr:uid="{00000000-0005-0000-0000-00008BCD0000}"/>
    <cellStyle name="SAPBEXHLevel1 3 12 3" xfId="54490" xr:uid="{00000000-0005-0000-0000-00008CCD0000}"/>
    <cellStyle name="SAPBEXHLevel1 3 13" xfId="54492" xr:uid="{00000000-0005-0000-0000-00008DCD0000}"/>
    <cellStyle name="SAPBEXHLevel1 3 14" xfId="54483" xr:uid="{00000000-0005-0000-0000-00008ECD0000}"/>
    <cellStyle name="SAPBEXHLevel1 3 2" xfId="32708" xr:uid="{00000000-0005-0000-0000-00008FCD0000}"/>
    <cellStyle name="SAPBEXHLevel1 3 2 2" xfId="32709" xr:uid="{00000000-0005-0000-0000-000090CD0000}"/>
    <cellStyle name="SAPBEXHLevel1 3 2 2 2" xfId="32710" xr:uid="{00000000-0005-0000-0000-000091CD0000}"/>
    <cellStyle name="SAPBEXHLevel1 3 2 2 2 2" xfId="32711" xr:uid="{00000000-0005-0000-0000-000092CD0000}"/>
    <cellStyle name="SAPBEXHLevel1 3 2 2 2 2 2" xfId="32712" xr:uid="{00000000-0005-0000-0000-000093CD0000}"/>
    <cellStyle name="SAPBEXHLevel1 3 2 2 2 2 2 2" xfId="54497" xr:uid="{00000000-0005-0000-0000-000094CD0000}"/>
    <cellStyle name="SAPBEXHLevel1 3 2 2 2 2 3" xfId="54496" xr:uid="{00000000-0005-0000-0000-000095CD0000}"/>
    <cellStyle name="SAPBEXHLevel1 3 2 2 2 3" xfId="32713" xr:uid="{00000000-0005-0000-0000-000096CD0000}"/>
    <cellStyle name="SAPBEXHLevel1 3 2 2 2 3 2" xfId="54498" xr:uid="{00000000-0005-0000-0000-000097CD0000}"/>
    <cellStyle name="SAPBEXHLevel1 3 2 2 2 4" xfId="54495" xr:uid="{00000000-0005-0000-0000-000098CD0000}"/>
    <cellStyle name="SAPBEXHLevel1 3 2 2 3" xfId="32714" xr:uid="{00000000-0005-0000-0000-000099CD0000}"/>
    <cellStyle name="SAPBEXHLevel1 3 2 2 3 2" xfId="54500" xr:uid="{00000000-0005-0000-0000-00009ACD0000}"/>
    <cellStyle name="SAPBEXHLevel1 3 2 2 3 3" xfId="54499" xr:uid="{00000000-0005-0000-0000-00009BCD0000}"/>
    <cellStyle name="SAPBEXHLevel1 3 2 2 4" xfId="54501" xr:uid="{00000000-0005-0000-0000-00009CCD0000}"/>
    <cellStyle name="SAPBEXHLevel1 3 2 2 5" xfId="54494" xr:uid="{00000000-0005-0000-0000-00009DCD0000}"/>
    <cellStyle name="SAPBEXHLevel1 3 2 3" xfId="32715" xr:uid="{00000000-0005-0000-0000-00009ECD0000}"/>
    <cellStyle name="SAPBEXHLevel1 3 2 3 2" xfId="32716" xr:uid="{00000000-0005-0000-0000-00009FCD0000}"/>
    <cellStyle name="SAPBEXHLevel1 3 2 3 2 2" xfId="32717" xr:uid="{00000000-0005-0000-0000-0000A0CD0000}"/>
    <cellStyle name="SAPBEXHLevel1 3 2 3 2 2 2" xfId="54504" xr:uid="{00000000-0005-0000-0000-0000A1CD0000}"/>
    <cellStyle name="SAPBEXHLevel1 3 2 3 2 3" xfId="54503" xr:uid="{00000000-0005-0000-0000-0000A2CD0000}"/>
    <cellStyle name="SAPBEXHLevel1 3 2 3 3" xfId="32718" xr:uid="{00000000-0005-0000-0000-0000A3CD0000}"/>
    <cellStyle name="SAPBEXHLevel1 3 2 3 3 2" xfId="54506" xr:uid="{00000000-0005-0000-0000-0000A4CD0000}"/>
    <cellStyle name="SAPBEXHLevel1 3 2 3 3 3" xfId="54505" xr:uid="{00000000-0005-0000-0000-0000A5CD0000}"/>
    <cellStyle name="SAPBEXHLevel1 3 2 3 4" xfId="54507" xr:uid="{00000000-0005-0000-0000-0000A6CD0000}"/>
    <cellStyle name="SAPBEXHLevel1 3 2 3 5" xfId="54502" xr:uid="{00000000-0005-0000-0000-0000A7CD0000}"/>
    <cellStyle name="SAPBEXHLevel1 3 2 4" xfId="32719" xr:uid="{00000000-0005-0000-0000-0000A8CD0000}"/>
    <cellStyle name="SAPBEXHLevel1 3 2 4 2" xfId="32720" xr:uid="{00000000-0005-0000-0000-0000A9CD0000}"/>
    <cellStyle name="SAPBEXHLevel1 3 2 4 2 2" xfId="32721" xr:uid="{00000000-0005-0000-0000-0000AACD0000}"/>
    <cellStyle name="SAPBEXHLevel1 3 2 4 2 2 2" xfId="54510" xr:uid="{00000000-0005-0000-0000-0000ABCD0000}"/>
    <cellStyle name="SAPBEXHLevel1 3 2 4 2 3" xfId="54509" xr:uid="{00000000-0005-0000-0000-0000ACCD0000}"/>
    <cellStyle name="SAPBEXHLevel1 3 2 4 3" xfId="32722" xr:uid="{00000000-0005-0000-0000-0000ADCD0000}"/>
    <cellStyle name="SAPBEXHLevel1 3 2 4 3 2" xfId="54511" xr:uid="{00000000-0005-0000-0000-0000AECD0000}"/>
    <cellStyle name="SAPBEXHLevel1 3 2 4 4" xfId="40914" xr:uid="{00000000-0005-0000-0000-0000AFCD0000}"/>
    <cellStyle name="SAPBEXHLevel1 3 2 4 5" xfId="54508" xr:uid="{00000000-0005-0000-0000-0000B0CD0000}"/>
    <cellStyle name="SAPBEXHLevel1 3 2 5" xfId="32723" xr:uid="{00000000-0005-0000-0000-0000B1CD0000}"/>
    <cellStyle name="SAPBEXHLevel1 3 2 5 2" xfId="32724" xr:uid="{00000000-0005-0000-0000-0000B2CD0000}"/>
    <cellStyle name="SAPBEXHLevel1 3 2 5 2 2" xfId="32725" xr:uid="{00000000-0005-0000-0000-0000B3CD0000}"/>
    <cellStyle name="SAPBEXHLevel1 3 2 5 2 2 2" xfId="54514" xr:uid="{00000000-0005-0000-0000-0000B4CD0000}"/>
    <cellStyle name="SAPBEXHLevel1 3 2 5 2 3" xfId="54513" xr:uid="{00000000-0005-0000-0000-0000B5CD0000}"/>
    <cellStyle name="SAPBEXHLevel1 3 2 5 3" xfId="32726" xr:uid="{00000000-0005-0000-0000-0000B6CD0000}"/>
    <cellStyle name="SAPBEXHLevel1 3 2 5 3 2" xfId="54515" xr:uid="{00000000-0005-0000-0000-0000B7CD0000}"/>
    <cellStyle name="SAPBEXHLevel1 3 2 5 4" xfId="40916" xr:uid="{00000000-0005-0000-0000-0000B8CD0000}"/>
    <cellStyle name="SAPBEXHLevel1 3 2 5 5" xfId="54512" xr:uid="{00000000-0005-0000-0000-0000B9CD0000}"/>
    <cellStyle name="SAPBEXHLevel1 3 2 6" xfId="32727" xr:uid="{00000000-0005-0000-0000-0000BACD0000}"/>
    <cellStyle name="SAPBEXHLevel1 3 2 6 2" xfId="54516" xr:uid="{00000000-0005-0000-0000-0000BBCD0000}"/>
    <cellStyle name="SAPBEXHLevel1 3 2 7" xfId="54493" xr:uid="{00000000-0005-0000-0000-0000BCCD0000}"/>
    <cellStyle name="SAPBEXHLevel1 3 3" xfId="32728" xr:uid="{00000000-0005-0000-0000-0000BDCD0000}"/>
    <cellStyle name="SAPBEXHLevel1 3 3 2" xfId="32729" xr:uid="{00000000-0005-0000-0000-0000BECD0000}"/>
    <cellStyle name="SAPBEXHLevel1 3 3 2 2" xfId="32730" xr:uid="{00000000-0005-0000-0000-0000BFCD0000}"/>
    <cellStyle name="SAPBEXHLevel1 3 3 2 2 2" xfId="32731" xr:uid="{00000000-0005-0000-0000-0000C0CD0000}"/>
    <cellStyle name="SAPBEXHLevel1 3 3 2 2 2 2" xfId="32732" xr:uid="{00000000-0005-0000-0000-0000C1CD0000}"/>
    <cellStyle name="SAPBEXHLevel1 3 3 2 2 2 2 2" xfId="54521" xr:uid="{00000000-0005-0000-0000-0000C2CD0000}"/>
    <cellStyle name="SAPBEXHLevel1 3 3 2 2 2 3" xfId="54520" xr:uid="{00000000-0005-0000-0000-0000C3CD0000}"/>
    <cellStyle name="SAPBEXHLevel1 3 3 2 2 3" xfId="32733" xr:uid="{00000000-0005-0000-0000-0000C4CD0000}"/>
    <cellStyle name="SAPBEXHLevel1 3 3 2 2 3 2" xfId="54522" xr:uid="{00000000-0005-0000-0000-0000C5CD0000}"/>
    <cellStyle name="SAPBEXHLevel1 3 3 2 2 4" xfId="54519" xr:uid="{00000000-0005-0000-0000-0000C6CD0000}"/>
    <cellStyle name="SAPBEXHLevel1 3 3 2 3" xfId="32734" xr:uid="{00000000-0005-0000-0000-0000C7CD0000}"/>
    <cellStyle name="SAPBEXHLevel1 3 3 2 3 2" xfId="54524" xr:uid="{00000000-0005-0000-0000-0000C8CD0000}"/>
    <cellStyle name="SAPBEXHLevel1 3 3 2 3 3" xfId="54523" xr:uid="{00000000-0005-0000-0000-0000C9CD0000}"/>
    <cellStyle name="SAPBEXHLevel1 3 3 2 4" xfId="54525" xr:uid="{00000000-0005-0000-0000-0000CACD0000}"/>
    <cellStyle name="SAPBEXHLevel1 3 3 2 5" xfId="54518" xr:uid="{00000000-0005-0000-0000-0000CBCD0000}"/>
    <cellStyle name="SAPBEXHLevel1 3 3 3" xfId="32735" xr:uid="{00000000-0005-0000-0000-0000CCCD0000}"/>
    <cellStyle name="SAPBEXHLevel1 3 3 3 2" xfId="32736" xr:uid="{00000000-0005-0000-0000-0000CDCD0000}"/>
    <cellStyle name="SAPBEXHLevel1 3 3 3 2 2" xfId="32737" xr:uid="{00000000-0005-0000-0000-0000CECD0000}"/>
    <cellStyle name="SAPBEXHLevel1 3 3 3 2 2 2" xfId="54528" xr:uid="{00000000-0005-0000-0000-0000CFCD0000}"/>
    <cellStyle name="SAPBEXHLevel1 3 3 3 2 3" xfId="54527" xr:uid="{00000000-0005-0000-0000-0000D0CD0000}"/>
    <cellStyle name="SAPBEXHLevel1 3 3 3 3" xfId="32738" xr:uid="{00000000-0005-0000-0000-0000D1CD0000}"/>
    <cellStyle name="SAPBEXHLevel1 3 3 3 3 2" xfId="54530" xr:uid="{00000000-0005-0000-0000-0000D2CD0000}"/>
    <cellStyle name="SAPBEXHLevel1 3 3 3 3 3" xfId="54529" xr:uid="{00000000-0005-0000-0000-0000D3CD0000}"/>
    <cellStyle name="SAPBEXHLevel1 3 3 3 4" xfId="54531" xr:uid="{00000000-0005-0000-0000-0000D4CD0000}"/>
    <cellStyle name="SAPBEXHLevel1 3 3 3 5" xfId="54526" xr:uid="{00000000-0005-0000-0000-0000D5CD0000}"/>
    <cellStyle name="SAPBEXHLevel1 3 3 4" xfId="32739" xr:uid="{00000000-0005-0000-0000-0000D6CD0000}"/>
    <cellStyle name="SAPBEXHLevel1 3 3 4 2" xfId="32740" xr:uid="{00000000-0005-0000-0000-0000D7CD0000}"/>
    <cellStyle name="SAPBEXHLevel1 3 3 4 2 2" xfId="32741" xr:uid="{00000000-0005-0000-0000-0000D8CD0000}"/>
    <cellStyle name="SAPBEXHLevel1 3 3 4 2 2 2" xfId="54534" xr:uid="{00000000-0005-0000-0000-0000D9CD0000}"/>
    <cellStyle name="SAPBEXHLevel1 3 3 4 2 3" xfId="54533" xr:uid="{00000000-0005-0000-0000-0000DACD0000}"/>
    <cellStyle name="SAPBEXHLevel1 3 3 4 3" xfId="32742" xr:uid="{00000000-0005-0000-0000-0000DBCD0000}"/>
    <cellStyle name="SAPBEXHLevel1 3 3 4 3 2" xfId="54535" xr:uid="{00000000-0005-0000-0000-0000DCCD0000}"/>
    <cellStyle name="SAPBEXHLevel1 3 3 4 4" xfId="40924" xr:uid="{00000000-0005-0000-0000-0000DDCD0000}"/>
    <cellStyle name="SAPBEXHLevel1 3 3 4 5" xfId="54532" xr:uid="{00000000-0005-0000-0000-0000DECD0000}"/>
    <cellStyle name="SAPBEXHLevel1 3 3 5" xfId="32743" xr:uid="{00000000-0005-0000-0000-0000DFCD0000}"/>
    <cellStyle name="SAPBEXHLevel1 3 3 5 2" xfId="32744" xr:uid="{00000000-0005-0000-0000-0000E0CD0000}"/>
    <cellStyle name="SAPBEXHLevel1 3 3 5 2 2" xfId="32745" xr:uid="{00000000-0005-0000-0000-0000E1CD0000}"/>
    <cellStyle name="SAPBEXHLevel1 3 3 5 2 2 2" xfId="54538" xr:uid="{00000000-0005-0000-0000-0000E2CD0000}"/>
    <cellStyle name="SAPBEXHLevel1 3 3 5 2 3" xfId="54537" xr:uid="{00000000-0005-0000-0000-0000E3CD0000}"/>
    <cellStyle name="SAPBEXHLevel1 3 3 5 3" xfId="32746" xr:uid="{00000000-0005-0000-0000-0000E4CD0000}"/>
    <cellStyle name="SAPBEXHLevel1 3 3 5 3 2" xfId="54539" xr:uid="{00000000-0005-0000-0000-0000E5CD0000}"/>
    <cellStyle name="SAPBEXHLevel1 3 3 5 4" xfId="40926" xr:uid="{00000000-0005-0000-0000-0000E6CD0000}"/>
    <cellStyle name="SAPBEXHLevel1 3 3 5 5" xfId="54536" xr:uid="{00000000-0005-0000-0000-0000E7CD0000}"/>
    <cellStyle name="SAPBEXHLevel1 3 3 6" xfId="32747" xr:uid="{00000000-0005-0000-0000-0000E8CD0000}"/>
    <cellStyle name="SAPBEXHLevel1 3 3 6 2" xfId="54540" xr:uid="{00000000-0005-0000-0000-0000E9CD0000}"/>
    <cellStyle name="SAPBEXHLevel1 3 3 7" xfId="54517" xr:uid="{00000000-0005-0000-0000-0000EACD0000}"/>
    <cellStyle name="SAPBEXHLevel1 3 4" xfId="32748" xr:uid="{00000000-0005-0000-0000-0000EBCD0000}"/>
    <cellStyle name="SAPBEXHLevel1 3 4 2" xfId="32749" xr:uid="{00000000-0005-0000-0000-0000ECCD0000}"/>
    <cellStyle name="SAPBEXHLevel1 3 4 2 2" xfId="32750" xr:uid="{00000000-0005-0000-0000-0000EDCD0000}"/>
    <cellStyle name="SAPBEXHLevel1 3 4 2 2 2" xfId="32751" xr:uid="{00000000-0005-0000-0000-0000EECD0000}"/>
    <cellStyle name="SAPBEXHLevel1 3 4 2 2 2 2" xfId="54544" xr:uid="{00000000-0005-0000-0000-0000EFCD0000}"/>
    <cellStyle name="SAPBEXHLevel1 3 4 2 2 3" xfId="54543" xr:uid="{00000000-0005-0000-0000-0000F0CD0000}"/>
    <cellStyle name="SAPBEXHLevel1 3 4 2 3" xfId="32752" xr:uid="{00000000-0005-0000-0000-0000F1CD0000}"/>
    <cellStyle name="SAPBEXHLevel1 3 4 2 3 2" xfId="54546" xr:uid="{00000000-0005-0000-0000-0000F2CD0000}"/>
    <cellStyle name="SAPBEXHLevel1 3 4 2 3 3" xfId="54545" xr:uid="{00000000-0005-0000-0000-0000F3CD0000}"/>
    <cellStyle name="SAPBEXHLevel1 3 4 2 4" xfId="54547" xr:uid="{00000000-0005-0000-0000-0000F4CD0000}"/>
    <cellStyle name="SAPBEXHLevel1 3 4 2 5" xfId="54542" xr:uid="{00000000-0005-0000-0000-0000F5CD0000}"/>
    <cellStyle name="SAPBEXHLevel1 3 4 3" xfId="32753" xr:uid="{00000000-0005-0000-0000-0000F6CD0000}"/>
    <cellStyle name="SAPBEXHLevel1 3 4 3 2" xfId="32754" xr:uid="{00000000-0005-0000-0000-0000F7CD0000}"/>
    <cellStyle name="SAPBEXHLevel1 3 4 3 2 2" xfId="32755" xr:uid="{00000000-0005-0000-0000-0000F8CD0000}"/>
    <cellStyle name="SAPBEXHLevel1 3 4 3 2 2 2" xfId="54550" xr:uid="{00000000-0005-0000-0000-0000F9CD0000}"/>
    <cellStyle name="SAPBEXHLevel1 3 4 3 2 3" xfId="54549" xr:uid="{00000000-0005-0000-0000-0000FACD0000}"/>
    <cellStyle name="SAPBEXHLevel1 3 4 3 3" xfId="32756" xr:uid="{00000000-0005-0000-0000-0000FBCD0000}"/>
    <cellStyle name="SAPBEXHLevel1 3 4 3 3 2" xfId="54552" xr:uid="{00000000-0005-0000-0000-0000FCCD0000}"/>
    <cellStyle name="SAPBEXHLevel1 3 4 3 3 3" xfId="54551" xr:uid="{00000000-0005-0000-0000-0000FDCD0000}"/>
    <cellStyle name="SAPBEXHLevel1 3 4 3 4" xfId="54553" xr:uid="{00000000-0005-0000-0000-0000FECD0000}"/>
    <cellStyle name="SAPBEXHLevel1 3 4 3 5" xfId="54548" xr:uid="{00000000-0005-0000-0000-0000FFCD0000}"/>
    <cellStyle name="SAPBEXHLevel1 3 4 4" xfId="32757" xr:uid="{00000000-0005-0000-0000-000000CE0000}"/>
    <cellStyle name="SAPBEXHLevel1 3 4 4 2" xfId="32758" xr:uid="{00000000-0005-0000-0000-000001CE0000}"/>
    <cellStyle name="SAPBEXHLevel1 3 4 4 2 2" xfId="32759" xr:uid="{00000000-0005-0000-0000-000002CE0000}"/>
    <cellStyle name="SAPBEXHLevel1 3 4 4 2 2 2" xfId="54556" xr:uid="{00000000-0005-0000-0000-000003CE0000}"/>
    <cellStyle name="SAPBEXHLevel1 3 4 4 2 3" xfId="54555" xr:uid="{00000000-0005-0000-0000-000004CE0000}"/>
    <cellStyle name="SAPBEXHLevel1 3 4 4 3" xfId="32760" xr:uid="{00000000-0005-0000-0000-000005CE0000}"/>
    <cellStyle name="SAPBEXHLevel1 3 4 4 3 2" xfId="54557" xr:uid="{00000000-0005-0000-0000-000006CE0000}"/>
    <cellStyle name="SAPBEXHLevel1 3 4 4 4" xfId="54554" xr:uid="{00000000-0005-0000-0000-000007CE0000}"/>
    <cellStyle name="SAPBEXHLevel1 3 4 5" xfId="32761" xr:uid="{00000000-0005-0000-0000-000008CE0000}"/>
    <cellStyle name="SAPBEXHLevel1 3 4 5 2" xfId="54559" xr:uid="{00000000-0005-0000-0000-000009CE0000}"/>
    <cellStyle name="SAPBEXHLevel1 3 4 5 3" xfId="54558" xr:uid="{00000000-0005-0000-0000-00000ACE0000}"/>
    <cellStyle name="SAPBEXHLevel1 3 4 6" xfId="54560" xr:uid="{00000000-0005-0000-0000-00000BCE0000}"/>
    <cellStyle name="SAPBEXHLevel1 3 4 7" xfId="54541" xr:uid="{00000000-0005-0000-0000-00000CCE0000}"/>
    <cellStyle name="SAPBEXHLevel1 3 5" xfId="32762" xr:uid="{00000000-0005-0000-0000-00000DCE0000}"/>
    <cellStyle name="SAPBEXHLevel1 3 5 2" xfId="32763" xr:uid="{00000000-0005-0000-0000-00000ECE0000}"/>
    <cellStyle name="SAPBEXHLevel1 3 5 2 2" xfId="32764" xr:uid="{00000000-0005-0000-0000-00000FCE0000}"/>
    <cellStyle name="SAPBEXHLevel1 3 5 2 2 2" xfId="32765" xr:uid="{00000000-0005-0000-0000-000010CE0000}"/>
    <cellStyle name="SAPBEXHLevel1 3 5 2 2 2 2" xfId="54564" xr:uid="{00000000-0005-0000-0000-000011CE0000}"/>
    <cellStyle name="SAPBEXHLevel1 3 5 2 2 3" xfId="54563" xr:uid="{00000000-0005-0000-0000-000012CE0000}"/>
    <cellStyle name="SAPBEXHLevel1 3 5 2 3" xfId="32766" xr:uid="{00000000-0005-0000-0000-000013CE0000}"/>
    <cellStyle name="SAPBEXHLevel1 3 5 2 3 2" xfId="54566" xr:uid="{00000000-0005-0000-0000-000014CE0000}"/>
    <cellStyle name="SAPBEXHLevel1 3 5 2 3 3" xfId="54565" xr:uid="{00000000-0005-0000-0000-000015CE0000}"/>
    <cellStyle name="SAPBEXHLevel1 3 5 2 4" xfId="54567" xr:uid="{00000000-0005-0000-0000-000016CE0000}"/>
    <cellStyle name="SAPBEXHLevel1 3 5 2 5" xfId="54562" xr:uid="{00000000-0005-0000-0000-000017CE0000}"/>
    <cellStyle name="SAPBEXHLevel1 3 5 3" xfId="32767" xr:uid="{00000000-0005-0000-0000-000018CE0000}"/>
    <cellStyle name="SAPBEXHLevel1 3 5 3 2" xfId="32768" xr:uid="{00000000-0005-0000-0000-000019CE0000}"/>
    <cellStyle name="SAPBEXHLevel1 3 5 3 2 2" xfId="32769" xr:uid="{00000000-0005-0000-0000-00001ACE0000}"/>
    <cellStyle name="SAPBEXHLevel1 3 5 3 2 2 2" xfId="54570" xr:uid="{00000000-0005-0000-0000-00001BCE0000}"/>
    <cellStyle name="SAPBEXHLevel1 3 5 3 2 3" xfId="54569" xr:uid="{00000000-0005-0000-0000-00001CCE0000}"/>
    <cellStyle name="SAPBEXHLevel1 3 5 3 3" xfId="32770" xr:uid="{00000000-0005-0000-0000-00001DCE0000}"/>
    <cellStyle name="SAPBEXHLevel1 3 5 3 3 2" xfId="54572" xr:uid="{00000000-0005-0000-0000-00001ECE0000}"/>
    <cellStyle name="SAPBEXHLevel1 3 5 3 3 3" xfId="54571" xr:uid="{00000000-0005-0000-0000-00001FCE0000}"/>
    <cellStyle name="SAPBEXHLevel1 3 5 3 4" xfId="54573" xr:uid="{00000000-0005-0000-0000-000020CE0000}"/>
    <cellStyle name="SAPBEXHLevel1 3 5 3 5" xfId="54568" xr:uid="{00000000-0005-0000-0000-000021CE0000}"/>
    <cellStyle name="SAPBEXHLevel1 3 5 4" xfId="32771" xr:uid="{00000000-0005-0000-0000-000022CE0000}"/>
    <cellStyle name="SAPBEXHLevel1 3 5 4 2" xfId="32772" xr:uid="{00000000-0005-0000-0000-000023CE0000}"/>
    <cellStyle name="SAPBEXHLevel1 3 5 4 2 2" xfId="54575" xr:uid="{00000000-0005-0000-0000-000024CE0000}"/>
    <cellStyle name="SAPBEXHLevel1 3 5 4 3" xfId="54574" xr:uid="{00000000-0005-0000-0000-000025CE0000}"/>
    <cellStyle name="SAPBEXHLevel1 3 5 5" xfId="32773" xr:uid="{00000000-0005-0000-0000-000026CE0000}"/>
    <cellStyle name="SAPBEXHLevel1 3 5 5 2" xfId="54577" xr:uid="{00000000-0005-0000-0000-000027CE0000}"/>
    <cellStyle name="SAPBEXHLevel1 3 5 5 3" xfId="54576" xr:uid="{00000000-0005-0000-0000-000028CE0000}"/>
    <cellStyle name="SAPBEXHLevel1 3 5 6" xfId="54578" xr:uid="{00000000-0005-0000-0000-000029CE0000}"/>
    <cellStyle name="SAPBEXHLevel1 3 5 7" xfId="54561" xr:uid="{00000000-0005-0000-0000-00002ACE0000}"/>
    <cellStyle name="SAPBEXHLevel1 3 6" xfId="32774" xr:uid="{00000000-0005-0000-0000-00002BCE0000}"/>
    <cellStyle name="SAPBEXHLevel1 3 6 2" xfId="32775" xr:uid="{00000000-0005-0000-0000-00002CCE0000}"/>
    <cellStyle name="SAPBEXHLevel1 3 6 2 2" xfId="32776" xr:uid="{00000000-0005-0000-0000-00002DCE0000}"/>
    <cellStyle name="SAPBEXHLevel1 3 6 2 2 2" xfId="54581" xr:uid="{00000000-0005-0000-0000-00002ECE0000}"/>
    <cellStyle name="SAPBEXHLevel1 3 6 2 3" xfId="54580" xr:uid="{00000000-0005-0000-0000-00002FCE0000}"/>
    <cellStyle name="SAPBEXHLevel1 3 6 3" xfId="32777" xr:uid="{00000000-0005-0000-0000-000030CE0000}"/>
    <cellStyle name="SAPBEXHLevel1 3 6 3 2" xfId="54583" xr:uid="{00000000-0005-0000-0000-000031CE0000}"/>
    <cellStyle name="SAPBEXHLevel1 3 6 3 3" xfId="54582" xr:uid="{00000000-0005-0000-0000-000032CE0000}"/>
    <cellStyle name="SAPBEXHLevel1 3 6 4" xfId="54584" xr:uid="{00000000-0005-0000-0000-000033CE0000}"/>
    <cellStyle name="SAPBEXHLevel1 3 6 5" xfId="54579" xr:uid="{00000000-0005-0000-0000-000034CE0000}"/>
    <cellStyle name="SAPBEXHLevel1 3 7" xfId="32778" xr:uid="{00000000-0005-0000-0000-000035CE0000}"/>
    <cellStyle name="SAPBEXHLevel1 3 7 2" xfId="32779" xr:uid="{00000000-0005-0000-0000-000036CE0000}"/>
    <cellStyle name="SAPBEXHLevel1 3 7 2 2" xfId="32780" xr:uid="{00000000-0005-0000-0000-000037CE0000}"/>
    <cellStyle name="SAPBEXHLevel1 3 7 2 2 2" xfId="54587" xr:uid="{00000000-0005-0000-0000-000038CE0000}"/>
    <cellStyle name="SAPBEXHLevel1 3 7 2 3" xfId="54586" xr:uid="{00000000-0005-0000-0000-000039CE0000}"/>
    <cellStyle name="SAPBEXHLevel1 3 7 3" xfId="32781" xr:uid="{00000000-0005-0000-0000-00003ACE0000}"/>
    <cellStyle name="SAPBEXHLevel1 3 7 3 2" xfId="54589" xr:uid="{00000000-0005-0000-0000-00003BCE0000}"/>
    <cellStyle name="SAPBEXHLevel1 3 7 3 3" xfId="54588" xr:uid="{00000000-0005-0000-0000-00003CCE0000}"/>
    <cellStyle name="SAPBEXHLevel1 3 7 4" xfId="54590" xr:uid="{00000000-0005-0000-0000-00003DCE0000}"/>
    <cellStyle name="SAPBEXHLevel1 3 7 5" xfId="54585" xr:uid="{00000000-0005-0000-0000-00003ECE0000}"/>
    <cellStyle name="SAPBEXHLevel1 3 8" xfId="32782" xr:uid="{00000000-0005-0000-0000-00003FCE0000}"/>
    <cellStyle name="SAPBEXHLevel1 3 8 2" xfId="32783" xr:uid="{00000000-0005-0000-0000-000040CE0000}"/>
    <cellStyle name="SAPBEXHLevel1 3 8 2 2" xfId="32784" xr:uid="{00000000-0005-0000-0000-000041CE0000}"/>
    <cellStyle name="SAPBEXHLevel1 3 8 2 2 2" xfId="54593" xr:uid="{00000000-0005-0000-0000-000042CE0000}"/>
    <cellStyle name="SAPBEXHLevel1 3 8 2 3" xfId="54592" xr:uid="{00000000-0005-0000-0000-000043CE0000}"/>
    <cellStyle name="SAPBEXHLevel1 3 8 3" xfId="32785" xr:uid="{00000000-0005-0000-0000-000044CE0000}"/>
    <cellStyle name="SAPBEXHLevel1 3 8 3 2" xfId="54595" xr:uid="{00000000-0005-0000-0000-000045CE0000}"/>
    <cellStyle name="SAPBEXHLevel1 3 8 3 3" xfId="54594" xr:uid="{00000000-0005-0000-0000-000046CE0000}"/>
    <cellStyle name="SAPBEXHLevel1 3 8 4" xfId="54596" xr:uid="{00000000-0005-0000-0000-000047CE0000}"/>
    <cellStyle name="SAPBEXHLevel1 3 8 5" xfId="54591" xr:uid="{00000000-0005-0000-0000-000048CE0000}"/>
    <cellStyle name="SAPBEXHLevel1 3 9" xfId="32786" xr:uid="{00000000-0005-0000-0000-000049CE0000}"/>
    <cellStyle name="SAPBEXHLevel1 3 9 2" xfId="32787" xr:uid="{00000000-0005-0000-0000-00004ACE0000}"/>
    <cellStyle name="SAPBEXHLevel1 3 9 2 2" xfId="32788" xr:uid="{00000000-0005-0000-0000-00004BCE0000}"/>
    <cellStyle name="SAPBEXHLevel1 3 9 2 2 2" xfId="54599" xr:uid="{00000000-0005-0000-0000-00004CCE0000}"/>
    <cellStyle name="SAPBEXHLevel1 3 9 2 3" xfId="54598" xr:uid="{00000000-0005-0000-0000-00004DCE0000}"/>
    <cellStyle name="SAPBEXHLevel1 3 9 3" xfId="32789" xr:uid="{00000000-0005-0000-0000-00004ECE0000}"/>
    <cellStyle name="SAPBEXHLevel1 3 9 3 2" xfId="54600" xr:uid="{00000000-0005-0000-0000-00004FCE0000}"/>
    <cellStyle name="SAPBEXHLevel1 3 9 4" xfId="40955" xr:uid="{00000000-0005-0000-0000-000050CE0000}"/>
    <cellStyle name="SAPBEXHLevel1 3 9 5" xfId="54597" xr:uid="{00000000-0005-0000-0000-000051CE0000}"/>
    <cellStyle name="SAPBEXHLevel1 4" xfId="32790" xr:uid="{00000000-0005-0000-0000-000052CE0000}"/>
    <cellStyle name="SAPBEXHLevel1 4 10" xfId="54601" xr:uid="{00000000-0005-0000-0000-000053CE0000}"/>
    <cellStyle name="SAPBEXHLevel1 4 2" xfId="32791" xr:uid="{00000000-0005-0000-0000-000054CE0000}"/>
    <cellStyle name="SAPBEXHLevel1 4 2 2" xfId="32792" xr:uid="{00000000-0005-0000-0000-000055CE0000}"/>
    <cellStyle name="SAPBEXHLevel1 4 2 2 2" xfId="32793" xr:uid="{00000000-0005-0000-0000-000056CE0000}"/>
    <cellStyle name="SAPBEXHLevel1 4 2 2 2 2" xfId="32794" xr:uid="{00000000-0005-0000-0000-000057CE0000}"/>
    <cellStyle name="SAPBEXHLevel1 4 2 2 2 2 2" xfId="32795" xr:uid="{00000000-0005-0000-0000-000058CE0000}"/>
    <cellStyle name="SAPBEXHLevel1 4 2 2 2 2 2 2" xfId="54606" xr:uid="{00000000-0005-0000-0000-000059CE0000}"/>
    <cellStyle name="SAPBEXHLevel1 4 2 2 2 2 3" xfId="54605" xr:uid="{00000000-0005-0000-0000-00005ACE0000}"/>
    <cellStyle name="SAPBEXHLevel1 4 2 2 2 3" xfId="32796" xr:uid="{00000000-0005-0000-0000-00005BCE0000}"/>
    <cellStyle name="SAPBEXHLevel1 4 2 2 2 3 2" xfId="54607" xr:uid="{00000000-0005-0000-0000-00005CCE0000}"/>
    <cellStyle name="SAPBEXHLevel1 4 2 2 2 4" xfId="54604" xr:uid="{00000000-0005-0000-0000-00005DCE0000}"/>
    <cellStyle name="SAPBEXHLevel1 4 2 2 3" xfId="32797" xr:uid="{00000000-0005-0000-0000-00005ECE0000}"/>
    <cellStyle name="SAPBEXHLevel1 4 2 2 3 2" xfId="54609" xr:uid="{00000000-0005-0000-0000-00005FCE0000}"/>
    <cellStyle name="SAPBEXHLevel1 4 2 2 3 3" xfId="54608" xr:uid="{00000000-0005-0000-0000-000060CE0000}"/>
    <cellStyle name="SAPBEXHLevel1 4 2 2 4" xfId="54610" xr:uid="{00000000-0005-0000-0000-000061CE0000}"/>
    <cellStyle name="SAPBEXHLevel1 4 2 2 5" xfId="54603" xr:uid="{00000000-0005-0000-0000-000062CE0000}"/>
    <cellStyle name="SAPBEXHLevel1 4 2 3" xfId="32798" xr:uid="{00000000-0005-0000-0000-000063CE0000}"/>
    <cellStyle name="SAPBEXHLevel1 4 2 3 2" xfId="32799" xr:uid="{00000000-0005-0000-0000-000064CE0000}"/>
    <cellStyle name="SAPBEXHLevel1 4 2 3 2 2" xfId="32800" xr:uid="{00000000-0005-0000-0000-000065CE0000}"/>
    <cellStyle name="SAPBEXHLevel1 4 2 3 2 2 2" xfId="54613" xr:uid="{00000000-0005-0000-0000-000066CE0000}"/>
    <cellStyle name="SAPBEXHLevel1 4 2 3 2 3" xfId="54612" xr:uid="{00000000-0005-0000-0000-000067CE0000}"/>
    <cellStyle name="SAPBEXHLevel1 4 2 3 3" xfId="32801" xr:uid="{00000000-0005-0000-0000-000068CE0000}"/>
    <cellStyle name="SAPBEXHLevel1 4 2 3 3 2" xfId="54615" xr:uid="{00000000-0005-0000-0000-000069CE0000}"/>
    <cellStyle name="SAPBEXHLevel1 4 2 3 3 3" xfId="54614" xr:uid="{00000000-0005-0000-0000-00006ACE0000}"/>
    <cellStyle name="SAPBEXHLevel1 4 2 3 4" xfId="54616" xr:uid="{00000000-0005-0000-0000-00006BCE0000}"/>
    <cellStyle name="SAPBEXHLevel1 4 2 3 5" xfId="54611" xr:uid="{00000000-0005-0000-0000-00006CCE0000}"/>
    <cellStyle name="SAPBEXHLevel1 4 2 4" xfId="32802" xr:uid="{00000000-0005-0000-0000-00006DCE0000}"/>
    <cellStyle name="SAPBEXHLevel1 4 2 4 2" xfId="32803" xr:uid="{00000000-0005-0000-0000-00006ECE0000}"/>
    <cellStyle name="SAPBEXHLevel1 4 2 4 2 2" xfId="32804" xr:uid="{00000000-0005-0000-0000-00006FCE0000}"/>
    <cellStyle name="SAPBEXHLevel1 4 2 4 2 2 2" xfId="54619" xr:uid="{00000000-0005-0000-0000-000070CE0000}"/>
    <cellStyle name="SAPBEXHLevel1 4 2 4 2 3" xfId="54618" xr:uid="{00000000-0005-0000-0000-000071CE0000}"/>
    <cellStyle name="SAPBEXHLevel1 4 2 4 3" xfId="32805" xr:uid="{00000000-0005-0000-0000-000072CE0000}"/>
    <cellStyle name="SAPBEXHLevel1 4 2 4 3 2" xfId="54620" xr:uid="{00000000-0005-0000-0000-000073CE0000}"/>
    <cellStyle name="SAPBEXHLevel1 4 2 4 4" xfId="40963" xr:uid="{00000000-0005-0000-0000-000074CE0000}"/>
    <cellStyle name="SAPBEXHLevel1 4 2 4 5" xfId="54617" xr:uid="{00000000-0005-0000-0000-000075CE0000}"/>
    <cellStyle name="SAPBEXHLevel1 4 2 5" xfId="32806" xr:uid="{00000000-0005-0000-0000-000076CE0000}"/>
    <cellStyle name="SAPBEXHLevel1 4 2 5 2" xfId="32807" xr:uid="{00000000-0005-0000-0000-000077CE0000}"/>
    <cellStyle name="SAPBEXHLevel1 4 2 5 2 2" xfId="32808" xr:uid="{00000000-0005-0000-0000-000078CE0000}"/>
    <cellStyle name="SAPBEXHLevel1 4 2 5 2 2 2" xfId="54623" xr:uid="{00000000-0005-0000-0000-000079CE0000}"/>
    <cellStyle name="SAPBEXHLevel1 4 2 5 2 3" xfId="54622" xr:uid="{00000000-0005-0000-0000-00007ACE0000}"/>
    <cellStyle name="SAPBEXHLevel1 4 2 5 3" xfId="32809" xr:uid="{00000000-0005-0000-0000-00007BCE0000}"/>
    <cellStyle name="SAPBEXHLevel1 4 2 5 3 2" xfId="54624" xr:uid="{00000000-0005-0000-0000-00007CCE0000}"/>
    <cellStyle name="SAPBEXHLevel1 4 2 5 4" xfId="40965" xr:uid="{00000000-0005-0000-0000-00007DCE0000}"/>
    <cellStyle name="SAPBEXHLevel1 4 2 5 5" xfId="54621" xr:uid="{00000000-0005-0000-0000-00007ECE0000}"/>
    <cellStyle name="SAPBEXHLevel1 4 2 6" xfId="32810" xr:uid="{00000000-0005-0000-0000-00007FCE0000}"/>
    <cellStyle name="SAPBEXHLevel1 4 2 6 2" xfId="54625" xr:uid="{00000000-0005-0000-0000-000080CE0000}"/>
    <cellStyle name="SAPBEXHLevel1 4 2 7" xfId="54602" xr:uid="{00000000-0005-0000-0000-000081CE0000}"/>
    <cellStyle name="SAPBEXHLevel1 4 3" xfId="32811" xr:uid="{00000000-0005-0000-0000-000082CE0000}"/>
    <cellStyle name="SAPBEXHLevel1 4 3 2" xfId="32812" xr:uid="{00000000-0005-0000-0000-000083CE0000}"/>
    <cellStyle name="SAPBEXHLevel1 4 3 2 2" xfId="32813" xr:uid="{00000000-0005-0000-0000-000084CE0000}"/>
    <cellStyle name="SAPBEXHLevel1 4 3 2 2 2" xfId="32814" xr:uid="{00000000-0005-0000-0000-000085CE0000}"/>
    <cellStyle name="SAPBEXHLevel1 4 3 2 2 2 2" xfId="32815" xr:uid="{00000000-0005-0000-0000-000086CE0000}"/>
    <cellStyle name="SAPBEXHLevel1 4 3 2 2 2 2 2" xfId="54630" xr:uid="{00000000-0005-0000-0000-000087CE0000}"/>
    <cellStyle name="SAPBEXHLevel1 4 3 2 2 2 3" xfId="54629" xr:uid="{00000000-0005-0000-0000-000088CE0000}"/>
    <cellStyle name="SAPBEXHLevel1 4 3 2 2 3" xfId="32816" xr:uid="{00000000-0005-0000-0000-000089CE0000}"/>
    <cellStyle name="SAPBEXHLevel1 4 3 2 2 3 2" xfId="54631" xr:uid="{00000000-0005-0000-0000-00008ACE0000}"/>
    <cellStyle name="SAPBEXHLevel1 4 3 2 2 4" xfId="54628" xr:uid="{00000000-0005-0000-0000-00008BCE0000}"/>
    <cellStyle name="SAPBEXHLevel1 4 3 2 3" xfId="32817" xr:uid="{00000000-0005-0000-0000-00008CCE0000}"/>
    <cellStyle name="SAPBEXHLevel1 4 3 2 3 2" xfId="54633" xr:uid="{00000000-0005-0000-0000-00008DCE0000}"/>
    <cellStyle name="SAPBEXHLevel1 4 3 2 3 3" xfId="54632" xr:uid="{00000000-0005-0000-0000-00008ECE0000}"/>
    <cellStyle name="SAPBEXHLevel1 4 3 2 4" xfId="54634" xr:uid="{00000000-0005-0000-0000-00008FCE0000}"/>
    <cellStyle name="SAPBEXHLevel1 4 3 2 5" xfId="54627" xr:uid="{00000000-0005-0000-0000-000090CE0000}"/>
    <cellStyle name="SAPBEXHLevel1 4 3 3" xfId="32818" xr:uid="{00000000-0005-0000-0000-000091CE0000}"/>
    <cellStyle name="SAPBEXHLevel1 4 3 3 2" xfId="32819" xr:uid="{00000000-0005-0000-0000-000092CE0000}"/>
    <cellStyle name="SAPBEXHLevel1 4 3 3 2 2" xfId="32820" xr:uid="{00000000-0005-0000-0000-000093CE0000}"/>
    <cellStyle name="SAPBEXHLevel1 4 3 3 2 2 2" xfId="54637" xr:uid="{00000000-0005-0000-0000-000094CE0000}"/>
    <cellStyle name="SAPBEXHLevel1 4 3 3 2 3" xfId="54636" xr:uid="{00000000-0005-0000-0000-000095CE0000}"/>
    <cellStyle name="SAPBEXHLevel1 4 3 3 3" xfId="32821" xr:uid="{00000000-0005-0000-0000-000096CE0000}"/>
    <cellStyle name="SAPBEXHLevel1 4 3 3 3 2" xfId="54639" xr:uid="{00000000-0005-0000-0000-000097CE0000}"/>
    <cellStyle name="SAPBEXHLevel1 4 3 3 3 3" xfId="54638" xr:uid="{00000000-0005-0000-0000-000098CE0000}"/>
    <cellStyle name="SAPBEXHLevel1 4 3 3 4" xfId="54640" xr:uid="{00000000-0005-0000-0000-000099CE0000}"/>
    <cellStyle name="SAPBEXHLevel1 4 3 3 5" xfId="54635" xr:uid="{00000000-0005-0000-0000-00009ACE0000}"/>
    <cellStyle name="SAPBEXHLevel1 4 3 4" xfId="32822" xr:uid="{00000000-0005-0000-0000-00009BCE0000}"/>
    <cellStyle name="SAPBEXHLevel1 4 3 4 2" xfId="32823" xr:uid="{00000000-0005-0000-0000-00009CCE0000}"/>
    <cellStyle name="SAPBEXHLevel1 4 3 4 2 2" xfId="32824" xr:uid="{00000000-0005-0000-0000-00009DCE0000}"/>
    <cellStyle name="SAPBEXHLevel1 4 3 4 2 2 2" xfId="54643" xr:uid="{00000000-0005-0000-0000-00009ECE0000}"/>
    <cellStyle name="SAPBEXHLevel1 4 3 4 2 3" xfId="54642" xr:uid="{00000000-0005-0000-0000-00009FCE0000}"/>
    <cellStyle name="SAPBEXHLevel1 4 3 4 3" xfId="32825" xr:uid="{00000000-0005-0000-0000-0000A0CE0000}"/>
    <cellStyle name="SAPBEXHLevel1 4 3 4 3 2" xfId="54644" xr:uid="{00000000-0005-0000-0000-0000A1CE0000}"/>
    <cellStyle name="SAPBEXHLevel1 4 3 4 4" xfId="40973" xr:uid="{00000000-0005-0000-0000-0000A2CE0000}"/>
    <cellStyle name="SAPBEXHLevel1 4 3 4 5" xfId="54641" xr:uid="{00000000-0005-0000-0000-0000A3CE0000}"/>
    <cellStyle name="SAPBEXHLevel1 4 3 5" xfId="32826" xr:uid="{00000000-0005-0000-0000-0000A4CE0000}"/>
    <cellStyle name="SAPBEXHLevel1 4 3 5 2" xfId="32827" xr:uid="{00000000-0005-0000-0000-0000A5CE0000}"/>
    <cellStyle name="SAPBEXHLevel1 4 3 5 2 2" xfId="32828" xr:uid="{00000000-0005-0000-0000-0000A6CE0000}"/>
    <cellStyle name="SAPBEXHLevel1 4 3 5 2 2 2" xfId="54647" xr:uid="{00000000-0005-0000-0000-0000A7CE0000}"/>
    <cellStyle name="SAPBEXHLevel1 4 3 5 2 3" xfId="54646" xr:uid="{00000000-0005-0000-0000-0000A8CE0000}"/>
    <cellStyle name="SAPBEXHLevel1 4 3 5 3" xfId="32829" xr:uid="{00000000-0005-0000-0000-0000A9CE0000}"/>
    <cellStyle name="SAPBEXHLevel1 4 3 5 3 2" xfId="54648" xr:uid="{00000000-0005-0000-0000-0000AACE0000}"/>
    <cellStyle name="SAPBEXHLevel1 4 3 5 4" xfId="40975" xr:uid="{00000000-0005-0000-0000-0000ABCE0000}"/>
    <cellStyle name="SAPBEXHLevel1 4 3 5 5" xfId="54645" xr:uid="{00000000-0005-0000-0000-0000ACCE0000}"/>
    <cellStyle name="SAPBEXHLevel1 4 3 6" xfId="32830" xr:uid="{00000000-0005-0000-0000-0000ADCE0000}"/>
    <cellStyle name="SAPBEXHLevel1 4 3 6 2" xfId="54649" xr:uid="{00000000-0005-0000-0000-0000AECE0000}"/>
    <cellStyle name="SAPBEXHLevel1 4 3 7" xfId="54626" xr:uid="{00000000-0005-0000-0000-0000AFCE0000}"/>
    <cellStyle name="SAPBEXHLevel1 4 4" xfId="32831" xr:uid="{00000000-0005-0000-0000-0000B0CE0000}"/>
    <cellStyle name="SAPBEXHLevel1 4 4 2" xfId="32832" xr:uid="{00000000-0005-0000-0000-0000B1CE0000}"/>
    <cellStyle name="SAPBEXHLevel1 4 4 2 2" xfId="32833" xr:uid="{00000000-0005-0000-0000-0000B2CE0000}"/>
    <cellStyle name="SAPBEXHLevel1 4 4 2 2 2" xfId="32834" xr:uid="{00000000-0005-0000-0000-0000B3CE0000}"/>
    <cellStyle name="SAPBEXHLevel1 4 4 2 2 2 2" xfId="54653" xr:uid="{00000000-0005-0000-0000-0000B4CE0000}"/>
    <cellStyle name="SAPBEXHLevel1 4 4 2 2 3" xfId="54652" xr:uid="{00000000-0005-0000-0000-0000B5CE0000}"/>
    <cellStyle name="SAPBEXHLevel1 4 4 2 3" xfId="32835" xr:uid="{00000000-0005-0000-0000-0000B6CE0000}"/>
    <cellStyle name="SAPBEXHLevel1 4 4 2 3 2" xfId="54655" xr:uid="{00000000-0005-0000-0000-0000B7CE0000}"/>
    <cellStyle name="SAPBEXHLevel1 4 4 2 3 3" xfId="54654" xr:uid="{00000000-0005-0000-0000-0000B8CE0000}"/>
    <cellStyle name="SAPBEXHLevel1 4 4 2 4" xfId="54656" xr:uid="{00000000-0005-0000-0000-0000B9CE0000}"/>
    <cellStyle name="SAPBEXHLevel1 4 4 2 5" xfId="54651" xr:uid="{00000000-0005-0000-0000-0000BACE0000}"/>
    <cellStyle name="SAPBEXHLevel1 4 4 3" xfId="32836" xr:uid="{00000000-0005-0000-0000-0000BBCE0000}"/>
    <cellStyle name="SAPBEXHLevel1 4 4 3 2" xfId="32837" xr:uid="{00000000-0005-0000-0000-0000BCCE0000}"/>
    <cellStyle name="SAPBEXHLevel1 4 4 3 2 2" xfId="32838" xr:uid="{00000000-0005-0000-0000-0000BDCE0000}"/>
    <cellStyle name="SAPBEXHLevel1 4 4 3 2 2 2" xfId="54659" xr:uid="{00000000-0005-0000-0000-0000BECE0000}"/>
    <cellStyle name="SAPBEXHLevel1 4 4 3 2 3" xfId="54658" xr:uid="{00000000-0005-0000-0000-0000BFCE0000}"/>
    <cellStyle name="SAPBEXHLevel1 4 4 3 3" xfId="32839" xr:uid="{00000000-0005-0000-0000-0000C0CE0000}"/>
    <cellStyle name="SAPBEXHLevel1 4 4 3 3 2" xfId="54661" xr:uid="{00000000-0005-0000-0000-0000C1CE0000}"/>
    <cellStyle name="SAPBEXHLevel1 4 4 3 3 3" xfId="54660" xr:uid="{00000000-0005-0000-0000-0000C2CE0000}"/>
    <cellStyle name="SAPBEXHLevel1 4 4 3 4" xfId="54662" xr:uid="{00000000-0005-0000-0000-0000C3CE0000}"/>
    <cellStyle name="SAPBEXHLevel1 4 4 3 5" xfId="54657" xr:uid="{00000000-0005-0000-0000-0000C4CE0000}"/>
    <cellStyle name="SAPBEXHLevel1 4 4 4" xfId="32840" xr:uid="{00000000-0005-0000-0000-0000C5CE0000}"/>
    <cellStyle name="SAPBEXHLevel1 4 4 4 2" xfId="32841" xr:uid="{00000000-0005-0000-0000-0000C6CE0000}"/>
    <cellStyle name="SAPBEXHLevel1 4 4 4 2 2" xfId="32842" xr:uid="{00000000-0005-0000-0000-0000C7CE0000}"/>
    <cellStyle name="SAPBEXHLevel1 4 4 4 2 2 2" xfId="54665" xr:uid="{00000000-0005-0000-0000-0000C8CE0000}"/>
    <cellStyle name="SAPBEXHLevel1 4 4 4 2 3" xfId="54664" xr:uid="{00000000-0005-0000-0000-0000C9CE0000}"/>
    <cellStyle name="SAPBEXHLevel1 4 4 4 3" xfId="32843" xr:uid="{00000000-0005-0000-0000-0000CACE0000}"/>
    <cellStyle name="SAPBEXHLevel1 4 4 4 3 2" xfId="54666" xr:uid="{00000000-0005-0000-0000-0000CBCE0000}"/>
    <cellStyle name="SAPBEXHLevel1 4 4 4 4" xfId="54663" xr:uid="{00000000-0005-0000-0000-0000CCCE0000}"/>
    <cellStyle name="SAPBEXHLevel1 4 4 5" xfId="32844" xr:uid="{00000000-0005-0000-0000-0000CDCE0000}"/>
    <cellStyle name="SAPBEXHLevel1 4 4 5 2" xfId="54668" xr:uid="{00000000-0005-0000-0000-0000CECE0000}"/>
    <cellStyle name="SAPBEXHLevel1 4 4 5 3" xfId="54667" xr:uid="{00000000-0005-0000-0000-0000CFCE0000}"/>
    <cellStyle name="SAPBEXHLevel1 4 4 6" xfId="54669" xr:uid="{00000000-0005-0000-0000-0000D0CE0000}"/>
    <cellStyle name="SAPBEXHLevel1 4 4 7" xfId="54650" xr:uid="{00000000-0005-0000-0000-0000D1CE0000}"/>
    <cellStyle name="SAPBEXHLevel1 4 5" xfId="32845" xr:uid="{00000000-0005-0000-0000-0000D2CE0000}"/>
    <cellStyle name="SAPBEXHLevel1 4 5 2" xfId="32846" xr:uid="{00000000-0005-0000-0000-0000D3CE0000}"/>
    <cellStyle name="SAPBEXHLevel1 4 5 2 2" xfId="32847" xr:uid="{00000000-0005-0000-0000-0000D4CE0000}"/>
    <cellStyle name="SAPBEXHLevel1 4 5 2 2 2" xfId="32848" xr:uid="{00000000-0005-0000-0000-0000D5CE0000}"/>
    <cellStyle name="SAPBEXHLevel1 4 5 2 2 2 2" xfId="54673" xr:uid="{00000000-0005-0000-0000-0000D6CE0000}"/>
    <cellStyle name="SAPBEXHLevel1 4 5 2 2 3" xfId="54672" xr:uid="{00000000-0005-0000-0000-0000D7CE0000}"/>
    <cellStyle name="SAPBEXHLevel1 4 5 2 3" xfId="32849" xr:uid="{00000000-0005-0000-0000-0000D8CE0000}"/>
    <cellStyle name="SAPBEXHLevel1 4 5 2 3 2" xfId="54675" xr:uid="{00000000-0005-0000-0000-0000D9CE0000}"/>
    <cellStyle name="SAPBEXHLevel1 4 5 2 3 3" xfId="54674" xr:uid="{00000000-0005-0000-0000-0000DACE0000}"/>
    <cellStyle name="SAPBEXHLevel1 4 5 2 4" xfId="54676" xr:uid="{00000000-0005-0000-0000-0000DBCE0000}"/>
    <cellStyle name="SAPBEXHLevel1 4 5 2 5" xfId="54671" xr:uid="{00000000-0005-0000-0000-0000DCCE0000}"/>
    <cellStyle name="SAPBEXHLevel1 4 5 3" xfId="32850" xr:uid="{00000000-0005-0000-0000-0000DDCE0000}"/>
    <cellStyle name="SAPBEXHLevel1 4 5 3 2" xfId="32851" xr:uid="{00000000-0005-0000-0000-0000DECE0000}"/>
    <cellStyle name="SAPBEXHLevel1 4 5 3 2 2" xfId="32852" xr:uid="{00000000-0005-0000-0000-0000DFCE0000}"/>
    <cellStyle name="SAPBEXHLevel1 4 5 3 2 2 2" xfId="54679" xr:uid="{00000000-0005-0000-0000-0000E0CE0000}"/>
    <cellStyle name="SAPBEXHLevel1 4 5 3 2 3" xfId="54678" xr:uid="{00000000-0005-0000-0000-0000E1CE0000}"/>
    <cellStyle name="SAPBEXHLevel1 4 5 3 3" xfId="32853" xr:uid="{00000000-0005-0000-0000-0000E2CE0000}"/>
    <cellStyle name="SAPBEXHLevel1 4 5 3 3 2" xfId="54681" xr:uid="{00000000-0005-0000-0000-0000E3CE0000}"/>
    <cellStyle name="SAPBEXHLevel1 4 5 3 3 3" xfId="54680" xr:uid="{00000000-0005-0000-0000-0000E4CE0000}"/>
    <cellStyle name="SAPBEXHLevel1 4 5 3 4" xfId="54682" xr:uid="{00000000-0005-0000-0000-0000E5CE0000}"/>
    <cellStyle name="SAPBEXHLevel1 4 5 3 5" xfId="54677" xr:uid="{00000000-0005-0000-0000-0000E6CE0000}"/>
    <cellStyle name="SAPBEXHLevel1 4 5 4" xfId="32854" xr:uid="{00000000-0005-0000-0000-0000E7CE0000}"/>
    <cellStyle name="SAPBEXHLevel1 4 5 4 2" xfId="32855" xr:uid="{00000000-0005-0000-0000-0000E8CE0000}"/>
    <cellStyle name="SAPBEXHLevel1 4 5 4 2 2" xfId="54684" xr:uid="{00000000-0005-0000-0000-0000E9CE0000}"/>
    <cellStyle name="SAPBEXHLevel1 4 5 4 3" xfId="54683" xr:uid="{00000000-0005-0000-0000-0000EACE0000}"/>
    <cellStyle name="SAPBEXHLevel1 4 5 5" xfId="32856" xr:uid="{00000000-0005-0000-0000-0000EBCE0000}"/>
    <cellStyle name="SAPBEXHLevel1 4 5 5 2" xfId="54686" xr:uid="{00000000-0005-0000-0000-0000ECCE0000}"/>
    <cellStyle name="SAPBEXHLevel1 4 5 5 3" xfId="54685" xr:uid="{00000000-0005-0000-0000-0000EDCE0000}"/>
    <cellStyle name="SAPBEXHLevel1 4 5 6" xfId="54687" xr:uid="{00000000-0005-0000-0000-0000EECE0000}"/>
    <cellStyle name="SAPBEXHLevel1 4 5 7" xfId="54670" xr:uid="{00000000-0005-0000-0000-0000EFCE0000}"/>
    <cellStyle name="SAPBEXHLevel1 4 6" xfId="32857" xr:uid="{00000000-0005-0000-0000-0000F0CE0000}"/>
    <cellStyle name="SAPBEXHLevel1 4 6 2" xfId="32858" xr:uid="{00000000-0005-0000-0000-0000F1CE0000}"/>
    <cellStyle name="SAPBEXHLevel1 4 6 2 2" xfId="32859" xr:uid="{00000000-0005-0000-0000-0000F2CE0000}"/>
    <cellStyle name="SAPBEXHLevel1 4 6 2 2 2" xfId="54690" xr:uid="{00000000-0005-0000-0000-0000F3CE0000}"/>
    <cellStyle name="SAPBEXHLevel1 4 6 2 3" xfId="54689" xr:uid="{00000000-0005-0000-0000-0000F4CE0000}"/>
    <cellStyle name="SAPBEXHLevel1 4 6 3" xfId="32860" xr:uid="{00000000-0005-0000-0000-0000F5CE0000}"/>
    <cellStyle name="SAPBEXHLevel1 4 6 3 2" xfId="54692" xr:uid="{00000000-0005-0000-0000-0000F6CE0000}"/>
    <cellStyle name="SAPBEXHLevel1 4 6 3 3" xfId="54691" xr:uid="{00000000-0005-0000-0000-0000F7CE0000}"/>
    <cellStyle name="SAPBEXHLevel1 4 6 4" xfId="54693" xr:uid="{00000000-0005-0000-0000-0000F8CE0000}"/>
    <cellStyle name="SAPBEXHLevel1 4 6 5" xfId="54688" xr:uid="{00000000-0005-0000-0000-0000F9CE0000}"/>
    <cellStyle name="SAPBEXHLevel1 4 7" xfId="32861" xr:uid="{00000000-0005-0000-0000-0000FACE0000}"/>
    <cellStyle name="SAPBEXHLevel1 4 7 2" xfId="32862" xr:uid="{00000000-0005-0000-0000-0000FBCE0000}"/>
    <cellStyle name="SAPBEXHLevel1 4 7 2 2" xfId="32863" xr:uid="{00000000-0005-0000-0000-0000FCCE0000}"/>
    <cellStyle name="SAPBEXHLevel1 4 7 2 2 2" xfId="54696" xr:uid="{00000000-0005-0000-0000-0000FDCE0000}"/>
    <cellStyle name="SAPBEXHLevel1 4 7 2 3" xfId="54695" xr:uid="{00000000-0005-0000-0000-0000FECE0000}"/>
    <cellStyle name="SAPBEXHLevel1 4 7 3" xfId="32864" xr:uid="{00000000-0005-0000-0000-0000FFCE0000}"/>
    <cellStyle name="SAPBEXHLevel1 4 7 3 2" xfId="54697" xr:uid="{00000000-0005-0000-0000-000000CF0000}"/>
    <cellStyle name="SAPBEXHLevel1 4 7 4" xfId="40997" xr:uid="{00000000-0005-0000-0000-000001CF0000}"/>
    <cellStyle name="SAPBEXHLevel1 4 7 5" xfId="54694" xr:uid="{00000000-0005-0000-0000-000002CF0000}"/>
    <cellStyle name="SAPBEXHLevel1 4 8" xfId="32865" xr:uid="{00000000-0005-0000-0000-000003CF0000}"/>
    <cellStyle name="SAPBEXHLevel1 4 8 2" xfId="32866" xr:uid="{00000000-0005-0000-0000-000004CF0000}"/>
    <cellStyle name="SAPBEXHLevel1 4 8 2 2" xfId="32867" xr:uid="{00000000-0005-0000-0000-000005CF0000}"/>
    <cellStyle name="SAPBEXHLevel1 4 8 2 2 2" xfId="54700" xr:uid="{00000000-0005-0000-0000-000006CF0000}"/>
    <cellStyle name="SAPBEXHLevel1 4 8 2 3" xfId="54699" xr:uid="{00000000-0005-0000-0000-000007CF0000}"/>
    <cellStyle name="SAPBEXHLevel1 4 8 3" xfId="32868" xr:uid="{00000000-0005-0000-0000-000008CF0000}"/>
    <cellStyle name="SAPBEXHLevel1 4 8 3 2" xfId="54701" xr:uid="{00000000-0005-0000-0000-000009CF0000}"/>
    <cellStyle name="SAPBEXHLevel1 4 8 4" xfId="40999" xr:uid="{00000000-0005-0000-0000-00000ACF0000}"/>
    <cellStyle name="SAPBEXHLevel1 4 8 5" xfId="54698" xr:uid="{00000000-0005-0000-0000-00000BCF0000}"/>
    <cellStyle name="SAPBEXHLevel1 4 9" xfId="32869" xr:uid="{00000000-0005-0000-0000-00000CCF0000}"/>
    <cellStyle name="SAPBEXHLevel1 4 9 2" xfId="54702" xr:uid="{00000000-0005-0000-0000-00000DCF0000}"/>
    <cellStyle name="SAPBEXHLevel1 5" xfId="32870" xr:uid="{00000000-0005-0000-0000-00000ECF0000}"/>
    <cellStyle name="SAPBEXHLevel1 5 10" xfId="54703" xr:uid="{00000000-0005-0000-0000-00000FCF0000}"/>
    <cellStyle name="SAPBEXHLevel1 5 2" xfId="32871" xr:uid="{00000000-0005-0000-0000-000010CF0000}"/>
    <cellStyle name="SAPBEXHLevel1 5 2 2" xfId="32872" xr:uid="{00000000-0005-0000-0000-000011CF0000}"/>
    <cellStyle name="SAPBEXHLevel1 5 2 2 2" xfId="32873" xr:uid="{00000000-0005-0000-0000-000012CF0000}"/>
    <cellStyle name="SAPBEXHLevel1 5 2 2 2 2" xfId="32874" xr:uid="{00000000-0005-0000-0000-000013CF0000}"/>
    <cellStyle name="SAPBEXHLevel1 5 2 2 2 2 2" xfId="32875" xr:uid="{00000000-0005-0000-0000-000014CF0000}"/>
    <cellStyle name="SAPBEXHLevel1 5 2 2 2 2 2 2" xfId="54708" xr:uid="{00000000-0005-0000-0000-000015CF0000}"/>
    <cellStyle name="SAPBEXHLevel1 5 2 2 2 2 3" xfId="54707" xr:uid="{00000000-0005-0000-0000-000016CF0000}"/>
    <cellStyle name="SAPBEXHLevel1 5 2 2 2 3" xfId="32876" xr:uid="{00000000-0005-0000-0000-000017CF0000}"/>
    <cellStyle name="SAPBEXHLevel1 5 2 2 2 3 2" xfId="54709" xr:uid="{00000000-0005-0000-0000-000018CF0000}"/>
    <cellStyle name="SAPBEXHLevel1 5 2 2 2 4" xfId="54706" xr:uid="{00000000-0005-0000-0000-000019CF0000}"/>
    <cellStyle name="SAPBEXHLevel1 5 2 2 3" xfId="32877" xr:uid="{00000000-0005-0000-0000-00001ACF0000}"/>
    <cellStyle name="SAPBEXHLevel1 5 2 2 3 2" xfId="54711" xr:uid="{00000000-0005-0000-0000-00001BCF0000}"/>
    <cellStyle name="SAPBEXHLevel1 5 2 2 3 3" xfId="54710" xr:uid="{00000000-0005-0000-0000-00001CCF0000}"/>
    <cellStyle name="SAPBEXHLevel1 5 2 2 4" xfId="54712" xr:uid="{00000000-0005-0000-0000-00001DCF0000}"/>
    <cellStyle name="SAPBEXHLevel1 5 2 2 5" xfId="54705" xr:uid="{00000000-0005-0000-0000-00001ECF0000}"/>
    <cellStyle name="SAPBEXHLevel1 5 2 3" xfId="32878" xr:uid="{00000000-0005-0000-0000-00001FCF0000}"/>
    <cellStyle name="SAPBEXHLevel1 5 2 3 2" xfId="32879" xr:uid="{00000000-0005-0000-0000-000020CF0000}"/>
    <cellStyle name="SAPBEXHLevel1 5 2 3 2 2" xfId="32880" xr:uid="{00000000-0005-0000-0000-000021CF0000}"/>
    <cellStyle name="SAPBEXHLevel1 5 2 3 2 2 2" xfId="54715" xr:uid="{00000000-0005-0000-0000-000022CF0000}"/>
    <cellStyle name="SAPBEXHLevel1 5 2 3 2 3" xfId="54714" xr:uid="{00000000-0005-0000-0000-000023CF0000}"/>
    <cellStyle name="SAPBEXHLevel1 5 2 3 3" xfId="32881" xr:uid="{00000000-0005-0000-0000-000024CF0000}"/>
    <cellStyle name="SAPBEXHLevel1 5 2 3 3 2" xfId="54717" xr:uid="{00000000-0005-0000-0000-000025CF0000}"/>
    <cellStyle name="SAPBEXHLevel1 5 2 3 3 3" xfId="54716" xr:uid="{00000000-0005-0000-0000-000026CF0000}"/>
    <cellStyle name="SAPBEXHLevel1 5 2 3 4" xfId="54718" xr:uid="{00000000-0005-0000-0000-000027CF0000}"/>
    <cellStyle name="SAPBEXHLevel1 5 2 3 5" xfId="54713" xr:uid="{00000000-0005-0000-0000-000028CF0000}"/>
    <cellStyle name="SAPBEXHLevel1 5 2 4" xfId="32882" xr:uid="{00000000-0005-0000-0000-000029CF0000}"/>
    <cellStyle name="SAPBEXHLevel1 5 2 4 2" xfId="32883" xr:uid="{00000000-0005-0000-0000-00002ACF0000}"/>
    <cellStyle name="SAPBEXHLevel1 5 2 4 2 2" xfId="32884" xr:uid="{00000000-0005-0000-0000-00002BCF0000}"/>
    <cellStyle name="SAPBEXHLevel1 5 2 4 2 2 2" xfId="54721" xr:uid="{00000000-0005-0000-0000-00002CCF0000}"/>
    <cellStyle name="SAPBEXHLevel1 5 2 4 2 3" xfId="54720" xr:uid="{00000000-0005-0000-0000-00002DCF0000}"/>
    <cellStyle name="SAPBEXHLevel1 5 2 4 3" xfId="32885" xr:uid="{00000000-0005-0000-0000-00002ECF0000}"/>
    <cellStyle name="SAPBEXHLevel1 5 2 4 3 2" xfId="54722" xr:uid="{00000000-0005-0000-0000-00002FCF0000}"/>
    <cellStyle name="SAPBEXHLevel1 5 2 4 4" xfId="41007" xr:uid="{00000000-0005-0000-0000-000030CF0000}"/>
    <cellStyle name="SAPBEXHLevel1 5 2 4 5" xfId="54719" xr:uid="{00000000-0005-0000-0000-000031CF0000}"/>
    <cellStyle name="SAPBEXHLevel1 5 2 5" xfId="32886" xr:uid="{00000000-0005-0000-0000-000032CF0000}"/>
    <cellStyle name="SAPBEXHLevel1 5 2 5 2" xfId="32887" xr:uid="{00000000-0005-0000-0000-000033CF0000}"/>
    <cellStyle name="SAPBEXHLevel1 5 2 5 2 2" xfId="32888" xr:uid="{00000000-0005-0000-0000-000034CF0000}"/>
    <cellStyle name="SAPBEXHLevel1 5 2 5 2 2 2" xfId="54725" xr:uid="{00000000-0005-0000-0000-000035CF0000}"/>
    <cellStyle name="SAPBEXHLevel1 5 2 5 2 3" xfId="54724" xr:uid="{00000000-0005-0000-0000-000036CF0000}"/>
    <cellStyle name="SAPBEXHLevel1 5 2 5 3" xfId="32889" xr:uid="{00000000-0005-0000-0000-000037CF0000}"/>
    <cellStyle name="SAPBEXHLevel1 5 2 5 3 2" xfId="54726" xr:uid="{00000000-0005-0000-0000-000038CF0000}"/>
    <cellStyle name="SAPBEXHLevel1 5 2 5 4" xfId="41009" xr:uid="{00000000-0005-0000-0000-000039CF0000}"/>
    <cellStyle name="SAPBEXHLevel1 5 2 5 5" xfId="54723" xr:uid="{00000000-0005-0000-0000-00003ACF0000}"/>
    <cellStyle name="SAPBEXHLevel1 5 2 6" xfId="32890" xr:uid="{00000000-0005-0000-0000-00003BCF0000}"/>
    <cellStyle name="SAPBEXHLevel1 5 2 6 2" xfId="54727" xr:uid="{00000000-0005-0000-0000-00003CCF0000}"/>
    <cellStyle name="SAPBEXHLevel1 5 2 7" xfId="54704" xr:uid="{00000000-0005-0000-0000-00003DCF0000}"/>
    <cellStyle name="SAPBEXHLevel1 5 3" xfId="32891" xr:uid="{00000000-0005-0000-0000-00003ECF0000}"/>
    <cellStyle name="SAPBEXHLevel1 5 3 2" xfId="32892" xr:uid="{00000000-0005-0000-0000-00003FCF0000}"/>
    <cellStyle name="SAPBEXHLevel1 5 3 2 2" xfId="32893" xr:uid="{00000000-0005-0000-0000-000040CF0000}"/>
    <cellStyle name="SAPBEXHLevel1 5 3 2 2 2" xfId="32894" xr:uid="{00000000-0005-0000-0000-000041CF0000}"/>
    <cellStyle name="SAPBEXHLevel1 5 3 2 2 2 2" xfId="32895" xr:uid="{00000000-0005-0000-0000-000042CF0000}"/>
    <cellStyle name="SAPBEXHLevel1 5 3 2 2 2 2 2" xfId="54732" xr:uid="{00000000-0005-0000-0000-000043CF0000}"/>
    <cellStyle name="SAPBEXHLevel1 5 3 2 2 2 3" xfId="54731" xr:uid="{00000000-0005-0000-0000-000044CF0000}"/>
    <cellStyle name="SAPBEXHLevel1 5 3 2 2 3" xfId="32896" xr:uid="{00000000-0005-0000-0000-000045CF0000}"/>
    <cellStyle name="SAPBEXHLevel1 5 3 2 2 3 2" xfId="54733" xr:uid="{00000000-0005-0000-0000-000046CF0000}"/>
    <cellStyle name="SAPBEXHLevel1 5 3 2 2 4" xfId="54730" xr:uid="{00000000-0005-0000-0000-000047CF0000}"/>
    <cellStyle name="SAPBEXHLevel1 5 3 2 3" xfId="32897" xr:uid="{00000000-0005-0000-0000-000048CF0000}"/>
    <cellStyle name="SAPBEXHLevel1 5 3 2 3 2" xfId="54735" xr:uid="{00000000-0005-0000-0000-000049CF0000}"/>
    <cellStyle name="SAPBEXHLevel1 5 3 2 3 3" xfId="54734" xr:uid="{00000000-0005-0000-0000-00004ACF0000}"/>
    <cellStyle name="SAPBEXHLevel1 5 3 2 4" xfId="54736" xr:uid="{00000000-0005-0000-0000-00004BCF0000}"/>
    <cellStyle name="SAPBEXHLevel1 5 3 2 5" xfId="54729" xr:uid="{00000000-0005-0000-0000-00004CCF0000}"/>
    <cellStyle name="SAPBEXHLevel1 5 3 3" xfId="32898" xr:uid="{00000000-0005-0000-0000-00004DCF0000}"/>
    <cellStyle name="SAPBEXHLevel1 5 3 3 2" xfId="32899" xr:uid="{00000000-0005-0000-0000-00004ECF0000}"/>
    <cellStyle name="SAPBEXHLevel1 5 3 3 2 2" xfId="32900" xr:uid="{00000000-0005-0000-0000-00004FCF0000}"/>
    <cellStyle name="SAPBEXHLevel1 5 3 3 2 2 2" xfId="54739" xr:uid="{00000000-0005-0000-0000-000050CF0000}"/>
    <cellStyle name="SAPBEXHLevel1 5 3 3 2 3" xfId="54738" xr:uid="{00000000-0005-0000-0000-000051CF0000}"/>
    <cellStyle name="SAPBEXHLevel1 5 3 3 3" xfId="32901" xr:uid="{00000000-0005-0000-0000-000052CF0000}"/>
    <cellStyle name="SAPBEXHLevel1 5 3 3 3 2" xfId="54741" xr:uid="{00000000-0005-0000-0000-000053CF0000}"/>
    <cellStyle name="SAPBEXHLevel1 5 3 3 3 3" xfId="54740" xr:uid="{00000000-0005-0000-0000-000054CF0000}"/>
    <cellStyle name="SAPBEXHLevel1 5 3 3 4" xfId="54742" xr:uid="{00000000-0005-0000-0000-000055CF0000}"/>
    <cellStyle name="SAPBEXHLevel1 5 3 3 5" xfId="54737" xr:uid="{00000000-0005-0000-0000-000056CF0000}"/>
    <cellStyle name="SAPBEXHLevel1 5 3 4" xfId="32902" xr:uid="{00000000-0005-0000-0000-000057CF0000}"/>
    <cellStyle name="SAPBEXHLevel1 5 3 4 2" xfId="32903" xr:uid="{00000000-0005-0000-0000-000058CF0000}"/>
    <cellStyle name="SAPBEXHLevel1 5 3 4 2 2" xfId="32904" xr:uid="{00000000-0005-0000-0000-000059CF0000}"/>
    <cellStyle name="SAPBEXHLevel1 5 3 4 2 2 2" xfId="54745" xr:uid="{00000000-0005-0000-0000-00005ACF0000}"/>
    <cellStyle name="SAPBEXHLevel1 5 3 4 2 3" xfId="54744" xr:uid="{00000000-0005-0000-0000-00005BCF0000}"/>
    <cellStyle name="SAPBEXHLevel1 5 3 4 3" xfId="32905" xr:uid="{00000000-0005-0000-0000-00005CCF0000}"/>
    <cellStyle name="SAPBEXHLevel1 5 3 4 3 2" xfId="54746" xr:uid="{00000000-0005-0000-0000-00005DCF0000}"/>
    <cellStyle name="SAPBEXHLevel1 5 3 4 4" xfId="41016" xr:uid="{00000000-0005-0000-0000-00005ECF0000}"/>
    <cellStyle name="SAPBEXHLevel1 5 3 4 5" xfId="54743" xr:uid="{00000000-0005-0000-0000-00005FCF0000}"/>
    <cellStyle name="SAPBEXHLevel1 5 3 5" xfId="32906" xr:uid="{00000000-0005-0000-0000-000060CF0000}"/>
    <cellStyle name="SAPBEXHLevel1 5 3 5 2" xfId="32907" xr:uid="{00000000-0005-0000-0000-000061CF0000}"/>
    <cellStyle name="SAPBEXHLevel1 5 3 5 2 2" xfId="32908" xr:uid="{00000000-0005-0000-0000-000062CF0000}"/>
    <cellStyle name="SAPBEXHLevel1 5 3 5 2 2 2" xfId="54749" xr:uid="{00000000-0005-0000-0000-000063CF0000}"/>
    <cellStyle name="SAPBEXHLevel1 5 3 5 2 3" xfId="54748" xr:uid="{00000000-0005-0000-0000-000064CF0000}"/>
    <cellStyle name="SAPBEXHLevel1 5 3 5 3" xfId="32909" xr:uid="{00000000-0005-0000-0000-000065CF0000}"/>
    <cellStyle name="SAPBEXHLevel1 5 3 5 3 2" xfId="54750" xr:uid="{00000000-0005-0000-0000-000066CF0000}"/>
    <cellStyle name="SAPBEXHLevel1 5 3 5 4" xfId="41018" xr:uid="{00000000-0005-0000-0000-000067CF0000}"/>
    <cellStyle name="SAPBEXHLevel1 5 3 5 5" xfId="54747" xr:uid="{00000000-0005-0000-0000-000068CF0000}"/>
    <cellStyle name="SAPBEXHLevel1 5 3 6" xfId="32910" xr:uid="{00000000-0005-0000-0000-000069CF0000}"/>
    <cellStyle name="SAPBEXHLevel1 5 3 6 2" xfId="54751" xr:uid="{00000000-0005-0000-0000-00006ACF0000}"/>
    <cellStyle name="SAPBEXHLevel1 5 3 7" xfId="54728" xr:uid="{00000000-0005-0000-0000-00006BCF0000}"/>
    <cellStyle name="SAPBEXHLevel1 5 4" xfId="32911" xr:uid="{00000000-0005-0000-0000-00006CCF0000}"/>
    <cellStyle name="SAPBEXHLevel1 5 4 2" xfId="32912" xr:uid="{00000000-0005-0000-0000-00006DCF0000}"/>
    <cellStyle name="SAPBEXHLevel1 5 4 2 2" xfId="32913" xr:uid="{00000000-0005-0000-0000-00006ECF0000}"/>
    <cellStyle name="SAPBEXHLevel1 5 4 2 2 2" xfId="32914" xr:uid="{00000000-0005-0000-0000-00006FCF0000}"/>
    <cellStyle name="SAPBEXHLevel1 5 4 2 2 2 2" xfId="54755" xr:uid="{00000000-0005-0000-0000-000070CF0000}"/>
    <cellStyle name="SAPBEXHLevel1 5 4 2 2 3" xfId="54754" xr:uid="{00000000-0005-0000-0000-000071CF0000}"/>
    <cellStyle name="SAPBEXHLevel1 5 4 2 3" xfId="32915" xr:uid="{00000000-0005-0000-0000-000072CF0000}"/>
    <cellStyle name="SAPBEXHLevel1 5 4 2 3 2" xfId="54757" xr:uid="{00000000-0005-0000-0000-000073CF0000}"/>
    <cellStyle name="SAPBEXHLevel1 5 4 2 3 3" xfId="54756" xr:uid="{00000000-0005-0000-0000-000074CF0000}"/>
    <cellStyle name="SAPBEXHLevel1 5 4 2 4" xfId="54758" xr:uid="{00000000-0005-0000-0000-000075CF0000}"/>
    <cellStyle name="SAPBEXHLevel1 5 4 2 5" xfId="54753" xr:uid="{00000000-0005-0000-0000-000076CF0000}"/>
    <cellStyle name="SAPBEXHLevel1 5 4 3" xfId="32916" xr:uid="{00000000-0005-0000-0000-000077CF0000}"/>
    <cellStyle name="SAPBEXHLevel1 5 4 3 2" xfId="32917" xr:uid="{00000000-0005-0000-0000-000078CF0000}"/>
    <cellStyle name="SAPBEXHLevel1 5 4 3 2 2" xfId="32918" xr:uid="{00000000-0005-0000-0000-000079CF0000}"/>
    <cellStyle name="SAPBEXHLevel1 5 4 3 2 2 2" xfId="54761" xr:uid="{00000000-0005-0000-0000-00007ACF0000}"/>
    <cellStyle name="SAPBEXHLevel1 5 4 3 2 3" xfId="54760" xr:uid="{00000000-0005-0000-0000-00007BCF0000}"/>
    <cellStyle name="SAPBEXHLevel1 5 4 3 3" xfId="32919" xr:uid="{00000000-0005-0000-0000-00007CCF0000}"/>
    <cellStyle name="SAPBEXHLevel1 5 4 3 3 2" xfId="54763" xr:uid="{00000000-0005-0000-0000-00007DCF0000}"/>
    <cellStyle name="SAPBEXHLevel1 5 4 3 3 3" xfId="54762" xr:uid="{00000000-0005-0000-0000-00007ECF0000}"/>
    <cellStyle name="SAPBEXHLevel1 5 4 3 4" xfId="54764" xr:uid="{00000000-0005-0000-0000-00007FCF0000}"/>
    <cellStyle name="SAPBEXHLevel1 5 4 3 5" xfId="54759" xr:uid="{00000000-0005-0000-0000-000080CF0000}"/>
    <cellStyle name="SAPBEXHLevel1 5 4 4" xfId="32920" xr:uid="{00000000-0005-0000-0000-000081CF0000}"/>
    <cellStyle name="SAPBEXHLevel1 5 4 4 2" xfId="32921" xr:uid="{00000000-0005-0000-0000-000082CF0000}"/>
    <cellStyle name="SAPBEXHLevel1 5 4 4 2 2" xfId="32922" xr:uid="{00000000-0005-0000-0000-000083CF0000}"/>
    <cellStyle name="SAPBEXHLevel1 5 4 4 2 2 2" xfId="54767" xr:uid="{00000000-0005-0000-0000-000084CF0000}"/>
    <cellStyle name="SAPBEXHLevel1 5 4 4 2 3" xfId="54766" xr:uid="{00000000-0005-0000-0000-000085CF0000}"/>
    <cellStyle name="SAPBEXHLevel1 5 4 4 3" xfId="32923" xr:uid="{00000000-0005-0000-0000-000086CF0000}"/>
    <cellStyle name="SAPBEXHLevel1 5 4 4 3 2" xfId="54768" xr:uid="{00000000-0005-0000-0000-000087CF0000}"/>
    <cellStyle name="SAPBEXHLevel1 5 4 4 4" xfId="54765" xr:uid="{00000000-0005-0000-0000-000088CF0000}"/>
    <cellStyle name="SAPBEXHLevel1 5 4 5" xfId="32924" xr:uid="{00000000-0005-0000-0000-000089CF0000}"/>
    <cellStyle name="SAPBEXHLevel1 5 4 5 2" xfId="54770" xr:uid="{00000000-0005-0000-0000-00008ACF0000}"/>
    <cellStyle name="SAPBEXHLevel1 5 4 5 3" xfId="54769" xr:uid="{00000000-0005-0000-0000-00008BCF0000}"/>
    <cellStyle name="SAPBEXHLevel1 5 4 6" xfId="54771" xr:uid="{00000000-0005-0000-0000-00008CCF0000}"/>
    <cellStyle name="SAPBEXHLevel1 5 4 7" xfId="54752" xr:uid="{00000000-0005-0000-0000-00008DCF0000}"/>
    <cellStyle name="SAPBEXHLevel1 5 5" xfId="32925" xr:uid="{00000000-0005-0000-0000-00008ECF0000}"/>
    <cellStyle name="SAPBEXHLevel1 5 5 2" xfId="32926" xr:uid="{00000000-0005-0000-0000-00008FCF0000}"/>
    <cellStyle name="SAPBEXHLevel1 5 5 2 2" xfId="32927" xr:uid="{00000000-0005-0000-0000-000090CF0000}"/>
    <cellStyle name="SAPBEXHLevel1 5 5 2 2 2" xfId="32928" xr:uid="{00000000-0005-0000-0000-000091CF0000}"/>
    <cellStyle name="SAPBEXHLevel1 5 5 2 2 2 2" xfId="54775" xr:uid="{00000000-0005-0000-0000-000092CF0000}"/>
    <cellStyle name="SAPBEXHLevel1 5 5 2 2 3" xfId="54774" xr:uid="{00000000-0005-0000-0000-000093CF0000}"/>
    <cellStyle name="SAPBEXHLevel1 5 5 2 3" xfId="32929" xr:uid="{00000000-0005-0000-0000-000094CF0000}"/>
    <cellStyle name="SAPBEXHLevel1 5 5 2 3 2" xfId="54777" xr:uid="{00000000-0005-0000-0000-000095CF0000}"/>
    <cellStyle name="SAPBEXHLevel1 5 5 2 3 3" xfId="54776" xr:uid="{00000000-0005-0000-0000-000096CF0000}"/>
    <cellStyle name="SAPBEXHLevel1 5 5 2 4" xfId="54778" xr:uid="{00000000-0005-0000-0000-000097CF0000}"/>
    <cellStyle name="SAPBEXHLevel1 5 5 2 5" xfId="54773" xr:uid="{00000000-0005-0000-0000-000098CF0000}"/>
    <cellStyle name="SAPBEXHLevel1 5 5 3" xfId="32930" xr:uid="{00000000-0005-0000-0000-000099CF0000}"/>
    <cellStyle name="SAPBEXHLevel1 5 5 3 2" xfId="32931" xr:uid="{00000000-0005-0000-0000-00009ACF0000}"/>
    <cellStyle name="SAPBEXHLevel1 5 5 3 2 2" xfId="32932" xr:uid="{00000000-0005-0000-0000-00009BCF0000}"/>
    <cellStyle name="SAPBEXHLevel1 5 5 3 2 2 2" xfId="54781" xr:uid="{00000000-0005-0000-0000-00009CCF0000}"/>
    <cellStyle name="SAPBEXHLevel1 5 5 3 2 3" xfId="54780" xr:uid="{00000000-0005-0000-0000-00009DCF0000}"/>
    <cellStyle name="SAPBEXHLevel1 5 5 3 3" xfId="32933" xr:uid="{00000000-0005-0000-0000-00009ECF0000}"/>
    <cellStyle name="SAPBEXHLevel1 5 5 3 3 2" xfId="54783" xr:uid="{00000000-0005-0000-0000-00009FCF0000}"/>
    <cellStyle name="SAPBEXHLevel1 5 5 3 3 3" xfId="54782" xr:uid="{00000000-0005-0000-0000-0000A0CF0000}"/>
    <cellStyle name="SAPBEXHLevel1 5 5 3 4" xfId="54784" xr:uid="{00000000-0005-0000-0000-0000A1CF0000}"/>
    <cellStyle name="SAPBEXHLevel1 5 5 3 5" xfId="54779" xr:uid="{00000000-0005-0000-0000-0000A2CF0000}"/>
    <cellStyle name="SAPBEXHLevel1 5 5 4" xfId="32934" xr:uid="{00000000-0005-0000-0000-0000A3CF0000}"/>
    <cellStyle name="SAPBEXHLevel1 5 5 4 2" xfId="32935" xr:uid="{00000000-0005-0000-0000-0000A4CF0000}"/>
    <cellStyle name="SAPBEXHLevel1 5 5 4 2 2" xfId="54786" xr:uid="{00000000-0005-0000-0000-0000A5CF0000}"/>
    <cellStyle name="SAPBEXHLevel1 5 5 4 3" xfId="54785" xr:uid="{00000000-0005-0000-0000-0000A6CF0000}"/>
    <cellStyle name="SAPBEXHLevel1 5 5 5" xfId="32936" xr:uid="{00000000-0005-0000-0000-0000A7CF0000}"/>
    <cellStyle name="SAPBEXHLevel1 5 5 5 2" xfId="54788" xr:uid="{00000000-0005-0000-0000-0000A8CF0000}"/>
    <cellStyle name="SAPBEXHLevel1 5 5 5 3" xfId="54787" xr:uid="{00000000-0005-0000-0000-0000A9CF0000}"/>
    <cellStyle name="SAPBEXHLevel1 5 5 6" xfId="54789" xr:uid="{00000000-0005-0000-0000-0000AACF0000}"/>
    <cellStyle name="SAPBEXHLevel1 5 5 7" xfId="54772" xr:uid="{00000000-0005-0000-0000-0000ABCF0000}"/>
    <cellStyle name="SAPBEXHLevel1 5 6" xfId="32937" xr:uid="{00000000-0005-0000-0000-0000ACCF0000}"/>
    <cellStyle name="SAPBEXHLevel1 5 6 2" xfId="32938" xr:uid="{00000000-0005-0000-0000-0000ADCF0000}"/>
    <cellStyle name="SAPBEXHLevel1 5 6 2 2" xfId="32939" xr:uid="{00000000-0005-0000-0000-0000AECF0000}"/>
    <cellStyle name="SAPBEXHLevel1 5 6 2 2 2" xfId="54792" xr:uid="{00000000-0005-0000-0000-0000AFCF0000}"/>
    <cellStyle name="SAPBEXHLevel1 5 6 2 3" xfId="54791" xr:uid="{00000000-0005-0000-0000-0000B0CF0000}"/>
    <cellStyle name="SAPBEXHLevel1 5 6 3" xfId="32940" xr:uid="{00000000-0005-0000-0000-0000B1CF0000}"/>
    <cellStyle name="SAPBEXHLevel1 5 6 3 2" xfId="54794" xr:uid="{00000000-0005-0000-0000-0000B2CF0000}"/>
    <cellStyle name="SAPBEXHLevel1 5 6 3 3" xfId="54793" xr:uid="{00000000-0005-0000-0000-0000B3CF0000}"/>
    <cellStyle name="SAPBEXHLevel1 5 6 4" xfId="54795" xr:uid="{00000000-0005-0000-0000-0000B4CF0000}"/>
    <cellStyle name="SAPBEXHLevel1 5 6 5" xfId="54790" xr:uid="{00000000-0005-0000-0000-0000B5CF0000}"/>
    <cellStyle name="SAPBEXHLevel1 5 7" xfId="32941" xr:uid="{00000000-0005-0000-0000-0000B6CF0000}"/>
    <cellStyle name="SAPBEXHLevel1 5 7 2" xfId="32942" xr:uid="{00000000-0005-0000-0000-0000B7CF0000}"/>
    <cellStyle name="SAPBEXHLevel1 5 7 2 2" xfId="32943" xr:uid="{00000000-0005-0000-0000-0000B8CF0000}"/>
    <cellStyle name="SAPBEXHLevel1 5 7 2 2 2" xfId="54798" xr:uid="{00000000-0005-0000-0000-0000B9CF0000}"/>
    <cellStyle name="SAPBEXHLevel1 5 7 2 3" xfId="54797" xr:uid="{00000000-0005-0000-0000-0000BACF0000}"/>
    <cellStyle name="SAPBEXHLevel1 5 7 3" xfId="32944" xr:uid="{00000000-0005-0000-0000-0000BBCF0000}"/>
    <cellStyle name="SAPBEXHLevel1 5 7 3 2" xfId="54799" xr:uid="{00000000-0005-0000-0000-0000BCCF0000}"/>
    <cellStyle name="SAPBEXHLevel1 5 7 4" xfId="41041" xr:uid="{00000000-0005-0000-0000-0000BDCF0000}"/>
    <cellStyle name="SAPBEXHLevel1 5 7 5" xfId="54796" xr:uid="{00000000-0005-0000-0000-0000BECF0000}"/>
    <cellStyle name="SAPBEXHLevel1 5 8" xfId="32945" xr:uid="{00000000-0005-0000-0000-0000BFCF0000}"/>
    <cellStyle name="SAPBEXHLevel1 5 8 2" xfId="32946" xr:uid="{00000000-0005-0000-0000-0000C0CF0000}"/>
    <cellStyle name="SAPBEXHLevel1 5 8 2 2" xfId="32947" xr:uid="{00000000-0005-0000-0000-0000C1CF0000}"/>
    <cellStyle name="SAPBEXHLevel1 5 8 2 2 2" xfId="54802" xr:uid="{00000000-0005-0000-0000-0000C2CF0000}"/>
    <cellStyle name="SAPBEXHLevel1 5 8 2 3" xfId="54801" xr:uid="{00000000-0005-0000-0000-0000C3CF0000}"/>
    <cellStyle name="SAPBEXHLevel1 5 8 3" xfId="32948" xr:uid="{00000000-0005-0000-0000-0000C4CF0000}"/>
    <cellStyle name="SAPBEXHLevel1 5 8 3 2" xfId="54803" xr:uid="{00000000-0005-0000-0000-0000C5CF0000}"/>
    <cellStyle name="SAPBEXHLevel1 5 8 4" xfId="41043" xr:uid="{00000000-0005-0000-0000-0000C6CF0000}"/>
    <cellStyle name="SAPBEXHLevel1 5 8 5" xfId="54800" xr:uid="{00000000-0005-0000-0000-0000C7CF0000}"/>
    <cellStyle name="SAPBEXHLevel1 5 9" xfId="32949" xr:uid="{00000000-0005-0000-0000-0000C8CF0000}"/>
    <cellStyle name="SAPBEXHLevel1 5 9 2" xfId="54804" xr:uid="{00000000-0005-0000-0000-0000C9CF0000}"/>
    <cellStyle name="SAPBEXHLevel1 6" xfId="32950" xr:uid="{00000000-0005-0000-0000-0000CACF0000}"/>
    <cellStyle name="SAPBEXHLevel1 6 10" xfId="54805" xr:uid="{00000000-0005-0000-0000-0000CBCF0000}"/>
    <cellStyle name="SAPBEXHLevel1 6 2" xfId="32951" xr:uid="{00000000-0005-0000-0000-0000CCCF0000}"/>
    <cellStyle name="SAPBEXHLevel1 6 2 2" xfId="32952" xr:uid="{00000000-0005-0000-0000-0000CDCF0000}"/>
    <cellStyle name="SAPBEXHLevel1 6 2 2 2" xfId="32953" xr:uid="{00000000-0005-0000-0000-0000CECF0000}"/>
    <cellStyle name="SAPBEXHLevel1 6 2 2 2 2" xfId="32954" xr:uid="{00000000-0005-0000-0000-0000CFCF0000}"/>
    <cellStyle name="SAPBEXHLevel1 6 2 2 2 2 2" xfId="32955" xr:uid="{00000000-0005-0000-0000-0000D0CF0000}"/>
    <cellStyle name="SAPBEXHLevel1 6 2 2 2 2 2 2" xfId="54810" xr:uid="{00000000-0005-0000-0000-0000D1CF0000}"/>
    <cellStyle name="SAPBEXHLevel1 6 2 2 2 2 3" xfId="54809" xr:uid="{00000000-0005-0000-0000-0000D2CF0000}"/>
    <cellStyle name="SAPBEXHLevel1 6 2 2 2 3" xfId="32956" xr:uid="{00000000-0005-0000-0000-0000D3CF0000}"/>
    <cellStyle name="SAPBEXHLevel1 6 2 2 2 3 2" xfId="54811" xr:uid="{00000000-0005-0000-0000-0000D4CF0000}"/>
    <cellStyle name="SAPBEXHLevel1 6 2 2 2 4" xfId="54808" xr:uid="{00000000-0005-0000-0000-0000D5CF0000}"/>
    <cellStyle name="SAPBEXHLevel1 6 2 2 3" xfId="32957" xr:uid="{00000000-0005-0000-0000-0000D6CF0000}"/>
    <cellStyle name="SAPBEXHLevel1 6 2 2 3 2" xfId="54813" xr:uid="{00000000-0005-0000-0000-0000D7CF0000}"/>
    <cellStyle name="SAPBEXHLevel1 6 2 2 3 3" xfId="54812" xr:uid="{00000000-0005-0000-0000-0000D8CF0000}"/>
    <cellStyle name="SAPBEXHLevel1 6 2 2 4" xfId="54814" xr:uid="{00000000-0005-0000-0000-0000D9CF0000}"/>
    <cellStyle name="SAPBEXHLevel1 6 2 2 5" xfId="54807" xr:uid="{00000000-0005-0000-0000-0000DACF0000}"/>
    <cellStyle name="SAPBEXHLevel1 6 2 3" xfId="32958" xr:uid="{00000000-0005-0000-0000-0000DBCF0000}"/>
    <cellStyle name="SAPBEXHLevel1 6 2 3 2" xfId="32959" xr:uid="{00000000-0005-0000-0000-0000DCCF0000}"/>
    <cellStyle name="SAPBEXHLevel1 6 2 3 2 2" xfId="32960" xr:uid="{00000000-0005-0000-0000-0000DDCF0000}"/>
    <cellStyle name="SAPBEXHLevel1 6 2 3 2 2 2" xfId="54817" xr:uid="{00000000-0005-0000-0000-0000DECF0000}"/>
    <cellStyle name="SAPBEXHLevel1 6 2 3 2 3" xfId="54816" xr:uid="{00000000-0005-0000-0000-0000DFCF0000}"/>
    <cellStyle name="SAPBEXHLevel1 6 2 3 3" xfId="32961" xr:uid="{00000000-0005-0000-0000-0000E0CF0000}"/>
    <cellStyle name="SAPBEXHLevel1 6 2 3 3 2" xfId="54819" xr:uid="{00000000-0005-0000-0000-0000E1CF0000}"/>
    <cellStyle name="SAPBEXHLevel1 6 2 3 3 3" xfId="54818" xr:uid="{00000000-0005-0000-0000-0000E2CF0000}"/>
    <cellStyle name="SAPBEXHLevel1 6 2 3 4" xfId="54820" xr:uid="{00000000-0005-0000-0000-0000E3CF0000}"/>
    <cellStyle name="SAPBEXHLevel1 6 2 3 5" xfId="54815" xr:uid="{00000000-0005-0000-0000-0000E4CF0000}"/>
    <cellStyle name="SAPBEXHLevel1 6 2 4" xfId="32962" xr:uid="{00000000-0005-0000-0000-0000E5CF0000}"/>
    <cellStyle name="SAPBEXHLevel1 6 2 4 2" xfId="32963" xr:uid="{00000000-0005-0000-0000-0000E6CF0000}"/>
    <cellStyle name="SAPBEXHLevel1 6 2 4 2 2" xfId="32964" xr:uid="{00000000-0005-0000-0000-0000E7CF0000}"/>
    <cellStyle name="SAPBEXHLevel1 6 2 4 2 2 2" xfId="54823" xr:uid="{00000000-0005-0000-0000-0000E8CF0000}"/>
    <cellStyle name="SAPBEXHLevel1 6 2 4 2 3" xfId="54822" xr:uid="{00000000-0005-0000-0000-0000E9CF0000}"/>
    <cellStyle name="SAPBEXHLevel1 6 2 4 3" xfId="32965" xr:uid="{00000000-0005-0000-0000-0000EACF0000}"/>
    <cellStyle name="SAPBEXHLevel1 6 2 4 3 2" xfId="54824" xr:uid="{00000000-0005-0000-0000-0000EBCF0000}"/>
    <cellStyle name="SAPBEXHLevel1 6 2 4 4" xfId="41051" xr:uid="{00000000-0005-0000-0000-0000ECCF0000}"/>
    <cellStyle name="SAPBEXHLevel1 6 2 4 5" xfId="54821" xr:uid="{00000000-0005-0000-0000-0000EDCF0000}"/>
    <cellStyle name="SAPBEXHLevel1 6 2 5" xfId="32966" xr:uid="{00000000-0005-0000-0000-0000EECF0000}"/>
    <cellStyle name="SAPBEXHLevel1 6 2 5 2" xfId="32967" xr:uid="{00000000-0005-0000-0000-0000EFCF0000}"/>
    <cellStyle name="SAPBEXHLevel1 6 2 5 2 2" xfId="32968" xr:uid="{00000000-0005-0000-0000-0000F0CF0000}"/>
    <cellStyle name="SAPBEXHLevel1 6 2 5 2 2 2" xfId="54827" xr:uid="{00000000-0005-0000-0000-0000F1CF0000}"/>
    <cellStyle name="SAPBEXHLevel1 6 2 5 2 3" xfId="54826" xr:uid="{00000000-0005-0000-0000-0000F2CF0000}"/>
    <cellStyle name="SAPBEXHLevel1 6 2 5 3" xfId="32969" xr:uid="{00000000-0005-0000-0000-0000F3CF0000}"/>
    <cellStyle name="SAPBEXHLevel1 6 2 5 3 2" xfId="54828" xr:uid="{00000000-0005-0000-0000-0000F4CF0000}"/>
    <cellStyle name="SAPBEXHLevel1 6 2 5 4" xfId="41053" xr:uid="{00000000-0005-0000-0000-0000F5CF0000}"/>
    <cellStyle name="SAPBEXHLevel1 6 2 5 5" xfId="54825" xr:uid="{00000000-0005-0000-0000-0000F6CF0000}"/>
    <cellStyle name="SAPBEXHLevel1 6 2 6" xfId="32970" xr:uid="{00000000-0005-0000-0000-0000F7CF0000}"/>
    <cellStyle name="SAPBEXHLevel1 6 2 6 2" xfId="54829" xr:uid="{00000000-0005-0000-0000-0000F8CF0000}"/>
    <cellStyle name="SAPBEXHLevel1 6 2 7" xfId="54806" xr:uid="{00000000-0005-0000-0000-0000F9CF0000}"/>
    <cellStyle name="SAPBEXHLevel1 6 3" xfId="32971" xr:uid="{00000000-0005-0000-0000-0000FACF0000}"/>
    <cellStyle name="SAPBEXHLevel1 6 3 2" xfId="32972" xr:uid="{00000000-0005-0000-0000-0000FBCF0000}"/>
    <cellStyle name="SAPBEXHLevel1 6 3 2 2" xfId="32973" xr:uid="{00000000-0005-0000-0000-0000FCCF0000}"/>
    <cellStyle name="SAPBEXHLevel1 6 3 2 2 2" xfId="32974" xr:uid="{00000000-0005-0000-0000-0000FDCF0000}"/>
    <cellStyle name="SAPBEXHLevel1 6 3 2 2 2 2" xfId="32975" xr:uid="{00000000-0005-0000-0000-0000FECF0000}"/>
    <cellStyle name="SAPBEXHLevel1 6 3 2 2 2 2 2" xfId="54834" xr:uid="{00000000-0005-0000-0000-0000FFCF0000}"/>
    <cellStyle name="SAPBEXHLevel1 6 3 2 2 2 3" xfId="54833" xr:uid="{00000000-0005-0000-0000-000000D00000}"/>
    <cellStyle name="SAPBEXHLevel1 6 3 2 2 3" xfId="32976" xr:uid="{00000000-0005-0000-0000-000001D00000}"/>
    <cellStyle name="SAPBEXHLevel1 6 3 2 2 3 2" xfId="54835" xr:uid="{00000000-0005-0000-0000-000002D00000}"/>
    <cellStyle name="SAPBEXHLevel1 6 3 2 2 4" xfId="54832" xr:uid="{00000000-0005-0000-0000-000003D00000}"/>
    <cellStyle name="SAPBEXHLevel1 6 3 2 3" xfId="32977" xr:uid="{00000000-0005-0000-0000-000004D00000}"/>
    <cellStyle name="SAPBEXHLevel1 6 3 2 3 2" xfId="54837" xr:uid="{00000000-0005-0000-0000-000005D00000}"/>
    <cellStyle name="SAPBEXHLevel1 6 3 2 3 3" xfId="54836" xr:uid="{00000000-0005-0000-0000-000006D00000}"/>
    <cellStyle name="SAPBEXHLevel1 6 3 2 4" xfId="54838" xr:uid="{00000000-0005-0000-0000-000007D00000}"/>
    <cellStyle name="SAPBEXHLevel1 6 3 2 5" xfId="54831" xr:uid="{00000000-0005-0000-0000-000008D00000}"/>
    <cellStyle name="SAPBEXHLevel1 6 3 3" xfId="32978" xr:uid="{00000000-0005-0000-0000-000009D00000}"/>
    <cellStyle name="SAPBEXHLevel1 6 3 3 2" xfId="32979" xr:uid="{00000000-0005-0000-0000-00000AD00000}"/>
    <cellStyle name="SAPBEXHLevel1 6 3 3 2 2" xfId="32980" xr:uid="{00000000-0005-0000-0000-00000BD00000}"/>
    <cellStyle name="SAPBEXHLevel1 6 3 3 2 2 2" xfId="54841" xr:uid="{00000000-0005-0000-0000-00000CD00000}"/>
    <cellStyle name="SAPBEXHLevel1 6 3 3 2 3" xfId="54840" xr:uid="{00000000-0005-0000-0000-00000DD00000}"/>
    <cellStyle name="SAPBEXHLevel1 6 3 3 3" xfId="32981" xr:uid="{00000000-0005-0000-0000-00000ED00000}"/>
    <cellStyle name="SAPBEXHLevel1 6 3 3 3 2" xfId="54843" xr:uid="{00000000-0005-0000-0000-00000FD00000}"/>
    <cellStyle name="SAPBEXHLevel1 6 3 3 3 3" xfId="54842" xr:uid="{00000000-0005-0000-0000-000010D00000}"/>
    <cellStyle name="SAPBEXHLevel1 6 3 3 4" xfId="54844" xr:uid="{00000000-0005-0000-0000-000011D00000}"/>
    <cellStyle name="SAPBEXHLevel1 6 3 3 5" xfId="54839" xr:uid="{00000000-0005-0000-0000-000012D00000}"/>
    <cellStyle name="SAPBEXHLevel1 6 3 4" xfId="32982" xr:uid="{00000000-0005-0000-0000-000013D00000}"/>
    <cellStyle name="SAPBEXHLevel1 6 3 4 2" xfId="32983" xr:uid="{00000000-0005-0000-0000-000014D00000}"/>
    <cellStyle name="SAPBEXHLevel1 6 3 4 2 2" xfId="32984" xr:uid="{00000000-0005-0000-0000-000015D00000}"/>
    <cellStyle name="SAPBEXHLevel1 6 3 4 2 2 2" xfId="54847" xr:uid="{00000000-0005-0000-0000-000016D00000}"/>
    <cellStyle name="SAPBEXHLevel1 6 3 4 2 3" xfId="54846" xr:uid="{00000000-0005-0000-0000-000017D00000}"/>
    <cellStyle name="SAPBEXHLevel1 6 3 4 3" xfId="32985" xr:uid="{00000000-0005-0000-0000-000018D00000}"/>
    <cellStyle name="SAPBEXHLevel1 6 3 4 3 2" xfId="54848" xr:uid="{00000000-0005-0000-0000-000019D00000}"/>
    <cellStyle name="SAPBEXHLevel1 6 3 4 4" xfId="41054" xr:uid="{00000000-0005-0000-0000-00001AD00000}"/>
    <cellStyle name="SAPBEXHLevel1 6 3 4 5" xfId="54845" xr:uid="{00000000-0005-0000-0000-00001BD00000}"/>
    <cellStyle name="SAPBEXHLevel1 6 3 5" xfId="32986" xr:uid="{00000000-0005-0000-0000-00001CD00000}"/>
    <cellStyle name="SAPBEXHLevel1 6 3 5 2" xfId="32987" xr:uid="{00000000-0005-0000-0000-00001DD00000}"/>
    <cellStyle name="SAPBEXHLevel1 6 3 5 2 2" xfId="32988" xr:uid="{00000000-0005-0000-0000-00001ED00000}"/>
    <cellStyle name="SAPBEXHLevel1 6 3 5 2 2 2" xfId="54851" xr:uid="{00000000-0005-0000-0000-00001FD00000}"/>
    <cellStyle name="SAPBEXHLevel1 6 3 5 2 3" xfId="54850" xr:uid="{00000000-0005-0000-0000-000020D00000}"/>
    <cellStyle name="SAPBEXHLevel1 6 3 5 3" xfId="32989" xr:uid="{00000000-0005-0000-0000-000021D00000}"/>
    <cellStyle name="SAPBEXHLevel1 6 3 5 3 2" xfId="54852" xr:uid="{00000000-0005-0000-0000-000022D00000}"/>
    <cellStyle name="SAPBEXHLevel1 6 3 5 4" xfId="41055" xr:uid="{00000000-0005-0000-0000-000023D00000}"/>
    <cellStyle name="SAPBEXHLevel1 6 3 5 5" xfId="54849" xr:uid="{00000000-0005-0000-0000-000024D00000}"/>
    <cellStyle name="SAPBEXHLevel1 6 3 6" xfId="32990" xr:uid="{00000000-0005-0000-0000-000025D00000}"/>
    <cellStyle name="SAPBEXHLevel1 6 3 6 2" xfId="54853" xr:uid="{00000000-0005-0000-0000-000026D00000}"/>
    <cellStyle name="SAPBEXHLevel1 6 3 7" xfId="54830" xr:uid="{00000000-0005-0000-0000-000027D00000}"/>
    <cellStyle name="SAPBEXHLevel1 6 4" xfId="32991" xr:uid="{00000000-0005-0000-0000-000028D00000}"/>
    <cellStyle name="SAPBEXHLevel1 6 4 2" xfId="32992" xr:uid="{00000000-0005-0000-0000-000029D00000}"/>
    <cellStyle name="SAPBEXHLevel1 6 4 2 2" xfId="32993" xr:uid="{00000000-0005-0000-0000-00002AD00000}"/>
    <cellStyle name="SAPBEXHLevel1 6 4 2 2 2" xfId="32994" xr:uid="{00000000-0005-0000-0000-00002BD00000}"/>
    <cellStyle name="SAPBEXHLevel1 6 4 2 2 2 2" xfId="54857" xr:uid="{00000000-0005-0000-0000-00002CD00000}"/>
    <cellStyle name="SAPBEXHLevel1 6 4 2 2 3" xfId="54856" xr:uid="{00000000-0005-0000-0000-00002DD00000}"/>
    <cellStyle name="SAPBEXHLevel1 6 4 2 3" xfId="32995" xr:uid="{00000000-0005-0000-0000-00002ED00000}"/>
    <cellStyle name="SAPBEXHLevel1 6 4 2 3 2" xfId="54859" xr:uid="{00000000-0005-0000-0000-00002FD00000}"/>
    <cellStyle name="SAPBEXHLevel1 6 4 2 3 3" xfId="54858" xr:uid="{00000000-0005-0000-0000-000030D00000}"/>
    <cellStyle name="SAPBEXHLevel1 6 4 2 4" xfId="54860" xr:uid="{00000000-0005-0000-0000-000031D00000}"/>
    <cellStyle name="SAPBEXHLevel1 6 4 2 5" xfId="54855" xr:uid="{00000000-0005-0000-0000-000032D00000}"/>
    <cellStyle name="SAPBEXHLevel1 6 4 3" xfId="32996" xr:uid="{00000000-0005-0000-0000-000033D00000}"/>
    <cellStyle name="SAPBEXHLevel1 6 4 3 2" xfId="32997" xr:uid="{00000000-0005-0000-0000-000034D00000}"/>
    <cellStyle name="SAPBEXHLevel1 6 4 3 2 2" xfId="32998" xr:uid="{00000000-0005-0000-0000-000035D00000}"/>
    <cellStyle name="SAPBEXHLevel1 6 4 3 2 2 2" xfId="54863" xr:uid="{00000000-0005-0000-0000-000036D00000}"/>
    <cellStyle name="SAPBEXHLevel1 6 4 3 2 3" xfId="54862" xr:uid="{00000000-0005-0000-0000-000037D00000}"/>
    <cellStyle name="SAPBEXHLevel1 6 4 3 3" xfId="32999" xr:uid="{00000000-0005-0000-0000-000038D00000}"/>
    <cellStyle name="SAPBEXHLevel1 6 4 3 3 2" xfId="54865" xr:uid="{00000000-0005-0000-0000-000039D00000}"/>
    <cellStyle name="SAPBEXHLevel1 6 4 3 3 3" xfId="54864" xr:uid="{00000000-0005-0000-0000-00003AD00000}"/>
    <cellStyle name="SAPBEXHLevel1 6 4 3 4" xfId="54866" xr:uid="{00000000-0005-0000-0000-00003BD00000}"/>
    <cellStyle name="SAPBEXHLevel1 6 4 3 5" xfId="54861" xr:uid="{00000000-0005-0000-0000-00003CD00000}"/>
    <cellStyle name="SAPBEXHLevel1 6 4 4" xfId="33000" xr:uid="{00000000-0005-0000-0000-00003DD00000}"/>
    <cellStyle name="SAPBEXHLevel1 6 4 4 2" xfId="33001" xr:uid="{00000000-0005-0000-0000-00003ED00000}"/>
    <cellStyle name="SAPBEXHLevel1 6 4 4 2 2" xfId="33002" xr:uid="{00000000-0005-0000-0000-00003FD00000}"/>
    <cellStyle name="SAPBEXHLevel1 6 4 4 2 2 2" xfId="54869" xr:uid="{00000000-0005-0000-0000-000040D00000}"/>
    <cellStyle name="SAPBEXHLevel1 6 4 4 2 3" xfId="54868" xr:uid="{00000000-0005-0000-0000-000041D00000}"/>
    <cellStyle name="SAPBEXHLevel1 6 4 4 3" xfId="33003" xr:uid="{00000000-0005-0000-0000-000042D00000}"/>
    <cellStyle name="SAPBEXHLevel1 6 4 4 3 2" xfId="54870" xr:uid="{00000000-0005-0000-0000-000043D00000}"/>
    <cellStyle name="SAPBEXHLevel1 6 4 4 4" xfId="54867" xr:uid="{00000000-0005-0000-0000-000044D00000}"/>
    <cellStyle name="SAPBEXHLevel1 6 4 5" xfId="33004" xr:uid="{00000000-0005-0000-0000-000045D00000}"/>
    <cellStyle name="SAPBEXHLevel1 6 4 5 2" xfId="54872" xr:uid="{00000000-0005-0000-0000-000046D00000}"/>
    <cellStyle name="SAPBEXHLevel1 6 4 5 3" xfId="54871" xr:uid="{00000000-0005-0000-0000-000047D00000}"/>
    <cellStyle name="SAPBEXHLevel1 6 4 6" xfId="54873" xr:uid="{00000000-0005-0000-0000-000048D00000}"/>
    <cellStyle name="SAPBEXHLevel1 6 4 7" xfId="54854" xr:uid="{00000000-0005-0000-0000-000049D00000}"/>
    <cellStyle name="SAPBEXHLevel1 6 5" xfId="33005" xr:uid="{00000000-0005-0000-0000-00004AD00000}"/>
    <cellStyle name="SAPBEXHLevel1 6 5 2" xfId="33006" xr:uid="{00000000-0005-0000-0000-00004BD00000}"/>
    <cellStyle name="SAPBEXHLevel1 6 5 2 2" xfId="33007" xr:uid="{00000000-0005-0000-0000-00004CD00000}"/>
    <cellStyle name="SAPBEXHLevel1 6 5 2 2 2" xfId="33008" xr:uid="{00000000-0005-0000-0000-00004DD00000}"/>
    <cellStyle name="SAPBEXHLevel1 6 5 2 2 2 2" xfId="54877" xr:uid="{00000000-0005-0000-0000-00004ED00000}"/>
    <cellStyle name="SAPBEXHLevel1 6 5 2 2 3" xfId="54876" xr:uid="{00000000-0005-0000-0000-00004FD00000}"/>
    <cellStyle name="SAPBEXHLevel1 6 5 2 3" xfId="33009" xr:uid="{00000000-0005-0000-0000-000050D00000}"/>
    <cellStyle name="SAPBEXHLevel1 6 5 2 3 2" xfId="54879" xr:uid="{00000000-0005-0000-0000-000051D00000}"/>
    <cellStyle name="SAPBEXHLevel1 6 5 2 3 3" xfId="54878" xr:uid="{00000000-0005-0000-0000-000052D00000}"/>
    <cellStyle name="SAPBEXHLevel1 6 5 2 4" xfId="54880" xr:uid="{00000000-0005-0000-0000-000053D00000}"/>
    <cellStyle name="SAPBEXHLevel1 6 5 2 5" xfId="54875" xr:uid="{00000000-0005-0000-0000-000054D00000}"/>
    <cellStyle name="SAPBEXHLevel1 6 5 3" xfId="33010" xr:uid="{00000000-0005-0000-0000-000055D00000}"/>
    <cellStyle name="SAPBEXHLevel1 6 5 3 2" xfId="33011" xr:uid="{00000000-0005-0000-0000-000056D00000}"/>
    <cellStyle name="SAPBEXHLevel1 6 5 3 2 2" xfId="33012" xr:uid="{00000000-0005-0000-0000-000057D00000}"/>
    <cellStyle name="SAPBEXHLevel1 6 5 3 2 2 2" xfId="54883" xr:uid="{00000000-0005-0000-0000-000058D00000}"/>
    <cellStyle name="SAPBEXHLevel1 6 5 3 2 3" xfId="54882" xr:uid="{00000000-0005-0000-0000-000059D00000}"/>
    <cellStyle name="SAPBEXHLevel1 6 5 3 3" xfId="33013" xr:uid="{00000000-0005-0000-0000-00005AD00000}"/>
    <cellStyle name="SAPBEXHLevel1 6 5 3 3 2" xfId="54885" xr:uid="{00000000-0005-0000-0000-00005BD00000}"/>
    <cellStyle name="SAPBEXHLevel1 6 5 3 3 3" xfId="54884" xr:uid="{00000000-0005-0000-0000-00005CD00000}"/>
    <cellStyle name="SAPBEXHLevel1 6 5 3 4" xfId="54886" xr:uid="{00000000-0005-0000-0000-00005DD00000}"/>
    <cellStyle name="SAPBEXHLevel1 6 5 3 5" xfId="54881" xr:uid="{00000000-0005-0000-0000-00005ED00000}"/>
    <cellStyle name="SAPBEXHLevel1 6 5 4" xfId="33014" xr:uid="{00000000-0005-0000-0000-00005FD00000}"/>
    <cellStyle name="SAPBEXHLevel1 6 5 4 2" xfId="33015" xr:uid="{00000000-0005-0000-0000-000060D00000}"/>
    <cellStyle name="SAPBEXHLevel1 6 5 4 2 2" xfId="54888" xr:uid="{00000000-0005-0000-0000-000061D00000}"/>
    <cellStyle name="SAPBEXHLevel1 6 5 4 3" xfId="54887" xr:uid="{00000000-0005-0000-0000-000062D00000}"/>
    <cellStyle name="SAPBEXHLevel1 6 5 5" xfId="33016" xr:uid="{00000000-0005-0000-0000-000063D00000}"/>
    <cellStyle name="SAPBEXHLevel1 6 5 5 2" xfId="54890" xr:uid="{00000000-0005-0000-0000-000064D00000}"/>
    <cellStyle name="SAPBEXHLevel1 6 5 5 3" xfId="54889" xr:uid="{00000000-0005-0000-0000-000065D00000}"/>
    <cellStyle name="SAPBEXHLevel1 6 5 6" xfId="54891" xr:uid="{00000000-0005-0000-0000-000066D00000}"/>
    <cellStyle name="SAPBEXHLevel1 6 5 7" xfId="54874" xr:uid="{00000000-0005-0000-0000-000067D00000}"/>
    <cellStyle name="SAPBEXHLevel1 6 6" xfId="33017" xr:uid="{00000000-0005-0000-0000-000068D00000}"/>
    <cellStyle name="SAPBEXHLevel1 6 6 2" xfId="33018" xr:uid="{00000000-0005-0000-0000-000069D00000}"/>
    <cellStyle name="SAPBEXHLevel1 6 6 2 2" xfId="33019" xr:uid="{00000000-0005-0000-0000-00006AD00000}"/>
    <cellStyle name="SAPBEXHLevel1 6 6 2 2 2" xfId="54894" xr:uid="{00000000-0005-0000-0000-00006BD00000}"/>
    <cellStyle name="SAPBEXHLevel1 6 6 2 3" xfId="54893" xr:uid="{00000000-0005-0000-0000-00006CD00000}"/>
    <cellStyle name="SAPBEXHLevel1 6 6 3" xfId="33020" xr:uid="{00000000-0005-0000-0000-00006DD00000}"/>
    <cellStyle name="SAPBEXHLevel1 6 6 3 2" xfId="54896" xr:uid="{00000000-0005-0000-0000-00006ED00000}"/>
    <cellStyle name="SAPBEXHLevel1 6 6 3 3" xfId="54895" xr:uid="{00000000-0005-0000-0000-00006FD00000}"/>
    <cellStyle name="SAPBEXHLevel1 6 6 4" xfId="54897" xr:uid="{00000000-0005-0000-0000-000070D00000}"/>
    <cellStyle name="SAPBEXHLevel1 6 6 5" xfId="54892" xr:uid="{00000000-0005-0000-0000-000071D00000}"/>
    <cellStyle name="SAPBEXHLevel1 6 7" xfId="33021" xr:uid="{00000000-0005-0000-0000-000072D00000}"/>
    <cellStyle name="SAPBEXHLevel1 6 7 2" xfId="33022" xr:uid="{00000000-0005-0000-0000-000073D00000}"/>
    <cellStyle name="SAPBEXHLevel1 6 7 2 2" xfId="33023" xr:uid="{00000000-0005-0000-0000-000074D00000}"/>
    <cellStyle name="SAPBEXHLevel1 6 7 2 2 2" xfId="54900" xr:uid="{00000000-0005-0000-0000-000075D00000}"/>
    <cellStyle name="SAPBEXHLevel1 6 7 2 3" xfId="54899" xr:uid="{00000000-0005-0000-0000-000076D00000}"/>
    <cellStyle name="SAPBEXHLevel1 6 7 3" xfId="33024" xr:uid="{00000000-0005-0000-0000-000077D00000}"/>
    <cellStyle name="SAPBEXHLevel1 6 7 3 2" xfId="54901" xr:uid="{00000000-0005-0000-0000-000078D00000}"/>
    <cellStyle name="SAPBEXHLevel1 6 7 4" xfId="41056" xr:uid="{00000000-0005-0000-0000-000079D00000}"/>
    <cellStyle name="SAPBEXHLevel1 6 7 5" xfId="54898" xr:uid="{00000000-0005-0000-0000-00007AD00000}"/>
    <cellStyle name="SAPBEXHLevel1 6 8" xfId="33025" xr:uid="{00000000-0005-0000-0000-00007BD00000}"/>
    <cellStyle name="SAPBEXHLevel1 6 8 2" xfId="33026" xr:uid="{00000000-0005-0000-0000-00007CD00000}"/>
    <cellStyle name="SAPBEXHLevel1 6 8 2 2" xfId="33027" xr:uid="{00000000-0005-0000-0000-00007DD00000}"/>
    <cellStyle name="SAPBEXHLevel1 6 8 2 2 2" xfId="54904" xr:uid="{00000000-0005-0000-0000-00007ED00000}"/>
    <cellStyle name="SAPBEXHLevel1 6 8 2 3" xfId="54903" xr:uid="{00000000-0005-0000-0000-00007FD00000}"/>
    <cellStyle name="SAPBEXHLevel1 6 8 3" xfId="33028" xr:uid="{00000000-0005-0000-0000-000080D00000}"/>
    <cellStyle name="SAPBEXHLevel1 6 8 3 2" xfId="54905" xr:uid="{00000000-0005-0000-0000-000081D00000}"/>
    <cellStyle name="SAPBEXHLevel1 6 8 4" xfId="41057" xr:uid="{00000000-0005-0000-0000-000082D00000}"/>
    <cellStyle name="SAPBEXHLevel1 6 8 5" xfId="54902" xr:uid="{00000000-0005-0000-0000-000083D00000}"/>
    <cellStyle name="SAPBEXHLevel1 6 9" xfId="33029" xr:uid="{00000000-0005-0000-0000-000084D00000}"/>
    <cellStyle name="SAPBEXHLevel1 6 9 2" xfId="54906" xr:uid="{00000000-0005-0000-0000-000085D00000}"/>
    <cellStyle name="SAPBEXHLevel1 7" xfId="33030" xr:uid="{00000000-0005-0000-0000-000086D00000}"/>
    <cellStyle name="SAPBEXHLevel1 7 10" xfId="54907" xr:uid="{00000000-0005-0000-0000-000087D00000}"/>
    <cellStyle name="SAPBEXHLevel1 7 2" xfId="33031" xr:uid="{00000000-0005-0000-0000-000088D00000}"/>
    <cellStyle name="SAPBEXHLevel1 7 2 2" xfId="33032" xr:uid="{00000000-0005-0000-0000-000089D00000}"/>
    <cellStyle name="SAPBEXHLevel1 7 2 2 2" xfId="33033" xr:uid="{00000000-0005-0000-0000-00008AD00000}"/>
    <cellStyle name="SAPBEXHLevel1 7 2 2 2 2" xfId="33034" xr:uid="{00000000-0005-0000-0000-00008BD00000}"/>
    <cellStyle name="SAPBEXHLevel1 7 2 2 2 2 2" xfId="33035" xr:uid="{00000000-0005-0000-0000-00008CD00000}"/>
    <cellStyle name="SAPBEXHLevel1 7 2 2 2 2 2 2" xfId="54912" xr:uid="{00000000-0005-0000-0000-00008DD00000}"/>
    <cellStyle name="SAPBEXHLevel1 7 2 2 2 2 3" xfId="54911" xr:uid="{00000000-0005-0000-0000-00008ED00000}"/>
    <cellStyle name="SAPBEXHLevel1 7 2 2 2 3" xfId="33036" xr:uid="{00000000-0005-0000-0000-00008FD00000}"/>
    <cellStyle name="SAPBEXHLevel1 7 2 2 2 3 2" xfId="54913" xr:uid="{00000000-0005-0000-0000-000090D00000}"/>
    <cellStyle name="SAPBEXHLevel1 7 2 2 2 4" xfId="54910" xr:uid="{00000000-0005-0000-0000-000091D00000}"/>
    <cellStyle name="SAPBEXHLevel1 7 2 2 3" xfId="33037" xr:uid="{00000000-0005-0000-0000-000092D00000}"/>
    <cellStyle name="SAPBEXHLevel1 7 2 2 3 2" xfId="54915" xr:uid="{00000000-0005-0000-0000-000093D00000}"/>
    <cellStyle name="SAPBEXHLevel1 7 2 2 3 3" xfId="54914" xr:uid="{00000000-0005-0000-0000-000094D00000}"/>
    <cellStyle name="SAPBEXHLevel1 7 2 2 4" xfId="54916" xr:uid="{00000000-0005-0000-0000-000095D00000}"/>
    <cellStyle name="SAPBEXHLevel1 7 2 2 5" xfId="54909" xr:uid="{00000000-0005-0000-0000-000096D00000}"/>
    <cellStyle name="SAPBEXHLevel1 7 2 3" xfId="33038" xr:uid="{00000000-0005-0000-0000-000097D00000}"/>
    <cellStyle name="SAPBEXHLevel1 7 2 3 2" xfId="33039" xr:uid="{00000000-0005-0000-0000-000098D00000}"/>
    <cellStyle name="SAPBEXHLevel1 7 2 3 2 2" xfId="33040" xr:uid="{00000000-0005-0000-0000-000099D00000}"/>
    <cellStyle name="SAPBEXHLevel1 7 2 3 2 2 2" xfId="54919" xr:uid="{00000000-0005-0000-0000-00009AD00000}"/>
    <cellStyle name="SAPBEXHLevel1 7 2 3 2 3" xfId="54918" xr:uid="{00000000-0005-0000-0000-00009BD00000}"/>
    <cellStyle name="SAPBEXHLevel1 7 2 3 3" xfId="33041" xr:uid="{00000000-0005-0000-0000-00009CD00000}"/>
    <cellStyle name="SAPBEXHLevel1 7 2 3 3 2" xfId="54921" xr:uid="{00000000-0005-0000-0000-00009DD00000}"/>
    <cellStyle name="SAPBEXHLevel1 7 2 3 3 3" xfId="54920" xr:uid="{00000000-0005-0000-0000-00009ED00000}"/>
    <cellStyle name="SAPBEXHLevel1 7 2 3 4" xfId="54922" xr:uid="{00000000-0005-0000-0000-00009FD00000}"/>
    <cellStyle name="SAPBEXHLevel1 7 2 3 5" xfId="54917" xr:uid="{00000000-0005-0000-0000-0000A0D00000}"/>
    <cellStyle name="SAPBEXHLevel1 7 2 4" xfId="33042" xr:uid="{00000000-0005-0000-0000-0000A1D00000}"/>
    <cellStyle name="SAPBEXHLevel1 7 2 4 2" xfId="33043" xr:uid="{00000000-0005-0000-0000-0000A2D00000}"/>
    <cellStyle name="SAPBEXHLevel1 7 2 4 2 2" xfId="33044" xr:uid="{00000000-0005-0000-0000-0000A3D00000}"/>
    <cellStyle name="SAPBEXHLevel1 7 2 4 2 2 2" xfId="54925" xr:uid="{00000000-0005-0000-0000-0000A4D00000}"/>
    <cellStyle name="SAPBEXHLevel1 7 2 4 2 3" xfId="54924" xr:uid="{00000000-0005-0000-0000-0000A5D00000}"/>
    <cellStyle name="SAPBEXHLevel1 7 2 4 3" xfId="33045" xr:uid="{00000000-0005-0000-0000-0000A6D00000}"/>
    <cellStyle name="SAPBEXHLevel1 7 2 4 3 2" xfId="54926" xr:uid="{00000000-0005-0000-0000-0000A7D00000}"/>
    <cellStyle name="SAPBEXHLevel1 7 2 4 4" xfId="41058" xr:uid="{00000000-0005-0000-0000-0000A8D00000}"/>
    <cellStyle name="SAPBEXHLevel1 7 2 4 5" xfId="54923" xr:uid="{00000000-0005-0000-0000-0000A9D00000}"/>
    <cellStyle name="SAPBEXHLevel1 7 2 5" xfId="33046" xr:uid="{00000000-0005-0000-0000-0000AAD00000}"/>
    <cellStyle name="SAPBEXHLevel1 7 2 5 2" xfId="33047" xr:uid="{00000000-0005-0000-0000-0000ABD00000}"/>
    <cellStyle name="SAPBEXHLevel1 7 2 5 2 2" xfId="33048" xr:uid="{00000000-0005-0000-0000-0000ACD00000}"/>
    <cellStyle name="SAPBEXHLevel1 7 2 5 2 2 2" xfId="54929" xr:uid="{00000000-0005-0000-0000-0000ADD00000}"/>
    <cellStyle name="SAPBEXHLevel1 7 2 5 2 3" xfId="54928" xr:uid="{00000000-0005-0000-0000-0000AED00000}"/>
    <cellStyle name="SAPBEXHLevel1 7 2 5 3" xfId="33049" xr:uid="{00000000-0005-0000-0000-0000AFD00000}"/>
    <cellStyle name="SAPBEXHLevel1 7 2 5 3 2" xfId="54930" xr:uid="{00000000-0005-0000-0000-0000B0D00000}"/>
    <cellStyle name="SAPBEXHLevel1 7 2 5 4" xfId="41059" xr:uid="{00000000-0005-0000-0000-0000B1D00000}"/>
    <cellStyle name="SAPBEXHLevel1 7 2 5 5" xfId="54927" xr:uid="{00000000-0005-0000-0000-0000B2D00000}"/>
    <cellStyle name="SAPBEXHLevel1 7 2 6" xfId="33050" xr:uid="{00000000-0005-0000-0000-0000B3D00000}"/>
    <cellStyle name="SAPBEXHLevel1 7 2 6 2" xfId="54931" xr:uid="{00000000-0005-0000-0000-0000B4D00000}"/>
    <cellStyle name="SAPBEXHLevel1 7 2 7" xfId="54908" xr:uid="{00000000-0005-0000-0000-0000B5D00000}"/>
    <cellStyle name="SAPBEXHLevel1 7 3" xfId="33051" xr:uid="{00000000-0005-0000-0000-0000B6D00000}"/>
    <cellStyle name="SAPBEXHLevel1 7 3 2" xfId="33052" xr:uid="{00000000-0005-0000-0000-0000B7D00000}"/>
    <cellStyle name="SAPBEXHLevel1 7 3 2 2" xfId="33053" xr:uid="{00000000-0005-0000-0000-0000B8D00000}"/>
    <cellStyle name="SAPBEXHLevel1 7 3 2 2 2" xfId="33054" xr:uid="{00000000-0005-0000-0000-0000B9D00000}"/>
    <cellStyle name="SAPBEXHLevel1 7 3 2 2 2 2" xfId="33055" xr:uid="{00000000-0005-0000-0000-0000BAD00000}"/>
    <cellStyle name="SAPBEXHLevel1 7 3 2 2 2 2 2" xfId="54936" xr:uid="{00000000-0005-0000-0000-0000BBD00000}"/>
    <cellStyle name="SAPBEXHLevel1 7 3 2 2 2 3" xfId="54935" xr:uid="{00000000-0005-0000-0000-0000BCD00000}"/>
    <cellStyle name="SAPBEXHLevel1 7 3 2 2 3" xfId="33056" xr:uid="{00000000-0005-0000-0000-0000BDD00000}"/>
    <cellStyle name="SAPBEXHLevel1 7 3 2 2 3 2" xfId="54937" xr:uid="{00000000-0005-0000-0000-0000BED00000}"/>
    <cellStyle name="SAPBEXHLevel1 7 3 2 2 4" xfId="54934" xr:uid="{00000000-0005-0000-0000-0000BFD00000}"/>
    <cellStyle name="SAPBEXHLevel1 7 3 2 3" xfId="33057" xr:uid="{00000000-0005-0000-0000-0000C0D00000}"/>
    <cellStyle name="SAPBEXHLevel1 7 3 2 3 2" xfId="54939" xr:uid="{00000000-0005-0000-0000-0000C1D00000}"/>
    <cellStyle name="SAPBEXHLevel1 7 3 2 3 3" xfId="54938" xr:uid="{00000000-0005-0000-0000-0000C2D00000}"/>
    <cellStyle name="SAPBEXHLevel1 7 3 2 4" xfId="54940" xr:uid="{00000000-0005-0000-0000-0000C3D00000}"/>
    <cellStyle name="SAPBEXHLevel1 7 3 2 5" xfId="54933" xr:uid="{00000000-0005-0000-0000-0000C4D00000}"/>
    <cellStyle name="SAPBEXHLevel1 7 3 3" xfId="33058" xr:uid="{00000000-0005-0000-0000-0000C5D00000}"/>
    <cellStyle name="SAPBEXHLevel1 7 3 3 2" xfId="33059" xr:uid="{00000000-0005-0000-0000-0000C6D00000}"/>
    <cellStyle name="SAPBEXHLevel1 7 3 3 2 2" xfId="33060" xr:uid="{00000000-0005-0000-0000-0000C7D00000}"/>
    <cellStyle name="SAPBEXHLevel1 7 3 3 2 2 2" xfId="54943" xr:uid="{00000000-0005-0000-0000-0000C8D00000}"/>
    <cellStyle name="SAPBEXHLevel1 7 3 3 2 3" xfId="54942" xr:uid="{00000000-0005-0000-0000-0000C9D00000}"/>
    <cellStyle name="SAPBEXHLevel1 7 3 3 3" xfId="33061" xr:uid="{00000000-0005-0000-0000-0000CAD00000}"/>
    <cellStyle name="SAPBEXHLevel1 7 3 3 3 2" xfId="54945" xr:uid="{00000000-0005-0000-0000-0000CBD00000}"/>
    <cellStyle name="SAPBEXHLevel1 7 3 3 3 3" xfId="54944" xr:uid="{00000000-0005-0000-0000-0000CCD00000}"/>
    <cellStyle name="SAPBEXHLevel1 7 3 3 4" xfId="54946" xr:uid="{00000000-0005-0000-0000-0000CDD00000}"/>
    <cellStyle name="SAPBEXHLevel1 7 3 3 5" xfId="54941" xr:uid="{00000000-0005-0000-0000-0000CED00000}"/>
    <cellStyle name="SAPBEXHLevel1 7 3 4" xfId="33062" xr:uid="{00000000-0005-0000-0000-0000CFD00000}"/>
    <cellStyle name="SAPBEXHLevel1 7 3 4 2" xfId="33063" xr:uid="{00000000-0005-0000-0000-0000D0D00000}"/>
    <cellStyle name="SAPBEXHLevel1 7 3 4 2 2" xfId="33064" xr:uid="{00000000-0005-0000-0000-0000D1D00000}"/>
    <cellStyle name="SAPBEXHLevel1 7 3 4 2 2 2" xfId="54949" xr:uid="{00000000-0005-0000-0000-0000D2D00000}"/>
    <cellStyle name="SAPBEXHLevel1 7 3 4 2 3" xfId="54948" xr:uid="{00000000-0005-0000-0000-0000D3D00000}"/>
    <cellStyle name="SAPBEXHLevel1 7 3 4 3" xfId="33065" xr:uid="{00000000-0005-0000-0000-0000D4D00000}"/>
    <cellStyle name="SAPBEXHLevel1 7 3 4 3 2" xfId="54950" xr:uid="{00000000-0005-0000-0000-0000D5D00000}"/>
    <cellStyle name="SAPBEXHLevel1 7 3 4 4" xfId="41060" xr:uid="{00000000-0005-0000-0000-0000D6D00000}"/>
    <cellStyle name="SAPBEXHLevel1 7 3 4 5" xfId="54947" xr:uid="{00000000-0005-0000-0000-0000D7D00000}"/>
    <cellStyle name="SAPBEXHLevel1 7 3 5" xfId="33066" xr:uid="{00000000-0005-0000-0000-0000D8D00000}"/>
    <cellStyle name="SAPBEXHLevel1 7 3 5 2" xfId="33067" xr:uid="{00000000-0005-0000-0000-0000D9D00000}"/>
    <cellStyle name="SAPBEXHLevel1 7 3 5 2 2" xfId="33068" xr:uid="{00000000-0005-0000-0000-0000DAD00000}"/>
    <cellStyle name="SAPBEXHLevel1 7 3 5 2 2 2" xfId="54953" xr:uid="{00000000-0005-0000-0000-0000DBD00000}"/>
    <cellStyle name="SAPBEXHLevel1 7 3 5 2 3" xfId="54952" xr:uid="{00000000-0005-0000-0000-0000DCD00000}"/>
    <cellStyle name="SAPBEXHLevel1 7 3 5 3" xfId="33069" xr:uid="{00000000-0005-0000-0000-0000DDD00000}"/>
    <cellStyle name="SAPBEXHLevel1 7 3 5 3 2" xfId="54954" xr:uid="{00000000-0005-0000-0000-0000DED00000}"/>
    <cellStyle name="SAPBEXHLevel1 7 3 5 4" xfId="41061" xr:uid="{00000000-0005-0000-0000-0000DFD00000}"/>
    <cellStyle name="SAPBEXHLevel1 7 3 5 5" xfId="54951" xr:uid="{00000000-0005-0000-0000-0000E0D00000}"/>
    <cellStyle name="SAPBEXHLevel1 7 3 6" xfId="33070" xr:uid="{00000000-0005-0000-0000-0000E1D00000}"/>
    <cellStyle name="SAPBEXHLevel1 7 3 6 2" xfId="54955" xr:uid="{00000000-0005-0000-0000-0000E2D00000}"/>
    <cellStyle name="SAPBEXHLevel1 7 3 7" xfId="54932" xr:uid="{00000000-0005-0000-0000-0000E3D00000}"/>
    <cellStyle name="SAPBEXHLevel1 7 4" xfId="33071" xr:uid="{00000000-0005-0000-0000-0000E4D00000}"/>
    <cellStyle name="SAPBEXHLevel1 7 4 2" xfId="33072" xr:uid="{00000000-0005-0000-0000-0000E5D00000}"/>
    <cellStyle name="SAPBEXHLevel1 7 4 2 2" xfId="33073" xr:uid="{00000000-0005-0000-0000-0000E6D00000}"/>
    <cellStyle name="SAPBEXHLevel1 7 4 2 2 2" xfId="33074" xr:uid="{00000000-0005-0000-0000-0000E7D00000}"/>
    <cellStyle name="SAPBEXHLevel1 7 4 2 2 2 2" xfId="54959" xr:uid="{00000000-0005-0000-0000-0000E8D00000}"/>
    <cellStyle name="SAPBEXHLevel1 7 4 2 2 3" xfId="54958" xr:uid="{00000000-0005-0000-0000-0000E9D00000}"/>
    <cellStyle name="SAPBEXHLevel1 7 4 2 3" xfId="33075" xr:uid="{00000000-0005-0000-0000-0000EAD00000}"/>
    <cellStyle name="SAPBEXHLevel1 7 4 2 3 2" xfId="54961" xr:uid="{00000000-0005-0000-0000-0000EBD00000}"/>
    <cellStyle name="SAPBEXHLevel1 7 4 2 3 3" xfId="54960" xr:uid="{00000000-0005-0000-0000-0000ECD00000}"/>
    <cellStyle name="SAPBEXHLevel1 7 4 2 4" xfId="54962" xr:uid="{00000000-0005-0000-0000-0000EDD00000}"/>
    <cellStyle name="SAPBEXHLevel1 7 4 2 5" xfId="54957" xr:uid="{00000000-0005-0000-0000-0000EED00000}"/>
    <cellStyle name="SAPBEXHLevel1 7 4 3" xfId="33076" xr:uid="{00000000-0005-0000-0000-0000EFD00000}"/>
    <cellStyle name="SAPBEXHLevel1 7 4 3 2" xfId="33077" xr:uid="{00000000-0005-0000-0000-0000F0D00000}"/>
    <cellStyle name="SAPBEXHLevel1 7 4 3 2 2" xfId="33078" xr:uid="{00000000-0005-0000-0000-0000F1D00000}"/>
    <cellStyle name="SAPBEXHLevel1 7 4 3 2 2 2" xfId="54965" xr:uid="{00000000-0005-0000-0000-0000F2D00000}"/>
    <cellStyle name="SAPBEXHLevel1 7 4 3 2 3" xfId="54964" xr:uid="{00000000-0005-0000-0000-0000F3D00000}"/>
    <cellStyle name="SAPBEXHLevel1 7 4 3 3" xfId="33079" xr:uid="{00000000-0005-0000-0000-0000F4D00000}"/>
    <cellStyle name="SAPBEXHLevel1 7 4 3 3 2" xfId="54967" xr:uid="{00000000-0005-0000-0000-0000F5D00000}"/>
    <cellStyle name="SAPBEXHLevel1 7 4 3 3 3" xfId="54966" xr:uid="{00000000-0005-0000-0000-0000F6D00000}"/>
    <cellStyle name="SAPBEXHLevel1 7 4 3 4" xfId="54968" xr:uid="{00000000-0005-0000-0000-0000F7D00000}"/>
    <cellStyle name="SAPBEXHLevel1 7 4 3 5" xfId="54963" xr:uid="{00000000-0005-0000-0000-0000F8D00000}"/>
    <cellStyle name="SAPBEXHLevel1 7 4 4" xfId="33080" xr:uid="{00000000-0005-0000-0000-0000F9D00000}"/>
    <cellStyle name="SAPBEXHLevel1 7 4 4 2" xfId="33081" xr:uid="{00000000-0005-0000-0000-0000FAD00000}"/>
    <cellStyle name="SAPBEXHLevel1 7 4 4 2 2" xfId="33082" xr:uid="{00000000-0005-0000-0000-0000FBD00000}"/>
    <cellStyle name="SAPBEXHLevel1 7 4 4 2 2 2" xfId="54971" xr:uid="{00000000-0005-0000-0000-0000FCD00000}"/>
    <cellStyle name="SAPBEXHLevel1 7 4 4 2 3" xfId="54970" xr:uid="{00000000-0005-0000-0000-0000FDD00000}"/>
    <cellStyle name="SAPBEXHLevel1 7 4 4 3" xfId="33083" xr:uid="{00000000-0005-0000-0000-0000FED00000}"/>
    <cellStyle name="SAPBEXHLevel1 7 4 4 3 2" xfId="54972" xr:uid="{00000000-0005-0000-0000-0000FFD00000}"/>
    <cellStyle name="SAPBEXHLevel1 7 4 4 4" xfId="54969" xr:uid="{00000000-0005-0000-0000-000000D10000}"/>
    <cellStyle name="SAPBEXHLevel1 7 4 5" xfId="33084" xr:uid="{00000000-0005-0000-0000-000001D10000}"/>
    <cellStyle name="SAPBEXHLevel1 7 4 5 2" xfId="54974" xr:uid="{00000000-0005-0000-0000-000002D10000}"/>
    <cellStyle name="SAPBEXHLevel1 7 4 5 3" xfId="54973" xr:uid="{00000000-0005-0000-0000-000003D10000}"/>
    <cellStyle name="SAPBEXHLevel1 7 4 6" xfId="54975" xr:uid="{00000000-0005-0000-0000-000004D10000}"/>
    <cellStyle name="SAPBEXHLevel1 7 4 7" xfId="54956" xr:uid="{00000000-0005-0000-0000-000005D10000}"/>
    <cellStyle name="SAPBEXHLevel1 7 5" xfId="33085" xr:uid="{00000000-0005-0000-0000-000006D10000}"/>
    <cellStyle name="SAPBEXHLevel1 7 5 2" xfId="33086" xr:uid="{00000000-0005-0000-0000-000007D10000}"/>
    <cellStyle name="SAPBEXHLevel1 7 5 2 2" xfId="33087" xr:uid="{00000000-0005-0000-0000-000008D10000}"/>
    <cellStyle name="SAPBEXHLevel1 7 5 2 2 2" xfId="33088" xr:uid="{00000000-0005-0000-0000-000009D10000}"/>
    <cellStyle name="SAPBEXHLevel1 7 5 2 2 2 2" xfId="54979" xr:uid="{00000000-0005-0000-0000-00000AD10000}"/>
    <cellStyle name="SAPBEXHLevel1 7 5 2 2 3" xfId="54978" xr:uid="{00000000-0005-0000-0000-00000BD10000}"/>
    <cellStyle name="SAPBEXHLevel1 7 5 2 3" xfId="33089" xr:uid="{00000000-0005-0000-0000-00000CD10000}"/>
    <cellStyle name="SAPBEXHLevel1 7 5 2 3 2" xfId="54981" xr:uid="{00000000-0005-0000-0000-00000DD10000}"/>
    <cellStyle name="SAPBEXHLevel1 7 5 2 3 3" xfId="54980" xr:uid="{00000000-0005-0000-0000-00000ED10000}"/>
    <cellStyle name="SAPBEXHLevel1 7 5 2 4" xfId="54982" xr:uid="{00000000-0005-0000-0000-00000FD10000}"/>
    <cellStyle name="SAPBEXHLevel1 7 5 2 5" xfId="54977" xr:uid="{00000000-0005-0000-0000-000010D10000}"/>
    <cellStyle name="SAPBEXHLevel1 7 5 3" xfId="33090" xr:uid="{00000000-0005-0000-0000-000011D10000}"/>
    <cellStyle name="SAPBEXHLevel1 7 5 3 2" xfId="33091" xr:uid="{00000000-0005-0000-0000-000012D10000}"/>
    <cellStyle name="SAPBEXHLevel1 7 5 3 2 2" xfId="33092" xr:uid="{00000000-0005-0000-0000-000013D10000}"/>
    <cellStyle name="SAPBEXHLevel1 7 5 3 2 2 2" xfId="54985" xr:uid="{00000000-0005-0000-0000-000014D10000}"/>
    <cellStyle name="SAPBEXHLevel1 7 5 3 2 3" xfId="54984" xr:uid="{00000000-0005-0000-0000-000015D10000}"/>
    <cellStyle name="SAPBEXHLevel1 7 5 3 3" xfId="33093" xr:uid="{00000000-0005-0000-0000-000016D10000}"/>
    <cellStyle name="SAPBEXHLevel1 7 5 3 3 2" xfId="54987" xr:uid="{00000000-0005-0000-0000-000017D10000}"/>
    <cellStyle name="SAPBEXHLevel1 7 5 3 3 3" xfId="54986" xr:uid="{00000000-0005-0000-0000-000018D10000}"/>
    <cellStyle name="SAPBEXHLevel1 7 5 3 4" xfId="54988" xr:uid="{00000000-0005-0000-0000-000019D10000}"/>
    <cellStyle name="SAPBEXHLevel1 7 5 3 5" xfId="54983" xr:uid="{00000000-0005-0000-0000-00001AD10000}"/>
    <cellStyle name="SAPBEXHLevel1 7 5 4" xfId="33094" xr:uid="{00000000-0005-0000-0000-00001BD10000}"/>
    <cellStyle name="SAPBEXHLevel1 7 5 4 2" xfId="33095" xr:uid="{00000000-0005-0000-0000-00001CD10000}"/>
    <cellStyle name="SAPBEXHLevel1 7 5 4 2 2" xfId="54990" xr:uid="{00000000-0005-0000-0000-00001DD10000}"/>
    <cellStyle name="SAPBEXHLevel1 7 5 4 3" xfId="54989" xr:uid="{00000000-0005-0000-0000-00001ED10000}"/>
    <cellStyle name="SAPBEXHLevel1 7 5 5" xfId="33096" xr:uid="{00000000-0005-0000-0000-00001FD10000}"/>
    <cellStyle name="SAPBEXHLevel1 7 5 5 2" xfId="54992" xr:uid="{00000000-0005-0000-0000-000020D10000}"/>
    <cellStyle name="SAPBEXHLevel1 7 5 5 3" xfId="54991" xr:uid="{00000000-0005-0000-0000-000021D10000}"/>
    <cellStyle name="SAPBEXHLevel1 7 5 6" xfId="54993" xr:uid="{00000000-0005-0000-0000-000022D10000}"/>
    <cellStyle name="SAPBEXHLevel1 7 5 7" xfId="54976" xr:uid="{00000000-0005-0000-0000-000023D10000}"/>
    <cellStyle name="SAPBEXHLevel1 7 6" xfId="33097" xr:uid="{00000000-0005-0000-0000-000024D10000}"/>
    <cellStyle name="SAPBEXHLevel1 7 6 2" xfId="33098" xr:uid="{00000000-0005-0000-0000-000025D10000}"/>
    <cellStyle name="SAPBEXHLevel1 7 6 2 2" xfId="33099" xr:uid="{00000000-0005-0000-0000-000026D10000}"/>
    <cellStyle name="SAPBEXHLevel1 7 6 2 2 2" xfId="54996" xr:uid="{00000000-0005-0000-0000-000027D10000}"/>
    <cellStyle name="SAPBEXHLevel1 7 6 2 3" xfId="54995" xr:uid="{00000000-0005-0000-0000-000028D10000}"/>
    <cellStyle name="SAPBEXHLevel1 7 6 3" xfId="33100" xr:uid="{00000000-0005-0000-0000-000029D10000}"/>
    <cellStyle name="SAPBEXHLevel1 7 6 3 2" xfId="54998" xr:uid="{00000000-0005-0000-0000-00002AD10000}"/>
    <cellStyle name="SAPBEXHLevel1 7 6 3 3" xfId="54997" xr:uid="{00000000-0005-0000-0000-00002BD10000}"/>
    <cellStyle name="SAPBEXHLevel1 7 6 4" xfId="54999" xr:uid="{00000000-0005-0000-0000-00002CD10000}"/>
    <cellStyle name="SAPBEXHLevel1 7 6 5" xfId="54994" xr:uid="{00000000-0005-0000-0000-00002DD10000}"/>
    <cellStyle name="SAPBEXHLevel1 7 7" xfId="33101" xr:uid="{00000000-0005-0000-0000-00002ED10000}"/>
    <cellStyle name="SAPBEXHLevel1 7 7 2" xfId="33102" xr:uid="{00000000-0005-0000-0000-00002FD10000}"/>
    <cellStyle name="SAPBEXHLevel1 7 7 2 2" xfId="33103" xr:uid="{00000000-0005-0000-0000-000030D10000}"/>
    <cellStyle name="SAPBEXHLevel1 7 7 2 2 2" xfId="55002" xr:uid="{00000000-0005-0000-0000-000031D10000}"/>
    <cellStyle name="SAPBEXHLevel1 7 7 2 3" xfId="55001" xr:uid="{00000000-0005-0000-0000-000032D10000}"/>
    <cellStyle name="SAPBEXHLevel1 7 7 3" xfId="33104" xr:uid="{00000000-0005-0000-0000-000033D10000}"/>
    <cellStyle name="SAPBEXHLevel1 7 7 3 2" xfId="55003" xr:uid="{00000000-0005-0000-0000-000034D10000}"/>
    <cellStyle name="SAPBEXHLevel1 7 7 4" xfId="41062" xr:uid="{00000000-0005-0000-0000-000035D10000}"/>
    <cellStyle name="SAPBEXHLevel1 7 7 5" xfId="55000" xr:uid="{00000000-0005-0000-0000-000036D10000}"/>
    <cellStyle name="SAPBEXHLevel1 7 8" xfId="33105" xr:uid="{00000000-0005-0000-0000-000037D10000}"/>
    <cellStyle name="SAPBEXHLevel1 7 8 2" xfId="33106" xr:uid="{00000000-0005-0000-0000-000038D10000}"/>
    <cellStyle name="SAPBEXHLevel1 7 8 2 2" xfId="33107" xr:uid="{00000000-0005-0000-0000-000039D10000}"/>
    <cellStyle name="SAPBEXHLevel1 7 8 2 2 2" xfId="55006" xr:uid="{00000000-0005-0000-0000-00003AD10000}"/>
    <cellStyle name="SAPBEXHLevel1 7 8 2 3" xfId="55005" xr:uid="{00000000-0005-0000-0000-00003BD10000}"/>
    <cellStyle name="SAPBEXHLevel1 7 8 3" xfId="33108" xr:uid="{00000000-0005-0000-0000-00003CD10000}"/>
    <cellStyle name="SAPBEXHLevel1 7 8 3 2" xfId="55007" xr:uid="{00000000-0005-0000-0000-00003DD10000}"/>
    <cellStyle name="SAPBEXHLevel1 7 8 4" xfId="41063" xr:uid="{00000000-0005-0000-0000-00003ED10000}"/>
    <cellStyle name="SAPBEXHLevel1 7 8 5" xfId="55004" xr:uid="{00000000-0005-0000-0000-00003FD10000}"/>
    <cellStyle name="SAPBEXHLevel1 7 9" xfId="33109" xr:uid="{00000000-0005-0000-0000-000040D10000}"/>
    <cellStyle name="SAPBEXHLevel1 7 9 2" xfId="55008" xr:uid="{00000000-0005-0000-0000-000041D10000}"/>
    <cellStyle name="SAPBEXHLevel1 8" xfId="33110" xr:uid="{00000000-0005-0000-0000-000042D10000}"/>
    <cellStyle name="SAPBEXHLevel1 8 10" xfId="33111" xr:uid="{00000000-0005-0000-0000-000043D10000}"/>
    <cellStyle name="SAPBEXHLevel1 8 10 2" xfId="41064" xr:uid="{00000000-0005-0000-0000-000044D10000}"/>
    <cellStyle name="SAPBEXHLevel1 8 10 2 2" xfId="55011" xr:uid="{00000000-0005-0000-0000-000045D10000}"/>
    <cellStyle name="SAPBEXHLevel1 8 10 3" xfId="55010" xr:uid="{00000000-0005-0000-0000-000046D10000}"/>
    <cellStyle name="SAPBEXHLevel1 8 11" xfId="55012" xr:uid="{00000000-0005-0000-0000-000047D10000}"/>
    <cellStyle name="SAPBEXHLevel1 8 12" xfId="55009" xr:uid="{00000000-0005-0000-0000-000048D10000}"/>
    <cellStyle name="SAPBEXHLevel1 8 2" xfId="33112" xr:uid="{00000000-0005-0000-0000-000049D10000}"/>
    <cellStyle name="SAPBEXHLevel1 8 2 2" xfId="33113" xr:uid="{00000000-0005-0000-0000-00004AD10000}"/>
    <cellStyle name="SAPBEXHLevel1 8 2 2 2" xfId="33114" xr:uid="{00000000-0005-0000-0000-00004BD10000}"/>
    <cellStyle name="SAPBEXHLevel1 8 2 2 2 2" xfId="33115" xr:uid="{00000000-0005-0000-0000-00004CD10000}"/>
    <cellStyle name="SAPBEXHLevel1 8 2 2 2 2 2" xfId="33116" xr:uid="{00000000-0005-0000-0000-00004DD10000}"/>
    <cellStyle name="SAPBEXHLevel1 8 2 2 2 2 2 2" xfId="55017" xr:uid="{00000000-0005-0000-0000-00004ED10000}"/>
    <cellStyle name="SAPBEXHLevel1 8 2 2 2 2 3" xfId="55016" xr:uid="{00000000-0005-0000-0000-00004FD10000}"/>
    <cellStyle name="SAPBEXHLevel1 8 2 2 2 3" xfId="33117" xr:uid="{00000000-0005-0000-0000-000050D10000}"/>
    <cellStyle name="SAPBEXHLevel1 8 2 2 2 3 2" xfId="55018" xr:uid="{00000000-0005-0000-0000-000051D10000}"/>
    <cellStyle name="SAPBEXHLevel1 8 2 2 2 4" xfId="55015" xr:uid="{00000000-0005-0000-0000-000052D10000}"/>
    <cellStyle name="SAPBEXHLevel1 8 2 2 3" xfId="33118" xr:uid="{00000000-0005-0000-0000-000053D10000}"/>
    <cellStyle name="SAPBEXHLevel1 8 2 2 3 2" xfId="55020" xr:uid="{00000000-0005-0000-0000-000054D10000}"/>
    <cellStyle name="SAPBEXHLevel1 8 2 2 3 3" xfId="55019" xr:uid="{00000000-0005-0000-0000-000055D10000}"/>
    <cellStyle name="SAPBEXHLevel1 8 2 2 4" xfId="55021" xr:uid="{00000000-0005-0000-0000-000056D10000}"/>
    <cellStyle name="SAPBEXHLevel1 8 2 2 5" xfId="55014" xr:uid="{00000000-0005-0000-0000-000057D10000}"/>
    <cellStyle name="SAPBEXHLevel1 8 2 3" xfId="33119" xr:uid="{00000000-0005-0000-0000-000058D10000}"/>
    <cellStyle name="SAPBEXHLevel1 8 2 3 2" xfId="33120" xr:uid="{00000000-0005-0000-0000-000059D10000}"/>
    <cellStyle name="SAPBEXHLevel1 8 2 3 2 2" xfId="33121" xr:uid="{00000000-0005-0000-0000-00005AD10000}"/>
    <cellStyle name="SAPBEXHLevel1 8 2 3 2 2 2" xfId="55024" xr:uid="{00000000-0005-0000-0000-00005BD10000}"/>
    <cellStyle name="SAPBEXHLevel1 8 2 3 2 3" xfId="55023" xr:uid="{00000000-0005-0000-0000-00005CD10000}"/>
    <cellStyle name="SAPBEXHLevel1 8 2 3 3" xfId="33122" xr:uid="{00000000-0005-0000-0000-00005DD10000}"/>
    <cellStyle name="SAPBEXHLevel1 8 2 3 3 2" xfId="55026" xr:uid="{00000000-0005-0000-0000-00005ED10000}"/>
    <cellStyle name="SAPBEXHLevel1 8 2 3 3 3" xfId="55025" xr:uid="{00000000-0005-0000-0000-00005FD10000}"/>
    <cellStyle name="SAPBEXHLevel1 8 2 3 4" xfId="55027" xr:uid="{00000000-0005-0000-0000-000060D10000}"/>
    <cellStyle name="SAPBEXHLevel1 8 2 3 5" xfId="55022" xr:uid="{00000000-0005-0000-0000-000061D10000}"/>
    <cellStyle name="SAPBEXHLevel1 8 2 4" xfId="33123" xr:uid="{00000000-0005-0000-0000-000062D10000}"/>
    <cellStyle name="SAPBEXHLevel1 8 2 4 2" xfId="33124" xr:uid="{00000000-0005-0000-0000-000063D10000}"/>
    <cellStyle name="SAPBEXHLevel1 8 2 4 2 2" xfId="33125" xr:uid="{00000000-0005-0000-0000-000064D10000}"/>
    <cellStyle name="SAPBEXHLevel1 8 2 4 2 2 2" xfId="55030" xr:uid="{00000000-0005-0000-0000-000065D10000}"/>
    <cellStyle name="SAPBEXHLevel1 8 2 4 2 3" xfId="55029" xr:uid="{00000000-0005-0000-0000-000066D10000}"/>
    <cellStyle name="SAPBEXHLevel1 8 2 4 3" xfId="33126" xr:uid="{00000000-0005-0000-0000-000067D10000}"/>
    <cellStyle name="SAPBEXHLevel1 8 2 4 3 2" xfId="55031" xr:uid="{00000000-0005-0000-0000-000068D10000}"/>
    <cellStyle name="SAPBEXHLevel1 8 2 4 4" xfId="41065" xr:uid="{00000000-0005-0000-0000-000069D10000}"/>
    <cellStyle name="SAPBEXHLevel1 8 2 4 5" xfId="55028" xr:uid="{00000000-0005-0000-0000-00006AD10000}"/>
    <cellStyle name="SAPBEXHLevel1 8 2 5" xfId="33127" xr:uid="{00000000-0005-0000-0000-00006BD10000}"/>
    <cellStyle name="SAPBEXHLevel1 8 2 5 2" xfId="33128" xr:uid="{00000000-0005-0000-0000-00006CD10000}"/>
    <cellStyle name="SAPBEXHLevel1 8 2 5 2 2" xfId="33129" xr:uid="{00000000-0005-0000-0000-00006DD10000}"/>
    <cellStyle name="SAPBEXHLevel1 8 2 5 2 2 2" xfId="55034" xr:uid="{00000000-0005-0000-0000-00006ED10000}"/>
    <cellStyle name="SAPBEXHLevel1 8 2 5 2 3" xfId="55033" xr:uid="{00000000-0005-0000-0000-00006FD10000}"/>
    <cellStyle name="SAPBEXHLevel1 8 2 5 3" xfId="33130" xr:uid="{00000000-0005-0000-0000-000070D10000}"/>
    <cellStyle name="SAPBEXHLevel1 8 2 5 3 2" xfId="55035" xr:uid="{00000000-0005-0000-0000-000071D10000}"/>
    <cellStyle name="SAPBEXHLevel1 8 2 5 4" xfId="41066" xr:uid="{00000000-0005-0000-0000-000072D10000}"/>
    <cellStyle name="SAPBEXHLevel1 8 2 5 5" xfId="55032" xr:uid="{00000000-0005-0000-0000-000073D10000}"/>
    <cellStyle name="SAPBEXHLevel1 8 2 6" xfId="33131" xr:uid="{00000000-0005-0000-0000-000074D10000}"/>
    <cellStyle name="SAPBEXHLevel1 8 2 6 2" xfId="55036" xr:uid="{00000000-0005-0000-0000-000075D10000}"/>
    <cellStyle name="SAPBEXHLevel1 8 2 7" xfId="55013" xr:uid="{00000000-0005-0000-0000-000076D10000}"/>
    <cellStyle name="SAPBEXHLevel1 8 3" xfId="33132" xr:uid="{00000000-0005-0000-0000-000077D10000}"/>
    <cellStyle name="SAPBEXHLevel1 8 3 2" xfId="33133" xr:uid="{00000000-0005-0000-0000-000078D10000}"/>
    <cellStyle name="SAPBEXHLevel1 8 3 2 2" xfId="33134" xr:uid="{00000000-0005-0000-0000-000079D10000}"/>
    <cellStyle name="SAPBEXHLevel1 8 3 2 2 2" xfId="33135" xr:uid="{00000000-0005-0000-0000-00007AD10000}"/>
    <cellStyle name="SAPBEXHLevel1 8 3 2 2 2 2" xfId="33136" xr:uid="{00000000-0005-0000-0000-00007BD10000}"/>
    <cellStyle name="SAPBEXHLevel1 8 3 2 2 2 2 2" xfId="55041" xr:uid="{00000000-0005-0000-0000-00007CD10000}"/>
    <cellStyle name="SAPBEXHLevel1 8 3 2 2 2 3" xfId="55040" xr:uid="{00000000-0005-0000-0000-00007DD10000}"/>
    <cellStyle name="SAPBEXHLevel1 8 3 2 2 3" xfId="33137" xr:uid="{00000000-0005-0000-0000-00007ED10000}"/>
    <cellStyle name="SAPBEXHLevel1 8 3 2 2 3 2" xfId="55042" xr:uid="{00000000-0005-0000-0000-00007FD10000}"/>
    <cellStyle name="SAPBEXHLevel1 8 3 2 2 4" xfId="55039" xr:uid="{00000000-0005-0000-0000-000080D10000}"/>
    <cellStyle name="SAPBEXHLevel1 8 3 2 3" xfId="33138" xr:uid="{00000000-0005-0000-0000-000081D10000}"/>
    <cellStyle name="SAPBEXHLevel1 8 3 2 3 2" xfId="55044" xr:uid="{00000000-0005-0000-0000-000082D10000}"/>
    <cellStyle name="SAPBEXHLevel1 8 3 2 3 3" xfId="55043" xr:uid="{00000000-0005-0000-0000-000083D10000}"/>
    <cellStyle name="SAPBEXHLevel1 8 3 2 4" xfId="55045" xr:uid="{00000000-0005-0000-0000-000084D10000}"/>
    <cellStyle name="SAPBEXHLevel1 8 3 2 5" xfId="55038" xr:uid="{00000000-0005-0000-0000-000085D10000}"/>
    <cellStyle name="SAPBEXHLevel1 8 3 3" xfId="33139" xr:uid="{00000000-0005-0000-0000-000086D10000}"/>
    <cellStyle name="SAPBEXHLevel1 8 3 3 2" xfId="33140" xr:uid="{00000000-0005-0000-0000-000087D10000}"/>
    <cellStyle name="SAPBEXHLevel1 8 3 3 2 2" xfId="33141" xr:uid="{00000000-0005-0000-0000-000088D10000}"/>
    <cellStyle name="SAPBEXHLevel1 8 3 3 2 2 2" xfId="55048" xr:uid="{00000000-0005-0000-0000-000089D10000}"/>
    <cellStyle name="SAPBEXHLevel1 8 3 3 2 3" xfId="55047" xr:uid="{00000000-0005-0000-0000-00008AD10000}"/>
    <cellStyle name="SAPBEXHLevel1 8 3 3 3" xfId="33142" xr:uid="{00000000-0005-0000-0000-00008BD10000}"/>
    <cellStyle name="SAPBEXHLevel1 8 3 3 3 2" xfId="55050" xr:uid="{00000000-0005-0000-0000-00008CD10000}"/>
    <cellStyle name="SAPBEXHLevel1 8 3 3 3 3" xfId="55049" xr:uid="{00000000-0005-0000-0000-00008DD10000}"/>
    <cellStyle name="SAPBEXHLevel1 8 3 3 4" xfId="55051" xr:uid="{00000000-0005-0000-0000-00008ED10000}"/>
    <cellStyle name="SAPBEXHLevel1 8 3 3 5" xfId="55046" xr:uid="{00000000-0005-0000-0000-00008FD10000}"/>
    <cellStyle name="SAPBEXHLevel1 8 3 4" xfId="33143" xr:uid="{00000000-0005-0000-0000-000090D10000}"/>
    <cellStyle name="SAPBEXHLevel1 8 3 4 2" xfId="33144" xr:uid="{00000000-0005-0000-0000-000091D10000}"/>
    <cellStyle name="SAPBEXHLevel1 8 3 4 2 2" xfId="33145" xr:uid="{00000000-0005-0000-0000-000092D10000}"/>
    <cellStyle name="SAPBEXHLevel1 8 3 4 2 2 2" xfId="55054" xr:uid="{00000000-0005-0000-0000-000093D10000}"/>
    <cellStyle name="SAPBEXHLevel1 8 3 4 2 3" xfId="55053" xr:uid="{00000000-0005-0000-0000-000094D10000}"/>
    <cellStyle name="SAPBEXHLevel1 8 3 4 3" xfId="33146" xr:uid="{00000000-0005-0000-0000-000095D10000}"/>
    <cellStyle name="SAPBEXHLevel1 8 3 4 3 2" xfId="55055" xr:uid="{00000000-0005-0000-0000-000096D10000}"/>
    <cellStyle name="SAPBEXHLevel1 8 3 4 4" xfId="41067" xr:uid="{00000000-0005-0000-0000-000097D10000}"/>
    <cellStyle name="SAPBEXHLevel1 8 3 4 5" xfId="55052" xr:uid="{00000000-0005-0000-0000-000098D10000}"/>
    <cellStyle name="SAPBEXHLevel1 8 3 5" xfId="33147" xr:uid="{00000000-0005-0000-0000-000099D10000}"/>
    <cellStyle name="SAPBEXHLevel1 8 3 5 2" xfId="33148" xr:uid="{00000000-0005-0000-0000-00009AD10000}"/>
    <cellStyle name="SAPBEXHLevel1 8 3 5 2 2" xfId="33149" xr:uid="{00000000-0005-0000-0000-00009BD10000}"/>
    <cellStyle name="SAPBEXHLevel1 8 3 5 2 2 2" xfId="55058" xr:uid="{00000000-0005-0000-0000-00009CD10000}"/>
    <cellStyle name="SAPBEXHLevel1 8 3 5 2 3" xfId="55057" xr:uid="{00000000-0005-0000-0000-00009DD10000}"/>
    <cellStyle name="SAPBEXHLevel1 8 3 5 3" xfId="33150" xr:uid="{00000000-0005-0000-0000-00009ED10000}"/>
    <cellStyle name="SAPBEXHLevel1 8 3 5 3 2" xfId="55059" xr:uid="{00000000-0005-0000-0000-00009FD10000}"/>
    <cellStyle name="SAPBEXHLevel1 8 3 5 4" xfId="41068" xr:uid="{00000000-0005-0000-0000-0000A0D10000}"/>
    <cellStyle name="SAPBEXHLevel1 8 3 5 5" xfId="55056" xr:uid="{00000000-0005-0000-0000-0000A1D10000}"/>
    <cellStyle name="SAPBEXHLevel1 8 3 6" xfId="33151" xr:uid="{00000000-0005-0000-0000-0000A2D10000}"/>
    <cellStyle name="SAPBEXHLevel1 8 3 6 2" xfId="55060" xr:uid="{00000000-0005-0000-0000-0000A3D10000}"/>
    <cellStyle name="SAPBEXHLevel1 8 3 7" xfId="55037" xr:uid="{00000000-0005-0000-0000-0000A4D10000}"/>
    <cellStyle name="SAPBEXHLevel1 8 4" xfId="33152" xr:uid="{00000000-0005-0000-0000-0000A5D10000}"/>
    <cellStyle name="SAPBEXHLevel1 8 4 2" xfId="33153" xr:uid="{00000000-0005-0000-0000-0000A6D10000}"/>
    <cellStyle name="SAPBEXHLevel1 8 4 2 2" xfId="33154" xr:uid="{00000000-0005-0000-0000-0000A7D10000}"/>
    <cellStyle name="SAPBEXHLevel1 8 4 2 2 2" xfId="33155" xr:uid="{00000000-0005-0000-0000-0000A8D10000}"/>
    <cellStyle name="SAPBEXHLevel1 8 4 2 2 2 2" xfId="55064" xr:uid="{00000000-0005-0000-0000-0000A9D10000}"/>
    <cellStyle name="SAPBEXHLevel1 8 4 2 2 3" xfId="55063" xr:uid="{00000000-0005-0000-0000-0000AAD10000}"/>
    <cellStyle name="SAPBEXHLevel1 8 4 2 3" xfId="33156" xr:uid="{00000000-0005-0000-0000-0000ABD10000}"/>
    <cellStyle name="SAPBEXHLevel1 8 4 2 3 2" xfId="55066" xr:uid="{00000000-0005-0000-0000-0000ACD10000}"/>
    <cellStyle name="SAPBEXHLevel1 8 4 2 3 3" xfId="55065" xr:uid="{00000000-0005-0000-0000-0000ADD10000}"/>
    <cellStyle name="SAPBEXHLevel1 8 4 2 4" xfId="55067" xr:uid="{00000000-0005-0000-0000-0000AED10000}"/>
    <cellStyle name="SAPBEXHLevel1 8 4 2 5" xfId="55062" xr:uid="{00000000-0005-0000-0000-0000AFD10000}"/>
    <cellStyle name="SAPBEXHLevel1 8 4 3" xfId="33157" xr:uid="{00000000-0005-0000-0000-0000B0D10000}"/>
    <cellStyle name="SAPBEXHLevel1 8 4 3 2" xfId="33158" xr:uid="{00000000-0005-0000-0000-0000B1D10000}"/>
    <cellStyle name="SAPBEXHLevel1 8 4 3 2 2" xfId="33159" xr:uid="{00000000-0005-0000-0000-0000B2D10000}"/>
    <cellStyle name="SAPBEXHLevel1 8 4 3 2 2 2" xfId="55070" xr:uid="{00000000-0005-0000-0000-0000B3D10000}"/>
    <cellStyle name="SAPBEXHLevel1 8 4 3 2 3" xfId="55069" xr:uid="{00000000-0005-0000-0000-0000B4D10000}"/>
    <cellStyle name="SAPBEXHLevel1 8 4 3 3" xfId="33160" xr:uid="{00000000-0005-0000-0000-0000B5D10000}"/>
    <cellStyle name="SAPBEXHLevel1 8 4 3 3 2" xfId="55072" xr:uid="{00000000-0005-0000-0000-0000B6D10000}"/>
    <cellStyle name="SAPBEXHLevel1 8 4 3 3 3" xfId="55071" xr:uid="{00000000-0005-0000-0000-0000B7D10000}"/>
    <cellStyle name="SAPBEXHLevel1 8 4 3 4" xfId="55073" xr:uid="{00000000-0005-0000-0000-0000B8D10000}"/>
    <cellStyle name="SAPBEXHLevel1 8 4 3 5" xfId="55068" xr:uid="{00000000-0005-0000-0000-0000B9D10000}"/>
    <cellStyle name="SAPBEXHLevel1 8 4 4" xfId="33161" xr:uid="{00000000-0005-0000-0000-0000BAD10000}"/>
    <cellStyle name="SAPBEXHLevel1 8 4 4 2" xfId="33162" xr:uid="{00000000-0005-0000-0000-0000BBD10000}"/>
    <cellStyle name="SAPBEXHLevel1 8 4 4 2 2" xfId="33163" xr:uid="{00000000-0005-0000-0000-0000BCD10000}"/>
    <cellStyle name="SAPBEXHLevel1 8 4 4 2 2 2" xfId="55076" xr:uid="{00000000-0005-0000-0000-0000BDD10000}"/>
    <cellStyle name="SAPBEXHLevel1 8 4 4 2 3" xfId="55075" xr:uid="{00000000-0005-0000-0000-0000BED10000}"/>
    <cellStyle name="SAPBEXHLevel1 8 4 4 3" xfId="33164" xr:uid="{00000000-0005-0000-0000-0000BFD10000}"/>
    <cellStyle name="SAPBEXHLevel1 8 4 4 3 2" xfId="55077" xr:uid="{00000000-0005-0000-0000-0000C0D10000}"/>
    <cellStyle name="SAPBEXHLevel1 8 4 4 4" xfId="55074" xr:uid="{00000000-0005-0000-0000-0000C1D10000}"/>
    <cellStyle name="SAPBEXHLevel1 8 4 5" xfId="33165" xr:uid="{00000000-0005-0000-0000-0000C2D10000}"/>
    <cellStyle name="SAPBEXHLevel1 8 4 5 2" xfId="55079" xr:uid="{00000000-0005-0000-0000-0000C3D10000}"/>
    <cellStyle name="SAPBEXHLevel1 8 4 5 3" xfId="55078" xr:uid="{00000000-0005-0000-0000-0000C4D10000}"/>
    <cellStyle name="SAPBEXHLevel1 8 4 6" xfId="55080" xr:uid="{00000000-0005-0000-0000-0000C5D10000}"/>
    <cellStyle name="SAPBEXHLevel1 8 4 7" xfId="55061" xr:uid="{00000000-0005-0000-0000-0000C6D10000}"/>
    <cellStyle name="SAPBEXHLevel1 8 5" xfId="33166" xr:uid="{00000000-0005-0000-0000-0000C7D10000}"/>
    <cellStyle name="SAPBEXHLevel1 8 5 2" xfId="33167" xr:uid="{00000000-0005-0000-0000-0000C8D10000}"/>
    <cellStyle name="SAPBEXHLevel1 8 5 2 2" xfId="33168" xr:uid="{00000000-0005-0000-0000-0000C9D10000}"/>
    <cellStyle name="SAPBEXHLevel1 8 5 2 2 2" xfId="33169" xr:uid="{00000000-0005-0000-0000-0000CAD10000}"/>
    <cellStyle name="SAPBEXHLevel1 8 5 2 2 2 2" xfId="55084" xr:uid="{00000000-0005-0000-0000-0000CBD10000}"/>
    <cellStyle name="SAPBEXHLevel1 8 5 2 2 3" xfId="55083" xr:uid="{00000000-0005-0000-0000-0000CCD10000}"/>
    <cellStyle name="SAPBEXHLevel1 8 5 2 3" xfId="33170" xr:uid="{00000000-0005-0000-0000-0000CDD10000}"/>
    <cellStyle name="SAPBEXHLevel1 8 5 2 3 2" xfId="55086" xr:uid="{00000000-0005-0000-0000-0000CED10000}"/>
    <cellStyle name="SAPBEXHLevel1 8 5 2 3 3" xfId="55085" xr:uid="{00000000-0005-0000-0000-0000CFD10000}"/>
    <cellStyle name="SAPBEXHLevel1 8 5 2 4" xfId="55087" xr:uid="{00000000-0005-0000-0000-0000D0D10000}"/>
    <cellStyle name="SAPBEXHLevel1 8 5 2 5" xfId="55082" xr:uid="{00000000-0005-0000-0000-0000D1D10000}"/>
    <cellStyle name="SAPBEXHLevel1 8 5 3" xfId="33171" xr:uid="{00000000-0005-0000-0000-0000D2D10000}"/>
    <cellStyle name="SAPBEXHLevel1 8 5 3 2" xfId="33172" xr:uid="{00000000-0005-0000-0000-0000D3D10000}"/>
    <cellStyle name="SAPBEXHLevel1 8 5 3 2 2" xfId="33173" xr:uid="{00000000-0005-0000-0000-0000D4D10000}"/>
    <cellStyle name="SAPBEXHLevel1 8 5 3 2 2 2" xfId="55090" xr:uid="{00000000-0005-0000-0000-0000D5D10000}"/>
    <cellStyle name="SAPBEXHLevel1 8 5 3 2 3" xfId="55089" xr:uid="{00000000-0005-0000-0000-0000D6D10000}"/>
    <cellStyle name="SAPBEXHLevel1 8 5 3 3" xfId="33174" xr:uid="{00000000-0005-0000-0000-0000D7D10000}"/>
    <cellStyle name="SAPBEXHLevel1 8 5 3 3 2" xfId="55092" xr:uid="{00000000-0005-0000-0000-0000D8D10000}"/>
    <cellStyle name="SAPBEXHLevel1 8 5 3 3 3" xfId="55091" xr:uid="{00000000-0005-0000-0000-0000D9D10000}"/>
    <cellStyle name="SAPBEXHLevel1 8 5 3 4" xfId="55093" xr:uid="{00000000-0005-0000-0000-0000DAD10000}"/>
    <cellStyle name="SAPBEXHLevel1 8 5 3 5" xfId="55088" xr:uid="{00000000-0005-0000-0000-0000DBD10000}"/>
    <cellStyle name="SAPBEXHLevel1 8 5 4" xfId="33175" xr:uid="{00000000-0005-0000-0000-0000DCD10000}"/>
    <cellStyle name="SAPBEXHLevel1 8 5 4 2" xfId="33176" xr:uid="{00000000-0005-0000-0000-0000DDD10000}"/>
    <cellStyle name="SAPBEXHLevel1 8 5 4 2 2" xfId="55095" xr:uid="{00000000-0005-0000-0000-0000DED10000}"/>
    <cellStyle name="SAPBEXHLevel1 8 5 4 3" xfId="55094" xr:uid="{00000000-0005-0000-0000-0000DFD10000}"/>
    <cellStyle name="SAPBEXHLevel1 8 5 5" xfId="33177" xr:uid="{00000000-0005-0000-0000-0000E0D10000}"/>
    <cellStyle name="SAPBEXHLevel1 8 5 5 2" xfId="55097" xr:uid="{00000000-0005-0000-0000-0000E1D10000}"/>
    <cellStyle name="SAPBEXHLevel1 8 5 5 3" xfId="55096" xr:uid="{00000000-0005-0000-0000-0000E2D10000}"/>
    <cellStyle name="SAPBEXHLevel1 8 5 6" xfId="55098" xr:uid="{00000000-0005-0000-0000-0000E3D10000}"/>
    <cellStyle name="SAPBEXHLevel1 8 5 7" xfId="55081" xr:uid="{00000000-0005-0000-0000-0000E4D10000}"/>
    <cellStyle name="SAPBEXHLevel1 8 6" xfId="33178" xr:uid="{00000000-0005-0000-0000-0000E5D10000}"/>
    <cellStyle name="SAPBEXHLevel1 8 6 2" xfId="33179" xr:uid="{00000000-0005-0000-0000-0000E6D10000}"/>
    <cellStyle name="SAPBEXHLevel1 8 6 2 2" xfId="33180" xr:uid="{00000000-0005-0000-0000-0000E7D10000}"/>
    <cellStyle name="SAPBEXHLevel1 8 6 2 2 2" xfId="55101" xr:uid="{00000000-0005-0000-0000-0000E8D10000}"/>
    <cellStyle name="SAPBEXHLevel1 8 6 2 3" xfId="55100" xr:uid="{00000000-0005-0000-0000-0000E9D10000}"/>
    <cellStyle name="SAPBEXHLevel1 8 6 3" xfId="33181" xr:uid="{00000000-0005-0000-0000-0000EAD10000}"/>
    <cellStyle name="SAPBEXHLevel1 8 6 3 2" xfId="55103" xr:uid="{00000000-0005-0000-0000-0000EBD10000}"/>
    <cellStyle name="SAPBEXHLevel1 8 6 3 3" xfId="55102" xr:uid="{00000000-0005-0000-0000-0000ECD10000}"/>
    <cellStyle name="SAPBEXHLevel1 8 6 4" xfId="55104" xr:uid="{00000000-0005-0000-0000-0000EDD10000}"/>
    <cellStyle name="SAPBEXHLevel1 8 6 5" xfId="55099" xr:uid="{00000000-0005-0000-0000-0000EED10000}"/>
    <cellStyle name="SAPBEXHLevel1 8 7" xfId="33182" xr:uid="{00000000-0005-0000-0000-0000EFD10000}"/>
    <cellStyle name="SAPBEXHLevel1 8 7 2" xfId="33183" xr:uid="{00000000-0005-0000-0000-0000F0D10000}"/>
    <cellStyle name="SAPBEXHLevel1 8 7 2 2" xfId="33184" xr:uid="{00000000-0005-0000-0000-0000F1D10000}"/>
    <cellStyle name="SAPBEXHLevel1 8 7 2 2 2" xfId="55107" xr:uid="{00000000-0005-0000-0000-0000F2D10000}"/>
    <cellStyle name="SAPBEXHLevel1 8 7 2 3" xfId="55106" xr:uid="{00000000-0005-0000-0000-0000F3D10000}"/>
    <cellStyle name="SAPBEXHLevel1 8 7 3" xfId="33185" xr:uid="{00000000-0005-0000-0000-0000F4D10000}"/>
    <cellStyle name="SAPBEXHLevel1 8 7 3 2" xfId="55109" xr:uid="{00000000-0005-0000-0000-0000F5D10000}"/>
    <cellStyle name="SAPBEXHLevel1 8 7 3 3" xfId="55108" xr:uid="{00000000-0005-0000-0000-0000F6D10000}"/>
    <cellStyle name="SAPBEXHLevel1 8 7 4" xfId="55110" xr:uid="{00000000-0005-0000-0000-0000F7D10000}"/>
    <cellStyle name="SAPBEXHLevel1 8 7 5" xfId="55105" xr:uid="{00000000-0005-0000-0000-0000F8D10000}"/>
    <cellStyle name="SAPBEXHLevel1 8 8" xfId="33186" xr:uid="{00000000-0005-0000-0000-0000F9D10000}"/>
    <cellStyle name="SAPBEXHLevel1 8 8 2" xfId="33187" xr:uid="{00000000-0005-0000-0000-0000FAD10000}"/>
    <cellStyle name="SAPBEXHLevel1 8 8 2 2" xfId="33188" xr:uid="{00000000-0005-0000-0000-0000FBD10000}"/>
    <cellStyle name="SAPBEXHLevel1 8 8 2 2 2" xfId="55113" xr:uid="{00000000-0005-0000-0000-0000FCD10000}"/>
    <cellStyle name="SAPBEXHLevel1 8 8 2 3" xfId="55112" xr:uid="{00000000-0005-0000-0000-0000FDD10000}"/>
    <cellStyle name="SAPBEXHLevel1 8 8 3" xfId="33189" xr:uid="{00000000-0005-0000-0000-0000FED10000}"/>
    <cellStyle name="SAPBEXHLevel1 8 8 3 2" xfId="55114" xr:uid="{00000000-0005-0000-0000-0000FFD10000}"/>
    <cellStyle name="SAPBEXHLevel1 8 8 4" xfId="41069" xr:uid="{00000000-0005-0000-0000-000000D20000}"/>
    <cellStyle name="SAPBEXHLevel1 8 8 5" xfId="55111" xr:uid="{00000000-0005-0000-0000-000001D20000}"/>
    <cellStyle name="SAPBEXHLevel1 8 9" xfId="33190" xr:uid="{00000000-0005-0000-0000-000002D20000}"/>
    <cellStyle name="SAPBEXHLevel1 8 9 2" xfId="33191" xr:uid="{00000000-0005-0000-0000-000003D20000}"/>
    <cellStyle name="SAPBEXHLevel1 8 9 2 2" xfId="55116" xr:uid="{00000000-0005-0000-0000-000004D20000}"/>
    <cellStyle name="SAPBEXHLevel1 8 9 3" xfId="55115" xr:uid="{00000000-0005-0000-0000-000005D20000}"/>
    <cellStyle name="SAPBEXHLevel1 9" xfId="33192" xr:uid="{00000000-0005-0000-0000-000006D20000}"/>
    <cellStyle name="SAPBEXHLevel1 9 2" xfId="33193" xr:uid="{00000000-0005-0000-0000-000007D20000}"/>
    <cellStyle name="SAPBEXHLevel1 9 2 2" xfId="33194" xr:uid="{00000000-0005-0000-0000-000008D20000}"/>
    <cellStyle name="SAPBEXHLevel1 9 2 2 2" xfId="33195" xr:uid="{00000000-0005-0000-0000-000009D20000}"/>
    <cellStyle name="SAPBEXHLevel1 9 2 2 2 2" xfId="33196" xr:uid="{00000000-0005-0000-0000-00000AD20000}"/>
    <cellStyle name="SAPBEXHLevel1 9 2 2 2 2 2" xfId="33197" xr:uid="{00000000-0005-0000-0000-00000BD20000}"/>
    <cellStyle name="SAPBEXHLevel1 9 2 2 2 2 2 2" xfId="55122" xr:uid="{00000000-0005-0000-0000-00000CD20000}"/>
    <cellStyle name="SAPBEXHLevel1 9 2 2 2 2 3" xfId="55121" xr:uid="{00000000-0005-0000-0000-00000DD20000}"/>
    <cellStyle name="SAPBEXHLevel1 9 2 2 2 3" xfId="33198" xr:uid="{00000000-0005-0000-0000-00000ED20000}"/>
    <cellStyle name="SAPBEXHLevel1 9 2 2 2 3 2" xfId="55123" xr:uid="{00000000-0005-0000-0000-00000FD20000}"/>
    <cellStyle name="SAPBEXHLevel1 9 2 2 2 4" xfId="55120" xr:uid="{00000000-0005-0000-0000-000010D20000}"/>
    <cellStyle name="SAPBEXHLevel1 9 2 2 3" xfId="33199" xr:uid="{00000000-0005-0000-0000-000011D20000}"/>
    <cellStyle name="SAPBEXHLevel1 9 2 2 3 2" xfId="55125" xr:uid="{00000000-0005-0000-0000-000012D20000}"/>
    <cellStyle name="SAPBEXHLevel1 9 2 2 3 3" xfId="55124" xr:uid="{00000000-0005-0000-0000-000013D20000}"/>
    <cellStyle name="SAPBEXHLevel1 9 2 2 4" xfId="55126" xr:uid="{00000000-0005-0000-0000-000014D20000}"/>
    <cellStyle name="SAPBEXHLevel1 9 2 2 5" xfId="55119" xr:uid="{00000000-0005-0000-0000-000015D20000}"/>
    <cellStyle name="SAPBEXHLevel1 9 2 3" xfId="33200" xr:uid="{00000000-0005-0000-0000-000016D20000}"/>
    <cellStyle name="SAPBEXHLevel1 9 2 3 2" xfId="33201" xr:uid="{00000000-0005-0000-0000-000017D20000}"/>
    <cellStyle name="SAPBEXHLevel1 9 2 3 2 2" xfId="33202" xr:uid="{00000000-0005-0000-0000-000018D20000}"/>
    <cellStyle name="SAPBEXHLevel1 9 2 3 2 2 2" xfId="55129" xr:uid="{00000000-0005-0000-0000-000019D20000}"/>
    <cellStyle name="SAPBEXHLevel1 9 2 3 2 3" xfId="55128" xr:uid="{00000000-0005-0000-0000-00001AD20000}"/>
    <cellStyle name="SAPBEXHLevel1 9 2 3 3" xfId="33203" xr:uid="{00000000-0005-0000-0000-00001BD20000}"/>
    <cellStyle name="SAPBEXHLevel1 9 2 3 3 2" xfId="55131" xr:uid="{00000000-0005-0000-0000-00001CD20000}"/>
    <cellStyle name="SAPBEXHLevel1 9 2 3 3 3" xfId="55130" xr:uid="{00000000-0005-0000-0000-00001DD20000}"/>
    <cellStyle name="SAPBEXHLevel1 9 2 3 4" xfId="55132" xr:uid="{00000000-0005-0000-0000-00001ED20000}"/>
    <cellStyle name="SAPBEXHLevel1 9 2 3 5" xfId="55127" xr:uid="{00000000-0005-0000-0000-00001FD20000}"/>
    <cellStyle name="SAPBEXHLevel1 9 2 4" xfId="33204" xr:uid="{00000000-0005-0000-0000-000020D20000}"/>
    <cellStyle name="SAPBEXHLevel1 9 2 4 2" xfId="33205" xr:uid="{00000000-0005-0000-0000-000021D20000}"/>
    <cellStyle name="SAPBEXHLevel1 9 2 4 2 2" xfId="33206" xr:uid="{00000000-0005-0000-0000-000022D20000}"/>
    <cellStyle name="SAPBEXHLevel1 9 2 4 2 2 2" xfId="55135" xr:uid="{00000000-0005-0000-0000-000023D20000}"/>
    <cellStyle name="SAPBEXHLevel1 9 2 4 2 3" xfId="55134" xr:uid="{00000000-0005-0000-0000-000024D20000}"/>
    <cellStyle name="SAPBEXHLevel1 9 2 4 3" xfId="33207" xr:uid="{00000000-0005-0000-0000-000025D20000}"/>
    <cellStyle name="SAPBEXHLevel1 9 2 4 3 2" xfId="55136" xr:uid="{00000000-0005-0000-0000-000026D20000}"/>
    <cellStyle name="SAPBEXHLevel1 9 2 4 4" xfId="55133" xr:uid="{00000000-0005-0000-0000-000027D20000}"/>
    <cellStyle name="SAPBEXHLevel1 9 2 5" xfId="33208" xr:uid="{00000000-0005-0000-0000-000028D20000}"/>
    <cellStyle name="SAPBEXHLevel1 9 2 5 2" xfId="55138" xr:uid="{00000000-0005-0000-0000-000029D20000}"/>
    <cellStyle name="SAPBEXHLevel1 9 2 5 3" xfId="55137" xr:uid="{00000000-0005-0000-0000-00002AD20000}"/>
    <cellStyle name="SAPBEXHLevel1 9 2 6" xfId="55139" xr:uid="{00000000-0005-0000-0000-00002BD20000}"/>
    <cellStyle name="SAPBEXHLevel1 9 2 7" xfId="55118" xr:uid="{00000000-0005-0000-0000-00002CD20000}"/>
    <cellStyle name="SAPBEXHLevel1 9 3" xfId="33209" xr:uid="{00000000-0005-0000-0000-00002DD20000}"/>
    <cellStyle name="SAPBEXHLevel1 9 3 2" xfId="33210" xr:uid="{00000000-0005-0000-0000-00002ED20000}"/>
    <cellStyle name="SAPBEXHLevel1 9 3 2 2" xfId="33211" xr:uid="{00000000-0005-0000-0000-00002FD20000}"/>
    <cellStyle name="SAPBEXHLevel1 9 3 2 2 2" xfId="33212" xr:uid="{00000000-0005-0000-0000-000030D20000}"/>
    <cellStyle name="SAPBEXHLevel1 9 3 2 2 2 2" xfId="33213" xr:uid="{00000000-0005-0000-0000-000031D20000}"/>
    <cellStyle name="SAPBEXHLevel1 9 3 2 2 2 2 2" xfId="55144" xr:uid="{00000000-0005-0000-0000-000032D20000}"/>
    <cellStyle name="SAPBEXHLevel1 9 3 2 2 2 3" xfId="55143" xr:uid="{00000000-0005-0000-0000-000033D20000}"/>
    <cellStyle name="SAPBEXHLevel1 9 3 2 2 3" xfId="33214" xr:uid="{00000000-0005-0000-0000-000034D20000}"/>
    <cellStyle name="SAPBEXHLevel1 9 3 2 2 3 2" xfId="55145" xr:uid="{00000000-0005-0000-0000-000035D20000}"/>
    <cellStyle name="SAPBEXHLevel1 9 3 2 2 4" xfId="55142" xr:uid="{00000000-0005-0000-0000-000036D20000}"/>
    <cellStyle name="SAPBEXHLevel1 9 3 2 3" xfId="33215" xr:uid="{00000000-0005-0000-0000-000037D20000}"/>
    <cellStyle name="SAPBEXHLevel1 9 3 2 3 2" xfId="55147" xr:uid="{00000000-0005-0000-0000-000038D20000}"/>
    <cellStyle name="SAPBEXHLevel1 9 3 2 3 3" xfId="55146" xr:uid="{00000000-0005-0000-0000-000039D20000}"/>
    <cellStyle name="SAPBEXHLevel1 9 3 2 4" xfId="55148" xr:uid="{00000000-0005-0000-0000-00003AD20000}"/>
    <cellStyle name="SAPBEXHLevel1 9 3 2 5" xfId="55141" xr:uid="{00000000-0005-0000-0000-00003BD20000}"/>
    <cellStyle name="SAPBEXHLevel1 9 3 3" xfId="33216" xr:uid="{00000000-0005-0000-0000-00003CD20000}"/>
    <cellStyle name="SAPBEXHLevel1 9 3 3 2" xfId="33217" xr:uid="{00000000-0005-0000-0000-00003DD20000}"/>
    <cellStyle name="SAPBEXHLevel1 9 3 3 2 2" xfId="33218" xr:uid="{00000000-0005-0000-0000-00003ED20000}"/>
    <cellStyle name="SAPBEXHLevel1 9 3 3 2 2 2" xfId="55151" xr:uid="{00000000-0005-0000-0000-00003FD20000}"/>
    <cellStyle name="SAPBEXHLevel1 9 3 3 2 3" xfId="55150" xr:uid="{00000000-0005-0000-0000-000040D20000}"/>
    <cellStyle name="SAPBEXHLevel1 9 3 3 3" xfId="33219" xr:uid="{00000000-0005-0000-0000-000041D20000}"/>
    <cellStyle name="SAPBEXHLevel1 9 3 3 3 2" xfId="55153" xr:uid="{00000000-0005-0000-0000-000042D20000}"/>
    <cellStyle name="SAPBEXHLevel1 9 3 3 3 3" xfId="55152" xr:uid="{00000000-0005-0000-0000-000043D20000}"/>
    <cellStyle name="SAPBEXHLevel1 9 3 3 4" xfId="55154" xr:uid="{00000000-0005-0000-0000-000044D20000}"/>
    <cellStyle name="SAPBEXHLevel1 9 3 3 5" xfId="55149" xr:uid="{00000000-0005-0000-0000-000045D20000}"/>
    <cellStyle name="SAPBEXHLevel1 9 3 4" xfId="33220" xr:uid="{00000000-0005-0000-0000-000046D20000}"/>
    <cellStyle name="SAPBEXHLevel1 9 3 4 2" xfId="33221" xr:uid="{00000000-0005-0000-0000-000047D20000}"/>
    <cellStyle name="SAPBEXHLevel1 9 3 4 2 2" xfId="33222" xr:uid="{00000000-0005-0000-0000-000048D20000}"/>
    <cellStyle name="SAPBEXHLevel1 9 3 4 2 2 2" xfId="55157" xr:uid="{00000000-0005-0000-0000-000049D20000}"/>
    <cellStyle name="SAPBEXHLevel1 9 3 4 2 3" xfId="55156" xr:uid="{00000000-0005-0000-0000-00004AD20000}"/>
    <cellStyle name="SAPBEXHLevel1 9 3 4 3" xfId="33223" xr:uid="{00000000-0005-0000-0000-00004BD20000}"/>
    <cellStyle name="SAPBEXHLevel1 9 3 4 3 2" xfId="55158" xr:uid="{00000000-0005-0000-0000-00004CD20000}"/>
    <cellStyle name="SAPBEXHLevel1 9 3 4 4" xfId="55155" xr:uid="{00000000-0005-0000-0000-00004DD20000}"/>
    <cellStyle name="SAPBEXHLevel1 9 3 5" xfId="33224" xr:uid="{00000000-0005-0000-0000-00004ED20000}"/>
    <cellStyle name="SAPBEXHLevel1 9 3 5 2" xfId="55160" xr:uid="{00000000-0005-0000-0000-00004FD20000}"/>
    <cellStyle name="SAPBEXHLevel1 9 3 5 3" xfId="55159" xr:uid="{00000000-0005-0000-0000-000050D20000}"/>
    <cellStyle name="SAPBEXHLevel1 9 3 6" xfId="55161" xr:uid="{00000000-0005-0000-0000-000051D20000}"/>
    <cellStyle name="SAPBEXHLevel1 9 3 7" xfId="55140" xr:uid="{00000000-0005-0000-0000-000052D20000}"/>
    <cellStyle name="SAPBEXHLevel1 9 4" xfId="33225" xr:uid="{00000000-0005-0000-0000-000053D20000}"/>
    <cellStyle name="SAPBEXHLevel1 9 4 2" xfId="33226" xr:uid="{00000000-0005-0000-0000-000054D20000}"/>
    <cellStyle name="SAPBEXHLevel1 9 4 2 2" xfId="33227" xr:uid="{00000000-0005-0000-0000-000055D20000}"/>
    <cellStyle name="SAPBEXHLevel1 9 4 2 2 2" xfId="33228" xr:uid="{00000000-0005-0000-0000-000056D20000}"/>
    <cellStyle name="SAPBEXHLevel1 9 4 2 2 2 2" xfId="55165" xr:uid="{00000000-0005-0000-0000-000057D20000}"/>
    <cellStyle name="SAPBEXHLevel1 9 4 2 2 3" xfId="55164" xr:uid="{00000000-0005-0000-0000-000058D20000}"/>
    <cellStyle name="SAPBEXHLevel1 9 4 2 3" xfId="33229" xr:uid="{00000000-0005-0000-0000-000059D20000}"/>
    <cellStyle name="SAPBEXHLevel1 9 4 2 3 2" xfId="55167" xr:uid="{00000000-0005-0000-0000-00005AD20000}"/>
    <cellStyle name="SAPBEXHLevel1 9 4 2 3 3" xfId="55166" xr:uid="{00000000-0005-0000-0000-00005BD20000}"/>
    <cellStyle name="SAPBEXHLevel1 9 4 2 4" xfId="55168" xr:uid="{00000000-0005-0000-0000-00005CD20000}"/>
    <cellStyle name="SAPBEXHLevel1 9 4 2 5" xfId="55163" xr:uid="{00000000-0005-0000-0000-00005DD20000}"/>
    <cellStyle name="SAPBEXHLevel1 9 4 3" xfId="33230" xr:uid="{00000000-0005-0000-0000-00005ED20000}"/>
    <cellStyle name="SAPBEXHLevel1 9 4 3 2" xfId="33231" xr:uid="{00000000-0005-0000-0000-00005FD20000}"/>
    <cellStyle name="SAPBEXHLevel1 9 4 3 2 2" xfId="33232" xr:uid="{00000000-0005-0000-0000-000060D20000}"/>
    <cellStyle name="SAPBEXHLevel1 9 4 3 2 2 2" xfId="55171" xr:uid="{00000000-0005-0000-0000-000061D20000}"/>
    <cellStyle name="SAPBEXHLevel1 9 4 3 2 3" xfId="55170" xr:uid="{00000000-0005-0000-0000-000062D20000}"/>
    <cellStyle name="SAPBEXHLevel1 9 4 3 3" xfId="33233" xr:uid="{00000000-0005-0000-0000-000063D20000}"/>
    <cellStyle name="SAPBEXHLevel1 9 4 3 3 2" xfId="55173" xr:uid="{00000000-0005-0000-0000-000064D20000}"/>
    <cellStyle name="SAPBEXHLevel1 9 4 3 3 3" xfId="55172" xr:uid="{00000000-0005-0000-0000-000065D20000}"/>
    <cellStyle name="SAPBEXHLevel1 9 4 3 4" xfId="55174" xr:uid="{00000000-0005-0000-0000-000066D20000}"/>
    <cellStyle name="SAPBEXHLevel1 9 4 3 5" xfId="55169" xr:uid="{00000000-0005-0000-0000-000067D20000}"/>
    <cellStyle name="SAPBEXHLevel1 9 4 4" xfId="33234" xr:uid="{00000000-0005-0000-0000-000068D20000}"/>
    <cellStyle name="SAPBEXHLevel1 9 4 4 2" xfId="33235" xr:uid="{00000000-0005-0000-0000-000069D20000}"/>
    <cellStyle name="SAPBEXHLevel1 9 4 4 2 2" xfId="33236" xr:uid="{00000000-0005-0000-0000-00006AD20000}"/>
    <cellStyle name="SAPBEXHLevel1 9 4 4 2 2 2" xfId="55177" xr:uid="{00000000-0005-0000-0000-00006BD20000}"/>
    <cellStyle name="SAPBEXHLevel1 9 4 4 2 3" xfId="55176" xr:uid="{00000000-0005-0000-0000-00006CD20000}"/>
    <cellStyle name="SAPBEXHLevel1 9 4 4 3" xfId="33237" xr:uid="{00000000-0005-0000-0000-00006DD20000}"/>
    <cellStyle name="SAPBEXHLevel1 9 4 4 3 2" xfId="55178" xr:uid="{00000000-0005-0000-0000-00006ED20000}"/>
    <cellStyle name="SAPBEXHLevel1 9 4 4 4" xfId="55175" xr:uid="{00000000-0005-0000-0000-00006FD20000}"/>
    <cellStyle name="SAPBEXHLevel1 9 4 5" xfId="33238" xr:uid="{00000000-0005-0000-0000-000070D20000}"/>
    <cellStyle name="SAPBEXHLevel1 9 4 5 2" xfId="55180" xr:uid="{00000000-0005-0000-0000-000071D20000}"/>
    <cellStyle name="SAPBEXHLevel1 9 4 5 3" xfId="55179" xr:uid="{00000000-0005-0000-0000-000072D20000}"/>
    <cellStyle name="SAPBEXHLevel1 9 4 6" xfId="55181" xr:uid="{00000000-0005-0000-0000-000073D20000}"/>
    <cellStyle name="SAPBEXHLevel1 9 4 7" xfId="55162" xr:uid="{00000000-0005-0000-0000-000074D20000}"/>
    <cellStyle name="SAPBEXHLevel1 9 5" xfId="33239" xr:uid="{00000000-0005-0000-0000-000075D20000}"/>
    <cellStyle name="SAPBEXHLevel1 9 5 2" xfId="33240" xr:uid="{00000000-0005-0000-0000-000076D20000}"/>
    <cellStyle name="SAPBEXHLevel1 9 5 2 2" xfId="33241" xr:uid="{00000000-0005-0000-0000-000077D20000}"/>
    <cellStyle name="SAPBEXHLevel1 9 5 2 2 2" xfId="55184" xr:uid="{00000000-0005-0000-0000-000078D20000}"/>
    <cellStyle name="SAPBEXHLevel1 9 5 2 3" xfId="55183" xr:uid="{00000000-0005-0000-0000-000079D20000}"/>
    <cellStyle name="SAPBEXHLevel1 9 5 3" xfId="33242" xr:uid="{00000000-0005-0000-0000-00007AD20000}"/>
    <cellStyle name="SAPBEXHLevel1 9 5 3 2" xfId="55186" xr:uid="{00000000-0005-0000-0000-00007BD20000}"/>
    <cellStyle name="SAPBEXHLevel1 9 5 3 3" xfId="55185" xr:uid="{00000000-0005-0000-0000-00007CD20000}"/>
    <cellStyle name="SAPBEXHLevel1 9 5 4" xfId="55187" xr:uid="{00000000-0005-0000-0000-00007DD20000}"/>
    <cellStyle name="SAPBEXHLevel1 9 5 5" xfId="55182" xr:uid="{00000000-0005-0000-0000-00007ED20000}"/>
    <cellStyle name="SAPBEXHLevel1 9 6" xfId="33243" xr:uid="{00000000-0005-0000-0000-00007FD20000}"/>
    <cellStyle name="SAPBEXHLevel1 9 6 2" xfId="33244" xr:uid="{00000000-0005-0000-0000-000080D20000}"/>
    <cellStyle name="SAPBEXHLevel1 9 6 2 2" xfId="33245" xr:uid="{00000000-0005-0000-0000-000081D20000}"/>
    <cellStyle name="SAPBEXHLevel1 9 6 2 2 2" xfId="55190" xr:uid="{00000000-0005-0000-0000-000082D20000}"/>
    <cellStyle name="SAPBEXHLevel1 9 6 2 3" xfId="55189" xr:uid="{00000000-0005-0000-0000-000083D20000}"/>
    <cellStyle name="SAPBEXHLevel1 9 6 3" xfId="33246" xr:uid="{00000000-0005-0000-0000-000084D20000}"/>
    <cellStyle name="SAPBEXHLevel1 9 6 3 2" xfId="55191" xr:uid="{00000000-0005-0000-0000-000085D20000}"/>
    <cellStyle name="SAPBEXHLevel1 9 6 4" xfId="55188" xr:uid="{00000000-0005-0000-0000-000086D20000}"/>
    <cellStyle name="SAPBEXHLevel1 9 7" xfId="33247" xr:uid="{00000000-0005-0000-0000-000087D20000}"/>
    <cellStyle name="SAPBEXHLevel1 9 7 2" xfId="55193" xr:uid="{00000000-0005-0000-0000-000088D20000}"/>
    <cellStyle name="SAPBEXHLevel1 9 7 3" xfId="55192" xr:uid="{00000000-0005-0000-0000-000089D20000}"/>
    <cellStyle name="SAPBEXHLevel1 9 8" xfId="55194" xr:uid="{00000000-0005-0000-0000-00008AD20000}"/>
    <cellStyle name="SAPBEXHLevel1 9 9" xfId="55117" xr:uid="{00000000-0005-0000-0000-00008BD20000}"/>
    <cellStyle name="SAPBEXHLevel1_ACS May 2012" xfId="33248" xr:uid="{00000000-0005-0000-0000-00008CD20000}"/>
    <cellStyle name="SAPBEXstdData" xfId="33249" xr:uid="{00000000-0005-0000-0000-00008DD20000}"/>
    <cellStyle name="SAPBEXstdData 10" xfId="33250" xr:uid="{00000000-0005-0000-0000-00008ED20000}"/>
    <cellStyle name="SAPBEXstdData 10 2" xfId="33251" xr:uid="{00000000-0005-0000-0000-00008FD20000}"/>
    <cellStyle name="SAPBEXstdData 10 2 2" xfId="33252" xr:uid="{00000000-0005-0000-0000-000090D20000}"/>
    <cellStyle name="SAPBEXstdData 10 2 2 2" xfId="33253" xr:uid="{00000000-0005-0000-0000-000091D20000}"/>
    <cellStyle name="SAPBEXstdData 10 2 2 2 2" xfId="55199" xr:uid="{00000000-0005-0000-0000-000092D20000}"/>
    <cellStyle name="SAPBEXstdData 10 2 2 3" xfId="55198" xr:uid="{00000000-0005-0000-0000-000093D20000}"/>
    <cellStyle name="SAPBEXstdData 10 2 3" xfId="33254" xr:uid="{00000000-0005-0000-0000-000094D20000}"/>
    <cellStyle name="SAPBEXstdData 10 2 3 2" xfId="55201" xr:uid="{00000000-0005-0000-0000-000095D20000}"/>
    <cellStyle name="SAPBEXstdData 10 2 3 3" xfId="55200" xr:uid="{00000000-0005-0000-0000-000096D20000}"/>
    <cellStyle name="SAPBEXstdData 10 2 4" xfId="55202" xr:uid="{00000000-0005-0000-0000-000097D20000}"/>
    <cellStyle name="SAPBEXstdData 10 2 5" xfId="55197" xr:uid="{00000000-0005-0000-0000-000098D20000}"/>
    <cellStyle name="SAPBEXstdData 10 3" xfId="33255" xr:uid="{00000000-0005-0000-0000-000099D20000}"/>
    <cellStyle name="SAPBEXstdData 10 3 2" xfId="33256" xr:uid="{00000000-0005-0000-0000-00009AD20000}"/>
    <cellStyle name="SAPBEXstdData 10 3 2 2" xfId="33257" xr:uid="{00000000-0005-0000-0000-00009BD20000}"/>
    <cellStyle name="SAPBEXstdData 10 3 2 2 2" xfId="55205" xr:uid="{00000000-0005-0000-0000-00009CD20000}"/>
    <cellStyle name="SAPBEXstdData 10 3 2 3" xfId="55204" xr:uid="{00000000-0005-0000-0000-00009DD20000}"/>
    <cellStyle name="SAPBEXstdData 10 3 3" xfId="33258" xr:uid="{00000000-0005-0000-0000-00009ED20000}"/>
    <cellStyle name="SAPBEXstdData 10 3 3 2" xfId="55207" xr:uid="{00000000-0005-0000-0000-00009FD20000}"/>
    <cellStyle name="SAPBEXstdData 10 3 3 3" xfId="55206" xr:uid="{00000000-0005-0000-0000-0000A0D20000}"/>
    <cellStyle name="SAPBEXstdData 10 3 4" xfId="55208" xr:uid="{00000000-0005-0000-0000-0000A1D20000}"/>
    <cellStyle name="SAPBEXstdData 10 3 5" xfId="55203" xr:uid="{00000000-0005-0000-0000-0000A2D20000}"/>
    <cellStyle name="SAPBEXstdData 10 4" xfId="33259" xr:uid="{00000000-0005-0000-0000-0000A3D20000}"/>
    <cellStyle name="SAPBEXstdData 10 4 2" xfId="33260" xr:uid="{00000000-0005-0000-0000-0000A4D20000}"/>
    <cellStyle name="SAPBEXstdData 10 4 2 2" xfId="33261" xr:uid="{00000000-0005-0000-0000-0000A5D20000}"/>
    <cellStyle name="SAPBEXstdData 10 4 2 2 2" xfId="55211" xr:uid="{00000000-0005-0000-0000-0000A6D20000}"/>
    <cellStyle name="SAPBEXstdData 10 4 2 3" xfId="55210" xr:uid="{00000000-0005-0000-0000-0000A7D20000}"/>
    <cellStyle name="SAPBEXstdData 10 4 3" xfId="33262" xr:uid="{00000000-0005-0000-0000-0000A8D20000}"/>
    <cellStyle name="SAPBEXstdData 10 4 3 2" xfId="55212" xr:uid="{00000000-0005-0000-0000-0000A9D20000}"/>
    <cellStyle name="SAPBEXstdData 10 4 4" xfId="55209" xr:uid="{00000000-0005-0000-0000-0000AAD20000}"/>
    <cellStyle name="SAPBEXstdData 10 5" xfId="33263" xr:uid="{00000000-0005-0000-0000-0000ABD20000}"/>
    <cellStyle name="SAPBEXstdData 10 5 2" xfId="55214" xr:uid="{00000000-0005-0000-0000-0000ACD20000}"/>
    <cellStyle name="SAPBEXstdData 10 5 3" xfId="55213" xr:uid="{00000000-0005-0000-0000-0000ADD20000}"/>
    <cellStyle name="SAPBEXstdData 10 6" xfId="55215" xr:uid="{00000000-0005-0000-0000-0000AED20000}"/>
    <cellStyle name="SAPBEXstdData 10 7" xfId="55196" xr:uid="{00000000-0005-0000-0000-0000AFD20000}"/>
    <cellStyle name="SAPBEXstdData 11" xfId="33264" xr:uid="{00000000-0005-0000-0000-0000B0D20000}"/>
    <cellStyle name="SAPBEXstdData 11 2" xfId="33265" xr:uid="{00000000-0005-0000-0000-0000B1D20000}"/>
    <cellStyle name="SAPBEXstdData 11 2 2" xfId="33266" xr:uid="{00000000-0005-0000-0000-0000B2D20000}"/>
    <cellStyle name="SAPBEXstdData 11 2 2 2" xfId="55218" xr:uid="{00000000-0005-0000-0000-0000B3D20000}"/>
    <cellStyle name="SAPBEXstdData 11 2 3" xfId="55217" xr:uid="{00000000-0005-0000-0000-0000B4D20000}"/>
    <cellStyle name="SAPBEXstdData 11 3" xfId="33267" xr:uid="{00000000-0005-0000-0000-0000B5D20000}"/>
    <cellStyle name="SAPBEXstdData 11 3 2" xfId="55220" xr:uid="{00000000-0005-0000-0000-0000B6D20000}"/>
    <cellStyle name="SAPBEXstdData 11 3 3" xfId="55219" xr:uid="{00000000-0005-0000-0000-0000B7D20000}"/>
    <cellStyle name="SAPBEXstdData 11 4" xfId="55221" xr:uid="{00000000-0005-0000-0000-0000B8D20000}"/>
    <cellStyle name="SAPBEXstdData 11 5" xfId="55216" xr:uid="{00000000-0005-0000-0000-0000B9D20000}"/>
    <cellStyle name="SAPBEXstdData 12" xfId="33268" xr:uid="{00000000-0005-0000-0000-0000BAD20000}"/>
    <cellStyle name="SAPBEXstdData 12 2" xfId="33269" xr:uid="{00000000-0005-0000-0000-0000BBD20000}"/>
    <cellStyle name="SAPBEXstdData 12 2 2" xfId="33270" xr:uid="{00000000-0005-0000-0000-0000BCD20000}"/>
    <cellStyle name="SAPBEXstdData 12 2 2 2" xfId="55224" xr:uid="{00000000-0005-0000-0000-0000BDD20000}"/>
    <cellStyle name="SAPBEXstdData 12 2 3" xfId="55223" xr:uid="{00000000-0005-0000-0000-0000BED20000}"/>
    <cellStyle name="SAPBEXstdData 12 3" xfId="33271" xr:uid="{00000000-0005-0000-0000-0000BFD20000}"/>
    <cellStyle name="SAPBEXstdData 12 3 2" xfId="55225" xr:uid="{00000000-0005-0000-0000-0000C0D20000}"/>
    <cellStyle name="SAPBEXstdData 12 4" xfId="55222" xr:uid="{00000000-0005-0000-0000-0000C1D20000}"/>
    <cellStyle name="SAPBEXstdData 13" xfId="33272" xr:uid="{00000000-0005-0000-0000-0000C2D20000}"/>
    <cellStyle name="SAPBEXstdData 13 2" xfId="55227" xr:uid="{00000000-0005-0000-0000-0000C3D20000}"/>
    <cellStyle name="SAPBEXstdData 13 3" xfId="55226" xr:uid="{00000000-0005-0000-0000-0000C4D20000}"/>
    <cellStyle name="SAPBEXstdData 14" xfId="55228" xr:uid="{00000000-0005-0000-0000-0000C5D20000}"/>
    <cellStyle name="SAPBEXstdData 15" xfId="55195" xr:uid="{00000000-0005-0000-0000-0000C6D20000}"/>
    <cellStyle name="SAPBEXstdData 2" xfId="33273" xr:uid="{00000000-0005-0000-0000-0000C7D20000}"/>
    <cellStyle name="SAPBEXstdData 2 10" xfId="55229" xr:uid="{00000000-0005-0000-0000-0000C8D20000}"/>
    <cellStyle name="SAPBEXstdData 2 2" xfId="33274" xr:uid="{00000000-0005-0000-0000-0000C9D20000}"/>
    <cellStyle name="SAPBEXstdData 2 2 2" xfId="33275" xr:uid="{00000000-0005-0000-0000-0000CAD20000}"/>
    <cellStyle name="SAPBEXstdData 2 2 2 2" xfId="33276" xr:uid="{00000000-0005-0000-0000-0000CBD20000}"/>
    <cellStyle name="SAPBEXstdData 2 2 2 2 2" xfId="33277" xr:uid="{00000000-0005-0000-0000-0000CCD20000}"/>
    <cellStyle name="SAPBEXstdData 2 2 2 2 2 2" xfId="33278" xr:uid="{00000000-0005-0000-0000-0000CDD20000}"/>
    <cellStyle name="SAPBEXstdData 2 2 2 2 2 2 2" xfId="55234" xr:uid="{00000000-0005-0000-0000-0000CED20000}"/>
    <cellStyle name="SAPBEXstdData 2 2 2 2 2 3" xfId="55233" xr:uid="{00000000-0005-0000-0000-0000CFD20000}"/>
    <cellStyle name="SAPBEXstdData 2 2 2 2 3" xfId="33279" xr:uid="{00000000-0005-0000-0000-0000D0D20000}"/>
    <cellStyle name="SAPBEXstdData 2 2 2 2 3 2" xfId="55235" xr:uid="{00000000-0005-0000-0000-0000D1D20000}"/>
    <cellStyle name="SAPBEXstdData 2 2 2 2 4" xfId="55232" xr:uid="{00000000-0005-0000-0000-0000D2D20000}"/>
    <cellStyle name="SAPBEXstdData 2 2 2 3" xfId="33280" xr:uid="{00000000-0005-0000-0000-0000D3D20000}"/>
    <cellStyle name="SAPBEXstdData 2 2 2 3 2" xfId="55237" xr:uid="{00000000-0005-0000-0000-0000D4D20000}"/>
    <cellStyle name="SAPBEXstdData 2 2 2 3 3" xfId="55236" xr:uid="{00000000-0005-0000-0000-0000D5D20000}"/>
    <cellStyle name="SAPBEXstdData 2 2 2 4" xfId="55238" xr:uid="{00000000-0005-0000-0000-0000D6D20000}"/>
    <cellStyle name="SAPBEXstdData 2 2 2 5" xfId="55231" xr:uid="{00000000-0005-0000-0000-0000D7D20000}"/>
    <cellStyle name="SAPBEXstdData 2 2 3" xfId="33281" xr:uid="{00000000-0005-0000-0000-0000D8D20000}"/>
    <cellStyle name="SAPBEXstdData 2 2 3 2" xfId="33282" xr:uid="{00000000-0005-0000-0000-0000D9D20000}"/>
    <cellStyle name="SAPBEXstdData 2 2 3 2 2" xfId="33283" xr:uid="{00000000-0005-0000-0000-0000DAD20000}"/>
    <cellStyle name="SAPBEXstdData 2 2 3 2 2 2" xfId="55241" xr:uid="{00000000-0005-0000-0000-0000DBD20000}"/>
    <cellStyle name="SAPBEXstdData 2 2 3 2 3" xfId="55240" xr:uid="{00000000-0005-0000-0000-0000DCD20000}"/>
    <cellStyle name="SAPBEXstdData 2 2 3 3" xfId="33284" xr:uid="{00000000-0005-0000-0000-0000DDD20000}"/>
    <cellStyle name="SAPBEXstdData 2 2 3 3 2" xfId="55243" xr:uid="{00000000-0005-0000-0000-0000DED20000}"/>
    <cellStyle name="SAPBEXstdData 2 2 3 3 3" xfId="55242" xr:uid="{00000000-0005-0000-0000-0000DFD20000}"/>
    <cellStyle name="SAPBEXstdData 2 2 3 4" xfId="55244" xr:uid="{00000000-0005-0000-0000-0000E0D20000}"/>
    <cellStyle name="SAPBEXstdData 2 2 3 5" xfId="55239" xr:uid="{00000000-0005-0000-0000-0000E1D20000}"/>
    <cellStyle name="SAPBEXstdData 2 2 4" xfId="33285" xr:uid="{00000000-0005-0000-0000-0000E2D20000}"/>
    <cellStyle name="SAPBEXstdData 2 2 4 2" xfId="33286" xr:uid="{00000000-0005-0000-0000-0000E3D20000}"/>
    <cellStyle name="SAPBEXstdData 2 2 4 2 2" xfId="33287" xr:uid="{00000000-0005-0000-0000-0000E4D20000}"/>
    <cellStyle name="SAPBEXstdData 2 2 4 2 2 2" xfId="55247" xr:uid="{00000000-0005-0000-0000-0000E5D20000}"/>
    <cellStyle name="SAPBEXstdData 2 2 4 2 3" xfId="55246" xr:uid="{00000000-0005-0000-0000-0000E6D20000}"/>
    <cellStyle name="SAPBEXstdData 2 2 4 3" xfId="33288" xr:uid="{00000000-0005-0000-0000-0000E7D20000}"/>
    <cellStyle name="SAPBEXstdData 2 2 4 3 2" xfId="55248" xr:uid="{00000000-0005-0000-0000-0000E8D20000}"/>
    <cellStyle name="SAPBEXstdData 2 2 4 4" xfId="55245" xr:uid="{00000000-0005-0000-0000-0000E9D20000}"/>
    <cellStyle name="SAPBEXstdData 2 2 5" xfId="33289" xr:uid="{00000000-0005-0000-0000-0000EAD20000}"/>
    <cellStyle name="SAPBEXstdData 2 2 5 2" xfId="55250" xr:uid="{00000000-0005-0000-0000-0000EBD20000}"/>
    <cellStyle name="SAPBEXstdData 2 2 5 3" xfId="55249" xr:uid="{00000000-0005-0000-0000-0000ECD20000}"/>
    <cellStyle name="SAPBEXstdData 2 2 6" xfId="55251" xr:uid="{00000000-0005-0000-0000-0000EDD20000}"/>
    <cellStyle name="SAPBEXstdData 2 2 7" xfId="55230" xr:uid="{00000000-0005-0000-0000-0000EED20000}"/>
    <cellStyle name="SAPBEXstdData 2 3" xfId="33290" xr:uid="{00000000-0005-0000-0000-0000EFD20000}"/>
    <cellStyle name="SAPBEXstdData 2 3 2" xfId="33291" xr:uid="{00000000-0005-0000-0000-0000F0D20000}"/>
    <cellStyle name="SAPBEXstdData 2 3 2 2" xfId="33292" xr:uid="{00000000-0005-0000-0000-0000F1D20000}"/>
    <cellStyle name="SAPBEXstdData 2 3 2 2 2" xfId="33293" xr:uid="{00000000-0005-0000-0000-0000F2D20000}"/>
    <cellStyle name="SAPBEXstdData 2 3 2 2 2 2" xfId="33294" xr:uid="{00000000-0005-0000-0000-0000F3D20000}"/>
    <cellStyle name="SAPBEXstdData 2 3 2 2 2 2 2" xfId="55256" xr:uid="{00000000-0005-0000-0000-0000F4D20000}"/>
    <cellStyle name="SAPBEXstdData 2 3 2 2 2 3" xfId="55255" xr:uid="{00000000-0005-0000-0000-0000F5D20000}"/>
    <cellStyle name="SAPBEXstdData 2 3 2 2 3" xfId="33295" xr:uid="{00000000-0005-0000-0000-0000F6D20000}"/>
    <cellStyle name="SAPBEXstdData 2 3 2 2 3 2" xfId="55257" xr:uid="{00000000-0005-0000-0000-0000F7D20000}"/>
    <cellStyle name="SAPBEXstdData 2 3 2 2 4" xfId="55254" xr:uid="{00000000-0005-0000-0000-0000F8D20000}"/>
    <cellStyle name="SAPBEXstdData 2 3 2 3" xfId="33296" xr:uid="{00000000-0005-0000-0000-0000F9D20000}"/>
    <cellStyle name="SAPBEXstdData 2 3 2 3 2" xfId="55259" xr:uid="{00000000-0005-0000-0000-0000FAD20000}"/>
    <cellStyle name="SAPBEXstdData 2 3 2 3 3" xfId="55258" xr:uid="{00000000-0005-0000-0000-0000FBD20000}"/>
    <cellStyle name="SAPBEXstdData 2 3 2 4" xfId="55260" xr:uid="{00000000-0005-0000-0000-0000FCD20000}"/>
    <cellStyle name="SAPBEXstdData 2 3 2 5" xfId="55253" xr:uid="{00000000-0005-0000-0000-0000FDD20000}"/>
    <cellStyle name="SAPBEXstdData 2 3 3" xfId="33297" xr:uid="{00000000-0005-0000-0000-0000FED20000}"/>
    <cellStyle name="SAPBEXstdData 2 3 3 2" xfId="33298" xr:uid="{00000000-0005-0000-0000-0000FFD20000}"/>
    <cellStyle name="SAPBEXstdData 2 3 3 2 2" xfId="33299" xr:uid="{00000000-0005-0000-0000-000000D30000}"/>
    <cellStyle name="SAPBEXstdData 2 3 3 2 2 2" xfId="55263" xr:uid="{00000000-0005-0000-0000-000001D30000}"/>
    <cellStyle name="SAPBEXstdData 2 3 3 2 3" xfId="55262" xr:uid="{00000000-0005-0000-0000-000002D30000}"/>
    <cellStyle name="SAPBEXstdData 2 3 3 3" xfId="33300" xr:uid="{00000000-0005-0000-0000-000003D30000}"/>
    <cellStyle name="SAPBEXstdData 2 3 3 3 2" xfId="55265" xr:uid="{00000000-0005-0000-0000-000004D30000}"/>
    <cellStyle name="SAPBEXstdData 2 3 3 3 3" xfId="55264" xr:uid="{00000000-0005-0000-0000-000005D30000}"/>
    <cellStyle name="SAPBEXstdData 2 3 3 4" xfId="55266" xr:uid="{00000000-0005-0000-0000-000006D30000}"/>
    <cellStyle name="SAPBEXstdData 2 3 3 5" xfId="55261" xr:uid="{00000000-0005-0000-0000-000007D30000}"/>
    <cellStyle name="SAPBEXstdData 2 3 4" xfId="33301" xr:uid="{00000000-0005-0000-0000-000008D30000}"/>
    <cellStyle name="SAPBEXstdData 2 3 4 2" xfId="33302" xr:uid="{00000000-0005-0000-0000-000009D30000}"/>
    <cellStyle name="SAPBEXstdData 2 3 4 2 2" xfId="33303" xr:uid="{00000000-0005-0000-0000-00000AD30000}"/>
    <cellStyle name="SAPBEXstdData 2 3 4 2 2 2" xfId="55269" xr:uid="{00000000-0005-0000-0000-00000BD30000}"/>
    <cellStyle name="SAPBEXstdData 2 3 4 2 3" xfId="55268" xr:uid="{00000000-0005-0000-0000-00000CD30000}"/>
    <cellStyle name="SAPBEXstdData 2 3 4 3" xfId="33304" xr:uid="{00000000-0005-0000-0000-00000DD30000}"/>
    <cellStyle name="SAPBEXstdData 2 3 4 3 2" xfId="55270" xr:uid="{00000000-0005-0000-0000-00000ED30000}"/>
    <cellStyle name="SAPBEXstdData 2 3 4 4" xfId="55267" xr:uid="{00000000-0005-0000-0000-00000FD30000}"/>
    <cellStyle name="SAPBEXstdData 2 3 5" xfId="33305" xr:uid="{00000000-0005-0000-0000-000010D30000}"/>
    <cellStyle name="SAPBEXstdData 2 3 5 2" xfId="55272" xr:uid="{00000000-0005-0000-0000-000011D30000}"/>
    <cellStyle name="SAPBEXstdData 2 3 5 3" xfId="55271" xr:uid="{00000000-0005-0000-0000-000012D30000}"/>
    <cellStyle name="SAPBEXstdData 2 3 6" xfId="55273" xr:uid="{00000000-0005-0000-0000-000013D30000}"/>
    <cellStyle name="SAPBEXstdData 2 3 7" xfId="55252" xr:uid="{00000000-0005-0000-0000-000014D30000}"/>
    <cellStyle name="SAPBEXstdData 2 4" xfId="33306" xr:uid="{00000000-0005-0000-0000-000015D30000}"/>
    <cellStyle name="SAPBEXstdData 2 4 2" xfId="33307" xr:uid="{00000000-0005-0000-0000-000016D30000}"/>
    <cellStyle name="SAPBEXstdData 2 4 2 2" xfId="33308" xr:uid="{00000000-0005-0000-0000-000017D30000}"/>
    <cellStyle name="SAPBEXstdData 2 4 2 2 2" xfId="33309" xr:uid="{00000000-0005-0000-0000-000018D30000}"/>
    <cellStyle name="SAPBEXstdData 2 4 2 2 2 2" xfId="55277" xr:uid="{00000000-0005-0000-0000-000019D30000}"/>
    <cellStyle name="SAPBEXstdData 2 4 2 2 3" xfId="55276" xr:uid="{00000000-0005-0000-0000-00001AD30000}"/>
    <cellStyle name="SAPBEXstdData 2 4 2 3" xfId="33310" xr:uid="{00000000-0005-0000-0000-00001BD30000}"/>
    <cellStyle name="SAPBEXstdData 2 4 2 3 2" xfId="55279" xr:uid="{00000000-0005-0000-0000-00001CD30000}"/>
    <cellStyle name="SAPBEXstdData 2 4 2 3 3" xfId="55278" xr:uid="{00000000-0005-0000-0000-00001DD30000}"/>
    <cellStyle name="SAPBEXstdData 2 4 2 4" xfId="55280" xr:uid="{00000000-0005-0000-0000-00001ED30000}"/>
    <cellStyle name="SAPBEXstdData 2 4 2 5" xfId="55275" xr:uid="{00000000-0005-0000-0000-00001FD30000}"/>
    <cellStyle name="SAPBEXstdData 2 4 3" xfId="33311" xr:uid="{00000000-0005-0000-0000-000020D30000}"/>
    <cellStyle name="SAPBEXstdData 2 4 3 2" xfId="33312" xr:uid="{00000000-0005-0000-0000-000021D30000}"/>
    <cellStyle name="SAPBEXstdData 2 4 3 2 2" xfId="33313" xr:uid="{00000000-0005-0000-0000-000022D30000}"/>
    <cellStyle name="SAPBEXstdData 2 4 3 2 2 2" xfId="55283" xr:uid="{00000000-0005-0000-0000-000023D30000}"/>
    <cellStyle name="SAPBEXstdData 2 4 3 2 3" xfId="55282" xr:uid="{00000000-0005-0000-0000-000024D30000}"/>
    <cellStyle name="SAPBEXstdData 2 4 3 3" xfId="33314" xr:uid="{00000000-0005-0000-0000-000025D30000}"/>
    <cellStyle name="SAPBEXstdData 2 4 3 3 2" xfId="55285" xr:uid="{00000000-0005-0000-0000-000026D30000}"/>
    <cellStyle name="SAPBEXstdData 2 4 3 3 3" xfId="55284" xr:uid="{00000000-0005-0000-0000-000027D30000}"/>
    <cellStyle name="SAPBEXstdData 2 4 3 4" xfId="55286" xr:uid="{00000000-0005-0000-0000-000028D30000}"/>
    <cellStyle name="SAPBEXstdData 2 4 3 5" xfId="55281" xr:uid="{00000000-0005-0000-0000-000029D30000}"/>
    <cellStyle name="SAPBEXstdData 2 4 4" xfId="33315" xr:uid="{00000000-0005-0000-0000-00002AD30000}"/>
    <cellStyle name="SAPBEXstdData 2 4 4 2" xfId="33316" xr:uid="{00000000-0005-0000-0000-00002BD30000}"/>
    <cellStyle name="SAPBEXstdData 2 4 4 2 2" xfId="33317" xr:uid="{00000000-0005-0000-0000-00002CD30000}"/>
    <cellStyle name="SAPBEXstdData 2 4 4 2 2 2" xfId="55289" xr:uid="{00000000-0005-0000-0000-00002DD30000}"/>
    <cellStyle name="SAPBEXstdData 2 4 4 2 3" xfId="55288" xr:uid="{00000000-0005-0000-0000-00002ED30000}"/>
    <cellStyle name="SAPBEXstdData 2 4 4 3" xfId="33318" xr:uid="{00000000-0005-0000-0000-00002FD30000}"/>
    <cellStyle name="SAPBEXstdData 2 4 4 3 2" xfId="55290" xr:uid="{00000000-0005-0000-0000-000030D30000}"/>
    <cellStyle name="SAPBEXstdData 2 4 4 4" xfId="55287" xr:uid="{00000000-0005-0000-0000-000031D30000}"/>
    <cellStyle name="SAPBEXstdData 2 4 5" xfId="33319" xr:uid="{00000000-0005-0000-0000-000032D30000}"/>
    <cellStyle name="SAPBEXstdData 2 4 5 2" xfId="55292" xr:uid="{00000000-0005-0000-0000-000033D30000}"/>
    <cellStyle name="SAPBEXstdData 2 4 5 3" xfId="55291" xr:uid="{00000000-0005-0000-0000-000034D30000}"/>
    <cellStyle name="SAPBEXstdData 2 4 6" xfId="55293" xr:uid="{00000000-0005-0000-0000-000035D30000}"/>
    <cellStyle name="SAPBEXstdData 2 4 7" xfId="55274" xr:uid="{00000000-0005-0000-0000-000036D30000}"/>
    <cellStyle name="SAPBEXstdData 2 5" xfId="33320" xr:uid="{00000000-0005-0000-0000-000037D30000}"/>
    <cellStyle name="SAPBEXstdData 2 5 2" xfId="33321" xr:uid="{00000000-0005-0000-0000-000038D30000}"/>
    <cellStyle name="SAPBEXstdData 2 5 2 2" xfId="33322" xr:uid="{00000000-0005-0000-0000-000039D30000}"/>
    <cellStyle name="SAPBEXstdData 2 5 2 2 2" xfId="33323" xr:uid="{00000000-0005-0000-0000-00003AD30000}"/>
    <cellStyle name="SAPBEXstdData 2 5 2 2 2 2" xfId="55297" xr:uid="{00000000-0005-0000-0000-00003BD30000}"/>
    <cellStyle name="SAPBEXstdData 2 5 2 2 3" xfId="55296" xr:uid="{00000000-0005-0000-0000-00003CD30000}"/>
    <cellStyle name="SAPBEXstdData 2 5 2 3" xfId="33324" xr:uid="{00000000-0005-0000-0000-00003DD30000}"/>
    <cellStyle name="SAPBEXstdData 2 5 2 3 2" xfId="55299" xr:uid="{00000000-0005-0000-0000-00003ED30000}"/>
    <cellStyle name="SAPBEXstdData 2 5 2 3 3" xfId="55298" xr:uid="{00000000-0005-0000-0000-00003FD30000}"/>
    <cellStyle name="SAPBEXstdData 2 5 2 4" xfId="55300" xr:uid="{00000000-0005-0000-0000-000040D30000}"/>
    <cellStyle name="SAPBEXstdData 2 5 2 5" xfId="55295" xr:uid="{00000000-0005-0000-0000-000041D30000}"/>
    <cellStyle name="SAPBEXstdData 2 5 3" xfId="33325" xr:uid="{00000000-0005-0000-0000-000042D30000}"/>
    <cellStyle name="SAPBEXstdData 2 5 3 2" xfId="33326" xr:uid="{00000000-0005-0000-0000-000043D30000}"/>
    <cellStyle name="SAPBEXstdData 2 5 3 2 2" xfId="33327" xr:uid="{00000000-0005-0000-0000-000044D30000}"/>
    <cellStyle name="SAPBEXstdData 2 5 3 2 2 2" xfId="55303" xr:uid="{00000000-0005-0000-0000-000045D30000}"/>
    <cellStyle name="SAPBEXstdData 2 5 3 2 3" xfId="55302" xr:uid="{00000000-0005-0000-0000-000046D30000}"/>
    <cellStyle name="SAPBEXstdData 2 5 3 3" xfId="33328" xr:uid="{00000000-0005-0000-0000-000047D30000}"/>
    <cellStyle name="SAPBEXstdData 2 5 3 3 2" xfId="55305" xr:uid="{00000000-0005-0000-0000-000048D30000}"/>
    <cellStyle name="SAPBEXstdData 2 5 3 3 3" xfId="55304" xr:uid="{00000000-0005-0000-0000-000049D30000}"/>
    <cellStyle name="SAPBEXstdData 2 5 3 4" xfId="55306" xr:uid="{00000000-0005-0000-0000-00004AD30000}"/>
    <cellStyle name="SAPBEXstdData 2 5 3 5" xfId="55301" xr:uid="{00000000-0005-0000-0000-00004BD30000}"/>
    <cellStyle name="SAPBEXstdData 2 5 4" xfId="33329" xr:uid="{00000000-0005-0000-0000-00004CD30000}"/>
    <cellStyle name="SAPBEXstdData 2 5 4 2" xfId="33330" xr:uid="{00000000-0005-0000-0000-00004DD30000}"/>
    <cellStyle name="SAPBEXstdData 2 5 4 2 2" xfId="55308" xr:uid="{00000000-0005-0000-0000-00004ED30000}"/>
    <cellStyle name="SAPBEXstdData 2 5 4 3" xfId="55307" xr:uid="{00000000-0005-0000-0000-00004FD30000}"/>
    <cellStyle name="SAPBEXstdData 2 5 5" xfId="33331" xr:uid="{00000000-0005-0000-0000-000050D30000}"/>
    <cellStyle name="SAPBEXstdData 2 5 5 2" xfId="55310" xr:uid="{00000000-0005-0000-0000-000051D30000}"/>
    <cellStyle name="SAPBEXstdData 2 5 5 3" xfId="55309" xr:uid="{00000000-0005-0000-0000-000052D30000}"/>
    <cellStyle name="SAPBEXstdData 2 5 6" xfId="55311" xr:uid="{00000000-0005-0000-0000-000053D30000}"/>
    <cellStyle name="SAPBEXstdData 2 5 7" xfId="55294" xr:uid="{00000000-0005-0000-0000-000054D30000}"/>
    <cellStyle name="SAPBEXstdData 2 6" xfId="33332" xr:uid="{00000000-0005-0000-0000-000055D30000}"/>
    <cellStyle name="SAPBEXstdData 2 6 2" xfId="33333" xr:uid="{00000000-0005-0000-0000-000056D30000}"/>
    <cellStyle name="SAPBEXstdData 2 6 2 2" xfId="33334" xr:uid="{00000000-0005-0000-0000-000057D30000}"/>
    <cellStyle name="SAPBEXstdData 2 6 2 2 2" xfId="55314" xr:uid="{00000000-0005-0000-0000-000058D30000}"/>
    <cellStyle name="SAPBEXstdData 2 6 2 3" xfId="55313" xr:uid="{00000000-0005-0000-0000-000059D30000}"/>
    <cellStyle name="SAPBEXstdData 2 6 3" xfId="33335" xr:uid="{00000000-0005-0000-0000-00005AD30000}"/>
    <cellStyle name="SAPBEXstdData 2 6 3 2" xfId="55316" xr:uid="{00000000-0005-0000-0000-00005BD30000}"/>
    <cellStyle name="SAPBEXstdData 2 6 3 3" xfId="55315" xr:uid="{00000000-0005-0000-0000-00005CD30000}"/>
    <cellStyle name="SAPBEXstdData 2 6 4" xfId="55317" xr:uid="{00000000-0005-0000-0000-00005DD30000}"/>
    <cellStyle name="SAPBEXstdData 2 6 5" xfId="55312" xr:uid="{00000000-0005-0000-0000-00005ED30000}"/>
    <cellStyle name="SAPBEXstdData 2 7" xfId="33336" xr:uid="{00000000-0005-0000-0000-00005FD30000}"/>
    <cellStyle name="SAPBEXstdData 2 7 2" xfId="33337" xr:uid="{00000000-0005-0000-0000-000060D30000}"/>
    <cellStyle name="SAPBEXstdData 2 7 2 2" xfId="33338" xr:uid="{00000000-0005-0000-0000-000061D30000}"/>
    <cellStyle name="SAPBEXstdData 2 7 2 2 2" xfId="55320" xr:uid="{00000000-0005-0000-0000-000062D30000}"/>
    <cellStyle name="SAPBEXstdData 2 7 2 3" xfId="55319" xr:uid="{00000000-0005-0000-0000-000063D30000}"/>
    <cellStyle name="SAPBEXstdData 2 7 3" xfId="33339" xr:uid="{00000000-0005-0000-0000-000064D30000}"/>
    <cellStyle name="SAPBEXstdData 2 7 3 2" xfId="55321" xr:uid="{00000000-0005-0000-0000-000065D30000}"/>
    <cellStyle name="SAPBEXstdData 2 7 4" xfId="55318" xr:uid="{00000000-0005-0000-0000-000066D30000}"/>
    <cellStyle name="SAPBEXstdData 2 8" xfId="33340" xr:uid="{00000000-0005-0000-0000-000067D30000}"/>
    <cellStyle name="SAPBEXstdData 2 8 2" xfId="55323" xr:uid="{00000000-0005-0000-0000-000068D30000}"/>
    <cellStyle name="SAPBEXstdData 2 8 3" xfId="55322" xr:uid="{00000000-0005-0000-0000-000069D30000}"/>
    <cellStyle name="SAPBEXstdData 2 9" xfId="55324" xr:uid="{00000000-0005-0000-0000-00006AD30000}"/>
    <cellStyle name="SAPBEXstdData 3" xfId="33341" xr:uid="{00000000-0005-0000-0000-00006BD30000}"/>
    <cellStyle name="SAPBEXstdData 3 10" xfId="55325" xr:uid="{00000000-0005-0000-0000-00006CD30000}"/>
    <cellStyle name="SAPBEXstdData 3 2" xfId="33342" xr:uid="{00000000-0005-0000-0000-00006DD30000}"/>
    <cellStyle name="SAPBEXstdData 3 2 2" xfId="33343" xr:uid="{00000000-0005-0000-0000-00006ED30000}"/>
    <cellStyle name="SAPBEXstdData 3 2 2 2" xfId="33344" xr:uid="{00000000-0005-0000-0000-00006FD30000}"/>
    <cellStyle name="SAPBEXstdData 3 2 2 2 2" xfId="33345" xr:uid="{00000000-0005-0000-0000-000070D30000}"/>
    <cellStyle name="SAPBEXstdData 3 2 2 2 2 2" xfId="33346" xr:uid="{00000000-0005-0000-0000-000071D30000}"/>
    <cellStyle name="SAPBEXstdData 3 2 2 2 2 2 2" xfId="55330" xr:uid="{00000000-0005-0000-0000-000072D30000}"/>
    <cellStyle name="SAPBEXstdData 3 2 2 2 2 3" xfId="55329" xr:uid="{00000000-0005-0000-0000-000073D30000}"/>
    <cellStyle name="SAPBEXstdData 3 2 2 2 3" xfId="33347" xr:uid="{00000000-0005-0000-0000-000074D30000}"/>
    <cellStyle name="SAPBEXstdData 3 2 2 2 3 2" xfId="55331" xr:uid="{00000000-0005-0000-0000-000075D30000}"/>
    <cellStyle name="SAPBEXstdData 3 2 2 2 4" xfId="55328" xr:uid="{00000000-0005-0000-0000-000076D30000}"/>
    <cellStyle name="SAPBEXstdData 3 2 2 3" xfId="33348" xr:uid="{00000000-0005-0000-0000-000077D30000}"/>
    <cellStyle name="SAPBEXstdData 3 2 2 3 2" xfId="55333" xr:uid="{00000000-0005-0000-0000-000078D30000}"/>
    <cellStyle name="SAPBEXstdData 3 2 2 3 3" xfId="55332" xr:uid="{00000000-0005-0000-0000-000079D30000}"/>
    <cellStyle name="SAPBEXstdData 3 2 2 4" xfId="55334" xr:uid="{00000000-0005-0000-0000-00007AD30000}"/>
    <cellStyle name="SAPBEXstdData 3 2 2 5" xfId="55327" xr:uid="{00000000-0005-0000-0000-00007BD30000}"/>
    <cellStyle name="SAPBEXstdData 3 2 3" xfId="33349" xr:uid="{00000000-0005-0000-0000-00007CD30000}"/>
    <cellStyle name="SAPBEXstdData 3 2 3 2" xfId="33350" xr:uid="{00000000-0005-0000-0000-00007DD30000}"/>
    <cellStyle name="SAPBEXstdData 3 2 3 2 2" xfId="33351" xr:uid="{00000000-0005-0000-0000-00007ED30000}"/>
    <cellStyle name="SAPBEXstdData 3 2 3 2 2 2" xfId="55337" xr:uid="{00000000-0005-0000-0000-00007FD30000}"/>
    <cellStyle name="SAPBEXstdData 3 2 3 2 3" xfId="55336" xr:uid="{00000000-0005-0000-0000-000080D30000}"/>
    <cellStyle name="SAPBEXstdData 3 2 3 3" xfId="33352" xr:uid="{00000000-0005-0000-0000-000081D30000}"/>
    <cellStyle name="SAPBEXstdData 3 2 3 3 2" xfId="55339" xr:uid="{00000000-0005-0000-0000-000082D30000}"/>
    <cellStyle name="SAPBEXstdData 3 2 3 3 3" xfId="55338" xr:uid="{00000000-0005-0000-0000-000083D30000}"/>
    <cellStyle name="SAPBEXstdData 3 2 3 4" xfId="55340" xr:uid="{00000000-0005-0000-0000-000084D30000}"/>
    <cellStyle name="SAPBEXstdData 3 2 3 5" xfId="55335" xr:uid="{00000000-0005-0000-0000-000085D30000}"/>
    <cellStyle name="SAPBEXstdData 3 2 4" xfId="33353" xr:uid="{00000000-0005-0000-0000-000086D30000}"/>
    <cellStyle name="SAPBEXstdData 3 2 4 2" xfId="33354" xr:uid="{00000000-0005-0000-0000-000087D30000}"/>
    <cellStyle name="SAPBEXstdData 3 2 4 2 2" xfId="33355" xr:uid="{00000000-0005-0000-0000-000088D30000}"/>
    <cellStyle name="SAPBEXstdData 3 2 4 2 2 2" xfId="55343" xr:uid="{00000000-0005-0000-0000-000089D30000}"/>
    <cellStyle name="SAPBEXstdData 3 2 4 2 3" xfId="55342" xr:uid="{00000000-0005-0000-0000-00008AD30000}"/>
    <cellStyle name="SAPBEXstdData 3 2 4 3" xfId="33356" xr:uid="{00000000-0005-0000-0000-00008BD30000}"/>
    <cellStyle name="SAPBEXstdData 3 2 4 3 2" xfId="55344" xr:uid="{00000000-0005-0000-0000-00008CD30000}"/>
    <cellStyle name="SAPBEXstdData 3 2 4 4" xfId="55341" xr:uid="{00000000-0005-0000-0000-00008DD30000}"/>
    <cellStyle name="SAPBEXstdData 3 2 5" xfId="33357" xr:uid="{00000000-0005-0000-0000-00008ED30000}"/>
    <cellStyle name="SAPBEXstdData 3 2 5 2" xfId="55346" xr:uid="{00000000-0005-0000-0000-00008FD30000}"/>
    <cellStyle name="SAPBEXstdData 3 2 5 3" xfId="55345" xr:uid="{00000000-0005-0000-0000-000090D30000}"/>
    <cellStyle name="SAPBEXstdData 3 2 6" xfId="55347" xr:uid="{00000000-0005-0000-0000-000091D30000}"/>
    <cellStyle name="SAPBEXstdData 3 2 7" xfId="55326" xr:uid="{00000000-0005-0000-0000-000092D30000}"/>
    <cellStyle name="SAPBEXstdData 3 3" xfId="33358" xr:uid="{00000000-0005-0000-0000-000093D30000}"/>
    <cellStyle name="SAPBEXstdData 3 3 2" xfId="33359" xr:uid="{00000000-0005-0000-0000-000094D30000}"/>
    <cellStyle name="SAPBEXstdData 3 3 2 2" xfId="33360" xr:uid="{00000000-0005-0000-0000-000095D30000}"/>
    <cellStyle name="SAPBEXstdData 3 3 2 2 2" xfId="33361" xr:uid="{00000000-0005-0000-0000-000096D30000}"/>
    <cellStyle name="SAPBEXstdData 3 3 2 2 2 2" xfId="33362" xr:uid="{00000000-0005-0000-0000-000097D30000}"/>
    <cellStyle name="SAPBEXstdData 3 3 2 2 2 2 2" xfId="55352" xr:uid="{00000000-0005-0000-0000-000098D30000}"/>
    <cellStyle name="SAPBEXstdData 3 3 2 2 2 3" xfId="55351" xr:uid="{00000000-0005-0000-0000-000099D30000}"/>
    <cellStyle name="SAPBEXstdData 3 3 2 2 3" xfId="33363" xr:uid="{00000000-0005-0000-0000-00009AD30000}"/>
    <cellStyle name="SAPBEXstdData 3 3 2 2 3 2" xfId="55353" xr:uid="{00000000-0005-0000-0000-00009BD30000}"/>
    <cellStyle name="SAPBEXstdData 3 3 2 2 4" xfId="55350" xr:uid="{00000000-0005-0000-0000-00009CD30000}"/>
    <cellStyle name="SAPBEXstdData 3 3 2 3" xfId="33364" xr:uid="{00000000-0005-0000-0000-00009DD30000}"/>
    <cellStyle name="SAPBEXstdData 3 3 2 3 2" xfId="55355" xr:uid="{00000000-0005-0000-0000-00009ED30000}"/>
    <cellStyle name="SAPBEXstdData 3 3 2 3 3" xfId="55354" xr:uid="{00000000-0005-0000-0000-00009FD30000}"/>
    <cellStyle name="SAPBEXstdData 3 3 2 4" xfId="55356" xr:uid="{00000000-0005-0000-0000-0000A0D30000}"/>
    <cellStyle name="SAPBEXstdData 3 3 2 5" xfId="55349" xr:uid="{00000000-0005-0000-0000-0000A1D30000}"/>
    <cellStyle name="SAPBEXstdData 3 3 3" xfId="33365" xr:uid="{00000000-0005-0000-0000-0000A2D30000}"/>
    <cellStyle name="SAPBEXstdData 3 3 3 2" xfId="33366" xr:uid="{00000000-0005-0000-0000-0000A3D30000}"/>
    <cellStyle name="SAPBEXstdData 3 3 3 2 2" xfId="33367" xr:uid="{00000000-0005-0000-0000-0000A4D30000}"/>
    <cellStyle name="SAPBEXstdData 3 3 3 2 2 2" xfId="55359" xr:uid="{00000000-0005-0000-0000-0000A5D30000}"/>
    <cellStyle name="SAPBEXstdData 3 3 3 2 3" xfId="55358" xr:uid="{00000000-0005-0000-0000-0000A6D30000}"/>
    <cellStyle name="SAPBEXstdData 3 3 3 3" xfId="33368" xr:uid="{00000000-0005-0000-0000-0000A7D30000}"/>
    <cellStyle name="SAPBEXstdData 3 3 3 3 2" xfId="55361" xr:uid="{00000000-0005-0000-0000-0000A8D30000}"/>
    <cellStyle name="SAPBEXstdData 3 3 3 3 3" xfId="55360" xr:uid="{00000000-0005-0000-0000-0000A9D30000}"/>
    <cellStyle name="SAPBEXstdData 3 3 3 4" xfId="55362" xr:uid="{00000000-0005-0000-0000-0000AAD30000}"/>
    <cellStyle name="SAPBEXstdData 3 3 3 5" xfId="55357" xr:uid="{00000000-0005-0000-0000-0000ABD30000}"/>
    <cellStyle name="SAPBEXstdData 3 3 4" xfId="33369" xr:uid="{00000000-0005-0000-0000-0000ACD30000}"/>
    <cellStyle name="SAPBEXstdData 3 3 4 2" xfId="33370" xr:uid="{00000000-0005-0000-0000-0000ADD30000}"/>
    <cellStyle name="SAPBEXstdData 3 3 4 2 2" xfId="33371" xr:uid="{00000000-0005-0000-0000-0000AED30000}"/>
    <cellStyle name="SAPBEXstdData 3 3 4 2 2 2" xfId="55365" xr:uid="{00000000-0005-0000-0000-0000AFD30000}"/>
    <cellStyle name="SAPBEXstdData 3 3 4 2 3" xfId="55364" xr:uid="{00000000-0005-0000-0000-0000B0D30000}"/>
    <cellStyle name="SAPBEXstdData 3 3 4 3" xfId="33372" xr:uid="{00000000-0005-0000-0000-0000B1D30000}"/>
    <cellStyle name="SAPBEXstdData 3 3 4 3 2" xfId="55366" xr:uid="{00000000-0005-0000-0000-0000B2D30000}"/>
    <cellStyle name="SAPBEXstdData 3 3 4 4" xfId="55363" xr:uid="{00000000-0005-0000-0000-0000B3D30000}"/>
    <cellStyle name="SAPBEXstdData 3 3 5" xfId="33373" xr:uid="{00000000-0005-0000-0000-0000B4D30000}"/>
    <cellStyle name="SAPBEXstdData 3 3 5 2" xfId="55368" xr:uid="{00000000-0005-0000-0000-0000B5D30000}"/>
    <cellStyle name="SAPBEXstdData 3 3 5 3" xfId="55367" xr:uid="{00000000-0005-0000-0000-0000B6D30000}"/>
    <cellStyle name="SAPBEXstdData 3 3 6" xfId="55369" xr:uid="{00000000-0005-0000-0000-0000B7D30000}"/>
    <cellStyle name="SAPBEXstdData 3 3 7" xfId="55348" xr:uid="{00000000-0005-0000-0000-0000B8D30000}"/>
    <cellStyle name="SAPBEXstdData 3 4" xfId="33374" xr:uid="{00000000-0005-0000-0000-0000B9D30000}"/>
    <cellStyle name="SAPBEXstdData 3 4 2" xfId="33375" xr:uid="{00000000-0005-0000-0000-0000BAD30000}"/>
    <cellStyle name="SAPBEXstdData 3 4 2 2" xfId="33376" xr:uid="{00000000-0005-0000-0000-0000BBD30000}"/>
    <cellStyle name="SAPBEXstdData 3 4 2 2 2" xfId="33377" xr:uid="{00000000-0005-0000-0000-0000BCD30000}"/>
    <cellStyle name="SAPBEXstdData 3 4 2 2 2 2" xfId="55373" xr:uid="{00000000-0005-0000-0000-0000BDD30000}"/>
    <cellStyle name="SAPBEXstdData 3 4 2 2 3" xfId="55372" xr:uid="{00000000-0005-0000-0000-0000BED30000}"/>
    <cellStyle name="SAPBEXstdData 3 4 2 3" xfId="33378" xr:uid="{00000000-0005-0000-0000-0000BFD30000}"/>
    <cellStyle name="SAPBEXstdData 3 4 2 3 2" xfId="55375" xr:uid="{00000000-0005-0000-0000-0000C0D30000}"/>
    <cellStyle name="SAPBEXstdData 3 4 2 3 3" xfId="55374" xr:uid="{00000000-0005-0000-0000-0000C1D30000}"/>
    <cellStyle name="SAPBEXstdData 3 4 2 4" xfId="55376" xr:uid="{00000000-0005-0000-0000-0000C2D30000}"/>
    <cellStyle name="SAPBEXstdData 3 4 2 5" xfId="55371" xr:uid="{00000000-0005-0000-0000-0000C3D30000}"/>
    <cellStyle name="SAPBEXstdData 3 4 3" xfId="33379" xr:uid="{00000000-0005-0000-0000-0000C4D30000}"/>
    <cellStyle name="SAPBEXstdData 3 4 3 2" xfId="33380" xr:uid="{00000000-0005-0000-0000-0000C5D30000}"/>
    <cellStyle name="SAPBEXstdData 3 4 3 2 2" xfId="33381" xr:uid="{00000000-0005-0000-0000-0000C6D30000}"/>
    <cellStyle name="SAPBEXstdData 3 4 3 2 2 2" xfId="55379" xr:uid="{00000000-0005-0000-0000-0000C7D30000}"/>
    <cellStyle name="SAPBEXstdData 3 4 3 2 3" xfId="55378" xr:uid="{00000000-0005-0000-0000-0000C8D30000}"/>
    <cellStyle name="SAPBEXstdData 3 4 3 3" xfId="33382" xr:uid="{00000000-0005-0000-0000-0000C9D30000}"/>
    <cellStyle name="SAPBEXstdData 3 4 3 3 2" xfId="55381" xr:uid="{00000000-0005-0000-0000-0000CAD30000}"/>
    <cellStyle name="SAPBEXstdData 3 4 3 3 3" xfId="55380" xr:uid="{00000000-0005-0000-0000-0000CBD30000}"/>
    <cellStyle name="SAPBEXstdData 3 4 3 4" xfId="55382" xr:uid="{00000000-0005-0000-0000-0000CCD30000}"/>
    <cellStyle name="SAPBEXstdData 3 4 3 5" xfId="55377" xr:uid="{00000000-0005-0000-0000-0000CDD30000}"/>
    <cellStyle name="SAPBEXstdData 3 4 4" xfId="33383" xr:uid="{00000000-0005-0000-0000-0000CED30000}"/>
    <cellStyle name="SAPBEXstdData 3 4 4 2" xfId="33384" xr:uid="{00000000-0005-0000-0000-0000CFD30000}"/>
    <cellStyle name="SAPBEXstdData 3 4 4 2 2" xfId="33385" xr:uid="{00000000-0005-0000-0000-0000D0D30000}"/>
    <cellStyle name="SAPBEXstdData 3 4 4 2 2 2" xfId="55385" xr:uid="{00000000-0005-0000-0000-0000D1D30000}"/>
    <cellStyle name="SAPBEXstdData 3 4 4 2 3" xfId="55384" xr:uid="{00000000-0005-0000-0000-0000D2D30000}"/>
    <cellStyle name="SAPBEXstdData 3 4 4 3" xfId="33386" xr:uid="{00000000-0005-0000-0000-0000D3D30000}"/>
    <cellStyle name="SAPBEXstdData 3 4 4 3 2" xfId="55386" xr:uid="{00000000-0005-0000-0000-0000D4D30000}"/>
    <cellStyle name="SAPBEXstdData 3 4 4 4" xfId="55383" xr:uid="{00000000-0005-0000-0000-0000D5D30000}"/>
    <cellStyle name="SAPBEXstdData 3 4 5" xfId="33387" xr:uid="{00000000-0005-0000-0000-0000D6D30000}"/>
    <cellStyle name="SAPBEXstdData 3 4 5 2" xfId="55388" xr:uid="{00000000-0005-0000-0000-0000D7D30000}"/>
    <cellStyle name="SAPBEXstdData 3 4 5 3" xfId="55387" xr:uid="{00000000-0005-0000-0000-0000D8D30000}"/>
    <cellStyle name="SAPBEXstdData 3 4 6" xfId="55389" xr:uid="{00000000-0005-0000-0000-0000D9D30000}"/>
    <cellStyle name="SAPBEXstdData 3 4 7" xfId="55370" xr:uid="{00000000-0005-0000-0000-0000DAD30000}"/>
    <cellStyle name="SAPBEXstdData 3 5" xfId="33388" xr:uid="{00000000-0005-0000-0000-0000DBD30000}"/>
    <cellStyle name="SAPBEXstdData 3 5 2" xfId="33389" xr:uid="{00000000-0005-0000-0000-0000DCD30000}"/>
    <cellStyle name="SAPBEXstdData 3 5 2 2" xfId="33390" xr:uid="{00000000-0005-0000-0000-0000DDD30000}"/>
    <cellStyle name="SAPBEXstdData 3 5 2 2 2" xfId="33391" xr:uid="{00000000-0005-0000-0000-0000DED30000}"/>
    <cellStyle name="SAPBEXstdData 3 5 2 2 2 2" xfId="55393" xr:uid="{00000000-0005-0000-0000-0000DFD30000}"/>
    <cellStyle name="SAPBEXstdData 3 5 2 2 3" xfId="55392" xr:uid="{00000000-0005-0000-0000-0000E0D30000}"/>
    <cellStyle name="SAPBEXstdData 3 5 2 3" xfId="33392" xr:uid="{00000000-0005-0000-0000-0000E1D30000}"/>
    <cellStyle name="SAPBEXstdData 3 5 2 3 2" xfId="55395" xr:uid="{00000000-0005-0000-0000-0000E2D30000}"/>
    <cellStyle name="SAPBEXstdData 3 5 2 3 3" xfId="55394" xr:uid="{00000000-0005-0000-0000-0000E3D30000}"/>
    <cellStyle name="SAPBEXstdData 3 5 2 4" xfId="55396" xr:uid="{00000000-0005-0000-0000-0000E4D30000}"/>
    <cellStyle name="SAPBEXstdData 3 5 2 5" xfId="55391" xr:uid="{00000000-0005-0000-0000-0000E5D30000}"/>
    <cellStyle name="SAPBEXstdData 3 5 3" xfId="33393" xr:uid="{00000000-0005-0000-0000-0000E6D30000}"/>
    <cellStyle name="SAPBEXstdData 3 5 3 2" xfId="33394" xr:uid="{00000000-0005-0000-0000-0000E7D30000}"/>
    <cellStyle name="SAPBEXstdData 3 5 3 2 2" xfId="33395" xr:uid="{00000000-0005-0000-0000-0000E8D30000}"/>
    <cellStyle name="SAPBEXstdData 3 5 3 2 2 2" xfId="55399" xr:uid="{00000000-0005-0000-0000-0000E9D30000}"/>
    <cellStyle name="SAPBEXstdData 3 5 3 2 3" xfId="55398" xr:uid="{00000000-0005-0000-0000-0000EAD30000}"/>
    <cellStyle name="SAPBEXstdData 3 5 3 3" xfId="33396" xr:uid="{00000000-0005-0000-0000-0000EBD30000}"/>
    <cellStyle name="SAPBEXstdData 3 5 3 3 2" xfId="55401" xr:uid="{00000000-0005-0000-0000-0000ECD30000}"/>
    <cellStyle name="SAPBEXstdData 3 5 3 3 3" xfId="55400" xr:uid="{00000000-0005-0000-0000-0000EDD30000}"/>
    <cellStyle name="SAPBEXstdData 3 5 3 4" xfId="55402" xr:uid="{00000000-0005-0000-0000-0000EED30000}"/>
    <cellStyle name="SAPBEXstdData 3 5 3 5" xfId="55397" xr:uid="{00000000-0005-0000-0000-0000EFD30000}"/>
    <cellStyle name="SAPBEXstdData 3 5 4" xfId="33397" xr:uid="{00000000-0005-0000-0000-0000F0D30000}"/>
    <cellStyle name="SAPBEXstdData 3 5 4 2" xfId="33398" xr:uid="{00000000-0005-0000-0000-0000F1D30000}"/>
    <cellStyle name="SAPBEXstdData 3 5 4 2 2" xfId="55404" xr:uid="{00000000-0005-0000-0000-0000F2D30000}"/>
    <cellStyle name="SAPBEXstdData 3 5 4 3" xfId="55403" xr:uid="{00000000-0005-0000-0000-0000F3D30000}"/>
    <cellStyle name="SAPBEXstdData 3 5 5" xfId="33399" xr:uid="{00000000-0005-0000-0000-0000F4D30000}"/>
    <cellStyle name="SAPBEXstdData 3 5 5 2" xfId="55406" xr:uid="{00000000-0005-0000-0000-0000F5D30000}"/>
    <cellStyle name="SAPBEXstdData 3 5 5 3" xfId="55405" xr:uid="{00000000-0005-0000-0000-0000F6D30000}"/>
    <cellStyle name="SAPBEXstdData 3 5 6" xfId="55407" xr:uid="{00000000-0005-0000-0000-0000F7D30000}"/>
    <cellStyle name="SAPBEXstdData 3 5 7" xfId="55390" xr:uid="{00000000-0005-0000-0000-0000F8D30000}"/>
    <cellStyle name="SAPBEXstdData 3 6" xfId="33400" xr:uid="{00000000-0005-0000-0000-0000F9D30000}"/>
    <cellStyle name="SAPBEXstdData 3 6 2" xfId="33401" xr:uid="{00000000-0005-0000-0000-0000FAD30000}"/>
    <cellStyle name="SAPBEXstdData 3 6 2 2" xfId="33402" xr:uid="{00000000-0005-0000-0000-0000FBD30000}"/>
    <cellStyle name="SAPBEXstdData 3 6 2 2 2" xfId="55410" xr:uid="{00000000-0005-0000-0000-0000FCD30000}"/>
    <cellStyle name="SAPBEXstdData 3 6 2 3" xfId="55409" xr:uid="{00000000-0005-0000-0000-0000FDD30000}"/>
    <cellStyle name="SAPBEXstdData 3 6 3" xfId="33403" xr:uid="{00000000-0005-0000-0000-0000FED30000}"/>
    <cellStyle name="SAPBEXstdData 3 6 3 2" xfId="55412" xr:uid="{00000000-0005-0000-0000-0000FFD30000}"/>
    <cellStyle name="SAPBEXstdData 3 6 3 3" xfId="55411" xr:uid="{00000000-0005-0000-0000-000000D40000}"/>
    <cellStyle name="SAPBEXstdData 3 6 4" xfId="55413" xr:uid="{00000000-0005-0000-0000-000001D40000}"/>
    <cellStyle name="SAPBEXstdData 3 6 5" xfId="55408" xr:uid="{00000000-0005-0000-0000-000002D40000}"/>
    <cellStyle name="SAPBEXstdData 3 7" xfId="33404" xr:uid="{00000000-0005-0000-0000-000003D40000}"/>
    <cellStyle name="SAPBEXstdData 3 7 2" xfId="33405" xr:uid="{00000000-0005-0000-0000-000004D40000}"/>
    <cellStyle name="SAPBEXstdData 3 7 2 2" xfId="33406" xr:uid="{00000000-0005-0000-0000-000005D40000}"/>
    <cellStyle name="SAPBEXstdData 3 7 2 2 2" xfId="55416" xr:uid="{00000000-0005-0000-0000-000006D40000}"/>
    <cellStyle name="SAPBEXstdData 3 7 2 3" xfId="55415" xr:uid="{00000000-0005-0000-0000-000007D40000}"/>
    <cellStyle name="SAPBEXstdData 3 7 3" xfId="33407" xr:uid="{00000000-0005-0000-0000-000008D40000}"/>
    <cellStyle name="SAPBEXstdData 3 7 3 2" xfId="55417" xr:uid="{00000000-0005-0000-0000-000009D40000}"/>
    <cellStyle name="SAPBEXstdData 3 7 4" xfId="55414" xr:uid="{00000000-0005-0000-0000-00000AD40000}"/>
    <cellStyle name="SAPBEXstdData 3 8" xfId="33408" xr:uid="{00000000-0005-0000-0000-00000BD40000}"/>
    <cellStyle name="SAPBEXstdData 3 8 2" xfId="55419" xr:uid="{00000000-0005-0000-0000-00000CD40000}"/>
    <cellStyle name="SAPBEXstdData 3 8 3" xfId="55418" xr:uid="{00000000-0005-0000-0000-00000DD40000}"/>
    <cellStyle name="SAPBEXstdData 3 9" xfId="55420" xr:uid="{00000000-0005-0000-0000-00000ED40000}"/>
    <cellStyle name="SAPBEXstdData 4" xfId="33409" xr:uid="{00000000-0005-0000-0000-00000FD40000}"/>
    <cellStyle name="SAPBEXstdData 4 10" xfId="55421" xr:uid="{00000000-0005-0000-0000-000010D40000}"/>
    <cellStyle name="SAPBEXstdData 4 2" xfId="33410" xr:uid="{00000000-0005-0000-0000-000011D40000}"/>
    <cellStyle name="SAPBEXstdData 4 2 2" xfId="33411" xr:uid="{00000000-0005-0000-0000-000012D40000}"/>
    <cellStyle name="SAPBEXstdData 4 2 2 2" xfId="33412" xr:uid="{00000000-0005-0000-0000-000013D40000}"/>
    <cellStyle name="SAPBEXstdData 4 2 2 2 2" xfId="33413" xr:uid="{00000000-0005-0000-0000-000014D40000}"/>
    <cellStyle name="SAPBEXstdData 4 2 2 2 2 2" xfId="33414" xr:uid="{00000000-0005-0000-0000-000015D40000}"/>
    <cellStyle name="SAPBEXstdData 4 2 2 2 2 2 2" xfId="55426" xr:uid="{00000000-0005-0000-0000-000016D40000}"/>
    <cellStyle name="SAPBEXstdData 4 2 2 2 2 3" xfId="55425" xr:uid="{00000000-0005-0000-0000-000017D40000}"/>
    <cellStyle name="SAPBEXstdData 4 2 2 2 3" xfId="33415" xr:uid="{00000000-0005-0000-0000-000018D40000}"/>
    <cellStyle name="SAPBEXstdData 4 2 2 2 3 2" xfId="55427" xr:uid="{00000000-0005-0000-0000-000019D40000}"/>
    <cellStyle name="SAPBEXstdData 4 2 2 2 4" xfId="55424" xr:uid="{00000000-0005-0000-0000-00001AD40000}"/>
    <cellStyle name="SAPBEXstdData 4 2 2 3" xfId="33416" xr:uid="{00000000-0005-0000-0000-00001BD40000}"/>
    <cellStyle name="SAPBEXstdData 4 2 2 3 2" xfId="55429" xr:uid="{00000000-0005-0000-0000-00001CD40000}"/>
    <cellStyle name="SAPBEXstdData 4 2 2 3 3" xfId="55428" xr:uid="{00000000-0005-0000-0000-00001DD40000}"/>
    <cellStyle name="SAPBEXstdData 4 2 2 4" xfId="55430" xr:uid="{00000000-0005-0000-0000-00001ED40000}"/>
    <cellStyle name="SAPBEXstdData 4 2 2 5" xfId="55423" xr:uid="{00000000-0005-0000-0000-00001FD40000}"/>
    <cellStyle name="SAPBEXstdData 4 2 3" xfId="33417" xr:uid="{00000000-0005-0000-0000-000020D40000}"/>
    <cellStyle name="SAPBEXstdData 4 2 3 2" xfId="33418" xr:uid="{00000000-0005-0000-0000-000021D40000}"/>
    <cellStyle name="SAPBEXstdData 4 2 3 2 2" xfId="33419" xr:uid="{00000000-0005-0000-0000-000022D40000}"/>
    <cellStyle name="SAPBEXstdData 4 2 3 2 2 2" xfId="55433" xr:uid="{00000000-0005-0000-0000-000023D40000}"/>
    <cellStyle name="SAPBEXstdData 4 2 3 2 3" xfId="55432" xr:uid="{00000000-0005-0000-0000-000024D40000}"/>
    <cellStyle name="SAPBEXstdData 4 2 3 3" xfId="33420" xr:uid="{00000000-0005-0000-0000-000025D40000}"/>
    <cellStyle name="SAPBEXstdData 4 2 3 3 2" xfId="55435" xr:uid="{00000000-0005-0000-0000-000026D40000}"/>
    <cellStyle name="SAPBEXstdData 4 2 3 3 3" xfId="55434" xr:uid="{00000000-0005-0000-0000-000027D40000}"/>
    <cellStyle name="SAPBEXstdData 4 2 3 4" xfId="55436" xr:uid="{00000000-0005-0000-0000-000028D40000}"/>
    <cellStyle name="SAPBEXstdData 4 2 3 5" xfId="55431" xr:uid="{00000000-0005-0000-0000-000029D40000}"/>
    <cellStyle name="SAPBEXstdData 4 2 4" xfId="33421" xr:uid="{00000000-0005-0000-0000-00002AD40000}"/>
    <cellStyle name="SAPBEXstdData 4 2 4 2" xfId="33422" xr:uid="{00000000-0005-0000-0000-00002BD40000}"/>
    <cellStyle name="SAPBEXstdData 4 2 4 2 2" xfId="33423" xr:uid="{00000000-0005-0000-0000-00002CD40000}"/>
    <cellStyle name="SAPBEXstdData 4 2 4 2 2 2" xfId="55439" xr:uid="{00000000-0005-0000-0000-00002DD40000}"/>
    <cellStyle name="SAPBEXstdData 4 2 4 2 3" xfId="55438" xr:uid="{00000000-0005-0000-0000-00002ED40000}"/>
    <cellStyle name="SAPBEXstdData 4 2 4 3" xfId="33424" xr:uid="{00000000-0005-0000-0000-00002FD40000}"/>
    <cellStyle name="SAPBEXstdData 4 2 4 3 2" xfId="55440" xr:uid="{00000000-0005-0000-0000-000030D40000}"/>
    <cellStyle name="SAPBEXstdData 4 2 4 4" xfId="55437" xr:uid="{00000000-0005-0000-0000-000031D40000}"/>
    <cellStyle name="SAPBEXstdData 4 2 5" xfId="33425" xr:uid="{00000000-0005-0000-0000-000032D40000}"/>
    <cellStyle name="SAPBEXstdData 4 2 5 2" xfId="55442" xr:uid="{00000000-0005-0000-0000-000033D40000}"/>
    <cellStyle name="SAPBEXstdData 4 2 5 3" xfId="55441" xr:uid="{00000000-0005-0000-0000-000034D40000}"/>
    <cellStyle name="SAPBEXstdData 4 2 6" xfId="55443" xr:uid="{00000000-0005-0000-0000-000035D40000}"/>
    <cellStyle name="SAPBEXstdData 4 2 7" xfId="55422" xr:uid="{00000000-0005-0000-0000-000036D40000}"/>
    <cellStyle name="SAPBEXstdData 4 3" xfId="33426" xr:uid="{00000000-0005-0000-0000-000037D40000}"/>
    <cellStyle name="SAPBEXstdData 4 3 2" xfId="33427" xr:uid="{00000000-0005-0000-0000-000038D40000}"/>
    <cellStyle name="SAPBEXstdData 4 3 2 2" xfId="33428" xr:uid="{00000000-0005-0000-0000-000039D40000}"/>
    <cellStyle name="SAPBEXstdData 4 3 2 2 2" xfId="33429" xr:uid="{00000000-0005-0000-0000-00003AD40000}"/>
    <cellStyle name="SAPBEXstdData 4 3 2 2 2 2" xfId="33430" xr:uid="{00000000-0005-0000-0000-00003BD40000}"/>
    <cellStyle name="SAPBEXstdData 4 3 2 2 2 2 2" xfId="55448" xr:uid="{00000000-0005-0000-0000-00003CD40000}"/>
    <cellStyle name="SAPBEXstdData 4 3 2 2 2 3" xfId="55447" xr:uid="{00000000-0005-0000-0000-00003DD40000}"/>
    <cellStyle name="SAPBEXstdData 4 3 2 2 3" xfId="33431" xr:uid="{00000000-0005-0000-0000-00003ED40000}"/>
    <cellStyle name="SAPBEXstdData 4 3 2 2 3 2" xfId="55449" xr:uid="{00000000-0005-0000-0000-00003FD40000}"/>
    <cellStyle name="SAPBEXstdData 4 3 2 2 4" xfId="55446" xr:uid="{00000000-0005-0000-0000-000040D40000}"/>
    <cellStyle name="SAPBEXstdData 4 3 2 3" xfId="33432" xr:uid="{00000000-0005-0000-0000-000041D40000}"/>
    <cellStyle name="SAPBEXstdData 4 3 2 3 2" xfId="55451" xr:uid="{00000000-0005-0000-0000-000042D40000}"/>
    <cellStyle name="SAPBEXstdData 4 3 2 3 3" xfId="55450" xr:uid="{00000000-0005-0000-0000-000043D40000}"/>
    <cellStyle name="SAPBEXstdData 4 3 2 4" xfId="55452" xr:uid="{00000000-0005-0000-0000-000044D40000}"/>
    <cellStyle name="SAPBEXstdData 4 3 2 5" xfId="55445" xr:uid="{00000000-0005-0000-0000-000045D40000}"/>
    <cellStyle name="SAPBEXstdData 4 3 3" xfId="33433" xr:uid="{00000000-0005-0000-0000-000046D40000}"/>
    <cellStyle name="SAPBEXstdData 4 3 3 2" xfId="33434" xr:uid="{00000000-0005-0000-0000-000047D40000}"/>
    <cellStyle name="SAPBEXstdData 4 3 3 2 2" xfId="33435" xr:uid="{00000000-0005-0000-0000-000048D40000}"/>
    <cellStyle name="SAPBEXstdData 4 3 3 2 2 2" xfId="55455" xr:uid="{00000000-0005-0000-0000-000049D40000}"/>
    <cellStyle name="SAPBEXstdData 4 3 3 2 3" xfId="55454" xr:uid="{00000000-0005-0000-0000-00004AD40000}"/>
    <cellStyle name="SAPBEXstdData 4 3 3 3" xfId="33436" xr:uid="{00000000-0005-0000-0000-00004BD40000}"/>
    <cellStyle name="SAPBEXstdData 4 3 3 3 2" xfId="55457" xr:uid="{00000000-0005-0000-0000-00004CD40000}"/>
    <cellStyle name="SAPBEXstdData 4 3 3 3 3" xfId="55456" xr:uid="{00000000-0005-0000-0000-00004DD40000}"/>
    <cellStyle name="SAPBEXstdData 4 3 3 4" xfId="55458" xr:uid="{00000000-0005-0000-0000-00004ED40000}"/>
    <cellStyle name="SAPBEXstdData 4 3 3 5" xfId="55453" xr:uid="{00000000-0005-0000-0000-00004FD40000}"/>
    <cellStyle name="SAPBEXstdData 4 3 4" xfId="33437" xr:uid="{00000000-0005-0000-0000-000050D40000}"/>
    <cellStyle name="SAPBEXstdData 4 3 4 2" xfId="33438" xr:uid="{00000000-0005-0000-0000-000051D40000}"/>
    <cellStyle name="SAPBEXstdData 4 3 4 2 2" xfId="33439" xr:uid="{00000000-0005-0000-0000-000052D40000}"/>
    <cellStyle name="SAPBEXstdData 4 3 4 2 2 2" xfId="55461" xr:uid="{00000000-0005-0000-0000-000053D40000}"/>
    <cellStyle name="SAPBEXstdData 4 3 4 2 3" xfId="55460" xr:uid="{00000000-0005-0000-0000-000054D40000}"/>
    <cellStyle name="SAPBEXstdData 4 3 4 3" xfId="33440" xr:uid="{00000000-0005-0000-0000-000055D40000}"/>
    <cellStyle name="SAPBEXstdData 4 3 4 3 2" xfId="55462" xr:uid="{00000000-0005-0000-0000-000056D40000}"/>
    <cellStyle name="SAPBEXstdData 4 3 4 4" xfId="55459" xr:uid="{00000000-0005-0000-0000-000057D40000}"/>
    <cellStyle name="SAPBEXstdData 4 3 5" xfId="33441" xr:uid="{00000000-0005-0000-0000-000058D40000}"/>
    <cellStyle name="SAPBEXstdData 4 3 5 2" xfId="55464" xr:uid="{00000000-0005-0000-0000-000059D40000}"/>
    <cellStyle name="SAPBEXstdData 4 3 5 3" xfId="55463" xr:uid="{00000000-0005-0000-0000-00005AD40000}"/>
    <cellStyle name="SAPBEXstdData 4 3 6" xfId="55465" xr:uid="{00000000-0005-0000-0000-00005BD40000}"/>
    <cellStyle name="SAPBEXstdData 4 3 7" xfId="55444" xr:uid="{00000000-0005-0000-0000-00005CD40000}"/>
    <cellStyle name="SAPBEXstdData 4 4" xfId="33442" xr:uid="{00000000-0005-0000-0000-00005DD40000}"/>
    <cellStyle name="SAPBEXstdData 4 4 2" xfId="33443" xr:uid="{00000000-0005-0000-0000-00005ED40000}"/>
    <cellStyle name="SAPBEXstdData 4 4 2 2" xfId="33444" xr:uid="{00000000-0005-0000-0000-00005FD40000}"/>
    <cellStyle name="SAPBEXstdData 4 4 2 2 2" xfId="33445" xr:uid="{00000000-0005-0000-0000-000060D40000}"/>
    <cellStyle name="SAPBEXstdData 4 4 2 2 2 2" xfId="55469" xr:uid="{00000000-0005-0000-0000-000061D40000}"/>
    <cellStyle name="SAPBEXstdData 4 4 2 2 3" xfId="55468" xr:uid="{00000000-0005-0000-0000-000062D40000}"/>
    <cellStyle name="SAPBEXstdData 4 4 2 3" xfId="33446" xr:uid="{00000000-0005-0000-0000-000063D40000}"/>
    <cellStyle name="SAPBEXstdData 4 4 2 3 2" xfId="55471" xr:uid="{00000000-0005-0000-0000-000064D40000}"/>
    <cellStyle name="SAPBEXstdData 4 4 2 3 3" xfId="55470" xr:uid="{00000000-0005-0000-0000-000065D40000}"/>
    <cellStyle name="SAPBEXstdData 4 4 2 4" xfId="55472" xr:uid="{00000000-0005-0000-0000-000066D40000}"/>
    <cellStyle name="SAPBEXstdData 4 4 2 5" xfId="55467" xr:uid="{00000000-0005-0000-0000-000067D40000}"/>
    <cellStyle name="SAPBEXstdData 4 4 3" xfId="33447" xr:uid="{00000000-0005-0000-0000-000068D40000}"/>
    <cellStyle name="SAPBEXstdData 4 4 3 2" xfId="33448" xr:uid="{00000000-0005-0000-0000-000069D40000}"/>
    <cellStyle name="SAPBEXstdData 4 4 3 2 2" xfId="33449" xr:uid="{00000000-0005-0000-0000-00006AD40000}"/>
    <cellStyle name="SAPBEXstdData 4 4 3 2 2 2" xfId="55475" xr:uid="{00000000-0005-0000-0000-00006BD40000}"/>
    <cellStyle name="SAPBEXstdData 4 4 3 2 3" xfId="55474" xr:uid="{00000000-0005-0000-0000-00006CD40000}"/>
    <cellStyle name="SAPBEXstdData 4 4 3 3" xfId="33450" xr:uid="{00000000-0005-0000-0000-00006DD40000}"/>
    <cellStyle name="SAPBEXstdData 4 4 3 3 2" xfId="55477" xr:uid="{00000000-0005-0000-0000-00006ED40000}"/>
    <cellStyle name="SAPBEXstdData 4 4 3 3 3" xfId="55476" xr:uid="{00000000-0005-0000-0000-00006FD40000}"/>
    <cellStyle name="SAPBEXstdData 4 4 3 4" xfId="55478" xr:uid="{00000000-0005-0000-0000-000070D40000}"/>
    <cellStyle name="SAPBEXstdData 4 4 3 5" xfId="55473" xr:uid="{00000000-0005-0000-0000-000071D40000}"/>
    <cellStyle name="SAPBEXstdData 4 4 4" xfId="33451" xr:uid="{00000000-0005-0000-0000-000072D40000}"/>
    <cellStyle name="SAPBEXstdData 4 4 4 2" xfId="33452" xr:uid="{00000000-0005-0000-0000-000073D40000}"/>
    <cellStyle name="SAPBEXstdData 4 4 4 2 2" xfId="33453" xr:uid="{00000000-0005-0000-0000-000074D40000}"/>
    <cellStyle name="SAPBEXstdData 4 4 4 2 2 2" xfId="55481" xr:uid="{00000000-0005-0000-0000-000075D40000}"/>
    <cellStyle name="SAPBEXstdData 4 4 4 2 3" xfId="55480" xr:uid="{00000000-0005-0000-0000-000076D40000}"/>
    <cellStyle name="SAPBEXstdData 4 4 4 3" xfId="33454" xr:uid="{00000000-0005-0000-0000-000077D40000}"/>
    <cellStyle name="SAPBEXstdData 4 4 4 3 2" xfId="55482" xr:uid="{00000000-0005-0000-0000-000078D40000}"/>
    <cellStyle name="SAPBEXstdData 4 4 4 4" xfId="55479" xr:uid="{00000000-0005-0000-0000-000079D40000}"/>
    <cellStyle name="SAPBEXstdData 4 4 5" xfId="33455" xr:uid="{00000000-0005-0000-0000-00007AD40000}"/>
    <cellStyle name="SAPBEXstdData 4 4 5 2" xfId="55484" xr:uid="{00000000-0005-0000-0000-00007BD40000}"/>
    <cellStyle name="SAPBEXstdData 4 4 5 3" xfId="55483" xr:uid="{00000000-0005-0000-0000-00007CD40000}"/>
    <cellStyle name="SAPBEXstdData 4 4 6" xfId="55485" xr:uid="{00000000-0005-0000-0000-00007DD40000}"/>
    <cellStyle name="SAPBEXstdData 4 4 7" xfId="55466" xr:uid="{00000000-0005-0000-0000-00007ED40000}"/>
    <cellStyle name="SAPBEXstdData 4 5" xfId="33456" xr:uid="{00000000-0005-0000-0000-00007FD40000}"/>
    <cellStyle name="SAPBEXstdData 4 5 2" xfId="33457" xr:uid="{00000000-0005-0000-0000-000080D40000}"/>
    <cellStyle name="SAPBEXstdData 4 5 2 2" xfId="33458" xr:uid="{00000000-0005-0000-0000-000081D40000}"/>
    <cellStyle name="SAPBEXstdData 4 5 2 2 2" xfId="33459" xr:uid="{00000000-0005-0000-0000-000082D40000}"/>
    <cellStyle name="SAPBEXstdData 4 5 2 2 2 2" xfId="55489" xr:uid="{00000000-0005-0000-0000-000083D40000}"/>
    <cellStyle name="SAPBEXstdData 4 5 2 2 3" xfId="55488" xr:uid="{00000000-0005-0000-0000-000084D40000}"/>
    <cellStyle name="SAPBEXstdData 4 5 2 3" xfId="33460" xr:uid="{00000000-0005-0000-0000-000085D40000}"/>
    <cellStyle name="SAPBEXstdData 4 5 2 3 2" xfId="55491" xr:uid="{00000000-0005-0000-0000-000086D40000}"/>
    <cellStyle name="SAPBEXstdData 4 5 2 3 3" xfId="55490" xr:uid="{00000000-0005-0000-0000-000087D40000}"/>
    <cellStyle name="SAPBEXstdData 4 5 2 4" xfId="55492" xr:uid="{00000000-0005-0000-0000-000088D40000}"/>
    <cellStyle name="SAPBEXstdData 4 5 2 5" xfId="55487" xr:uid="{00000000-0005-0000-0000-000089D40000}"/>
    <cellStyle name="SAPBEXstdData 4 5 3" xfId="33461" xr:uid="{00000000-0005-0000-0000-00008AD40000}"/>
    <cellStyle name="SAPBEXstdData 4 5 3 2" xfId="33462" xr:uid="{00000000-0005-0000-0000-00008BD40000}"/>
    <cellStyle name="SAPBEXstdData 4 5 3 2 2" xfId="33463" xr:uid="{00000000-0005-0000-0000-00008CD40000}"/>
    <cellStyle name="SAPBEXstdData 4 5 3 2 2 2" xfId="55495" xr:uid="{00000000-0005-0000-0000-00008DD40000}"/>
    <cellStyle name="SAPBEXstdData 4 5 3 2 3" xfId="55494" xr:uid="{00000000-0005-0000-0000-00008ED40000}"/>
    <cellStyle name="SAPBEXstdData 4 5 3 3" xfId="33464" xr:uid="{00000000-0005-0000-0000-00008FD40000}"/>
    <cellStyle name="SAPBEXstdData 4 5 3 3 2" xfId="55497" xr:uid="{00000000-0005-0000-0000-000090D40000}"/>
    <cellStyle name="SAPBEXstdData 4 5 3 3 3" xfId="55496" xr:uid="{00000000-0005-0000-0000-000091D40000}"/>
    <cellStyle name="SAPBEXstdData 4 5 3 4" xfId="55498" xr:uid="{00000000-0005-0000-0000-000092D40000}"/>
    <cellStyle name="SAPBEXstdData 4 5 3 5" xfId="55493" xr:uid="{00000000-0005-0000-0000-000093D40000}"/>
    <cellStyle name="SAPBEXstdData 4 5 4" xfId="33465" xr:uid="{00000000-0005-0000-0000-000094D40000}"/>
    <cellStyle name="SAPBEXstdData 4 5 4 2" xfId="33466" xr:uid="{00000000-0005-0000-0000-000095D40000}"/>
    <cellStyle name="SAPBEXstdData 4 5 4 2 2" xfId="55500" xr:uid="{00000000-0005-0000-0000-000096D40000}"/>
    <cellStyle name="SAPBEXstdData 4 5 4 3" xfId="55499" xr:uid="{00000000-0005-0000-0000-000097D40000}"/>
    <cellStyle name="SAPBEXstdData 4 5 5" xfId="33467" xr:uid="{00000000-0005-0000-0000-000098D40000}"/>
    <cellStyle name="SAPBEXstdData 4 5 5 2" xfId="55502" xr:uid="{00000000-0005-0000-0000-000099D40000}"/>
    <cellStyle name="SAPBEXstdData 4 5 5 3" xfId="55501" xr:uid="{00000000-0005-0000-0000-00009AD40000}"/>
    <cellStyle name="SAPBEXstdData 4 5 6" xfId="55503" xr:uid="{00000000-0005-0000-0000-00009BD40000}"/>
    <cellStyle name="SAPBEXstdData 4 5 7" xfId="55486" xr:uid="{00000000-0005-0000-0000-00009CD40000}"/>
    <cellStyle name="SAPBEXstdData 4 6" xfId="33468" xr:uid="{00000000-0005-0000-0000-00009DD40000}"/>
    <cellStyle name="SAPBEXstdData 4 6 2" xfId="33469" xr:uid="{00000000-0005-0000-0000-00009ED40000}"/>
    <cellStyle name="SAPBEXstdData 4 6 2 2" xfId="33470" xr:uid="{00000000-0005-0000-0000-00009FD40000}"/>
    <cellStyle name="SAPBEXstdData 4 6 2 2 2" xfId="55506" xr:uid="{00000000-0005-0000-0000-0000A0D40000}"/>
    <cellStyle name="SAPBEXstdData 4 6 2 3" xfId="55505" xr:uid="{00000000-0005-0000-0000-0000A1D40000}"/>
    <cellStyle name="SAPBEXstdData 4 6 3" xfId="33471" xr:uid="{00000000-0005-0000-0000-0000A2D40000}"/>
    <cellStyle name="SAPBEXstdData 4 6 3 2" xfId="55508" xr:uid="{00000000-0005-0000-0000-0000A3D40000}"/>
    <cellStyle name="SAPBEXstdData 4 6 3 3" xfId="55507" xr:uid="{00000000-0005-0000-0000-0000A4D40000}"/>
    <cellStyle name="SAPBEXstdData 4 6 4" xfId="55509" xr:uid="{00000000-0005-0000-0000-0000A5D40000}"/>
    <cellStyle name="SAPBEXstdData 4 6 5" xfId="55504" xr:uid="{00000000-0005-0000-0000-0000A6D40000}"/>
    <cellStyle name="SAPBEXstdData 4 7" xfId="33472" xr:uid="{00000000-0005-0000-0000-0000A7D40000}"/>
    <cellStyle name="SAPBEXstdData 4 7 2" xfId="33473" xr:uid="{00000000-0005-0000-0000-0000A8D40000}"/>
    <cellStyle name="SAPBEXstdData 4 7 2 2" xfId="33474" xr:uid="{00000000-0005-0000-0000-0000A9D40000}"/>
    <cellStyle name="SAPBEXstdData 4 7 2 2 2" xfId="55512" xr:uid="{00000000-0005-0000-0000-0000AAD40000}"/>
    <cellStyle name="SAPBEXstdData 4 7 2 3" xfId="55511" xr:uid="{00000000-0005-0000-0000-0000ABD40000}"/>
    <cellStyle name="SAPBEXstdData 4 7 3" xfId="33475" xr:uid="{00000000-0005-0000-0000-0000ACD40000}"/>
    <cellStyle name="SAPBEXstdData 4 7 3 2" xfId="55513" xr:uid="{00000000-0005-0000-0000-0000ADD40000}"/>
    <cellStyle name="SAPBEXstdData 4 7 4" xfId="55510" xr:uid="{00000000-0005-0000-0000-0000AED40000}"/>
    <cellStyle name="SAPBEXstdData 4 8" xfId="33476" xr:uid="{00000000-0005-0000-0000-0000AFD40000}"/>
    <cellStyle name="SAPBEXstdData 4 8 2" xfId="55515" xr:uid="{00000000-0005-0000-0000-0000B0D40000}"/>
    <cellStyle name="SAPBEXstdData 4 8 3" xfId="55514" xr:uid="{00000000-0005-0000-0000-0000B1D40000}"/>
    <cellStyle name="SAPBEXstdData 4 9" xfId="55516" xr:uid="{00000000-0005-0000-0000-0000B2D40000}"/>
    <cellStyle name="SAPBEXstdData 5" xfId="33477" xr:uid="{00000000-0005-0000-0000-0000B3D40000}"/>
    <cellStyle name="SAPBEXstdData 5 10" xfId="55517" xr:uid="{00000000-0005-0000-0000-0000B4D40000}"/>
    <cellStyle name="SAPBEXstdData 5 2" xfId="33478" xr:uid="{00000000-0005-0000-0000-0000B5D40000}"/>
    <cellStyle name="SAPBEXstdData 5 2 2" xfId="33479" xr:uid="{00000000-0005-0000-0000-0000B6D40000}"/>
    <cellStyle name="SAPBEXstdData 5 2 2 2" xfId="33480" xr:uid="{00000000-0005-0000-0000-0000B7D40000}"/>
    <cellStyle name="SAPBEXstdData 5 2 2 2 2" xfId="33481" xr:uid="{00000000-0005-0000-0000-0000B8D40000}"/>
    <cellStyle name="SAPBEXstdData 5 2 2 2 2 2" xfId="33482" xr:uid="{00000000-0005-0000-0000-0000B9D40000}"/>
    <cellStyle name="SAPBEXstdData 5 2 2 2 2 2 2" xfId="55522" xr:uid="{00000000-0005-0000-0000-0000BAD40000}"/>
    <cellStyle name="SAPBEXstdData 5 2 2 2 2 3" xfId="55521" xr:uid="{00000000-0005-0000-0000-0000BBD40000}"/>
    <cellStyle name="SAPBEXstdData 5 2 2 2 3" xfId="33483" xr:uid="{00000000-0005-0000-0000-0000BCD40000}"/>
    <cellStyle name="SAPBEXstdData 5 2 2 2 3 2" xfId="55523" xr:uid="{00000000-0005-0000-0000-0000BDD40000}"/>
    <cellStyle name="SAPBEXstdData 5 2 2 2 4" xfId="55520" xr:uid="{00000000-0005-0000-0000-0000BED40000}"/>
    <cellStyle name="SAPBEXstdData 5 2 2 3" xfId="33484" xr:uid="{00000000-0005-0000-0000-0000BFD40000}"/>
    <cellStyle name="SAPBEXstdData 5 2 2 3 2" xfId="55525" xr:uid="{00000000-0005-0000-0000-0000C0D40000}"/>
    <cellStyle name="SAPBEXstdData 5 2 2 3 3" xfId="55524" xr:uid="{00000000-0005-0000-0000-0000C1D40000}"/>
    <cellStyle name="SAPBEXstdData 5 2 2 4" xfId="55526" xr:uid="{00000000-0005-0000-0000-0000C2D40000}"/>
    <cellStyle name="SAPBEXstdData 5 2 2 5" xfId="55519" xr:uid="{00000000-0005-0000-0000-0000C3D40000}"/>
    <cellStyle name="SAPBEXstdData 5 2 3" xfId="33485" xr:uid="{00000000-0005-0000-0000-0000C4D40000}"/>
    <cellStyle name="SAPBEXstdData 5 2 3 2" xfId="33486" xr:uid="{00000000-0005-0000-0000-0000C5D40000}"/>
    <cellStyle name="SAPBEXstdData 5 2 3 2 2" xfId="33487" xr:uid="{00000000-0005-0000-0000-0000C6D40000}"/>
    <cellStyle name="SAPBEXstdData 5 2 3 2 2 2" xfId="55529" xr:uid="{00000000-0005-0000-0000-0000C7D40000}"/>
    <cellStyle name="SAPBEXstdData 5 2 3 2 3" xfId="55528" xr:uid="{00000000-0005-0000-0000-0000C8D40000}"/>
    <cellStyle name="SAPBEXstdData 5 2 3 3" xfId="33488" xr:uid="{00000000-0005-0000-0000-0000C9D40000}"/>
    <cellStyle name="SAPBEXstdData 5 2 3 3 2" xfId="55531" xr:uid="{00000000-0005-0000-0000-0000CAD40000}"/>
    <cellStyle name="SAPBEXstdData 5 2 3 3 3" xfId="55530" xr:uid="{00000000-0005-0000-0000-0000CBD40000}"/>
    <cellStyle name="SAPBEXstdData 5 2 3 4" xfId="55532" xr:uid="{00000000-0005-0000-0000-0000CCD40000}"/>
    <cellStyle name="SAPBEXstdData 5 2 3 5" xfId="55527" xr:uid="{00000000-0005-0000-0000-0000CDD40000}"/>
    <cellStyle name="SAPBEXstdData 5 2 4" xfId="33489" xr:uid="{00000000-0005-0000-0000-0000CED40000}"/>
    <cellStyle name="SAPBEXstdData 5 2 4 2" xfId="33490" xr:uid="{00000000-0005-0000-0000-0000CFD40000}"/>
    <cellStyle name="SAPBEXstdData 5 2 4 2 2" xfId="33491" xr:uid="{00000000-0005-0000-0000-0000D0D40000}"/>
    <cellStyle name="SAPBEXstdData 5 2 4 2 2 2" xfId="55535" xr:uid="{00000000-0005-0000-0000-0000D1D40000}"/>
    <cellStyle name="SAPBEXstdData 5 2 4 2 3" xfId="55534" xr:uid="{00000000-0005-0000-0000-0000D2D40000}"/>
    <cellStyle name="SAPBEXstdData 5 2 4 3" xfId="33492" xr:uid="{00000000-0005-0000-0000-0000D3D40000}"/>
    <cellStyle name="SAPBEXstdData 5 2 4 3 2" xfId="55536" xr:uid="{00000000-0005-0000-0000-0000D4D40000}"/>
    <cellStyle name="SAPBEXstdData 5 2 4 4" xfId="55533" xr:uid="{00000000-0005-0000-0000-0000D5D40000}"/>
    <cellStyle name="SAPBEXstdData 5 2 5" xfId="33493" xr:uid="{00000000-0005-0000-0000-0000D6D40000}"/>
    <cellStyle name="SAPBEXstdData 5 2 5 2" xfId="55538" xr:uid="{00000000-0005-0000-0000-0000D7D40000}"/>
    <cellStyle name="SAPBEXstdData 5 2 5 3" xfId="55537" xr:uid="{00000000-0005-0000-0000-0000D8D40000}"/>
    <cellStyle name="SAPBEXstdData 5 2 6" xfId="55539" xr:uid="{00000000-0005-0000-0000-0000D9D40000}"/>
    <cellStyle name="SAPBEXstdData 5 2 7" xfId="55518" xr:uid="{00000000-0005-0000-0000-0000DAD40000}"/>
    <cellStyle name="SAPBEXstdData 5 3" xfId="33494" xr:uid="{00000000-0005-0000-0000-0000DBD40000}"/>
    <cellStyle name="SAPBEXstdData 5 3 2" xfId="33495" xr:uid="{00000000-0005-0000-0000-0000DCD40000}"/>
    <cellStyle name="SAPBEXstdData 5 3 2 2" xfId="33496" xr:uid="{00000000-0005-0000-0000-0000DDD40000}"/>
    <cellStyle name="SAPBEXstdData 5 3 2 2 2" xfId="33497" xr:uid="{00000000-0005-0000-0000-0000DED40000}"/>
    <cellStyle name="SAPBEXstdData 5 3 2 2 2 2" xfId="33498" xr:uid="{00000000-0005-0000-0000-0000DFD40000}"/>
    <cellStyle name="SAPBEXstdData 5 3 2 2 2 2 2" xfId="55544" xr:uid="{00000000-0005-0000-0000-0000E0D40000}"/>
    <cellStyle name="SAPBEXstdData 5 3 2 2 2 3" xfId="55543" xr:uid="{00000000-0005-0000-0000-0000E1D40000}"/>
    <cellStyle name="SAPBEXstdData 5 3 2 2 3" xfId="33499" xr:uid="{00000000-0005-0000-0000-0000E2D40000}"/>
    <cellStyle name="SAPBEXstdData 5 3 2 2 3 2" xfId="55545" xr:uid="{00000000-0005-0000-0000-0000E3D40000}"/>
    <cellStyle name="SAPBEXstdData 5 3 2 2 4" xfId="55542" xr:uid="{00000000-0005-0000-0000-0000E4D40000}"/>
    <cellStyle name="SAPBEXstdData 5 3 2 3" xfId="33500" xr:uid="{00000000-0005-0000-0000-0000E5D40000}"/>
    <cellStyle name="SAPBEXstdData 5 3 2 3 2" xfId="55547" xr:uid="{00000000-0005-0000-0000-0000E6D40000}"/>
    <cellStyle name="SAPBEXstdData 5 3 2 3 3" xfId="55546" xr:uid="{00000000-0005-0000-0000-0000E7D40000}"/>
    <cellStyle name="SAPBEXstdData 5 3 2 4" xfId="55548" xr:uid="{00000000-0005-0000-0000-0000E8D40000}"/>
    <cellStyle name="SAPBEXstdData 5 3 2 5" xfId="55541" xr:uid="{00000000-0005-0000-0000-0000E9D40000}"/>
    <cellStyle name="SAPBEXstdData 5 3 3" xfId="33501" xr:uid="{00000000-0005-0000-0000-0000EAD40000}"/>
    <cellStyle name="SAPBEXstdData 5 3 3 2" xfId="33502" xr:uid="{00000000-0005-0000-0000-0000EBD40000}"/>
    <cellStyle name="SAPBEXstdData 5 3 3 2 2" xfId="33503" xr:uid="{00000000-0005-0000-0000-0000ECD40000}"/>
    <cellStyle name="SAPBEXstdData 5 3 3 2 2 2" xfId="55551" xr:uid="{00000000-0005-0000-0000-0000EDD40000}"/>
    <cellStyle name="SAPBEXstdData 5 3 3 2 3" xfId="55550" xr:uid="{00000000-0005-0000-0000-0000EED40000}"/>
    <cellStyle name="SAPBEXstdData 5 3 3 3" xfId="33504" xr:uid="{00000000-0005-0000-0000-0000EFD40000}"/>
    <cellStyle name="SAPBEXstdData 5 3 3 3 2" xfId="55553" xr:uid="{00000000-0005-0000-0000-0000F0D40000}"/>
    <cellStyle name="SAPBEXstdData 5 3 3 3 3" xfId="55552" xr:uid="{00000000-0005-0000-0000-0000F1D40000}"/>
    <cellStyle name="SAPBEXstdData 5 3 3 4" xfId="55554" xr:uid="{00000000-0005-0000-0000-0000F2D40000}"/>
    <cellStyle name="SAPBEXstdData 5 3 3 5" xfId="55549" xr:uid="{00000000-0005-0000-0000-0000F3D40000}"/>
    <cellStyle name="SAPBEXstdData 5 3 4" xfId="33505" xr:uid="{00000000-0005-0000-0000-0000F4D40000}"/>
    <cellStyle name="SAPBEXstdData 5 3 4 2" xfId="33506" xr:uid="{00000000-0005-0000-0000-0000F5D40000}"/>
    <cellStyle name="SAPBEXstdData 5 3 4 2 2" xfId="33507" xr:uid="{00000000-0005-0000-0000-0000F6D40000}"/>
    <cellStyle name="SAPBEXstdData 5 3 4 2 2 2" xfId="55557" xr:uid="{00000000-0005-0000-0000-0000F7D40000}"/>
    <cellStyle name="SAPBEXstdData 5 3 4 2 3" xfId="55556" xr:uid="{00000000-0005-0000-0000-0000F8D40000}"/>
    <cellStyle name="SAPBEXstdData 5 3 4 3" xfId="33508" xr:uid="{00000000-0005-0000-0000-0000F9D40000}"/>
    <cellStyle name="SAPBEXstdData 5 3 4 3 2" xfId="55558" xr:uid="{00000000-0005-0000-0000-0000FAD40000}"/>
    <cellStyle name="SAPBEXstdData 5 3 4 4" xfId="55555" xr:uid="{00000000-0005-0000-0000-0000FBD40000}"/>
    <cellStyle name="SAPBEXstdData 5 3 5" xfId="33509" xr:uid="{00000000-0005-0000-0000-0000FCD40000}"/>
    <cellStyle name="SAPBEXstdData 5 3 5 2" xfId="55560" xr:uid="{00000000-0005-0000-0000-0000FDD40000}"/>
    <cellStyle name="SAPBEXstdData 5 3 5 3" xfId="55559" xr:uid="{00000000-0005-0000-0000-0000FED40000}"/>
    <cellStyle name="SAPBEXstdData 5 3 6" xfId="55561" xr:uid="{00000000-0005-0000-0000-0000FFD40000}"/>
    <cellStyle name="SAPBEXstdData 5 3 7" xfId="55540" xr:uid="{00000000-0005-0000-0000-000000D50000}"/>
    <cellStyle name="SAPBEXstdData 5 4" xfId="33510" xr:uid="{00000000-0005-0000-0000-000001D50000}"/>
    <cellStyle name="SAPBEXstdData 5 4 2" xfId="33511" xr:uid="{00000000-0005-0000-0000-000002D50000}"/>
    <cellStyle name="SAPBEXstdData 5 4 2 2" xfId="33512" xr:uid="{00000000-0005-0000-0000-000003D50000}"/>
    <cellStyle name="SAPBEXstdData 5 4 2 2 2" xfId="33513" xr:uid="{00000000-0005-0000-0000-000004D50000}"/>
    <cellStyle name="SAPBEXstdData 5 4 2 2 2 2" xfId="55565" xr:uid="{00000000-0005-0000-0000-000005D50000}"/>
    <cellStyle name="SAPBEXstdData 5 4 2 2 3" xfId="55564" xr:uid="{00000000-0005-0000-0000-000006D50000}"/>
    <cellStyle name="SAPBEXstdData 5 4 2 3" xfId="33514" xr:uid="{00000000-0005-0000-0000-000007D50000}"/>
    <cellStyle name="SAPBEXstdData 5 4 2 3 2" xfId="55567" xr:uid="{00000000-0005-0000-0000-000008D50000}"/>
    <cellStyle name="SAPBEXstdData 5 4 2 3 3" xfId="55566" xr:uid="{00000000-0005-0000-0000-000009D50000}"/>
    <cellStyle name="SAPBEXstdData 5 4 2 4" xfId="55568" xr:uid="{00000000-0005-0000-0000-00000AD50000}"/>
    <cellStyle name="SAPBEXstdData 5 4 2 5" xfId="55563" xr:uid="{00000000-0005-0000-0000-00000BD50000}"/>
    <cellStyle name="SAPBEXstdData 5 4 3" xfId="33515" xr:uid="{00000000-0005-0000-0000-00000CD50000}"/>
    <cellStyle name="SAPBEXstdData 5 4 3 2" xfId="33516" xr:uid="{00000000-0005-0000-0000-00000DD50000}"/>
    <cellStyle name="SAPBEXstdData 5 4 3 2 2" xfId="33517" xr:uid="{00000000-0005-0000-0000-00000ED50000}"/>
    <cellStyle name="SAPBEXstdData 5 4 3 2 2 2" xfId="55571" xr:uid="{00000000-0005-0000-0000-00000FD50000}"/>
    <cellStyle name="SAPBEXstdData 5 4 3 2 3" xfId="55570" xr:uid="{00000000-0005-0000-0000-000010D50000}"/>
    <cellStyle name="SAPBEXstdData 5 4 3 3" xfId="33518" xr:uid="{00000000-0005-0000-0000-000011D50000}"/>
    <cellStyle name="SAPBEXstdData 5 4 3 3 2" xfId="55573" xr:uid="{00000000-0005-0000-0000-000012D50000}"/>
    <cellStyle name="SAPBEXstdData 5 4 3 3 3" xfId="55572" xr:uid="{00000000-0005-0000-0000-000013D50000}"/>
    <cellStyle name="SAPBEXstdData 5 4 3 4" xfId="55574" xr:uid="{00000000-0005-0000-0000-000014D50000}"/>
    <cellStyle name="SAPBEXstdData 5 4 3 5" xfId="55569" xr:uid="{00000000-0005-0000-0000-000015D50000}"/>
    <cellStyle name="SAPBEXstdData 5 4 4" xfId="33519" xr:uid="{00000000-0005-0000-0000-000016D50000}"/>
    <cellStyle name="SAPBEXstdData 5 4 4 2" xfId="33520" xr:uid="{00000000-0005-0000-0000-000017D50000}"/>
    <cellStyle name="SAPBEXstdData 5 4 4 2 2" xfId="33521" xr:uid="{00000000-0005-0000-0000-000018D50000}"/>
    <cellStyle name="SAPBEXstdData 5 4 4 2 2 2" xfId="55577" xr:uid="{00000000-0005-0000-0000-000019D50000}"/>
    <cellStyle name="SAPBEXstdData 5 4 4 2 3" xfId="55576" xr:uid="{00000000-0005-0000-0000-00001AD50000}"/>
    <cellStyle name="SAPBEXstdData 5 4 4 3" xfId="33522" xr:uid="{00000000-0005-0000-0000-00001BD50000}"/>
    <cellStyle name="SAPBEXstdData 5 4 4 3 2" xfId="55578" xr:uid="{00000000-0005-0000-0000-00001CD50000}"/>
    <cellStyle name="SAPBEXstdData 5 4 4 4" xfId="55575" xr:uid="{00000000-0005-0000-0000-00001DD50000}"/>
    <cellStyle name="SAPBEXstdData 5 4 5" xfId="33523" xr:uid="{00000000-0005-0000-0000-00001ED50000}"/>
    <cellStyle name="SAPBEXstdData 5 4 5 2" xfId="55580" xr:uid="{00000000-0005-0000-0000-00001FD50000}"/>
    <cellStyle name="SAPBEXstdData 5 4 5 3" xfId="55579" xr:uid="{00000000-0005-0000-0000-000020D50000}"/>
    <cellStyle name="SAPBEXstdData 5 4 6" xfId="55581" xr:uid="{00000000-0005-0000-0000-000021D50000}"/>
    <cellStyle name="SAPBEXstdData 5 4 7" xfId="55562" xr:uid="{00000000-0005-0000-0000-000022D50000}"/>
    <cellStyle name="SAPBEXstdData 5 5" xfId="33524" xr:uid="{00000000-0005-0000-0000-000023D50000}"/>
    <cellStyle name="SAPBEXstdData 5 5 2" xfId="33525" xr:uid="{00000000-0005-0000-0000-000024D50000}"/>
    <cellStyle name="SAPBEXstdData 5 5 2 2" xfId="33526" xr:uid="{00000000-0005-0000-0000-000025D50000}"/>
    <cellStyle name="SAPBEXstdData 5 5 2 2 2" xfId="33527" xr:uid="{00000000-0005-0000-0000-000026D50000}"/>
    <cellStyle name="SAPBEXstdData 5 5 2 2 2 2" xfId="55585" xr:uid="{00000000-0005-0000-0000-000027D50000}"/>
    <cellStyle name="SAPBEXstdData 5 5 2 2 3" xfId="55584" xr:uid="{00000000-0005-0000-0000-000028D50000}"/>
    <cellStyle name="SAPBEXstdData 5 5 2 3" xfId="33528" xr:uid="{00000000-0005-0000-0000-000029D50000}"/>
    <cellStyle name="SAPBEXstdData 5 5 2 3 2" xfId="55587" xr:uid="{00000000-0005-0000-0000-00002AD50000}"/>
    <cellStyle name="SAPBEXstdData 5 5 2 3 3" xfId="55586" xr:uid="{00000000-0005-0000-0000-00002BD50000}"/>
    <cellStyle name="SAPBEXstdData 5 5 2 4" xfId="55588" xr:uid="{00000000-0005-0000-0000-00002CD50000}"/>
    <cellStyle name="SAPBEXstdData 5 5 2 5" xfId="55583" xr:uid="{00000000-0005-0000-0000-00002DD50000}"/>
    <cellStyle name="SAPBEXstdData 5 5 3" xfId="33529" xr:uid="{00000000-0005-0000-0000-00002ED50000}"/>
    <cellStyle name="SAPBEXstdData 5 5 3 2" xfId="33530" xr:uid="{00000000-0005-0000-0000-00002FD50000}"/>
    <cellStyle name="SAPBEXstdData 5 5 3 2 2" xfId="33531" xr:uid="{00000000-0005-0000-0000-000030D50000}"/>
    <cellStyle name="SAPBEXstdData 5 5 3 2 2 2" xfId="55591" xr:uid="{00000000-0005-0000-0000-000031D50000}"/>
    <cellStyle name="SAPBEXstdData 5 5 3 2 3" xfId="55590" xr:uid="{00000000-0005-0000-0000-000032D50000}"/>
    <cellStyle name="SAPBEXstdData 5 5 3 3" xfId="33532" xr:uid="{00000000-0005-0000-0000-000033D50000}"/>
    <cellStyle name="SAPBEXstdData 5 5 3 3 2" xfId="55593" xr:uid="{00000000-0005-0000-0000-000034D50000}"/>
    <cellStyle name="SAPBEXstdData 5 5 3 3 3" xfId="55592" xr:uid="{00000000-0005-0000-0000-000035D50000}"/>
    <cellStyle name="SAPBEXstdData 5 5 3 4" xfId="55594" xr:uid="{00000000-0005-0000-0000-000036D50000}"/>
    <cellStyle name="SAPBEXstdData 5 5 3 5" xfId="55589" xr:uid="{00000000-0005-0000-0000-000037D50000}"/>
    <cellStyle name="SAPBEXstdData 5 5 4" xfId="33533" xr:uid="{00000000-0005-0000-0000-000038D50000}"/>
    <cellStyle name="SAPBEXstdData 5 5 4 2" xfId="33534" xr:uid="{00000000-0005-0000-0000-000039D50000}"/>
    <cellStyle name="SAPBEXstdData 5 5 4 2 2" xfId="55596" xr:uid="{00000000-0005-0000-0000-00003AD50000}"/>
    <cellStyle name="SAPBEXstdData 5 5 4 3" xfId="55595" xr:uid="{00000000-0005-0000-0000-00003BD50000}"/>
    <cellStyle name="SAPBEXstdData 5 5 5" xfId="33535" xr:uid="{00000000-0005-0000-0000-00003CD50000}"/>
    <cellStyle name="SAPBEXstdData 5 5 5 2" xfId="55598" xr:uid="{00000000-0005-0000-0000-00003DD50000}"/>
    <cellStyle name="SAPBEXstdData 5 5 5 3" xfId="55597" xr:uid="{00000000-0005-0000-0000-00003ED50000}"/>
    <cellStyle name="SAPBEXstdData 5 5 6" xfId="55599" xr:uid="{00000000-0005-0000-0000-00003FD50000}"/>
    <cellStyle name="SAPBEXstdData 5 5 7" xfId="55582" xr:uid="{00000000-0005-0000-0000-000040D50000}"/>
    <cellStyle name="SAPBEXstdData 5 6" xfId="33536" xr:uid="{00000000-0005-0000-0000-000041D50000}"/>
    <cellStyle name="SAPBEXstdData 5 6 2" xfId="33537" xr:uid="{00000000-0005-0000-0000-000042D50000}"/>
    <cellStyle name="SAPBEXstdData 5 6 2 2" xfId="33538" xr:uid="{00000000-0005-0000-0000-000043D50000}"/>
    <cellStyle name="SAPBEXstdData 5 6 2 2 2" xfId="55602" xr:uid="{00000000-0005-0000-0000-000044D50000}"/>
    <cellStyle name="SAPBEXstdData 5 6 2 3" xfId="55601" xr:uid="{00000000-0005-0000-0000-000045D50000}"/>
    <cellStyle name="SAPBEXstdData 5 6 3" xfId="33539" xr:uid="{00000000-0005-0000-0000-000046D50000}"/>
    <cellStyle name="SAPBEXstdData 5 6 3 2" xfId="55604" xr:uid="{00000000-0005-0000-0000-000047D50000}"/>
    <cellStyle name="SAPBEXstdData 5 6 3 3" xfId="55603" xr:uid="{00000000-0005-0000-0000-000048D50000}"/>
    <cellStyle name="SAPBEXstdData 5 6 4" xfId="55605" xr:uid="{00000000-0005-0000-0000-000049D50000}"/>
    <cellStyle name="SAPBEXstdData 5 6 5" xfId="55600" xr:uid="{00000000-0005-0000-0000-00004AD50000}"/>
    <cellStyle name="SAPBEXstdData 5 7" xfId="33540" xr:uid="{00000000-0005-0000-0000-00004BD50000}"/>
    <cellStyle name="SAPBEXstdData 5 7 2" xfId="33541" xr:uid="{00000000-0005-0000-0000-00004CD50000}"/>
    <cellStyle name="SAPBEXstdData 5 7 2 2" xfId="33542" xr:uid="{00000000-0005-0000-0000-00004DD50000}"/>
    <cellStyle name="SAPBEXstdData 5 7 2 2 2" xfId="55608" xr:uid="{00000000-0005-0000-0000-00004ED50000}"/>
    <cellStyle name="SAPBEXstdData 5 7 2 3" xfId="55607" xr:uid="{00000000-0005-0000-0000-00004FD50000}"/>
    <cellStyle name="SAPBEXstdData 5 7 3" xfId="33543" xr:uid="{00000000-0005-0000-0000-000050D50000}"/>
    <cellStyle name="SAPBEXstdData 5 7 3 2" xfId="55609" xr:uid="{00000000-0005-0000-0000-000051D50000}"/>
    <cellStyle name="SAPBEXstdData 5 7 4" xfId="55606" xr:uid="{00000000-0005-0000-0000-000052D50000}"/>
    <cellStyle name="SAPBEXstdData 5 8" xfId="33544" xr:uid="{00000000-0005-0000-0000-000053D50000}"/>
    <cellStyle name="SAPBEXstdData 5 8 2" xfId="55611" xr:uid="{00000000-0005-0000-0000-000054D50000}"/>
    <cellStyle name="SAPBEXstdData 5 8 3" xfId="55610" xr:uid="{00000000-0005-0000-0000-000055D50000}"/>
    <cellStyle name="SAPBEXstdData 5 9" xfId="55612" xr:uid="{00000000-0005-0000-0000-000056D50000}"/>
    <cellStyle name="SAPBEXstdData 6" xfId="33545" xr:uid="{00000000-0005-0000-0000-000057D50000}"/>
    <cellStyle name="SAPBEXstdData 6 10" xfId="55613" xr:uid="{00000000-0005-0000-0000-000058D50000}"/>
    <cellStyle name="SAPBEXstdData 6 2" xfId="33546" xr:uid="{00000000-0005-0000-0000-000059D50000}"/>
    <cellStyle name="SAPBEXstdData 6 2 2" xfId="33547" xr:uid="{00000000-0005-0000-0000-00005AD50000}"/>
    <cellStyle name="SAPBEXstdData 6 2 2 2" xfId="33548" xr:uid="{00000000-0005-0000-0000-00005BD50000}"/>
    <cellStyle name="SAPBEXstdData 6 2 2 2 2" xfId="33549" xr:uid="{00000000-0005-0000-0000-00005CD50000}"/>
    <cellStyle name="SAPBEXstdData 6 2 2 2 2 2" xfId="33550" xr:uid="{00000000-0005-0000-0000-00005DD50000}"/>
    <cellStyle name="SAPBEXstdData 6 2 2 2 2 2 2" xfId="55618" xr:uid="{00000000-0005-0000-0000-00005ED50000}"/>
    <cellStyle name="SAPBEXstdData 6 2 2 2 2 3" xfId="55617" xr:uid="{00000000-0005-0000-0000-00005FD50000}"/>
    <cellStyle name="SAPBEXstdData 6 2 2 2 3" xfId="33551" xr:uid="{00000000-0005-0000-0000-000060D50000}"/>
    <cellStyle name="SAPBEXstdData 6 2 2 2 3 2" xfId="55619" xr:uid="{00000000-0005-0000-0000-000061D50000}"/>
    <cellStyle name="SAPBEXstdData 6 2 2 2 4" xfId="55616" xr:uid="{00000000-0005-0000-0000-000062D50000}"/>
    <cellStyle name="SAPBEXstdData 6 2 2 3" xfId="33552" xr:uid="{00000000-0005-0000-0000-000063D50000}"/>
    <cellStyle name="SAPBEXstdData 6 2 2 3 2" xfId="55621" xr:uid="{00000000-0005-0000-0000-000064D50000}"/>
    <cellStyle name="SAPBEXstdData 6 2 2 3 3" xfId="55620" xr:uid="{00000000-0005-0000-0000-000065D50000}"/>
    <cellStyle name="SAPBEXstdData 6 2 2 4" xfId="55622" xr:uid="{00000000-0005-0000-0000-000066D50000}"/>
    <cellStyle name="SAPBEXstdData 6 2 2 5" xfId="55615" xr:uid="{00000000-0005-0000-0000-000067D50000}"/>
    <cellStyle name="SAPBEXstdData 6 2 3" xfId="33553" xr:uid="{00000000-0005-0000-0000-000068D50000}"/>
    <cellStyle name="SAPBEXstdData 6 2 3 2" xfId="33554" xr:uid="{00000000-0005-0000-0000-000069D50000}"/>
    <cellStyle name="SAPBEXstdData 6 2 3 2 2" xfId="33555" xr:uid="{00000000-0005-0000-0000-00006AD50000}"/>
    <cellStyle name="SAPBEXstdData 6 2 3 2 2 2" xfId="55625" xr:uid="{00000000-0005-0000-0000-00006BD50000}"/>
    <cellStyle name="SAPBEXstdData 6 2 3 2 3" xfId="55624" xr:uid="{00000000-0005-0000-0000-00006CD50000}"/>
    <cellStyle name="SAPBEXstdData 6 2 3 3" xfId="33556" xr:uid="{00000000-0005-0000-0000-00006DD50000}"/>
    <cellStyle name="SAPBEXstdData 6 2 3 3 2" xfId="55627" xr:uid="{00000000-0005-0000-0000-00006ED50000}"/>
    <cellStyle name="SAPBEXstdData 6 2 3 3 3" xfId="55626" xr:uid="{00000000-0005-0000-0000-00006FD50000}"/>
    <cellStyle name="SAPBEXstdData 6 2 3 4" xfId="55628" xr:uid="{00000000-0005-0000-0000-000070D50000}"/>
    <cellStyle name="SAPBEXstdData 6 2 3 5" xfId="55623" xr:uid="{00000000-0005-0000-0000-000071D50000}"/>
    <cellStyle name="SAPBEXstdData 6 2 4" xfId="33557" xr:uid="{00000000-0005-0000-0000-000072D50000}"/>
    <cellStyle name="SAPBEXstdData 6 2 4 2" xfId="33558" xr:uid="{00000000-0005-0000-0000-000073D50000}"/>
    <cellStyle name="SAPBEXstdData 6 2 4 2 2" xfId="33559" xr:uid="{00000000-0005-0000-0000-000074D50000}"/>
    <cellStyle name="SAPBEXstdData 6 2 4 2 2 2" xfId="55631" xr:uid="{00000000-0005-0000-0000-000075D50000}"/>
    <cellStyle name="SAPBEXstdData 6 2 4 2 3" xfId="55630" xr:uid="{00000000-0005-0000-0000-000076D50000}"/>
    <cellStyle name="SAPBEXstdData 6 2 4 3" xfId="33560" xr:uid="{00000000-0005-0000-0000-000077D50000}"/>
    <cellStyle name="SAPBEXstdData 6 2 4 3 2" xfId="55632" xr:uid="{00000000-0005-0000-0000-000078D50000}"/>
    <cellStyle name="SAPBEXstdData 6 2 4 4" xfId="55629" xr:uid="{00000000-0005-0000-0000-000079D50000}"/>
    <cellStyle name="SAPBEXstdData 6 2 5" xfId="33561" xr:uid="{00000000-0005-0000-0000-00007AD50000}"/>
    <cellStyle name="SAPBEXstdData 6 2 5 2" xfId="55634" xr:uid="{00000000-0005-0000-0000-00007BD50000}"/>
    <cellStyle name="SAPBEXstdData 6 2 5 3" xfId="55633" xr:uid="{00000000-0005-0000-0000-00007CD50000}"/>
    <cellStyle name="SAPBEXstdData 6 2 6" xfId="55635" xr:uid="{00000000-0005-0000-0000-00007DD50000}"/>
    <cellStyle name="SAPBEXstdData 6 2 7" xfId="55614" xr:uid="{00000000-0005-0000-0000-00007ED50000}"/>
    <cellStyle name="SAPBEXstdData 6 3" xfId="33562" xr:uid="{00000000-0005-0000-0000-00007FD50000}"/>
    <cellStyle name="SAPBEXstdData 6 3 2" xfId="33563" xr:uid="{00000000-0005-0000-0000-000080D50000}"/>
    <cellStyle name="SAPBEXstdData 6 3 2 2" xfId="33564" xr:uid="{00000000-0005-0000-0000-000081D50000}"/>
    <cellStyle name="SAPBEXstdData 6 3 2 2 2" xfId="33565" xr:uid="{00000000-0005-0000-0000-000082D50000}"/>
    <cellStyle name="SAPBEXstdData 6 3 2 2 2 2" xfId="33566" xr:uid="{00000000-0005-0000-0000-000083D50000}"/>
    <cellStyle name="SAPBEXstdData 6 3 2 2 2 2 2" xfId="55640" xr:uid="{00000000-0005-0000-0000-000084D50000}"/>
    <cellStyle name="SAPBEXstdData 6 3 2 2 2 3" xfId="55639" xr:uid="{00000000-0005-0000-0000-000085D50000}"/>
    <cellStyle name="SAPBEXstdData 6 3 2 2 3" xfId="33567" xr:uid="{00000000-0005-0000-0000-000086D50000}"/>
    <cellStyle name="SAPBEXstdData 6 3 2 2 3 2" xfId="55641" xr:uid="{00000000-0005-0000-0000-000087D50000}"/>
    <cellStyle name="SAPBEXstdData 6 3 2 2 4" xfId="55638" xr:uid="{00000000-0005-0000-0000-000088D50000}"/>
    <cellStyle name="SAPBEXstdData 6 3 2 3" xfId="33568" xr:uid="{00000000-0005-0000-0000-000089D50000}"/>
    <cellStyle name="SAPBEXstdData 6 3 2 3 2" xfId="55643" xr:uid="{00000000-0005-0000-0000-00008AD50000}"/>
    <cellStyle name="SAPBEXstdData 6 3 2 3 3" xfId="55642" xr:uid="{00000000-0005-0000-0000-00008BD50000}"/>
    <cellStyle name="SAPBEXstdData 6 3 2 4" xfId="55644" xr:uid="{00000000-0005-0000-0000-00008CD50000}"/>
    <cellStyle name="SAPBEXstdData 6 3 2 5" xfId="55637" xr:uid="{00000000-0005-0000-0000-00008DD50000}"/>
    <cellStyle name="SAPBEXstdData 6 3 3" xfId="33569" xr:uid="{00000000-0005-0000-0000-00008ED50000}"/>
    <cellStyle name="SAPBEXstdData 6 3 3 2" xfId="33570" xr:uid="{00000000-0005-0000-0000-00008FD50000}"/>
    <cellStyle name="SAPBEXstdData 6 3 3 2 2" xfId="33571" xr:uid="{00000000-0005-0000-0000-000090D50000}"/>
    <cellStyle name="SAPBEXstdData 6 3 3 2 2 2" xfId="55647" xr:uid="{00000000-0005-0000-0000-000091D50000}"/>
    <cellStyle name="SAPBEXstdData 6 3 3 2 3" xfId="55646" xr:uid="{00000000-0005-0000-0000-000092D50000}"/>
    <cellStyle name="SAPBEXstdData 6 3 3 3" xfId="33572" xr:uid="{00000000-0005-0000-0000-000093D50000}"/>
    <cellStyle name="SAPBEXstdData 6 3 3 3 2" xfId="55649" xr:uid="{00000000-0005-0000-0000-000094D50000}"/>
    <cellStyle name="SAPBEXstdData 6 3 3 3 3" xfId="55648" xr:uid="{00000000-0005-0000-0000-000095D50000}"/>
    <cellStyle name="SAPBEXstdData 6 3 3 4" xfId="55650" xr:uid="{00000000-0005-0000-0000-000096D50000}"/>
    <cellStyle name="SAPBEXstdData 6 3 3 5" xfId="55645" xr:uid="{00000000-0005-0000-0000-000097D50000}"/>
    <cellStyle name="SAPBEXstdData 6 3 4" xfId="33573" xr:uid="{00000000-0005-0000-0000-000098D50000}"/>
    <cellStyle name="SAPBEXstdData 6 3 4 2" xfId="33574" xr:uid="{00000000-0005-0000-0000-000099D50000}"/>
    <cellStyle name="SAPBEXstdData 6 3 4 2 2" xfId="33575" xr:uid="{00000000-0005-0000-0000-00009AD50000}"/>
    <cellStyle name="SAPBEXstdData 6 3 4 2 2 2" xfId="55653" xr:uid="{00000000-0005-0000-0000-00009BD50000}"/>
    <cellStyle name="SAPBEXstdData 6 3 4 2 3" xfId="55652" xr:uid="{00000000-0005-0000-0000-00009CD50000}"/>
    <cellStyle name="SAPBEXstdData 6 3 4 3" xfId="33576" xr:uid="{00000000-0005-0000-0000-00009DD50000}"/>
    <cellStyle name="SAPBEXstdData 6 3 4 3 2" xfId="55654" xr:uid="{00000000-0005-0000-0000-00009ED50000}"/>
    <cellStyle name="SAPBEXstdData 6 3 4 4" xfId="55651" xr:uid="{00000000-0005-0000-0000-00009FD50000}"/>
    <cellStyle name="SAPBEXstdData 6 3 5" xfId="33577" xr:uid="{00000000-0005-0000-0000-0000A0D50000}"/>
    <cellStyle name="SAPBEXstdData 6 3 5 2" xfId="55656" xr:uid="{00000000-0005-0000-0000-0000A1D50000}"/>
    <cellStyle name="SAPBEXstdData 6 3 5 3" xfId="55655" xr:uid="{00000000-0005-0000-0000-0000A2D50000}"/>
    <cellStyle name="SAPBEXstdData 6 3 6" xfId="55657" xr:uid="{00000000-0005-0000-0000-0000A3D50000}"/>
    <cellStyle name="SAPBEXstdData 6 3 7" xfId="55636" xr:uid="{00000000-0005-0000-0000-0000A4D50000}"/>
    <cellStyle name="SAPBEXstdData 6 4" xfId="33578" xr:uid="{00000000-0005-0000-0000-0000A5D50000}"/>
    <cellStyle name="SAPBEXstdData 6 4 2" xfId="33579" xr:uid="{00000000-0005-0000-0000-0000A6D50000}"/>
    <cellStyle name="SAPBEXstdData 6 4 2 2" xfId="33580" xr:uid="{00000000-0005-0000-0000-0000A7D50000}"/>
    <cellStyle name="SAPBEXstdData 6 4 2 2 2" xfId="33581" xr:uid="{00000000-0005-0000-0000-0000A8D50000}"/>
    <cellStyle name="SAPBEXstdData 6 4 2 2 2 2" xfId="55661" xr:uid="{00000000-0005-0000-0000-0000A9D50000}"/>
    <cellStyle name="SAPBEXstdData 6 4 2 2 3" xfId="55660" xr:uid="{00000000-0005-0000-0000-0000AAD50000}"/>
    <cellStyle name="SAPBEXstdData 6 4 2 3" xfId="33582" xr:uid="{00000000-0005-0000-0000-0000ABD50000}"/>
    <cellStyle name="SAPBEXstdData 6 4 2 3 2" xfId="55663" xr:uid="{00000000-0005-0000-0000-0000ACD50000}"/>
    <cellStyle name="SAPBEXstdData 6 4 2 3 3" xfId="55662" xr:uid="{00000000-0005-0000-0000-0000ADD50000}"/>
    <cellStyle name="SAPBEXstdData 6 4 2 4" xfId="55664" xr:uid="{00000000-0005-0000-0000-0000AED50000}"/>
    <cellStyle name="SAPBEXstdData 6 4 2 5" xfId="55659" xr:uid="{00000000-0005-0000-0000-0000AFD50000}"/>
    <cellStyle name="SAPBEXstdData 6 4 3" xfId="33583" xr:uid="{00000000-0005-0000-0000-0000B0D50000}"/>
    <cellStyle name="SAPBEXstdData 6 4 3 2" xfId="33584" xr:uid="{00000000-0005-0000-0000-0000B1D50000}"/>
    <cellStyle name="SAPBEXstdData 6 4 3 2 2" xfId="33585" xr:uid="{00000000-0005-0000-0000-0000B2D50000}"/>
    <cellStyle name="SAPBEXstdData 6 4 3 2 2 2" xfId="55667" xr:uid="{00000000-0005-0000-0000-0000B3D50000}"/>
    <cellStyle name="SAPBEXstdData 6 4 3 2 3" xfId="55666" xr:uid="{00000000-0005-0000-0000-0000B4D50000}"/>
    <cellStyle name="SAPBEXstdData 6 4 3 3" xfId="33586" xr:uid="{00000000-0005-0000-0000-0000B5D50000}"/>
    <cellStyle name="SAPBEXstdData 6 4 3 3 2" xfId="55669" xr:uid="{00000000-0005-0000-0000-0000B6D50000}"/>
    <cellStyle name="SAPBEXstdData 6 4 3 3 3" xfId="55668" xr:uid="{00000000-0005-0000-0000-0000B7D50000}"/>
    <cellStyle name="SAPBEXstdData 6 4 3 4" xfId="55670" xr:uid="{00000000-0005-0000-0000-0000B8D50000}"/>
    <cellStyle name="SAPBEXstdData 6 4 3 5" xfId="55665" xr:uid="{00000000-0005-0000-0000-0000B9D50000}"/>
    <cellStyle name="SAPBEXstdData 6 4 4" xfId="33587" xr:uid="{00000000-0005-0000-0000-0000BAD50000}"/>
    <cellStyle name="SAPBEXstdData 6 4 4 2" xfId="33588" xr:uid="{00000000-0005-0000-0000-0000BBD50000}"/>
    <cellStyle name="SAPBEXstdData 6 4 4 2 2" xfId="33589" xr:uid="{00000000-0005-0000-0000-0000BCD50000}"/>
    <cellStyle name="SAPBEXstdData 6 4 4 2 2 2" xfId="55673" xr:uid="{00000000-0005-0000-0000-0000BDD50000}"/>
    <cellStyle name="SAPBEXstdData 6 4 4 2 3" xfId="55672" xr:uid="{00000000-0005-0000-0000-0000BED50000}"/>
    <cellStyle name="SAPBEXstdData 6 4 4 3" xfId="33590" xr:uid="{00000000-0005-0000-0000-0000BFD50000}"/>
    <cellStyle name="SAPBEXstdData 6 4 4 3 2" xfId="55674" xr:uid="{00000000-0005-0000-0000-0000C0D50000}"/>
    <cellStyle name="SAPBEXstdData 6 4 4 4" xfId="55671" xr:uid="{00000000-0005-0000-0000-0000C1D50000}"/>
    <cellStyle name="SAPBEXstdData 6 4 5" xfId="33591" xr:uid="{00000000-0005-0000-0000-0000C2D50000}"/>
    <cellStyle name="SAPBEXstdData 6 4 5 2" xfId="55676" xr:uid="{00000000-0005-0000-0000-0000C3D50000}"/>
    <cellStyle name="SAPBEXstdData 6 4 5 3" xfId="55675" xr:uid="{00000000-0005-0000-0000-0000C4D50000}"/>
    <cellStyle name="SAPBEXstdData 6 4 6" xfId="55677" xr:uid="{00000000-0005-0000-0000-0000C5D50000}"/>
    <cellStyle name="SAPBEXstdData 6 4 7" xfId="55658" xr:uid="{00000000-0005-0000-0000-0000C6D50000}"/>
    <cellStyle name="SAPBEXstdData 6 5" xfId="33592" xr:uid="{00000000-0005-0000-0000-0000C7D50000}"/>
    <cellStyle name="SAPBEXstdData 6 5 2" xfId="33593" xr:uid="{00000000-0005-0000-0000-0000C8D50000}"/>
    <cellStyle name="SAPBEXstdData 6 5 2 2" xfId="33594" xr:uid="{00000000-0005-0000-0000-0000C9D50000}"/>
    <cellStyle name="SAPBEXstdData 6 5 2 2 2" xfId="33595" xr:uid="{00000000-0005-0000-0000-0000CAD50000}"/>
    <cellStyle name="SAPBEXstdData 6 5 2 2 2 2" xfId="55681" xr:uid="{00000000-0005-0000-0000-0000CBD50000}"/>
    <cellStyle name="SAPBEXstdData 6 5 2 2 3" xfId="55680" xr:uid="{00000000-0005-0000-0000-0000CCD50000}"/>
    <cellStyle name="SAPBEXstdData 6 5 2 3" xfId="33596" xr:uid="{00000000-0005-0000-0000-0000CDD50000}"/>
    <cellStyle name="SAPBEXstdData 6 5 2 3 2" xfId="55683" xr:uid="{00000000-0005-0000-0000-0000CED50000}"/>
    <cellStyle name="SAPBEXstdData 6 5 2 3 3" xfId="55682" xr:uid="{00000000-0005-0000-0000-0000CFD50000}"/>
    <cellStyle name="SAPBEXstdData 6 5 2 4" xfId="55684" xr:uid="{00000000-0005-0000-0000-0000D0D50000}"/>
    <cellStyle name="SAPBEXstdData 6 5 2 5" xfId="55679" xr:uid="{00000000-0005-0000-0000-0000D1D50000}"/>
    <cellStyle name="SAPBEXstdData 6 5 3" xfId="33597" xr:uid="{00000000-0005-0000-0000-0000D2D50000}"/>
    <cellStyle name="SAPBEXstdData 6 5 3 2" xfId="33598" xr:uid="{00000000-0005-0000-0000-0000D3D50000}"/>
    <cellStyle name="SAPBEXstdData 6 5 3 2 2" xfId="33599" xr:uid="{00000000-0005-0000-0000-0000D4D50000}"/>
    <cellStyle name="SAPBEXstdData 6 5 3 2 2 2" xfId="55687" xr:uid="{00000000-0005-0000-0000-0000D5D50000}"/>
    <cellStyle name="SAPBEXstdData 6 5 3 2 3" xfId="55686" xr:uid="{00000000-0005-0000-0000-0000D6D50000}"/>
    <cellStyle name="SAPBEXstdData 6 5 3 3" xfId="33600" xr:uid="{00000000-0005-0000-0000-0000D7D50000}"/>
    <cellStyle name="SAPBEXstdData 6 5 3 3 2" xfId="55689" xr:uid="{00000000-0005-0000-0000-0000D8D50000}"/>
    <cellStyle name="SAPBEXstdData 6 5 3 3 3" xfId="55688" xr:uid="{00000000-0005-0000-0000-0000D9D50000}"/>
    <cellStyle name="SAPBEXstdData 6 5 3 4" xfId="55690" xr:uid="{00000000-0005-0000-0000-0000DAD50000}"/>
    <cellStyle name="SAPBEXstdData 6 5 3 5" xfId="55685" xr:uid="{00000000-0005-0000-0000-0000DBD50000}"/>
    <cellStyle name="SAPBEXstdData 6 5 4" xfId="33601" xr:uid="{00000000-0005-0000-0000-0000DCD50000}"/>
    <cellStyle name="SAPBEXstdData 6 5 4 2" xfId="33602" xr:uid="{00000000-0005-0000-0000-0000DDD50000}"/>
    <cellStyle name="SAPBEXstdData 6 5 4 2 2" xfId="55692" xr:uid="{00000000-0005-0000-0000-0000DED50000}"/>
    <cellStyle name="SAPBEXstdData 6 5 4 3" xfId="55691" xr:uid="{00000000-0005-0000-0000-0000DFD50000}"/>
    <cellStyle name="SAPBEXstdData 6 5 5" xfId="33603" xr:uid="{00000000-0005-0000-0000-0000E0D50000}"/>
    <cellStyle name="SAPBEXstdData 6 5 5 2" xfId="55694" xr:uid="{00000000-0005-0000-0000-0000E1D50000}"/>
    <cellStyle name="SAPBEXstdData 6 5 5 3" xfId="55693" xr:uid="{00000000-0005-0000-0000-0000E2D50000}"/>
    <cellStyle name="SAPBEXstdData 6 5 6" xfId="55695" xr:uid="{00000000-0005-0000-0000-0000E3D50000}"/>
    <cellStyle name="SAPBEXstdData 6 5 7" xfId="55678" xr:uid="{00000000-0005-0000-0000-0000E4D50000}"/>
    <cellStyle name="SAPBEXstdData 6 6" xfId="33604" xr:uid="{00000000-0005-0000-0000-0000E5D50000}"/>
    <cellStyle name="SAPBEXstdData 6 6 2" xfId="33605" xr:uid="{00000000-0005-0000-0000-0000E6D50000}"/>
    <cellStyle name="SAPBEXstdData 6 6 2 2" xfId="33606" xr:uid="{00000000-0005-0000-0000-0000E7D50000}"/>
    <cellStyle name="SAPBEXstdData 6 6 2 2 2" xfId="55698" xr:uid="{00000000-0005-0000-0000-0000E8D50000}"/>
    <cellStyle name="SAPBEXstdData 6 6 2 3" xfId="55697" xr:uid="{00000000-0005-0000-0000-0000E9D50000}"/>
    <cellStyle name="SAPBEXstdData 6 6 3" xfId="33607" xr:uid="{00000000-0005-0000-0000-0000EAD50000}"/>
    <cellStyle name="SAPBEXstdData 6 6 3 2" xfId="55700" xr:uid="{00000000-0005-0000-0000-0000EBD50000}"/>
    <cellStyle name="SAPBEXstdData 6 6 3 3" xfId="55699" xr:uid="{00000000-0005-0000-0000-0000ECD50000}"/>
    <cellStyle name="SAPBEXstdData 6 6 4" xfId="55701" xr:uid="{00000000-0005-0000-0000-0000EDD50000}"/>
    <cellStyle name="SAPBEXstdData 6 6 5" xfId="55696" xr:uid="{00000000-0005-0000-0000-0000EED50000}"/>
    <cellStyle name="SAPBEXstdData 6 7" xfId="33608" xr:uid="{00000000-0005-0000-0000-0000EFD50000}"/>
    <cellStyle name="SAPBEXstdData 6 7 2" xfId="33609" xr:uid="{00000000-0005-0000-0000-0000F0D50000}"/>
    <cellStyle name="SAPBEXstdData 6 7 2 2" xfId="33610" xr:uid="{00000000-0005-0000-0000-0000F1D50000}"/>
    <cellStyle name="SAPBEXstdData 6 7 2 2 2" xfId="55704" xr:uid="{00000000-0005-0000-0000-0000F2D50000}"/>
    <cellStyle name="SAPBEXstdData 6 7 2 3" xfId="55703" xr:uid="{00000000-0005-0000-0000-0000F3D50000}"/>
    <cellStyle name="SAPBEXstdData 6 7 3" xfId="33611" xr:uid="{00000000-0005-0000-0000-0000F4D50000}"/>
    <cellStyle name="SAPBEXstdData 6 7 3 2" xfId="55705" xr:uid="{00000000-0005-0000-0000-0000F5D50000}"/>
    <cellStyle name="SAPBEXstdData 6 7 4" xfId="55702" xr:uid="{00000000-0005-0000-0000-0000F6D50000}"/>
    <cellStyle name="SAPBEXstdData 6 8" xfId="33612" xr:uid="{00000000-0005-0000-0000-0000F7D50000}"/>
    <cellStyle name="SAPBEXstdData 6 8 2" xfId="55707" xr:uid="{00000000-0005-0000-0000-0000F8D50000}"/>
    <cellStyle name="SAPBEXstdData 6 8 3" xfId="55706" xr:uid="{00000000-0005-0000-0000-0000F9D50000}"/>
    <cellStyle name="SAPBEXstdData 6 9" xfId="55708" xr:uid="{00000000-0005-0000-0000-0000FAD50000}"/>
    <cellStyle name="SAPBEXstdData 7" xfId="33613" xr:uid="{00000000-0005-0000-0000-0000FBD50000}"/>
    <cellStyle name="SAPBEXstdData 7 10" xfId="55709" xr:uid="{00000000-0005-0000-0000-0000FCD50000}"/>
    <cellStyle name="SAPBEXstdData 7 2" xfId="33614" xr:uid="{00000000-0005-0000-0000-0000FDD50000}"/>
    <cellStyle name="SAPBEXstdData 7 2 2" xfId="33615" xr:uid="{00000000-0005-0000-0000-0000FED50000}"/>
    <cellStyle name="SAPBEXstdData 7 2 2 2" xfId="33616" xr:uid="{00000000-0005-0000-0000-0000FFD50000}"/>
    <cellStyle name="SAPBEXstdData 7 2 2 2 2" xfId="33617" xr:uid="{00000000-0005-0000-0000-000000D60000}"/>
    <cellStyle name="SAPBEXstdData 7 2 2 2 2 2" xfId="33618" xr:uid="{00000000-0005-0000-0000-000001D60000}"/>
    <cellStyle name="SAPBEXstdData 7 2 2 2 2 2 2" xfId="55714" xr:uid="{00000000-0005-0000-0000-000002D60000}"/>
    <cellStyle name="SAPBEXstdData 7 2 2 2 2 3" xfId="55713" xr:uid="{00000000-0005-0000-0000-000003D60000}"/>
    <cellStyle name="SAPBEXstdData 7 2 2 2 3" xfId="33619" xr:uid="{00000000-0005-0000-0000-000004D60000}"/>
    <cellStyle name="SAPBEXstdData 7 2 2 2 3 2" xfId="55715" xr:uid="{00000000-0005-0000-0000-000005D60000}"/>
    <cellStyle name="SAPBEXstdData 7 2 2 2 4" xfId="55712" xr:uid="{00000000-0005-0000-0000-000006D60000}"/>
    <cellStyle name="SAPBEXstdData 7 2 2 3" xfId="33620" xr:uid="{00000000-0005-0000-0000-000007D60000}"/>
    <cellStyle name="SAPBEXstdData 7 2 2 3 2" xfId="55717" xr:uid="{00000000-0005-0000-0000-000008D60000}"/>
    <cellStyle name="SAPBEXstdData 7 2 2 3 3" xfId="55716" xr:uid="{00000000-0005-0000-0000-000009D60000}"/>
    <cellStyle name="SAPBEXstdData 7 2 2 4" xfId="55718" xr:uid="{00000000-0005-0000-0000-00000AD60000}"/>
    <cellStyle name="SAPBEXstdData 7 2 2 5" xfId="55711" xr:uid="{00000000-0005-0000-0000-00000BD60000}"/>
    <cellStyle name="SAPBEXstdData 7 2 3" xfId="33621" xr:uid="{00000000-0005-0000-0000-00000CD60000}"/>
    <cellStyle name="SAPBEXstdData 7 2 3 2" xfId="33622" xr:uid="{00000000-0005-0000-0000-00000DD60000}"/>
    <cellStyle name="SAPBEXstdData 7 2 3 2 2" xfId="33623" xr:uid="{00000000-0005-0000-0000-00000ED60000}"/>
    <cellStyle name="SAPBEXstdData 7 2 3 2 2 2" xfId="55721" xr:uid="{00000000-0005-0000-0000-00000FD60000}"/>
    <cellStyle name="SAPBEXstdData 7 2 3 2 3" xfId="55720" xr:uid="{00000000-0005-0000-0000-000010D60000}"/>
    <cellStyle name="SAPBEXstdData 7 2 3 3" xfId="33624" xr:uid="{00000000-0005-0000-0000-000011D60000}"/>
    <cellStyle name="SAPBEXstdData 7 2 3 3 2" xfId="55723" xr:uid="{00000000-0005-0000-0000-000012D60000}"/>
    <cellStyle name="SAPBEXstdData 7 2 3 3 3" xfId="55722" xr:uid="{00000000-0005-0000-0000-000013D60000}"/>
    <cellStyle name="SAPBEXstdData 7 2 3 4" xfId="55724" xr:uid="{00000000-0005-0000-0000-000014D60000}"/>
    <cellStyle name="SAPBEXstdData 7 2 3 5" xfId="55719" xr:uid="{00000000-0005-0000-0000-000015D60000}"/>
    <cellStyle name="SAPBEXstdData 7 2 4" xfId="33625" xr:uid="{00000000-0005-0000-0000-000016D60000}"/>
    <cellStyle name="SAPBEXstdData 7 2 4 2" xfId="33626" xr:uid="{00000000-0005-0000-0000-000017D60000}"/>
    <cellStyle name="SAPBEXstdData 7 2 4 2 2" xfId="33627" xr:uid="{00000000-0005-0000-0000-000018D60000}"/>
    <cellStyle name="SAPBEXstdData 7 2 4 2 2 2" xfId="55727" xr:uid="{00000000-0005-0000-0000-000019D60000}"/>
    <cellStyle name="SAPBEXstdData 7 2 4 2 3" xfId="55726" xr:uid="{00000000-0005-0000-0000-00001AD60000}"/>
    <cellStyle name="SAPBEXstdData 7 2 4 3" xfId="33628" xr:uid="{00000000-0005-0000-0000-00001BD60000}"/>
    <cellStyle name="SAPBEXstdData 7 2 4 3 2" xfId="55728" xr:uid="{00000000-0005-0000-0000-00001CD60000}"/>
    <cellStyle name="SAPBEXstdData 7 2 4 4" xfId="55725" xr:uid="{00000000-0005-0000-0000-00001DD60000}"/>
    <cellStyle name="SAPBEXstdData 7 2 5" xfId="33629" xr:uid="{00000000-0005-0000-0000-00001ED60000}"/>
    <cellStyle name="SAPBEXstdData 7 2 5 2" xfId="55730" xr:uid="{00000000-0005-0000-0000-00001FD60000}"/>
    <cellStyle name="SAPBEXstdData 7 2 5 3" xfId="55729" xr:uid="{00000000-0005-0000-0000-000020D60000}"/>
    <cellStyle name="SAPBEXstdData 7 2 6" xfId="55731" xr:uid="{00000000-0005-0000-0000-000021D60000}"/>
    <cellStyle name="SAPBEXstdData 7 2 7" xfId="55710" xr:uid="{00000000-0005-0000-0000-000022D60000}"/>
    <cellStyle name="SAPBEXstdData 7 3" xfId="33630" xr:uid="{00000000-0005-0000-0000-000023D60000}"/>
    <cellStyle name="SAPBEXstdData 7 3 2" xfId="33631" xr:uid="{00000000-0005-0000-0000-000024D60000}"/>
    <cellStyle name="SAPBEXstdData 7 3 2 2" xfId="33632" xr:uid="{00000000-0005-0000-0000-000025D60000}"/>
    <cellStyle name="SAPBEXstdData 7 3 2 2 2" xfId="33633" xr:uid="{00000000-0005-0000-0000-000026D60000}"/>
    <cellStyle name="SAPBEXstdData 7 3 2 2 2 2" xfId="33634" xr:uid="{00000000-0005-0000-0000-000027D60000}"/>
    <cellStyle name="SAPBEXstdData 7 3 2 2 2 2 2" xfId="55736" xr:uid="{00000000-0005-0000-0000-000028D60000}"/>
    <cellStyle name="SAPBEXstdData 7 3 2 2 2 3" xfId="55735" xr:uid="{00000000-0005-0000-0000-000029D60000}"/>
    <cellStyle name="SAPBEXstdData 7 3 2 2 3" xfId="33635" xr:uid="{00000000-0005-0000-0000-00002AD60000}"/>
    <cellStyle name="SAPBEXstdData 7 3 2 2 3 2" xfId="55737" xr:uid="{00000000-0005-0000-0000-00002BD60000}"/>
    <cellStyle name="SAPBEXstdData 7 3 2 2 4" xfId="55734" xr:uid="{00000000-0005-0000-0000-00002CD60000}"/>
    <cellStyle name="SAPBEXstdData 7 3 2 3" xfId="33636" xr:uid="{00000000-0005-0000-0000-00002DD60000}"/>
    <cellStyle name="SAPBEXstdData 7 3 2 3 2" xfId="55739" xr:uid="{00000000-0005-0000-0000-00002ED60000}"/>
    <cellStyle name="SAPBEXstdData 7 3 2 3 3" xfId="55738" xr:uid="{00000000-0005-0000-0000-00002FD60000}"/>
    <cellStyle name="SAPBEXstdData 7 3 2 4" xfId="55740" xr:uid="{00000000-0005-0000-0000-000030D60000}"/>
    <cellStyle name="SAPBEXstdData 7 3 2 5" xfId="55733" xr:uid="{00000000-0005-0000-0000-000031D60000}"/>
    <cellStyle name="SAPBEXstdData 7 3 3" xfId="33637" xr:uid="{00000000-0005-0000-0000-000032D60000}"/>
    <cellStyle name="SAPBEXstdData 7 3 3 2" xfId="33638" xr:uid="{00000000-0005-0000-0000-000033D60000}"/>
    <cellStyle name="SAPBEXstdData 7 3 3 2 2" xfId="33639" xr:uid="{00000000-0005-0000-0000-000034D60000}"/>
    <cellStyle name="SAPBEXstdData 7 3 3 2 2 2" xfId="55743" xr:uid="{00000000-0005-0000-0000-000035D60000}"/>
    <cellStyle name="SAPBEXstdData 7 3 3 2 3" xfId="55742" xr:uid="{00000000-0005-0000-0000-000036D60000}"/>
    <cellStyle name="SAPBEXstdData 7 3 3 3" xfId="33640" xr:uid="{00000000-0005-0000-0000-000037D60000}"/>
    <cellStyle name="SAPBEXstdData 7 3 3 3 2" xfId="55745" xr:uid="{00000000-0005-0000-0000-000038D60000}"/>
    <cellStyle name="SAPBEXstdData 7 3 3 3 3" xfId="55744" xr:uid="{00000000-0005-0000-0000-000039D60000}"/>
    <cellStyle name="SAPBEXstdData 7 3 3 4" xfId="55746" xr:uid="{00000000-0005-0000-0000-00003AD60000}"/>
    <cellStyle name="SAPBEXstdData 7 3 3 5" xfId="55741" xr:uid="{00000000-0005-0000-0000-00003BD60000}"/>
    <cellStyle name="SAPBEXstdData 7 3 4" xfId="33641" xr:uid="{00000000-0005-0000-0000-00003CD60000}"/>
    <cellStyle name="SAPBEXstdData 7 3 4 2" xfId="33642" xr:uid="{00000000-0005-0000-0000-00003DD60000}"/>
    <cellStyle name="SAPBEXstdData 7 3 4 2 2" xfId="33643" xr:uid="{00000000-0005-0000-0000-00003ED60000}"/>
    <cellStyle name="SAPBEXstdData 7 3 4 2 2 2" xfId="55749" xr:uid="{00000000-0005-0000-0000-00003FD60000}"/>
    <cellStyle name="SAPBEXstdData 7 3 4 2 3" xfId="55748" xr:uid="{00000000-0005-0000-0000-000040D60000}"/>
    <cellStyle name="SAPBEXstdData 7 3 4 3" xfId="33644" xr:uid="{00000000-0005-0000-0000-000041D60000}"/>
    <cellStyle name="SAPBEXstdData 7 3 4 3 2" xfId="55750" xr:uid="{00000000-0005-0000-0000-000042D60000}"/>
    <cellStyle name="SAPBEXstdData 7 3 4 4" xfId="55747" xr:uid="{00000000-0005-0000-0000-000043D60000}"/>
    <cellStyle name="SAPBEXstdData 7 3 5" xfId="33645" xr:uid="{00000000-0005-0000-0000-000044D60000}"/>
    <cellStyle name="SAPBEXstdData 7 3 5 2" xfId="55752" xr:uid="{00000000-0005-0000-0000-000045D60000}"/>
    <cellStyle name="SAPBEXstdData 7 3 5 3" xfId="55751" xr:uid="{00000000-0005-0000-0000-000046D60000}"/>
    <cellStyle name="SAPBEXstdData 7 3 6" xfId="55753" xr:uid="{00000000-0005-0000-0000-000047D60000}"/>
    <cellStyle name="SAPBEXstdData 7 3 7" xfId="55732" xr:uid="{00000000-0005-0000-0000-000048D60000}"/>
    <cellStyle name="SAPBEXstdData 7 4" xfId="33646" xr:uid="{00000000-0005-0000-0000-000049D60000}"/>
    <cellStyle name="SAPBEXstdData 7 4 2" xfId="33647" xr:uid="{00000000-0005-0000-0000-00004AD60000}"/>
    <cellStyle name="SAPBEXstdData 7 4 2 2" xfId="33648" xr:uid="{00000000-0005-0000-0000-00004BD60000}"/>
    <cellStyle name="SAPBEXstdData 7 4 2 2 2" xfId="33649" xr:uid="{00000000-0005-0000-0000-00004CD60000}"/>
    <cellStyle name="SAPBEXstdData 7 4 2 2 2 2" xfId="55757" xr:uid="{00000000-0005-0000-0000-00004DD60000}"/>
    <cellStyle name="SAPBEXstdData 7 4 2 2 3" xfId="55756" xr:uid="{00000000-0005-0000-0000-00004ED60000}"/>
    <cellStyle name="SAPBEXstdData 7 4 2 3" xfId="33650" xr:uid="{00000000-0005-0000-0000-00004FD60000}"/>
    <cellStyle name="SAPBEXstdData 7 4 2 3 2" xfId="55759" xr:uid="{00000000-0005-0000-0000-000050D60000}"/>
    <cellStyle name="SAPBEXstdData 7 4 2 3 3" xfId="55758" xr:uid="{00000000-0005-0000-0000-000051D60000}"/>
    <cellStyle name="SAPBEXstdData 7 4 2 4" xfId="55760" xr:uid="{00000000-0005-0000-0000-000052D60000}"/>
    <cellStyle name="SAPBEXstdData 7 4 2 5" xfId="55755" xr:uid="{00000000-0005-0000-0000-000053D60000}"/>
    <cellStyle name="SAPBEXstdData 7 4 3" xfId="33651" xr:uid="{00000000-0005-0000-0000-000054D60000}"/>
    <cellStyle name="SAPBEXstdData 7 4 3 2" xfId="33652" xr:uid="{00000000-0005-0000-0000-000055D60000}"/>
    <cellStyle name="SAPBEXstdData 7 4 3 2 2" xfId="33653" xr:uid="{00000000-0005-0000-0000-000056D60000}"/>
    <cellStyle name="SAPBEXstdData 7 4 3 2 2 2" xfId="55763" xr:uid="{00000000-0005-0000-0000-000057D60000}"/>
    <cellStyle name="SAPBEXstdData 7 4 3 2 3" xfId="55762" xr:uid="{00000000-0005-0000-0000-000058D60000}"/>
    <cellStyle name="SAPBEXstdData 7 4 3 3" xfId="33654" xr:uid="{00000000-0005-0000-0000-000059D60000}"/>
    <cellStyle name="SAPBEXstdData 7 4 3 3 2" xfId="55765" xr:uid="{00000000-0005-0000-0000-00005AD60000}"/>
    <cellStyle name="SAPBEXstdData 7 4 3 3 3" xfId="55764" xr:uid="{00000000-0005-0000-0000-00005BD60000}"/>
    <cellStyle name="SAPBEXstdData 7 4 3 4" xfId="55766" xr:uid="{00000000-0005-0000-0000-00005CD60000}"/>
    <cellStyle name="SAPBEXstdData 7 4 3 5" xfId="55761" xr:uid="{00000000-0005-0000-0000-00005DD60000}"/>
    <cellStyle name="SAPBEXstdData 7 4 4" xfId="33655" xr:uid="{00000000-0005-0000-0000-00005ED60000}"/>
    <cellStyle name="SAPBEXstdData 7 4 4 2" xfId="33656" xr:uid="{00000000-0005-0000-0000-00005FD60000}"/>
    <cellStyle name="SAPBEXstdData 7 4 4 2 2" xfId="33657" xr:uid="{00000000-0005-0000-0000-000060D60000}"/>
    <cellStyle name="SAPBEXstdData 7 4 4 2 2 2" xfId="55769" xr:uid="{00000000-0005-0000-0000-000061D60000}"/>
    <cellStyle name="SAPBEXstdData 7 4 4 2 3" xfId="55768" xr:uid="{00000000-0005-0000-0000-000062D60000}"/>
    <cellStyle name="SAPBEXstdData 7 4 4 3" xfId="33658" xr:uid="{00000000-0005-0000-0000-000063D60000}"/>
    <cellStyle name="SAPBEXstdData 7 4 4 3 2" xfId="55770" xr:uid="{00000000-0005-0000-0000-000064D60000}"/>
    <cellStyle name="SAPBEXstdData 7 4 4 4" xfId="55767" xr:uid="{00000000-0005-0000-0000-000065D60000}"/>
    <cellStyle name="SAPBEXstdData 7 4 5" xfId="33659" xr:uid="{00000000-0005-0000-0000-000066D60000}"/>
    <cellStyle name="SAPBEXstdData 7 4 5 2" xfId="55772" xr:uid="{00000000-0005-0000-0000-000067D60000}"/>
    <cellStyle name="SAPBEXstdData 7 4 5 3" xfId="55771" xr:uid="{00000000-0005-0000-0000-000068D60000}"/>
    <cellStyle name="SAPBEXstdData 7 4 6" xfId="55773" xr:uid="{00000000-0005-0000-0000-000069D60000}"/>
    <cellStyle name="SAPBEXstdData 7 4 7" xfId="55754" xr:uid="{00000000-0005-0000-0000-00006AD60000}"/>
    <cellStyle name="SAPBEXstdData 7 5" xfId="33660" xr:uid="{00000000-0005-0000-0000-00006BD60000}"/>
    <cellStyle name="SAPBEXstdData 7 5 2" xfId="33661" xr:uid="{00000000-0005-0000-0000-00006CD60000}"/>
    <cellStyle name="SAPBEXstdData 7 5 2 2" xfId="33662" xr:uid="{00000000-0005-0000-0000-00006DD60000}"/>
    <cellStyle name="SAPBEXstdData 7 5 2 2 2" xfId="33663" xr:uid="{00000000-0005-0000-0000-00006ED60000}"/>
    <cellStyle name="SAPBEXstdData 7 5 2 2 2 2" xfId="55777" xr:uid="{00000000-0005-0000-0000-00006FD60000}"/>
    <cellStyle name="SAPBEXstdData 7 5 2 2 3" xfId="55776" xr:uid="{00000000-0005-0000-0000-000070D60000}"/>
    <cellStyle name="SAPBEXstdData 7 5 2 3" xfId="33664" xr:uid="{00000000-0005-0000-0000-000071D60000}"/>
    <cellStyle name="SAPBEXstdData 7 5 2 3 2" xfId="55779" xr:uid="{00000000-0005-0000-0000-000072D60000}"/>
    <cellStyle name="SAPBEXstdData 7 5 2 3 3" xfId="55778" xr:uid="{00000000-0005-0000-0000-000073D60000}"/>
    <cellStyle name="SAPBEXstdData 7 5 2 4" xfId="55780" xr:uid="{00000000-0005-0000-0000-000074D60000}"/>
    <cellStyle name="SAPBEXstdData 7 5 2 5" xfId="55775" xr:uid="{00000000-0005-0000-0000-000075D60000}"/>
    <cellStyle name="SAPBEXstdData 7 5 3" xfId="33665" xr:uid="{00000000-0005-0000-0000-000076D60000}"/>
    <cellStyle name="SAPBEXstdData 7 5 3 2" xfId="33666" xr:uid="{00000000-0005-0000-0000-000077D60000}"/>
    <cellStyle name="SAPBEXstdData 7 5 3 2 2" xfId="33667" xr:uid="{00000000-0005-0000-0000-000078D60000}"/>
    <cellStyle name="SAPBEXstdData 7 5 3 2 2 2" xfId="55783" xr:uid="{00000000-0005-0000-0000-000079D60000}"/>
    <cellStyle name="SAPBEXstdData 7 5 3 2 3" xfId="55782" xr:uid="{00000000-0005-0000-0000-00007AD60000}"/>
    <cellStyle name="SAPBEXstdData 7 5 3 3" xfId="33668" xr:uid="{00000000-0005-0000-0000-00007BD60000}"/>
    <cellStyle name="SAPBEXstdData 7 5 3 3 2" xfId="55785" xr:uid="{00000000-0005-0000-0000-00007CD60000}"/>
    <cellStyle name="SAPBEXstdData 7 5 3 3 3" xfId="55784" xr:uid="{00000000-0005-0000-0000-00007DD60000}"/>
    <cellStyle name="SAPBEXstdData 7 5 3 4" xfId="55786" xr:uid="{00000000-0005-0000-0000-00007ED60000}"/>
    <cellStyle name="SAPBEXstdData 7 5 3 5" xfId="55781" xr:uid="{00000000-0005-0000-0000-00007FD60000}"/>
    <cellStyle name="SAPBEXstdData 7 5 4" xfId="33669" xr:uid="{00000000-0005-0000-0000-000080D60000}"/>
    <cellStyle name="SAPBEXstdData 7 5 4 2" xfId="33670" xr:uid="{00000000-0005-0000-0000-000081D60000}"/>
    <cellStyle name="SAPBEXstdData 7 5 4 2 2" xfId="55788" xr:uid="{00000000-0005-0000-0000-000082D60000}"/>
    <cellStyle name="SAPBEXstdData 7 5 4 3" xfId="55787" xr:uid="{00000000-0005-0000-0000-000083D60000}"/>
    <cellStyle name="SAPBEXstdData 7 5 5" xfId="33671" xr:uid="{00000000-0005-0000-0000-000084D60000}"/>
    <cellStyle name="SAPBEXstdData 7 5 5 2" xfId="55790" xr:uid="{00000000-0005-0000-0000-000085D60000}"/>
    <cellStyle name="SAPBEXstdData 7 5 5 3" xfId="55789" xr:uid="{00000000-0005-0000-0000-000086D60000}"/>
    <cellStyle name="SAPBEXstdData 7 5 6" xfId="55791" xr:uid="{00000000-0005-0000-0000-000087D60000}"/>
    <cellStyle name="SAPBEXstdData 7 5 7" xfId="55774" xr:uid="{00000000-0005-0000-0000-000088D60000}"/>
    <cellStyle name="SAPBEXstdData 7 6" xfId="33672" xr:uid="{00000000-0005-0000-0000-000089D60000}"/>
    <cellStyle name="SAPBEXstdData 7 6 2" xfId="33673" xr:uid="{00000000-0005-0000-0000-00008AD60000}"/>
    <cellStyle name="SAPBEXstdData 7 6 2 2" xfId="33674" xr:uid="{00000000-0005-0000-0000-00008BD60000}"/>
    <cellStyle name="SAPBEXstdData 7 6 2 2 2" xfId="55794" xr:uid="{00000000-0005-0000-0000-00008CD60000}"/>
    <cellStyle name="SAPBEXstdData 7 6 2 3" xfId="55793" xr:uid="{00000000-0005-0000-0000-00008DD60000}"/>
    <cellStyle name="SAPBEXstdData 7 6 3" xfId="33675" xr:uid="{00000000-0005-0000-0000-00008ED60000}"/>
    <cellStyle name="SAPBEXstdData 7 6 3 2" xfId="55796" xr:uid="{00000000-0005-0000-0000-00008FD60000}"/>
    <cellStyle name="SAPBEXstdData 7 6 3 3" xfId="55795" xr:uid="{00000000-0005-0000-0000-000090D60000}"/>
    <cellStyle name="SAPBEXstdData 7 6 4" xfId="55797" xr:uid="{00000000-0005-0000-0000-000091D60000}"/>
    <cellStyle name="SAPBEXstdData 7 6 5" xfId="55792" xr:uid="{00000000-0005-0000-0000-000092D60000}"/>
    <cellStyle name="SAPBEXstdData 7 7" xfId="33676" xr:uid="{00000000-0005-0000-0000-000093D60000}"/>
    <cellStyle name="SAPBEXstdData 7 7 2" xfId="33677" xr:uid="{00000000-0005-0000-0000-000094D60000}"/>
    <cellStyle name="SAPBEXstdData 7 7 2 2" xfId="33678" xr:uid="{00000000-0005-0000-0000-000095D60000}"/>
    <cellStyle name="SAPBEXstdData 7 7 2 2 2" xfId="55800" xr:uid="{00000000-0005-0000-0000-000096D60000}"/>
    <cellStyle name="SAPBEXstdData 7 7 2 3" xfId="55799" xr:uid="{00000000-0005-0000-0000-000097D60000}"/>
    <cellStyle name="SAPBEXstdData 7 7 3" xfId="33679" xr:uid="{00000000-0005-0000-0000-000098D60000}"/>
    <cellStyle name="SAPBEXstdData 7 7 3 2" xfId="55801" xr:uid="{00000000-0005-0000-0000-000099D60000}"/>
    <cellStyle name="SAPBEXstdData 7 7 4" xfId="55798" xr:uid="{00000000-0005-0000-0000-00009AD60000}"/>
    <cellStyle name="SAPBEXstdData 7 8" xfId="33680" xr:uid="{00000000-0005-0000-0000-00009BD60000}"/>
    <cellStyle name="SAPBEXstdData 7 8 2" xfId="55803" xr:uid="{00000000-0005-0000-0000-00009CD60000}"/>
    <cellStyle name="SAPBEXstdData 7 8 3" xfId="55802" xr:uid="{00000000-0005-0000-0000-00009DD60000}"/>
    <cellStyle name="SAPBEXstdData 7 9" xfId="55804" xr:uid="{00000000-0005-0000-0000-00009ED60000}"/>
    <cellStyle name="SAPBEXstdData 8" xfId="33681" xr:uid="{00000000-0005-0000-0000-00009FD60000}"/>
    <cellStyle name="SAPBEXstdData 8 10" xfId="55805" xr:uid="{00000000-0005-0000-0000-0000A0D60000}"/>
    <cellStyle name="SAPBEXstdData 8 2" xfId="33682" xr:uid="{00000000-0005-0000-0000-0000A1D60000}"/>
    <cellStyle name="SAPBEXstdData 8 2 2" xfId="33683" xr:uid="{00000000-0005-0000-0000-0000A2D60000}"/>
    <cellStyle name="SAPBEXstdData 8 2 2 2" xfId="33684" xr:uid="{00000000-0005-0000-0000-0000A3D60000}"/>
    <cellStyle name="SAPBEXstdData 8 2 2 2 2" xfId="33685" xr:uid="{00000000-0005-0000-0000-0000A4D60000}"/>
    <cellStyle name="SAPBEXstdData 8 2 2 2 2 2" xfId="33686" xr:uid="{00000000-0005-0000-0000-0000A5D60000}"/>
    <cellStyle name="SAPBEXstdData 8 2 2 2 2 2 2" xfId="55810" xr:uid="{00000000-0005-0000-0000-0000A6D60000}"/>
    <cellStyle name="SAPBEXstdData 8 2 2 2 2 3" xfId="55809" xr:uid="{00000000-0005-0000-0000-0000A7D60000}"/>
    <cellStyle name="SAPBEXstdData 8 2 2 2 3" xfId="33687" xr:uid="{00000000-0005-0000-0000-0000A8D60000}"/>
    <cellStyle name="SAPBEXstdData 8 2 2 2 3 2" xfId="55811" xr:uid="{00000000-0005-0000-0000-0000A9D60000}"/>
    <cellStyle name="SAPBEXstdData 8 2 2 2 4" xfId="55808" xr:uid="{00000000-0005-0000-0000-0000AAD60000}"/>
    <cellStyle name="SAPBEXstdData 8 2 2 3" xfId="33688" xr:uid="{00000000-0005-0000-0000-0000ABD60000}"/>
    <cellStyle name="SAPBEXstdData 8 2 2 3 2" xfId="55813" xr:uid="{00000000-0005-0000-0000-0000ACD60000}"/>
    <cellStyle name="SAPBEXstdData 8 2 2 3 3" xfId="55812" xr:uid="{00000000-0005-0000-0000-0000ADD60000}"/>
    <cellStyle name="SAPBEXstdData 8 2 2 4" xfId="55814" xr:uid="{00000000-0005-0000-0000-0000AED60000}"/>
    <cellStyle name="SAPBEXstdData 8 2 2 5" xfId="55807" xr:uid="{00000000-0005-0000-0000-0000AFD60000}"/>
    <cellStyle name="SAPBEXstdData 8 2 3" xfId="33689" xr:uid="{00000000-0005-0000-0000-0000B0D60000}"/>
    <cellStyle name="SAPBEXstdData 8 2 3 2" xfId="33690" xr:uid="{00000000-0005-0000-0000-0000B1D60000}"/>
    <cellStyle name="SAPBEXstdData 8 2 3 2 2" xfId="33691" xr:uid="{00000000-0005-0000-0000-0000B2D60000}"/>
    <cellStyle name="SAPBEXstdData 8 2 3 2 2 2" xfId="55817" xr:uid="{00000000-0005-0000-0000-0000B3D60000}"/>
    <cellStyle name="SAPBEXstdData 8 2 3 2 3" xfId="55816" xr:uid="{00000000-0005-0000-0000-0000B4D60000}"/>
    <cellStyle name="SAPBEXstdData 8 2 3 3" xfId="33692" xr:uid="{00000000-0005-0000-0000-0000B5D60000}"/>
    <cellStyle name="SAPBEXstdData 8 2 3 3 2" xfId="55819" xr:uid="{00000000-0005-0000-0000-0000B6D60000}"/>
    <cellStyle name="SAPBEXstdData 8 2 3 3 3" xfId="55818" xr:uid="{00000000-0005-0000-0000-0000B7D60000}"/>
    <cellStyle name="SAPBEXstdData 8 2 3 4" xfId="55820" xr:uid="{00000000-0005-0000-0000-0000B8D60000}"/>
    <cellStyle name="SAPBEXstdData 8 2 3 5" xfId="55815" xr:uid="{00000000-0005-0000-0000-0000B9D60000}"/>
    <cellStyle name="SAPBEXstdData 8 2 4" xfId="33693" xr:uid="{00000000-0005-0000-0000-0000BAD60000}"/>
    <cellStyle name="SAPBEXstdData 8 2 4 2" xfId="33694" xr:uid="{00000000-0005-0000-0000-0000BBD60000}"/>
    <cellStyle name="SAPBEXstdData 8 2 4 2 2" xfId="33695" xr:uid="{00000000-0005-0000-0000-0000BCD60000}"/>
    <cellStyle name="SAPBEXstdData 8 2 4 2 2 2" xfId="55823" xr:uid="{00000000-0005-0000-0000-0000BDD60000}"/>
    <cellStyle name="SAPBEXstdData 8 2 4 2 3" xfId="55822" xr:uid="{00000000-0005-0000-0000-0000BED60000}"/>
    <cellStyle name="SAPBEXstdData 8 2 4 3" xfId="33696" xr:uid="{00000000-0005-0000-0000-0000BFD60000}"/>
    <cellStyle name="SAPBEXstdData 8 2 4 3 2" xfId="55824" xr:uid="{00000000-0005-0000-0000-0000C0D60000}"/>
    <cellStyle name="SAPBEXstdData 8 2 4 4" xfId="55821" xr:uid="{00000000-0005-0000-0000-0000C1D60000}"/>
    <cellStyle name="SAPBEXstdData 8 2 5" xfId="33697" xr:uid="{00000000-0005-0000-0000-0000C2D60000}"/>
    <cellStyle name="SAPBEXstdData 8 2 5 2" xfId="55826" xr:uid="{00000000-0005-0000-0000-0000C3D60000}"/>
    <cellStyle name="SAPBEXstdData 8 2 5 3" xfId="55825" xr:uid="{00000000-0005-0000-0000-0000C4D60000}"/>
    <cellStyle name="SAPBEXstdData 8 2 6" xfId="55827" xr:uid="{00000000-0005-0000-0000-0000C5D60000}"/>
    <cellStyle name="SAPBEXstdData 8 2 7" xfId="55806" xr:uid="{00000000-0005-0000-0000-0000C6D60000}"/>
    <cellStyle name="SAPBEXstdData 8 3" xfId="33698" xr:uid="{00000000-0005-0000-0000-0000C7D60000}"/>
    <cellStyle name="SAPBEXstdData 8 3 2" xfId="33699" xr:uid="{00000000-0005-0000-0000-0000C8D60000}"/>
    <cellStyle name="SAPBEXstdData 8 3 2 2" xfId="33700" xr:uid="{00000000-0005-0000-0000-0000C9D60000}"/>
    <cellStyle name="SAPBEXstdData 8 3 2 2 2" xfId="33701" xr:uid="{00000000-0005-0000-0000-0000CAD60000}"/>
    <cellStyle name="SAPBEXstdData 8 3 2 2 2 2" xfId="33702" xr:uid="{00000000-0005-0000-0000-0000CBD60000}"/>
    <cellStyle name="SAPBEXstdData 8 3 2 2 2 2 2" xfId="55832" xr:uid="{00000000-0005-0000-0000-0000CCD60000}"/>
    <cellStyle name="SAPBEXstdData 8 3 2 2 2 3" xfId="55831" xr:uid="{00000000-0005-0000-0000-0000CDD60000}"/>
    <cellStyle name="SAPBEXstdData 8 3 2 2 3" xfId="33703" xr:uid="{00000000-0005-0000-0000-0000CED60000}"/>
    <cellStyle name="SAPBEXstdData 8 3 2 2 3 2" xfId="55833" xr:uid="{00000000-0005-0000-0000-0000CFD60000}"/>
    <cellStyle name="SAPBEXstdData 8 3 2 2 4" xfId="55830" xr:uid="{00000000-0005-0000-0000-0000D0D60000}"/>
    <cellStyle name="SAPBEXstdData 8 3 2 3" xfId="33704" xr:uid="{00000000-0005-0000-0000-0000D1D60000}"/>
    <cellStyle name="SAPBEXstdData 8 3 2 3 2" xfId="55835" xr:uid="{00000000-0005-0000-0000-0000D2D60000}"/>
    <cellStyle name="SAPBEXstdData 8 3 2 3 3" xfId="55834" xr:uid="{00000000-0005-0000-0000-0000D3D60000}"/>
    <cellStyle name="SAPBEXstdData 8 3 2 4" xfId="55836" xr:uid="{00000000-0005-0000-0000-0000D4D60000}"/>
    <cellStyle name="SAPBEXstdData 8 3 2 5" xfId="55829" xr:uid="{00000000-0005-0000-0000-0000D5D60000}"/>
    <cellStyle name="SAPBEXstdData 8 3 3" xfId="33705" xr:uid="{00000000-0005-0000-0000-0000D6D60000}"/>
    <cellStyle name="SAPBEXstdData 8 3 3 2" xfId="33706" xr:uid="{00000000-0005-0000-0000-0000D7D60000}"/>
    <cellStyle name="SAPBEXstdData 8 3 3 2 2" xfId="33707" xr:uid="{00000000-0005-0000-0000-0000D8D60000}"/>
    <cellStyle name="SAPBEXstdData 8 3 3 2 2 2" xfId="55839" xr:uid="{00000000-0005-0000-0000-0000D9D60000}"/>
    <cellStyle name="SAPBEXstdData 8 3 3 2 3" xfId="55838" xr:uid="{00000000-0005-0000-0000-0000DAD60000}"/>
    <cellStyle name="SAPBEXstdData 8 3 3 3" xfId="33708" xr:uid="{00000000-0005-0000-0000-0000DBD60000}"/>
    <cellStyle name="SAPBEXstdData 8 3 3 3 2" xfId="55841" xr:uid="{00000000-0005-0000-0000-0000DCD60000}"/>
    <cellStyle name="SAPBEXstdData 8 3 3 3 3" xfId="55840" xr:uid="{00000000-0005-0000-0000-0000DDD60000}"/>
    <cellStyle name="SAPBEXstdData 8 3 3 4" xfId="55842" xr:uid="{00000000-0005-0000-0000-0000DED60000}"/>
    <cellStyle name="SAPBEXstdData 8 3 3 5" xfId="55837" xr:uid="{00000000-0005-0000-0000-0000DFD60000}"/>
    <cellStyle name="SAPBEXstdData 8 3 4" xfId="33709" xr:uid="{00000000-0005-0000-0000-0000E0D60000}"/>
    <cellStyle name="SAPBEXstdData 8 3 4 2" xfId="33710" xr:uid="{00000000-0005-0000-0000-0000E1D60000}"/>
    <cellStyle name="SAPBEXstdData 8 3 4 2 2" xfId="33711" xr:uid="{00000000-0005-0000-0000-0000E2D60000}"/>
    <cellStyle name="SAPBEXstdData 8 3 4 2 2 2" xfId="55845" xr:uid="{00000000-0005-0000-0000-0000E3D60000}"/>
    <cellStyle name="SAPBEXstdData 8 3 4 2 3" xfId="55844" xr:uid="{00000000-0005-0000-0000-0000E4D60000}"/>
    <cellStyle name="SAPBEXstdData 8 3 4 3" xfId="33712" xr:uid="{00000000-0005-0000-0000-0000E5D60000}"/>
    <cellStyle name="SAPBEXstdData 8 3 4 3 2" xfId="55846" xr:uid="{00000000-0005-0000-0000-0000E6D60000}"/>
    <cellStyle name="SAPBEXstdData 8 3 4 4" xfId="55843" xr:uid="{00000000-0005-0000-0000-0000E7D60000}"/>
    <cellStyle name="SAPBEXstdData 8 3 5" xfId="33713" xr:uid="{00000000-0005-0000-0000-0000E8D60000}"/>
    <cellStyle name="SAPBEXstdData 8 3 5 2" xfId="55848" xr:uid="{00000000-0005-0000-0000-0000E9D60000}"/>
    <cellStyle name="SAPBEXstdData 8 3 5 3" xfId="55847" xr:uid="{00000000-0005-0000-0000-0000EAD60000}"/>
    <cellStyle name="SAPBEXstdData 8 3 6" xfId="55849" xr:uid="{00000000-0005-0000-0000-0000EBD60000}"/>
    <cellStyle name="SAPBEXstdData 8 3 7" xfId="55828" xr:uid="{00000000-0005-0000-0000-0000ECD60000}"/>
    <cellStyle name="SAPBEXstdData 8 4" xfId="33714" xr:uid="{00000000-0005-0000-0000-0000EDD60000}"/>
    <cellStyle name="SAPBEXstdData 8 4 2" xfId="33715" xr:uid="{00000000-0005-0000-0000-0000EED60000}"/>
    <cellStyle name="SAPBEXstdData 8 4 2 2" xfId="33716" xr:uid="{00000000-0005-0000-0000-0000EFD60000}"/>
    <cellStyle name="SAPBEXstdData 8 4 2 2 2" xfId="33717" xr:uid="{00000000-0005-0000-0000-0000F0D60000}"/>
    <cellStyle name="SAPBEXstdData 8 4 2 2 2 2" xfId="55853" xr:uid="{00000000-0005-0000-0000-0000F1D60000}"/>
    <cellStyle name="SAPBEXstdData 8 4 2 2 3" xfId="55852" xr:uid="{00000000-0005-0000-0000-0000F2D60000}"/>
    <cellStyle name="SAPBEXstdData 8 4 2 3" xfId="33718" xr:uid="{00000000-0005-0000-0000-0000F3D60000}"/>
    <cellStyle name="SAPBEXstdData 8 4 2 3 2" xfId="55855" xr:uid="{00000000-0005-0000-0000-0000F4D60000}"/>
    <cellStyle name="SAPBEXstdData 8 4 2 3 3" xfId="55854" xr:uid="{00000000-0005-0000-0000-0000F5D60000}"/>
    <cellStyle name="SAPBEXstdData 8 4 2 4" xfId="55856" xr:uid="{00000000-0005-0000-0000-0000F6D60000}"/>
    <cellStyle name="SAPBEXstdData 8 4 2 5" xfId="55851" xr:uid="{00000000-0005-0000-0000-0000F7D60000}"/>
    <cellStyle name="SAPBEXstdData 8 4 3" xfId="33719" xr:uid="{00000000-0005-0000-0000-0000F8D60000}"/>
    <cellStyle name="SAPBEXstdData 8 4 3 2" xfId="33720" xr:uid="{00000000-0005-0000-0000-0000F9D60000}"/>
    <cellStyle name="SAPBEXstdData 8 4 3 2 2" xfId="33721" xr:uid="{00000000-0005-0000-0000-0000FAD60000}"/>
    <cellStyle name="SAPBEXstdData 8 4 3 2 2 2" xfId="55859" xr:uid="{00000000-0005-0000-0000-0000FBD60000}"/>
    <cellStyle name="SAPBEXstdData 8 4 3 2 3" xfId="55858" xr:uid="{00000000-0005-0000-0000-0000FCD60000}"/>
    <cellStyle name="SAPBEXstdData 8 4 3 3" xfId="33722" xr:uid="{00000000-0005-0000-0000-0000FDD60000}"/>
    <cellStyle name="SAPBEXstdData 8 4 3 3 2" xfId="55861" xr:uid="{00000000-0005-0000-0000-0000FED60000}"/>
    <cellStyle name="SAPBEXstdData 8 4 3 3 3" xfId="55860" xr:uid="{00000000-0005-0000-0000-0000FFD60000}"/>
    <cellStyle name="SAPBEXstdData 8 4 3 4" xfId="55862" xr:uid="{00000000-0005-0000-0000-000000D70000}"/>
    <cellStyle name="SAPBEXstdData 8 4 3 5" xfId="55857" xr:uid="{00000000-0005-0000-0000-000001D70000}"/>
    <cellStyle name="SAPBEXstdData 8 4 4" xfId="33723" xr:uid="{00000000-0005-0000-0000-000002D70000}"/>
    <cellStyle name="SAPBEXstdData 8 4 4 2" xfId="33724" xr:uid="{00000000-0005-0000-0000-000003D70000}"/>
    <cellStyle name="SAPBEXstdData 8 4 4 2 2" xfId="33725" xr:uid="{00000000-0005-0000-0000-000004D70000}"/>
    <cellStyle name="SAPBEXstdData 8 4 4 2 2 2" xfId="55865" xr:uid="{00000000-0005-0000-0000-000005D70000}"/>
    <cellStyle name="SAPBEXstdData 8 4 4 2 3" xfId="55864" xr:uid="{00000000-0005-0000-0000-000006D70000}"/>
    <cellStyle name="SAPBEXstdData 8 4 4 3" xfId="33726" xr:uid="{00000000-0005-0000-0000-000007D70000}"/>
    <cellStyle name="SAPBEXstdData 8 4 4 3 2" xfId="55866" xr:uid="{00000000-0005-0000-0000-000008D70000}"/>
    <cellStyle name="SAPBEXstdData 8 4 4 4" xfId="55863" xr:uid="{00000000-0005-0000-0000-000009D70000}"/>
    <cellStyle name="SAPBEXstdData 8 4 5" xfId="33727" xr:uid="{00000000-0005-0000-0000-00000AD70000}"/>
    <cellStyle name="SAPBEXstdData 8 4 5 2" xfId="55868" xr:uid="{00000000-0005-0000-0000-00000BD70000}"/>
    <cellStyle name="SAPBEXstdData 8 4 5 3" xfId="55867" xr:uid="{00000000-0005-0000-0000-00000CD70000}"/>
    <cellStyle name="SAPBEXstdData 8 4 6" xfId="55869" xr:uid="{00000000-0005-0000-0000-00000DD70000}"/>
    <cellStyle name="SAPBEXstdData 8 4 7" xfId="55850" xr:uid="{00000000-0005-0000-0000-00000ED70000}"/>
    <cellStyle name="SAPBEXstdData 8 5" xfId="33728" xr:uid="{00000000-0005-0000-0000-00000FD70000}"/>
    <cellStyle name="SAPBEXstdData 8 5 2" xfId="33729" xr:uid="{00000000-0005-0000-0000-000010D70000}"/>
    <cellStyle name="SAPBEXstdData 8 5 2 2" xfId="33730" xr:uid="{00000000-0005-0000-0000-000011D70000}"/>
    <cellStyle name="SAPBEXstdData 8 5 2 2 2" xfId="33731" xr:uid="{00000000-0005-0000-0000-000012D70000}"/>
    <cellStyle name="SAPBEXstdData 8 5 2 2 2 2" xfId="55873" xr:uid="{00000000-0005-0000-0000-000013D70000}"/>
    <cellStyle name="SAPBEXstdData 8 5 2 2 3" xfId="55872" xr:uid="{00000000-0005-0000-0000-000014D70000}"/>
    <cellStyle name="SAPBEXstdData 8 5 2 3" xfId="33732" xr:uid="{00000000-0005-0000-0000-000015D70000}"/>
    <cellStyle name="SAPBEXstdData 8 5 2 3 2" xfId="55875" xr:uid="{00000000-0005-0000-0000-000016D70000}"/>
    <cellStyle name="SAPBEXstdData 8 5 2 3 3" xfId="55874" xr:uid="{00000000-0005-0000-0000-000017D70000}"/>
    <cellStyle name="SAPBEXstdData 8 5 2 4" xfId="55876" xr:uid="{00000000-0005-0000-0000-000018D70000}"/>
    <cellStyle name="SAPBEXstdData 8 5 2 5" xfId="55871" xr:uid="{00000000-0005-0000-0000-000019D70000}"/>
    <cellStyle name="SAPBEXstdData 8 5 3" xfId="33733" xr:uid="{00000000-0005-0000-0000-00001AD70000}"/>
    <cellStyle name="SAPBEXstdData 8 5 3 2" xfId="33734" xr:uid="{00000000-0005-0000-0000-00001BD70000}"/>
    <cellStyle name="SAPBEXstdData 8 5 3 2 2" xfId="33735" xr:uid="{00000000-0005-0000-0000-00001CD70000}"/>
    <cellStyle name="SAPBEXstdData 8 5 3 2 2 2" xfId="55879" xr:uid="{00000000-0005-0000-0000-00001DD70000}"/>
    <cellStyle name="SAPBEXstdData 8 5 3 2 3" xfId="55878" xr:uid="{00000000-0005-0000-0000-00001ED70000}"/>
    <cellStyle name="SAPBEXstdData 8 5 3 3" xfId="33736" xr:uid="{00000000-0005-0000-0000-00001FD70000}"/>
    <cellStyle name="SAPBEXstdData 8 5 3 3 2" xfId="55881" xr:uid="{00000000-0005-0000-0000-000020D70000}"/>
    <cellStyle name="SAPBEXstdData 8 5 3 3 3" xfId="55880" xr:uid="{00000000-0005-0000-0000-000021D70000}"/>
    <cellStyle name="SAPBEXstdData 8 5 3 4" xfId="55882" xr:uid="{00000000-0005-0000-0000-000022D70000}"/>
    <cellStyle name="SAPBEXstdData 8 5 3 5" xfId="55877" xr:uid="{00000000-0005-0000-0000-000023D70000}"/>
    <cellStyle name="SAPBEXstdData 8 5 4" xfId="33737" xr:uid="{00000000-0005-0000-0000-000024D70000}"/>
    <cellStyle name="SAPBEXstdData 8 5 4 2" xfId="33738" xr:uid="{00000000-0005-0000-0000-000025D70000}"/>
    <cellStyle name="SAPBEXstdData 8 5 4 2 2" xfId="55884" xr:uid="{00000000-0005-0000-0000-000026D70000}"/>
    <cellStyle name="SAPBEXstdData 8 5 4 3" xfId="55883" xr:uid="{00000000-0005-0000-0000-000027D70000}"/>
    <cellStyle name="SAPBEXstdData 8 5 5" xfId="33739" xr:uid="{00000000-0005-0000-0000-000028D70000}"/>
    <cellStyle name="SAPBEXstdData 8 5 5 2" xfId="55886" xr:uid="{00000000-0005-0000-0000-000029D70000}"/>
    <cellStyle name="SAPBEXstdData 8 5 5 3" xfId="55885" xr:uid="{00000000-0005-0000-0000-00002AD70000}"/>
    <cellStyle name="SAPBEXstdData 8 5 6" xfId="55887" xr:uid="{00000000-0005-0000-0000-00002BD70000}"/>
    <cellStyle name="SAPBEXstdData 8 5 7" xfId="55870" xr:uid="{00000000-0005-0000-0000-00002CD70000}"/>
    <cellStyle name="SAPBEXstdData 8 6" xfId="33740" xr:uid="{00000000-0005-0000-0000-00002DD70000}"/>
    <cellStyle name="SAPBEXstdData 8 6 2" xfId="33741" xr:uid="{00000000-0005-0000-0000-00002ED70000}"/>
    <cellStyle name="SAPBEXstdData 8 6 2 2" xfId="33742" xr:uid="{00000000-0005-0000-0000-00002FD70000}"/>
    <cellStyle name="SAPBEXstdData 8 6 2 2 2" xfId="55890" xr:uid="{00000000-0005-0000-0000-000030D70000}"/>
    <cellStyle name="SAPBEXstdData 8 6 2 3" xfId="55889" xr:uid="{00000000-0005-0000-0000-000031D70000}"/>
    <cellStyle name="SAPBEXstdData 8 6 3" xfId="33743" xr:uid="{00000000-0005-0000-0000-000032D70000}"/>
    <cellStyle name="SAPBEXstdData 8 6 3 2" xfId="55892" xr:uid="{00000000-0005-0000-0000-000033D70000}"/>
    <cellStyle name="SAPBEXstdData 8 6 3 3" xfId="55891" xr:uid="{00000000-0005-0000-0000-000034D70000}"/>
    <cellStyle name="SAPBEXstdData 8 6 4" xfId="55893" xr:uid="{00000000-0005-0000-0000-000035D70000}"/>
    <cellStyle name="SAPBEXstdData 8 6 5" xfId="55888" xr:uid="{00000000-0005-0000-0000-000036D70000}"/>
    <cellStyle name="SAPBEXstdData 8 7" xfId="33744" xr:uid="{00000000-0005-0000-0000-000037D70000}"/>
    <cellStyle name="SAPBEXstdData 8 7 2" xfId="33745" xr:uid="{00000000-0005-0000-0000-000038D70000}"/>
    <cellStyle name="SAPBEXstdData 8 7 2 2" xfId="33746" xr:uid="{00000000-0005-0000-0000-000039D70000}"/>
    <cellStyle name="SAPBEXstdData 8 7 2 2 2" xfId="55896" xr:uid="{00000000-0005-0000-0000-00003AD70000}"/>
    <cellStyle name="SAPBEXstdData 8 7 2 3" xfId="55895" xr:uid="{00000000-0005-0000-0000-00003BD70000}"/>
    <cellStyle name="SAPBEXstdData 8 7 3" xfId="33747" xr:uid="{00000000-0005-0000-0000-00003CD70000}"/>
    <cellStyle name="SAPBEXstdData 8 7 3 2" xfId="55897" xr:uid="{00000000-0005-0000-0000-00003DD70000}"/>
    <cellStyle name="SAPBEXstdData 8 7 4" xfId="55894" xr:uid="{00000000-0005-0000-0000-00003ED70000}"/>
    <cellStyle name="SAPBEXstdData 8 8" xfId="33748" xr:uid="{00000000-0005-0000-0000-00003FD70000}"/>
    <cellStyle name="SAPBEXstdData 8 8 2" xfId="55899" xr:uid="{00000000-0005-0000-0000-000040D70000}"/>
    <cellStyle name="SAPBEXstdData 8 8 3" xfId="55898" xr:uid="{00000000-0005-0000-0000-000041D70000}"/>
    <cellStyle name="SAPBEXstdData 8 9" xfId="55900" xr:uid="{00000000-0005-0000-0000-000042D70000}"/>
    <cellStyle name="SAPBEXstdData 9" xfId="33749" xr:uid="{00000000-0005-0000-0000-000043D70000}"/>
    <cellStyle name="SAPBEXstdData 9 2" xfId="33750" xr:uid="{00000000-0005-0000-0000-000044D70000}"/>
    <cellStyle name="SAPBEXstdData 9 2 2" xfId="33751" xr:uid="{00000000-0005-0000-0000-000045D70000}"/>
    <cellStyle name="SAPBEXstdData 9 2 2 2" xfId="33752" xr:uid="{00000000-0005-0000-0000-000046D70000}"/>
    <cellStyle name="SAPBEXstdData 9 2 2 2 2" xfId="33753" xr:uid="{00000000-0005-0000-0000-000047D70000}"/>
    <cellStyle name="SAPBEXstdData 9 2 2 2 2 2" xfId="55905" xr:uid="{00000000-0005-0000-0000-000048D70000}"/>
    <cellStyle name="SAPBEXstdData 9 2 2 2 3" xfId="55904" xr:uid="{00000000-0005-0000-0000-000049D70000}"/>
    <cellStyle name="SAPBEXstdData 9 2 2 3" xfId="33754" xr:uid="{00000000-0005-0000-0000-00004AD70000}"/>
    <cellStyle name="SAPBEXstdData 9 2 2 3 2" xfId="55906" xr:uid="{00000000-0005-0000-0000-00004BD70000}"/>
    <cellStyle name="SAPBEXstdData 9 2 2 4" xfId="55903" xr:uid="{00000000-0005-0000-0000-00004CD70000}"/>
    <cellStyle name="SAPBEXstdData 9 2 3" xfId="33755" xr:uid="{00000000-0005-0000-0000-00004DD70000}"/>
    <cellStyle name="SAPBEXstdData 9 2 3 2" xfId="55908" xr:uid="{00000000-0005-0000-0000-00004ED70000}"/>
    <cellStyle name="SAPBEXstdData 9 2 3 3" xfId="55907" xr:uid="{00000000-0005-0000-0000-00004FD70000}"/>
    <cellStyle name="SAPBEXstdData 9 2 4" xfId="55909" xr:uid="{00000000-0005-0000-0000-000050D70000}"/>
    <cellStyle name="SAPBEXstdData 9 2 5" xfId="55902" xr:uid="{00000000-0005-0000-0000-000051D70000}"/>
    <cellStyle name="SAPBEXstdData 9 3" xfId="33756" xr:uid="{00000000-0005-0000-0000-000052D70000}"/>
    <cellStyle name="SAPBEXstdData 9 3 2" xfId="33757" xr:uid="{00000000-0005-0000-0000-000053D70000}"/>
    <cellStyle name="SAPBEXstdData 9 3 2 2" xfId="33758" xr:uid="{00000000-0005-0000-0000-000054D70000}"/>
    <cellStyle name="SAPBEXstdData 9 3 2 2 2" xfId="55912" xr:uid="{00000000-0005-0000-0000-000055D70000}"/>
    <cellStyle name="SAPBEXstdData 9 3 2 3" xfId="55911" xr:uid="{00000000-0005-0000-0000-000056D70000}"/>
    <cellStyle name="SAPBEXstdData 9 3 3" xfId="33759" xr:uid="{00000000-0005-0000-0000-000057D70000}"/>
    <cellStyle name="SAPBEXstdData 9 3 3 2" xfId="55914" xr:uid="{00000000-0005-0000-0000-000058D70000}"/>
    <cellStyle name="SAPBEXstdData 9 3 3 3" xfId="55913" xr:uid="{00000000-0005-0000-0000-000059D70000}"/>
    <cellStyle name="SAPBEXstdData 9 3 4" xfId="55915" xr:uid="{00000000-0005-0000-0000-00005AD70000}"/>
    <cellStyle name="SAPBEXstdData 9 3 5" xfId="55910" xr:uid="{00000000-0005-0000-0000-00005BD70000}"/>
    <cellStyle name="SAPBEXstdData 9 4" xfId="33760" xr:uid="{00000000-0005-0000-0000-00005CD70000}"/>
    <cellStyle name="SAPBEXstdData 9 4 2" xfId="33761" xr:uid="{00000000-0005-0000-0000-00005DD70000}"/>
    <cellStyle name="SAPBEXstdData 9 4 2 2" xfId="33762" xr:uid="{00000000-0005-0000-0000-00005ED70000}"/>
    <cellStyle name="SAPBEXstdData 9 4 2 2 2" xfId="55918" xr:uid="{00000000-0005-0000-0000-00005FD70000}"/>
    <cellStyle name="SAPBEXstdData 9 4 2 3" xfId="55917" xr:uid="{00000000-0005-0000-0000-000060D70000}"/>
    <cellStyle name="SAPBEXstdData 9 4 3" xfId="33763" xr:uid="{00000000-0005-0000-0000-000061D70000}"/>
    <cellStyle name="SAPBEXstdData 9 4 3 2" xfId="55919" xr:uid="{00000000-0005-0000-0000-000062D70000}"/>
    <cellStyle name="SAPBEXstdData 9 4 4" xfId="55916" xr:uid="{00000000-0005-0000-0000-000063D70000}"/>
    <cellStyle name="SAPBEXstdData 9 5" xfId="33764" xr:uid="{00000000-0005-0000-0000-000064D70000}"/>
    <cellStyle name="SAPBEXstdData 9 5 2" xfId="55921" xr:uid="{00000000-0005-0000-0000-000065D70000}"/>
    <cellStyle name="SAPBEXstdData 9 5 3" xfId="55920" xr:uid="{00000000-0005-0000-0000-000066D70000}"/>
    <cellStyle name="SAPBEXstdData 9 6" xfId="55922" xr:uid="{00000000-0005-0000-0000-000067D70000}"/>
    <cellStyle name="SAPBEXstdData 9 7" xfId="55901" xr:uid="{00000000-0005-0000-0000-000068D70000}"/>
    <cellStyle name="SAPBEXstdData_ACS May 2012" xfId="33765" xr:uid="{00000000-0005-0000-0000-000069D70000}"/>
    <cellStyle name="SAPError" xfId="36207" xr:uid="{00000000-0005-0000-0000-00006AD70000}"/>
    <cellStyle name="SAPError 2" xfId="42192" xr:uid="{00000000-0005-0000-0000-00006BD70000}"/>
    <cellStyle name="SAPKey" xfId="36208" xr:uid="{00000000-0005-0000-0000-00006CD70000}"/>
    <cellStyle name="SAPKey 2" xfId="42193" xr:uid="{00000000-0005-0000-0000-00006DD70000}"/>
    <cellStyle name="SAPLocked" xfId="36209" xr:uid="{00000000-0005-0000-0000-00006ED70000}"/>
    <cellStyle name="SAPLocked 2" xfId="42194" xr:uid="{00000000-0005-0000-0000-00006FD70000}"/>
    <cellStyle name="SAPOutput" xfId="36210" xr:uid="{00000000-0005-0000-0000-000070D70000}"/>
    <cellStyle name="SAPOutput 2" xfId="42195" xr:uid="{00000000-0005-0000-0000-000071D70000}"/>
    <cellStyle name="SAPSpace" xfId="36211" xr:uid="{00000000-0005-0000-0000-000072D70000}"/>
    <cellStyle name="SAPSpace 2" xfId="42196" xr:uid="{00000000-0005-0000-0000-000073D70000}"/>
    <cellStyle name="SAPText" xfId="36212" xr:uid="{00000000-0005-0000-0000-000074D70000}"/>
    <cellStyle name="SAPText 2" xfId="42197" xr:uid="{00000000-0005-0000-0000-000075D70000}"/>
    <cellStyle name="SAPUnLocked" xfId="36213" xr:uid="{00000000-0005-0000-0000-000076D70000}"/>
    <cellStyle name="SAPUnLocked 2" xfId="42198" xr:uid="{00000000-0005-0000-0000-000077D70000}"/>
    <cellStyle name="Sheet Title" xfId="36214" xr:uid="{00000000-0005-0000-0000-000078D70000}"/>
    <cellStyle name="SheetHeader1" xfId="33766" xr:uid="{00000000-0005-0000-0000-000079D70000}"/>
    <cellStyle name="Smoothed Series" xfId="33767" xr:uid="{00000000-0005-0000-0000-00007AD70000}"/>
    <cellStyle name="Smoothed Series 2" xfId="33768" xr:uid="{00000000-0005-0000-0000-00007BD70000}"/>
    <cellStyle name="Smoothed Series 2 10" xfId="56702" xr:uid="{00000000-0005-0000-0000-00007CD70000}"/>
    <cellStyle name="Smoothed Series 2 2" xfId="33769" xr:uid="{00000000-0005-0000-0000-00007DD70000}"/>
    <cellStyle name="Smoothed Series 2 2 2" xfId="33770" xr:uid="{00000000-0005-0000-0000-00007ED70000}"/>
    <cellStyle name="Smoothed Series 2 2 2 2" xfId="33771" xr:uid="{00000000-0005-0000-0000-00007FD70000}"/>
    <cellStyle name="Smoothed Series 2 2 3" xfId="33772" xr:uid="{00000000-0005-0000-0000-000080D70000}"/>
    <cellStyle name="Smoothed Series 2 2 4" xfId="56703" xr:uid="{00000000-0005-0000-0000-000081D70000}"/>
    <cellStyle name="Smoothed Series 2 2 5" xfId="56704" xr:uid="{00000000-0005-0000-0000-000082D70000}"/>
    <cellStyle name="Smoothed Series 2 2 6" xfId="56705" xr:uid="{00000000-0005-0000-0000-000083D70000}"/>
    <cellStyle name="Smoothed Series 2 2 7" xfId="56706" xr:uid="{00000000-0005-0000-0000-000084D70000}"/>
    <cellStyle name="Smoothed Series 2 2 8" xfId="56707" xr:uid="{00000000-0005-0000-0000-000085D70000}"/>
    <cellStyle name="Smoothed Series 2 2 9" xfId="56708" xr:uid="{00000000-0005-0000-0000-000086D70000}"/>
    <cellStyle name="Smoothed Series 2 3" xfId="33773" xr:uid="{00000000-0005-0000-0000-000087D70000}"/>
    <cellStyle name="Smoothed Series 2 3 2" xfId="33774" xr:uid="{00000000-0005-0000-0000-000088D70000}"/>
    <cellStyle name="Smoothed Series 2 3 2 2" xfId="33775" xr:uid="{00000000-0005-0000-0000-000089D70000}"/>
    <cellStyle name="Smoothed Series 2 3 3" xfId="33776" xr:uid="{00000000-0005-0000-0000-00008AD70000}"/>
    <cellStyle name="Smoothed Series 2 3 4" xfId="56709" xr:uid="{00000000-0005-0000-0000-00008BD70000}"/>
    <cellStyle name="Smoothed Series 2 3 5" xfId="56710" xr:uid="{00000000-0005-0000-0000-00008CD70000}"/>
    <cellStyle name="Smoothed Series 2 3 6" xfId="56711" xr:uid="{00000000-0005-0000-0000-00008DD70000}"/>
    <cellStyle name="Smoothed Series 2 3 7" xfId="56712" xr:uid="{00000000-0005-0000-0000-00008ED70000}"/>
    <cellStyle name="Smoothed Series 2 3 8" xfId="56713" xr:uid="{00000000-0005-0000-0000-00008FD70000}"/>
    <cellStyle name="Smoothed Series 2 4" xfId="33777" xr:uid="{00000000-0005-0000-0000-000090D70000}"/>
    <cellStyle name="Smoothed Series 2 5" xfId="56714" xr:uid="{00000000-0005-0000-0000-000091D70000}"/>
    <cellStyle name="Smoothed Series 2 6" xfId="56715" xr:uid="{00000000-0005-0000-0000-000092D70000}"/>
    <cellStyle name="Smoothed Series 2 7" xfId="56716" xr:uid="{00000000-0005-0000-0000-000093D70000}"/>
    <cellStyle name="Smoothed Series 2 8" xfId="56717" xr:uid="{00000000-0005-0000-0000-000094D70000}"/>
    <cellStyle name="Smoothed Series 2 9" xfId="56718" xr:uid="{00000000-0005-0000-0000-000095D70000}"/>
    <cellStyle name="Smoothed Series 3" xfId="33778" xr:uid="{00000000-0005-0000-0000-000096D70000}"/>
    <cellStyle name="Smoothed Series 3 2" xfId="33779" xr:uid="{00000000-0005-0000-0000-000097D70000}"/>
    <cellStyle name="Smoothed Series 3 2 2" xfId="33780" xr:uid="{00000000-0005-0000-0000-000098D70000}"/>
    <cellStyle name="Smoothed Series 3 3" xfId="33781" xr:uid="{00000000-0005-0000-0000-000099D70000}"/>
    <cellStyle name="Smoothed Series 3 4" xfId="56719" xr:uid="{00000000-0005-0000-0000-00009AD70000}"/>
    <cellStyle name="Smoothed Series 3 5" xfId="56720" xr:uid="{00000000-0005-0000-0000-00009BD70000}"/>
    <cellStyle name="Smoothed Series 3 6" xfId="56721" xr:uid="{00000000-0005-0000-0000-00009CD70000}"/>
    <cellStyle name="Smoothed Series 3 7" xfId="56722" xr:uid="{00000000-0005-0000-0000-00009DD70000}"/>
    <cellStyle name="Smoothed Series 3 8" xfId="56723" xr:uid="{00000000-0005-0000-0000-00009ED70000}"/>
    <cellStyle name="Smoothed Series 3 9" xfId="56724" xr:uid="{00000000-0005-0000-0000-00009FD70000}"/>
    <cellStyle name="Smoothed Series 4" xfId="33782" xr:uid="{00000000-0005-0000-0000-0000A0D70000}"/>
    <cellStyle name="Smoothed Series 4 2" xfId="33783" xr:uid="{00000000-0005-0000-0000-0000A1D70000}"/>
    <cellStyle name="Smoothed Series 4 2 2" xfId="33784" xr:uid="{00000000-0005-0000-0000-0000A2D70000}"/>
    <cellStyle name="Smoothed Series 4 3" xfId="33785" xr:uid="{00000000-0005-0000-0000-0000A3D70000}"/>
    <cellStyle name="Smoothed Series 4 4" xfId="56725" xr:uid="{00000000-0005-0000-0000-0000A4D70000}"/>
    <cellStyle name="Smoothed Series 4 5" xfId="56726" xr:uid="{00000000-0005-0000-0000-0000A5D70000}"/>
    <cellStyle name="Smoothed Series 4 6" xfId="56727" xr:uid="{00000000-0005-0000-0000-0000A6D70000}"/>
    <cellStyle name="Smoothed Series 4 7" xfId="56728" xr:uid="{00000000-0005-0000-0000-0000A7D70000}"/>
    <cellStyle name="Smoothed Series 4 8" xfId="56729" xr:uid="{00000000-0005-0000-0000-0000A8D70000}"/>
    <cellStyle name="Smoothed Series 5" xfId="33786" xr:uid="{00000000-0005-0000-0000-0000A9D70000}"/>
    <cellStyle name="Smoothed Series 5 2" xfId="33787" xr:uid="{00000000-0005-0000-0000-0000AAD70000}"/>
    <cellStyle name="Smoothed Series 5 2 2" xfId="33788" xr:uid="{00000000-0005-0000-0000-0000ABD70000}"/>
    <cellStyle name="Smoothed Series 5 3" xfId="33789" xr:uid="{00000000-0005-0000-0000-0000ACD70000}"/>
    <cellStyle name="Smoothed Series 5 4" xfId="56730" xr:uid="{00000000-0005-0000-0000-0000ADD70000}"/>
    <cellStyle name="Smoothed Series 5 5" xfId="56731" xr:uid="{00000000-0005-0000-0000-0000AED70000}"/>
    <cellStyle name="Smoothed Series 5 6" xfId="56732" xr:uid="{00000000-0005-0000-0000-0000AFD70000}"/>
    <cellStyle name="Smoothed Series 5 7" xfId="56733" xr:uid="{00000000-0005-0000-0000-0000B0D70000}"/>
    <cellStyle name="Smoothed Series 6" xfId="33790" xr:uid="{00000000-0005-0000-0000-0000B1D70000}"/>
    <cellStyle name="SRS Input" xfId="33791" xr:uid="{00000000-0005-0000-0000-0000B2D70000}"/>
    <cellStyle name="SRS Input 2" xfId="33792" xr:uid="{00000000-0005-0000-0000-0000B3D70000}"/>
    <cellStyle name="SRS Locked" xfId="33793" xr:uid="{00000000-0005-0000-0000-0000B4D70000}"/>
    <cellStyle name="SRS Percent" xfId="33794" xr:uid="{00000000-0005-0000-0000-0000B5D70000}"/>
    <cellStyle name="SRS Percent 2" xfId="33795" xr:uid="{00000000-0005-0000-0000-0000B6D70000}"/>
    <cellStyle name="SRS Perimeter" xfId="33796" xr:uid="{00000000-0005-0000-0000-0000B7D70000}"/>
    <cellStyle name="SRS Perimeter 2" xfId="33797" xr:uid="{00000000-0005-0000-0000-0000B8D70000}"/>
    <cellStyle name="Style 1" xfId="33798" xr:uid="{00000000-0005-0000-0000-0000B9D70000}"/>
    <cellStyle name="Style 1 10" xfId="33799" xr:uid="{00000000-0005-0000-0000-0000BAD70000}"/>
    <cellStyle name="Style 1 10 2" xfId="33800" xr:uid="{00000000-0005-0000-0000-0000BBD70000}"/>
    <cellStyle name="Style 1 10 3" xfId="36215" xr:uid="{00000000-0005-0000-0000-0000BCD70000}"/>
    <cellStyle name="Style 1 11" xfId="33801" xr:uid="{00000000-0005-0000-0000-0000BDD70000}"/>
    <cellStyle name="Style 1 2" xfId="33802" xr:uid="{00000000-0005-0000-0000-0000BED70000}"/>
    <cellStyle name="Style 1 2 2" xfId="33803" xr:uid="{00000000-0005-0000-0000-0000BFD70000}"/>
    <cellStyle name="Style 1 2 2 2" xfId="36216" xr:uid="{00000000-0005-0000-0000-0000C0D70000}"/>
    <cellStyle name="Style 1 2 2 3" xfId="42199" xr:uid="{00000000-0005-0000-0000-0000C1D70000}"/>
    <cellStyle name="Style 1 2 3" xfId="33804" xr:uid="{00000000-0005-0000-0000-0000C2D70000}"/>
    <cellStyle name="Style 1 2 3 2" xfId="41071" xr:uid="{00000000-0005-0000-0000-0000C3D70000}"/>
    <cellStyle name="Style 1 2 3 3" xfId="41070" xr:uid="{00000000-0005-0000-0000-0000C4D70000}"/>
    <cellStyle name="Style 1 2 4" xfId="33805" xr:uid="{00000000-0005-0000-0000-0000C5D70000}"/>
    <cellStyle name="Style 1 3" xfId="33806" xr:uid="{00000000-0005-0000-0000-0000C6D70000}"/>
    <cellStyle name="Style 1 3 2" xfId="33807" xr:uid="{00000000-0005-0000-0000-0000C7D70000}"/>
    <cellStyle name="Style 1 3 2 2" xfId="33808" xr:uid="{00000000-0005-0000-0000-0000C8D70000}"/>
    <cellStyle name="Style 1 3 3" xfId="33809" xr:uid="{00000000-0005-0000-0000-0000C9D70000}"/>
    <cellStyle name="Style 1 3 4" xfId="33810" xr:uid="{00000000-0005-0000-0000-0000CAD70000}"/>
    <cellStyle name="Style 1 3 5" xfId="33811" xr:uid="{00000000-0005-0000-0000-0000CBD70000}"/>
    <cellStyle name="Style 1 4" xfId="33812" xr:uid="{00000000-0005-0000-0000-0000CCD70000}"/>
    <cellStyle name="Style 1 4 2" xfId="33813" xr:uid="{00000000-0005-0000-0000-0000CDD70000}"/>
    <cellStyle name="Style 1 4 3" xfId="33814" xr:uid="{00000000-0005-0000-0000-0000CED70000}"/>
    <cellStyle name="Style 1 4 3 2" xfId="41073" xr:uid="{00000000-0005-0000-0000-0000CFD70000}"/>
    <cellStyle name="Style 1 4 3 3" xfId="41072" xr:uid="{00000000-0005-0000-0000-0000D0D70000}"/>
    <cellStyle name="Style 1 4 4" xfId="33815" xr:uid="{00000000-0005-0000-0000-0000D1D70000}"/>
    <cellStyle name="Style 1 4 5" xfId="42200" xr:uid="{00000000-0005-0000-0000-0000D2D70000}"/>
    <cellStyle name="Style 1 5" xfId="33816" xr:uid="{00000000-0005-0000-0000-0000D3D70000}"/>
    <cellStyle name="Style 1 5 2" xfId="33817" xr:uid="{00000000-0005-0000-0000-0000D4D70000}"/>
    <cellStyle name="Style 1 5 2 2" xfId="33818" xr:uid="{00000000-0005-0000-0000-0000D5D70000}"/>
    <cellStyle name="Style 1 5 3" xfId="33819" xr:uid="{00000000-0005-0000-0000-0000D6D70000}"/>
    <cellStyle name="Style 1 5 3 2" xfId="33820" xr:uid="{00000000-0005-0000-0000-0000D7D70000}"/>
    <cellStyle name="Style 1 6" xfId="33821" xr:uid="{00000000-0005-0000-0000-0000D8D70000}"/>
    <cellStyle name="Style 1 6 2" xfId="33822" xr:uid="{00000000-0005-0000-0000-0000D9D70000}"/>
    <cellStyle name="Style 1 6 2 2" xfId="33823" xr:uid="{00000000-0005-0000-0000-0000DAD70000}"/>
    <cellStyle name="Style 1 6 3" xfId="33824" xr:uid="{00000000-0005-0000-0000-0000DBD70000}"/>
    <cellStyle name="Style 1 6 3 2" xfId="33825" xr:uid="{00000000-0005-0000-0000-0000DCD70000}"/>
    <cellStyle name="Style 1 7" xfId="33826" xr:uid="{00000000-0005-0000-0000-0000DDD70000}"/>
    <cellStyle name="Style 1 7 2" xfId="33827" xr:uid="{00000000-0005-0000-0000-0000DED70000}"/>
    <cellStyle name="Style 1 7 2 2" xfId="33828" xr:uid="{00000000-0005-0000-0000-0000DFD70000}"/>
    <cellStyle name="Style 1 7 3" xfId="33829" xr:uid="{00000000-0005-0000-0000-0000E0D70000}"/>
    <cellStyle name="Style 1 8" xfId="33830" xr:uid="{00000000-0005-0000-0000-0000E1D70000}"/>
    <cellStyle name="Style 1 8 2" xfId="33831" xr:uid="{00000000-0005-0000-0000-0000E2D70000}"/>
    <cellStyle name="Style 1 8 2 2" xfId="33832" xr:uid="{00000000-0005-0000-0000-0000E3D70000}"/>
    <cellStyle name="Style 1 8 3" xfId="33833" xr:uid="{00000000-0005-0000-0000-0000E4D70000}"/>
    <cellStyle name="Style 1 9" xfId="33834" xr:uid="{00000000-0005-0000-0000-0000E5D70000}"/>
    <cellStyle name="Style 1 9 2" xfId="33835" xr:uid="{00000000-0005-0000-0000-0000E6D70000}"/>
    <cellStyle name="Style 1_29(d) - Gas extensions -tariffs" xfId="42201" xr:uid="{00000000-0005-0000-0000-0000E7D70000}"/>
    <cellStyle name="Style2" xfId="36217" xr:uid="{00000000-0005-0000-0000-0000E8D70000}"/>
    <cellStyle name="Style3" xfId="36218" xr:uid="{00000000-0005-0000-0000-0000E9D70000}"/>
    <cellStyle name="Style4" xfId="36219" xr:uid="{00000000-0005-0000-0000-0000EAD70000}"/>
    <cellStyle name="Style4 2" xfId="42202" xr:uid="{00000000-0005-0000-0000-0000EBD70000}"/>
    <cellStyle name="Style4_29(d) - Gas extensions -tariffs" xfId="42203" xr:uid="{00000000-0005-0000-0000-0000ECD70000}"/>
    <cellStyle name="Style5" xfId="36220" xr:uid="{00000000-0005-0000-0000-0000EDD70000}"/>
    <cellStyle name="Style5 2" xfId="42204" xr:uid="{00000000-0005-0000-0000-0000EED70000}"/>
    <cellStyle name="Style5_29(d) - Gas extensions -tariffs" xfId="42205" xr:uid="{00000000-0005-0000-0000-0000EFD70000}"/>
    <cellStyle name="Sub-heading" xfId="33836" xr:uid="{00000000-0005-0000-0000-0000F0D70000}"/>
    <cellStyle name="Sub-heading 2" xfId="33837" xr:uid="{00000000-0005-0000-0000-0000F1D70000}"/>
    <cellStyle name="Sub-heading 3" xfId="33838" xr:uid="{00000000-0005-0000-0000-0000F2D70000}"/>
    <cellStyle name="Sub-heading 4" xfId="33839" xr:uid="{00000000-0005-0000-0000-0000F3D70000}"/>
    <cellStyle name="Sub-major Heading" xfId="33840" xr:uid="{00000000-0005-0000-0000-0000F4D70000}"/>
    <cellStyle name="Sub-major Heading 2" xfId="33841" xr:uid="{00000000-0005-0000-0000-0000F5D70000}"/>
    <cellStyle name="Sub-major Heading 3" xfId="33842" xr:uid="{00000000-0005-0000-0000-0000F6D70000}"/>
    <cellStyle name="Sub-major Heading 4" xfId="33843" xr:uid="{00000000-0005-0000-0000-0000F7D70000}"/>
    <cellStyle name="Sub-Sub_Heading" xfId="33844" xr:uid="{00000000-0005-0000-0000-0000F8D70000}"/>
    <cellStyle name="sub-sub-heading" xfId="33845" xr:uid="{00000000-0005-0000-0000-0000F9D70000}"/>
    <cellStyle name="sub-sub-heading 2" xfId="33846" xr:uid="{00000000-0005-0000-0000-0000FAD70000}"/>
    <cellStyle name="sub-sub-heading 2 2" xfId="33847" xr:uid="{00000000-0005-0000-0000-0000FBD70000}"/>
    <cellStyle name="sub-sub-heading 2 2 10" xfId="56734" xr:uid="{00000000-0005-0000-0000-0000FCD70000}"/>
    <cellStyle name="sub-sub-heading 2 2 2" xfId="33848" xr:uid="{00000000-0005-0000-0000-0000FDD70000}"/>
    <cellStyle name="sub-sub-heading 2 2 2 2" xfId="33849" xr:uid="{00000000-0005-0000-0000-0000FED70000}"/>
    <cellStyle name="sub-sub-heading 2 2 2 2 2" xfId="33850" xr:uid="{00000000-0005-0000-0000-0000FFD70000}"/>
    <cellStyle name="sub-sub-heading 2 2 2 3" xfId="33851" xr:uid="{00000000-0005-0000-0000-000000D80000}"/>
    <cellStyle name="sub-sub-heading 2 2 2 4" xfId="56735" xr:uid="{00000000-0005-0000-0000-000001D80000}"/>
    <cellStyle name="sub-sub-heading 2 2 2 5" xfId="56736" xr:uid="{00000000-0005-0000-0000-000002D80000}"/>
    <cellStyle name="sub-sub-heading 2 2 2 6" xfId="56737" xr:uid="{00000000-0005-0000-0000-000003D80000}"/>
    <cellStyle name="sub-sub-heading 2 2 2 7" xfId="56738" xr:uid="{00000000-0005-0000-0000-000004D80000}"/>
    <cellStyle name="sub-sub-heading 2 2 2 8" xfId="56739" xr:uid="{00000000-0005-0000-0000-000005D80000}"/>
    <cellStyle name="sub-sub-heading 2 2 2 9" xfId="56740" xr:uid="{00000000-0005-0000-0000-000006D80000}"/>
    <cellStyle name="sub-sub-heading 2 2 3" xfId="33852" xr:uid="{00000000-0005-0000-0000-000007D80000}"/>
    <cellStyle name="sub-sub-heading 2 2 3 2" xfId="33853" xr:uid="{00000000-0005-0000-0000-000008D80000}"/>
    <cellStyle name="sub-sub-heading 2 2 3 2 2" xfId="33854" xr:uid="{00000000-0005-0000-0000-000009D80000}"/>
    <cellStyle name="sub-sub-heading 2 2 3 3" xfId="33855" xr:uid="{00000000-0005-0000-0000-00000AD80000}"/>
    <cellStyle name="sub-sub-heading 2 2 3 4" xfId="56741" xr:uid="{00000000-0005-0000-0000-00000BD80000}"/>
    <cellStyle name="sub-sub-heading 2 2 3 5" xfId="56742" xr:uid="{00000000-0005-0000-0000-00000CD80000}"/>
    <cellStyle name="sub-sub-heading 2 2 3 6" xfId="56743" xr:uid="{00000000-0005-0000-0000-00000DD80000}"/>
    <cellStyle name="sub-sub-heading 2 2 3 7" xfId="56744" xr:uid="{00000000-0005-0000-0000-00000ED80000}"/>
    <cellStyle name="sub-sub-heading 2 2 3 8" xfId="56745" xr:uid="{00000000-0005-0000-0000-00000FD80000}"/>
    <cellStyle name="sub-sub-heading 2 2 4" xfId="33856" xr:uid="{00000000-0005-0000-0000-000010D80000}"/>
    <cellStyle name="sub-sub-heading 2 2 5" xfId="56746" xr:uid="{00000000-0005-0000-0000-000011D80000}"/>
    <cellStyle name="sub-sub-heading 2 2 6" xfId="56747" xr:uid="{00000000-0005-0000-0000-000012D80000}"/>
    <cellStyle name="sub-sub-heading 2 2 7" xfId="56748" xr:uid="{00000000-0005-0000-0000-000013D80000}"/>
    <cellStyle name="sub-sub-heading 2 2 8" xfId="56749" xr:uid="{00000000-0005-0000-0000-000014D80000}"/>
    <cellStyle name="sub-sub-heading 2 2 9" xfId="56750" xr:uid="{00000000-0005-0000-0000-000015D80000}"/>
    <cellStyle name="sub-sub-heading 2 3" xfId="33857" xr:uid="{00000000-0005-0000-0000-000016D80000}"/>
    <cellStyle name="sub-sub-heading 2 3 2" xfId="33858" xr:uid="{00000000-0005-0000-0000-000017D80000}"/>
    <cellStyle name="sub-sub-heading 2 3 2 2" xfId="33859" xr:uid="{00000000-0005-0000-0000-000018D80000}"/>
    <cellStyle name="sub-sub-heading 2 3 3" xfId="33860" xr:uid="{00000000-0005-0000-0000-000019D80000}"/>
    <cellStyle name="sub-sub-heading 2 3 4" xfId="56751" xr:uid="{00000000-0005-0000-0000-00001AD80000}"/>
    <cellStyle name="sub-sub-heading 2 3 5" xfId="56752" xr:uid="{00000000-0005-0000-0000-00001BD80000}"/>
    <cellStyle name="sub-sub-heading 2 3 6" xfId="56753" xr:uid="{00000000-0005-0000-0000-00001CD80000}"/>
    <cellStyle name="sub-sub-heading 2 3 7" xfId="56754" xr:uid="{00000000-0005-0000-0000-00001DD80000}"/>
    <cellStyle name="sub-sub-heading 2 3 8" xfId="56755" xr:uid="{00000000-0005-0000-0000-00001ED80000}"/>
    <cellStyle name="sub-sub-heading 2 3 9" xfId="56756" xr:uid="{00000000-0005-0000-0000-00001FD80000}"/>
    <cellStyle name="sub-sub-heading 2 4" xfId="33861" xr:uid="{00000000-0005-0000-0000-000020D80000}"/>
    <cellStyle name="sub-sub-heading 2 4 2" xfId="33862" xr:uid="{00000000-0005-0000-0000-000021D80000}"/>
    <cellStyle name="sub-sub-heading 2 4 2 2" xfId="33863" xr:uid="{00000000-0005-0000-0000-000022D80000}"/>
    <cellStyle name="sub-sub-heading 2 4 3" xfId="33864" xr:uid="{00000000-0005-0000-0000-000023D80000}"/>
    <cellStyle name="sub-sub-heading 2 4 4" xfId="56757" xr:uid="{00000000-0005-0000-0000-000024D80000}"/>
    <cellStyle name="sub-sub-heading 2 4 5" xfId="56758" xr:uid="{00000000-0005-0000-0000-000025D80000}"/>
    <cellStyle name="sub-sub-heading 2 4 6" xfId="56759" xr:uid="{00000000-0005-0000-0000-000026D80000}"/>
    <cellStyle name="sub-sub-heading 2 4 7" xfId="56760" xr:uid="{00000000-0005-0000-0000-000027D80000}"/>
    <cellStyle name="sub-sub-heading 2 4 8" xfId="56761" xr:uid="{00000000-0005-0000-0000-000028D80000}"/>
    <cellStyle name="sub-sub-heading 2 5" xfId="33865" xr:uid="{00000000-0005-0000-0000-000029D80000}"/>
    <cellStyle name="sub-sub-heading 2 5 2" xfId="33866" xr:uid="{00000000-0005-0000-0000-00002AD80000}"/>
    <cellStyle name="sub-sub-heading 2 5 2 2" xfId="33867" xr:uid="{00000000-0005-0000-0000-00002BD80000}"/>
    <cellStyle name="sub-sub-heading 2 5 3" xfId="33868" xr:uid="{00000000-0005-0000-0000-00002CD80000}"/>
    <cellStyle name="sub-sub-heading 2 5 4" xfId="56762" xr:uid="{00000000-0005-0000-0000-00002DD80000}"/>
    <cellStyle name="sub-sub-heading 2 5 5" xfId="56763" xr:uid="{00000000-0005-0000-0000-00002ED80000}"/>
    <cellStyle name="sub-sub-heading 2 5 6" xfId="56764" xr:uid="{00000000-0005-0000-0000-00002FD80000}"/>
    <cellStyle name="sub-sub-heading 2 5 7" xfId="56765" xr:uid="{00000000-0005-0000-0000-000030D80000}"/>
    <cellStyle name="sub-sub-heading 2 6" xfId="33869" xr:uid="{00000000-0005-0000-0000-000031D80000}"/>
    <cellStyle name="sub-sub-heading 3" xfId="33870" xr:uid="{00000000-0005-0000-0000-000032D80000}"/>
    <cellStyle name="sub-sub-heading 3 10" xfId="56766" xr:uid="{00000000-0005-0000-0000-000033D80000}"/>
    <cellStyle name="sub-sub-heading 3 11" xfId="56767" xr:uid="{00000000-0005-0000-0000-000034D80000}"/>
    <cellStyle name="sub-sub-heading 3 2" xfId="33871" xr:uid="{00000000-0005-0000-0000-000035D80000}"/>
    <cellStyle name="sub-sub-heading 3 2 2" xfId="33872" xr:uid="{00000000-0005-0000-0000-000036D80000}"/>
    <cellStyle name="sub-sub-heading 3 2 2 2" xfId="33873" xr:uid="{00000000-0005-0000-0000-000037D80000}"/>
    <cellStyle name="sub-sub-heading 3 2 2 3" xfId="33874" xr:uid="{00000000-0005-0000-0000-000038D80000}"/>
    <cellStyle name="sub-sub-heading 3 2 2 4" xfId="33875" xr:uid="{00000000-0005-0000-0000-000039D80000}"/>
    <cellStyle name="sub-sub-heading 3 2 2 5" xfId="56768" xr:uid="{00000000-0005-0000-0000-00003AD80000}"/>
    <cellStyle name="sub-sub-heading 3 2 2 6" xfId="56769" xr:uid="{00000000-0005-0000-0000-00003BD80000}"/>
    <cellStyle name="sub-sub-heading 3 2 2 7" xfId="56770" xr:uid="{00000000-0005-0000-0000-00003CD80000}"/>
    <cellStyle name="sub-sub-heading 3 2 2 8" xfId="56771" xr:uid="{00000000-0005-0000-0000-00003DD80000}"/>
    <cellStyle name="sub-sub-heading 3 2 2 9" xfId="56772" xr:uid="{00000000-0005-0000-0000-00003ED80000}"/>
    <cellStyle name="sub-sub-heading 3 2 3" xfId="33876" xr:uid="{00000000-0005-0000-0000-00003FD80000}"/>
    <cellStyle name="sub-sub-heading 3 2 3 2" xfId="33877" xr:uid="{00000000-0005-0000-0000-000040D80000}"/>
    <cellStyle name="sub-sub-heading 3 2 3 2 2" xfId="33878" xr:uid="{00000000-0005-0000-0000-000041D80000}"/>
    <cellStyle name="sub-sub-heading 3 2 3 3" xfId="33879" xr:uid="{00000000-0005-0000-0000-000042D80000}"/>
    <cellStyle name="sub-sub-heading 3 2 3 4" xfId="56773" xr:uid="{00000000-0005-0000-0000-000043D80000}"/>
    <cellStyle name="sub-sub-heading 3 2 3 5" xfId="56774" xr:uid="{00000000-0005-0000-0000-000044D80000}"/>
    <cellStyle name="sub-sub-heading 3 2 3 6" xfId="56775" xr:uid="{00000000-0005-0000-0000-000045D80000}"/>
    <cellStyle name="sub-sub-heading 3 2 3 7" xfId="56776" xr:uid="{00000000-0005-0000-0000-000046D80000}"/>
    <cellStyle name="sub-sub-heading 3 2 3 8" xfId="56777" xr:uid="{00000000-0005-0000-0000-000047D80000}"/>
    <cellStyle name="sub-sub-heading 3 2 4" xfId="33880" xr:uid="{00000000-0005-0000-0000-000048D80000}"/>
    <cellStyle name="sub-sub-heading 3 2 4 2" xfId="33881" xr:uid="{00000000-0005-0000-0000-000049D80000}"/>
    <cellStyle name="sub-sub-heading 3 2 4 2 2" xfId="33882" xr:uid="{00000000-0005-0000-0000-00004AD80000}"/>
    <cellStyle name="sub-sub-heading 3 2 4 3" xfId="33883" xr:uid="{00000000-0005-0000-0000-00004BD80000}"/>
    <cellStyle name="sub-sub-heading 3 2 4 4" xfId="56778" xr:uid="{00000000-0005-0000-0000-00004CD80000}"/>
    <cellStyle name="sub-sub-heading 3 2 4 5" xfId="56779" xr:uid="{00000000-0005-0000-0000-00004DD80000}"/>
    <cellStyle name="sub-sub-heading 3 2 4 6" xfId="56780" xr:uid="{00000000-0005-0000-0000-00004ED80000}"/>
    <cellStyle name="sub-sub-heading 3 2 4 7" xfId="56781" xr:uid="{00000000-0005-0000-0000-00004FD80000}"/>
    <cellStyle name="sub-sub-heading 3 2 5" xfId="33884" xr:uid="{00000000-0005-0000-0000-000050D80000}"/>
    <cellStyle name="sub-sub-heading 3 2 6" xfId="41074" xr:uid="{00000000-0005-0000-0000-000051D80000}"/>
    <cellStyle name="sub-sub-heading 3 3" xfId="33885" xr:uid="{00000000-0005-0000-0000-000052D80000}"/>
    <cellStyle name="sub-sub-heading 3 3 2" xfId="33886" xr:uid="{00000000-0005-0000-0000-000053D80000}"/>
    <cellStyle name="sub-sub-heading 3 3 2 2" xfId="33887" xr:uid="{00000000-0005-0000-0000-000054D80000}"/>
    <cellStyle name="sub-sub-heading 3 3 3" xfId="33888" xr:uid="{00000000-0005-0000-0000-000055D80000}"/>
    <cellStyle name="sub-sub-heading 3 3 4" xfId="56782" xr:uid="{00000000-0005-0000-0000-000056D80000}"/>
    <cellStyle name="sub-sub-heading 3 3 5" xfId="56783" xr:uid="{00000000-0005-0000-0000-000057D80000}"/>
    <cellStyle name="sub-sub-heading 3 3 6" xfId="56784" xr:uid="{00000000-0005-0000-0000-000058D80000}"/>
    <cellStyle name="sub-sub-heading 3 3 7" xfId="56785" xr:uid="{00000000-0005-0000-0000-000059D80000}"/>
    <cellStyle name="sub-sub-heading 3 3 8" xfId="56786" xr:uid="{00000000-0005-0000-0000-00005AD80000}"/>
    <cellStyle name="sub-sub-heading 3 3 9" xfId="56787" xr:uid="{00000000-0005-0000-0000-00005BD80000}"/>
    <cellStyle name="sub-sub-heading 3 4" xfId="33889" xr:uid="{00000000-0005-0000-0000-00005CD80000}"/>
    <cellStyle name="sub-sub-heading 3 4 2" xfId="33890" xr:uid="{00000000-0005-0000-0000-00005DD80000}"/>
    <cellStyle name="sub-sub-heading 3 4 2 2" xfId="33891" xr:uid="{00000000-0005-0000-0000-00005ED80000}"/>
    <cellStyle name="sub-sub-heading 3 4 3" xfId="33892" xr:uid="{00000000-0005-0000-0000-00005FD80000}"/>
    <cellStyle name="sub-sub-heading 3 4 4" xfId="56788" xr:uid="{00000000-0005-0000-0000-000060D80000}"/>
    <cellStyle name="sub-sub-heading 3 4 5" xfId="56789" xr:uid="{00000000-0005-0000-0000-000061D80000}"/>
    <cellStyle name="sub-sub-heading 3 4 6" xfId="56790" xr:uid="{00000000-0005-0000-0000-000062D80000}"/>
    <cellStyle name="sub-sub-heading 3 4 7" xfId="56791" xr:uid="{00000000-0005-0000-0000-000063D80000}"/>
    <cellStyle name="sub-sub-heading 3 4 8" xfId="56792" xr:uid="{00000000-0005-0000-0000-000064D80000}"/>
    <cellStyle name="sub-sub-heading 3 5" xfId="33893" xr:uid="{00000000-0005-0000-0000-000065D80000}"/>
    <cellStyle name="sub-sub-heading 3 6" xfId="56793" xr:uid="{00000000-0005-0000-0000-000066D80000}"/>
    <cellStyle name="sub-sub-heading 3 7" xfId="56794" xr:uid="{00000000-0005-0000-0000-000067D80000}"/>
    <cellStyle name="sub-sub-heading 3 8" xfId="56795" xr:uid="{00000000-0005-0000-0000-000068D80000}"/>
    <cellStyle name="sub-sub-heading 3 9" xfId="56796" xr:uid="{00000000-0005-0000-0000-000069D80000}"/>
    <cellStyle name="sub-sub-heading 4" xfId="33894" xr:uid="{00000000-0005-0000-0000-00006AD80000}"/>
    <cellStyle name="sub-sub-heading 4 2" xfId="33895" xr:uid="{00000000-0005-0000-0000-00006BD80000}"/>
    <cellStyle name="sub-sub-heading 4 2 2" xfId="33896" xr:uid="{00000000-0005-0000-0000-00006CD80000}"/>
    <cellStyle name="sub-sub-heading 4 2 3" xfId="33897" xr:uid="{00000000-0005-0000-0000-00006DD80000}"/>
    <cellStyle name="sub-sub-heading 4 2 4" xfId="33898" xr:uid="{00000000-0005-0000-0000-00006ED80000}"/>
    <cellStyle name="sub-sub-heading 4 2 5" xfId="56797" xr:uid="{00000000-0005-0000-0000-00006FD80000}"/>
    <cellStyle name="sub-sub-heading 4 2 6" xfId="56798" xr:uid="{00000000-0005-0000-0000-000070D80000}"/>
    <cellStyle name="sub-sub-heading 4 2 7" xfId="56799" xr:uid="{00000000-0005-0000-0000-000071D80000}"/>
    <cellStyle name="sub-sub-heading 4 2 8" xfId="56800" xr:uid="{00000000-0005-0000-0000-000072D80000}"/>
    <cellStyle name="sub-sub-heading 4 2 9" xfId="56801" xr:uid="{00000000-0005-0000-0000-000073D80000}"/>
    <cellStyle name="sub-sub-heading 4 3" xfId="33899" xr:uid="{00000000-0005-0000-0000-000074D80000}"/>
    <cellStyle name="sub-sub-heading 4 3 2" xfId="33900" xr:uid="{00000000-0005-0000-0000-000075D80000}"/>
    <cellStyle name="sub-sub-heading 4 3 2 2" xfId="33901" xr:uid="{00000000-0005-0000-0000-000076D80000}"/>
    <cellStyle name="sub-sub-heading 4 3 3" xfId="33902" xr:uid="{00000000-0005-0000-0000-000077D80000}"/>
    <cellStyle name="sub-sub-heading 4 3 4" xfId="56802" xr:uid="{00000000-0005-0000-0000-000078D80000}"/>
    <cellStyle name="sub-sub-heading 4 3 5" xfId="56803" xr:uid="{00000000-0005-0000-0000-000079D80000}"/>
    <cellStyle name="sub-sub-heading 4 3 6" xfId="56804" xr:uid="{00000000-0005-0000-0000-00007AD80000}"/>
    <cellStyle name="sub-sub-heading 4 3 7" xfId="56805" xr:uid="{00000000-0005-0000-0000-00007BD80000}"/>
    <cellStyle name="sub-sub-heading 4 3 8" xfId="56806" xr:uid="{00000000-0005-0000-0000-00007CD80000}"/>
    <cellStyle name="sub-sub-heading 4 4" xfId="33903" xr:uid="{00000000-0005-0000-0000-00007DD80000}"/>
    <cellStyle name="sub-sub-heading 4 4 2" xfId="33904" xr:uid="{00000000-0005-0000-0000-00007ED80000}"/>
    <cellStyle name="sub-sub-heading 4 4 2 2" xfId="33905" xr:uid="{00000000-0005-0000-0000-00007FD80000}"/>
    <cellStyle name="sub-sub-heading 4 4 3" xfId="33906" xr:uid="{00000000-0005-0000-0000-000080D80000}"/>
    <cellStyle name="sub-sub-heading 4 4 4" xfId="56807" xr:uid="{00000000-0005-0000-0000-000081D80000}"/>
    <cellStyle name="sub-sub-heading 4 4 5" xfId="56808" xr:uid="{00000000-0005-0000-0000-000082D80000}"/>
    <cellStyle name="sub-sub-heading 4 4 6" xfId="56809" xr:uid="{00000000-0005-0000-0000-000083D80000}"/>
    <cellStyle name="sub-sub-heading 4 4 7" xfId="56810" xr:uid="{00000000-0005-0000-0000-000084D80000}"/>
    <cellStyle name="sub-sub-heading 4 5" xfId="33907" xr:uid="{00000000-0005-0000-0000-000085D80000}"/>
    <cellStyle name="sub-sub-heading 5" xfId="33908" xr:uid="{00000000-0005-0000-0000-000086D80000}"/>
    <cellStyle name="sub-sub-heading 5 2" xfId="33909" xr:uid="{00000000-0005-0000-0000-000087D80000}"/>
    <cellStyle name="sub-sub-heading 5 2 2" xfId="33910" xr:uid="{00000000-0005-0000-0000-000088D80000}"/>
    <cellStyle name="sub-sub-heading 5 3" xfId="33911" xr:uid="{00000000-0005-0000-0000-000089D80000}"/>
    <cellStyle name="sub-sub-heading 5 4" xfId="56811" xr:uid="{00000000-0005-0000-0000-00008AD80000}"/>
    <cellStyle name="sub-sub-heading 5 5" xfId="56812" xr:uid="{00000000-0005-0000-0000-00008BD80000}"/>
    <cellStyle name="sub-sub-heading 5 6" xfId="56813" xr:uid="{00000000-0005-0000-0000-00008CD80000}"/>
    <cellStyle name="sub-sub-heading 5 7" xfId="56814" xr:uid="{00000000-0005-0000-0000-00008DD80000}"/>
    <cellStyle name="sub-sub-heading 5 8" xfId="56815" xr:uid="{00000000-0005-0000-0000-00008ED80000}"/>
    <cellStyle name="sub-sub-heading 5 9" xfId="56816" xr:uid="{00000000-0005-0000-0000-00008FD80000}"/>
    <cellStyle name="sub-sub-heading 6" xfId="33912" xr:uid="{00000000-0005-0000-0000-000090D80000}"/>
    <cellStyle name="sub-sub-heading 6 2" xfId="33913" xr:uid="{00000000-0005-0000-0000-000091D80000}"/>
    <cellStyle name="sub-sub-heading 6 2 2" xfId="33914" xr:uid="{00000000-0005-0000-0000-000092D80000}"/>
    <cellStyle name="sub-sub-heading 6 3" xfId="33915" xr:uid="{00000000-0005-0000-0000-000093D80000}"/>
    <cellStyle name="sub-sub-heading 6 4" xfId="56817" xr:uid="{00000000-0005-0000-0000-000094D80000}"/>
    <cellStyle name="sub-sub-heading 6 5" xfId="56818" xr:uid="{00000000-0005-0000-0000-000095D80000}"/>
    <cellStyle name="sub-sub-heading 6 6" xfId="56819" xr:uid="{00000000-0005-0000-0000-000096D80000}"/>
    <cellStyle name="sub-sub-heading 6 7" xfId="56820" xr:uid="{00000000-0005-0000-0000-000097D80000}"/>
    <cellStyle name="sub-sub-heading 6 8" xfId="56821" xr:uid="{00000000-0005-0000-0000-000098D80000}"/>
    <cellStyle name="sub-sub-heading 7" xfId="33916" xr:uid="{00000000-0005-0000-0000-000099D80000}"/>
    <cellStyle name="sub-sub-heading 7 2" xfId="33917" xr:uid="{00000000-0005-0000-0000-00009AD80000}"/>
    <cellStyle name="sub-sub-heading 7 2 2" xfId="33918" xr:uid="{00000000-0005-0000-0000-00009BD80000}"/>
    <cellStyle name="sub-sub-heading 7 3" xfId="33919" xr:uid="{00000000-0005-0000-0000-00009CD80000}"/>
    <cellStyle name="sub-sub-heading 7 4" xfId="56822" xr:uid="{00000000-0005-0000-0000-00009DD80000}"/>
    <cellStyle name="sub-sub-heading 7 5" xfId="56823" xr:uid="{00000000-0005-0000-0000-00009ED80000}"/>
    <cellStyle name="sub-sub-heading 7 6" xfId="56824" xr:uid="{00000000-0005-0000-0000-00009FD80000}"/>
    <cellStyle name="sub-sub-heading 7 7" xfId="56825" xr:uid="{00000000-0005-0000-0000-0000A0D80000}"/>
    <cellStyle name="sub-sub-heading 8" xfId="33920" xr:uid="{00000000-0005-0000-0000-0000A1D80000}"/>
    <cellStyle name="Sub-total" xfId="33921" xr:uid="{00000000-0005-0000-0000-0000A2D80000}"/>
    <cellStyle name="Sub-total 2" xfId="33922" xr:uid="{00000000-0005-0000-0000-0000A3D80000}"/>
    <cellStyle name="Sub-total 2 2" xfId="33923" xr:uid="{00000000-0005-0000-0000-0000A4D80000}"/>
    <cellStyle name="Sub-total 2 2 2" xfId="33924" xr:uid="{00000000-0005-0000-0000-0000A5D80000}"/>
    <cellStyle name="Sub-total 2 2 2 2" xfId="56826" xr:uid="{00000000-0005-0000-0000-0000A6D80000}"/>
    <cellStyle name="Sub-total 2 2 2 3" xfId="56827" xr:uid="{00000000-0005-0000-0000-0000A7D80000}"/>
    <cellStyle name="Sub-total 2 2 2 4" xfId="56828" xr:uid="{00000000-0005-0000-0000-0000A8D80000}"/>
    <cellStyle name="Sub-total 2 2 2 5" xfId="56829" xr:uid="{00000000-0005-0000-0000-0000A9D80000}"/>
    <cellStyle name="Sub-total 2 2 2 6" xfId="56830" xr:uid="{00000000-0005-0000-0000-0000AAD80000}"/>
    <cellStyle name="Sub-total 2 2 2 7" xfId="56831" xr:uid="{00000000-0005-0000-0000-0000ABD80000}"/>
    <cellStyle name="Sub-total 2 2 2 8" xfId="56832" xr:uid="{00000000-0005-0000-0000-0000ACD80000}"/>
    <cellStyle name="Sub-total 2 2 3" xfId="33925" xr:uid="{00000000-0005-0000-0000-0000ADD80000}"/>
    <cellStyle name="Sub-total 2 2 3 2" xfId="56833" xr:uid="{00000000-0005-0000-0000-0000AED80000}"/>
    <cellStyle name="Sub-total 2 2 3 3" xfId="56834" xr:uid="{00000000-0005-0000-0000-0000AFD80000}"/>
    <cellStyle name="Sub-total 2 2 3 4" xfId="56835" xr:uid="{00000000-0005-0000-0000-0000B0D80000}"/>
    <cellStyle name="Sub-total 2 2 3 5" xfId="56836" xr:uid="{00000000-0005-0000-0000-0000B1D80000}"/>
    <cellStyle name="Sub-total 2 2 3 6" xfId="56837" xr:uid="{00000000-0005-0000-0000-0000B2D80000}"/>
    <cellStyle name="Sub-total 2 2 3 7" xfId="56838" xr:uid="{00000000-0005-0000-0000-0000B3D80000}"/>
    <cellStyle name="Sub-total 2 2 3 8" xfId="56839" xr:uid="{00000000-0005-0000-0000-0000B4D80000}"/>
    <cellStyle name="Sub-total 2 2 4" xfId="33926" xr:uid="{00000000-0005-0000-0000-0000B5D80000}"/>
    <cellStyle name="Sub-total 2 2 4 2" xfId="56840" xr:uid="{00000000-0005-0000-0000-0000B6D80000}"/>
    <cellStyle name="Sub-total 2 2 4 3" xfId="56841" xr:uid="{00000000-0005-0000-0000-0000B7D80000}"/>
    <cellStyle name="Sub-total 2 2 4 4" xfId="56842" xr:uid="{00000000-0005-0000-0000-0000B8D80000}"/>
    <cellStyle name="Sub-total 2 2 4 5" xfId="56843" xr:uid="{00000000-0005-0000-0000-0000B9D80000}"/>
    <cellStyle name="Sub-total 2 2 4 6" xfId="56844" xr:uid="{00000000-0005-0000-0000-0000BAD80000}"/>
    <cellStyle name="Sub-total 2 2 4 7" xfId="56845" xr:uid="{00000000-0005-0000-0000-0000BBD80000}"/>
    <cellStyle name="Sub-total 2 2 4 8" xfId="56846" xr:uid="{00000000-0005-0000-0000-0000BCD80000}"/>
    <cellStyle name="Sub-total 2 2 5" xfId="41075" xr:uid="{00000000-0005-0000-0000-0000BDD80000}"/>
    <cellStyle name="Sub-total 2 3" xfId="33927" xr:uid="{00000000-0005-0000-0000-0000BED80000}"/>
    <cellStyle name="Sub-total 2 3 2" xfId="56847" xr:uid="{00000000-0005-0000-0000-0000BFD80000}"/>
    <cellStyle name="Sub-total 2 3 3" xfId="56848" xr:uid="{00000000-0005-0000-0000-0000C0D80000}"/>
    <cellStyle name="Sub-total 2 3 4" xfId="56849" xr:uid="{00000000-0005-0000-0000-0000C1D80000}"/>
    <cellStyle name="Sub-total 2 3 5" xfId="56850" xr:uid="{00000000-0005-0000-0000-0000C2D80000}"/>
    <cellStyle name="Sub-total 2 3 6" xfId="56851" xr:uid="{00000000-0005-0000-0000-0000C3D80000}"/>
    <cellStyle name="Sub-total 2 3 7" xfId="56852" xr:uid="{00000000-0005-0000-0000-0000C4D80000}"/>
    <cellStyle name="Sub-total 3" xfId="33928" xr:uid="{00000000-0005-0000-0000-0000C5D80000}"/>
    <cellStyle name="Sub-total 3 2" xfId="33929" xr:uid="{00000000-0005-0000-0000-0000C6D80000}"/>
    <cellStyle name="Sub-total 3 2 2" xfId="33930" xr:uid="{00000000-0005-0000-0000-0000C7D80000}"/>
    <cellStyle name="Sub-total 3 2 2 2" xfId="56853" xr:uid="{00000000-0005-0000-0000-0000C8D80000}"/>
    <cellStyle name="Sub-total 3 2 2 3" xfId="56854" xr:uid="{00000000-0005-0000-0000-0000C9D80000}"/>
    <cellStyle name="Sub-total 3 2 2 4" xfId="56855" xr:uid="{00000000-0005-0000-0000-0000CAD80000}"/>
    <cellStyle name="Sub-total 3 2 2 5" xfId="56856" xr:uid="{00000000-0005-0000-0000-0000CBD80000}"/>
    <cellStyle name="Sub-total 3 2 2 6" xfId="56857" xr:uid="{00000000-0005-0000-0000-0000CCD80000}"/>
    <cellStyle name="Sub-total 3 2 2 7" xfId="56858" xr:uid="{00000000-0005-0000-0000-0000CDD80000}"/>
    <cellStyle name="Sub-total 3 2 2 8" xfId="56859" xr:uid="{00000000-0005-0000-0000-0000CED80000}"/>
    <cellStyle name="Sub-total 3 2 3" xfId="33931" xr:uid="{00000000-0005-0000-0000-0000CFD80000}"/>
    <cellStyle name="Sub-total 3 2 3 2" xfId="56860" xr:uid="{00000000-0005-0000-0000-0000D0D80000}"/>
    <cellStyle name="Sub-total 3 2 3 3" xfId="56861" xr:uid="{00000000-0005-0000-0000-0000D1D80000}"/>
    <cellStyle name="Sub-total 3 2 3 4" xfId="56862" xr:uid="{00000000-0005-0000-0000-0000D2D80000}"/>
    <cellStyle name="Sub-total 3 2 3 5" xfId="56863" xr:uid="{00000000-0005-0000-0000-0000D3D80000}"/>
    <cellStyle name="Sub-total 3 2 3 6" xfId="56864" xr:uid="{00000000-0005-0000-0000-0000D4D80000}"/>
    <cellStyle name="Sub-total 3 2 3 7" xfId="56865" xr:uid="{00000000-0005-0000-0000-0000D5D80000}"/>
    <cellStyle name="Sub-total 3 2 3 8" xfId="56866" xr:uid="{00000000-0005-0000-0000-0000D6D80000}"/>
    <cellStyle name="Sub-total 3 2 4" xfId="33932" xr:uid="{00000000-0005-0000-0000-0000D7D80000}"/>
    <cellStyle name="Sub-total 3 2 4 2" xfId="56867" xr:uid="{00000000-0005-0000-0000-0000D8D80000}"/>
    <cellStyle name="Sub-total 3 2 4 3" xfId="56868" xr:uid="{00000000-0005-0000-0000-0000D9D80000}"/>
    <cellStyle name="Sub-total 3 2 4 4" xfId="56869" xr:uid="{00000000-0005-0000-0000-0000DAD80000}"/>
    <cellStyle name="Sub-total 3 2 4 5" xfId="56870" xr:uid="{00000000-0005-0000-0000-0000DBD80000}"/>
    <cellStyle name="Sub-total 3 2 4 6" xfId="56871" xr:uid="{00000000-0005-0000-0000-0000DCD80000}"/>
    <cellStyle name="Sub-total 3 2 4 7" xfId="56872" xr:uid="{00000000-0005-0000-0000-0000DDD80000}"/>
    <cellStyle name="Sub-total 3 2 4 8" xfId="56873" xr:uid="{00000000-0005-0000-0000-0000DED80000}"/>
    <cellStyle name="Sub-total 3 3" xfId="33933" xr:uid="{00000000-0005-0000-0000-0000DFD80000}"/>
    <cellStyle name="Sub-total 3 3 2" xfId="33934" xr:uid="{00000000-0005-0000-0000-0000E0D80000}"/>
    <cellStyle name="Sub-total 3 3 2 2" xfId="56874" xr:uid="{00000000-0005-0000-0000-0000E1D80000}"/>
    <cellStyle name="Sub-total 3 3 2 3" xfId="56875" xr:uid="{00000000-0005-0000-0000-0000E2D80000}"/>
    <cellStyle name="Sub-total 3 3 2 4" xfId="56876" xr:uid="{00000000-0005-0000-0000-0000E3D80000}"/>
    <cellStyle name="Sub-total 3 3 2 5" xfId="56877" xr:uid="{00000000-0005-0000-0000-0000E4D80000}"/>
    <cellStyle name="Sub-total 3 3 2 6" xfId="56878" xr:uid="{00000000-0005-0000-0000-0000E5D80000}"/>
    <cellStyle name="Sub-total 3 3 2 7" xfId="56879" xr:uid="{00000000-0005-0000-0000-0000E6D80000}"/>
    <cellStyle name="Sub-total 3 3 3" xfId="33935" xr:uid="{00000000-0005-0000-0000-0000E7D80000}"/>
    <cellStyle name="Sub-total 3 3 3 2" xfId="56880" xr:uid="{00000000-0005-0000-0000-0000E8D80000}"/>
    <cellStyle name="Sub-total 3 3 3 3" xfId="56881" xr:uid="{00000000-0005-0000-0000-0000E9D80000}"/>
    <cellStyle name="Sub-total 3 3 3 4" xfId="56882" xr:uid="{00000000-0005-0000-0000-0000EAD80000}"/>
    <cellStyle name="Sub-total 3 3 3 5" xfId="56883" xr:uid="{00000000-0005-0000-0000-0000EBD80000}"/>
    <cellStyle name="Sub-total 3 3 3 6" xfId="56884" xr:uid="{00000000-0005-0000-0000-0000ECD80000}"/>
    <cellStyle name="Sub-total 3 3 3 7" xfId="56885" xr:uid="{00000000-0005-0000-0000-0000EDD80000}"/>
    <cellStyle name="Sub-total 3 3 3 8" xfId="56886" xr:uid="{00000000-0005-0000-0000-0000EED80000}"/>
    <cellStyle name="Sub-total 3 3 4" xfId="33936" xr:uid="{00000000-0005-0000-0000-0000EFD80000}"/>
    <cellStyle name="Sub-total 3 3 4 2" xfId="56887" xr:uid="{00000000-0005-0000-0000-0000F0D80000}"/>
    <cellStyle name="Sub-total 3 3 4 3" xfId="56888" xr:uid="{00000000-0005-0000-0000-0000F1D80000}"/>
    <cellStyle name="Sub-total 3 3 4 4" xfId="56889" xr:uid="{00000000-0005-0000-0000-0000F2D80000}"/>
    <cellStyle name="Sub-total 3 3 4 5" xfId="56890" xr:uid="{00000000-0005-0000-0000-0000F3D80000}"/>
    <cellStyle name="Sub-total 3 3 4 6" xfId="56891" xr:uid="{00000000-0005-0000-0000-0000F4D80000}"/>
    <cellStyle name="Sub-total 3 3 4 7" xfId="56892" xr:uid="{00000000-0005-0000-0000-0000F5D80000}"/>
    <cellStyle name="Sub-total 3 3 4 8" xfId="56893" xr:uid="{00000000-0005-0000-0000-0000F6D80000}"/>
    <cellStyle name="Sub-total 3 3 5" xfId="41076" xr:uid="{00000000-0005-0000-0000-0000F7D80000}"/>
    <cellStyle name="Sub-total 3 4" xfId="33937" xr:uid="{00000000-0005-0000-0000-0000F8D80000}"/>
    <cellStyle name="Sub-total 3 4 2" xfId="56894" xr:uid="{00000000-0005-0000-0000-0000F9D80000}"/>
    <cellStyle name="Sub-total 3 4 3" xfId="56895" xr:uid="{00000000-0005-0000-0000-0000FAD80000}"/>
    <cellStyle name="Sub-total 3 4 4" xfId="56896" xr:uid="{00000000-0005-0000-0000-0000FBD80000}"/>
    <cellStyle name="Sub-total 3 4 5" xfId="56897" xr:uid="{00000000-0005-0000-0000-0000FCD80000}"/>
    <cellStyle name="Sub-total 3 4 6" xfId="56898" xr:uid="{00000000-0005-0000-0000-0000FDD80000}"/>
    <cellStyle name="Sub-total 3 4 7" xfId="56899" xr:uid="{00000000-0005-0000-0000-0000FED80000}"/>
    <cellStyle name="Sub-total 3 4 8" xfId="56900" xr:uid="{00000000-0005-0000-0000-0000FFD80000}"/>
    <cellStyle name="Sub-total 3 5" xfId="33938" xr:uid="{00000000-0005-0000-0000-000000D90000}"/>
    <cellStyle name="Sub-total 3 5 2" xfId="56901" xr:uid="{00000000-0005-0000-0000-000001D90000}"/>
    <cellStyle name="Sub-total 3 5 3" xfId="56902" xr:uid="{00000000-0005-0000-0000-000002D90000}"/>
    <cellStyle name="Sub-total 3 5 4" xfId="56903" xr:uid="{00000000-0005-0000-0000-000003D90000}"/>
    <cellStyle name="Sub-total 3 5 5" xfId="56904" xr:uid="{00000000-0005-0000-0000-000004D90000}"/>
    <cellStyle name="Sub-total 3 5 6" xfId="56905" xr:uid="{00000000-0005-0000-0000-000005D90000}"/>
    <cellStyle name="Sub-total 3 5 7" xfId="56906" xr:uid="{00000000-0005-0000-0000-000006D90000}"/>
    <cellStyle name="Sub-total 3 5 8" xfId="56907" xr:uid="{00000000-0005-0000-0000-000007D90000}"/>
    <cellStyle name="Sub-total 3 6" xfId="33939" xr:uid="{00000000-0005-0000-0000-000008D90000}"/>
    <cellStyle name="Sub-total 3 6 2" xfId="56908" xr:uid="{00000000-0005-0000-0000-000009D90000}"/>
    <cellStyle name="Sub-total 3 6 3" xfId="56909" xr:uid="{00000000-0005-0000-0000-00000AD90000}"/>
    <cellStyle name="Sub-total 3 6 4" xfId="56910" xr:uid="{00000000-0005-0000-0000-00000BD90000}"/>
    <cellStyle name="Sub-total 3 6 5" xfId="56911" xr:uid="{00000000-0005-0000-0000-00000CD90000}"/>
    <cellStyle name="Sub-total 3 6 6" xfId="56912" xr:uid="{00000000-0005-0000-0000-00000DD90000}"/>
    <cellStyle name="Sub-total 3 6 7" xfId="56913" xr:uid="{00000000-0005-0000-0000-00000ED90000}"/>
    <cellStyle name="Sub-total 3 6 8" xfId="56914" xr:uid="{00000000-0005-0000-0000-00000FD90000}"/>
    <cellStyle name="Sub-total 4" xfId="33940" xr:uid="{00000000-0005-0000-0000-000010D90000}"/>
    <cellStyle name="Sub-total 4 2" xfId="33941" xr:uid="{00000000-0005-0000-0000-000011D90000}"/>
    <cellStyle name="Sub-total 4 2 2" xfId="56915" xr:uid="{00000000-0005-0000-0000-000012D90000}"/>
    <cellStyle name="Sub-total 4 2 3" xfId="56916" xr:uid="{00000000-0005-0000-0000-000013D90000}"/>
    <cellStyle name="Sub-total 4 2 4" xfId="56917" xr:uid="{00000000-0005-0000-0000-000014D90000}"/>
    <cellStyle name="Sub-total 4 2 5" xfId="56918" xr:uid="{00000000-0005-0000-0000-000015D90000}"/>
    <cellStyle name="Sub-total 4 2 6" xfId="56919" xr:uid="{00000000-0005-0000-0000-000016D90000}"/>
    <cellStyle name="Sub-total 4 2 7" xfId="56920" xr:uid="{00000000-0005-0000-0000-000017D90000}"/>
    <cellStyle name="Sub-total 4 3" xfId="33942" xr:uid="{00000000-0005-0000-0000-000018D90000}"/>
    <cellStyle name="Sub-total 4 3 2" xfId="56921" xr:uid="{00000000-0005-0000-0000-000019D90000}"/>
    <cellStyle name="Sub-total 4 3 3" xfId="56922" xr:uid="{00000000-0005-0000-0000-00001AD90000}"/>
    <cellStyle name="Sub-total 4 3 4" xfId="56923" xr:uid="{00000000-0005-0000-0000-00001BD90000}"/>
    <cellStyle name="Sub-total 4 3 5" xfId="56924" xr:uid="{00000000-0005-0000-0000-00001CD90000}"/>
    <cellStyle name="Sub-total 4 3 6" xfId="56925" xr:uid="{00000000-0005-0000-0000-00001DD90000}"/>
    <cellStyle name="Sub-total 4 3 7" xfId="56926" xr:uid="{00000000-0005-0000-0000-00001ED90000}"/>
    <cellStyle name="Sub-total 4 3 8" xfId="56927" xr:uid="{00000000-0005-0000-0000-00001FD90000}"/>
    <cellStyle name="Sub-total 4 4" xfId="33943" xr:uid="{00000000-0005-0000-0000-000020D90000}"/>
    <cellStyle name="Sub-total 4 4 2" xfId="56928" xr:uid="{00000000-0005-0000-0000-000021D90000}"/>
    <cellStyle name="Sub-total 4 4 3" xfId="56929" xr:uid="{00000000-0005-0000-0000-000022D90000}"/>
    <cellStyle name="Sub-total 4 4 4" xfId="56930" xr:uid="{00000000-0005-0000-0000-000023D90000}"/>
    <cellStyle name="Sub-total 4 4 5" xfId="56931" xr:uid="{00000000-0005-0000-0000-000024D90000}"/>
    <cellStyle name="Sub-total 4 4 6" xfId="56932" xr:uid="{00000000-0005-0000-0000-000025D90000}"/>
    <cellStyle name="Sub-total 4 4 7" xfId="56933" xr:uid="{00000000-0005-0000-0000-000026D90000}"/>
    <cellStyle name="Sub-total 4 4 8" xfId="56934" xr:uid="{00000000-0005-0000-0000-000027D90000}"/>
    <cellStyle name="Table Head Green" xfId="36221" xr:uid="{00000000-0005-0000-0000-000028D90000}"/>
    <cellStyle name="Table Head Green 2" xfId="36222" xr:uid="{00000000-0005-0000-0000-000029D90000}"/>
    <cellStyle name="Table Head Green 2 2" xfId="36223" xr:uid="{00000000-0005-0000-0000-00002AD90000}"/>
    <cellStyle name="Table Head Green 3" xfId="36224" xr:uid="{00000000-0005-0000-0000-00002BD90000}"/>
    <cellStyle name="Table Head Green 4" xfId="42206" xr:uid="{00000000-0005-0000-0000-00002CD90000}"/>
    <cellStyle name="Table Head_pldt" xfId="36225" xr:uid="{00000000-0005-0000-0000-00002DD90000}"/>
    <cellStyle name="Table Source" xfId="36226" xr:uid="{00000000-0005-0000-0000-00002ED90000}"/>
    <cellStyle name="Table Units" xfId="36227" xr:uid="{00000000-0005-0000-0000-00002FD90000}"/>
    <cellStyle name="Table Units 2" xfId="36228" xr:uid="{00000000-0005-0000-0000-000030D90000}"/>
    <cellStyle name="TableCells" xfId="33944" xr:uid="{00000000-0005-0000-0000-000031D90000}"/>
    <cellStyle name="TableCells 2" xfId="33945" xr:uid="{00000000-0005-0000-0000-000032D90000}"/>
    <cellStyle name="TableCells 2 2" xfId="33946" xr:uid="{00000000-0005-0000-0000-000033D90000}"/>
    <cellStyle name="TableCells 2 2 2" xfId="33947" xr:uid="{00000000-0005-0000-0000-000034D90000}"/>
    <cellStyle name="TableCells 2 2 2 2" xfId="55927" xr:uid="{00000000-0005-0000-0000-000035D90000}"/>
    <cellStyle name="TableCells 2 2 2 3" xfId="55926" xr:uid="{00000000-0005-0000-0000-000036D90000}"/>
    <cellStyle name="TableCells 2 2 3" xfId="41077" xr:uid="{00000000-0005-0000-0000-000037D90000}"/>
    <cellStyle name="TableCells 2 2 3 2" xfId="55929" xr:uid="{00000000-0005-0000-0000-000038D90000}"/>
    <cellStyle name="TableCells 2 2 3 3" xfId="55928" xr:uid="{00000000-0005-0000-0000-000039D90000}"/>
    <cellStyle name="TableCells 2 2 4" xfId="55930" xr:uid="{00000000-0005-0000-0000-00003AD90000}"/>
    <cellStyle name="TableCells 2 2 5" xfId="55925" xr:uid="{00000000-0005-0000-0000-00003BD90000}"/>
    <cellStyle name="TableCells 2 3" xfId="33948" xr:uid="{00000000-0005-0000-0000-00003CD90000}"/>
    <cellStyle name="TableCells 2 3 2" xfId="33949" xr:uid="{00000000-0005-0000-0000-00003DD90000}"/>
    <cellStyle name="TableCells 2 3 2 2" xfId="55933" xr:uid="{00000000-0005-0000-0000-00003ED90000}"/>
    <cellStyle name="TableCells 2 3 2 3" xfId="55932" xr:uid="{00000000-0005-0000-0000-00003FD90000}"/>
    <cellStyle name="TableCells 2 3 3" xfId="55934" xr:uid="{00000000-0005-0000-0000-000040D90000}"/>
    <cellStyle name="TableCells 2 3 4" xfId="55931" xr:uid="{00000000-0005-0000-0000-000041D90000}"/>
    <cellStyle name="TableCells 2 4" xfId="41078" xr:uid="{00000000-0005-0000-0000-000042D90000}"/>
    <cellStyle name="TableCells 2 4 2" xfId="55936" xr:uid="{00000000-0005-0000-0000-000043D90000}"/>
    <cellStyle name="TableCells 2 4 3" xfId="55935" xr:uid="{00000000-0005-0000-0000-000044D90000}"/>
    <cellStyle name="TableCells 2 5" xfId="55937" xr:uid="{00000000-0005-0000-0000-000045D90000}"/>
    <cellStyle name="TableCells 2 6" xfId="55924" xr:uid="{00000000-0005-0000-0000-000046D90000}"/>
    <cellStyle name="TableCells 3" xfId="33950" xr:uid="{00000000-0005-0000-0000-000047D90000}"/>
    <cellStyle name="TableCells 3 2" xfId="33951" xr:uid="{00000000-0005-0000-0000-000048D90000}"/>
    <cellStyle name="TableCells 3 2 2" xfId="55940" xr:uid="{00000000-0005-0000-0000-000049D90000}"/>
    <cellStyle name="TableCells 3 2 3" xfId="55939" xr:uid="{00000000-0005-0000-0000-00004AD90000}"/>
    <cellStyle name="TableCells 3 3" xfId="55941" xr:uid="{00000000-0005-0000-0000-00004BD90000}"/>
    <cellStyle name="TableCells 3 4" xfId="55938" xr:uid="{00000000-0005-0000-0000-00004CD90000}"/>
    <cellStyle name="TableCells 4" xfId="41079" xr:uid="{00000000-0005-0000-0000-00004DD90000}"/>
    <cellStyle name="TableCells 4 2" xfId="55943" xr:uid="{00000000-0005-0000-0000-00004ED90000}"/>
    <cellStyle name="TableCells 4 3" xfId="55942" xr:uid="{00000000-0005-0000-0000-00004FD90000}"/>
    <cellStyle name="TableCells 5" xfId="55944" xr:uid="{00000000-0005-0000-0000-000050D90000}"/>
    <cellStyle name="TableCells 6" xfId="55923" xr:uid="{00000000-0005-0000-0000-000051D90000}"/>
    <cellStyle name="TableCells_ACS Overall" xfId="33952" xr:uid="{00000000-0005-0000-0000-000052D90000}"/>
    <cellStyle name="TableLvl2" xfId="33953" xr:uid="{00000000-0005-0000-0000-000053D90000}"/>
    <cellStyle name="TableLvl3" xfId="33954" xr:uid="{00000000-0005-0000-0000-000054D90000}"/>
    <cellStyle name="Text" xfId="36229" xr:uid="{00000000-0005-0000-0000-000055D90000}"/>
    <cellStyle name="Text 2" xfId="36230" xr:uid="{00000000-0005-0000-0000-000056D90000}"/>
    <cellStyle name="Text 3" xfId="42207" xr:uid="{00000000-0005-0000-0000-000057D90000}"/>
    <cellStyle name="Text Head 1" xfId="36231" xr:uid="{00000000-0005-0000-0000-000058D90000}"/>
    <cellStyle name="Text Head 1 2" xfId="42208" xr:uid="{00000000-0005-0000-0000-000059D90000}"/>
    <cellStyle name="Text Head 2" xfId="36232" xr:uid="{00000000-0005-0000-0000-00005AD90000}"/>
    <cellStyle name="Text Head 2 2" xfId="42209" xr:uid="{00000000-0005-0000-0000-00005BD90000}"/>
    <cellStyle name="Text Indent 2" xfId="36233" xr:uid="{00000000-0005-0000-0000-00005CD90000}"/>
    <cellStyle name="Theirs" xfId="36234" xr:uid="{00000000-0005-0000-0000-00005DD90000}"/>
    <cellStyle name="Times New Roman" xfId="33955" xr:uid="{00000000-0005-0000-0000-00005ED90000}"/>
    <cellStyle name="Title 2" xfId="33956" xr:uid="{00000000-0005-0000-0000-00005FD90000}"/>
    <cellStyle name="Title 2 2" xfId="33957" xr:uid="{00000000-0005-0000-0000-000060D90000}"/>
    <cellStyle name="Title 2 2 2" xfId="33958" xr:uid="{00000000-0005-0000-0000-000061D90000}"/>
    <cellStyle name="Title 2 2 3" xfId="33959" xr:uid="{00000000-0005-0000-0000-000062D90000}"/>
    <cellStyle name="Title 2 2 3 2" xfId="41081" xr:uid="{00000000-0005-0000-0000-000063D90000}"/>
    <cellStyle name="Title 2 2 3 3" xfId="41080" xr:uid="{00000000-0005-0000-0000-000064D90000}"/>
    <cellStyle name="Title 2 2 4" xfId="33960" xr:uid="{00000000-0005-0000-0000-000065D90000}"/>
    <cellStyle name="Title 2 3" xfId="33961" xr:uid="{00000000-0005-0000-0000-000066D90000}"/>
    <cellStyle name="Title 2 3 2" xfId="33962" xr:uid="{00000000-0005-0000-0000-000067D90000}"/>
    <cellStyle name="Title 2 4" xfId="33963" xr:uid="{00000000-0005-0000-0000-000068D90000}"/>
    <cellStyle name="Title 2 5" xfId="33964" xr:uid="{00000000-0005-0000-0000-000069D90000}"/>
    <cellStyle name="Title 2 6" xfId="33965" xr:uid="{00000000-0005-0000-0000-00006AD90000}"/>
    <cellStyle name="Title 2 6 2" xfId="36235" xr:uid="{00000000-0005-0000-0000-00006BD90000}"/>
    <cellStyle name="Title 2 7" xfId="33966" xr:uid="{00000000-0005-0000-0000-00006CD90000}"/>
    <cellStyle name="Title 3" xfId="33967" xr:uid="{00000000-0005-0000-0000-00006DD90000}"/>
    <cellStyle name="Title 3 2" xfId="33968" xr:uid="{00000000-0005-0000-0000-00006ED90000}"/>
    <cellStyle name="Title 3 3" xfId="33969" xr:uid="{00000000-0005-0000-0000-00006FD90000}"/>
    <cellStyle name="Title 3 4" xfId="33970" xr:uid="{00000000-0005-0000-0000-000070D90000}"/>
    <cellStyle name="Title 4" xfId="33971" xr:uid="{00000000-0005-0000-0000-000071D90000}"/>
    <cellStyle name="Title 4 2" xfId="33972" xr:uid="{00000000-0005-0000-0000-000072D90000}"/>
    <cellStyle name="Title 4 3" xfId="33973" xr:uid="{00000000-0005-0000-0000-000073D90000}"/>
    <cellStyle name="Title 5" xfId="33974" xr:uid="{00000000-0005-0000-0000-000074D90000}"/>
    <cellStyle name="Title 6" xfId="33975" xr:uid="{00000000-0005-0000-0000-000075D90000}"/>
    <cellStyle name="Title 7" xfId="33976" xr:uid="{00000000-0005-0000-0000-000076D90000}"/>
    <cellStyle name="Title 8" xfId="33977" xr:uid="{00000000-0005-0000-0000-000077D90000}"/>
    <cellStyle name="Title 9" xfId="33978" xr:uid="{00000000-0005-0000-0000-000078D90000}"/>
    <cellStyle name="Titleheadding" xfId="33979" xr:uid="{00000000-0005-0000-0000-000079D90000}"/>
    <cellStyle name="Titleheadding 2" xfId="33980" xr:uid="{00000000-0005-0000-0000-00007AD90000}"/>
    <cellStyle name="TOC 1" xfId="36236" xr:uid="{00000000-0005-0000-0000-00007BD90000}"/>
    <cellStyle name="TOC 2" xfId="36237" xr:uid="{00000000-0005-0000-0000-00007CD90000}"/>
    <cellStyle name="TOC 3" xfId="36238" xr:uid="{00000000-0005-0000-0000-00007DD90000}"/>
    <cellStyle name="Total 2" xfId="33981" xr:uid="{00000000-0005-0000-0000-00007ED90000}"/>
    <cellStyle name="Total 2 10" xfId="33982" xr:uid="{00000000-0005-0000-0000-00007FD90000}"/>
    <cellStyle name="Total 2 10 2" xfId="33983" xr:uid="{00000000-0005-0000-0000-000080D90000}"/>
    <cellStyle name="Total 2 10 2 2" xfId="33984" xr:uid="{00000000-0005-0000-0000-000081D90000}"/>
    <cellStyle name="Total 2 10 2 2 2" xfId="36241" xr:uid="{00000000-0005-0000-0000-000082D90000}"/>
    <cellStyle name="Total 2 10 2 2 3" xfId="55947" xr:uid="{00000000-0005-0000-0000-000083D90000}"/>
    <cellStyle name="Total 2 10 2 3" xfId="36240" xr:uid="{00000000-0005-0000-0000-000084D90000}"/>
    <cellStyle name="Total 2 10 2 4" xfId="55946" xr:uid="{00000000-0005-0000-0000-000085D90000}"/>
    <cellStyle name="Total 2 10 3" xfId="33985" xr:uid="{00000000-0005-0000-0000-000086D90000}"/>
    <cellStyle name="Total 2 10 3 2" xfId="36243" xr:uid="{00000000-0005-0000-0000-000087D90000}"/>
    <cellStyle name="Total 2 10 3 2 2" xfId="55949" xr:uid="{00000000-0005-0000-0000-000088D90000}"/>
    <cellStyle name="Total 2 10 3 3" xfId="36242" xr:uid="{00000000-0005-0000-0000-000089D90000}"/>
    <cellStyle name="Total 2 10 3 4" xfId="55948" xr:uid="{00000000-0005-0000-0000-00008AD90000}"/>
    <cellStyle name="Total 2 10 4" xfId="36244" xr:uid="{00000000-0005-0000-0000-00008BD90000}"/>
    <cellStyle name="Total 2 10 4 2" xfId="55950" xr:uid="{00000000-0005-0000-0000-00008CD90000}"/>
    <cellStyle name="Total 2 10 5" xfId="36239" xr:uid="{00000000-0005-0000-0000-00008DD90000}"/>
    <cellStyle name="Total 2 10 6" xfId="55945" xr:uid="{00000000-0005-0000-0000-00008ED90000}"/>
    <cellStyle name="Total 2 11" xfId="33986" xr:uid="{00000000-0005-0000-0000-00008FD90000}"/>
    <cellStyle name="Total 2 11 2" xfId="33987" xr:uid="{00000000-0005-0000-0000-000090D90000}"/>
    <cellStyle name="Total 2 11 2 2" xfId="33988" xr:uid="{00000000-0005-0000-0000-000091D90000}"/>
    <cellStyle name="Total 2 11 2 2 2" xfId="36247" xr:uid="{00000000-0005-0000-0000-000092D90000}"/>
    <cellStyle name="Total 2 11 2 2 3" xfId="55953" xr:uid="{00000000-0005-0000-0000-000093D90000}"/>
    <cellStyle name="Total 2 11 2 3" xfId="36246" xr:uid="{00000000-0005-0000-0000-000094D90000}"/>
    <cellStyle name="Total 2 11 2 4" xfId="55952" xr:uid="{00000000-0005-0000-0000-000095D90000}"/>
    <cellStyle name="Total 2 11 3" xfId="33989" xr:uid="{00000000-0005-0000-0000-000096D90000}"/>
    <cellStyle name="Total 2 11 3 2" xfId="36249" xr:uid="{00000000-0005-0000-0000-000097D90000}"/>
    <cellStyle name="Total 2 11 3 2 2" xfId="55955" xr:uid="{00000000-0005-0000-0000-000098D90000}"/>
    <cellStyle name="Total 2 11 3 3" xfId="36248" xr:uid="{00000000-0005-0000-0000-000099D90000}"/>
    <cellStyle name="Total 2 11 3 4" xfId="55954" xr:uid="{00000000-0005-0000-0000-00009AD90000}"/>
    <cellStyle name="Total 2 11 4" xfId="36250" xr:uid="{00000000-0005-0000-0000-00009BD90000}"/>
    <cellStyle name="Total 2 11 4 2" xfId="55956" xr:uid="{00000000-0005-0000-0000-00009CD90000}"/>
    <cellStyle name="Total 2 11 5" xfId="36245" xr:uid="{00000000-0005-0000-0000-00009DD90000}"/>
    <cellStyle name="Total 2 11 6" xfId="55951" xr:uid="{00000000-0005-0000-0000-00009ED90000}"/>
    <cellStyle name="Total 2 12" xfId="36251" xr:uid="{00000000-0005-0000-0000-00009FD90000}"/>
    <cellStyle name="Total 2 12 2" xfId="36252" xr:uid="{00000000-0005-0000-0000-0000A0D90000}"/>
    <cellStyle name="Total 2 12 2 2" xfId="55958" xr:uid="{00000000-0005-0000-0000-0000A1D90000}"/>
    <cellStyle name="Total 2 12 3" xfId="55957" xr:uid="{00000000-0005-0000-0000-0000A2D90000}"/>
    <cellStyle name="Total 2 13" xfId="36253" xr:uid="{00000000-0005-0000-0000-0000A3D90000}"/>
    <cellStyle name="Total 2 13 2" xfId="36254" xr:uid="{00000000-0005-0000-0000-0000A4D90000}"/>
    <cellStyle name="Total 2 13 2 2" xfId="55960" xr:uid="{00000000-0005-0000-0000-0000A5D90000}"/>
    <cellStyle name="Total 2 13 3" xfId="55959" xr:uid="{00000000-0005-0000-0000-0000A6D90000}"/>
    <cellStyle name="Total 2 14" xfId="36255" xr:uid="{00000000-0005-0000-0000-0000A7D90000}"/>
    <cellStyle name="Total 2 15" xfId="36256" xr:uid="{00000000-0005-0000-0000-0000A8D90000}"/>
    <cellStyle name="Total 2 16" xfId="42210" xr:uid="{00000000-0005-0000-0000-0000A9D90000}"/>
    <cellStyle name="Total 2 2" xfId="33990" xr:uid="{00000000-0005-0000-0000-0000AAD90000}"/>
    <cellStyle name="Total 2 2 10" xfId="33991" xr:uid="{00000000-0005-0000-0000-0000ABD90000}"/>
    <cellStyle name="Total 2 2 10 2" xfId="33992" xr:uid="{00000000-0005-0000-0000-0000ACD90000}"/>
    <cellStyle name="Total 2 2 10 2 2" xfId="55962" xr:uid="{00000000-0005-0000-0000-0000ADD90000}"/>
    <cellStyle name="Total 2 2 10 3" xfId="55961" xr:uid="{00000000-0005-0000-0000-0000AED90000}"/>
    <cellStyle name="Total 2 2 11" xfId="33993" xr:uid="{00000000-0005-0000-0000-0000AFD90000}"/>
    <cellStyle name="Total 2 2 11 2" xfId="41082" xr:uid="{00000000-0005-0000-0000-0000B0D90000}"/>
    <cellStyle name="Total 2 2 11 2 2" xfId="55964" xr:uid="{00000000-0005-0000-0000-0000B1D90000}"/>
    <cellStyle name="Total 2 2 11 3" xfId="55963" xr:uid="{00000000-0005-0000-0000-0000B2D90000}"/>
    <cellStyle name="Total 2 2 12" xfId="41083" xr:uid="{00000000-0005-0000-0000-0000B3D90000}"/>
    <cellStyle name="Total 2 2 12 2" xfId="55966" xr:uid="{00000000-0005-0000-0000-0000B4D90000}"/>
    <cellStyle name="Total 2 2 12 3" xfId="55965" xr:uid="{00000000-0005-0000-0000-0000B5D90000}"/>
    <cellStyle name="Total 2 2 13" xfId="55967" xr:uid="{00000000-0005-0000-0000-0000B6D90000}"/>
    <cellStyle name="Total 2 2 14" xfId="42211" xr:uid="{00000000-0005-0000-0000-0000B7D90000}"/>
    <cellStyle name="Total 2 2 2" xfId="33994" xr:uid="{00000000-0005-0000-0000-0000B8D90000}"/>
    <cellStyle name="Total 2 2 2 2" xfId="33995" xr:uid="{00000000-0005-0000-0000-0000B9D90000}"/>
    <cellStyle name="Total 2 2 2 2 2" xfId="33996" xr:uid="{00000000-0005-0000-0000-0000BAD90000}"/>
    <cellStyle name="Total 2 2 2 2 2 2" xfId="33997" xr:uid="{00000000-0005-0000-0000-0000BBD90000}"/>
    <cellStyle name="Total 2 2 2 2 2 2 2" xfId="33998" xr:uid="{00000000-0005-0000-0000-0000BCD90000}"/>
    <cellStyle name="Total 2 2 2 2 2 2 2 2" xfId="55972" xr:uid="{00000000-0005-0000-0000-0000BDD90000}"/>
    <cellStyle name="Total 2 2 2 2 2 2 3" xfId="36260" xr:uid="{00000000-0005-0000-0000-0000BED90000}"/>
    <cellStyle name="Total 2 2 2 2 2 2 4" xfId="55971" xr:uid="{00000000-0005-0000-0000-0000BFD90000}"/>
    <cellStyle name="Total 2 2 2 2 2 3" xfId="33999" xr:uid="{00000000-0005-0000-0000-0000C0D90000}"/>
    <cellStyle name="Total 2 2 2 2 2 3 2" xfId="55973" xr:uid="{00000000-0005-0000-0000-0000C1D90000}"/>
    <cellStyle name="Total 2 2 2 2 2 4" xfId="36259" xr:uid="{00000000-0005-0000-0000-0000C2D90000}"/>
    <cellStyle name="Total 2 2 2 2 2 5" xfId="55970" xr:uid="{00000000-0005-0000-0000-0000C3D90000}"/>
    <cellStyle name="Total 2 2 2 2 3" xfId="34000" xr:uid="{00000000-0005-0000-0000-0000C4D90000}"/>
    <cellStyle name="Total 2 2 2 2 3 2" xfId="36262" xr:uid="{00000000-0005-0000-0000-0000C5D90000}"/>
    <cellStyle name="Total 2 2 2 2 3 2 2" xfId="55975" xr:uid="{00000000-0005-0000-0000-0000C6D90000}"/>
    <cellStyle name="Total 2 2 2 2 3 3" xfId="36261" xr:uid="{00000000-0005-0000-0000-0000C7D90000}"/>
    <cellStyle name="Total 2 2 2 2 3 4" xfId="55974" xr:uid="{00000000-0005-0000-0000-0000C8D90000}"/>
    <cellStyle name="Total 2 2 2 2 4" xfId="36263" xr:uid="{00000000-0005-0000-0000-0000C9D90000}"/>
    <cellStyle name="Total 2 2 2 2 4 2" xfId="55976" xr:uid="{00000000-0005-0000-0000-0000CAD90000}"/>
    <cellStyle name="Total 2 2 2 2 5" xfId="36258" xr:uid="{00000000-0005-0000-0000-0000CBD90000}"/>
    <cellStyle name="Total 2 2 2 2 6" xfId="55969" xr:uid="{00000000-0005-0000-0000-0000CCD90000}"/>
    <cellStyle name="Total 2 2 2 3" xfId="34001" xr:uid="{00000000-0005-0000-0000-0000CDD90000}"/>
    <cellStyle name="Total 2 2 2 3 2" xfId="34002" xr:uid="{00000000-0005-0000-0000-0000CED90000}"/>
    <cellStyle name="Total 2 2 2 3 2 2" xfId="34003" xr:uid="{00000000-0005-0000-0000-0000CFD90000}"/>
    <cellStyle name="Total 2 2 2 3 2 2 2" xfId="36266" xr:uid="{00000000-0005-0000-0000-0000D0D90000}"/>
    <cellStyle name="Total 2 2 2 3 2 2 3" xfId="55979" xr:uid="{00000000-0005-0000-0000-0000D1D90000}"/>
    <cellStyle name="Total 2 2 2 3 2 3" xfId="36265" xr:uid="{00000000-0005-0000-0000-0000D2D90000}"/>
    <cellStyle name="Total 2 2 2 3 2 4" xfId="55978" xr:uid="{00000000-0005-0000-0000-0000D3D90000}"/>
    <cellStyle name="Total 2 2 2 3 3" xfId="34004" xr:uid="{00000000-0005-0000-0000-0000D4D90000}"/>
    <cellStyle name="Total 2 2 2 3 3 2" xfId="36268" xr:uid="{00000000-0005-0000-0000-0000D5D90000}"/>
    <cellStyle name="Total 2 2 2 3 3 2 2" xfId="55981" xr:uid="{00000000-0005-0000-0000-0000D6D90000}"/>
    <cellStyle name="Total 2 2 2 3 3 3" xfId="36267" xr:uid="{00000000-0005-0000-0000-0000D7D90000}"/>
    <cellStyle name="Total 2 2 2 3 3 4" xfId="55980" xr:uid="{00000000-0005-0000-0000-0000D8D90000}"/>
    <cellStyle name="Total 2 2 2 3 4" xfId="36269" xr:uid="{00000000-0005-0000-0000-0000D9D90000}"/>
    <cellStyle name="Total 2 2 2 3 4 2" xfId="55982" xr:uid="{00000000-0005-0000-0000-0000DAD90000}"/>
    <cellStyle name="Total 2 2 2 3 5" xfId="36264" xr:uid="{00000000-0005-0000-0000-0000DBD90000}"/>
    <cellStyle name="Total 2 2 2 3 6" xfId="55977" xr:uid="{00000000-0005-0000-0000-0000DCD90000}"/>
    <cellStyle name="Total 2 2 2 4" xfId="34005" xr:uid="{00000000-0005-0000-0000-0000DDD90000}"/>
    <cellStyle name="Total 2 2 2 4 2" xfId="34006" xr:uid="{00000000-0005-0000-0000-0000DED90000}"/>
    <cellStyle name="Total 2 2 2 4 2 2" xfId="34007" xr:uid="{00000000-0005-0000-0000-0000DFD90000}"/>
    <cellStyle name="Total 2 2 2 4 2 2 2" xfId="55985" xr:uid="{00000000-0005-0000-0000-0000E0D90000}"/>
    <cellStyle name="Total 2 2 2 4 2 3" xfId="36271" xr:uid="{00000000-0005-0000-0000-0000E1D90000}"/>
    <cellStyle name="Total 2 2 2 4 2 4" xfId="55984" xr:uid="{00000000-0005-0000-0000-0000E2D90000}"/>
    <cellStyle name="Total 2 2 2 4 3" xfId="34008" xr:uid="{00000000-0005-0000-0000-0000E3D90000}"/>
    <cellStyle name="Total 2 2 2 4 3 2" xfId="55986" xr:uid="{00000000-0005-0000-0000-0000E4D90000}"/>
    <cellStyle name="Total 2 2 2 4 4" xfId="36270" xr:uid="{00000000-0005-0000-0000-0000E5D90000}"/>
    <cellStyle name="Total 2 2 2 4 5" xfId="55983" xr:uid="{00000000-0005-0000-0000-0000E6D90000}"/>
    <cellStyle name="Total 2 2 2 5" xfId="34009" xr:uid="{00000000-0005-0000-0000-0000E7D90000}"/>
    <cellStyle name="Total 2 2 2 5 2" xfId="36273" xr:uid="{00000000-0005-0000-0000-0000E8D90000}"/>
    <cellStyle name="Total 2 2 2 5 2 2" xfId="55988" xr:uid="{00000000-0005-0000-0000-0000E9D90000}"/>
    <cellStyle name="Total 2 2 2 5 3" xfId="36272" xr:uid="{00000000-0005-0000-0000-0000EAD90000}"/>
    <cellStyle name="Total 2 2 2 5 4" xfId="55987" xr:uid="{00000000-0005-0000-0000-0000EBD90000}"/>
    <cellStyle name="Total 2 2 2 6" xfId="36274" xr:uid="{00000000-0005-0000-0000-0000ECD90000}"/>
    <cellStyle name="Total 2 2 2 6 2" xfId="55989" xr:uid="{00000000-0005-0000-0000-0000EDD90000}"/>
    <cellStyle name="Total 2 2 2 7" xfId="36257" xr:uid="{00000000-0005-0000-0000-0000EED90000}"/>
    <cellStyle name="Total 2 2 2 8" xfId="55968" xr:uid="{00000000-0005-0000-0000-0000EFD90000}"/>
    <cellStyle name="Total 2 2 3" xfId="34010" xr:uid="{00000000-0005-0000-0000-0000F0D90000}"/>
    <cellStyle name="Total 2 2 3 2" xfId="34011" xr:uid="{00000000-0005-0000-0000-0000F1D90000}"/>
    <cellStyle name="Total 2 2 3 2 2" xfId="34012" xr:uid="{00000000-0005-0000-0000-0000F2D90000}"/>
    <cellStyle name="Total 2 2 3 2 2 2" xfId="34013" xr:uid="{00000000-0005-0000-0000-0000F3D90000}"/>
    <cellStyle name="Total 2 2 3 2 2 2 2" xfId="34014" xr:uid="{00000000-0005-0000-0000-0000F4D90000}"/>
    <cellStyle name="Total 2 2 3 2 2 2 2 2" xfId="55994" xr:uid="{00000000-0005-0000-0000-0000F5D90000}"/>
    <cellStyle name="Total 2 2 3 2 2 2 3" xfId="36278" xr:uid="{00000000-0005-0000-0000-0000F6D90000}"/>
    <cellStyle name="Total 2 2 3 2 2 2 4" xfId="55993" xr:uid="{00000000-0005-0000-0000-0000F7D90000}"/>
    <cellStyle name="Total 2 2 3 2 2 3" xfId="34015" xr:uid="{00000000-0005-0000-0000-0000F8D90000}"/>
    <cellStyle name="Total 2 2 3 2 2 3 2" xfId="55995" xr:uid="{00000000-0005-0000-0000-0000F9D90000}"/>
    <cellStyle name="Total 2 2 3 2 2 4" xfId="36277" xr:uid="{00000000-0005-0000-0000-0000FAD90000}"/>
    <cellStyle name="Total 2 2 3 2 2 5" xfId="55992" xr:uid="{00000000-0005-0000-0000-0000FBD90000}"/>
    <cellStyle name="Total 2 2 3 2 3" xfId="34016" xr:uid="{00000000-0005-0000-0000-0000FCD90000}"/>
    <cellStyle name="Total 2 2 3 2 3 2" xfId="36280" xr:uid="{00000000-0005-0000-0000-0000FDD90000}"/>
    <cellStyle name="Total 2 2 3 2 3 2 2" xfId="55997" xr:uid="{00000000-0005-0000-0000-0000FED90000}"/>
    <cellStyle name="Total 2 2 3 2 3 3" xfId="36279" xr:uid="{00000000-0005-0000-0000-0000FFD90000}"/>
    <cellStyle name="Total 2 2 3 2 3 4" xfId="55996" xr:uid="{00000000-0005-0000-0000-000000DA0000}"/>
    <cellStyle name="Total 2 2 3 2 4" xfId="36281" xr:uid="{00000000-0005-0000-0000-000001DA0000}"/>
    <cellStyle name="Total 2 2 3 2 4 2" xfId="55998" xr:uid="{00000000-0005-0000-0000-000002DA0000}"/>
    <cellStyle name="Total 2 2 3 2 5" xfId="36276" xr:uid="{00000000-0005-0000-0000-000003DA0000}"/>
    <cellStyle name="Total 2 2 3 2 6" xfId="55991" xr:uid="{00000000-0005-0000-0000-000004DA0000}"/>
    <cellStyle name="Total 2 2 3 3" xfId="34017" xr:uid="{00000000-0005-0000-0000-000005DA0000}"/>
    <cellStyle name="Total 2 2 3 3 2" xfId="34018" xr:uid="{00000000-0005-0000-0000-000006DA0000}"/>
    <cellStyle name="Total 2 2 3 3 2 2" xfId="34019" xr:uid="{00000000-0005-0000-0000-000007DA0000}"/>
    <cellStyle name="Total 2 2 3 3 2 2 2" xfId="36284" xr:uid="{00000000-0005-0000-0000-000008DA0000}"/>
    <cellStyle name="Total 2 2 3 3 2 2 3" xfId="56001" xr:uid="{00000000-0005-0000-0000-000009DA0000}"/>
    <cellStyle name="Total 2 2 3 3 2 3" xfId="36283" xr:uid="{00000000-0005-0000-0000-00000ADA0000}"/>
    <cellStyle name="Total 2 2 3 3 2 4" xfId="56000" xr:uid="{00000000-0005-0000-0000-00000BDA0000}"/>
    <cellStyle name="Total 2 2 3 3 3" xfId="34020" xr:uid="{00000000-0005-0000-0000-00000CDA0000}"/>
    <cellStyle name="Total 2 2 3 3 3 2" xfId="36286" xr:uid="{00000000-0005-0000-0000-00000DDA0000}"/>
    <cellStyle name="Total 2 2 3 3 3 2 2" xfId="56003" xr:uid="{00000000-0005-0000-0000-00000EDA0000}"/>
    <cellStyle name="Total 2 2 3 3 3 3" xfId="36285" xr:uid="{00000000-0005-0000-0000-00000FDA0000}"/>
    <cellStyle name="Total 2 2 3 3 3 4" xfId="56002" xr:uid="{00000000-0005-0000-0000-000010DA0000}"/>
    <cellStyle name="Total 2 2 3 3 4" xfId="36287" xr:uid="{00000000-0005-0000-0000-000011DA0000}"/>
    <cellStyle name="Total 2 2 3 3 4 2" xfId="56004" xr:uid="{00000000-0005-0000-0000-000012DA0000}"/>
    <cellStyle name="Total 2 2 3 3 5" xfId="36282" xr:uid="{00000000-0005-0000-0000-000013DA0000}"/>
    <cellStyle name="Total 2 2 3 3 6" xfId="55999" xr:uid="{00000000-0005-0000-0000-000014DA0000}"/>
    <cellStyle name="Total 2 2 3 4" xfId="34021" xr:uid="{00000000-0005-0000-0000-000015DA0000}"/>
    <cellStyle name="Total 2 2 3 4 2" xfId="34022" xr:uid="{00000000-0005-0000-0000-000016DA0000}"/>
    <cellStyle name="Total 2 2 3 4 2 2" xfId="34023" xr:uid="{00000000-0005-0000-0000-000017DA0000}"/>
    <cellStyle name="Total 2 2 3 4 2 2 2" xfId="56007" xr:uid="{00000000-0005-0000-0000-000018DA0000}"/>
    <cellStyle name="Total 2 2 3 4 2 3" xfId="36289" xr:uid="{00000000-0005-0000-0000-000019DA0000}"/>
    <cellStyle name="Total 2 2 3 4 2 4" xfId="56006" xr:uid="{00000000-0005-0000-0000-00001ADA0000}"/>
    <cellStyle name="Total 2 2 3 4 3" xfId="34024" xr:uid="{00000000-0005-0000-0000-00001BDA0000}"/>
    <cellStyle name="Total 2 2 3 4 3 2" xfId="56008" xr:uid="{00000000-0005-0000-0000-00001CDA0000}"/>
    <cellStyle name="Total 2 2 3 4 4" xfId="36288" xr:uid="{00000000-0005-0000-0000-00001DDA0000}"/>
    <cellStyle name="Total 2 2 3 4 5" xfId="56005" xr:uid="{00000000-0005-0000-0000-00001EDA0000}"/>
    <cellStyle name="Total 2 2 3 5" xfId="34025" xr:uid="{00000000-0005-0000-0000-00001FDA0000}"/>
    <cellStyle name="Total 2 2 3 5 2" xfId="36291" xr:uid="{00000000-0005-0000-0000-000020DA0000}"/>
    <cellStyle name="Total 2 2 3 5 2 2" xfId="56010" xr:uid="{00000000-0005-0000-0000-000021DA0000}"/>
    <cellStyle name="Total 2 2 3 5 3" xfId="36290" xr:uid="{00000000-0005-0000-0000-000022DA0000}"/>
    <cellStyle name="Total 2 2 3 5 4" xfId="56009" xr:uid="{00000000-0005-0000-0000-000023DA0000}"/>
    <cellStyle name="Total 2 2 3 6" xfId="36292" xr:uid="{00000000-0005-0000-0000-000024DA0000}"/>
    <cellStyle name="Total 2 2 3 6 2" xfId="56011" xr:uid="{00000000-0005-0000-0000-000025DA0000}"/>
    <cellStyle name="Total 2 2 3 7" xfId="36275" xr:uid="{00000000-0005-0000-0000-000026DA0000}"/>
    <cellStyle name="Total 2 2 3 8" xfId="55990" xr:uid="{00000000-0005-0000-0000-000027DA0000}"/>
    <cellStyle name="Total 2 2 4" xfId="34026" xr:uid="{00000000-0005-0000-0000-000028DA0000}"/>
    <cellStyle name="Total 2 2 4 2" xfId="34027" xr:uid="{00000000-0005-0000-0000-000029DA0000}"/>
    <cellStyle name="Total 2 2 4 2 2" xfId="34028" xr:uid="{00000000-0005-0000-0000-00002ADA0000}"/>
    <cellStyle name="Total 2 2 4 2 2 2" xfId="34029" xr:uid="{00000000-0005-0000-0000-00002BDA0000}"/>
    <cellStyle name="Total 2 2 4 2 2 2 2" xfId="56015" xr:uid="{00000000-0005-0000-0000-00002CDA0000}"/>
    <cellStyle name="Total 2 2 4 2 2 3" xfId="36295" xr:uid="{00000000-0005-0000-0000-00002DDA0000}"/>
    <cellStyle name="Total 2 2 4 2 2 4" xfId="56014" xr:uid="{00000000-0005-0000-0000-00002EDA0000}"/>
    <cellStyle name="Total 2 2 4 2 3" xfId="34030" xr:uid="{00000000-0005-0000-0000-00002FDA0000}"/>
    <cellStyle name="Total 2 2 4 2 3 2" xfId="56017" xr:uid="{00000000-0005-0000-0000-000030DA0000}"/>
    <cellStyle name="Total 2 2 4 2 3 3" xfId="56016" xr:uid="{00000000-0005-0000-0000-000031DA0000}"/>
    <cellStyle name="Total 2 2 4 2 4" xfId="36294" xr:uid="{00000000-0005-0000-0000-000032DA0000}"/>
    <cellStyle name="Total 2 2 4 2 4 2" xfId="56018" xr:uid="{00000000-0005-0000-0000-000033DA0000}"/>
    <cellStyle name="Total 2 2 4 2 5" xfId="56013" xr:uid="{00000000-0005-0000-0000-000034DA0000}"/>
    <cellStyle name="Total 2 2 4 3" xfId="34031" xr:uid="{00000000-0005-0000-0000-000035DA0000}"/>
    <cellStyle name="Total 2 2 4 3 2" xfId="34032" xr:uid="{00000000-0005-0000-0000-000036DA0000}"/>
    <cellStyle name="Total 2 2 4 3 2 2" xfId="34033" xr:uid="{00000000-0005-0000-0000-000037DA0000}"/>
    <cellStyle name="Total 2 2 4 3 2 2 2" xfId="56021" xr:uid="{00000000-0005-0000-0000-000038DA0000}"/>
    <cellStyle name="Total 2 2 4 3 2 3" xfId="36297" xr:uid="{00000000-0005-0000-0000-000039DA0000}"/>
    <cellStyle name="Total 2 2 4 3 2 4" xfId="56020" xr:uid="{00000000-0005-0000-0000-00003ADA0000}"/>
    <cellStyle name="Total 2 2 4 3 3" xfId="34034" xr:uid="{00000000-0005-0000-0000-00003BDA0000}"/>
    <cellStyle name="Total 2 2 4 3 3 2" xfId="56023" xr:uid="{00000000-0005-0000-0000-00003CDA0000}"/>
    <cellStyle name="Total 2 2 4 3 3 3" xfId="56022" xr:uid="{00000000-0005-0000-0000-00003DDA0000}"/>
    <cellStyle name="Total 2 2 4 3 4" xfId="36296" xr:uid="{00000000-0005-0000-0000-00003EDA0000}"/>
    <cellStyle name="Total 2 2 4 3 4 2" xfId="56024" xr:uid="{00000000-0005-0000-0000-00003FDA0000}"/>
    <cellStyle name="Total 2 2 4 3 5" xfId="56019" xr:uid="{00000000-0005-0000-0000-000040DA0000}"/>
    <cellStyle name="Total 2 2 4 4" xfId="34035" xr:uid="{00000000-0005-0000-0000-000041DA0000}"/>
    <cellStyle name="Total 2 2 4 4 2" xfId="34036" xr:uid="{00000000-0005-0000-0000-000042DA0000}"/>
    <cellStyle name="Total 2 2 4 4 2 2" xfId="34037" xr:uid="{00000000-0005-0000-0000-000043DA0000}"/>
    <cellStyle name="Total 2 2 4 4 2 2 2" xfId="56027" xr:uid="{00000000-0005-0000-0000-000044DA0000}"/>
    <cellStyle name="Total 2 2 4 4 2 3" xfId="56026" xr:uid="{00000000-0005-0000-0000-000045DA0000}"/>
    <cellStyle name="Total 2 2 4 4 3" xfId="34038" xr:uid="{00000000-0005-0000-0000-000046DA0000}"/>
    <cellStyle name="Total 2 2 4 4 3 2" xfId="56028" xr:uid="{00000000-0005-0000-0000-000047DA0000}"/>
    <cellStyle name="Total 2 2 4 4 4" xfId="36298" xr:uid="{00000000-0005-0000-0000-000048DA0000}"/>
    <cellStyle name="Total 2 2 4 4 5" xfId="56025" xr:uid="{00000000-0005-0000-0000-000049DA0000}"/>
    <cellStyle name="Total 2 2 4 5" xfId="34039" xr:uid="{00000000-0005-0000-0000-00004ADA0000}"/>
    <cellStyle name="Total 2 2 4 5 2" xfId="56030" xr:uid="{00000000-0005-0000-0000-00004BDA0000}"/>
    <cellStyle name="Total 2 2 4 5 3" xfId="56029" xr:uid="{00000000-0005-0000-0000-00004CDA0000}"/>
    <cellStyle name="Total 2 2 4 6" xfId="36293" xr:uid="{00000000-0005-0000-0000-00004DDA0000}"/>
    <cellStyle name="Total 2 2 4 6 2" xfId="56031" xr:uid="{00000000-0005-0000-0000-00004EDA0000}"/>
    <cellStyle name="Total 2 2 4 7" xfId="56012" xr:uid="{00000000-0005-0000-0000-00004FDA0000}"/>
    <cellStyle name="Total 2 2 5" xfId="34040" xr:uid="{00000000-0005-0000-0000-000050DA0000}"/>
    <cellStyle name="Total 2 2 5 2" xfId="34041" xr:uid="{00000000-0005-0000-0000-000051DA0000}"/>
    <cellStyle name="Total 2 2 5 2 2" xfId="34042" xr:uid="{00000000-0005-0000-0000-000052DA0000}"/>
    <cellStyle name="Total 2 2 5 2 2 2" xfId="34043" xr:uid="{00000000-0005-0000-0000-000053DA0000}"/>
    <cellStyle name="Total 2 2 5 2 2 2 2" xfId="56035" xr:uid="{00000000-0005-0000-0000-000054DA0000}"/>
    <cellStyle name="Total 2 2 5 2 2 3" xfId="36301" xr:uid="{00000000-0005-0000-0000-000055DA0000}"/>
    <cellStyle name="Total 2 2 5 2 2 4" xfId="56034" xr:uid="{00000000-0005-0000-0000-000056DA0000}"/>
    <cellStyle name="Total 2 2 5 2 3" xfId="34044" xr:uid="{00000000-0005-0000-0000-000057DA0000}"/>
    <cellStyle name="Total 2 2 5 2 3 2" xfId="56037" xr:uid="{00000000-0005-0000-0000-000058DA0000}"/>
    <cellStyle name="Total 2 2 5 2 3 3" xfId="56036" xr:uid="{00000000-0005-0000-0000-000059DA0000}"/>
    <cellStyle name="Total 2 2 5 2 4" xfId="36300" xr:uid="{00000000-0005-0000-0000-00005ADA0000}"/>
    <cellStyle name="Total 2 2 5 2 4 2" xfId="56038" xr:uid="{00000000-0005-0000-0000-00005BDA0000}"/>
    <cellStyle name="Total 2 2 5 2 5" xfId="56033" xr:uid="{00000000-0005-0000-0000-00005CDA0000}"/>
    <cellStyle name="Total 2 2 5 3" xfId="34045" xr:uid="{00000000-0005-0000-0000-00005DDA0000}"/>
    <cellStyle name="Total 2 2 5 3 2" xfId="34046" xr:uid="{00000000-0005-0000-0000-00005EDA0000}"/>
    <cellStyle name="Total 2 2 5 3 2 2" xfId="34047" xr:uid="{00000000-0005-0000-0000-00005FDA0000}"/>
    <cellStyle name="Total 2 2 5 3 2 2 2" xfId="56041" xr:uid="{00000000-0005-0000-0000-000060DA0000}"/>
    <cellStyle name="Total 2 2 5 3 2 3" xfId="36303" xr:uid="{00000000-0005-0000-0000-000061DA0000}"/>
    <cellStyle name="Total 2 2 5 3 2 4" xfId="56040" xr:uid="{00000000-0005-0000-0000-000062DA0000}"/>
    <cellStyle name="Total 2 2 5 3 3" xfId="34048" xr:uid="{00000000-0005-0000-0000-000063DA0000}"/>
    <cellStyle name="Total 2 2 5 3 3 2" xfId="56043" xr:uid="{00000000-0005-0000-0000-000064DA0000}"/>
    <cellStyle name="Total 2 2 5 3 3 3" xfId="56042" xr:uid="{00000000-0005-0000-0000-000065DA0000}"/>
    <cellStyle name="Total 2 2 5 3 4" xfId="36302" xr:uid="{00000000-0005-0000-0000-000066DA0000}"/>
    <cellStyle name="Total 2 2 5 3 4 2" xfId="56044" xr:uid="{00000000-0005-0000-0000-000067DA0000}"/>
    <cellStyle name="Total 2 2 5 3 5" xfId="56039" xr:uid="{00000000-0005-0000-0000-000068DA0000}"/>
    <cellStyle name="Total 2 2 5 4" xfId="34049" xr:uid="{00000000-0005-0000-0000-000069DA0000}"/>
    <cellStyle name="Total 2 2 5 4 2" xfId="34050" xr:uid="{00000000-0005-0000-0000-00006ADA0000}"/>
    <cellStyle name="Total 2 2 5 4 2 2" xfId="56046" xr:uid="{00000000-0005-0000-0000-00006BDA0000}"/>
    <cellStyle name="Total 2 2 5 4 3" xfId="36304" xr:uid="{00000000-0005-0000-0000-00006CDA0000}"/>
    <cellStyle name="Total 2 2 5 4 4" xfId="56045" xr:uid="{00000000-0005-0000-0000-00006DDA0000}"/>
    <cellStyle name="Total 2 2 5 5" xfId="34051" xr:uid="{00000000-0005-0000-0000-00006EDA0000}"/>
    <cellStyle name="Total 2 2 5 5 2" xfId="56048" xr:uid="{00000000-0005-0000-0000-00006FDA0000}"/>
    <cellStyle name="Total 2 2 5 5 3" xfId="56047" xr:uid="{00000000-0005-0000-0000-000070DA0000}"/>
    <cellStyle name="Total 2 2 5 6" xfId="36299" xr:uid="{00000000-0005-0000-0000-000071DA0000}"/>
    <cellStyle name="Total 2 2 5 6 2" xfId="56049" xr:uid="{00000000-0005-0000-0000-000072DA0000}"/>
    <cellStyle name="Total 2 2 5 7" xfId="56032" xr:uid="{00000000-0005-0000-0000-000073DA0000}"/>
    <cellStyle name="Total 2 2 6" xfId="34052" xr:uid="{00000000-0005-0000-0000-000074DA0000}"/>
    <cellStyle name="Total 2 2 6 2" xfId="34053" xr:uid="{00000000-0005-0000-0000-000075DA0000}"/>
    <cellStyle name="Total 2 2 6 2 2" xfId="34054" xr:uid="{00000000-0005-0000-0000-000076DA0000}"/>
    <cellStyle name="Total 2 2 6 2 2 2" xfId="56052" xr:uid="{00000000-0005-0000-0000-000077DA0000}"/>
    <cellStyle name="Total 2 2 6 2 3" xfId="36306" xr:uid="{00000000-0005-0000-0000-000078DA0000}"/>
    <cellStyle name="Total 2 2 6 2 4" xfId="56051" xr:uid="{00000000-0005-0000-0000-000079DA0000}"/>
    <cellStyle name="Total 2 2 6 3" xfId="34055" xr:uid="{00000000-0005-0000-0000-00007ADA0000}"/>
    <cellStyle name="Total 2 2 6 3 2" xfId="56054" xr:uid="{00000000-0005-0000-0000-00007BDA0000}"/>
    <cellStyle name="Total 2 2 6 3 3" xfId="56053" xr:uid="{00000000-0005-0000-0000-00007CDA0000}"/>
    <cellStyle name="Total 2 2 6 4" xfId="36305" xr:uid="{00000000-0005-0000-0000-00007DDA0000}"/>
    <cellStyle name="Total 2 2 6 4 2" xfId="56055" xr:uid="{00000000-0005-0000-0000-00007EDA0000}"/>
    <cellStyle name="Total 2 2 6 5" xfId="56050" xr:uid="{00000000-0005-0000-0000-00007FDA0000}"/>
    <cellStyle name="Total 2 2 7" xfId="34056" xr:uid="{00000000-0005-0000-0000-000080DA0000}"/>
    <cellStyle name="Total 2 2 7 2" xfId="34057" xr:uid="{00000000-0005-0000-0000-000081DA0000}"/>
    <cellStyle name="Total 2 2 7 2 2" xfId="34058" xr:uid="{00000000-0005-0000-0000-000082DA0000}"/>
    <cellStyle name="Total 2 2 7 2 2 2" xfId="56058" xr:uid="{00000000-0005-0000-0000-000083DA0000}"/>
    <cellStyle name="Total 2 2 7 2 3" xfId="36308" xr:uid="{00000000-0005-0000-0000-000084DA0000}"/>
    <cellStyle name="Total 2 2 7 2 4" xfId="56057" xr:uid="{00000000-0005-0000-0000-000085DA0000}"/>
    <cellStyle name="Total 2 2 7 3" xfId="34059" xr:uid="{00000000-0005-0000-0000-000086DA0000}"/>
    <cellStyle name="Total 2 2 7 3 2" xfId="56060" xr:uid="{00000000-0005-0000-0000-000087DA0000}"/>
    <cellStyle name="Total 2 2 7 3 3" xfId="56059" xr:uid="{00000000-0005-0000-0000-000088DA0000}"/>
    <cellStyle name="Total 2 2 7 4" xfId="36307" xr:uid="{00000000-0005-0000-0000-000089DA0000}"/>
    <cellStyle name="Total 2 2 7 4 2" xfId="56061" xr:uid="{00000000-0005-0000-0000-00008ADA0000}"/>
    <cellStyle name="Total 2 2 7 5" xfId="56056" xr:uid="{00000000-0005-0000-0000-00008BDA0000}"/>
    <cellStyle name="Total 2 2 8" xfId="34060" xr:uid="{00000000-0005-0000-0000-00008CDA0000}"/>
    <cellStyle name="Total 2 2 8 2" xfId="34061" xr:uid="{00000000-0005-0000-0000-00008DDA0000}"/>
    <cellStyle name="Total 2 2 8 2 2" xfId="34062" xr:uid="{00000000-0005-0000-0000-00008EDA0000}"/>
    <cellStyle name="Total 2 2 8 2 2 2" xfId="56064" xr:uid="{00000000-0005-0000-0000-00008FDA0000}"/>
    <cellStyle name="Total 2 2 8 2 3" xfId="56063" xr:uid="{00000000-0005-0000-0000-000090DA0000}"/>
    <cellStyle name="Total 2 2 8 3" xfId="34063" xr:uid="{00000000-0005-0000-0000-000091DA0000}"/>
    <cellStyle name="Total 2 2 8 3 2" xfId="56066" xr:uid="{00000000-0005-0000-0000-000092DA0000}"/>
    <cellStyle name="Total 2 2 8 3 3" xfId="56065" xr:uid="{00000000-0005-0000-0000-000093DA0000}"/>
    <cellStyle name="Total 2 2 8 4" xfId="36309" xr:uid="{00000000-0005-0000-0000-000094DA0000}"/>
    <cellStyle name="Total 2 2 8 4 2" xfId="56067" xr:uid="{00000000-0005-0000-0000-000095DA0000}"/>
    <cellStyle name="Total 2 2 8 5" xfId="56062" xr:uid="{00000000-0005-0000-0000-000096DA0000}"/>
    <cellStyle name="Total 2 2 9" xfId="34064" xr:uid="{00000000-0005-0000-0000-000097DA0000}"/>
    <cellStyle name="Total 2 2 9 2" xfId="34065" xr:uid="{00000000-0005-0000-0000-000098DA0000}"/>
    <cellStyle name="Total 2 2 9 2 2" xfId="34066" xr:uid="{00000000-0005-0000-0000-000099DA0000}"/>
    <cellStyle name="Total 2 2 9 2 2 2" xfId="56070" xr:uid="{00000000-0005-0000-0000-00009ADA0000}"/>
    <cellStyle name="Total 2 2 9 2 3" xfId="56069" xr:uid="{00000000-0005-0000-0000-00009BDA0000}"/>
    <cellStyle name="Total 2 2 9 3" xfId="34067" xr:uid="{00000000-0005-0000-0000-00009CDA0000}"/>
    <cellStyle name="Total 2 2 9 3 2" xfId="56071" xr:uid="{00000000-0005-0000-0000-00009DDA0000}"/>
    <cellStyle name="Total 2 2 9 4" xfId="56068" xr:uid="{00000000-0005-0000-0000-00009EDA0000}"/>
    <cellStyle name="Total 2 3" xfId="34068" xr:uid="{00000000-0005-0000-0000-00009FDA0000}"/>
    <cellStyle name="Total 2 3 10" xfId="34069" xr:uid="{00000000-0005-0000-0000-0000A0DA0000}"/>
    <cellStyle name="Total 2 3 10 2" xfId="34070" xr:uid="{00000000-0005-0000-0000-0000A1DA0000}"/>
    <cellStyle name="Total 2 3 10 2 2" xfId="34071" xr:uid="{00000000-0005-0000-0000-0000A2DA0000}"/>
    <cellStyle name="Total 2 3 10 2 2 2" xfId="56074" xr:uid="{00000000-0005-0000-0000-0000A3DA0000}"/>
    <cellStyle name="Total 2 3 10 2 3" xfId="56073" xr:uid="{00000000-0005-0000-0000-0000A4DA0000}"/>
    <cellStyle name="Total 2 3 10 3" xfId="34072" xr:uid="{00000000-0005-0000-0000-0000A5DA0000}"/>
    <cellStyle name="Total 2 3 10 3 2" xfId="56075" xr:uid="{00000000-0005-0000-0000-0000A6DA0000}"/>
    <cellStyle name="Total 2 3 10 4" xfId="41084" xr:uid="{00000000-0005-0000-0000-0000A7DA0000}"/>
    <cellStyle name="Total 2 3 10 5" xfId="56072" xr:uid="{00000000-0005-0000-0000-0000A8DA0000}"/>
    <cellStyle name="Total 2 3 11" xfId="34073" xr:uid="{00000000-0005-0000-0000-0000A9DA0000}"/>
    <cellStyle name="Total 2 3 11 2" xfId="34074" xr:uid="{00000000-0005-0000-0000-0000AADA0000}"/>
    <cellStyle name="Total 2 3 11 2 2" xfId="56077" xr:uid="{00000000-0005-0000-0000-0000ABDA0000}"/>
    <cellStyle name="Total 2 3 11 3" xfId="56076" xr:uid="{00000000-0005-0000-0000-0000ACDA0000}"/>
    <cellStyle name="Total 2 3 12" xfId="41085" xr:uid="{00000000-0005-0000-0000-0000ADDA0000}"/>
    <cellStyle name="Total 2 3 12 2" xfId="56079" xr:uid="{00000000-0005-0000-0000-0000AEDA0000}"/>
    <cellStyle name="Total 2 3 12 3" xfId="56078" xr:uid="{00000000-0005-0000-0000-0000AFDA0000}"/>
    <cellStyle name="Total 2 3 13" xfId="56080" xr:uid="{00000000-0005-0000-0000-0000B0DA0000}"/>
    <cellStyle name="Total 2 3 14" xfId="42212" xr:uid="{00000000-0005-0000-0000-0000B1DA0000}"/>
    <cellStyle name="Total 2 3 2" xfId="34075" xr:uid="{00000000-0005-0000-0000-0000B2DA0000}"/>
    <cellStyle name="Total 2 3 2 2" xfId="34076" xr:uid="{00000000-0005-0000-0000-0000B3DA0000}"/>
    <cellStyle name="Total 2 3 2 2 2" xfId="34077" xr:uid="{00000000-0005-0000-0000-0000B4DA0000}"/>
    <cellStyle name="Total 2 3 2 2 2 2" xfId="34078" xr:uid="{00000000-0005-0000-0000-0000B5DA0000}"/>
    <cellStyle name="Total 2 3 2 2 2 2 2" xfId="34079" xr:uid="{00000000-0005-0000-0000-0000B6DA0000}"/>
    <cellStyle name="Total 2 3 2 2 2 2 2 2" xfId="56085" xr:uid="{00000000-0005-0000-0000-0000B7DA0000}"/>
    <cellStyle name="Total 2 3 2 2 2 2 3" xfId="36313" xr:uid="{00000000-0005-0000-0000-0000B8DA0000}"/>
    <cellStyle name="Total 2 3 2 2 2 2 4" xfId="56084" xr:uid="{00000000-0005-0000-0000-0000B9DA0000}"/>
    <cellStyle name="Total 2 3 2 2 2 3" xfId="34080" xr:uid="{00000000-0005-0000-0000-0000BADA0000}"/>
    <cellStyle name="Total 2 3 2 2 2 3 2" xfId="56086" xr:uid="{00000000-0005-0000-0000-0000BBDA0000}"/>
    <cellStyle name="Total 2 3 2 2 2 4" xfId="36312" xr:uid="{00000000-0005-0000-0000-0000BCDA0000}"/>
    <cellStyle name="Total 2 3 2 2 2 5" xfId="56083" xr:uid="{00000000-0005-0000-0000-0000BDDA0000}"/>
    <cellStyle name="Total 2 3 2 2 3" xfId="34081" xr:uid="{00000000-0005-0000-0000-0000BEDA0000}"/>
    <cellStyle name="Total 2 3 2 2 3 2" xfId="36315" xr:uid="{00000000-0005-0000-0000-0000BFDA0000}"/>
    <cellStyle name="Total 2 3 2 2 3 2 2" xfId="56088" xr:uid="{00000000-0005-0000-0000-0000C0DA0000}"/>
    <cellStyle name="Total 2 3 2 2 3 3" xfId="36314" xr:uid="{00000000-0005-0000-0000-0000C1DA0000}"/>
    <cellStyle name="Total 2 3 2 2 3 4" xfId="56087" xr:uid="{00000000-0005-0000-0000-0000C2DA0000}"/>
    <cellStyle name="Total 2 3 2 2 4" xfId="36316" xr:uid="{00000000-0005-0000-0000-0000C3DA0000}"/>
    <cellStyle name="Total 2 3 2 2 4 2" xfId="56089" xr:uid="{00000000-0005-0000-0000-0000C4DA0000}"/>
    <cellStyle name="Total 2 3 2 2 5" xfId="36311" xr:uid="{00000000-0005-0000-0000-0000C5DA0000}"/>
    <cellStyle name="Total 2 3 2 2 6" xfId="56082" xr:uid="{00000000-0005-0000-0000-0000C6DA0000}"/>
    <cellStyle name="Total 2 3 2 3" xfId="34082" xr:uid="{00000000-0005-0000-0000-0000C7DA0000}"/>
    <cellStyle name="Total 2 3 2 3 2" xfId="34083" xr:uid="{00000000-0005-0000-0000-0000C8DA0000}"/>
    <cellStyle name="Total 2 3 2 3 2 2" xfId="34084" xr:uid="{00000000-0005-0000-0000-0000C9DA0000}"/>
    <cellStyle name="Total 2 3 2 3 2 2 2" xfId="36319" xr:uid="{00000000-0005-0000-0000-0000CADA0000}"/>
    <cellStyle name="Total 2 3 2 3 2 2 3" xfId="56092" xr:uid="{00000000-0005-0000-0000-0000CBDA0000}"/>
    <cellStyle name="Total 2 3 2 3 2 3" xfId="36318" xr:uid="{00000000-0005-0000-0000-0000CCDA0000}"/>
    <cellStyle name="Total 2 3 2 3 2 4" xfId="56091" xr:uid="{00000000-0005-0000-0000-0000CDDA0000}"/>
    <cellStyle name="Total 2 3 2 3 3" xfId="34085" xr:uid="{00000000-0005-0000-0000-0000CEDA0000}"/>
    <cellStyle name="Total 2 3 2 3 3 2" xfId="36321" xr:uid="{00000000-0005-0000-0000-0000CFDA0000}"/>
    <cellStyle name="Total 2 3 2 3 3 2 2" xfId="56094" xr:uid="{00000000-0005-0000-0000-0000D0DA0000}"/>
    <cellStyle name="Total 2 3 2 3 3 3" xfId="36320" xr:uid="{00000000-0005-0000-0000-0000D1DA0000}"/>
    <cellStyle name="Total 2 3 2 3 3 4" xfId="56093" xr:uid="{00000000-0005-0000-0000-0000D2DA0000}"/>
    <cellStyle name="Total 2 3 2 3 4" xfId="36322" xr:uid="{00000000-0005-0000-0000-0000D3DA0000}"/>
    <cellStyle name="Total 2 3 2 3 4 2" xfId="56095" xr:uid="{00000000-0005-0000-0000-0000D4DA0000}"/>
    <cellStyle name="Total 2 3 2 3 5" xfId="36317" xr:uid="{00000000-0005-0000-0000-0000D5DA0000}"/>
    <cellStyle name="Total 2 3 2 3 6" xfId="56090" xr:uid="{00000000-0005-0000-0000-0000D6DA0000}"/>
    <cellStyle name="Total 2 3 2 4" xfId="34086" xr:uid="{00000000-0005-0000-0000-0000D7DA0000}"/>
    <cellStyle name="Total 2 3 2 4 2" xfId="34087" xr:uid="{00000000-0005-0000-0000-0000D8DA0000}"/>
    <cellStyle name="Total 2 3 2 4 2 2" xfId="34088" xr:uid="{00000000-0005-0000-0000-0000D9DA0000}"/>
    <cellStyle name="Total 2 3 2 4 2 2 2" xfId="56098" xr:uid="{00000000-0005-0000-0000-0000DADA0000}"/>
    <cellStyle name="Total 2 3 2 4 2 3" xfId="36324" xr:uid="{00000000-0005-0000-0000-0000DBDA0000}"/>
    <cellStyle name="Total 2 3 2 4 2 4" xfId="56097" xr:uid="{00000000-0005-0000-0000-0000DCDA0000}"/>
    <cellStyle name="Total 2 3 2 4 3" xfId="34089" xr:uid="{00000000-0005-0000-0000-0000DDDA0000}"/>
    <cellStyle name="Total 2 3 2 4 3 2" xfId="56099" xr:uid="{00000000-0005-0000-0000-0000DEDA0000}"/>
    <cellStyle name="Total 2 3 2 4 4" xfId="36323" xr:uid="{00000000-0005-0000-0000-0000DFDA0000}"/>
    <cellStyle name="Total 2 3 2 4 5" xfId="56096" xr:uid="{00000000-0005-0000-0000-0000E0DA0000}"/>
    <cellStyle name="Total 2 3 2 5" xfId="34090" xr:uid="{00000000-0005-0000-0000-0000E1DA0000}"/>
    <cellStyle name="Total 2 3 2 5 2" xfId="36326" xr:uid="{00000000-0005-0000-0000-0000E2DA0000}"/>
    <cellStyle name="Total 2 3 2 5 2 2" xfId="56101" xr:uid="{00000000-0005-0000-0000-0000E3DA0000}"/>
    <cellStyle name="Total 2 3 2 5 3" xfId="36325" xr:uid="{00000000-0005-0000-0000-0000E4DA0000}"/>
    <cellStyle name="Total 2 3 2 5 4" xfId="56100" xr:uid="{00000000-0005-0000-0000-0000E5DA0000}"/>
    <cellStyle name="Total 2 3 2 6" xfId="36327" xr:uid="{00000000-0005-0000-0000-0000E6DA0000}"/>
    <cellStyle name="Total 2 3 2 6 2" xfId="56102" xr:uid="{00000000-0005-0000-0000-0000E7DA0000}"/>
    <cellStyle name="Total 2 3 2 7" xfId="36310" xr:uid="{00000000-0005-0000-0000-0000E8DA0000}"/>
    <cellStyle name="Total 2 3 2 8" xfId="56081" xr:uid="{00000000-0005-0000-0000-0000E9DA0000}"/>
    <cellStyle name="Total 2 3 3" xfId="34091" xr:uid="{00000000-0005-0000-0000-0000EADA0000}"/>
    <cellStyle name="Total 2 3 3 2" xfId="34092" xr:uid="{00000000-0005-0000-0000-0000EBDA0000}"/>
    <cellStyle name="Total 2 3 3 2 2" xfId="34093" xr:uid="{00000000-0005-0000-0000-0000ECDA0000}"/>
    <cellStyle name="Total 2 3 3 2 2 2" xfId="34094" xr:uid="{00000000-0005-0000-0000-0000EDDA0000}"/>
    <cellStyle name="Total 2 3 3 2 2 2 2" xfId="34095" xr:uid="{00000000-0005-0000-0000-0000EEDA0000}"/>
    <cellStyle name="Total 2 3 3 2 2 2 2 2" xfId="56107" xr:uid="{00000000-0005-0000-0000-0000EFDA0000}"/>
    <cellStyle name="Total 2 3 3 2 2 2 3" xfId="36331" xr:uid="{00000000-0005-0000-0000-0000F0DA0000}"/>
    <cellStyle name="Total 2 3 3 2 2 2 4" xfId="56106" xr:uid="{00000000-0005-0000-0000-0000F1DA0000}"/>
    <cellStyle name="Total 2 3 3 2 2 3" xfId="34096" xr:uid="{00000000-0005-0000-0000-0000F2DA0000}"/>
    <cellStyle name="Total 2 3 3 2 2 3 2" xfId="56108" xr:uid="{00000000-0005-0000-0000-0000F3DA0000}"/>
    <cellStyle name="Total 2 3 3 2 2 4" xfId="36330" xr:uid="{00000000-0005-0000-0000-0000F4DA0000}"/>
    <cellStyle name="Total 2 3 3 2 2 5" xfId="56105" xr:uid="{00000000-0005-0000-0000-0000F5DA0000}"/>
    <cellStyle name="Total 2 3 3 2 3" xfId="34097" xr:uid="{00000000-0005-0000-0000-0000F6DA0000}"/>
    <cellStyle name="Total 2 3 3 2 3 2" xfId="36333" xr:uid="{00000000-0005-0000-0000-0000F7DA0000}"/>
    <cellStyle name="Total 2 3 3 2 3 2 2" xfId="56110" xr:uid="{00000000-0005-0000-0000-0000F8DA0000}"/>
    <cellStyle name="Total 2 3 3 2 3 3" xfId="36332" xr:uid="{00000000-0005-0000-0000-0000F9DA0000}"/>
    <cellStyle name="Total 2 3 3 2 3 4" xfId="56109" xr:uid="{00000000-0005-0000-0000-0000FADA0000}"/>
    <cellStyle name="Total 2 3 3 2 4" xfId="36334" xr:uid="{00000000-0005-0000-0000-0000FBDA0000}"/>
    <cellStyle name="Total 2 3 3 2 4 2" xfId="56111" xr:uid="{00000000-0005-0000-0000-0000FCDA0000}"/>
    <cellStyle name="Total 2 3 3 2 5" xfId="36329" xr:uid="{00000000-0005-0000-0000-0000FDDA0000}"/>
    <cellStyle name="Total 2 3 3 2 6" xfId="56104" xr:uid="{00000000-0005-0000-0000-0000FEDA0000}"/>
    <cellStyle name="Total 2 3 3 3" xfId="34098" xr:uid="{00000000-0005-0000-0000-0000FFDA0000}"/>
    <cellStyle name="Total 2 3 3 3 2" xfId="34099" xr:uid="{00000000-0005-0000-0000-000000DB0000}"/>
    <cellStyle name="Total 2 3 3 3 2 2" xfId="34100" xr:uid="{00000000-0005-0000-0000-000001DB0000}"/>
    <cellStyle name="Total 2 3 3 3 2 2 2" xfId="36337" xr:uid="{00000000-0005-0000-0000-000002DB0000}"/>
    <cellStyle name="Total 2 3 3 3 2 2 3" xfId="56114" xr:uid="{00000000-0005-0000-0000-000003DB0000}"/>
    <cellStyle name="Total 2 3 3 3 2 3" xfId="36336" xr:uid="{00000000-0005-0000-0000-000004DB0000}"/>
    <cellStyle name="Total 2 3 3 3 2 4" xfId="56113" xr:uid="{00000000-0005-0000-0000-000005DB0000}"/>
    <cellStyle name="Total 2 3 3 3 3" xfId="34101" xr:uid="{00000000-0005-0000-0000-000006DB0000}"/>
    <cellStyle name="Total 2 3 3 3 3 2" xfId="36339" xr:uid="{00000000-0005-0000-0000-000007DB0000}"/>
    <cellStyle name="Total 2 3 3 3 3 2 2" xfId="56116" xr:uid="{00000000-0005-0000-0000-000008DB0000}"/>
    <cellStyle name="Total 2 3 3 3 3 3" xfId="36338" xr:uid="{00000000-0005-0000-0000-000009DB0000}"/>
    <cellStyle name="Total 2 3 3 3 3 4" xfId="56115" xr:uid="{00000000-0005-0000-0000-00000ADB0000}"/>
    <cellStyle name="Total 2 3 3 3 4" xfId="36340" xr:uid="{00000000-0005-0000-0000-00000BDB0000}"/>
    <cellStyle name="Total 2 3 3 3 4 2" xfId="56117" xr:uid="{00000000-0005-0000-0000-00000CDB0000}"/>
    <cellStyle name="Total 2 3 3 3 5" xfId="36335" xr:uid="{00000000-0005-0000-0000-00000DDB0000}"/>
    <cellStyle name="Total 2 3 3 3 6" xfId="56112" xr:uid="{00000000-0005-0000-0000-00000EDB0000}"/>
    <cellStyle name="Total 2 3 3 4" xfId="34102" xr:uid="{00000000-0005-0000-0000-00000FDB0000}"/>
    <cellStyle name="Total 2 3 3 4 2" xfId="34103" xr:uid="{00000000-0005-0000-0000-000010DB0000}"/>
    <cellStyle name="Total 2 3 3 4 2 2" xfId="34104" xr:uid="{00000000-0005-0000-0000-000011DB0000}"/>
    <cellStyle name="Total 2 3 3 4 2 2 2" xfId="56120" xr:uid="{00000000-0005-0000-0000-000012DB0000}"/>
    <cellStyle name="Total 2 3 3 4 2 3" xfId="36342" xr:uid="{00000000-0005-0000-0000-000013DB0000}"/>
    <cellStyle name="Total 2 3 3 4 2 4" xfId="56119" xr:uid="{00000000-0005-0000-0000-000014DB0000}"/>
    <cellStyle name="Total 2 3 3 4 3" xfId="34105" xr:uid="{00000000-0005-0000-0000-000015DB0000}"/>
    <cellStyle name="Total 2 3 3 4 3 2" xfId="56121" xr:uid="{00000000-0005-0000-0000-000016DB0000}"/>
    <cellStyle name="Total 2 3 3 4 4" xfId="36341" xr:uid="{00000000-0005-0000-0000-000017DB0000}"/>
    <cellStyle name="Total 2 3 3 4 5" xfId="56118" xr:uid="{00000000-0005-0000-0000-000018DB0000}"/>
    <cellStyle name="Total 2 3 3 5" xfId="34106" xr:uid="{00000000-0005-0000-0000-000019DB0000}"/>
    <cellStyle name="Total 2 3 3 5 2" xfId="36344" xr:uid="{00000000-0005-0000-0000-00001ADB0000}"/>
    <cellStyle name="Total 2 3 3 5 2 2" xfId="56123" xr:uid="{00000000-0005-0000-0000-00001BDB0000}"/>
    <cellStyle name="Total 2 3 3 5 3" xfId="36343" xr:uid="{00000000-0005-0000-0000-00001CDB0000}"/>
    <cellStyle name="Total 2 3 3 5 4" xfId="56122" xr:uid="{00000000-0005-0000-0000-00001DDB0000}"/>
    <cellStyle name="Total 2 3 3 6" xfId="36345" xr:uid="{00000000-0005-0000-0000-00001EDB0000}"/>
    <cellStyle name="Total 2 3 3 6 2" xfId="56124" xr:uid="{00000000-0005-0000-0000-00001FDB0000}"/>
    <cellStyle name="Total 2 3 3 7" xfId="36328" xr:uid="{00000000-0005-0000-0000-000020DB0000}"/>
    <cellStyle name="Total 2 3 3 8" xfId="56103" xr:uid="{00000000-0005-0000-0000-000021DB0000}"/>
    <cellStyle name="Total 2 3 4" xfId="34107" xr:uid="{00000000-0005-0000-0000-000022DB0000}"/>
    <cellStyle name="Total 2 3 4 2" xfId="34108" xr:uid="{00000000-0005-0000-0000-000023DB0000}"/>
    <cellStyle name="Total 2 3 4 2 2" xfId="34109" xr:uid="{00000000-0005-0000-0000-000024DB0000}"/>
    <cellStyle name="Total 2 3 4 2 2 2" xfId="34110" xr:uid="{00000000-0005-0000-0000-000025DB0000}"/>
    <cellStyle name="Total 2 3 4 2 2 2 2" xfId="56128" xr:uid="{00000000-0005-0000-0000-000026DB0000}"/>
    <cellStyle name="Total 2 3 4 2 2 3" xfId="36348" xr:uid="{00000000-0005-0000-0000-000027DB0000}"/>
    <cellStyle name="Total 2 3 4 2 2 4" xfId="56127" xr:uid="{00000000-0005-0000-0000-000028DB0000}"/>
    <cellStyle name="Total 2 3 4 2 3" xfId="34111" xr:uid="{00000000-0005-0000-0000-000029DB0000}"/>
    <cellStyle name="Total 2 3 4 2 3 2" xfId="56130" xr:uid="{00000000-0005-0000-0000-00002ADB0000}"/>
    <cellStyle name="Total 2 3 4 2 3 3" xfId="56129" xr:uid="{00000000-0005-0000-0000-00002BDB0000}"/>
    <cellStyle name="Total 2 3 4 2 4" xfId="36347" xr:uid="{00000000-0005-0000-0000-00002CDB0000}"/>
    <cellStyle name="Total 2 3 4 2 4 2" xfId="56131" xr:uid="{00000000-0005-0000-0000-00002DDB0000}"/>
    <cellStyle name="Total 2 3 4 2 5" xfId="56126" xr:uid="{00000000-0005-0000-0000-00002EDB0000}"/>
    <cellStyle name="Total 2 3 4 3" xfId="34112" xr:uid="{00000000-0005-0000-0000-00002FDB0000}"/>
    <cellStyle name="Total 2 3 4 3 2" xfId="34113" xr:uid="{00000000-0005-0000-0000-000030DB0000}"/>
    <cellStyle name="Total 2 3 4 3 2 2" xfId="34114" xr:uid="{00000000-0005-0000-0000-000031DB0000}"/>
    <cellStyle name="Total 2 3 4 3 2 2 2" xfId="56134" xr:uid="{00000000-0005-0000-0000-000032DB0000}"/>
    <cellStyle name="Total 2 3 4 3 2 3" xfId="36350" xr:uid="{00000000-0005-0000-0000-000033DB0000}"/>
    <cellStyle name="Total 2 3 4 3 2 4" xfId="56133" xr:uid="{00000000-0005-0000-0000-000034DB0000}"/>
    <cellStyle name="Total 2 3 4 3 3" xfId="34115" xr:uid="{00000000-0005-0000-0000-000035DB0000}"/>
    <cellStyle name="Total 2 3 4 3 3 2" xfId="56136" xr:uid="{00000000-0005-0000-0000-000036DB0000}"/>
    <cellStyle name="Total 2 3 4 3 3 3" xfId="56135" xr:uid="{00000000-0005-0000-0000-000037DB0000}"/>
    <cellStyle name="Total 2 3 4 3 4" xfId="36349" xr:uid="{00000000-0005-0000-0000-000038DB0000}"/>
    <cellStyle name="Total 2 3 4 3 4 2" xfId="56137" xr:uid="{00000000-0005-0000-0000-000039DB0000}"/>
    <cellStyle name="Total 2 3 4 3 5" xfId="56132" xr:uid="{00000000-0005-0000-0000-00003ADB0000}"/>
    <cellStyle name="Total 2 3 4 4" xfId="34116" xr:uid="{00000000-0005-0000-0000-00003BDB0000}"/>
    <cellStyle name="Total 2 3 4 4 2" xfId="34117" xr:uid="{00000000-0005-0000-0000-00003CDB0000}"/>
    <cellStyle name="Total 2 3 4 4 2 2" xfId="34118" xr:uid="{00000000-0005-0000-0000-00003DDB0000}"/>
    <cellStyle name="Total 2 3 4 4 2 2 2" xfId="56140" xr:uid="{00000000-0005-0000-0000-00003EDB0000}"/>
    <cellStyle name="Total 2 3 4 4 2 3" xfId="56139" xr:uid="{00000000-0005-0000-0000-00003FDB0000}"/>
    <cellStyle name="Total 2 3 4 4 3" xfId="34119" xr:uid="{00000000-0005-0000-0000-000040DB0000}"/>
    <cellStyle name="Total 2 3 4 4 3 2" xfId="56141" xr:uid="{00000000-0005-0000-0000-000041DB0000}"/>
    <cellStyle name="Total 2 3 4 4 4" xfId="36351" xr:uid="{00000000-0005-0000-0000-000042DB0000}"/>
    <cellStyle name="Total 2 3 4 4 5" xfId="56138" xr:uid="{00000000-0005-0000-0000-000043DB0000}"/>
    <cellStyle name="Total 2 3 4 5" xfId="34120" xr:uid="{00000000-0005-0000-0000-000044DB0000}"/>
    <cellStyle name="Total 2 3 4 5 2" xfId="56143" xr:uid="{00000000-0005-0000-0000-000045DB0000}"/>
    <cellStyle name="Total 2 3 4 5 3" xfId="56142" xr:uid="{00000000-0005-0000-0000-000046DB0000}"/>
    <cellStyle name="Total 2 3 4 6" xfId="36346" xr:uid="{00000000-0005-0000-0000-000047DB0000}"/>
    <cellStyle name="Total 2 3 4 6 2" xfId="56144" xr:uid="{00000000-0005-0000-0000-000048DB0000}"/>
    <cellStyle name="Total 2 3 4 7" xfId="56125" xr:uid="{00000000-0005-0000-0000-000049DB0000}"/>
    <cellStyle name="Total 2 3 5" xfId="34121" xr:uid="{00000000-0005-0000-0000-00004ADB0000}"/>
    <cellStyle name="Total 2 3 5 2" xfId="34122" xr:uid="{00000000-0005-0000-0000-00004BDB0000}"/>
    <cellStyle name="Total 2 3 5 2 2" xfId="34123" xr:uid="{00000000-0005-0000-0000-00004CDB0000}"/>
    <cellStyle name="Total 2 3 5 2 2 2" xfId="34124" xr:uid="{00000000-0005-0000-0000-00004DDB0000}"/>
    <cellStyle name="Total 2 3 5 2 2 2 2" xfId="56148" xr:uid="{00000000-0005-0000-0000-00004EDB0000}"/>
    <cellStyle name="Total 2 3 5 2 2 3" xfId="36354" xr:uid="{00000000-0005-0000-0000-00004FDB0000}"/>
    <cellStyle name="Total 2 3 5 2 2 4" xfId="56147" xr:uid="{00000000-0005-0000-0000-000050DB0000}"/>
    <cellStyle name="Total 2 3 5 2 3" xfId="34125" xr:uid="{00000000-0005-0000-0000-000051DB0000}"/>
    <cellStyle name="Total 2 3 5 2 3 2" xfId="56150" xr:uid="{00000000-0005-0000-0000-000052DB0000}"/>
    <cellStyle name="Total 2 3 5 2 3 3" xfId="56149" xr:uid="{00000000-0005-0000-0000-000053DB0000}"/>
    <cellStyle name="Total 2 3 5 2 4" xfId="36353" xr:uid="{00000000-0005-0000-0000-000054DB0000}"/>
    <cellStyle name="Total 2 3 5 2 4 2" xfId="56151" xr:uid="{00000000-0005-0000-0000-000055DB0000}"/>
    <cellStyle name="Total 2 3 5 2 5" xfId="56146" xr:uid="{00000000-0005-0000-0000-000056DB0000}"/>
    <cellStyle name="Total 2 3 5 3" xfId="34126" xr:uid="{00000000-0005-0000-0000-000057DB0000}"/>
    <cellStyle name="Total 2 3 5 3 2" xfId="34127" xr:uid="{00000000-0005-0000-0000-000058DB0000}"/>
    <cellStyle name="Total 2 3 5 3 2 2" xfId="34128" xr:uid="{00000000-0005-0000-0000-000059DB0000}"/>
    <cellStyle name="Total 2 3 5 3 2 2 2" xfId="56154" xr:uid="{00000000-0005-0000-0000-00005ADB0000}"/>
    <cellStyle name="Total 2 3 5 3 2 3" xfId="36356" xr:uid="{00000000-0005-0000-0000-00005BDB0000}"/>
    <cellStyle name="Total 2 3 5 3 2 4" xfId="56153" xr:uid="{00000000-0005-0000-0000-00005CDB0000}"/>
    <cellStyle name="Total 2 3 5 3 3" xfId="34129" xr:uid="{00000000-0005-0000-0000-00005DDB0000}"/>
    <cellStyle name="Total 2 3 5 3 3 2" xfId="56156" xr:uid="{00000000-0005-0000-0000-00005EDB0000}"/>
    <cellStyle name="Total 2 3 5 3 3 3" xfId="56155" xr:uid="{00000000-0005-0000-0000-00005FDB0000}"/>
    <cellStyle name="Total 2 3 5 3 4" xfId="36355" xr:uid="{00000000-0005-0000-0000-000060DB0000}"/>
    <cellStyle name="Total 2 3 5 3 4 2" xfId="56157" xr:uid="{00000000-0005-0000-0000-000061DB0000}"/>
    <cellStyle name="Total 2 3 5 3 5" xfId="56152" xr:uid="{00000000-0005-0000-0000-000062DB0000}"/>
    <cellStyle name="Total 2 3 5 4" xfId="34130" xr:uid="{00000000-0005-0000-0000-000063DB0000}"/>
    <cellStyle name="Total 2 3 5 4 2" xfId="34131" xr:uid="{00000000-0005-0000-0000-000064DB0000}"/>
    <cellStyle name="Total 2 3 5 4 2 2" xfId="56159" xr:uid="{00000000-0005-0000-0000-000065DB0000}"/>
    <cellStyle name="Total 2 3 5 4 3" xfId="36357" xr:uid="{00000000-0005-0000-0000-000066DB0000}"/>
    <cellStyle name="Total 2 3 5 4 4" xfId="56158" xr:uid="{00000000-0005-0000-0000-000067DB0000}"/>
    <cellStyle name="Total 2 3 5 5" xfId="34132" xr:uid="{00000000-0005-0000-0000-000068DB0000}"/>
    <cellStyle name="Total 2 3 5 5 2" xfId="56161" xr:uid="{00000000-0005-0000-0000-000069DB0000}"/>
    <cellStyle name="Total 2 3 5 5 3" xfId="56160" xr:uid="{00000000-0005-0000-0000-00006ADB0000}"/>
    <cellStyle name="Total 2 3 5 6" xfId="36352" xr:uid="{00000000-0005-0000-0000-00006BDB0000}"/>
    <cellStyle name="Total 2 3 5 6 2" xfId="56162" xr:uid="{00000000-0005-0000-0000-00006CDB0000}"/>
    <cellStyle name="Total 2 3 5 7" xfId="56145" xr:uid="{00000000-0005-0000-0000-00006DDB0000}"/>
    <cellStyle name="Total 2 3 6" xfId="34133" xr:uid="{00000000-0005-0000-0000-00006EDB0000}"/>
    <cellStyle name="Total 2 3 6 2" xfId="34134" xr:uid="{00000000-0005-0000-0000-00006FDB0000}"/>
    <cellStyle name="Total 2 3 6 2 2" xfId="34135" xr:uid="{00000000-0005-0000-0000-000070DB0000}"/>
    <cellStyle name="Total 2 3 6 2 2 2" xfId="56165" xr:uid="{00000000-0005-0000-0000-000071DB0000}"/>
    <cellStyle name="Total 2 3 6 2 3" xfId="36359" xr:uid="{00000000-0005-0000-0000-000072DB0000}"/>
    <cellStyle name="Total 2 3 6 2 4" xfId="56164" xr:uid="{00000000-0005-0000-0000-000073DB0000}"/>
    <cellStyle name="Total 2 3 6 3" xfId="34136" xr:uid="{00000000-0005-0000-0000-000074DB0000}"/>
    <cellStyle name="Total 2 3 6 3 2" xfId="56167" xr:uid="{00000000-0005-0000-0000-000075DB0000}"/>
    <cellStyle name="Total 2 3 6 3 3" xfId="56166" xr:uid="{00000000-0005-0000-0000-000076DB0000}"/>
    <cellStyle name="Total 2 3 6 4" xfId="36358" xr:uid="{00000000-0005-0000-0000-000077DB0000}"/>
    <cellStyle name="Total 2 3 6 4 2" xfId="56168" xr:uid="{00000000-0005-0000-0000-000078DB0000}"/>
    <cellStyle name="Total 2 3 6 5" xfId="56163" xr:uid="{00000000-0005-0000-0000-000079DB0000}"/>
    <cellStyle name="Total 2 3 7" xfId="34137" xr:uid="{00000000-0005-0000-0000-00007ADB0000}"/>
    <cellStyle name="Total 2 3 7 2" xfId="34138" xr:uid="{00000000-0005-0000-0000-00007BDB0000}"/>
    <cellStyle name="Total 2 3 7 2 2" xfId="34139" xr:uid="{00000000-0005-0000-0000-00007CDB0000}"/>
    <cellStyle name="Total 2 3 7 2 2 2" xfId="56171" xr:uid="{00000000-0005-0000-0000-00007DDB0000}"/>
    <cellStyle name="Total 2 3 7 2 3" xfId="36361" xr:uid="{00000000-0005-0000-0000-00007EDB0000}"/>
    <cellStyle name="Total 2 3 7 2 4" xfId="56170" xr:uid="{00000000-0005-0000-0000-00007FDB0000}"/>
    <cellStyle name="Total 2 3 7 3" xfId="34140" xr:uid="{00000000-0005-0000-0000-000080DB0000}"/>
    <cellStyle name="Total 2 3 7 3 2" xfId="56173" xr:uid="{00000000-0005-0000-0000-000081DB0000}"/>
    <cellStyle name="Total 2 3 7 3 3" xfId="56172" xr:uid="{00000000-0005-0000-0000-000082DB0000}"/>
    <cellStyle name="Total 2 3 7 4" xfId="36360" xr:uid="{00000000-0005-0000-0000-000083DB0000}"/>
    <cellStyle name="Total 2 3 7 4 2" xfId="56174" xr:uid="{00000000-0005-0000-0000-000084DB0000}"/>
    <cellStyle name="Total 2 3 7 5" xfId="56169" xr:uid="{00000000-0005-0000-0000-000085DB0000}"/>
    <cellStyle name="Total 2 3 8" xfId="34141" xr:uid="{00000000-0005-0000-0000-000086DB0000}"/>
    <cellStyle name="Total 2 3 8 2" xfId="36362" xr:uid="{00000000-0005-0000-0000-000087DB0000}"/>
    <cellStyle name="Total 2 3 9" xfId="34142" xr:uid="{00000000-0005-0000-0000-000088DB0000}"/>
    <cellStyle name="Total 2 3 9 2" xfId="34143" xr:uid="{00000000-0005-0000-0000-000089DB0000}"/>
    <cellStyle name="Total 2 3 9 2 2" xfId="34144" xr:uid="{00000000-0005-0000-0000-00008ADB0000}"/>
    <cellStyle name="Total 2 3 9 2 2 2" xfId="56177" xr:uid="{00000000-0005-0000-0000-00008BDB0000}"/>
    <cellStyle name="Total 2 3 9 2 3" xfId="56176" xr:uid="{00000000-0005-0000-0000-00008CDB0000}"/>
    <cellStyle name="Total 2 3 9 3" xfId="34145" xr:uid="{00000000-0005-0000-0000-00008DDB0000}"/>
    <cellStyle name="Total 2 3 9 3 2" xfId="56179" xr:uid="{00000000-0005-0000-0000-00008EDB0000}"/>
    <cellStyle name="Total 2 3 9 3 3" xfId="56178" xr:uid="{00000000-0005-0000-0000-00008FDB0000}"/>
    <cellStyle name="Total 2 3 9 4" xfId="36363" xr:uid="{00000000-0005-0000-0000-000090DB0000}"/>
    <cellStyle name="Total 2 3 9 4 2" xfId="56180" xr:uid="{00000000-0005-0000-0000-000091DB0000}"/>
    <cellStyle name="Total 2 3 9 5" xfId="56175" xr:uid="{00000000-0005-0000-0000-000092DB0000}"/>
    <cellStyle name="Total 2 4" xfId="34146" xr:uid="{00000000-0005-0000-0000-000093DB0000}"/>
    <cellStyle name="Total 2 4 10" xfId="56181" xr:uid="{00000000-0005-0000-0000-000094DB0000}"/>
    <cellStyle name="Total 2 4 2" xfId="34147" xr:uid="{00000000-0005-0000-0000-000095DB0000}"/>
    <cellStyle name="Total 2 4 2 2" xfId="34148" xr:uid="{00000000-0005-0000-0000-000096DB0000}"/>
    <cellStyle name="Total 2 4 2 2 2" xfId="34149" xr:uid="{00000000-0005-0000-0000-000097DB0000}"/>
    <cellStyle name="Total 2 4 2 2 2 2" xfId="34150" xr:uid="{00000000-0005-0000-0000-000098DB0000}"/>
    <cellStyle name="Total 2 4 2 2 2 2 2" xfId="36367" xr:uid="{00000000-0005-0000-0000-000099DB0000}"/>
    <cellStyle name="Total 2 4 2 2 2 2 3" xfId="56185" xr:uid="{00000000-0005-0000-0000-00009ADB0000}"/>
    <cellStyle name="Total 2 4 2 2 2 3" xfId="36366" xr:uid="{00000000-0005-0000-0000-00009BDB0000}"/>
    <cellStyle name="Total 2 4 2 2 2 4" xfId="56184" xr:uid="{00000000-0005-0000-0000-00009CDB0000}"/>
    <cellStyle name="Total 2 4 2 2 3" xfId="34151" xr:uid="{00000000-0005-0000-0000-00009DDB0000}"/>
    <cellStyle name="Total 2 4 2 2 3 2" xfId="36369" xr:uid="{00000000-0005-0000-0000-00009EDB0000}"/>
    <cellStyle name="Total 2 4 2 2 3 2 2" xfId="56187" xr:uid="{00000000-0005-0000-0000-00009FDB0000}"/>
    <cellStyle name="Total 2 4 2 2 3 3" xfId="36368" xr:uid="{00000000-0005-0000-0000-0000A0DB0000}"/>
    <cellStyle name="Total 2 4 2 2 3 4" xfId="56186" xr:uid="{00000000-0005-0000-0000-0000A1DB0000}"/>
    <cellStyle name="Total 2 4 2 2 4" xfId="36370" xr:uid="{00000000-0005-0000-0000-0000A2DB0000}"/>
    <cellStyle name="Total 2 4 2 2 4 2" xfId="56188" xr:uid="{00000000-0005-0000-0000-0000A3DB0000}"/>
    <cellStyle name="Total 2 4 2 2 5" xfId="36365" xr:uid="{00000000-0005-0000-0000-0000A4DB0000}"/>
    <cellStyle name="Total 2 4 2 2 6" xfId="56183" xr:uid="{00000000-0005-0000-0000-0000A5DB0000}"/>
    <cellStyle name="Total 2 4 2 3" xfId="34152" xr:uid="{00000000-0005-0000-0000-0000A6DB0000}"/>
    <cellStyle name="Total 2 4 2 3 2" xfId="34153" xr:uid="{00000000-0005-0000-0000-0000A7DB0000}"/>
    <cellStyle name="Total 2 4 2 3 2 2" xfId="34154" xr:uid="{00000000-0005-0000-0000-0000A8DB0000}"/>
    <cellStyle name="Total 2 4 2 3 2 2 2" xfId="36373" xr:uid="{00000000-0005-0000-0000-0000A9DB0000}"/>
    <cellStyle name="Total 2 4 2 3 2 2 3" xfId="56191" xr:uid="{00000000-0005-0000-0000-0000AADB0000}"/>
    <cellStyle name="Total 2 4 2 3 2 3" xfId="36372" xr:uid="{00000000-0005-0000-0000-0000ABDB0000}"/>
    <cellStyle name="Total 2 4 2 3 2 4" xfId="56190" xr:uid="{00000000-0005-0000-0000-0000ACDB0000}"/>
    <cellStyle name="Total 2 4 2 3 3" xfId="34155" xr:uid="{00000000-0005-0000-0000-0000ADDB0000}"/>
    <cellStyle name="Total 2 4 2 3 3 2" xfId="36375" xr:uid="{00000000-0005-0000-0000-0000AEDB0000}"/>
    <cellStyle name="Total 2 4 2 3 3 2 2" xfId="56193" xr:uid="{00000000-0005-0000-0000-0000AFDB0000}"/>
    <cellStyle name="Total 2 4 2 3 3 3" xfId="36374" xr:uid="{00000000-0005-0000-0000-0000B0DB0000}"/>
    <cellStyle name="Total 2 4 2 3 3 4" xfId="56192" xr:uid="{00000000-0005-0000-0000-0000B1DB0000}"/>
    <cellStyle name="Total 2 4 2 3 4" xfId="36376" xr:uid="{00000000-0005-0000-0000-0000B2DB0000}"/>
    <cellStyle name="Total 2 4 2 3 4 2" xfId="56194" xr:uid="{00000000-0005-0000-0000-0000B3DB0000}"/>
    <cellStyle name="Total 2 4 2 3 5" xfId="36371" xr:uid="{00000000-0005-0000-0000-0000B4DB0000}"/>
    <cellStyle name="Total 2 4 2 3 6" xfId="56189" xr:uid="{00000000-0005-0000-0000-0000B5DB0000}"/>
    <cellStyle name="Total 2 4 2 4" xfId="34156" xr:uid="{00000000-0005-0000-0000-0000B6DB0000}"/>
    <cellStyle name="Total 2 4 2 4 2" xfId="34157" xr:uid="{00000000-0005-0000-0000-0000B7DB0000}"/>
    <cellStyle name="Total 2 4 2 4 2 2" xfId="34158" xr:uid="{00000000-0005-0000-0000-0000B8DB0000}"/>
    <cellStyle name="Total 2 4 2 4 2 2 2" xfId="56197" xr:uid="{00000000-0005-0000-0000-0000B9DB0000}"/>
    <cellStyle name="Total 2 4 2 4 2 3" xfId="36378" xr:uid="{00000000-0005-0000-0000-0000BADB0000}"/>
    <cellStyle name="Total 2 4 2 4 2 4" xfId="56196" xr:uid="{00000000-0005-0000-0000-0000BBDB0000}"/>
    <cellStyle name="Total 2 4 2 4 3" xfId="34159" xr:uid="{00000000-0005-0000-0000-0000BCDB0000}"/>
    <cellStyle name="Total 2 4 2 4 3 2" xfId="56198" xr:uid="{00000000-0005-0000-0000-0000BDDB0000}"/>
    <cellStyle name="Total 2 4 2 4 4" xfId="36377" xr:uid="{00000000-0005-0000-0000-0000BEDB0000}"/>
    <cellStyle name="Total 2 4 2 4 5" xfId="56195" xr:uid="{00000000-0005-0000-0000-0000BFDB0000}"/>
    <cellStyle name="Total 2 4 2 5" xfId="34160" xr:uid="{00000000-0005-0000-0000-0000C0DB0000}"/>
    <cellStyle name="Total 2 4 2 5 2" xfId="36380" xr:uid="{00000000-0005-0000-0000-0000C1DB0000}"/>
    <cellStyle name="Total 2 4 2 5 2 2" xfId="56200" xr:uid="{00000000-0005-0000-0000-0000C2DB0000}"/>
    <cellStyle name="Total 2 4 2 5 3" xfId="36379" xr:uid="{00000000-0005-0000-0000-0000C3DB0000}"/>
    <cellStyle name="Total 2 4 2 5 4" xfId="56199" xr:uid="{00000000-0005-0000-0000-0000C4DB0000}"/>
    <cellStyle name="Total 2 4 2 6" xfId="36381" xr:uid="{00000000-0005-0000-0000-0000C5DB0000}"/>
    <cellStyle name="Total 2 4 2 6 2" xfId="56201" xr:uid="{00000000-0005-0000-0000-0000C6DB0000}"/>
    <cellStyle name="Total 2 4 2 7" xfId="36364" xr:uid="{00000000-0005-0000-0000-0000C7DB0000}"/>
    <cellStyle name="Total 2 4 2 8" xfId="56182" xr:uid="{00000000-0005-0000-0000-0000C8DB0000}"/>
    <cellStyle name="Total 2 4 3" xfId="34161" xr:uid="{00000000-0005-0000-0000-0000C9DB0000}"/>
    <cellStyle name="Total 2 4 3 2" xfId="34162" xr:uid="{00000000-0005-0000-0000-0000CADB0000}"/>
    <cellStyle name="Total 2 4 3 2 2" xfId="34163" xr:uid="{00000000-0005-0000-0000-0000CBDB0000}"/>
    <cellStyle name="Total 2 4 3 2 2 2" xfId="34164" xr:uid="{00000000-0005-0000-0000-0000CCDB0000}"/>
    <cellStyle name="Total 2 4 3 2 2 2 2" xfId="36385" xr:uid="{00000000-0005-0000-0000-0000CDDB0000}"/>
    <cellStyle name="Total 2 4 3 2 2 2 3" xfId="56205" xr:uid="{00000000-0005-0000-0000-0000CEDB0000}"/>
    <cellStyle name="Total 2 4 3 2 2 3" xfId="36384" xr:uid="{00000000-0005-0000-0000-0000CFDB0000}"/>
    <cellStyle name="Total 2 4 3 2 2 4" xfId="56204" xr:uid="{00000000-0005-0000-0000-0000D0DB0000}"/>
    <cellStyle name="Total 2 4 3 2 3" xfId="34165" xr:uid="{00000000-0005-0000-0000-0000D1DB0000}"/>
    <cellStyle name="Total 2 4 3 2 3 2" xfId="36387" xr:uid="{00000000-0005-0000-0000-0000D2DB0000}"/>
    <cellStyle name="Total 2 4 3 2 3 2 2" xfId="56207" xr:uid="{00000000-0005-0000-0000-0000D3DB0000}"/>
    <cellStyle name="Total 2 4 3 2 3 3" xfId="36386" xr:uid="{00000000-0005-0000-0000-0000D4DB0000}"/>
    <cellStyle name="Total 2 4 3 2 3 4" xfId="56206" xr:uid="{00000000-0005-0000-0000-0000D5DB0000}"/>
    <cellStyle name="Total 2 4 3 2 4" xfId="36388" xr:uid="{00000000-0005-0000-0000-0000D6DB0000}"/>
    <cellStyle name="Total 2 4 3 2 4 2" xfId="56208" xr:uid="{00000000-0005-0000-0000-0000D7DB0000}"/>
    <cellStyle name="Total 2 4 3 2 5" xfId="36383" xr:uid="{00000000-0005-0000-0000-0000D8DB0000}"/>
    <cellStyle name="Total 2 4 3 2 6" xfId="56203" xr:uid="{00000000-0005-0000-0000-0000D9DB0000}"/>
    <cellStyle name="Total 2 4 3 3" xfId="34166" xr:uid="{00000000-0005-0000-0000-0000DADB0000}"/>
    <cellStyle name="Total 2 4 3 3 2" xfId="34167" xr:uid="{00000000-0005-0000-0000-0000DBDB0000}"/>
    <cellStyle name="Total 2 4 3 3 2 2" xfId="34168" xr:uid="{00000000-0005-0000-0000-0000DCDB0000}"/>
    <cellStyle name="Total 2 4 3 3 2 2 2" xfId="36391" xr:uid="{00000000-0005-0000-0000-0000DDDB0000}"/>
    <cellStyle name="Total 2 4 3 3 2 2 3" xfId="56211" xr:uid="{00000000-0005-0000-0000-0000DEDB0000}"/>
    <cellStyle name="Total 2 4 3 3 2 3" xfId="36390" xr:uid="{00000000-0005-0000-0000-0000DFDB0000}"/>
    <cellStyle name="Total 2 4 3 3 2 4" xfId="56210" xr:uid="{00000000-0005-0000-0000-0000E0DB0000}"/>
    <cellStyle name="Total 2 4 3 3 3" xfId="34169" xr:uid="{00000000-0005-0000-0000-0000E1DB0000}"/>
    <cellStyle name="Total 2 4 3 3 3 2" xfId="36393" xr:uid="{00000000-0005-0000-0000-0000E2DB0000}"/>
    <cellStyle name="Total 2 4 3 3 3 2 2" xfId="56213" xr:uid="{00000000-0005-0000-0000-0000E3DB0000}"/>
    <cellStyle name="Total 2 4 3 3 3 3" xfId="36392" xr:uid="{00000000-0005-0000-0000-0000E4DB0000}"/>
    <cellStyle name="Total 2 4 3 3 3 4" xfId="56212" xr:uid="{00000000-0005-0000-0000-0000E5DB0000}"/>
    <cellStyle name="Total 2 4 3 3 4" xfId="36394" xr:uid="{00000000-0005-0000-0000-0000E6DB0000}"/>
    <cellStyle name="Total 2 4 3 3 4 2" xfId="56214" xr:uid="{00000000-0005-0000-0000-0000E7DB0000}"/>
    <cellStyle name="Total 2 4 3 3 5" xfId="36389" xr:uid="{00000000-0005-0000-0000-0000E8DB0000}"/>
    <cellStyle name="Total 2 4 3 3 6" xfId="56209" xr:uid="{00000000-0005-0000-0000-0000E9DB0000}"/>
    <cellStyle name="Total 2 4 3 4" xfId="34170" xr:uid="{00000000-0005-0000-0000-0000EADB0000}"/>
    <cellStyle name="Total 2 4 3 4 2" xfId="34171" xr:uid="{00000000-0005-0000-0000-0000EBDB0000}"/>
    <cellStyle name="Total 2 4 3 4 2 2" xfId="36396" xr:uid="{00000000-0005-0000-0000-0000ECDB0000}"/>
    <cellStyle name="Total 2 4 3 4 2 3" xfId="56216" xr:uid="{00000000-0005-0000-0000-0000EDDB0000}"/>
    <cellStyle name="Total 2 4 3 4 3" xfId="36395" xr:uid="{00000000-0005-0000-0000-0000EEDB0000}"/>
    <cellStyle name="Total 2 4 3 4 4" xfId="56215" xr:uid="{00000000-0005-0000-0000-0000EFDB0000}"/>
    <cellStyle name="Total 2 4 3 5" xfId="34172" xr:uid="{00000000-0005-0000-0000-0000F0DB0000}"/>
    <cellStyle name="Total 2 4 3 5 2" xfId="36398" xr:uid="{00000000-0005-0000-0000-0000F1DB0000}"/>
    <cellStyle name="Total 2 4 3 5 2 2" xfId="56218" xr:uid="{00000000-0005-0000-0000-0000F2DB0000}"/>
    <cellStyle name="Total 2 4 3 5 3" xfId="36397" xr:uid="{00000000-0005-0000-0000-0000F3DB0000}"/>
    <cellStyle name="Total 2 4 3 5 4" xfId="56217" xr:uid="{00000000-0005-0000-0000-0000F4DB0000}"/>
    <cellStyle name="Total 2 4 3 6" xfId="36399" xr:uid="{00000000-0005-0000-0000-0000F5DB0000}"/>
    <cellStyle name="Total 2 4 3 6 2" xfId="56219" xr:uid="{00000000-0005-0000-0000-0000F6DB0000}"/>
    <cellStyle name="Total 2 4 3 7" xfId="36382" xr:uid="{00000000-0005-0000-0000-0000F7DB0000}"/>
    <cellStyle name="Total 2 4 3 8" xfId="56202" xr:uid="{00000000-0005-0000-0000-0000F8DB0000}"/>
    <cellStyle name="Total 2 4 4" xfId="34173" xr:uid="{00000000-0005-0000-0000-0000F9DB0000}"/>
    <cellStyle name="Total 2 4 4 2" xfId="34174" xr:uid="{00000000-0005-0000-0000-0000FADB0000}"/>
    <cellStyle name="Total 2 4 4 2 2" xfId="34175" xr:uid="{00000000-0005-0000-0000-0000FBDB0000}"/>
    <cellStyle name="Total 2 4 4 2 2 2" xfId="36402" xr:uid="{00000000-0005-0000-0000-0000FCDB0000}"/>
    <cellStyle name="Total 2 4 4 2 2 3" xfId="56222" xr:uid="{00000000-0005-0000-0000-0000FDDB0000}"/>
    <cellStyle name="Total 2 4 4 2 3" xfId="36401" xr:uid="{00000000-0005-0000-0000-0000FEDB0000}"/>
    <cellStyle name="Total 2 4 4 2 4" xfId="56221" xr:uid="{00000000-0005-0000-0000-0000FFDB0000}"/>
    <cellStyle name="Total 2 4 4 3" xfId="34176" xr:uid="{00000000-0005-0000-0000-000000DC0000}"/>
    <cellStyle name="Total 2 4 4 3 2" xfId="36404" xr:uid="{00000000-0005-0000-0000-000001DC0000}"/>
    <cellStyle name="Total 2 4 4 3 2 2" xfId="56224" xr:uid="{00000000-0005-0000-0000-000002DC0000}"/>
    <cellStyle name="Total 2 4 4 3 3" xfId="36403" xr:uid="{00000000-0005-0000-0000-000003DC0000}"/>
    <cellStyle name="Total 2 4 4 3 4" xfId="56223" xr:uid="{00000000-0005-0000-0000-000004DC0000}"/>
    <cellStyle name="Total 2 4 4 4" xfId="36405" xr:uid="{00000000-0005-0000-0000-000005DC0000}"/>
    <cellStyle name="Total 2 4 4 4 2" xfId="56225" xr:uid="{00000000-0005-0000-0000-000006DC0000}"/>
    <cellStyle name="Total 2 4 4 5" xfId="36400" xr:uid="{00000000-0005-0000-0000-000007DC0000}"/>
    <cellStyle name="Total 2 4 4 6" xfId="56220" xr:uid="{00000000-0005-0000-0000-000008DC0000}"/>
    <cellStyle name="Total 2 4 5" xfId="34177" xr:uid="{00000000-0005-0000-0000-000009DC0000}"/>
    <cellStyle name="Total 2 4 5 2" xfId="34178" xr:uid="{00000000-0005-0000-0000-00000ADC0000}"/>
    <cellStyle name="Total 2 4 5 2 2" xfId="34179" xr:uid="{00000000-0005-0000-0000-00000BDC0000}"/>
    <cellStyle name="Total 2 4 5 2 2 2" xfId="36408" xr:uid="{00000000-0005-0000-0000-00000CDC0000}"/>
    <cellStyle name="Total 2 4 5 2 2 3" xfId="56228" xr:uid="{00000000-0005-0000-0000-00000DDC0000}"/>
    <cellStyle name="Total 2 4 5 2 3" xfId="36407" xr:uid="{00000000-0005-0000-0000-00000EDC0000}"/>
    <cellStyle name="Total 2 4 5 2 4" xfId="56227" xr:uid="{00000000-0005-0000-0000-00000FDC0000}"/>
    <cellStyle name="Total 2 4 5 3" xfId="34180" xr:uid="{00000000-0005-0000-0000-000010DC0000}"/>
    <cellStyle name="Total 2 4 5 3 2" xfId="36410" xr:uid="{00000000-0005-0000-0000-000011DC0000}"/>
    <cellStyle name="Total 2 4 5 3 2 2" xfId="56230" xr:uid="{00000000-0005-0000-0000-000012DC0000}"/>
    <cellStyle name="Total 2 4 5 3 3" xfId="36409" xr:uid="{00000000-0005-0000-0000-000013DC0000}"/>
    <cellStyle name="Total 2 4 5 3 4" xfId="56229" xr:uid="{00000000-0005-0000-0000-000014DC0000}"/>
    <cellStyle name="Total 2 4 5 4" xfId="36411" xr:uid="{00000000-0005-0000-0000-000015DC0000}"/>
    <cellStyle name="Total 2 4 5 4 2" xfId="56231" xr:uid="{00000000-0005-0000-0000-000016DC0000}"/>
    <cellStyle name="Total 2 4 5 5" xfId="36406" xr:uid="{00000000-0005-0000-0000-000017DC0000}"/>
    <cellStyle name="Total 2 4 5 6" xfId="56226" xr:uid="{00000000-0005-0000-0000-000018DC0000}"/>
    <cellStyle name="Total 2 4 6" xfId="34181" xr:uid="{00000000-0005-0000-0000-000019DC0000}"/>
    <cellStyle name="Total 2 4 6 2" xfId="34182" xr:uid="{00000000-0005-0000-0000-00001ADC0000}"/>
    <cellStyle name="Total 2 4 6 2 2" xfId="34183" xr:uid="{00000000-0005-0000-0000-00001BDC0000}"/>
    <cellStyle name="Total 2 4 6 2 2 2" xfId="56234" xr:uid="{00000000-0005-0000-0000-00001CDC0000}"/>
    <cellStyle name="Total 2 4 6 2 3" xfId="36413" xr:uid="{00000000-0005-0000-0000-00001DDC0000}"/>
    <cellStyle name="Total 2 4 6 2 4" xfId="56233" xr:uid="{00000000-0005-0000-0000-00001EDC0000}"/>
    <cellStyle name="Total 2 4 6 3" xfId="34184" xr:uid="{00000000-0005-0000-0000-00001FDC0000}"/>
    <cellStyle name="Total 2 4 6 3 2" xfId="56235" xr:uid="{00000000-0005-0000-0000-000020DC0000}"/>
    <cellStyle name="Total 2 4 6 4" xfId="36412" xr:uid="{00000000-0005-0000-0000-000021DC0000}"/>
    <cellStyle name="Total 2 4 6 5" xfId="56232" xr:uid="{00000000-0005-0000-0000-000022DC0000}"/>
    <cellStyle name="Total 2 4 7" xfId="34185" xr:uid="{00000000-0005-0000-0000-000023DC0000}"/>
    <cellStyle name="Total 2 4 7 2" xfId="34186" xr:uid="{00000000-0005-0000-0000-000024DC0000}"/>
    <cellStyle name="Total 2 4 7 2 2" xfId="36415" xr:uid="{00000000-0005-0000-0000-000025DC0000}"/>
    <cellStyle name="Total 2 4 7 2 3" xfId="56237" xr:uid="{00000000-0005-0000-0000-000026DC0000}"/>
    <cellStyle name="Total 2 4 7 3" xfId="36414" xr:uid="{00000000-0005-0000-0000-000027DC0000}"/>
    <cellStyle name="Total 2 4 7 4" xfId="56236" xr:uid="{00000000-0005-0000-0000-000028DC0000}"/>
    <cellStyle name="Total 2 4 8" xfId="34187" xr:uid="{00000000-0005-0000-0000-000029DC0000}"/>
    <cellStyle name="Total 2 4 8 2" xfId="36416" xr:uid="{00000000-0005-0000-0000-00002ADC0000}"/>
    <cellStyle name="Total 2 4 8 2 2" xfId="56239" xr:uid="{00000000-0005-0000-0000-00002BDC0000}"/>
    <cellStyle name="Total 2 4 8 3" xfId="56238" xr:uid="{00000000-0005-0000-0000-00002CDC0000}"/>
    <cellStyle name="Total 2 4 9" xfId="36417" xr:uid="{00000000-0005-0000-0000-00002DDC0000}"/>
    <cellStyle name="Total 2 4 9 2" xfId="56240" xr:uid="{00000000-0005-0000-0000-00002EDC0000}"/>
    <cellStyle name="Total 2 5" xfId="34188" xr:uid="{00000000-0005-0000-0000-00002FDC0000}"/>
    <cellStyle name="Total 2 5 10" xfId="56241" xr:uid="{00000000-0005-0000-0000-000030DC0000}"/>
    <cellStyle name="Total 2 5 2" xfId="34189" xr:uid="{00000000-0005-0000-0000-000031DC0000}"/>
    <cellStyle name="Total 2 5 2 2" xfId="34190" xr:uid="{00000000-0005-0000-0000-000032DC0000}"/>
    <cellStyle name="Total 2 5 2 2 2" xfId="34191" xr:uid="{00000000-0005-0000-0000-000033DC0000}"/>
    <cellStyle name="Total 2 5 2 2 2 2" xfId="34192" xr:uid="{00000000-0005-0000-0000-000034DC0000}"/>
    <cellStyle name="Total 2 5 2 2 2 2 2" xfId="36421" xr:uid="{00000000-0005-0000-0000-000035DC0000}"/>
    <cellStyle name="Total 2 5 2 2 2 2 3" xfId="56245" xr:uid="{00000000-0005-0000-0000-000036DC0000}"/>
    <cellStyle name="Total 2 5 2 2 2 3" xfId="36420" xr:uid="{00000000-0005-0000-0000-000037DC0000}"/>
    <cellStyle name="Total 2 5 2 2 2 4" xfId="56244" xr:uid="{00000000-0005-0000-0000-000038DC0000}"/>
    <cellStyle name="Total 2 5 2 2 3" xfId="34193" xr:uid="{00000000-0005-0000-0000-000039DC0000}"/>
    <cellStyle name="Total 2 5 2 2 3 2" xfId="36423" xr:uid="{00000000-0005-0000-0000-00003ADC0000}"/>
    <cellStyle name="Total 2 5 2 2 3 3" xfId="36422" xr:uid="{00000000-0005-0000-0000-00003BDC0000}"/>
    <cellStyle name="Total 2 5 2 2 3 4" xfId="56246" xr:uid="{00000000-0005-0000-0000-00003CDC0000}"/>
    <cellStyle name="Total 2 5 2 2 4" xfId="36424" xr:uid="{00000000-0005-0000-0000-00003DDC0000}"/>
    <cellStyle name="Total 2 5 2 2 5" xfId="36419" xr:uid="{00000000-0005-0000-0000-00003EDC0000}"/>
    <cellStyle name="Total 2 5 2 2 6" xfId="56243" xr:uid="{00000000-0005-0000-0000-00003FDC0000}"/>
    <cellStyle name="Total 2 5 2 3" xfId="34194" xr:uid="{00000000-0005-0000-0000-000040DC0000}"/>
    <cellStyle name="Total 2 5 2 3 2" xfId="36426" xr:uid="{00000000-0005-0000-0000-000041DC0000}"/>
    <cellStyle name="Total 2 5 2 3 2 2" xfId="36427" xr:uid="{00000000-0005-0000-0000-000042DC0000}"/>
    <cellStyle name="Total 2 5 2 3 2 3" xfId="56248" xr:uid="{00000000-0005-0000-0000-000043DC0000}"/>
    <cellStyle name="Total 2 5 2 3 3" xfId="36428" xr:uid="{00000000-0005-0000-0000-000044DC0000}"/>
    <cellStyle name="Total 2 5 2 3 3 2" xfId="36429" xr:uid="{00000000-0005-0000-0000-000045DC0000}"/>
    <cellStyle name="Total 2 5 2 3 4" xfId="36430" xr:uid="{00000000-0005-0000-0000-000046DC0000}"/>
    <cellStyle name="Total 2 5 2 3 5" xfId="36425" xr:uid="{00000000-0005-0000-0000-000047DC0000}"/>
    <cellStyle name="Total 2 5 2 3 6" xfId="56247" xr:uid="{00000000-0005-0000-0000-000048DC0000}"/>
    <cellStyle name="Total 2 5 2 4" xfId="36431" xr:uid="{00000000-0005-0000-0000-000049DC0000}"/>
    <cellStyle name="Total 2 5 2 4 2" xfId="36432" xr:uid="{00000000-0005-0000-0000-00004ADC0000}"/>
    <cellStyle name="Total 2 5 2 4 3" xfId="56249" xr:uid="{00000000-0005-0000-0000-00004BDC0000}"/>
    <cellStyle name="Total 2 5 2 5" xfId="36433" xr:uid="{00000000-0005-0000-0000-00004CDC0000}"/>
    <cellStyle name="Total 2 5 2 5 2" xfId="36434" xr:uid="{00000000-0005-0000-0000-00004DDC0000}"/>
    <cellStyle name="Total 2 5 2 6" xfId="36435" xr:uid="{00000000-0005-0000-0000-00004EDC0000}"/>
    <cellStyle name="Total 2 5 2 7" xfId="36418" xr:uid="{00000000-0005-0000-0000-00004FDC0000}"/>
    <cellStyle name="Total 2 5 2 8" xfId="56242" xr:uid="{00000000-0005-0000-0000-000050DC0000}"/>
    <cellStyle name="Total 2 5 3" xfId="34195" xr:uid="{00000000-0005-0000-0000-000051DC0000}"/>
    <cellStyle name="Total 2 5 3 2" xfId="34196" xr:uid="{00000000-0005-0000-0000-000052DC0000}"/>
    <cellStyle name="Total 2 5 3 2 2" xfId="34197" xr:uid="{00000000-0005-0000-0000-000053DC0000}"/>
    <cellStyle name="Total 2 5 3 2 2 2" xfId="36439" xr:uid="{00000000-0005-0000-0000-000054DC0000}"/>
    <cellStyle name="Total 2 5 3 2 2 3" xfId="36438" xr:uid="{00000000-0005-0000-0000-000055DC0000}"/>
    <cellStyle name="Total 2 5 3 2 2 4" xfId="56252" xr:uid="{00000000-0005-0000-0000-000056DC0000}"/>
    <cellStyle name="Total 2 5 3 2 3" xfId="36440" xr:uid="{00000000-0005-0000-0000-000057DC0000}"/>
    <cellStyle name="Total 2 5 3 2 3 2" xfId="36441" xr:uid="{00000000-0005-0000-0000-000058DC0000}"/>
    <cellStyle name="Total 2 5 3 2 4" xfId="36442" xr:uid="{00000000-0005-0000-0000-000059DC0000}"/>
    <cellStyle name="Total 2 5 3 2 5" xfId="36437" xr:uid="{00000000-0005-0000-0000-00005ADC0000}"/>
    <cellStyle name="Total 2 5 3 2 6" xfId="56251" xr:uid="{00000000-0005-0000-0000-00005BDC0000}"/>
    <cellStyle name="Total 2 5 3 3" xfId="34198" xr:uid="{00000000-0005-0000-0000-00005CDC0000}"/>
    <cellStyle name="Total 2 5 3 3 2" xfId="36444" xr:uid="{00000000-0005-0000-0000-00005DDC0000}"/>
    <cellStyle name="Total 2 5 3 3 2 2" xfId="36445" xr:uid="{00000000-0005-0000-0000-00005EDC0000}"/>
    <cellStyle name="Total 2 5 3 3 2 3" xfId="56254" xr:uid="{00000000-0005-0000-0000-00005FDC0000}"/>
    <cellStyle name="Total 2 5 3 3 3" xfId="36446" xr:uid="{00000000-0005-0000-0000-000060DC0000}"/>
    <cellStyle name="Total 2 5 3 3 3 2" xfId="36447" xr:uid="{00000000-0005-0000-0000-000061DC0000}"/>
    <cellStyle name="Total 2 5 3 3 4" xfId="36448" xr:uid="{00000000-0005-0000-0000-000062DC0000}"/>
    <cellStyle name="Total 2 5 3 3 5" xfId="36443" xr:uid="{00000000-0005-0000-0000-000063DC0000}"/>
    <cellStyle name="Total 2 5 3 3 6" xfId="56253" xr:uid="{00000000-0005-0000-0000-000064DC0000}"/>
    <cellStyle name="Total 2 5 3 4" xfId="36449" xr:uid="{00000000-0005-0000-0000-000065DC0000}"/>
    <cellStyle name="Total 2 5 3 4 2" xfId="36450" xr:uid="{00000000-0005-0000-0000-000066DC0000}"/>
    <cellStyle name="Total 2 5 3 4 3" xfId="56255" xr:uid="{00000000-0005-0000-0000-000067DC0000}"/>
    <cellStyle name="Total 2 5 3 5" xfId="36451" xr:uid="{00000000-0005-0000-0000-000068DC0000}"/>
    <cellStyle name="Total 2 5 3 5 2" xfId="36452" xr:uid="{00000000-0005-0000-0000-000069DC0000}"/>
    <cellStyle name="Total 2 5 3 6" xfId="36453" xr:uid="{00000000-0005-0000-0000-00006ADC0000}"/>
    <cellStyle name="Total 2 5 3 7" xfId="36436" xr:uid="{00000000-0005-0000-0000-00006BDC0000}"/>
    <cellStyle name="Total 2 5 3 8" xfId="56250" xr:uid="{00000000-0005-0000-0000-00006CDC0000}"/>
    <cellStyle name="Total 2 5 4" xfId="34199" xr:uid="{00000000-0005-0000-0000-00006DDC0000}"/>
    <cellStyle name="Total 2 5 4 2" xfId="36455" xr:uid="{00000000-0005-0000-0000-00006EDC0000}"/>
    <cellStyle name="Total 2 5 4 2 2" xfId="36456" xr:uid="{00000000-0005-0000-0000-00006FDC0000}"/>
    <cellStyle name="Total 2 5 4 3" xfId="36457" xr:uid="{00000000-0005-0000-0000-000070DC0000}"/>
    <cellStyle name="Total 2 5 4 3 2" xfId="36458" xr:uid="{00000000-0005-0000-0000-000071DC0000}"/>
    <cellStyle name="Total 2 5 4 4" xfId="36459" xr:uid="{00000000-0005-0000-0000-000072DC0000}"/>
    <cellStyle name="Total 2 5 4 5" xfId="36454" xr:uid="{00000000-0005-0000-0000-000073DC0000}"/>
    <cellStyle name="Total 2 5 5" xfId="34200" xr:uid="{00000000-0005-0000-0000-000074DC0000}"/>
    <cellStyle name="Total 2 5 5 2" xfId="34201" xr:uid="{00000000-0005-0000-0000-000075DC0000}"/>
    <cellStyle name="Total 2 5 5 2 2" xfId="34202" xr:uid="{00000000-0005-0000-0000-000076DC0000}"/>
    <cellStyle name="Total 2 5 5 2 2 2" xfId="36462" xr:uid="{00000000-0005-0000-0000-000077DC0000}"/>
    <cellStyle name="Total 2 5 5 2 2 3" xfId="56258" xr:uid="{00000000-0005-0000-0000-000078DC0000}"/>
    <cellStyle name="Total 2 5 5 2 3" xfId="36461" xr:uid="{00000000-0005-0000-0000-000079DC0000}"/>
    <cellStyle name="Total 2 5 5 2 4" xfId="56257" xr:uid="{00000000-0005-0000-0000-00007ADC0000}"/>
    <cellStyle name="Total 2 5 5 3" xfId="34203" xr:uid="{00000000-0005-0000-0000-00007BDC0000}"/>
    <cellStyle name="Total 2 5 5 3 2" xfId="36464" xr:uid="{00000000-0005-0000-0000-00007CDC0000}"/>
    <cellStyle name="Total 2 5 5 3 3" xfId="36463" xr:uid="{00000000-0005-0000-0000-00007DDC0000}"/>
    <cellStyle name="Total 2 5 5 3 4" xfId="56259" xr:uid="{00000000-0005-0000-0000-00007EDC0000}"/>
    <cellStyle name="Total 2 5 5 4" xfId="36465" xr:uid="{00000000-0005-0000-0000-00007FDC0000}"/>
    <cellStyle name="Total 2 5 5 5" xfId="36460" xr:uid="{00000000-0005-0000-0000-000080DC0000}"/>
    <cellStyle name="Total 2 5 5 6" xfId="56256" xr:uid="{00000000-0005-0000-0000-000081DC0000}"/>
    <cellStyle name="Total 2 5 6" xfId="34204" xr:uid="{00000000-0005-0000-0000-000082DC0000}"/>
    <cellStyle name="Total 2 5 6 2" xfId="34205" xr:uid="{00000000-0005-0000-0000-000083DC0000}"/>
    <cellStyle name="Total 2 5 6 2 2" xfId="36467" xr:uid="{00000000-0005-0000-0000-000084DC0000}"/>
    <cellStyle name="Total 2 5 6 2 3" xfId="56261" xr:uid="{00000000-0005-0000-0000-000085DC0000}"/>
    <cellStyle name="Total 2 5 6 3" xfId="36466" xr:uid="{00000000-0005-0000-0000-000086DC0000}"/>
    <cellStyle name="Total 2 5 6 4" xfId="56260" xr:uid="{00000000-0005-0000-0000-000087DC0000}"/>
    <cellStyle name="Total 2 5 7" xfId="36468" xr:uid="{00000000-0005-0000-0000-000088DC0000}"/>
    <cellStyle name="Total 2 5 7 2" xfId="36469" xr:uid="{00000000-0005-0000-0000-000089DC0000}"/>
    <cellStyle name="Total 2 5 7 2 2" xfId="56263" xr:uid="{00000000-0005-0000-0000-00008ADC0000}"/>
    <cellStyle name="Total 2 5 7 3" xfId="56262" xr:uid="{00000000-0005-0000-0000-00008BDC0000}"/>
    <cellStyle name="Total 2 5 8" xfId="36470" xr:uid="{00000000-0005-0000-0000-00008CDC0000}"/>
    <cellStyle name="Total 2 5 8 2" xfId="56264" xr:uid="{00000000-0005-0000-0000-00008DDC0000}"/>
    <cellStyle name="Total 2 5 9" xfId="36471" xr:uid="{00000000-0005-0000-0000-00008EDC0000}"/>
    <cellStyle name="Total 2 6" xfId="34206" xr:uid="{00000000-0005-0000-0000-00008FDC0000}"/>
    <cellStyle name="Total 2 6 10" xfId="56265" xr:uid="{00000000-0005-0000-0000-000090DC0000}"/>
    <cellStyle name="Total 2 6 2" xfId="34207" xr:uid="{00000000-0005-0000-0000-000091DC0000}"/>
    <cellStyle name="Total 2 6 2 2" xfId="34208" xr:uid="{00000000-0005-0000-0000-000092DC0000}"/>
    <cellStyle name="Total 2 6 2 2 2" xfId="34209" xr:uid="{00000000-0005-0000-0000-000093DC0000}"/>
    <cellStyle name="Total 2 6 2 2 2 2" xfId="34210" xr:uid="{00000000-0005-0000-0000-000094DC0000}"/>
    <cellStyle name="Total 2 6 2 2 2 2 2" xfId="36475" xr:uid="{00000000-0005-0000-0000-000095DC0000}"/>
    <cellStyle name="Total 2 6 2 2 2 2 3" xfId="56269" xr:uid="{00000000-0005-0000-0000-000096DC0000}"/>
    <cellStyle name="Total 2 6 2 2 2 3" xfId="36474" xr:uid="{00000000-0005-0000-0000-000097DC0000}"/>
    <cellStyle name="Total 2 6 2 2 2 4" xfId="56268" xr:uid="{00000000-0005-0000-0000-000098DC0000}"/>
    <cellStyle name="Total 2 6 2 2 3" xfId="34211" xr:uid="{00000000-0005-0000-0000-000099DC0000}"/>
    <cellStyle name="Total 2 6 2 2 3 2" xfId="36477" xr:uid="{00000000-0005-0000-0000-00009ADC0000}"/>
    <cellStyle name="Total 2 6 2 2 3 3" xfId="36476" xr:uid="{00000000-0005-0000-0000-00009BDC0000}"/>
    <cellStyle name="Total 2 6 2 2 3 4" xfId="56270" xr:uid="{00000000-0005-0000-0000-00009CDC0000}"/>
    <cellStyle name="Total 2 6 2 2 4" xfId="36478" xr:uid="{00000000-0005-0000-0000-00009DDC0000}"/>
    <cellStyle name="Total 2 6 2 2 5" xfId="36473" xr:uid="{00000000-0005-0000-0000-00009EDC0000}"/>
    <cellStyle name="Total 2 6 2 2 6" xfId="56267" xr:uid="{00000000-0005-0000-0000-00009FDC0000}"/>
    <cellStyle name="Total 2 6 2 3" xfId="34212" xr:uid="{00000000-0005-0000-0000-0000A0DC0000}"/>
    <cellStyle name="Total 2 6 2 3 2" xfId="36480" xr:uid="{00000000-0005-0000-0000-0000A1DC0000}"/>
    <cellStyle name="Total 2 6 2 3 2 2" xfId="36481" xr:uid="{00000000-0005-0000-0000-0000A2DC0000}"/>
    <cellStyle name="Total 2 6 2 3 2 3" xfId="56272" xr:uid="{00000000-0005-0000-0000-0000A3DC0000}"/>
    <cellStyle name="Total 2 6 2 3 3" xfId="36482" xr:uid="{00000000-0005-0000-0000-0000A4DC0000}"/>
    <cellStyle name="Total 2 6 2 3 3 2" xfId="36483" xr:uid="{00000000-0005-0000-0000-0000A5DC0000}"/>
    <cellStyle name="Total 2 6 2 3 4" xfId="36484" xr:uid="{00000000-0005-0000-0000-0000A6DC0000}"/>
    <cellStyle name="Total 2 6 2 3 5" xfId="36479" xr:uid="{00000000-0005-0000-0000-0000A7DC0000}"/>
    <cellStyle name="Total 2 6 2 3 6" xfId="56271" xr:uid="{00000000-0005-0000-0000-0000A8DC0000}"/>
    <cellStyle name="Total 2 6 2 4" xfId="36485" xr:uid="{00000000-0005-0000-0000-0000A9DC0000}"/>
    <cellStyle name="Total 2 6 2 4 2" xfId="36486" xr:uid="{00000000-0005-0000-0000-0000AADC0000}"/>
    <cellStyle name="Total 2 6 2 4 3" xfId="56273" xr:uid="{00000000-0005-0000-0000-0000ABDC0000}"/>
    <cellStyle name="Total 2 6 2 5" xfId="36487" xr:uid="{00000000-0005-0000-0000-0000ACDC0000}"/>
    <cellStyle name="Total 2 6 2 5 2" xfId="36488" xr:uid="{00000000-0005-0000-0000-0000ADDC0000}"/>
    <cellStyle name="Total 2 6 2 6" xfId="36489" xr:uid="{00000000-0005-0000-0000-0000AEDC0000}"/>
    <cellStyle name="Total 2 6 2 7" xfId="36472" xr:uid="{00000000-0005-0000-0000-0000AFDC0000}"/>
    <cellStyle name="Total 2 6 2 8" xfId="56266" xr:uid="{00000000-0005-0000-0000-0000B0DC0000}"/>
    <cellStyle name="Total 2 6 3" xfId="34213" xr:uid="{00000000-0005-0000-0000-0000B1DC0000}"/>
    <cellStyle name="Total 2 6 3 2" xfId="34214" xr:uid="{00000000-0005-0000-0000-0000B2DC0000}"/>
    <cellStyle name="Total 2 6 3 2 2" xfId="34215" xr:uid="{00000000-0005-0000-0000-0000B3DC0000}"/>
    <cellStyle name="Total 2 6 3 2 2 2" xfId="36493" xr:uid="{00000000-0005-0000-0000-0000B4DC0000}"/>
    <cellStyle name="Total 2 6 3 2 2 3" xfId="36492" xr:uid="{00000000-0005-0000-0000-0000B5DC0000}"/>
    <cellStyle name="Total 2 6 3 2 2 4" xfId="56276" xr:uid="{00000000-0005-0000-0000-0000B6DC0000}"/>
    <cellStyle name="Total 2 6 3 2 3" xfId="36494" xr:uid="{00000000-0005-0000-0000-0000B7DC0000}"/>
    <cellStyle name="Total 2 6 3 2 3 2" xfId="36495" xr:uid="{00000000-0005-0000-0000-0000B8DC0000}"/>
    <cellStyle name="Total 2 6 3 2 4" xfId="36496" xr:uid="{00000000-0005-0000-0000-0000B9DC0000}"/>
    <cellStyle name="Total 2 6 3 2 5" xfId="36491" xr:uid="{00000000-0005-0000-0000-0000BADC0000}"/>
    <cellStyle name="Total 2 6 3 2 6" xfId="56275" xr:uid="{00000000-0005-0000-0000-0000BBDC0000}"/>
    <cellStyle name="Total 2 6 3 3" xfId="34216" xr:uid="{00000000-0005-0000-0000-0000BCDC0000}"/>
    <cellStyle name="Total 2 6 3 3 2" xfId="36498" xr:uid="{00000000-0005-0000-0000-0000BDDC0000}"/>
    <cellStyle name="Total 2 6 3 3 2 2" xfId="36499" xr:uid="{00000000-0005-0000-0000-0000BEDC0000}"/>
    <cellStyle name="Total 2 6 3 3 2 3" xfId="56278" xr:uid="{00000000-0005-0000-0000-0000BFDC0000}"/>
    <cellStyle name="Total 2 6 3 3 3" xfId="36500" xr:uid="{00000000-0005-0000-0000-0000C0DC0000}"/>
    <cellStyle name="Total 2 6 3 3 3 2" xfId="36501" xr:uid="{00000000-0005-0000-0000-0000C1DC0000}"/>
    <cellStyle name="Total 2 6 3 3 4" xfId="36502" xr:uid="{00000000-0005-0000-0000-0000C2DC0000}"/>
    <cellStyle name="Total 2 6 3 3 5" xfId="36497" xr:uid="{00000000-0005-0000-0000-0000C3DC0000}"/>
    <cellStyle name="Total 2 6 3 3 6" xfId="56277" xr:uid="{00000000-0005-0000-0000-0000C4DC0000}"/>
    <cellStyle name="Total 2 6 3 4" xfId="36503" xr:uid="{00000000-0005-0000-0000-0000C5DC0000}"/>
    <cellStyle name="Total 2 6 3 4 2" xfId="36504" xr:uid="{00000000-0005-0000-0000-0000C6DC0000}"/>
    <cellStyle name="Total 2 6 3 4 3" xfId="56279" xr:uid="{00000000-0005-0000-0000-0000C7DC0000}"/>
    <cellStyle name="Total 2 6 3 5" xfId="36505" xr:uid="{00000000-0005-0000-0000-0000C8DC0000}"/>
    <cellStyle name="Total 2 6 3 5 2" xfId="36506" xr:uid="{00000000-0005-0000-0000-0000C9DC0000}"/>
    <cellStyle name="Total 2 6 3 6" xfId="36507" xr:uid="{00000000-0005-0000-0000-0000CADC0000}"/>
    <cellStyle name="Total 2 6 3 7" xfId="36490" xr:uid="{00000000-0005-0000-0000-0000CBDC0000}"/>
    <cellStyle name="Total 2 6 3 8" xfId="56274" xr:uid="{00000000-0005-0000-0000-0000CCDC0000}"/>
    <cellStyle name="Total 2 6 4" xfId="34217" xr:uid="{00000000-0005-0000-0000-0000CDDC0000}"/>
    <cellStyle name="Total 2 6 4 2" xfId="34218" xr:uid="{00000000-0005-0000-0000-0000CEDC0000}"/>
    <cellStyle name="Total 2 6 4 2 2" xfId="34219" xr:uid="{00000000-0005-0000-0000-0000CFDC0000}"/>
    <cellStyle name="Total 2 6 4 2 2 2" xfId="36510" xr:uid="{00000000-0005-0000-0000-0000D0DC0000}"/>
    <cellStyle name="Total 2 6 4 2 2 3" xfId="56282" xr:uid="{00000000-0005-0000-0000-0000D1DC0000}"/>
    <cellStyle name="Total 2 6 4 2 3" xfId="36509" xr:uid="{00000000-0005-0000-0000-0000D2DC0000}"/>
    <cellStyle name="Total 2 6 4 2 4" xfId="56281" xr:uid="{00000000-0005-0000-0000-0000D3DC0000}"/>
    <cellStyle name="Total 2 6 4 3" xfId="34220" xr:uid="{00000000-0005-0000-0000-0000D4DC0000}"/>
    <cellStyle name="Total 2 6 4 3 2" xfId="36512" xr:uid="{00000000-0005-0000-0000-0000D5DC0000}"/>
    <cellStyle name="Total 2 6 4 3 2 2" xfId="56284" xr:uid="{00000000-0005-0000-0000-0000D6DC0000}"/>
    <cellStyle name="Total 2 6 4 3 3" xfId="36511" xr:uid="{00000000-0005-0000-0000-0000D7DC0000}"/>
    <cellStyle name="Total 2 6 4 3 4" xfId="56283" xr:uid="{00000000-0005-0000-0000-0000D8DC0000}"/>
    <cellStyle name="Total 2 6 4 4" xfId="36513" xr:uid="{00000000-0005-0000-0000-0000D9DC0000}"/>
    <cellStyle name="Total 2 6 4 4 2" xfId="56285" xr:uid="{00000000-0005-0000-0000-0000DADC0000}"/>
    <cellStyle name="Total 2 6 4 5" xfId="36508" xr:uid="{00000000-0005-0000-0000-0000DBDC0000}"/>
    <cellStyle name="Total 2 6 4 6" xfId="56280" xr:uid="{00000000-0005-0000-0000-0000DCDC0000}"/>
    <cellStyle name="Total 2 6 5" xfId="34221" xr:uid="{00000000-0005-0000-0000-0000DDDC0000}"/>
    <cellStyle name="Total 2 6 5 2" xfId="34222" xr:uid="{00000000-0005-0000-0000-0000DEDC0000}"/>
    <cellStyle name="Total 2 6 5 2 2" xfId="34223" xr:uid="{00000000-0005-0000-0000-0000DFDC0000}"/>
    <cellStyle name="Total 2 6 5 2 2 2" xfId="36516" xr:uid="{00000000-0005-0000-0000-0000E0DC0000}"/>
    <cellStyle name="Total 2 6 5 2 2 3" xfId="56288" xr:uid="{00000000-0005-0000-0000-0000E1DC0000}"/>
    <cellStyle name="Total 2 6 5 2 3" xfId="36515" xr:uid="{00000000-0005-0000-0000-0000E2DC0000}"/>
    <cellStyle name="Total 2 6 5 2 4" xfId="56287" xr:uid="{00000000-0005-0000-0000-0000E3DC0000}"/>
    <cellStyle name="Total 2 6 5 3" xfId="34224" xr:uid="{00000000-0005-0000-0000-0000E4DC0000}"/>
    <cellStyle name="Total 2 6 5 3 2" xfId="36518" xr:uid="{00000000-0005-0000-0000-0000E5DC0000}"/>
    <cellStyle name="Total 2 6 5 3 3" xfId="36517" xr:uid="{00000000-0005-0000-0000-0000E6DC0000}"/>
    <cellStyle name="Total 2 6 5 3 4" xfId="56289" xr:uid="{00000000-0005-0000-0000-0000E7DC0000}"/>
    <cellStyle name="Total 2 6 5 4" xfId="36519" xr:uid="{00000000-0005-0000-0000-0000E8DC0000}"/>
    <cellStyle name="Total 2 6 5 5" xfId="36514" xr:uid="{00000000-0005-0000-0000-0000E9DC0000}"/>
    <cellStyle name="Total 2 6 5 6" xfId="56286" xr:uid="{00000000-0005-0000-0000-0000EADC0000}"/>
    <cellStyle name="Total 2 6 6" xfId="34225" xr:uid="{00000000-0005-0000-0000-0000EBDC0000}"/>
    <cellStyle name="Total 2 6 6 2" xfId="34226" xr:uid="{00000000-0005-0000-0000-0000ECDC0000}"/>
    <cellStyle name="Total 2 6 6 2 2" xfId="36521" xr:uid="{00000000-0005-0000-0000-0000EDDC0000}"/>
    <cellStyle name="Total 2 6 6 2 3" xfId="56291" xr:uid="{00000000-0005-0000-0000-0000EEDC0000}"/>
    <cellStyle name="Total 2 6 6 3" xfId="36520" xr:uid="{00000000-0005-0000-0000-0000EFDC0000}"/>
    <cellStyle name="Total 2 6 6 4" xfId="56290" xr:uid="{00000000-0005-0000-0000-0000F0DC0000}"/>
    <cellStyle name="Total 2 6 7" xfId="34227" xr:uid="{00000000-0005-0000-0000-0000F1DC0000}"/>
    <cellStyle name="Total 2 6 7 2" xfId="36523" xr:uid="{00000000-0005-0000-0000-0000F2DC0000}"/>
    <cellStyle name="Total 2 6 7 2 2" xfId="56293" xr:uid="{00000000-0005-0000-0000-0000F3DC0000}"/>
    <cellStyle name="Total 2 6 7 3" xfId="36522" xr:uid="{00000000-0005-0000-0000-0000F4DC0000}"/>
    <cellStyle name="Total 2 6 7 4" xfId="56292" xr:uid="{00000000-0005-0000-0000-0000F5DC0000}"/>
    <cellStyle name="Total 2 6 8" xfId="36524" xr:uid="{00000000-0005-0000-0000-0000F6DC0000}"/>
    <cellStyle name="Total 2 6 8 2" xfId="56295" xr:uid="{00000000-0005-0000-0000-0000F7DC0000}"/>
    <cellStyle name="Total 2 6 8 3" xfId="56294" xr:uid="{00000000-0005-0000-0000-0000F8DC0000}"/>
    <cellStyle name="Total 2 6 9" xfId="36525" xr:uid="{00000000-0005-0000-0000-0000F9DC0000}"/>
    <cellStyle name="Total 2 6 9 2" xfId="56296" xr:uid="{00000000-0005-0000-0000-0000FADC0000}"/>
    <cellStyle name="Total 2 7" xfId="34228" xr:uid="{00000000-0005-0000-0000-0000FBDC0000}"/>
    <cellStyle name="Total 2 7 10" xfId="56297" xr:uid="{00000000-0005-0000-0000-0000FCDC0000}"/>
    <cellStyle name="Total 2 7 2" xfId="34229" xr:uid="{00000000-0005-0000-0000-0000FDDC0000}"/>
    <cellStyle name="Total 2 7 2 2" xfId="36528" xr:uid="{00000000-0005-0000-0000-0000FEDC0000}"/>
    <cellStyle name="Total 2 7 2 2 2" xfId="36529" xr:uid="{00000000-0005-0000-0000-0000FFDC0000}"/>
    <cellStyle name="Total 2 7 2 2 2 2" xfId="36530" xr:uid="{00000000-0005-0000-0000-000000DD0000}"/>
    <cellStyle name="Total 2 7 2 2 3" xfId="36531" xr:uid="{00000000-0005-0000-0000-000001DD0000}"/>
    <cellStyle name="Total 2 7 2 2 3 2" xfId="36532" xr:uid="{00000000-0005-0000-0000-000002DD0000}"/>
    <cellStyle name="Total 2 7 2 2 4" xfId="36533" xr:uid="{00000000-0005-0000-0000-000003DD0000}"/>
    <cellStyle name="Total 2 7 2 3" xfId="36534" xr:uid="{00000000-0005-0000-0000-000004DD0000}"/>
    <cellStyle name="Total 2 7 2 3 2" xfId="36535" xr:uid="{00000000-0005-0000-0000-000005DD0000}"/>
    <cellStyle name="Total 2 7 2 3 2 2" xfId="36536" xr:uid="{00000000-0005-0000-0000-000006DD0000}"/>
    <cellStyle name="Total 2 7 2 3 3" xfId="36537" xr:uid="{00000000-0005-0000-0000-000007DD0000}"/>
    <cellStyle name="Total 2 7 2 3 3 2" xfId="36538" xr:uid="{00000000-0005-0000-0000-000008DD0000}"/>
    <cellStyle name="Total 2 7 2 3 4" xfId="36539" xr:uid="{00000000-0005-0000-0000-000009DD0000}"/>
    <cellStyle name="Total 2 7 2 4" xfId="36540" xr:uid="{00000000-0005-0000-0000-00000ADD0000}"/>
    <cellStyle name="Total 2 7 2 4 2" xfId="36541" xr:uid="{00000000-0005-0000-0000-00000BDD0000}"/>
    <cellStyle name="Total 2 7 2 5" xfId="36542" xr:uid="{00000000-0005-0000-0000-00000CDD0000}"/>
    <cellStyle name="Total 2 7 2 5 2" xfId="36543" xr:uid="{00000000-0005-0000-0000-00000DDD0000}"/>
    <cellStyle name="Total 2 7 2 6" xfId="36544" xr:uid="{00000000-0005-0000-0000-00000EDD0000}"/>
    <cellStyle name="Total 2 7 2 7" xfId="36527" xr:uid="{00000000-0005-0000-0000-00000FDD0000}"/>
    <cellStyle name="Total 2 7 3" xfId="34230" xr:uid="{00000000-0005-0000-0000-000010DD0000}"/>
    <cellStyle name="Total 2 7 3 2" xfId="36546" xr:uid="{00000000-0005-0000-0000-000011DD0000}"/>
    <cellStyle name="Total 2 7 3 2 2" xfId="36547" xr:uid="{00000000-0005-0000-0000-000012DD0000}"/>
    <cellStyle name="Total 2 7 3 2 2 2" xfId="36548" xr:uid="{00000000-0005-0000-0000-000013DD0000}"/>
    <cellStyle name="Total 2 7 3 2 3" xfId="36549" xr:uid="{00000000-0005-0000-0000-000014DD0000}"/>
    <cellStyle name="Total 2 7 3 2 3 2" xfId="36550" xr:uid="{00000000-0005-0000-0000-000015DD0000}"/>
    <cellStyle name="Total 2 7 3 2 4" xfId="36551" xr:uid="{00000000-0005-0000-0000-000016DD0000}"/>
    <cellStyle name="Total 2 7 3 2 5" xfId="56299" xr:uid="{00000000-0005-0000-0000-000017DD0000}"/>
    <cellStyle name="Total 2 7 3 3" xfId="36552" xr:uid="{00000000-0005-0000-0000-000018DD0000}"/>
    <cellStyle name="Total 2 7 3 3 2" xfId="36553" xr:uid="{00000000-0005-0000-0000-000019DD0000}"/>
    <cellStyle name="Total 2 7 3 3 2 2" xfId="36554" xr:uid="{00000000-0005-0000-0000-00001ADD0000}"/>
    <cellStyle name="Total 2 7 3 3 3" xfId="36555" xr:uid="{00000000-0005-0000-0000-00001BDD0000}"/>
    <cellStyle name="Total 2 7 3 3 3 2" xfId="36556" xr:uid="{00000000-0005-0000-0000-00001CDD0000}"/>
    <cellStyle name="Total 2 7 3 3 4" xfId="36557" xr:uid="{00000000-0005-0000-0000-00001DDD0000}"/>
    <cellStyle name="Total 2 7 3 4" xfId="36558" xr:uid="{00000000-0005-0000-0000-00001EDD0000}"/>
    <cellStyle name="Total 2 7 3 4 2" xfId="36559" xr:uid="{00000000-0005-0000-0000-00001FDD0000}"/>
    <cellStyle name="Total 2 7 3 5" xfId="36560" xr:uid="{00000000-0005-0000-0000-000020DD0000}"/>
    <cellStyle name="Total 2 7 3 5 2" xfId="36561" xr:uid="{00000000-0005-0000-0000-000021DD0000}"/>
    <cellStyle name="Total 2 7 3 6" xfId="36562" xr:uid="{00000000-0005-0000-0000-000022DD0000}"/>
    <cellStyle name="Total 2 7 3 7" xfId="36545" xr:uid="{00000000-0005-0000-0000-000023DD0000}"/>
    <cellStyle name="Total 2 7 3 8" xfId="56298" xr:uid="{00000000-0005-0000-0000-000024DD0000}"/>
    <cellStyle name="Total 2 7 4" xfId="36563" xr:uid="{00000000-0005-0000-0000-000025DD0000}"/>
    <cellStyle name="Total 2 7 4 2" xfId="36564" xr:uid="{00000000-0005-0000-0000-000026DD0000}"/>
    <cellStyle name="Total 2 7 4 2 2" xfId="36565" xr:uid="{00000000-0005-0000-0000-000027DD0000}"/>
    <cellStyle name="Total 2 7 4 3" xfId="36566" xr:uid="{00000000-0005-0000-0000-000028DD0000}"/>
    <cellStyle name="Total 2 7 4 3 2" xfId="36567" xr:uid="{00000000-0005-0000-0000-000029DD0000}"/>
    <cellStyle name="Total 2 7 4 4" xfId="36568" xr:uid="{00000000-0005-0000-0000-00002ADD0000}"/>
    <cellStyle name="Total 2 7 4 5" xfId="56300" xr:uid="{00000000-0005-0000-0000-00002BDD0000}"/>
    <cellStyle name="Total 2 7 5" xfId="36569" xr:uid="{00000000-0005-0000-0000-00002CDD0000}"/>
    <cellStyle name="Total 2 7 5 2" xfId="36570" xr:uid="{00000000-0005-0000-0000-00002DDD0000}"/>
    <cellStyle name="Total 2 7 5 2 2" xfId="36571" xr:uid="{00000000-0005-0000-0000-00002EDD0000}"/>
    <cellStyle name="Total 2 7 5 3" xfId="36572" xr:uid="{00000000-0005-0000-0000-00002FDD0000}"/>
    <cellStyle name="Total 2 7 5 3 2" xfId="36573" xr:uid="{00000000-0005-0000-0000-000030DD0000}"/>
    <cellStyle name="Total 2 7 5 4" xfId="36574" xr:uid="{00000000-0005-0000-0000-000031DD0000}"/>
    <cellStyle name="Total 2 7 6" xfId="36575" xr:uid="{00000000-0005-0000-0000-000032DD0000}"/>
    <cellStyle name="Total 2 7 6 2" xfId="36576" xr:uid="{00000000-0005-0000-0000-000033DD0000}"/>
    <cellStyle name="Total 2 7 7" xfId="36577" xr:uid="{00000000-0005-0000-0000-000034DD0000}"/>
    <cellStyle name="Total 2 7 7 2" xfId="36578" xr:uid="{00000000-0005-0000-0000-000035DD0000}"/>
    <cellStyle name="Total 2 7 8" xfId="36579" xr:uid="{00000000-0005-0000-0000-000036DD0000}"/>
    <cellStyle name="Total 2 7 9" xfId="36526" xr:uid="{00000000-0005-0000-0000-000037DD0000}"/>
    <cellStyle name="Total 2 8" xfId="34231" xr:uid="{00000000-0005-0000-0000-000038DD0000}"/>
    <cellStyle name="Total 2 8 2" xfId="34232" xr:uid="{00000000-0005-0000-0000-000039DD0000}"/>
    <cellStyle name="Total 2 8 2 2" xfId="34233" xr:uid="{00000000-0005-0000-0000-00003ADD0000}"/>
    <cellStyle name="Total 2 8 2 2 2" xfId="34234" xr:uid="{00000000-0005-0000-0000-00003BDD0000}"/>
    <cellStyle name="Total 2 8 2 2 2 2" xfId="36583" xr:uid="{00000000-0005-0000-0000-00003CDD0000}"/>
    <cellStyle name="Total 2 8 2 2 2 3" xfId="56304" xr:uid="{00000000-0005-0000-0000-00003DDD0000}"/>
    <cellStyle name="Total 2 8 2 2 3" xfId="36582" xr:uid="{00000000-0005-0000-0000-00003EDD0000}"/>
    <cellStyle name="Total 2 8 2 2 4" xfId="56303" xr:uid="{00000000-0005-0000-0000-00003FDD0000}"/>
    <cellStyle name="Total 2 8 2 3" xfId="34235" xr:uid="{00000000-0005-0000-0000-000040DD0000}"/>
    <cellStyle name="Total 2 8 2 3 2" xfId="36585" xr:uid="{00000000-0005-0000-0000-000041DD0000}"/>
    <cellStyle name="Total 2 8 2 3 2 2" xfId="56306" xr:uid="{00000000-0005-0000-0000-000042DD0000}"/>
    <cellStyle name="Total 2 8 2 3 3" xfId="36584" xr:uid="{00000000-0005-0000-0000-000043DD0000}"/>
    <cellStyle name="Total 2 8 2 3 4" xfId="56305" xr:uid="{00000000-0005-0000-0000-000044DD0000}"/>
    <cellStyle name="Total 2 8 2 4" xfId="36586" xr:uid="{00000000-0005-0000-0000-000045DD0000}"/>
    <cellStyle name="Total 2 8 2 4 2" xfId="56307" xr:uid="{00000000-0005-0000-0000-000046DD0000}"/>
    <cellStyle name="Total 2 8 2 5" xfId="36581" xr:uid="{00000000-0005-0000-0000-000047DD0000}"/>
    <cellStyle name="Total 2 8 2 6" xfId="56302" xr:uid="{00000000-0005-0000-0000-000048DD0000}"/>
    <cellStyle name="Total 2 8 3" xfId="34236" xr:uid="{00000000-0005-0000-0000-000049DD0000}"/>
    <cellStyle name="Total 2 8 3 2" xfId="34237" xr:uid="{00000000-0005-0000-0000-00004ADD0000}"/>
    <cellStyle name="Total 2 8 3 2 2" xfId="34238" xr:uid="{00000000-0005-0000-0000-00004BDD0000}"/>
    <cellStyle name="Total 2 8 3 2 2 2" xfId="36589" xr:uid="{00000000-0005-0000-0000-00004CDD0000}"/>
    <cellStyle name="Total 2 8 3 2 2 3" xfId="56310" xr:uid="{00000000-0005-0000-0000-00004DDD0000}"/>
    <cellStyle name="Total 2 8 3 2 3" xfId="36588" xr:uid="{00000000-0005-0000-0000-00004EDD0000}"/>
    <cellStyle name="Total 2 8 3 2 4" xfId="56309" xr:uid="{00000000-0005-0000-0000-00004FDD0000}"/>
    <cellStyle name="Total 2 8 3 3" xfId="34239" xr:uid="{00000000-0005-0000-0000-000050DD0000}"/>
    <cellStyle name="Total 2 8 3 3 2" xfId="36591" xr:uid="{00000000-0005-0000-0000-000051DD0000}"/>
    <cellStyle name="Total 2 8 3 3 2 2" xfId="56312" xr:uid="{00000000-0005-0000-0000-000052DD0000}"/>
    <cellStyle name="Total 2 8 3 3 3" xfId="36590" xr:uid="{00000000-0005-0000-0000-000053DD0000}"/>
    <cellStyle name="Total 2 8 3 3 4" xfId="56311" xr:uid="{00000000-0005-0000-0000-000054DD0000}"/>
    <cellStyle name="Total 2 8 3 4" xfId="36592" xr:uid="{00000000-0005-0000-0000-000055DD0000}"/>
    <cellStyle name="Total 2 8 3 4 2" xfId="56313" xr:uid="{00000000-0005-0000-0000-000056DD0000}"/>
    <cellStyle name="Total 2 8 3 5" xfId="36587" xr:uid="{00000000-0005-0000-0000-000057DD0000}"/>
    <cellStyle name="Total 2 8 3 6" xfId="56308" xr:uid="{00000000-0005-0000-0000-000058DD0000}"/>
    <cellStyle name="Total 2 8 4" xfId="34240" xr:uid="{00000000-0005-0000-0000-000059DD0000}"/>
    <cellStyle name="Total 2 8 4 2" xfId="34241" xr:uid="{00000000-0005-0000-0000-00005ADD0000}"/>
    <cellStyle name="Total 2 8 4 2 2" xfId="36594" xr:uid="{00000000-0005-0000-0000-00005BDD0000}"/>
    <cellStyle name="Total 2 8 4 2 3" xfId="56315" xr:uid="{00000000-0005-0000-0000-00005CDD0000}"/>
    <cellStyle name="Total 2 8 4 3" xfId="36593" xr:uid="{00000000-0005-0000-0000-00005DDD0000}"/>
    <cellStyle name="Total 2 8 4 4" xfId="56314" xr:uid="{00000000-0005-0000-0000-00005EDD0000}"/>
    <cellStyle name="Total 2 8 5" xfId="34242" xr:uid="{00000000-0005-0000-0000-00005FDD0000}"/>
    <cellStyle name="Total 2 8 5 2" xfId="36596" xr:uid="{00000000-0005-0000-0000-000060DD0000}"/>
    <cellStyle name="Total 2 8 5 2 2" xfId="56317" xr:uid="{00000000-0005-0000-0000-000061DD0000}"/>
    <cellStyle name="Total 2 8 5 3" xfId="36595" xr:uid="{00000000-0005-0000-0000-000062DD0000}"/>
    <cellStyle name="Total 2 8 5 4" xfId="56316" xr:uid="{00000000-0005-0000-0000-000063DD0000}"/>
    <cellStyle name="Total 2 8 6" xfId="36597" xr:uid="{00000000-0005-0000-0000-000064DD0000}"/>
    <cellStyle name="Total 2 8 6 2" xfId="56318" xr:uid="{00000000-0005-0000-0000-000065DD0000}"/>
    <cellStyle name="Total 2 8 7" xfId="36580" xr:uid="{00000000-0005-0000-0000-000066DD0000}"/>
    <cellStyle name="Total 2 8 8" xfId="56301" xr:uid="{00000000-0005-0000-0000-000067DD0000}"/>
    <cellStyle name="Total 2 9" xfId="34243" xr:uid="{00000000-0005-0000-0000-000068DD0000}"/>
    <cellStyle name="Total 2 9 2" xfId="34244" xr:uid="{00000000-0005-0000-0000-000069DD0000}"/>
    <cellStyle name="Total 2 9 2 2" xfId="34245" xr:uid="{00000000-0005-0000-0000-00006ADD0000}"/>
    <cellStyle name="Total 2 9 2 2 2" xfId="36601" xr:uid="{00000000-0005-0000-0000-00006BDD0000}"/>
    <cellStyle name="Total 2 9 2 2 3" xfId="36600" xr:uid="{00000000-0005-0000-0000-00006CDD0000}"/>
    <cellStyle name="Total 2 9 2 2 4" xfId="56321" xr:uid="{00000000-0005-0000-0000-00006DDD0000}"/>
    <cellStyle name="Total 2 9 2 3" xfId="36602" xr:uid="{00000000-0005-0000-0000-00006EDD0000}"/>
    <cellStyle name="Total 2 9 2 3 2" xfId="36603" xr:uid="{00000000-0005-0000-0000-00006FDD0000}"/>
    <cellStyle name="Total 2 9 2 4" xfId="36604" xr:uid="{00000000-0005-0000-0000-000070DD0000}"/>
    <cellStyle name="Total 2 9 2 5" xfId="36599" xr:uid="{00000000-0005-0000-0000-000071DD0000}"/>
    <cellStyle name="Total 2 9 2 6" xfId="56320" xr:uid="{00000000-0005-0000-0000-000072DD0000}"/>
    <cellStyle name="Total 2 9 3" xfId="34246" xr:uid="{00000000-0005-0000-0000-000073DD0000}"/>
    <cellStyle name="Total 2 9 3 2" xfId="36606" xr:uid="{00000000-0005-0000-0000-000074DD0000}"/>
    <cellStyle name="Total 2 9 3 2 2" xfId="36607" xr:uid="{00000000-0005-0000-0000-000075DD0000}"/>
    <cellStyle name="Total 2 9 3 2 3" xfId="56323" xr:uid="{00000000-0005-0000-0000-000076DD0000}"/>
    <cellStyle name="Total 2 9 3 3" xfId="36608" xr:uid="{00000000-0005-0000-0000-000077DD0000}"/>
    <cellStyle name="Total 2 9 3 3 2" xfId="36609" xr:uid="{00000000-0005-0000-0000-000078DD0000}"/>
    <cellStyle name="Total 2 9 3 4" xfId="36610" xr:uid="{00000000-0005-0000-0000-000079DD0000}"/>
    <cellStyle name="Total 2 9 3 5" xfId="36605" xr:uid="{00000000-0005-0000-0000-00007ADD0000}"/>
    <cellStyle name="Total 2 9 3 6" xfId="56322" xr:uid="{00000000-0005-0000-0000-00007BDD0000}"/>
    <cellStyle name="Total 2 9 4" xfId="36611" xr:uid="{00000000-0005-0000-0000-00007CDD0000}"/>
    <cellStyle name="Total 2 9 4 2" xfId="36612" xr:uid="{00000000-0005-0000-0000-00007DDD0000}"/>
    <cellStyle name="Total 2 9 4 3" xfId="56324" xr:uid="{00000000-0005-0000-0000-00007EDD0000}"/>
    <cellStyle name="Total 2 9 5" xfId="36613" xr:uid="{00000000-0005-0000-0000-00007FDD0000}"/>
    <cellStyle name="Total 2 9 5 2" xfId="36614" xr:uid="{00000000-0005-0000-0000-000080DD0000}"/>
    <cellStyle name="Total 2 9 6" xfId="36615" xr:uid="{00000000-0005-0000-0000-000081DD0000}"/>
    <cellStyle name="Total 2 9 7" xfId="36598" xr:uid="{00000000-0005-0000-0000-000082DD0000}"/>
    <cellStyle name="Total 2 9 8" xfId="56319" xr:uid="{00000000-0005-0000-0000-000083DD0000}"/>
    <cellStyle name="Total 3" xfId="34247" xr:uid="{00000000-0005-0000-0000-000084DD0000}"/>
    <cellStyle name="Total 3 10" xfId="42213" xr:uid="{00000000-0005-0000-0000-000085DD0000}"/>
    <cellStyle name="Total 3 2" xfId="34248" xr:uid="{00000000-0005-0000-0000-000086DD0000}"/>
    <cellStyle name="Total 3 2 2" xfId="34249" xr:uid="{00000000-0005-0000-0000-000087DD0000}"/>
    <cellStyle name="Total 3 2 2 2" xfId="34250" xr:uid="{00000000-0005-0000-0000-000088DD0000}"/>
    <cellStyle name="Total 3 2 2 2 2" xfId="34251" xr:uid="{00000000-0005-0000-0000-000089DD0000}"/>
    <cellStyle name="Total 3 2 2 2 2 2" xfId="34252" xr:uid="{00000000-0005-0000-0000-00008ADD0000}"/>
    <cellStyle name="Total 3 2 2 2 2 2 2" xfId="56329" xr:uid="{00000000-0005-0000-0000-00008BDD0000}"/>
    <cellStyle name="Total 3 2 2 2 2 3" xfId="56328" xr:uid="{00000000-0005-0000-0000-00008CDD0000}"/>
    <cellStyle name="Total 3 2 2 2 3" xfId="34253" xr:uid="{00000000-0005-0000-0000-00008DDD0000}"/>
    <cellStyle name="Total 3 2 2 2 3 2" xfId="56330" xr:uid="{00000000-0005-0000-0000-00008EDD0000}"/>
    <cellStyle name="Total 3 2 2 2 4" xfId="56327" xr:uid="{00000000-0005-0000-0000-00008FDD0000}"/>
    <cellStyle name="Total 3 2 2 3" xfId="34254" xr:uid="{00000000-0005-0000-0000-000090DD0000}"/>
    <cellStyle name="Total 3 2 2 3 2" xfId="56332" xr:uid="{00000000-0005-0000-0000-000091DD0000}"/>
    <cellStyle name="Total 3 2 2 3 3" xfId="56331" xr:uid="{00000000-0005-0000-0000-000092DD0000}"/>
    <cellStyle name="Total 3 2 2 4" xfId="56333" xr:uid="{00000000-0005-0000-0000-000093DD0000}"/>
    <cellStyle name="Total 3 2 2 5" xfId="56326" xr:uid="{00000000-0005-0000-0000-000094DD0000}"/>
    <cellStyle name="Total 3 2 3" xfId="34255" xr:uid="{00000000-0005-0000-0000-000095DD0000}"/>
    <cellStyle name="Total 3 2 3 2" xfId="34256" xr:uid="{00000000-0005-0000-0000-000096DD0000}"/>
    <cellStyle name="Total 3 2 3 2 2" xfId="34257" xr:uid="{00000000-0005-0000-0000-000097DD0000}"/>
    <cellStyle name="Total 3 2 3 2 2 2" xfId="56336" xr:uid="{00000000-0005-0000-0000-000098DD0000}"/>
    <cellStyle name="Total 3 2 3 2 3" xfId="56335" xr:uid="{00000000-0005-0000-0000-000099DD0000}"/>
    <cellStyle name="Total 3 2 3 3" xfId="34258" xr:uid="{00000000-0005-0000-0000-00009ADD0000}"/>
    <cellStyle name="Total 3 2 3 3 2" xfId="56338" xr:uid="{00000000-0005-0000-0000-00009BDD0000}"/>
    <cellStyle name="Total 3 2 3 3 3" xfId="56337" xr:uid="{00000000-0005-0000-0000-00009CDD0000}"/>
    <cellStyle name="Total 3 2 3 4" xfId="56339" xr:uid="{00000000-0005-0000-0000-00009DDD0000}"/>
    <cellStyle name="Total 3 2 3 5" xfId="56334" xr:uid="{00000000-0005-0000-0000-00009EDD0000}"/>
    <cellStyle name="Total 3 2 4" xfId="34259" xr:uid="{00000000-0005-0000-0000-00009FDD0000}"/>
    <cellStyle name="Total 3 2 4 2" xfId="34260" xr:uid="{00000000-0005-0000-0000-0000A0DD0000}"/>
    <cellStyle name="Total 3 2 4 2 2" xfId="34261" xr:uid="{00000000-0005-0000-0000-0000A1DD0000}"/>
    <cellStyle name="Total 3 2 4 2 2 2" xfId="56342" xr:uid="{00000000-0005-0000-0000-0000A2DD0000}"/>
    <cellStyle name="Total 3 2 4 2 3" xfId="56341" xr:uid="{00000000-0005-0000-0000-0000A3DD0000}"/>
    <cellStyle name="Total 3 2 4 3" xfId="34262" xr:uid="{00000000-0005-0000-0000-0000A4DD0000}"/>
    <cellStyle name="Total 3 2 4 3 2" xfId="56343" xr:uid="{00000000-0005-0000-0000-0000A5DD0000}"/>
    <cellStyle name="Total 3 2 4 4" xfId="41086" xr:uid="{00000000-0005-0000-0000-0000A6DD0000}"/>
    <cellStyle name="Total 3 2 4 5" xfId="56340" xr:uid="{00000000-0005-0000-0000-0000A7DD0000}"/>
    <cellStyle name="Total 3 2 5" xfId="34263" xr:uid="{00000000-0005-0000-0000-0000A8DD0000}"/>
    <cellStyle name="Total 3 2 5 2" xfId="56345" xr:uid="{00000000-0005-0000-0000-0000A9DD0000}"/>
    <cellStyle name="Total 3 2 5 3" xfId="56344" xr:uid="{00000000-0005-0000-0000-0000AADD0000}"/>
    <cellStyle name="Total 3 2 6" xfId="56346" xr:uid="{00000000-0005-0000-0000-0000ABDD0000}"/>
    <cellStyle name="Total 3 2 7" xfId="56325" xr:uid="{00000000-0005-0000-0000-0000ACDD0000}"/>
    <cellStyle name="Total 3 3" xfId="34264" xr:uid="{00000000-0005-0000-0000-0000ADDD0000}"/>
    <cellStyle name="Total 3 3 2" xfId="34265" xr:uid="{00000000-0005-0000-0000-0000AEDD0000}"/>
    <cellStyle name="Total 3 3 2 2" xfId="34266" xr:uid="{00000000-0005-0000-0000-0000AFDD0000}"/>
    <cellStyle name="Total 3 3 2 2 2" xfId="34267" xr:uid="{00000000-0005-0000-0000-0000B0DD0000}"/>
    <cellStyle name="Total 3 3 2 2 2 2" xfId="34268" xr:uid="{00000000-0005-0000-0000-0000B1DD0000}"/>
    <cellStyle name="Total 3 3 2 2 2 2 2" xfId="56351" xr:uid="{00000000-0005-0000-0000-0000B2DD0000}"/>
    <cellStyle name="Total 3 3 2 2 2 3" xfId="56350" xr:uid="{00000000-0005-0000-0000-0000B3DD0000}"/>
    <cellStyle name="Total 3 3 2 2 3" xfId="34269" xr:uid="{00000000-0005-0000-0000-0000B4DD0000}"/>
    <cellStyle name="Total 3 3 2 2 3 2" xfId="56352" xr:uid="{00000000-0005-0000-0000-0000B5DD0000}"/>
    <cellStyle name="Total 3 3 2 2 4" xfId="56349" xr:uid="{00000000-0005-0000-0000-0000B6DD0000}"/>
    <cellStyle name="Total 3 3 2 3" xfId="34270" xr:uid="{00000000-0005-0000-0000-0000B7DD0000}"/>
    <cellStyle name="Total 3 3 2 3 2" xfId="56354" xr:uid="{00000000-0005-0000-0000-0000B8DD0000}"/>
    <cellStyle name="Total 3 3 2 3 3" xfId="56353" xr:uid="{00000000-0005-0000-0000-0000B9DD0000}"/>
    <cellStyle name="Total 3 3 2 4" xfId="56355" xr:uid="{00000000-0005-0000-0000-0000BADD0000}"/>
    <cellStyle name="Total 3 3 2 5" xfId="56348" xr:uid="{00000000-0005-0000-0000-0000BBDD0000}"/>
    <cellStyle name="Total 3 3 3" xfId="34271" xr:uid="{00000000-0005-0000-0000-0000BCDD0000}"/>
    <cellStyle name="Total 3 3 3 2" xfId="34272" xr:uid="{00000000-0005-0000-0000-0000BDDD0000}"/>
    <cellStyle name="Total 3 3 3 2 2" xfId="34273" xr:uid="{00000000-0005-0000-0000-0000BEDD0000}"/>
    <cellStyle name="Total 3 3 3 2 2 2" xfId="56358" xr:uid="{00000000-0005-0000-0000-0000BFDD0000}"/>
    <cellStyle name="Total 3 3 3 2 3" xfId="56357" xr:uid="{00000000-0005-0000-0000-0000C0DD0000}"/>
    <cellStyle name="Total 3 3 3 3" xfId="34274" xr:uid="{00000000-0005-0000-0000-0000C1DD0000}"/>
    <cellStyle name="Total 3 3 3 3 2" xfId="56360" xr:uid="{00000000-0005-0000-0000-0000C2DD0000}"/>
    <cellStyle name="Total 3 3 3 3 3" xfId="56359" xr:uid="{00000000-0005-0000-0000-0000C3DD0000}"/>
    <cellStyle name="Total 3 3 3 4" xfId="56361" xr:uid="{00000000-0005-0000-0000-0000C4DD0000}"/>
    <cellStyle name="Total 3 3 3 5" xfId="56356" xr:uid="{00000000-0005-0000-0000-0000C5DD0000}"/>
    <cellStyle name="Total 3 3 4" xfId="34275" xr:uid="{00000000-0005-0000-0000-0000C6DD0000}"/>
    <cellStyle name="Total 3 3 4 2" xfId="34276" xr:uid="{00000000-0005-0000-0000-0000C7DD0000}"/>
    <cellStyle name="Total 3 3 4 2 2" xfId="34277" xr:uid="{00000000-0005-0000-0000-0000C8DD0000}"/>
    <cellStyle name="Total 3 3 4 2 2 2" xfId="56364" xr:uid="{00000000-0005-0000-0000-0000C9DD0000}"/>
    <cellStyle name="Total 3 3 4 2 3" xfId="56363" xr:uid="{00000000-0005-0000-0000-0000CADD0000}"/>
    <cellStyle name="Total 3 3 4 3" xfId="34278" xr:uid="{00000000-0005-0000-0000-0000CBDD0000}"/>
    <cellStyle name="Total 3 3 4 3 2" xfId="56365" xr:uid="{00000000-0005-0000-0000-0000CCDD0000}"/>
    <cellStyle name="Total 3 3 4 4" xfId="41087" xr:uid="{00000000-0005-0000-0000-0000CDDD0000}"/>
    <cellStyle name="Total 3 3 4 5" xfId="56362" xr:uid="{00000000-0005-0000-0000-0000CEDD0000}"/>
    <cellStyle name="Total 3 3 5" xfId="34279" xr:uid="{00000000-0005-0000-0000-0000CFDD0000}"/>
    <cellStyle name="Total 3 3 5 2" xfId="56367" xr:uid="{00000000-0005-0000-0000-0000D0DD0000}"/>
    <cellStyle name="Total 3 3 5 3" xfId="56366" xr:uid="{00000000-0005-0000-0000-0000D1DD0000}"/>
    <cellStyle name="Total 3 3 6" xfId="56368" xr:uid="{00000000-0005-0000-0000-0000D2DD0000}"/>
    <cellStyle name="Total 3 3 7" xfId="56347" xr:uid="{00000000-0005-0000-0000-0000D3DD0000}"/>
    <cellStyle name="Total 3 4" xfId="34280" xr:uid="{00000000-0005-0000-0000-0000D4DD0000}"/>
    <cellStyle name="Total 3 4 2" xfId="34281" xr:uid="{00000000-0005-0000-0000-0000D5DD0000}"/>
    <cellStyle name="Total 3 4 2 2" xfId="34282" xr:uid="{00000000-0005-0000-0000-0000D6DD0000}"/>
    <cellStyle name="Total 3 4 2 2 2" xfId="34283" xr:uid="{00000000-0005-0000-0000-0000D7DD0000}"/>
    <cellStyle name="Total 3 4 2 2 2 2" xfId="56372" xr:uid="{00000000-0005-0000-0000-0000D8DD0000}"/>
    <cellStyle name="Total 3 4 2 2 3" xfId="56371" xr:uid="{00000000-0005-0000-0000-0000D9DD0000}"/>
    <cellStyle name="Total 3 4 2 3" xfId="34284" xr:uid="{00000000-0005-0000-0000-0000DADD0000}"/>
    <cellStyle name="Total 3 4 2 3 2" xfId="56374" xr:uid="{00000000-0005-0000-0000-0000DBDD0000}"/>
    <cellStyle name="Total 3 4 2 3 3" xfId="56373" xr:uid="{00000000-0005-0000-0000-0000DCDD0000}"/>
    <cellStyle name="Total 3 4 2 4" xfId="56375" xr:uid="{00000000-0005-0000-0000-0000DDDD0000}"/>
    <cellStyle name="Total 3 4 2 5" xfId="56370" xr:uid="{00000000-0005-0000-0000-0000DEDD0000}"/>
    <cellStyle name="Total 3 4 3" xfId="34285" xr:uid="{00000000-0005-0000-0000-0000DFDD0000}"/>
    <cellStyle name="Total 3 4 3 2" xfId="34286" xr:uid="{00000000-0005-0000-0000-0000E0DD0000}"/>
    <cellStyle name="Total 3 4 3 2 2" xfId="34287" xr:uid="{00000000-0005-0000-0000-0000E1DD0000}"/>
    <cellStyle name="Total 3 4 3 2 2 2" xfId="56378" xr:uid="{00000000-0005-0000-0000-0000E2DD0000}"/>
    <cellStyle name="Total 3 4 3 2 3" xfId="56377" xr:uid="{00000000-0005-0000-0000-0000E3DD0000}"/>
    <cellStyle name="Total 3 4 3 3" xfId="34288" xr:uid="{00000000-0005-0000-0000-0000E4DD0000}"/>
    <cellStyle name="Total 3 4 3 3 2" xfId="56380" xr:uid="{00000000-0005-0000-0000-0000E5DD0000}"/>
    <cellStyle name="Total 3 4 3 3 3" xfId="56379" xr:uid="{00000000-0005-0000-0000-0000E6DD0000}"/>
    <cellStyle name="Total 3 4 3 4" xfId="56381" xr:uid="{00000000-0005-0000-0000-0000E7DD0000}"/>
    <cellStyle name="Total 3 4 3 5" xfId="56376" xr:uid="{00000000-0005-0000-0000-0000E8DD0000}"/>
    <cellStyle name="Total 3 4 4" xfId="34289" xr:uid="{00000000-0005-0000-0000-0000E9DD0000}"/>
    <cellStyle name="Total 3 4 4 2" xfId="34290" xr:uid="{00000000-0005-0000-0000-0000EADD0000}"/>
    <cellStyle name="Total 3 4 4 2 2" xfId="34291" xr:uid="{00000000-0005-0000-0000-0000EBDD0000}"/>
    <cellStyle name="Total 3 4 4 2 2 2" xfId="56384" xr:uid="{00000000-0005-0000-0000-0000ECDD0000}"/>
    <cellStyle name="Total 3 4 4 2 3" xfId="56383" xr:uid="{00000000-0005-0000-0000-0000EDDD0000}"/>
    <cellStyle name="Total 3 4 4 3" xfId="34292" xr:uid="{00000000-0005-0000-0000-0000EEDD0000}"/>
    <cellStyle name="Total 3 4 4 3 2" xfId="56385" xr:uid="{00000000-0005-0000-0000-0000EFDD0000}"/>
    <cellStyle name="Total 3 4 4 4" xfId="56382" xr:uid="{00000000-0005-0000-0000-0000F0DD0000}"/>
    <cellStyle name="Total 3 4 5" xfId="34293" xr:uid="{00000000-0005-0000-0000-0000F1DD0000}"/>
    <cellStyle name="Total 3 4 5 2" xfId="56387" xr:uid="{00000000-0005-0000-0000-0000F2DD0000}"/>
    <cellStyle name="Total 3 4 5 3" xfId="56386" xr:uid="{00000000-0005-0000-0000-0000F3DD0000}"/>
    <cellStyle name="Total 3 4 6" xfId="56388" xr:uid="{00000000-0005-0000-0000-0000F4DD0000}"/>
    <cellStyle name="Total 3 4 7" xfId="56369" xr:uid="{00000000-0005-0000-0000-0000F5DD0000}"/>
    <cellStyle name="Total 3 5" xfId="34294" xr:uid="{00000000-0005-0000-0000-0000F6DD0000}"/>
    <cellStyle name="Total 3 5 2" xfId="34295" xr:uid="{00000000-0005-0000-0000-0000F7DD0000}"/>
    <cellStyle name="Total 3 5 2 2" xfId="34296" xr:uid="{00000000-0005-0000-0000-0000F8DD0000}"/>
    <cellStyle name="Total 3 5 2 2 2" xfId="56391" xr:uid="{00000000-0005-0000-0000-0000F9DD0000}"/>
    <cellStyle name="Total 3 5 2 3" xfId="56390" xr:uid="{00000000-0005-0000-0000-0000FADD0000}"/>
    <cellStyle name="Total 3 5 3" xfId="34297" xr:uid="{00000000-0005-0000-0000-0000FBDD0000}"/>
    <cellStyle name="Total 3 5 3 2" xfId="56393" xr:uid="{00000000-0005-0000-0000-0000FCDD0000}"/>
    <cellStyle name="Total 3 5 3 3" xfId="56392" xr:uid="{00000000-0005-0000-0000-0000FDDD0000}"/>
    <cellStyle name="Total 3 5 4" xfId="56394" xr:uid="{00000000-0005-0000-0000-0000FEDD0000}"/>
    <cellStyle name="Total 3 5 5" xfId="56389" xr:uid="{00000000-0005-0000-0000-0000FFDD0000}"/>
    <cellStyle name="Total 3 6" xfId="34298" xr:uid="{00000000-0005-0000-0000-000000DE0000}"/>
    <cellStyle name="Total 3 6 2" xfId="34299" xr:uid="{00000000-0005-0000-0000-000001DE0000}"/>
    <cellStyle name="Total 3 6 2 2" xfId="34300" xr:uid="{00000000-0005-0000-0000-000002DE0000}"/>
    <cellStyle name="Total 3 6 2 2 2" xfId="56397" xr:uid="{00000000-0005-0000-0000-000003DE0000}"/>
    <cellStyle name="Total 3 6 2 3" xfId="56396" xr:uid="{00000000-0005-0000-0000-000004DE0000}"/>
    <cellStyle name="Total 3 6 3" xfId="34301" xr:uid="{00000000-0005-0000-0000-000005DE0000}"/>
    <cellStyle name="Total 3 6 3 2" xfId="56399" xr:uid="{00000000-0005-0000-0000-000006DE0000}"/>
    <cellStyle name="Total 3 6 3 3" xfId="56398" xr:uid="{00000000-0005-0000-0000-000007DE0000}"/>
    <cellStyle name="Total 3 6 4" xfId="56400" xr:uid="{00000000-0005-0000-0000-000008DE0000}"/>
    <cellStyle name="Total 3 6 5" xfId="56395" xr:uid="{00000000-0005-0000-0000-000009DE0000}"/>
    <cellStyle name="Total 3 7" xfId="34302" xr:uid="{00000000-0005-0000-0000-00000ADE0000}"/>
    <cellStyle name="Total 3 7 2" xfId="34303" xr:uid="{00000000-0005-0000-0000-00000BDE0000}"/>
    <cellStyle name="Total 3 7 2 2" xfId="34304" xr:uid="{00000000-0005-0000-0000-00000CDE0000}"/>
    <cellStyle name="Total 3 7 2 2 2" xfId="56403" xr:uid="{00000000-0005-0000-0000-00000DDE0000}"/>
    <cellStyle name="Total 3 7 2 3" xfId="56402" xr:uid="{00000000-0005-0000-0000-00000EDE0000}"/>
    <cellStyle name="Total 3 7 3" xfId="34305" xr:uid="{00000000-0005-0000-0000-00000FDE0000}"/>
    <cellStyle name="Total 3 7 3 2" xfId="56404" xr:uid="{00000000-0005-0000-0000-000010DE0000}"/>
    <cellStyle name="Total 3 7 4" xfId="41088" xr:uid="{00000000-0005-0000-0000-000011DE0000}"/>
    <cellStyle name="Total 3 7 5" xfId="56401" xr:uid="{00000000-0005-0000-0000-000012DE0000}"/>
    <cellStyle name="Total 3 8" xfId="34306" xr:uid="{00000000-0005-0000-0000-000013DE0000}"/>
    <cellStyle name="Total 3 8 2" xfId="56406" xr:uid="{00000000-0005-0000-0000-000014DE0000}"/>
    <cellStyle name="Total 3 8 3" xfId="56405" xr:uid="{00000000-0005-0000-0000-000015DE0000}"/>
    <cellStyle name="Total 3 9" xfId="36616" xr:uid="{00000000-0005-0000-0000-000016DE0000}"/>
    <cellStyle name="Total 3 9 2" xfId="56407" xr:uid="{00000000-0005-0000-0000-000017DE0000}"/>
    <cellStyle name="Total 4" xfId="34307" xr:uid="{00000000-0005-0000-0000-000018DE0000}"/>
    <cellStyle name="Total 4 2" xfId="34308" xr:uid="{00000000-0005-0000-0000-000019DE0000}"/>
    <cellStyle name="Total 4 3" xfId="34309" xr:uid="{00000000-0005-0000-0000-00001ADE0000}"/>
    <cellStyle name="Total 4 3 2" xfId="34310" xr:uid="{00000000-0005-0000-0000-00001BDE0000}"/>
    <cellStyle name="Total 4 3 2 2" xfId="34311" xr:uid="{00000000-0005-0000-0000-00001CDE0000}"/>
    <cellStyle name="Total 4 3 2 2 2" xfId="56410" xr:uid="{00000000-0005-0000-0000-00001DDE0000}"/>
    <cellStyle name="Total 4 3 2 3" xfId="56409" xr:uid="{00000000-0005-0000-0000-00001EDE0000}"/>
    <cellStyle name="Total 4 3 3" xfId="34312" xr:uid="{00000000-0005-0000-0000-00001FDE0000}"/>
    <cellStyle name="Total 4 3 3 2" xfId="56412" xr:uid="{00000000-0005-0000-0000-000020DE0000}"/>
    <cellStyle name="Total 4 3 3 3" xfId="56411" xr:uid="{00000000-0005-0000-0000-000021DE0000}"/>
    <cellStyle name="Total 4 3 4" xfId="56413" xr:uid="{00000000-0005-0000-0000-000022DE0000}"/>
    <cellStyle name="Total 4 3 5" xfId="56408" xr:uid="{00000000-0005-0000-0000-000023DE0000}"/>
    <cellStyle name="Total 4 4" xfId="34313" xr:uid="{00000000-0005-0000-0000-000024DE0000}"/>
    <cellStyle name="Total 5" xfId="34314" xr:uid="{00000000-0005-0000-0000-000025DE0000}"/>
    <cellStyle name="Total 5 2" xfId="34315" xr:uid="{00000000-0005-0000-0000-000026DE0000}"/>
    <cellStyle name="Total 6" xfId="34316" xr:uid="{00000000-0005-0000-0000-000027DE0000}"/>
    <cellStyle name="Total 6 2" xfId="34317" xr:uid="{00000000-0005-0000-0000-000028DE0000}"/>
    <cellStyle name="Total 6 2 2" xfId="41090" xr:uid="{00000000-0005-0000-0000-000029DE0000}"/>
    <cellStyle name="Total 6 2 3" xfId="41089" xr:uid="{00000000-0005-0000-0000-00002ADE0000}"/>
    <cellStyle name="Total 6 2 3 2" xfId="56415" xr:uid="{00000000-0005-0000-0000-00002BDE0000}"/>
    <cellStyle name="Total 6 2 4" xfId="56414" xr:uid="{00000000-0005-0000-0000-00002CDE0000}"/>
    <cellStyle name="Total 6 3" xfId="34318" xr:uid="{00000000-0005-0000-0000-00002DDE0000}"/>
    <cellStyle name="Total 6 3 2" xfId="34319" xr:uid="{00000000-0005-0000-0000-00002EDE0000}"/>
    <cellStyle name="Total 6 3 2 2" xfId="56417" xr:uid="{00000000-0005-0000-0000-00002FDE0000}"/>
    <cellStyle name="Total 6 3 3" xfId="56416" xr:uid="{00000000-0005-0000-0000-000030DE0000}"/>
    <cellStyle name="Total 6 4" xfId="34320" xr:uid="{00000000-0005-0000-0000-000031DE0000}"/>
    <cellStyle name="Total 6 4 2" xfId="56419" xr:uid="{00000000-0005-0000-0000-000032DE0000}"/>
    <cellStyle name="Total 6 4 3" xfId="56418" xr:uid="{00000000-0005-0000-0000-000033DE0000}"/>
    <cellStyle name="Total 7" xfId="34321" xr:uid="{00000000-0005-0000-0000-000034DE0000}"/>
    <cellStyle name="Total 7 2" xfId="34322" xr:uid="{00000000-0005-0000-0000-000035DE0000}"/>
    <cellStyle name="Total 7 2 2" xfId="34323" xr:uid="{00000000-0005-0000-0000-000036DE0000}"/>
    <cellStyle name="Total 7 2 2 2" xfId="56422" xr:uid="{00000000-0005-0000-0000-000037DE0000}"/>
    <cellStyle name="Total 7 2 3" xfId="56421" xr:uid="{00000000-0005-0000-0000-000038DE0000}"/>
    <cellStyle name="Total 7 3" xfId="34324" xr:uid="{00000000-0005-0000-0000-000039DE0000}"/>
    <cellStyle name="Total 7 3 2" xfId="56424" xr:uid="{00000000-0005-0000-0000-00003ADE0000}"/>
    <cellStyle name="Total 7 3 3" xfId="56423" xr:uid="{00000000-0005-0000-0000-00003BDE0000}"/>
    <cellStyle name="Total 7 4" xfId="41091" xr:uid="{00000000-0005-0000-0000-00003CDE0000}"/>
    <cellStyle name="Total 7 4 2" xfId="56426" xr:uid="{00000000-0005-0000-0000-00003DDE0000}"/>
    <cellStyle name="Total 7 4 3" xfId="56425" xr:uid="{00000000-0005-0000-0000-00003EDE0000}"/>
    <cellStyle name="Total 7 5" xfId="56427" xr:uid="{00000000-0005-0000-0000-00003FDE0000}"/>
    <cellStyle name="Total 7 6" xfId="56420" xr:uid="{00000000-0005-0000-0000-000040DE0000}"/>
    <cellStyle name="Total 8" xfId="34325" xr:uid="{00000000-0005-0000-0000-000041DE0000}"/>
    <cellStyle name="Total 8 2" xfId="34326" xr:uid="{00000000-0005-0000-0000-000042DE0000}"/>
    <cellStyle name="Total 8 2 2" xfId="34327" xr:uid="{00000000-0005-0000-0000-000043DE0000}"/>
    <cellStyle name="Total 8 2 2 2" xfId="56429" xr:uid="{00000000-0005-0000-0000-000044DE0000}"/>
    <cellStyle name="Total 8 2 3" xfId="56428" xr:uid="{00000000-0005-0000-0000-000045DE0000}"/>
    <cellStyle name="Total 8 3" xfId="41092" xr:uid="{00000000-0005-0000-0000-000046DE0000}"/>
    <cellStyle name="Total 8 3 2" xfId="56431" xr:uid="{00000000-0005-0000-0000-000047DE0000}"/>
    <cellStyle name="Total 8 3 3" xfId="56430" xr:uid="{00000000-0005-0000-0000-000048DE0000}"/>
    <cellStyle name="Total 8 4" xfId="41093" xr:uid="{00000000-0005-0000-0000-000049DE0000}"/>
    <cellStyle name="Total 8 4 2" xfId="56433" xr:uid="{00000000-0005-0000-0000-00004ADE0000}"/>
    <cellStyle name="Total 8 4 3" xfId="56432" xr:uid="{00000000-0005-0000-0000-00004BDE0000}"/>
    <cellStyle name="Total 9" xfId="34328" xr:uid="{00000000-0005-0000-0000-00004CDE0000}"/>
    <cellStyle name="Warning Text 2" xfId="34329" xr:uid="{00000000-0005-0000-0000-00004DDE0000}"/>
    <cellStyle name="Warning Text 2 2" xfId="34330" xr:uid="{00000000-0005-0000-0000-00004EDE0000}"/>
    <cellStyle name="Warning Text 2 2 2" xfId="34331" xr:uid="{00000000-0005-0000-0000-00004FDE0000}"/>
    <cellStyle name="Warning Text 2 3" xfId="34332" xr:uid="{00000000-0005-0000-0000-000050DE0000}"/>
    <cellStyle name="Warning Text 2 3 2" xfId="34333" xr:uid="{00000000-0005-0000-0000-000051DE0000}"/>
    <cellStyle name="Warning Text 2 4" xfId="34334" xr:uid="{00000000-0005-0000-0000-000052DE0000}"/>
    <cellStyle name="Warning Text 2 4 2" xfId="34335" xr:uid="{00000000-0005-0000-0000-000053DE0000}"/>
    <cellStyle name="Warning Text 2 4 3" xfId="36617" xr:uid="{00000000-0005-0000-0000-000054DE0000}"/>
    <cellStyle name="Warning Text 2 5" xfId="34336" xr:uid="{00000000-0005-0000-0000-000055DE0000}"/>
    <cellStyle name="Warning Text 3" xfId="34337" xr:uid="{00000000-0005-0000-0000-000056DE0000}"/>
    <cellStyle name="Warning Text 3 2" xfId="34338" xr:uid="{00000000-0005-0000-0000-000057DE0000}"/>
    <cellStyle name="Warning Text 3 3" xfId="34339" xr:uid="{00000000-0005-0000-0000-000058DE0000}"/>
    <cellStyle name="Warning Text 3 4" xfId="34340" xr:uid="{00000000-0005-0000-0000-000059DE0000}"/>
    <cellStyle name="Warning Text 4" xfId="34341" xr:uid="{00000000-0005-0000-0000-00005ADE0000}"/>
    <cellStyle name="Warning Text 4 2" xfId="34342" xr:uid="{00000000-0005-0000-0000-00005BDE0000}"/>
    <cellStyle name="Warning Text 4 2 2" xfId="34343" xr:uid="{00000000-0005-0000-0000-00005CDE0000}"/>
    <cellStyle name="Warning Text 4 3" xfId="34344" xr:uid="{00000000-0005-0000-0000-00005DDE0000}"/>
    <cellStyle name="Warning Text 5" xfId="34345" xr:uid="{00000000-0005-0000-0000-00005EDE0000}"/>
    <cellStyle name="Warning Text 6" xfId="34346" xr:uid="{00000000-0005-0000-0000-00005FDE0000}"/>
    <cellStyle name="Warning Text 7" xfId="34347" xr:uid="{00000000-0005-0000-0000-000060DE0000}"/>
    <cellStyle name="year" xfId="36618" xr:uid="{00000000-0005-0000-0000-000061DE0000}"/>
    <cellStyle name="year 2" xfId="36619" xr:uid="{00000000-0005-0000-0000-000062DE0000}"/>
    <cellStyle name="year 2 2" xfId="36620" xr:uid="{00000000-0005-0000-0000-000063DE0000}"/>
    <cellStyle name="year 3" xfId="36621" xr:uid="{00000000-0005-0000-0000-000064DE0000}"/>
    <cellStyle name="year_29(d) - Gas extensions -tariffs" xfId="42214" xr:uid="{00000000-0005-0000-0000-000065DE0000}"/>
    <cellStyle name="표준_KZ-DRAWING-NO" xfId="34348" xr:uid="{00000000-0005-0000-0000-000066DE0000}"/>
  </cellStyles>
  <dxfs count="34">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theme="0" tint="-0.14996795556505021"/>
        </patternFill>
      </fill>
    </dxf>
    <dxf>
      <fill>
        <patternFill>
          <bgColor theme="4" tint="0.59996337778862885"/>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theme="0" tint="-0.14996795556505021"/>
        </patternFill>
      </fill>
    </dxf>
    <dxf>
      <fill>
        <patternFill>
          <bgColor theme="4" tint="0.59996337778862885"/>
        </patternFill>
      </fill>
    </dxf>
    <dxf>
      <fill>
        <patternFill>
          <bgColor rgb="FFFFFFCC"/>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dxf>
    <dxf>
      <font>
        <b val="0"/>
        <i val="0"/>
        <condense val="0"/>
        <extend val="0"/>
        <color indexed="8"/>
      </font>
    </dxf>
    <dxf>
      <font>
        <b/>
        <i val="0"/>
        <condense val="0"/>
        <extend val="0"/>
        <color indexed="10"/>
      </font>
    </dxf>
    <dxf>
      <font>
        <b val="0"/>
        <i val="0"/>
        <condense val="0"/>
        <extend val="0"/>
        <color indexed="8"/>
      </font>
    </dxf>
    <dxf>
      <font>
        <b/>
        <i val="0"/>
        <color rgb="FFFF0000"/>
      </font>
    </dxf>
    <dxf>
      <font>
        <b/>
        <i val="0"/>
        <color rgb="FFFF0000"/>
      </font>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fill>
        <patternFill>
          <bgColor indexed="13"/>
        </patternFill>
      </fill>
    </dxf>
    <dxf>
      <font>
        <b/>
        <i val="0"/>
        <condense val="0"/>
        <extend val="0"/>
        <color indexed="10"/>
      </font>
    </dxf>
    <dxf>
      <font>
        <b val="0"/>
        <i val="0"/>
        <condense val="0"/>
        <extend val="0"/>
        <color indexed="8"/>
      </font>
    </dxf>
  </dxfs>
  <tableStyles count="0" defaultTableStyle="TableStyleMedium2" defaultPivotStyle="PivotStyleLight16"/>
  <colors>
    <mruColors>
      <color rgb="FFCCFFFF"/>
      <color rgb="FFFFCC00"/>
      <color rgb="FF0000FF"/>
      <color rgb="FFFFCCFF"/>
      <color rgb="FF66FF33"/>
      <color rgb="FFFFFF66"/>
      <color rgb="FFFFFF99"/>
      <color rgb="FFCCFFCC"/>
      <color rgb="FFFF66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8506362636316"/>
          <c:y val="4.6750505236759353E-2"/>
          <c:w val="0.86380479663294485"/>
          <c:h val="0.76128194771238766"/>
        </c:manualLayout>
      </c:layout>
      <c:lineChart>
        <c:grouping val="standard"/>
        <c:varyColors val="0"/>
        <c:ser>
          <c:idx val="0"/>
          <c:order val="0"/>
          <c:tx>
            <c:strRef>
              <c:f>'TBL Forecasts'!$L$6</c:f>
              <c:strCache>
                <c:ptCount val="1"/>
                <c:pt idx="0">
                  <c:v>Total energy delivered</c:v>
                </c:pt>
              </c:strCache>
            </c:strRef>
          </c:tx>
          <c:spPr>
            <a:ln w="25400" cap="rnd">
              <a:solidFill>
                <a:schemeClr val="accent1"/>
              </a:solidFill>
              <a:round/>
            </a:ln>
            <a:effectLst/>
          </c:spPr>
          <c:marker>
            <c:symbol val="none"/>
          </c:marker>
          <c:cat>
            <c:strRef>
              <c:f>'TBL Forecasts'!$N$5:$U$5</c:f>
              <c:strCache>
                <c:ptCount val="8"/>
                <c:pt idx="0">
                  <c:v>2017-18 
Actual</c:v>
                </c:pt>
                <c:pt idx="1">
                  <c:v>2018-19  Actual</c:v>
                </c:pt>
                <c:pt idx="2">
                  <c:v>2019-20  
Actual</c:v>
                </c:pt>
                <c:pt idx="3">
                  <c:v>2020-21 
Pricing Proposal Forecast</c:v>
                </c:pt>
                <c:pt idx="4">
                  <c:v>2021-22 Forecast </c:v>
                </c:pt>
                <c:pt idx="5">
                  <c:v>2022-23 Forecast </c:v>
                </c:pt>
                <c:pt idx="6">
                  <c:v>2023-24 Forecast </c:v>
                </c:pt>
                <c:pt idx="7">
                  <c:v>2024-25 Forecast </c:v>
                </c:pt>
              </c:strCache>
            </c:strRef>
          </c:cat>
          <c:val>
            <c:numRef>
              <c:f>'TBL Forecasts'!$N$6:$U$6</c:f>
              <c:numCache>
                <c:formatCode>_-* #,##0_-;\-* #,##0_-;_-* "-"??_-;_-@_-</c:formatCode>
                <c:ptCount val="8"/>
                <c:pt idx="0">
                  <c:v>21261.95727436</c:v>
                </c:pt>
                <c:pt idx="1">
                  <c:v>21427.1</c:v>
                </c:pt>
                <c:pt idx="2">
                  <c:v>21140</c:v>
                </c:pt>
                <c:pt idx="3">
                  <c:v>21425</c:v>
                </c:pt>
                <c:pt idx="4">
                  <c:v>21057.879776703525</c:v>
                </c:pt>
                <c:pt idx="5">
                  <c:v>21009.489307316846</c:v>
                </c:pt>
                <c:pt idx="6">
                  <c:v>20994.851139562583</c:v>
                </c:pt>
                <c:pt idx="7">
                  <c:v>21094.803651627521</c:v>
                </c:pt>
              </c:numCache>
            </c:numRef>
          </c:val>
          <c:smooth val="0"/>
          <c:extLst>
            <c:ext xmlns:c16="http://schemas.microsoft.com/office/drawing/2014/chart" uri="{C3380CC4-5D6E-409C-BE32-E72D297353CC}">
              <c16:uniqueId val="{00000000-AB5F-450D-9359-C33163452CAF}"/>
            </c:ext>
          </c:extLst>
        </c:ser>
        <c:dLbls>
          <c:showLegendKey val="0"/>
          <c:showVal val="0"/>
          <c:showCatName val="0"/>
          <c:showSerName val="0"/>
          <c:showPercent val="0"/>
          <c:showBubbleSize val="0"/>
        </c:dLbls>
        <c:smooth val="0"/>
        <c:axId val="1099725448"/>
        <c:axId val="1099737912"/>
      </c:lineChart>
      <c:catAx>
        <c:axId val="109972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9737912"/>
        <c:crosses val="autoZero"/>
        <c:auto val="1"/>
        <c:lblAlgn val="ctr"/>
        <c:lblOffset val="100"/>
        <c:noMultiLvlLbl val="0"/>
      </c:catAx>
      <c:valAx>
        <c:axId val="1099737912"/>
        <c:scaling>
          <c:orientation val="minMax"/>
          <c:min val="20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noFill/>
                    </a:ln>
                    <a:solidFill>
                      <a:schemeClr val="tx1">
                        <a:lumMod val="65000"/>
                        <a:lumOff val="35000"/>
                      </a:schemeClr>
                    </a:solidFill>
                    <a:latin typeface="+mn-lt"/>
                    <a:ea typeface="+mn-ea"/>
                    <a:cs typeface="+mn-cs"/>
                  </a:defRPr>
                </a:pPr>
                <a:r>
                  <a:rPr lang="en-US">
                    <a:ln>
                      <a:noFill/>
                    </a:ln>
                  </a:rPr>
                  <a:t>Energy delivered (GWh)</a:t>
                </a:r>
              </a:p>
            </c:rich>
          </c:tx>
          <c:layout>
            <c:manualLayout>
              <c:xMode val="edge"/>
              <c:yMode val="edge"/>
              <c:x val="1.3789654469476699E-3"/>
              <c:y val="0.17558345266369119"/>
            </c:manualLayout>
          </c:layout>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lumMod val="65000"/>
                      <a:lumOff val="35000"/>
                    </a:schemeClr>
                  </a:solidFill>
                  <a:latin typeface="+mn-lt"/>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972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3.vml.rels><?xml version="1.0" encoding="UTF-8" standalone="yes"?>
<Relationships xmlns="http://schemas.openxmlformats.org/package/2006/relationships"><Relationship Id="rId3" Type="http://schemas.openxmlformats.org/officeDocument/2006/relationships/image" Target="../media/image23.wmf"/><Relationship Id="rId2" Type="http://schemas.openxmlformats.org/officeDocument/2006/relationships/image" Target="../media/image22.wmf"/><Relationship Id="rId1" Type="http://schemas.openxmlformats.org/officeDocument/2006/relationships/image" Target="../media/image21.wmf"/><Relationship Id="rId5" Type="http://schemas.openxmlformats.org/officeDocument/2006/relationships/image" Target="../media/image25.wmf"/><Relationship Id="rId4" Type="http://schemas.openxmlformats.org/officeDocument/2006/relationships/image" Target="../media/image24.w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3.wmf"/><Relationship Id="rId2" Type="http://schemas.openxmlformats.org/officeDocument/2006/relationships/image" Target="../media/image22.wmf"/><Relationship Id="rId1" Type="http://schemas.openxmlformats.org/officeDocument/2006/relationships/image" Target="../media/image21.wmf"/><Relationship Id="rId5" Type="http://schemas.openxmlformats.org/officeDocument/2006/relationships/image" Target="../media/image25.wmf"/><Relationship Id="rId4" Type="http://schemas.openxmlformats.org/officeDocument/2006/relationships/image" Target="../media/image24.wmf"/></Relationships>
</file>

<file path=xl/drawings/drawing1.xml><?xml version="1.0" encoding="utf-8"?>
<xdr:wsDr xmlns:xdr="http://schemas.openxmlformats.org/drawingml/2006/spreadsheetDrawing" xmlns:a="http://schemas.openxmlformats.org/drawingml/2006/main">
  <xdr:twoCellAnchor editAs="oneCell">
    <xdr:from>
      <xdr:col>0</xdr:col>
      <xdr:colOff>129540</xdr:colOff>
      <xdr:row>0</xdr:row>
      <xdr:rowOff>1</xdr:rowOff>
    </xdr:from>
    <xdr:to>
      <xdr:col>20</xdr:col>
      <xdr:colOff>472440</xdr:colOff>
      <xdr:row>78</xdr:row>
      <xdr:rowOff>40821</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 y="1"/>
          <a:ext cx="12861471" cy="13838463"/>
        </a:xfrm>
        <a:prstGeom prst="rect">
          <a:avLst/>
        </a:prstGeom>
        <a:noFill/>
      </xdr:spPr>
    </xdr:pic>
    <xdr:clientData/>
  </xdr:twoCellAnchor>
  <xdr:twoCellAnchor>
    <xdr:from>
      <xdr:col>11</xdr:col>
      <xdr:colOff>600075</xdr:colOff>
      <xdr:row>4</xdr:row>
      <xdr:rowOff>66675</xdr:rowOff>
    </xdr:from>
    <xdr:to>
      <xdr:col>18</xdr:col>
      <xdr:colOff>149225</xdr:colOff>
      <xdr:row>11</xdr:row>
      <xdr:rowOff>28575</xdr:rowOff>
    </xdr:to>
    <xdr:sp macro="" textlink="">
      <xdr:nvSpPr>
        <xdr:cNvPr id="3" name="Text Box 5">
          <a:extLst>
            <a:ext uri="{FF2B5EF4-FFF2-40B4-BE49-F238E27FC236}">
              <a16:creationId xmlns:a16="http://schemas.microsoft.com/office/drawing/2014/main" id="{00000000-0008-0000-0000-000003000000}"/>
            </a:ext>
          </a:extLst>
        </xdr:cNvPr>
        <xdr:cNvSpPr txBox="1">
          <a:spLocks noChangeAspect="1" noChangeArrowheads="1"/>
        </xdr:cNvSpPr>
      </xdr:nvSpPr>
      <xdr:spPr bwMode="auto">
        <a:xfrm>
          <a:off x="7305675" y="828675"/>
          <a:ext cx="3816350" cy="1295400"/>
        </a:xfrm>
        <a:prstGeom prst="rect">
          <a:avLst/>
        </a:prstGeom>
        <a:noFill/>
        <a:ln w="9525">
          <a:noFill/>
          <a:miter lim="800000"/>
          <a:headEnd/>
          <a:tailEnd/>
        </a:ln>
      </xdr:spPr>
      <xdr:txBody>
        <a:bodyPr rot="0" vert="horz" wrap="square" lIns="91440" tIns="45720" rIns="91440" bIns="45720" anchor="t" anchorCtr="0">
          <a:noAutofit/>
        </a:bodyPr>
        <a:lstStyle/>
        <a:p>
          <a:pPr algn="r">
            <a:spcBef>
              <a:spcPts val="600"/>
            </a:spcBef>
            <a:spcAft>
              <a:spcPts val="600"/>
            </a:spcAft>
          </a:pPr>
          <a:r>
            <a:rPr lang="en-AU" sz="6000" b="1">
              <a:solidFill>
                <a:srgbClr val="FFFFFF"/>
              </a:solidFill>
              <a:effectLst/>
              <a:latin typeface="Arial Black"/>
              <a:ea typeface="Calibri"/>
              <a:cs typeface="Arial"/>
            </a:rPr>
            <a:t>Energex</a:t>
          </a:r>
        </a:p>
      </xdr:txBody>
    </xdr:sp>
    <xdr:clientData/>
  </xdr:twoCellAnchor>
  <xdr:twoCellAnchor>
    <xdr:from>
      <xdr:col>7</xdr:col>
      <xdr:colOff>529410</xdr:colOff>
      <xdr:row>21</xdr:row>
      <xdr:rowOff>102299</xdr:rowOff>
    </xdr:from>
    <xdr:to>
      <xdr:col>18</xdr:col>
      <xdr:colOff>521790</xdr:colOff>
      <xdr:row>27</xdr:row>
      <xdr:rowOff>4926</xdr:rowOff>
    </xdr:to>
    <xdr:sp macro="" textlink="">
      <xdr:nvSpPr>
        <xdr:cNvPr id="4" name="Text Box 8">
          <a:extLst>
            <a:ext uri="{FF2B5EF4-FFF2-40B4-BE49-F238E27FC236}">
              <a16:creationId xmlns:a16="http://schemas.microsoft.com/office/drawing/2014/main" id="{00000000-0008-0000-0000-000004000000}"/>
            </a:ext>
          </a:extLst>
        </xdr:cNvPr>
        <xdr:cNvSpPr txBox="1">
          <a:spLocks noChangeArrowheads="1"/>
        </xdr:cNvSpPr>
      </xdr:nvSpPr>
      <xdr:spPr bwMode="auto">
        <a:xfrm>
          <a:off x="4872810" y="3988499"/>
          <a:ext cx="6817723" cy="1012970"/>
        </a:xfrm>
        <a:prstGeom prst="rect">
          <a:avLst/>
        </a:prstGeom>
        <a:noFill/>
        <a:ln w="9525">
          <a:noFill/>
          <a:miter lim="800000"/>
          <a:headEnd/>
          <a:tailEnd/>
        </a:ln>
      </xdr:spPr>
      <xdr:txBody>
        <a:bodyPr rot="0" vert="horz" wrap="square" lIns="91440" tIns="45720" rIns="91440" bIns="45720" anchor="ctr" anchorCtr="0">
          <a:spAutoFit/>
        </a:bodyPr>
        <a:lstStyle/>
        <a:p>
          <a:pPr algn="r">
            <a:spcBef>
              <a:spcPts val="600"/>
            </a:spcBef>
            <a:spcAft>
              <a:spcPts val="600"/>
            </a:spcAft>
          </a:pPr>
          <a:r>
            <a:rPr lang="en-AU" sz="2600" b="1">
              <a:solidFill>
                <a:srgbClr val="FFFFFF"/>
              </a:solidFill>
              <a:effectLst/>
              <a:latin typeface="Arial"/>
              <a:ea typeface="Calibri"/>
            </a:rPr>
            <a:t>Public</a:t>
          </a:r>
          <a:r>
            <a:rPr lang="en-AU" sz="2600" b="1" baseline="0">
              <a:solidFill>
                <a:srgbClr val="FFFFFF"/>
              </a:solidFill>
              <a:effectLst/>
              <a:latin typeface="Arial"/>
              <a:ea typeface="Calibri"/>
            </a:rPr>
            <a:t> </a:t>
          </a:r>
          <a:r>
            <a:rPr lang="en-AU" sz="2600" b="1">
              <a:solidFill>
                <a:srgbClr val="FFFFFF"/>
              </a:solidFill>
              <a:effectLst/>
              <a:latin typeface="Arial"/>
              <a:ea typeface="Calibri"/>
            </a:rPr>
            <a:t>Tariff Approval Model: </a:t>
          </a:r>
        </a:p>
        <a:p>
          <a:pPr algn="r">
            <a:spcBef>
              <a:spcPts val="600"/>
            </a:spcBef>
            <a:spcAft>
              <a:spcPts val="600"/>
            </a:spcAft>
          </a:pPr>
          <a:r>
            <a:rPr lang="en-AU" sz="2600" b="1">
              <a:solidFill>
                <a:srgbClr val="FFFFFF"/>
              </a:solidFill>
              <a:effectLst/>
              <a:latin typeface="Arial"/>
              <a:ea typeface="Calibri"/>
            </a:rPr>
            <a:t>SCS</a:t>
          </a:r>
          <a:r>
            <a:rPr lang="en-AU" sz="2600" b="1" baseline="0">
              <a:solidFill>
                <a:srgbClr val="FFFFFF"/>
              </a:solidFill>
              <a:effectLst/>
              <a:latin typeface="Arial"/>
              <a:ea typeface="Calibri"/>
            </a:rPr>
            <a:t> and ACS prices </a:t>
          </a:r>
          <a:endParaRPr lang="en-AU" sz="2600" b="1">
            <a:solidFill>
              <a:srgbClr val="FFFFFF"/>
            </a:solidFill>
            <a:effectLst/>
            <a:latin typeface="Arial"/>
            <a:ea typeface="Calibri"/>
          </a:endParaRPr>
        </a:p>
      </xdr:txBody>
    </xdr:sp>
    <xdr:clientData/>
  </xdr:twoCellAnchor>
  <xdr:twoCellAnchor>
    <xdr:from>
      <xdr:col>9</xdr:col>
      <xdr:colOff>383995</xdr:colOff>
      <xdr:row>36</xdr:row>
      <xdr:rowOff>111307</xdr:rowOff>
    </xdr:from>
    <xdr:to>
      <xdr:col>19</xdr:col>
      <xdr:colOff>193494</xdr:colOff>
      <xdr:row>39</xdr:row>
      <xdr:rowOff>40822</xdr:rowOff>
    </xdr:to>
    <xdr:sp macro="" textlink="">
      <xdr:nvSpPr>
        <xdr:cNvPr id="5" name="Text Box 12">
          <a:extLst>
            <a:ext uri="{FF2B5EF4-FFF2-40B4-BE49-F238E27FC236}">
              <a16:creationId xmlns:a16="http://schemas.microsoft.com/office/drawing/2014/main" id="{00000000-0008-0000-0000-000005000000}"/>
            </a:ext>
          </a:extLst>
        </xdr:cNvPr>
        <xdr:cNvSpPr txBox="1">
          <a:spLocks noChangeArrowheads="1"/>
        </xdr:cNvSpPr>
      </xdr:nvSpPr>
      <xdr:spPr bwMode="auto">
        <a:xfrm>
          <a:off x="6017352" y="6479450"/>
          <a:ext cx="6068785" cy="460193"/>
        </a:xfrm>
        <a:prstGeom prst="rect">
          <a:avLst/>
        </a:prstGeom>
        <a:noFill/>
        <a:ln w="9525">
          <a:noFill/>
          <a:miter lim="800000"/>
          <a:headEnd/>
          <a:tailEnd/>
        </a:ln>
      </xdr:spPr>
      <xdr:txBody>
        <a:bodyPr rot="0" vert="horz" wrap="square" lIns="91440" tIns="45720" rIns="91440" bIns="45720" anchor="ctr" anchorCtr="0">
          <a:noAutofit/>
        </a:bodyPr>
        <a:lstStyle/>
        <a:p>
          <a:pPr algn="r">
            <a:lnSpc>
              <a:spcPts val="1200"/>
            </a:lnSpc>
            <a:spcBef>
              <a:spcPts val="1200"/>
            </a:spcBef>
            <a:spcAft>
              <a:spcPts val="600"/>
            </a:spcAft>
          </a:pPr>
          <a:r>
            <a:rPr lang="en-AU" sz="2200" b="1">
              <a:solidFill>
                <a:schemeClr val="bg1"/>
              </a:solidFill>
              <a:effectLst/>
              <a:latin typeface="Arial"/>
              <a:ea typeface="Calibri"/>
            </a:rPr>
            <a:t>1 July 2021 to 30 June 2022</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200025</xdr:colOff>
      <xdr:row>223</xdr:row>
      <xdr:rowOff>57150</xdr:rowOff>
    </xdr:from>
    <xdr:to>
      <xdr:col>1</xdr:col>
      <xdr:colOff>441930</xdr:colOff>
      <xdr:row>224</xdr:row>
      <xdr:rowOff>131416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628650" y="29508450"/>
          <a:ext cx="238095" cy="228571"/>
        </a:xfrm>
        <a:prstGeom prst="rect">
          <a:avLst/>
        </a:prstGeom>
      </xdr:spPr>
    </xdr:pic>
    <xdr:clientData/>
  </xdr:twoCellAnchor>
  <xdr:twoCellAnchor editAs="oneCell">
    <xdr:from>
      <xdr:col>1</xdr:col>
      <xdr:colOff>152400</xdr:colOff>
      <xdr:row>227</xdr:row>
      <xdr:rowOff>28575</xdr:rowOff>
    </xdr:from>
    <xdr:to>
      <xdr:col>1</xdr:col>
      <xdr:colOff>518115</xdr:colOff>
      <xdr:row>228</xdr:row>
      <xdr:rowOff>133315</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a:stretch>
          <a:fillRect/>
        </a:stretch>
      </xdr:blipFill>
      <xdr:spPr>
        <a:xfrm>
          <a:off x="581025" y="29803725"/>
          <a:ext cx="361905" cy="276190"/>
        </a:xfrm>
        <a:prstGeom prst="rect">
          <a:avLst/>
        </a:prstGeom>
      </xdr:spPr>
    </xdr:pic>
    <xdr:clientData/>
  </xdr:twoCellAnchor>
  <xdr:twoCellAnchor editAs="oneCell">
    <xdr:from>
      <xdr:col>1</xdr:col>
      <xdr:colOff>114300</xdr:colOff>
      <xdr:row>232</xdr:row>
      <xdr:rowOff>40005</xdr:rowOff>
    </xdr:from>
    <xdr:to>
      <xdr:col>1</xdr:col>
      <xdr:colOff>588587</xdr:colOff>
      <xdr:row>233</xdr:row>
      <xdr:rowOff>85690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a:stretch>
          <a:fillRect/>
        </a:stretch>
      </xdr:blipFill>
      <xdr:spPr>
        <a:xfrm>
          <a:off x="556260" y="40151685"/>
          <a:ext cx="474287" cy="281905"/>
        </a:xfrm>
        <a:prstGeom prst="rect">
          <a:avLst/>
        </a:prstGeom>
      </xdr:spPr>
    </xdr:pic>
    <xdr:clientData/>
  </xdr:twoCellAnchor>
  <xdr:twoCellAnchor editAs="oneCell">
    <xdr:from>
      <xdr:col>1</xdr:col>
      <xdr:colOff>219075</xdr:colOff>
      <xdr:row>235</xdr:row>
      <xdr:rowOff>47625</xdr:rowOff>
    </xdr:from>
    <xdr:to>
      <xdr:col>1</xdr:col>
      <xdr:colOff>480028</xdr:colOff>
      <xdr:row>236</xdr:row>
      <xdr:rowOff>133318</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stretch>
          <a:fillRect/>
        </a:stretch>
      </xdr:blipFill>
      <xdr:spPr>
        <a:xfrm>
          <a:off x="647700" y="31118175"/>
          <a:ext cx="257143" cy="257143"/>
        </a:xfrm>
        <a:prstGeom prst="rect">
          <a:avLst/>
        </a:prstGeom>
      </xdr:spPr>
    </xdr:pic>
    <xdr:clientData/>
  </xdr:twoCellAnchor>
  <xdr:twoCellAnchor editAs="oneCell">
    <xdr:from>
      <xdr:col>1</xdr:col>
      <xdr:colOff>219075</xdr:colOff>
      <xdr:row>237</xdr:row>
      <xdr:rowOff>38100</xdr:rowOff>
    </xdr:from>
    <xdr:to>
      <xdr:col>1</xdr:col>
      <xdr:colOff>438121</xdr:colOff>
      <xdr:row>238</xdr:row>
      <xdr:rowOff>131414</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647700" y="31432500"/>
          <a:ext cx="228571" cy="247619"/>
        </a:xfrm>
        <a:prstGeom prst="rect">
          <a:avLst/>
        </a:prstGeom>
      </xdr:spPr>
    </xdr:pic>
    <xdr:clientData/>
  </xdr:twoCellAnchor>
  <xdr:oneCellAnchor>
    <xdr:from>
      <xdr:col>1</xdr:col>
      <xdr:colOff>91440</xdr:colOff>
      <xdr:row>262</xdr:row>
      <xdr:rowOff>62865</xdr:rowOff>
    </xdr:from>
    <xdr:ext cx="466667" cy="276190"/>
    <xdr:pic>
      <xdr:nvPicPr>
        <xdr:cNvPr id="51" name="Picture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3"/>
        <a:stretch>
          <a:fillRect/>
        </a:stretch>
      </xdr:blipFill>
      <xdr:spPr>
        <a:xfrm>
          <a:off x="533400" y="45386625"/>
          <a:ext cx="466667" cy="276190"/>
        </a:xfrm>
        <a:prstGeom prst="rect">
          <a:avLst/>
        </a:prstGeom>
      </xdr:spPr>
    </xdr:pic>
    <xdr:clientData/>
  </xdr:oneCellAnchor>
  <xdr:oneCellAnchor>
    <xdr:from>
      <xdr:col>1</xdr:col>
      <xdr:colOff>219075</xdr:colOff>
      <xdr:row>265</xdr:row>
      <xdr:rowOff>47625</xdr:rowOff>
    </xdr:from>
    <xdr:ext cx="257143" cy="257143"/>
    <xdr:pic>
      <xdr:nvPicPr>
        <xdr:cNvPr id="52" name="Picture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4"/>
        <a:stretch>
          <a:fillRect/>
        </a:stretch>
      </xdr:blipFill>
      <xdr:spPr>
        <a:xfrm>
          <a:off x="647700" y="31575375"/>
          <a:ext cx="257143" cy="257143"/>
        </a:xfrm>
        <a:prstGeom prst="rect">
          <a:avLst/>
        </a:prstGeom>
      </xdr:spPr>
    </xdr:pic>
    <xdr:clientData/>
  </xdr:oneCellAnchor>
  <xdr:twoCellAnchor editAs="oneCell">
    <xdr:from>
      <xdr:col>1</xdr:col>
      <xdr:colOff>91440</xdr:colOff>
      <xdr:row>2</xdr:row>
      <xdr:rowOff>30481</xdr:rowOff>
    </xdr:from>
    <xdr:to>
      <xdr:col>4</xdr:col>
      <xdr:colOff>68580</xdr:colOff>
      <xdr:row>2</xdr:row>
      <xdr:rowOff>632460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a:stretch>
          <a:fillRect/>
        </a:stretch>
      </xdr:blipFill>
      <xdr:spPr>
        <a:xfrm>
          <a:off x="533400" y="381001"/>
          <a:ext cx="1912620" cy="601979"/>
        </a:xfrm>
        <a:prstGeom prst="rect">
          <a:avLst/>
        </a:prstGeom>
      </xdr:spPr>
    </xdr:pic>
    <xdr:clientData/>
  </xdr:twoCellAnchor>
  <xdr:twoCellAnchor editAs="oneCell">
    <xdr:from>
      <xdr:col>1</xdr:col>
      <xdr:colOff>83821</xdr:colOff>
      <xdr:row>3</xdr:row>
      <xdr:rowOff>15240</xdr:rowOff>
    </xdr:from>
    <xdr:to>
      <xdr:col>5</xdr:col>
      <xdr:colOff>58799</xdr:colOff>
      <xdr:row>3</xdr:row>
      <xdr:rowOff>411480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
        <a:stretch>
          <a:fillRect/>
        </a:stretch>
      </xdr:blipFill>
      <xdr:spPr>
        <a:xfrm>
          <a:off x="525781" y="960120"/>
          <a:ext cx="2596258" cy="396240"/>
        </a:xfrm>
        <a:prstGeom prst="rect">
          <a:avLst/>
        </a:prstGeom>
      </xdr:spPr>
    </xdr:pic>
    <xdr:clientData/>
  </xdr:twoCellAnchor>
  <xdr:twoCellAnchor editAs="oneCell">
    <xdr:from>
      <xdr:col>1</xdr:col>
      <xdr:colOff>68581</xdr:colOff>
      <xdr:row>4</xdr:row>
      <xdr:rowOff>45721</xdr:rowOff>
    </xdr:from>
    <xdr:to>
      <xdr:col>4</xdr:col>
      <xdr:colOff>297180</xdr:colOff>
      <xdr:row>4</xdr:row>
      <xdr:rowOff>437176</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8"/>
        <a:stretch>
          <a:fillRect/>
        </a:stretch>
      </xdr:blipFill>
      <xdr:spPr>
        <a:xfrm>
          <a:off x="510541" y="1485901"/>
          <a:ext cx="2164079" cy="391455"/>
        </a:xfrm>
        <a:prstGeom prst="rect">
          <a:avLst/>
        </a:prstGeom>
      </xdr:spPr>
    </xdr:pic>
    <xdr:clientData/>
  </xdr:twoCellAnchor>
  <xdr:twoCellAnchor editAs="oneCell">
    <xdr:from>
      <xdr:col>1</xdr:col>
      <xdr:colOff>114300</xdr:colOff>
      <xdr:row>5</xdr:row>
      <xdr:rowOff>91441</xdr:rowOff>
    </xdr:from>
    <xdr:to>
      <xdr:col>7</xdr:col>
      <xdr:colOff>597130</xdr:colOff>
      <xdr:row>5</xdr:row>
      <xdr:rowOff>426720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9"/>
        <a:stretch>
          <a:fillRect/>
        </a:stretch>
      </xdr:blipFill>
      <xdr:spPr>
        <a:xfrm>
          <a:off x="556260" y="2034541"/>
          <a:ext cx="4483330" cy="335279"/>
        </a:xfrm>
        <a:prstGeom prst="rect">
          <a:avLst/>
        </a:prstGeom>
      </xdr:spPr>
    </xdr:pic>
    <xdr:clientData/>
  </xdr:twoCellAnchor>
  <xdr:twoCellAnchor editAs="oneCell">
    <xdr:from>
      <xdr:col>1</xdr:col>
      <xdr:colOff>83821</xdr:colOff>
      <xdr:row>6</xdr:row>
      <xdr:rowOff>76200</xdr:rowOff>
    </xdr:from>
    <xdr:to>
      <xdr:col>6</xdr:col>
      <xdr:colOff>396241</xdr:colOff>
      <xdr:row>6</xdr:row>
      <xdr:rowOff>425735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0"/>
        <a:stretch>
          <a:fillRect/>
        </a:stretch>
      </xdr:blipFill>
      <xdr:spPr>
        <a:xfrm>
          <a:off x="525781" y="2499360"/>
          <a:ext cx="3619500" cy="349535"/>
        </a:xfrm>
        <a:prstGeom prst="rect">
          <a:avLst/>
        </a:prstGeom>
      </xdr:spPr>
    </xdr:pic>
    <xdr:clientData/>
  </xdr:twoCellAnchor>
  <xdr:twoCellAnchor>
    <xdr:from>
      <xdr:col>1</xdr:col>
      <xdr:colOff>53340</xdr:colOff>
      <xdr:row>20</xdr:row>
      <xdr:rowOff>0</xdr:rowOff>
    </xdr:from>
    <xdr:to>
      <xdr:col>1</xdr:col>
      <xdr:colOff>647700</xdr:colOff>
      <xdr:row>21</xdr:row>
      <xdr:rowOff>137160</xdr:rowOff>
    </xdr:to>
    <mc:AlternateContent xmlns:mc="http://schemas.openxmlformats.org/markup-compatibility/2006" xmlns:a14="http://schemas.microsoft.com/office/drawing/2010/main">
      <mc:Choice Requires="a14">
        <xdr:sp macro="" textlink="">
          <xdr:nvSpPr>
            <xdr:cNvPr id="16" name="Object 173">
              <a:extLst>
                <a:ext uri="{FF2B5EF4-FFF2-40B4-BE49-F238E27FC236}">
                  <a16:creationId xmlns:a16="http://schemas.microsoft.com/office/drawing/2014/main" id="{00000000-0008-0000-0200-000010000000}"/>
                </a:ext>
              </a:extLst>
            </xdr:cNvPr>
            <xdr:cNvSpPr txBox="1"/>
          </xdr:nvSpPr>
          <xdr:spPr>
            <a:xfrm>
              <a:off x="495300" y="4526280"/>
              <a:ext cx="594360" cy="297180"/>
            </a:xfrm>
            <a:prstGeom prst="rect">
              <a:avLst/>
            </a:prstGeom>
          </xdr:spPr>
          <xdr:txBody>
            <a:bodyPr vertOverflow="clip" horzOverflow="clip" wrap="square">
              <a:noAutofit/>
            </a:bodyPr>
            <a:lstStyle/>
            <a:p>
              <a:pPr/>
              <a14:m>
                <m:oMathPara xmlns:m="http://schemas.openxmlformats.org/officeDocument/2006/math">
                  <m:oMathParaPr>
                    <m:jc m:val="left"/>
                  </m:oMathParaPr>
                  <m:oMath xmlns:m="http://schemas.openxmlformats.org/officeDocument/2006/math">
                    <m:r>
                      <a:rPr lang="en-AU" i="1">
                        <a:solidFill>
                          <a:srgbClr val="000000"/>
                        </a:solidFill>
                        <a:latin typeface="Cambria Math" panose="02040503050406030204" pitchFamily="18" charset="0"/>
                      </a:rPr>
                      <m:t>𝐴</m:t>
                    </m:r>
                    <m:r>
                      <a:rPr lang="en-AU" b="0" i="1">
                        <a:solidFill>
                          <a:srgbClr val="000000"/>
                        </a:solidFill>
                        <a:latin typeface="Cambria Math" panose="02040503050406030204" pitchFamily="18" charset="0"/>
                      </a:rPr>
                      <m:t>𝐴</m:t>
                    </m:r>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𝑅</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16" name="Object 173">
              <a:extLst>
                <a:ext uri="{FF2B5EF4-FFF2-40B4-BE49-F238E27FC236}">
                  <a16:creationId xmlns:a16="http://schemas.microsoft.com/office/drawing/2014/main" id="{BC0BA5D2-3530-44D9-A5D7-75C64BFF3E61}"/>
                </a:ext>
              </a:extLst>
            </xdr:cNvPr>
            <xdr:cNvSpPr txBox="1"/>
          </xdr:nvSpPr>
          <xdr:spPr>
            <a:xfrm>
              <a:off x="495300" y="4526280"/>
              <a:ext cx="594360" cy="297180"/>
            </a:xfrm>
            <a:prstGeom prst="rect">
              <a:avLst/>
            </a:prstGeom>
          </xdr:spPr>
          <xdr:txBody>
            <a:bodyPr vertOverflow="clip" horzOverflow="clip" wrap="square">
              <a:noAutofit/>
            </a:bodyPr>
            <a:lstStyle/>
            <a:p>
              <a:pPr/>
              <a:r>
                <a:rPr lang="en-AU" i="0">
                  <a:solidFill>
                    <a:srgbClr val="000000"/>
                  </a:solidFill>
                  <a:latin typeface="Cambria Math" panose="02040503050406030204" pitchFamily="18" charset="0"/>
                </a:rPr>
                <a:t>𝐴</a:t>
              </a:r>
              <a:r>
                <a:rPr lang="en-AU" b="0" i="0">
                  <a:solidFill>
                    <a:srgbClr val="000000"/>
                  </a:solidFill>
                  <a:latin typeface="Cambria Math" panose="02040503050406030204" pitchFamily="18" charset="0"/>
                </a:rPr>
                <a:t>𝐴</a:t>
              </a:r>
              <a:r>
                <a:rPr lang="en-AU" i="0">
                  <a:solidFill>
                    <a:srgbClr val="000000"/>
                  </a:solidFill>
                  <a:latin typeface="Cambria Math" panose="02040503050406030204" pitchFamily="18" charset="0"/>
                </a:rPr>
                <a:t>𝑅_𝑡</a:t>
              </a:r>
              <a:endParaRPr lang="en-AU"/>
            </a:p>
          </xdr:txBody>
        </xdr:sp>
      </mc:Fallback>
    </mc:AlternateContent>
    <xdr:clientData/>
  </xdr:twoCellAnchor>
  <xdr:twoCellAnchor>
    <xdr:from>
      <xdr:col>1</xdr:col>
      <xdr:colOff>121920</xdr:colOff>
      <xdr:row>9</xdr:row>
      <xdr:rowOff>60960</xdr:rowOff>
    </xdr:from>
    <xdr:to>
      <xdr:col>1</xdr:col>
      <xdr:colOff>654438</xdr:colOff>
      <xdr:row>10</xdr:row>
      <xdr:rowOff>157880</xdr:rowOff>
    </xdr:to>
    <mc:AlternateContent xmlns:mc="http://schemas.openxmlformats.org/markup-compatibility/2006" xmlns:a14="http://schemas.microsoft.com/office/drawing/2010/main">
      <mc:Choice Requires="a14">
        <xdr:sp macro="" textlink="">
          <xdr:nvSpPr>
            <xdr:cNvPr id="17" name="Object 91">
              <a:extLst>
                <a:ext uri="{63B3BB69-23CF-44E3-9099-C40C66FF867C}">
                  <a14:compatExt spid="_x0000_s68699"/>
                </a:ext>
                <a:ext uri="{FF2B5EF4-FFF2-40B4-BE49-F238E27FC236}">
                  <a16:creationId xmlns:a16="http://schemas.microsoft.com/office/drawing/2014/main" id="{00000000-0008-0000-0200-000011000000}"/>
                </a:ext>
              </a:extLst>
            </xdr:cNvPr>
            <xdr:cNvSpPr txBox="1"/>
          </xdr:nvSpPr>
          <xdr:spPr>
            <a:xfrm>
              <a:off x="563880" y="3261360"/>
              <a:ext cx="532518"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r>
                      <a:rPr lang="en-AU" i="1">
                        <a:solidFill>
                          <a:srgbClr val="000000"/>
                        </a:solidFill>
                        <a:latin typeface="Cambria Math" panose="02040503050406030204" pitchFamily="18" charset="0"/>
                      </a:rPr>
                      <m:t>𝑇𝐴</m:t>
                    </m:r>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𝑅</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17" name="Object 91">
              <a:extLst>
                <a:ext uri="{63B3BB69-23CF-44E3-9099-C40C66FF867C}">
                  <a14:compatExt xmlns:a14="http://schemas.microsoft.com/office/drawing/2010/main" spid="_x0000_s68699"/>
                </a:ext>
                <a:ext uri="{FF2B5EF4-FFF2-40B4-BE49-F238E27FC236}">
                  <a16:creationId xmlns:a16="http://schemas.microsoft.com/office/drawing/2014/main" id="{00000000-0008-0000-0300-00005B0C0100}"/>
                </a:ext>
              </a:extLst>
            </xdr:cNvPr>
            <xdr:cNvSpPr txBox="1"/>
          </xdr:nvSpPr>
          <xdr:spPr>
            <a:xfrm>
              <a:off x="563880" y="3261360"/>
              <a:ext cx="532518"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𝑇𝐴𝑅_𝑡</a:t>
              </a:r>
              <a:endParaRPr lang="en-AU"/>
            </a:p>
          </xdr:txBody>
        </xdr:sp>
      </mc:Fallback>
    </mc:AlternateContent>
    <xdr:clientData/>
  </xdr:twoCellAnchor>
  <xdr:twoCellAnchor>
    <xdr:from>
      <xdr:col>1</xdr:col>
      <xdr:colOff>152400</xdr:colOff>
      <xdr:row>12</xdr:row>
      <xdr:rowOff>45720</xdr:rowOff>
    </xdr:from>
    <xdr:to>
      <xdr:col>1</xdr:col>
      <xdr:colOff>544495</xdr:colOff>
      <xdr:row>15</xdr:row>
      <xdr:rowOff>8663</xdr:rowOff>
    </xdr:to>
    <mc:AlternateContent xmlns:mc="http://schemas.openxmlformats.org/markup-compatibility/2006" xmlns:a14="http://schemas.microsoft.com/office/drawing/2010/main">
      <mc:Choice Requires="a14">
        <xdr:sp macro="" textlink="">
          <xdr:nvSpPr>
            <xdr:cNvPr id="18" name="Object 93">
              <a:extLst>
                <a:ext uri="{63B3BB69-23CF-44E3-9099-C40C66FF867C}">
                  <a14:compatExt spid="_x0000_s68701"/>
                </a:ext>
                <a:ext uri="{FF2B5EF4-FFF2-40B4-BE49-F238E27FC236}">
                  <a16:creationId xmlns:a16="http://schemas.microsoft.com/office/drawing/2014/main" id="{00000000-0008-0000-0200-000012000000}"/>
                </a:ext>
              </a:extLst>
            </xdr:cNvPr>
            <xdr:cNvSpPr txBox="1"/>
          </xdr:nvSpPr>
          <xdr:spPr>
            <a:xfrm>
              <a:off x="594360" y="3581400"/>
              <a:ext cx="392095" cy="298223"/>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Sup>
                      <m:sSubSupPr>
                        <m:ctrlPr>
                          <a:rPr lang="en-AU" i="1">
                            <a:solidFill>
                              <a:srgbClr val="000000"/>
                            </a:solidFill>
                            <a:latin typeface="Cambria Math" panose="02040503050406030204" pitchFamily="18" charset="0"/>
                          </a:rPr>
                        </m:ctrlPr>
                      </m:sSubSupPr>
                      <m:e>
                        <m:r>
                          <a:rPr lang="en-AU" i="1">
                            <a:solidFill>
                              <a:srgbClr val="000000"/>
                            </a:solidFill>
                            <a:latin typeface="Cambria Math" panose="02040503050406030204" pitchFamily="18" charset="0"/>
                          </a:rPr>
                          <m:t>𝑝</m:t>
                        </m:r>
                      </m:e>
                      <m:sub>
                        <m:r>
                          <a:rPr lang="en-AU" i="1">
                            <a:solidFill>
                              <a:srgbClr val="000000"/>
                            </a:solidFill>
                            <a:latin typeface="Cambria Math" panose="02040503050406030204" pitchFamily="18" charset="0"/>
                          </a:rPr>
                          <m:t>𝑡</m:t>
                        </m:r>
                      </m:sub>
                      <m:sup>
                        <m:r>
                          <a:rPr lang="en-AU" i="1">
                            <a:solidFill>
                              <a:srgbClr val="000000"/>
                            </a:solidFill>
                            <a:latin typeface="Cambria Math" panose="02040503050406030204" pitchFamily="18" charset="0"/>
                          </a:rPr>
                          <m:t>𝑖𝑗</m:t>
                        </m:r>
                      </m:sup>
                    </m:sSubSup>
                  </m:oMath>
                </m:oMathPara>
              </a14:m>
              <a:endParaRPr lang="en-AU"/>
            </a:p>
          </xdr:txBody>
        </xdr:sp>
      </mc:Choice>
      <mc:Fallback xmlns="">
        <xdr:sp macro="" textlink="">
          <xdr:nvSpPr>
            <xdr:cNvPr id="18" name="Object 93">
              <a:extLst>
                <a:ext uri="{63B3BB69-23CF-44E3-9099-C40C66FF867C}">
                  <a14:compatExt xmlns:a14="http://schemas.microsoft.com/office/drawing/2010/main" spid="_x0000_s68701"/>
                </a:ext>
                <a:ext uri="{FF2B5EF4-FFF2-40B4-BE49-F238E27FC236}">
                  <a16:creationId xmlns:a16="http://schemas.microsoft.com/office/drawing/2014/main" id="{00000000-0008-0000-0300-00005D0C0100}"/>
                </a:ext>
              </a:extLst>
            </xdr:cNvPr>
            <xdr:cNvSpPr txBox="1"/>
          </xdr:nvSpPr>
          <xdr:spPr>
            <a:xfrm>
              <a:off x="594360" y="3581400"/>
              <a:ext cx="392095" cy="298223"/>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𝑝_𝑡^𝑖𝑗</a:t>
              </a:r>
              <a:endParaRPr lang="en-AU"/>
            </a:p>
          </xdr:txBody>
        </xdr:sp>
      </mc:Fallback>
    </mc:AlternateContent>
    <xdr:clientData/>
  </xdr:twoCellAnchor>
  <xdr:twoCellAnchor>
    <xdr:from>
      <xdr:col>1</xdr:col>
      <xdr:colOff>175260</xdr:colOff>
      <xdr:row>15</xdr:row>
      <xdr:rowOff>22860</xdr:rowOff>
    </xdr:from>
    <xdr:to>
      <xdr:col>1</xdr:col>
      <xdr:colOff>565880</xdr:colOff>
      <xdr:row>16</xdr:row>
      <xdr:rowOff>153443</xdr:rowOff>
    </xdr:to>
    <mc:AlternateContent xmlns:mc="http://schemas.openxmlformats.org/markup-compatibility/2006" xmlns:a14="http://schemas.microsoft.com/office/drawing/2010/main">
      <mc:Choice Requires="a14">
        <xdr:sp macro="" textlink="">
          <xdr:nvSpPr>
            <xdr:cNvPr id="19" name="Object 95">
              <a:extLst>
                <a:ext uri="{63B3BB69-23CF-44E3-9099-C40C66FF867C}">
                  <a14:compatExt spid="_x0000_s68703"/>
                </a:ext>
                <a:ext uri="{FF2B5EF4-FFF2-40B4-BE49-F238E27FC236}">
                  <a16:creationId xmlns:a16="http://schemas.microsoft.com/office/drawing/2014/main" id="{00000000-0008-0000-0200-000013000000}"/>
                </a:ext>
              </a:extLst>
            </xdr:cNvPr>
            <xdr:cNvSpPr txBox="1"/>
          </xdr:nvSpPr>
          <xdr:spPr>
            <a:xfrm>
              <a:off x="617220" y="3893820"/>
              <a:ext cx="390620" cy="298223"/>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Sup>
                      <m:sSubSupPr>
                        <m:ctrlPr>
                          <a:rPr lang="en-AU" i="1">
                            <a:solidFill>
                              <a:srgbClr val="000000"/>
                            </a:solidFill>
                            <a:latin typeface="Cambria Math" panose="02040503050406030204" pitchFamily="18" charset="0"/>
                          </a:rPr>
                        </m:ctrlPr>
                      </m:sSubSupPr>
                      <m:e>
                        <m:r>
                          <a:rPr lang="en-AU" i="1">
                            <a:solidFill>
                              <a:srgbClr val="000000"/>
                            </a:solidFill>
                            <a:latin typeface="Cambria Math" panose="02040503050406030204" pitchFamily="18" charset="0"/>
                          </a:rPr>
                          <m:t>𝑞</m:t>
                        </m:r>
                      </m:e>
                      <m:sub>
                        <m:r>
                          <a:rPr lang="en-AU" i="1">
                            <a:solidFill>
                              <a:srgbClr val="000000"/>
                            </a:solidFill>
                            <a:latin typeface="Cambria Math" panose="02040503050406030204" pitchFamily="18" charset="0"/>
                          </a:rPr>
                          <m:t>𝑡</m:t>
                        </m:r>
                      </m:sub>
                      <m:sup>
                        <m:r>
                          <a:rPr lang="en-AU" i="1">
                            <a:solidFill>
                              <a:srgbClr val="000000"/>
                            </a:solidFill>
                            <a:latin typeface="Cambria Math" panose="02040503050406030204" pitchFamily="18" charset="0"/>
                          </a:rPr>
                          <m:t>𝑖𝑗</m:t>
                        </m:r>
                      </m:sup>
                    </m:sSubSup>
                  </m:oMath>
                </m:oMathPara>
              </a14:m>
              <a:endParaRPr lang="en-AU"/>
            </a:p>
          </xdr:txBody>
        </xdr:sp>
      </mc:Choice>
      <mc:Fallback xmlns="">
        <xdr:sp macro="" textlink="">
          <xdr:nvSpPr>
            <xdr:cNvPr id="19" name="Object 95">
              <a:extLst>
                <a:ext uri="{63B3BB69-23CF-44E3-9099-C40C66FF867C}">
                  <a14:compatExt xmlns:a14="http://schemas.microsoft.com/office/drawing/2010/main" spid="_x0000_s68703"/>
                </a:ext>
                <a:ext uri="{FF2B5EF4-FFF2-40B4-BE49-F238E27FC236}">
                  <a16:creationId xmlns:a16="http://schemas.microsoft.com/office/drawing/2014/main" id="{00000000-0008-0000-0300-00005F0C0100}"/>
                </a:ext>
              </a:extLst>
            </xdr:cNvPr>
            <xdr:cNvSpPr txBox="1"/>
          </xdr:nvSpPr>
          <xdr:spPr>
            <a:xfrm>
              <a:off x="617220" y="3893820"/>
              <a:ext cx="390620" cy="298223"/>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𝑞_𝑡^𝑖𝑗</a:t>
              </a:r>
              <a:endParaRPr lang="en-AU"/>
            </a:p>
          </xdr:txBody>
        </xdr:sp>
      </mc:Fallback>
    </mc:AlternateContent>
    <xdr:clientData/>
  </xdr:twoCellAnchor>
  <xdr:twoCellAnchor>
    <xdr:from>
      <xdr:col>1</xdr:col>
      <xdr:colOff>45720</xdr:colOff>
      <xdr:row>35</xdr:row>
      <xdr:rowOff>45720</xdr:rowOff>
    </xdr:from>
    <xdr:to>
      <xdr:col>1</xdr:col>
      <xdr:colOff>620557</xdr:colOff>
      <xdr:row>36</xdr:row>
      <xdr:rowOff>142640</xdr:rowOff>
    </xdr:to>
    <mc:AlternateContent xmlns:mc="http://schemas.openxmlformats.org/markup-compatibility/2006" xmlns:a14="http://schemas.microsoft.com/office/drawing/2010/main">
      <mc:Choice Requires="a14">
        <xdr:sp macro="" textlink="">
          <xdr:nvSpPr>
            <xdr:cNvPr id="20" name="Object 107">
              <a:extLst>
                <a:ext uri="{63B3BB69-23CF-44E3-9099-C40C66FF867C}">
                  <a14:compatExt spid="_x0000_s68715"/>
                </a:ext>
                <a:ext uri="{FF2B5EF4-FFF2-40B4-BE49-F238E27FC236}">
                  <a16:creationId xmlns:a16="http://schemas.microsoft.com/office/drawing/2014/main" id="{00000000-0008-0000-0200-000014000000}"/>
                </a:ext>
              </a:extLst>
            </xdr:cNvPr>
            <xdr:cNvSpPr txBox="1"/>
          </xdr:nvSpPr>
          <xdr:spPr>
            <a:xfrm>
              <a:off x="487680" y="6766560"/>
              <a:ext cx="574837"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r>
                      <m:rPr>
                        <m:sty m:val="p"/>
                      </m:rPr>
                      <a:rPr lang="en-AU" i="1">
                        <a:solidFill>
                          <a:srgbClr val="000000"/>
                        </a:solidFill>
                        <a:latin typeface="Cambria Math" panose="02040503050406030204" pitchFamily="18" charset="0"/>
                      </a:rPr>
                      <m:t>Δ</m:t>
                    </m:r>
                    <m:r>
                      <a:rPr lang="en-AU" i="1">
                        <a:solidFill>
                          <a:srgbClr val="000000"/>
                        </a:solidFill>
                        <a:latin typeface="Cambria Math" panose="02040503050406030204" pitchFamily="18" charset="0"/>
                      </a:rPr>
                      <m:t>𝐶𝑃</m:t>
                    </m:r>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𝐼</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20" name="Object 107">
              <a:extLst>
                <a:ext uri="{63B3BB69-23CF-44E3-9099-C40C66FF867C}">
                  <a14:compatExt xmlns:a14="http://schemas.microsoft.com/office/drawing/2010/main" spid="_x0000_s68715"/>
                </a:ext>
                <a:ext uri="{FF2B5EF4-FFF2-40B4-BE49-F238E27FC236}">
                  <a16:creationId xmlns:a16="http://schemas.microsoft.com/office/drawing/2014/main" id="{00000000-0008-0000-0300-00006B0C0100}"/>
                </a:ext>
              </a:extLst>
            </xdr:cNvPr>
            <xdr:cNvSpPr txBox="1"/>
          </xdr:nvSpPr>
          <xdr:spPr>
            <a:xfrm>
              <a:off x="487680" y="6766560"/>
              <a:ext cx="574837"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Δ𝐶𝑃𝐼_𝑡</a:t>
              </a:r>
              <a:endParaRPr lang="en-AU"/>
            </a:p>
          </xdr:txBody>
        </xdr:sp>
      </mc:Fallback>
    </mc:AlternateContent>
    <xdr:clientData/>
  </xdr:twoCellAnchor>
  <xdr:twoCellAnchor>
    <xdr:from>
      <xdr:col>1</xdr:col>
      <xdr:colOff>144780</xdr:colOff>
      <xdr:row>25</xdr:row>
      <xdr:rowOff>114300</xdr:rowOff>
    </xdr:from>
    <xdr:to>
      <xdr:col>1</xdr:col>
      <xdr:colOff>501609</xdr:colOff>
      <xdr:row>27</xdr:row>
      <xdr:rowOff>43580</xdr:rowOff>
    </xdr:to>
    <mc:AlternateContent xmlns:mc="http://schemas.openxmlformats.org/markup-compatibility/2006" xmlns:a14="http://schemas.microsoft.com/office/drawing/2010/main">
      <mc:Choice Requires="a14">
        <xdr:sp macro="" textlink="">
          <xdr:nvSpPr>
            <xdr:cNvPr id="21" name="Object 114">
              <a:extLst>
                <a:ext uri="{63B3BB69-23CF-44E3-9099-C40C66FF867C}">
                  <a14:compatExt spid="_x0000_s68722"/>
                </a:ext>
                <a:ext uri="{FF2B5EF4-FFF2-40B4-BE49-F238E27FC236}">
                  <a16:creationId xmlns:a16="http://schemas.microsoft.com/office/drawing/2014/main" id="{00000000-0008-0000-0200-000015000000}"/>
                </a:ext>
              </a:extLst>
            </xdr:cNvPr>
            <xdr:cNvSpPr txBox="1"/>
          </xdr:nvSpPr>
          <xdr:spPr>
            <a:xfrm>
              <a:off x="586740" y="5615940"/>
              <a:ext cx="356829"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𝐵</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21" name="Object 114">
              <a:extLst>
                <a:ext uri="{63B3BB69-23CF-44E3-9099-C40C66FF867C}">
                  <a14:compatExt xmlns:a14="http://schemas.microsoft.com/office/drawing/2010/main" spid="_x0000_s68722"/>
                </a:ext>
                <a:ext uri="{FF2B5EF4-FFF2-40B4-BE49-F238E27FC236}">
                  <a16:creationId xmlns:a16="http://schemas.microsoft.com/office/drawing/2014/main" id="{00000000-0008-0000-0300-0000720C0100}"/>
                </a:ext>
              </a:extLst>
            </xdr:cNvPr>
            <xdr:cNvSpPr txBox="1"/>
          </xdr:nvSpPr>
          <xdr:spPr>
            <a:xfrm>
              <a:off x="586740" y="5615940"/>
              <a:ext cx="356829"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𝐵_𝑡</a:t>
              </a:r>
              <a:endParaRPr lang="en-AU"/>
            </a:p>
          </xdr:txBody>
        </xdr:sp>
      </mc:Fallback>
    </mc:AlternateContent>
    <xdr:clientData/>
  </xdr:twoCellAnchor>
  <xdr:twoCellAnchor>
    <xdr:from>
      <xdr:col>1</xdr:col>
      <xdr:colOff>114300</xdr:colOff>
      <xdr:row>29</xdr:row>
      <xdr:rowOff>114300</xdr:rowOff>
    </xdr:from>
    <xdr:to>
      <xdr:col>1</xdr:col>
      <xdr:colOff>460677</xdr:colOff>
      <xdr:row>31</xdr:row>
      <xdr:rowOff>43580</xdr:rowOff>
    </xdr:to>
    <mc:AlternateContent xmlns:mc="http://schemas.openxmlformats.org/markup-compatibility/2006" xmlns:a14="http://schemas.microsoft.com/office/drawing/2010/main">
      <mc:Choice Requires="a14">
        <xdr:sp macro="" textlink="">
          <xdr:nvSpPr>
            <xdr:cNvPr id="22" name="Object 116">
              <a:extLst>
                <a:ext uri="{63B3BB69-23CF-44E3-9099-C40C66FF867C}">
                  <a14:compatExt spid="_x0000_s68724"/>
                </a:ext>
                <a:ext uri="{FF2B5EF4-FFF2-40B4-BE49-F238E27FC236}">
                  <a16:creationId xmlns:a16="http://schemas.microsoft.com/office/drawing/2014/main" id="{00000000-0008-0000-0200-000016000000}"/>
                </a:ext>
              </a:extLst>
            </xdr:cNvPr>
            <xdr:cNvSpPr txBox="1"/>
          </xdr:nvSpPr>
          <xdr:spPr>
            <a:xfrm>
              <a:off x="556260" y="6118860"/>
              <a:ext cx="346377"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𝐶</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22" name="Object 116">
              <a:extLst>
                <a:ext uri="{63B3BB69-23CF-44E3-9099-C40C66FF867C}">
                  <a14:compatExt xmlns:a14="http://schemas.microsoft.com/office/drawing/2010/main" spid="_x0000_s68724"/>
                </a:ext>
                <a:ext uri="{FF2B5EF4-FFF2-40B4-BE49-F238E27FC236}">
                  <a16:creationId xmlns:a16="http://schemas.microsoft.com/office/drawing/2014/main" id="{00000000-0008-0000-0300-0000740C0100}"/>
                </a:ext>
              </a:extLst>
            </xdr:cNvPr>
            <xdr:cNvSpPr txBox="1"/>
          </xdr:nvSpPr>
          <xdr:spPr>
            <a:xfrm>
              <a:off x="556260" y="6118860"/>
              <a:ext cx="346377"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𝐶_𝑡</a:t>
              </a:r>
              <a:endParaRPr lang="en-AU"/>
            </a:p>
          </xdr:txBody>
        </xdr:sp>
      </mc:Fallback>
    </mc:AlternateContent>
    <xdr:clientData/>
  </xdr:twoCellAnchor>
  <xdr:twoCellAnchor>
    <xdr:from>
      <xdr:col>1</xdr:col>
      <xdr:colOff>175260</xdr:colOff>
      <xdr:row>73</xdr:row>
      <xdr:rowOff>22860</xdr:rowOff>
    </xdr:from>
    <xdr:to>
      <xdr:col>1</xdr:col>
      <xdr:colOff>565880</xdr:colOff>
      <xdr:row>74</xdr:row>
      <xdr:rowOff>153443</xdr:rowOff>
    </xdr:to>
    <mc:AlternateContent xmlns:mc="http://schemas.openxmlformats.org/markup-compatibility/2006" xmlns:a14="http://schemas.microsoft.com/office/drawing/2010/main">
      <mc:Choice Requires="a14">
        <xdr:sp macro="" textlink="">
          <xdr:nvSpPr>
            <xdr:cNvPr id="23" name="Object 144">
              <a:extLst>
                <a:ext uri="{63B3BB69-23CF-44E3-9099-C40C66FF867C}">
                  <a14:compatExt spid="_x0000_s68752"/>
                </a:ext>
                <a:ext uri="{FF2B5EF4-FFF2-40B4-BE49-F238E27FC236}">
                  <a16:creationId xmlns:a16="http://schemas.microsoft.com/office/drawing/2014/main" id="{00000000-0008-0000-0200-000017000000}"/>
                </a:ext>
              </a:extLst>
            </xdr:cNvPr>
            <xdr:cNvSpPr txBox="1"/>
          </xdr:nvSpPr>
          <xdr:spPr>
            <a:xfrm>
              <a:off x="617220" y="10645140"/>
              <a:ext cx="390620" cy="298223"/>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Sup>
                      <m:sSubSupPr>
                        <m:ctrlPr>
                          <a:rPr lang="en-AU" i="1">
                            <a:solidFill>
                              <a:srgbClr val="000000"/>
                            </a:solidFill>
                            <a:latin typeface="Cambria Math" panose="02040503050406030204" pitchFamily="18" charset="0"/>
                          </a:rPr>
                        </m:ctrlPr>
                      </m:sSubSupPr>
                      <m:e>
                        <m:r>
                          <a:rPr lang="en-AU" i="1">
                            <a:solidFill>
                              <a:srgbClr val="000000"/>
                            </a:solidFill>
                            <a:latin typeface="Cambria Math" panose="02040503050406030204" pitchFamily="18" charset="0"/>
                          </a:rPr>
                          <m:t>𝑞</m:t>
                        </m:r>
                      </m:e>
                      <m:sub>
                        <m:r>
                          <a:rPr lang="en-AU" i="1">
                            <a:solidFill>
                              <a:srgbClr val="000000"/>
                            </a:solidFill>
                            <a:latin typeface="Cambria Math" panose="02040503050406030204" pitchFamily="18" charset="0"/>
                          </a:rPr>
                          <m:t>𝑡</m:t>
                        </m:r>
                      </m:sub>
                      <m:sup>
                        <m:r>
                          <a:rPr lang="en-AU" i="1">
                            <a:solidFill>
                              <a:srgbClr val="000000"/>
                            </a:solidFill>
                            <a:latin typeface="Cambria Math" panose="02040503050406030204" pitchFamily="18" charset="0"/>
                          </a:rPr>
                          <m:t>𝑖𝑗</m:t>
                        </m:r>
                      </m:sup>
                    </m:sSubSup>
                  </m:oMath>
                </m:oMathPara>
              </a14:m>
              <a:endParaRPr lang="en-AU"/>
            </a:p>
          </xdr:txBody>
        </xdr:sp>
      </mc:Choice>
      <mc:Fallback xmlns="">
        <xdr:sp macro="" textlink="">
          <xdr:nvSpPr>
            <xdr:cNvPr id="23" name="Object 144">
              <a:extLst>
                <a:ext uri="{63B3BB69-23CF-44E3-9099-C40C66FF867C}">
                  <a14:compatExt xmlns:a14="http://schemas.microsoft.com/office/drawing/2010/main" spid="_x0000_s68752"/>
                </a:ext>
                <a:ext uri="{FF2B5EF4-FFF2-40B4-BE49-F238E27FC236}">
                  <a16:creationId xmlns:a16="http://schemas.microsoft.com/office/drawing/2014/main" id="{00000000-0008-0000-0300-0000900C0100}"/>
                </a:ext>
              </a:extLst>
            </xdr:cNvPr>
            <xdr:cNvSpPr txBox="1"/>
          </xdr:nvSpPr>
          <xdr:spPr>
            <a:xfrm>
              <a:off x="617220" y="10645140"/>
              <a:ext cx="390620" cy="298223"/>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𝑞_𝑡^𝑖𝑗</a:t>
              </a:r>
              <a:endParaRPr lang="en-AU"/>
            </a:p>
          </xdr:txBody>
        </xdr:sp>
      </mc:Fallback>
    </mc:AlternateContent>
    <xdr:clientData/>
  </xdr:twoCellAnchor>
  <xdr:twoCellAnchor>
    <xdr:from>
      <xdr:col>1</xdr:col>
      <xdr:colOff>45720</xdr:colOff>
      <xdr:row>77</xdr:row>
      <xdr:rowOff>30480</xdr:rowOff>
    </xdr:from>
    <xdr:to>
      <xdr:col>1</xdr:col>
      <xdr:colOff>620557</xdr:colOff>
      <xdr:row>78</xdr:row>
      <xdr:rowOff>127400</xdr:rowOff>
    </xdr:to>
    <mc:AlternateContent xmlns:mc="http://schemas.openxmlformats.org/markup-compatibility/2006" xmlns:a14="http://schemas.microsoft.com/office/drawing/2010/main">
      <mc:Choice Requires="a14">
        <xdr:sp macro="" textlink="">
          <xdr:nvSpPr>
            <xdr:cNvPr id="24" name="Object 150">
              <a:extLst>
                <a:ext uri="{63B3BB69-23CF-44E3-9099-C40C66FF867C}">
                  <a14:compatExt spid="_x0000_s68758"/>
                </a:ext>
                <a:ext uri="{FF2B5EF4-FFF2-40B4-BE49-F238E27FC236}">
                  <a16:creationId xmlns:a16="http://schemas.microsoft.com/office/drawing/2014/main" id="{00000000-0008-0000-0200-000018000000}"/>
                </a:ext>
              </a:extLst>
            </xdr:cNvPr>
            <xdr:cNvSpPr txBox="1"/>
          </xdr:nvSpPr>
          <xdr:spPr>
            <a:xfrm>
              <a:off x="487680" y="11323320"/>
              <a:ext cx="574837"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r>
                      <m:rPr>
                        <m:sty m:val="p"/>
                      </m:rPr>
                      <a:rPr lang="en-AU" i="1">
                        <a:solidFill>
                          <a:srgbClr val="000000"/>
                        </a:solidFill>
                        <a:latin typeface="Cambria Math" panose="02040503050406030204" pitchFamily="18" charset="0"/>
                      </a:rPr>
                      <m:t>Δ</m:t>
                    </m:r>
                    <m:r>
                      <a:rPr lang="en-AU" i="1">
                        <a:solidFill>
                          <a:srgbClr val="000000"/>
                        </a:solidFill>
                        <a:latin typeface="Cambria Math" panose="02040503050406030204" pitchFamily="18" charset="0"/>
                      </a:rPr>
                      <m:t>𝐶𝑃</m:t>
                    </m:r>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𝐼</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24" name="Object 150">
              <a:extLst>
                <a:ext uri="{63B3BB69-23CF-44E3-9099-C40C66FF867C}">
                  <a14:compatExt xmlns:a14="http://schemas.microsoft.com/office/drawing/2010/main" spid="_x0000_s68758"/>
                </a:ext>
                <a:ext uri="{FF2B5EF4-FFF2-40B4-BE49-F238E27FC236}">
                  <a16:creationId xmlns:a16="http://schemas.microsoft.com/office/drawing/2014/main" id="{00000000-0008-0000-0300-0000960C0100}"/>
                </a:ext>
              </a:extLst>
            </xdr:cNvPr>
            <xdr:cNvSpPr txBox="1"/>
          </xdr:nvSpPr>
          <xdr:spPr>
            <a:xfrm>
              <a:off x="487680" y="11323320"/>
              <a:ext cx="574837"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Δ𝐶𝑃𝐼_𝑡</a:t>
              </a:r>
              <a:endParaRPr lang="en-AU"/>
            </a:p>
          </xdr:txBody>
        </xdr:sp>
      </mc:Fallback>
    </mc:AlternateContent>
    <xdr:clientData/>
  </xdr:twoCellAnchor>
  <xdr:twoCellAnchor>
    <xdr:from>
      <xdr:col>1</xdr:col>
      <xdr:colOff>190500</xdr:colOff>
      <xdr:row>85</xdr:row>
      <xdr:rowOff>38100</xdr:rowOff>
    </xdr:from>
    <xdr:to>
      <xdr:col>1</xdr:col>
      <xdr:colOff>529375</xdr:colOff>
      <xdr:row>86</xdr:row>
      <xdr:rowOff>135020</xdr:rowOff>
    </xdr:to>
    <mc:AlternateContent xmlns:mc="http://schemas.openxmlformats.org/markup-compatibility/2006" xmlns:a14="http://schemas.microsoft.com/office/drawing/2010/main">
      <mc:Choice Requires="a14">
        <xdr:sp macro="" textlink="">
          <xdr:nvSpPr>
            <xdr:cNvPr id="25" name="Object 152">
              <a:extLst>
                <a:ext uri="{63B3BB69-23CF-44E3-9099-C40C66FF867C}">
                  <a14:compatExt spid="_x0000_s68760"/>
                </a:ext>
                <a:ext uri="{FF2B5EF4-FFF2-40B4-BE49-F238E27FC236}">
                  <a16:creationId xmlns:a16="http://schemas.microsoft.com/office/drawing/2014/main" id="{00000000-0008-0000-0200-000019000000}"/>
                </a:ext>
              </a:extLst>
            </xdr:cNvPr>
            <xdr:cNvSpPr txBox="1"/>
          </xdr:nvSpPr>
          <xdr:spPr>
            <a:xfrm>
              <a:off x="632460" y="12405360"/>
              <a:ext cx="338875"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𝑆</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25" name="Object 152">
              <a:extLst>
                <a:ext uri="{63B3BB69-23CF-44E3-9099-C40C66FF867C}">
                  <a14:compatExt xmlns:a14="http://schemas.microsoft.com/office/drawing/2010/main" spid="_x0000_s68760"/>
                </a:ext>
                <a:ext uri="{FF2B5EF4-FFF2-40B4-BE49-F238E27FC236}">
                  <a16:creationId xmlns:a16="http://schemas.microsoft.com/office/drawing/2014/main" id="{00000000-0008-0000-0300-0000980C0100}"/>
                </a:ext>
              </a:extLst>
            </xdr:cNvPr>
            <xdr:cNvSpPr txBox="1"/>
          </xdr:nvSpPr>
          <xdr:spPr>
            <a:xfrm>
              <a:off x="632460" y="12405360"/>
              <a:ext cx="338875"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𝑆_𝑡</a:t>
              </a:r>
              <a:endParaRPr lang="en-AU"/>
            </a:p>
          </xdr:txBody>
        </xdr:sp>
      </mc:Fallback>
    </mc:AlternateContent>
    <xdr:clientData/>
  </xdr:twoCellAnchor>
  <xdr:twoCellAnchor>
    <xdr:from>
      <xdr:col>1</xdr:col>
      <xdr:colOff>144780</xdr:colOff>
      <xdr:row>91</xdr:row>
      <xdr:rowOff>114300</xdr:rowOff>
    </xdr:from>
    <xdr:to>
      <xdr:col>1</xdr:col>
      <xdr:colOff>501609</xdr:colOff>
      <xdr:row>93</xdr:row>
      <xdr:rowOff>35960</xdr:rowOff>
    </xdr:to>
    <mc:AlternateContent xmlns:mc="http://schemas.openxmlformats.org/markup-compatibility/2006" xmlns:a14="http://schemas.microsoft.com/office/drawing/2010/main">
      <mc:Choice Requires="a14">
        <xdr:sp macro="" textlink="">
          <xdr:nvSpPr>
            <xdr:cNvPr id="26" name="Object 153">
              <a:extLst>
                <a:ext uri="{63B3BB69-23CF-44E3-9099-C40C66FF867C}">
                  <a14:compatExt spid="_x0000_s68761"/>
                </a:ext>
                <a:ext uri="{FF2B5EF4-FFF2-40B4-BE49-F238E27FC236}">
                  <a16:creationId xmlns:a16="http://schemas.microsoft.com/office/drawing/2014/main" id="{00000000-0008-0000-0200-00001A000000}"/>
                </a:ext>
              </a:extLst>
            </xdr:cNvPr>
            <xdr:cNvSpPr txBox="1"/>
          </xdr:nvSpPr>
          <xdr:spPr>
            <a:xfrm>
              <a:off x="586740" y="13144500"/>
              <a:ext cx="356829"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𝐵</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26" name="Object 153">
              <a:extLst>
                <a:ext uri="{63B3BB69-23CF-44E3-9099-C40C66FF867C}">
                  <a14:compatExt xmlns:a14="http://schemas.microsoft.com/office/drawing/2010/main" spid="_x0000_s68761"/>
                </a:ext>
                <a:ext uri="{FF2B5EF4-FFF2-40B4-BE49-F238E27FC236}">
                  <a16:creationId xmlns:a16="http://schemas.microsoft.com/office/drawing/2014/main" id="{00000000-0008-0000-0300-0000990C0100}"/>
                </a:ext>
              </a:extLst>
            </xdr:cNvPr>
            <xdr:cNvSpPr txBox="1"/>
          </xdr:nvSpPr>
          <xdr:spPr>
            <a:xfrm>
              <a:off x="586740" y="13144500"/>
              <a:ext cx="356829"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𝐵_𝑡</a:t>
              </a:r>
              <a:endParaRPr lang="en-AU"/>
            </a:p>
          </xdr:txBody>
        </xdr:sp>
      </mc:Fallback>
    </mc:AlternateContent>
    <xdr:clientData/>
  </xdr:twoCellAnchor>
  <xdr:twoCellAnchor>
    <xdr:from>
      <xdr:col>1</xdr:col>
      <xdr:colOff>198120</xdr:colOff>
      <xdr:row>67</xdr:row>
      <xdr:rowOff>38100</xdr:rowOff>
    </xdr:from>
    <xdr:to>
      <xdr:col>1</xdr:col>
      <xdr:colOff>590215</xdr:colOff>
      <xdr:row>69</xdr:row>
      <xdr:rowOff>1043</xdr:rowOff>
    </xdr:to>
    <mc:AlternateContent xmlns:mc="http://schemas.openxmlformats.org/markup-compatibility/2006" xmlns:a14="http://schemas.microsoft.com/office/drawing/2010/main">
      <mc:Choice Requires="a14">
        <xdr:sp macro="" textlink="">
          <xdr:nvSpPr>
            <xdr:cNvPr id="27" name="Object 156">
              <a:extLst>
                <a:ext uri="{63B3BB69-23CF-44E3-9099-C40C66FF867C}">
                  <a14:compatExt spid="_x0000_s68764"/>
                </a:ext>
                <a:ext uri="{FF2B5EF4-FFF2-40B4-BE49-F238E27FC236}">
                  <a16:creationId xmlns:a16="http://schemas.microsoft.com/office/drawing/2014/main" id="{00000000-0008-0000-0200-00001B000000}"/>
                </a:ext>
              </a:extLst>
            </xdr:cNvPr>
            <xdr:cNvSpPr txBox="1"/>
          </xdr:nvSpPr>
          <xdr:spPr>
            <a:xfrm>
              <a:off x="640080" y="11727180"/>
              <a:ext cx="392095" cy="298223"/>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Sup>
                      <m:sSubSupPr>
                        <m:ctrlPr>
                          <a:rPr lang="en-AU" i="1">
                            <a:solidFill>
                              <a:srgbClr val="000000"/>
                            </a:solidFill>
                            <a:latin typeface="Cambria Math" panose="02040503050406030204" pitchFamily="18" charset="0"/>
                          </a:rPr>
                        </m:ctrlPr>
                      </m:sSubSupPr>
                      <m:e>
                        <m:r>
                          <a:rPr lang="en-AU" b="0" i="1">
                            <a:solidFill>
                              <a:srgbClr val="000000"/>
                            </a:solidFill>
                            <a:latin typeface="Cambria Math" panose="02040503050406030204" pitchFamily="18" charset="0"/>
                          </a:rPr>
                          <m:t>𝑝</m:t>
                        </m:r>
                      </m:e>
                      <m:sub>
                        <m:r>
                          <a:rPr lang="en-AU" i="1">
                            <a:solidFill>
                              <a:srgbClr val="000000"/>
                            </a:solidFill>
                            <a:latin typeface="Cambria Math" panose="02040503050406030204" pitchFamily="18" charset="0"/>
                          </a:rPr>
                          <m:t>𝑡</m:t>
                        </m:r>
                      </m:sub>
                      <m:sup>
                        <m:r>
                          <a:rPr lang="en-AU" i="1">
                            <a:solidFill>
                              <a:srgbClr val="000000"/>
                            </a:solidFill>
                            <a:latin typeface="Cambria Math" panose="02040503050406030204" pitchFamily="18" charset="0"/>
                          </a:rPr>
                          <m:t>𝑖𝑗</m:t>
                        </m:r>
                      </m:sup>
                    </m:sSubSup>
                  </m:oMath>
                </m:oMathPara>
              </a14:m>
              <a:endParaRPr lang="en-AU"/>
            </a:p>
          </xdr:txBody>
        </xdr:sp>
      </mc:Choice>
      <mc:Fallback xmlns="">
        <xdr:sp macro="" textlink="">
          <xdr:nvSpPr>
            <xdr:cNvPr id="27" name="Object 156">
              <a:extLst>
                <a:ext uri="{63B3BB69-23CF-44E3-9099-C40C66FF867C}">
                  <a14:compatExt xmlns:a14="http://schemas.microsoft.com/office/drawing/2010/main" spid="_x0000_s68764"/>
                </a:ext>
                <a:ext uri="{FF2B5EF4-FFF2-40B4-BE49-F238E27FC236}">
                  <a16:creationId xmlns:a16="http://schemas.microsoft.com/office/drawing/2014/main" id="{00000000-0008-0000-0300-00009C0C0100}"/>
                </a:ext>
              </a:extLst>
            </xdr:cNvPr>
            <xdr:cNvSpPr txBox="1"/>
          </xdr:nvSpPr>
          <xdr:spPr>
            <a:xfrm>
              <a:off x="640080" y="11727180"/>
              <a:ext cx="392095" cy="298223"/>
            </a:xfrm>
            <a:prstGeom prst="rect">
              <a:avLst/>
            </a:prstGeom>
          </xdr:spPr>
          <xdr:txBody>
            <a:bodyPr vertOverflow="clip" horzOverflow="clip" wrap="none">
              <a:spAutoFit/>
            </a:bodyPr>
            <a:lstStyle/>
            <a:p>
              <a:pPr/>
              <a:r>
                <a:rPr lang="en-AU" b="0" i="0">
                  <a:solidFill>
                    <a:srgbClr val="000000"/>
                  </a:solidFill>
                  <a:latin typeface="Cambria Math" panose="02040503050406030204" pitchFamily="18" charset="0"/>
                </a:rPr>
                <a:t>𝑝_</a:t>
              </a:r>
              <a:r>
                <a:rPr lang="en-AU" i="0">
                  <a:solidFill>
                    <a:srgbClr val="000000"/>
                  </a:solidFill>
                  <a:latin typeface="Cambria Math" panose="02040503050406030204" pitchFamily="18" charset="0"/>
                </a:rPr>
                <a:t>𝑡^𝑖𝑗</a:t>
              </a:r>
              <a:endParaRPr lang="en-AU"/>
            </a:p>
          </xdr:txBody>
        </xdr:sp>
      </mc:Fallback>
    </mc:AlternateContent>
    <xdr:clientData/>
  </xdr:twoCellAnchor>
  <xdr:twoCellAnchor>
    <xdr:from>
      <xdr:col>1</xdr:col>
      <xdr:colOff>213360</xdr:colOff>
      <xdr:row>70</xdr:row>
      <xdr:rowOff>7620</xdr:rowOff>
    </xdr:from>
    <xdr:to>
      <xdr:col>2</xdr:col>
      <xdr:colOff>28500</xdr:colOff>
      <xdr:row>71</xdr:row>
      <xdr:rowOff>139036</xdr:rowOff>
    </xdr:to>
    <mc:AlternateContent xmlns:mc="http://schemas.openxmlformats.org/markup-compatibility/2006" xmlns:a14="http://schemas.microsoft.com/office/drawing/2010/main">
      <mc:Choice Requires="a14">
        <xdr:sp macro="" textlink="">
          <xdr:nvSpPr>
            <xdr:cNvPr id="28" name="Object 157">
              <a:extLst>
                <a:ext uri="{63B3BB69-23CF-44E3-9099-C40C66FF867C}">
                  <a14:compatExt spid="_x0000_s68765"/>
                </a:ext>
                <a:ext uri="{FF2B5EF4-FFF2-40B4-BE49-F238E27FC236}">
                  <a16:creationId xmlns:a16="http://schemas.microsoft.com/office/drawing/2014/main" id="{00000000-0008-0000-0200-00001C000000}"/>
                </a:ext>
              </a:extLst>
            </xdr:cNvPr>
            <xdr:cNvSpPr txBox="1"/>
          </xdr:nvSpPr>
          <xdr:spPr>
            <a:xfrm>
              <a:off x="655320" y="12031980"/>
              <a:ext cx="478080" cy="299056"/>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Sup>
                      <m:sSubSupPr>
                        <m:ctrlPr>
                          <a:rPr lang="en-AU" i="1">
                            <a:solidFill>
                              <a:srgbClr val="000000"/>
                            </a:solidFill>
                            <a:latin typeface="Cambria Math" panose="02040503050406030204" pitchFamily="18" charset="0"/>
                          </a:rPr>
                        </m:ctrlPr>
                      </m:sSubSupPr>
                      <m:e>
                        <m:r>
                          <a:rPr lang="en-AU" b="0" i="1">
                            <a:solidFill>
                              <a:srgbClr val="000000"/>
                            </a:solidFill>
                            <a:latin typeface="Cambria Math" panose="02040503050406030204" pitchFamily="18" charset="0"/>
                          </a:rPr>
                          <m:t>𝑝</m:t>
                        </m:r>
                      </m:e>
                      <m:sub>
                        <m:r>
                          <a:rPr lang="en-AU" i="1">
                            <a:solidFill>
                              <a:srgbClr val="000000"/>
                            </a:solidFill>
                            <a:latin typeface="Cambria Math" panose="02040503050406030204" pitchFamily="18" charset="0"/>
                          </a:rPr>
                          <m:t>𝑡</m:t>
                        </m:r>
                        <m:r>
                          <a:rPr lang="en-AU" i="1">
                            <a:solidFill>
                              <a:srgbClr val="000000"/>
                            </a:solidFill>
                            <a:latin typeface="Cambria Math" panose="02040503050406030204" pitchFamily="18" charset="0"/>
                          </a:rPr>
                          <m:t>−1</m:t>
                        </m:r>
                      </m:sub>
                      <m:sup>
                        <m:r>
                          <a:rPr lang="en-AU" i="1">
                            <a:solidFill>
                              <a:srgbClr val="000000"/>
                            </a:solidFill>
                            <a:latin typeface="Cambria Math" panose="02040503050406030204" pitchFamily="18" charset="0"/>
                          </a:rPr>
                          <m:t>𝑖𝑗</m:t>
                        </m:r>
                      </m:sup>
                    </m:sSubSup>
                  </m:oMath>
                </m:oMathPara>
              </a14:m>
              <a:endParaRPr lang="en-AU"/>
            </a:p>
          </xdr:txBody>
        </xdr:sp>
      </mc:Choice>
      <mc:Fallback xmlns="">
        <xdr:sp macro="" textlink="">
          <xdr:nvSpPr>
            <xdr:cNvPr id="28" name="Object 157">
              <a:extLst>
                <a:ext uri="{63B3BB69-23CF-44E3-9099-C40C66FF867C}">
                  <a14:compatExt xmlns:a14="http://schemas.microsoft.com/office/drawing/2010/main" spid="_x0000_s68765"/>
                </a:ext>
                <a:ext uri="{FF2B5EF4-FFF2-40B4-BE49-F238E27FC236}">
                  <a16:creationId xmlns:a16="http://schemas.microsoft.com/office/drawing/2014/main" id="{00000000-0008-0000-0300-00009D0C0100}"/>
                </a:ext>
              </a:extLst>
            </xdr:cNvPr>
            <xdr:cNvSpPr txBox="1"/>
          </xdr:nvSpPr>
          <xdr:spPr>
            <a:xfrm>
              <a:off x="655320" y="12031980"/>
              <a:ext cx="478080" cy="299056"/>
            </a:xfrm>
            <a:prstGeom prst="rect">
              <a:avLst/>
            </a:prstGeom>
          </xdr:spPr>
          <xdr:txBody>
            <a:bodyPr vertOverflow="clip" horzOverflow="clip" wrap="none">
              <a:spAutoFit/>
            </a:bodyPr>
            <a:lstStyle/>
            <a:p>
              <a:pPr/>
              <a:r>
                <a:rPr lang="en-AU" b="0" i="0">
                  <a:solidFill>
                    <a:srgbClr val="000000"/>
                  </a:solidFill>
                  <a:latin typeface="Cambria Math" panose="02040503050406030204" pitchFamily="18" charset="0"/>
                </a:rPr>
                <a:t>𝑝_(</a:t>
              </a:r>
              <a:r>
                <a:rPr lang="en-AU" i="0">
                  <a:solidFill>
                    <a:srgbClr val="000000"/>
                  </a:solidFill>
                  <a:latin typeface="Cambria Math" panose="02040503050406030204" pitchFamily="18" charset="0"/>
                </a:rPr>
                <a:t>𝑡−1)^𝑖𝑗</a:t>
              </a:r>
              <a:endParaRPr lang="en-AU"/>
            </a:p>
          </xdr:txBody>
        </xdr:sp>
      </mc:Fallback>
    </mc:AlternateContent>
    <xdr:clientData/>
  </xdr:twoCellAnchor>
  <xdr:twoCellAnchor>
    <xdr:from>
      <xdr:col>1</xdr:col>
      <xdr:colOff>83819</xdr:colOff>
      <xdr:row>17</xdr:row>
      <xdr:rowOff>0</xdr:rowOff>
    </xdr:from>
    <xdr:to>
      <xdr:col>1</xdr:col>
      <xdr:colOff>532403</xdr:colOff>
      <xdr:row>19</xdr:row>
      <xdr:rowOff>104540</xdr:rowOff>
    </xdr:to>
    <mc:AlternateContent xmlns:mc="http://schemas.openxmlformats.org/markup-compatibility/2006" xmlns:a14="http://schemas.microsoft.com/office/drawing/2010/main">
      <mc:Choice Requires="a14">
        <xdr:sp macro="" textlink="">
          <xdr:nvSpPr>
            <xdr:cNvPr id="29" name="Object 160">
              <a:extLst>
                <a:ext uri="{63B3BB69-23CF-44E3-9099-C40C66FF867C}">
                  <a14:compatExt spid="_x0000_s68768"/>
                </a:ext>
                <a:ext uri="{FF2B5EF4-FFF2-40B4-BE49-F238E27FC236}">
                  <a16:creationId xmlns:a16="http://schemas.microsoft.com/office/drawing/2014/main" id="{00000000-0008-0000-0200-00001D000000}"/>
                </a:ext>
              </a:extLst>
            </xdr:cNvPr>
            <xdr:cNvSpPr txBox="1"/>
          </xdr:nvSpPr>
          <xdr:spPr>
            <a:xfrm>
              <a:off x="525779" y="4206240"/>
              <a:ext cx="448584"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r>
                      <a:rPr lang="en-AU" i="1">
                        <a:solidFill>
                          <a:srgbClr val="000000"/>
                        </a:solidFill>
                        <a:latin typeface="Cambria Math" panose="02040503050406030204" pitchFamily="18" charset="0"/>
                      </a:rPr>
                      <m:t>𝐴</m:t>
                    </m:r>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𝑅</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29" name="Object 160">
              <a:extLst>
                <a:ext uri="{63B3BB69-23CF-44E3-9099-C40C66FF867C}">
                  <a14:compatExt xmlns:a14="http://schemas.microsoft.com/office/drawing/2010/main" spid="_x0000_s68768"/>
                </a:ext>
                <a:ext uri="{FF2B5EF4-FFF2-40B4-BE49-F238E27FC236}">
                  <a16:creationId xmlns:a16="http://schemas.microsoft.com/office/drawing/2014/main" id="{00000000-0008-0000-0300-0000A00C0100}"/>
                </a:ext>
              </a:extLst>
            </xdr:cNvPr>
            <xdr:cNvSpPr txBox="1"/>
          </xdr:nvSpPr>
          <xdr:spPr>
            <a:xfrm>
              <a:off x="525779" y="4206240"/>
              <a:ext cx="448584"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𝐴𝑅_𝑡</a:t>
              </a:r>
              <a:endParaRPr lang="en-AU"/>
            </a:p>
          </xdr:txBody>
        </xdr:sp>
      </mc:Fallback>
    </mc:AlternateContent>
    <xdr:clientData/>
  </xdr:twoCellAnchor>
  <xdr:twoCellAnchor>
    <xdr:from>
      <xdr:col>1</xdr:col>
      <xdr:colOff>182880</xdr:colOff>
      <xdr:row>22</xdr:row>
      <xdr:rowOff>38100</xdr:rowOff>
    </xdr:from>
    <xdr:to>
      <xdr:col>1</xdr:col>
      <xdr:colOff>498544</xdr:colOff>
      <xdr:row>23</xdr:row>
      <xdr:rowOff>142640</xdr:rowOff>
    </xdr:to>
    <mc:AlternateContent xmlns:mc="http://schemas.openxmlformats.org/markup-compatibility/2006" xmlns:a14="http://schemas.microsoft.com/office/drawing/2010/main">
      <mc:Choice Requires="a14">
        <xdr:sp macro="" textlink="">
          <xdr:nvSpPr>
            <xdr:cNvPr id="30" name="Object 162">
              <a:extLst>
                <a:ext uri="{63B3BB69-23CF-44E3-9099-C40C66FF867C}">
                  <a14:compatExt spid="_x0000_s68770"/>
                </a:ext>
                <a:ext uri="{FF2B5EF4-FFF2-40B4-BE49-F238E27FC236}">
                  <a16:creationId xmlns:a16="http://schemas.microsoft.com/office/drawing/2014/main" id="{00000000-0008-0000-0200-00001E000000}"/>
                </a:ext>
              </a:extLst>
            </xdr:cNvPr>
            <xdr:cNvSpPr txBox="1"/>
          </xdr:nvSpPr>
          <xdr:spPr>
            <a:xfrm>
              <a:off x="624840" y="5212080"/>
              <a:ext cx="315664"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𝐼</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30" name="Object 162">
              <a:extLst>
                <a:ext uri="{63B3BB69-23CF-44E3-9099-C40C66FF867C}">
                  <a14:compatExt xmlns:a14="http://schemas.microsoft.com/office/drawing/2010/main" spid="_x0000_s68770"/>
                </a:ext>
                <a:ext uri="{FF2B5EF4-FFF2-40B4-BE49-F238E27FC236}">
                  <a16:creationId xmlns:a16="http://schemas.microsoft.com/office/drawing/2014/main" id="{00000000-0008-0000-0300-0000A20C0100}"/>
                </a:ext>
              </a:extLst>
            </xdr:cNvPr>
            <xdr:cNvSpPr txBox="1"/>
          </xdr:nvSpPr>
          <xdr:spPr>
            <a:xfrm>
              <a:off x="624840" y="5212080"/>
              <a:ext cx="315664"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𝐼_𝑡</a:t>
              </a:r>
              <a:endParaRPr lang="en-AU"/>
            </a:p>
          </xdr:txBody>
        </xdr:sp>
      </mc:Fallback>
    </mc:AlternateContent>
    <xdr:clientData/>
  </xdr:twoCellAnchor>
  <xdr:twoCellAnchor>
    <xdr:from>
      <xdr:col>1</xdr:col>
      <xdr:colOff>160020</xdr:colOff>
      <xdr:row>39</xdr:row>
      <xdr:rowOff>121920</xdr:rowOff>
    </xdr:from>
    <xdr:to>
      <xdr:col>1</xdr:col>
      <xdr:colOff>515245</xdr:colOff>
      <xdr:row>40</xdr:row>
      <xdr:rowOff>226460</xdr:rowOff>
    </xdr:to>
    <mc:AlternateContent xmlns:mc="http://schemas.openxmlformats.org/markup-compatibility/2006" xmlns:a14="http://schemas.microsoft.com/office/drawing/2010/main">
      <mc:Choice Requires="a14">
        <xdr:sp macro="" textlink="">
          <xdr:nvSpPr>
            <xdr:cNvPr id="31" name="Object 166">
              <a:extLst>
                <a:ext uri="{63B3BB69-23CF-44E3-9099-C40C66FF867C}">
                  <a14:compatExt spid="_x0000_s68774"/>
                </a:ext>
                <a:ext uri="{FF2B5EF4-FFF2-40B4-BE49-F238E27FC236}">
                  <a16:creationId xmlns:a16="http://schemas.microsoft.com/office/drawing/2014/main" id="{00000000-0008-0000-0200-00001F000000}"/>
                </a:ext>
              </a:extLst>
            </xdr:cNvPr>
            <xdr:cNvSpPr txBox="1"/>
          </xdr:nvSpPr>
          <xdr:spPr>
            <a:xfrm>
              <a:off x="601980" y="7033260"/>
              <a:ext cx="355225"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𝑋</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31" name="Object 166">
              <a:extLst>
                <a:ext uri="{63B3BB69-23CF-44E3-9099-C40C66FF867C}">
                  <a14:compatExt xmlns:a14="http://schemas.microsoft.com/office/drawing/2010/main" spid="_x0000_s68774"/>
                </a:ext>
                <a:ext uri="{FF2B5EF4-FFF2-40B4-BE49-F238E27FC236}">
                  <a16:creationId xmlns:a16="http://schemas.microsoft.com/office/drawing/2014/main" id="{00000000-0008-0000-0300-0000A60C0100}"/>
                </a:ext>
              </a:extLst>
            </xdr:cNvPr>
            <xdr:cNvSpPr txBox="1"/>
          </xdr:nvSpPr>
          <xdr:spPr>
            <a:xfrm>
              <a:off x="601980" y="7033260"/>
              <a:ext cx="355225"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𝑋_𝑡</a:t>
              </a:r>
              <a:endParaRPr lang="en-AU"/>
            </a:p>
          </xdr:txBody>
        </xdr:sp>
      </mc:Fallback>
    </mc:AlternateContent>
    <xdr:clientData/>
  </xdr:twoCellAnchor>
  <xdr:twoCellAnchor>
    <xdr:from>
      <xdr:col>1</xdr:col>
      <xdr:colOff>152400</xdr:colOff>
      <xdr:row>82</xdr:row>
      <xdr:rowOff>30480</xdr:rowOff>
    </xdr:from>
    <xdr:to>
      <xdr:col>1</xdr:col>
      <xdr:colOff>507625</xdr:colOff>
      <xdr:row>83</xdr:row>
      <xdr:rowOff>135020</xdr:rowOff>
    </xdr:to>
    <mc:AlternateContent xmlns:mc="http://schemas.openxmlformats.org/markup-compatibility/2006" xmlns:a14="http://schemas.microsoft.com/office/drawing/2010/main">
      <mc:Choice Requires="a14">
        <xdr:sp macro="" textlink="">
          <xdr:nvSpPr>
            <xdr:cNvPr id="68769" name="Object 169">
              <a:extLst>
                <a:ext uri="{63B3BB69-23CF-44E3-9099-C40C66FF867C}">
                  <a14:compatExt spid="_x0000_s68777"/>
                </a:ext>
                <a:ext uri="{FF2B5EF4-FFF2-40B4-BE49-F238E27FC236}">
                  <a16:creationId xmlns:a16="http://schemas.microsoft.com/office/drawing/2014/main" id="{00000000-0008-0000-0200-0000A10C0100}"/>
                </a:ext>
              </a:extLst>
            </xdr:cNvPr>
            <xdr:cNvSpPr txBox="1"/>
          </xdr:nvSpPr>
          <xdr:spPr>
            <a:xfrm>
              <a:off x="594360" y="11841480"/>
              <a:ext cx="355225"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𝑋</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68769" name="Object 169">
              <a:extLst>
                <a:ext uri="{63B3BB69-23CF-44E3-9099-C40C66FF867C}">
                  <a14:compatExt xmlns:a14="http://schemas.microsoft.com/office/drawing/2010/main" spid="_x0000_s68777"/>
                </a:ext>
                <a:ext uri="{FF2B5EF4-FFF2-40B4-BE49-F238E27FC236}">
                  <a16:creationId xmlns:a16="http://schemas.microsoft.com/office/drawing/2014/main" id="{00000000-0008-0000-0300-0000A90C0100}"/>
                </a:ext>
              </a:extLst>
            </xdr:cNvPr>
            <xdr:cNvSpPr txBox="1"/>
          </xdr:nvSpPr>
          <xdr:spPr>
            <a:xfrm>
              <a:off x="594360" y="11841480"/>
              <a:ext cx="355225"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𝑋_𝑡</a:t>
              </a:r>
              <a:endParaRPr lang="en-AU"/>
            </a:p>
          </xdr:txBody>
        </xdr:sp>
      </mc:Fallback>
    </mc:AlternateContent>
    <xdr:clientData/>
  </xdr:twoCellAnchor>
  <xdr:twoCellAnchor>
    <xdr:from>
      <xdr:col>1</xdr:col>
      <xdr:colOff>190500</xdr:colOff>
      <xdr:row>88</xdr:row>
      <xdr:rowOff>38100</xdr:rowOff>
    </xdr:from>
    <xdr:to>
      <xdr:col>1</xdr:col>
      <xdr:colOff>506164</xdr:colOff>
      <xdr:row>89</xdr:row>
      <xdr:rowOff>142640</xdr:rowOff>
    </xdr:to>
    <mc:AlternateContent xmlns:mc="http://schemas.openxmlformats.org/markup-compatibility/2006" xmlns:a14="http://schemas.microsoft.com/office/drawing/2010/main">
      <mc:Choice Requires="a14">
        <xdr:sp macro="" textlink="">
          <xdr:nvSpPr>
            <xdr:cNvPr id="68771" name="Object 172">
              <a:extLst>
                <a:ext uri="{63B3BB69-23CF-44E3-9099-C40C66FF867C}">
                  <a14:compatExt spid="_x0000_s68780"/>
                </a:ext>
                <a:ext uri="{FF2B5EF4-FFF2-40B4-BE49-F238E27FC236}">
                  <a16:creationId xmlns:a16="http://schemas.microsoft.com/office/drawing/2014/main" id="{00000000-0008-0000-0200-0000A30C0100}"/>
                </a:ext>
              </a:extLst>
            </xdr:cNvPr>
            <xdr:cNvSpPr txBox="1"/>
          </xdr:nvSpPr>
          <xdr:spPr>
            <a:xfrm>
              <a:off x="632460" y="12740640"/>
              <a:ext cx="315664"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
                      <m:sSubPr>
                        <m:ctrlPr>
                          <a:rPr lang="en-AU" i="1">
                            <a:solidFill>
                              <a:srgbClr val="000000"/>
                            </a:solidFill>
                            <a:latin typeface="Cambria Math" panose="02040503050406030204" pitchFamily="18" charset="0"/>
                          </a:rPr>
                        </m:ctrlPr>
                      </m:sSubPr>
                      <m:e>
                        <m:r>
                          <a:rPr lang="en-AU" i="1">
                            <a:solidFill>
                              <a:srgbClr val="000000"/>
                            </a:solidFill>
                            <a:latin typeface="Cambria Math" panose="02040503050406030204" pitchFamily="18" charset="0"/>
                          </a:rPr>
                          <m:t>𝐼</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68771" name="Object 172">
              <a:extLst>
                <a:ext uri="{63B3BB69-23CF-44E3-9099-C40C66FF867C}">
                  <a14:compatExt xmlns:a14="http://schemas.microsoft.com/office/drawing/2010/main" spid="_x0000_s68780"/>
                </a:ext>
                <a:ext uri="{FF2B5EF4-FFF2-40B4-BE49-F238E27FC236}">
                  <a16:creationId xmlns:a16="http://schemas.microsoft.com/office/drawing/2014/main" id="{00000000-0008-0000-0300-0000AC0C0100}"/>
                </a:ext>
              </a:extLst>
            </xdr:cNvPr>
            <xdr:cNvSpPr txBox="1"/>
          </xdr:nvSpPr>
          <xdr:spPr>
            <a:xfrm>
              <a:off x="632460" y="12740640"/>
              <a:ext cx="315664" cy="264560"/>
            </a:xfrm>
            <a:prstGeom prst="rect">
              <a:avLst/>
            </a:prstGeom>
          </xdr:spPr>
          <xdr:txBody>
            <a:bodyPr vertOverflow="clip" horzOverflow="clip" wrap="none">
              <a:spAutoFit/>
            </a:bodyPr>
            <a:lstStyle/>
            <a:p>
              <a:pPr/>
              <a:r>
                <a:rPr lang="en-AU" i="0">
                  <a:solidFill>
                    <a:srgbClr val="000000"/>
                  </a:solidFill>
                  <a:latin typeface="Cambria Math" panose="02040503050406030204" pitchFamily="18" charset="0"/>
                </a:rPr>
                <a:t>𝐼_𝑡</a:t>
              </a:r>
              <a:endParaRPr lang="en-AU"/>
            </a:p>
          </xdr:txBody>
        </xdr:sp>
      </mc:Fallback>
    </mc:AlternateContent>
    <xdr:clientData/>
  </xdr:twoCellAnchor>
  <xdr:twoCellAnchor>
    <xdr:from>
      <xdr:col>1</xdr:col>
      <xdr:colOff>220980</xdr:colOff>
      <xdr:row>41</xdr:row>
      <xdr:rowOff>15240</xdr:rowOff>
    </xdr:from>
    <xdr:to>
      <xdr:col>1</xdr:col>
      <xdr:colOff>559855</xdr:colOff>
      <xdr:row>42</xdr:row>
      <xdr:rowOff>127400</xdr:rowOff>
    </xdr:to>
    <mc:AlternateContent xmlns:mc="http://schemas.openxmlformats.org/markup-compatibility/2006" xmlns:a14="http://schemas.microsoft.com/office/drawing/2010/main">
      <mc:Choice Requires="a14">
        <xdr:sp macro="" textlink="">
          <xdr:nvSpPr>
            <xdr:cNvPr id="56" name="Object 166">
              <a:extLst>
                <a:ext uri="{63B3BB69-23CF-44E3-9099-C40C66FF867C}">
                  <a14:compatExt spid="_x0000_s68774"/>
                </a:ext>
                <a:ext uri="{FF2B5EF4-FFF2-40B4-BE49-F238E27FC236}">
                  <a16:creationId xmlns:a16="http://schemas.microsoft.com/office/drawing/2014/main" id="{00000000-0008-0000-0200-000038000000}"/>
                </a:ext>
              </a:extLst>
            </xdr:cNvPr>
            <xdr:cNvSpPr txBox="1"/>
          </xdr:nvSpPr>
          <xdr:spPr>
            <a:xfrm>
              <a:off x="662940" y="7429500"/>
              <a:ext cx="338875"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
                      <m:sSubPr>
                        <m:ctrlPr>
                          <a:rPr lang="en-AU" i="1">
                            <a:solidFill>
                              <a:srgbClr val="000000"/>
                            </a:solidFill>
                            <a:latin typeface="Cambria Math" panose="02040503050406030204" pitchFamily="18" charset="0"/>
                          </a:rPr>
                        </m:ctrlPr>
                      </m:sSubPr>
                      <m:e>
                        <m:r>
                          <a:rPr lang="en-AU" b="0" i="1">
                            <a:solidFill>
                              <a:srgbClr val="000000"/>
                            </a:solidFill>
                            <a:latin typeface="Cambria Math" panose="02040503050406030204" pitchFamily="18" charset="0"/>
                          </a:rPr>
                          <m:t>𝑆</m:t>
                        </m:r>
                      </m:e>
                      <m:sub>
                        <m:r>
                          <a:rPr lang="en-AU" i="1">
                            <a:solidFill>
                              <a:srgbClr val="000000"/>
                            </a:solidFill>
                            <a:latin typeface="Cambria Math" panose="02040503050406030204" pitchFamily="18" charset="0"/>
                          </a:rPr>
                          <m:t>𝑡</m:t>
                        </m:r>
                      </m:sub>
                    </m:sSub>
                  </m:oMath>
                </m:oMathPara>
              </a14:m>
              <a:endParaRPr lang="en-AU"/>
            </a:p>
          </xdr:txBody>
        </xdr:sp>
      </mc:Choice>
      <mc:Fallback xmlns="">
        <xdr:sp macro="" textlink="">
          <xdr:nvSpPr>
            <xdr:cNvPr id="56" name="Object 166">
              <a:extLst>
                <a:ext uri="{63B3BB69-23CF-44E3-9099-C40C66FF867C}">
                  <a14:compatExt xmlns:a14="http://schemas.microsoft.com/office/drawing/2010/main" spid="_x0000_s68774"/>
                </a:ext>
                <a:ext uri="{FF2B5EF4-FFF2-40B4-BE49-F238E27FC236}">
                  <a16:creationId xmlns:a16="http://schemas.microsoft.com/office/drawing/2014/main" id="{0624E3A6-C848-4BF9-94C7-93096860FD96}"/>
                </a:ext>
              </a:extLst>
            </xdr:cNvPr>
            <xdr:cNvSpPr txBox="1"/>
          </xdr:nvSpPr>
          <xdr:spPr>
            <a:xfrm>
              <a:off x="662940" y="7429500"/>
              <a:ext cx="338875" cy="264560"/>
            </a:xfrm>
            <a:prstGeom prst="rect">
              <a:avLst/>
            </a:prstGeom>
          </xdr:spPr>
          <xdr:txBody>
            <a:bodyPr vertOverflow="clip" horzOverflow="clip" wrap="none">
              <a:spAutoFit/>
            </a:bodyPr>
            <a:lstStyle/>
            <a:p>
              <a:pPr/>
              <a:r>
                <a:rPr lang="en-AU" b="0" i="0">
                  <a:solidFill>
                    <a:srgbClr val="000000"/>
                  </a:solidFill>
                  <a:latin typeface="Cambria Math" panose="02040503050406030204" pitchFamily="18" charset="0"/>
                </a:rPr>
                <a:t>𝑆_</a:t>
              </a:r>
              <a:r>
                <a:rPr lang="en-AU" i="0">
                  <a:solidFill>
                    <a:srgbClr val="000000"/>
                  </a:solidFill>
                  <a:latin typeface="Cambria Math" panose="02040503050406030204" pitchFamily="18" charset="0"/>
                </a:rPr>
                <a:t>𝑡</a:t>
              </a:r>
              <a:endParaRPr lang="en-AU"/>
            </a:p>
          </xdr:txBody>
        </xdr:sp>
      </mc:Fallback>
    </mc:AlternateContent>
    <xdr:clientData/>
  </xdr:twoCellAnchor>
  <xdr:twoCellAnchor editAs="oneCell">
    <xdr:from>
      <xdr:col>0</xdr:col>
      <xdr:colOff>0</xdr:colOff>
      <xdr:row>49</xdr:row>
      <xdr:rowOff>1</xdr:rowOff>
    </xdr:from>
    <xdr:to>
      <xdr:col>10</xdr:col>
      <xdr:colOff>586740</xdr:colOff>
      <xdr:row>55</xdr:row>
      <xdr:rowOff>76200</xdr:rowOff>
    </xdr:to>
    <xdr:pic>
      <xdr:nvPicPr>
        <xdr:cNvPr id="68772" name="Picture 68771">
          <a:extLst>
            <a:ext uri="{FF2B5EF4-FFF2-40B4-BE49-F238E27FC236}">
              <a16:creationId xmlns:a16="http://schemas.microsoft.com/office/drawing/2014/main" id="{00000000-0008-0000-0200-0000A40C0100}"/>
            </a:ext>
          </a:extLst>
        </xdr:cNvPr>
        <xdr:cNvPicPr>
          <a:picLocks noChangeAspect="1"/>
        </xdr:cNvPicPr>
      </xdr:nvPicPr>
      <xdr:blipFill>
        <a:blip xmlns:r="http://schemas.openxmlformats.org/officeDocument/2006/relationships" r:embed="rId11"/>
        <a:stretch>
          <a:fillRect/>
        </a:stretch>
      </xdr:blipFill>
      <xdr:spPr>
        <a:xfrm>
          <a:off x="0" y="8831581"/>
          <a:ext cx="6301740" cy="1082039"/>
        </a:xfrm>
        <a:prstGeom prst="rect">
          <a:avLst/>
        </a:prstGeom>
      </xdr:spPr>
    </xdr:pic>
    <xdr:clientData/>
  </xdr:twoCellAnchor>
  <xdr:twoCellAnchor editAs="oneCell">
    <xdr:from>
      <xdr:col>0</xdr:col>
      <xdr:colOff>0</xdr:colOff>
      <xdr:row>57</xdr:row>
      <xdr:rowOff>0</xdr:rowOff>
    </xdr:from>
    <xdr:to>
      <xdr:col>8</xdr:col>
      <xdr:colOff>388620</xdr:colOff>
      <xdr:row>64</xdr:row>
      <xdr:rowOff>144780</xdr:rowOff>
    </xdr:to>
    <xdr:pic>
      <xdr:nvPicPr>
        <xdr:cNvPr id="68775" name="Picture 68774">
          <a:extLst>
            <a:ext uri="{FF2B5EF4-FFF2-40B4-BE49-F238E27FC236}">
              <a16:creationId xmlns:a16="http://schemas.microsoft.com/office/drawing/2014/main" id="{00000000-0008-0000-0200-0000A70C0100}"/>
            </a:ext>
          </a:extLst>
        </xdr:cNvPr>
        <xdr:cNvPicPr>
          <a:picLocks noChangeAspect="1"/>
        </xdr:cNvPicPr>
      </xdr:nvPicPr>
      <xdr:blipFill>
        <a:blip xmlns:r="http://schemas.openxmlformats.org/officeDocument/2006/relationships" r:embed="rId12"/>
        <a:stretch>
          <a:fillRect/>
        </a:stretch>
      </xdr:blipFill>
      <xdr:spPr>
        <a:xfrm>
          <a:off x="0" y="10172700"/>
          <a:ext cx="5554980" cy="1318260"/>
        </a:xfrm>
        <a:prstGeom prst="rect">
          <a:avLst/>
        </a:prstGeom>
      </xdr:spPr>
    </xdr:pic>
    <xdr:clientData/>
  </xdr:twoCellAnchor>
  <xdr:twoCellAnchor>
    <xdr:from>
      <xdr:col>1</xdr:col>
      <xdr:colOff>129540</xdr:colOff>
      <xdr:row>97</xdr:row>
      <xdr:rowOff>129540</xdr:rowOff>
    </xdr:from>
    <xdr:to>
      <xdr:col>1</xdr:col>
      <xdr:colOff>481046</xdr:colOff>
      <xdr:row>97</xdr:row>
      <xdr:rowOff>394100</xdr:rowOff>
    </xdr:to>
    <mc:AlternateContent xmlns:mc="http://schemas.openxmlformats.org/markup-compatibility/2006" xmlns:a14="http://schemas.microsoft.com/office/drawing/2010/main">
      <mc:Choice Requires="a14">
        <xdr:sp macro="" textlink="">
          <xdr:nvSpPr>
            <xdr:cNvPr id="60" name="Object 157">
              <a:extLst>
                <a:ext uri="{63B3BB69-23CF-44E3-9099-C40C66FF867C}">
                  <a14:compatExt spid="_x0000_s68765"/>
                </a:ext>
                <a:ext uri="{FF2B5EF4-FFF2-40B4-BE49-F238E27FC236}">
                  <a16:creationId xmlns:a16="http://schemas.microsoft.com/office/drawing/2014/main" id="{00000000-0008-0000-0200-00003C000000}"/>
                </a:ext>
              </a:extLst>
            </xdr:cNvPr>
            <xdr:cNvSpPr txBox="1"/>
          </xdr:nvSpPr>
          <xdr:spPr>
            <a:xfrm>
              <a:off x="571500" y="16192500"/>
              <a:ext cx="351506" cy="264560"/>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sSubSup>
                      <m:sSubSupPr>
                        <m:ctrlPr>
                          <a:rPr lang="en-AU" i="1">
                            <a:solidFill>
                              <a:srgbClr val="000000"/>
                            </a:solidFill>
                            <a:latin typeface="Cambria Math" panose="02040503050406030204" pitchFamily="18" charset="0"/>
                          </a:rPr>
                        </m:ctrlPr>
                      </m:sSubSupPr>
                      <m:e>
                        <m:r>
                          <a:rPr lang="en-AU" b="0" i="1">
                            <a:solidFill>
                              <a:srgbClr val="000000"/>
                            </a:solidFill>
                            <a:latin typeface="Cambria Math" panose="02040503050406030204" pitchFamily="18" charset="0"/>
                          </a:rPr>
                          <m:t>𝐶</m:t>
                        </m:r>
                      </m:e>
                      <m:sub>
                        <m:r>
                          <a:rPr lang="en-AU" i="1">
                            <a:solidFill>
                              <a:srgbClr val="000000"/>
                            </a:solidFill>
                            <a:latin typeface="Cambria Math" panose="02040503050406030204" pitchFamily="18" charset="0"/>
                          </a:rPr>
                          <m:t>𝑡</m:t>
                        </m:r>
                      </m:sub>
                      <m:sup>
                        <m:r>
                          <a:rPr lang="en-AU" b="0" i="1">
                            <a:solidFill>
                              <a:srgbClr val="000000"/>
                            </a:solidFill>
                            <a:latin typeface="Cambria Math" panose="02040503050406030204" pitchFamily="18" charset="0"/>
                          </a:rPr>
                          <m:t>′</m:t>
                        </m:r>
                      </m:sup>
                    </m:sSubSup>
                  </m:oMath>
                </m:oMathPara>
              </a14:m>
              <a:endParaRPr lang="en-AU"/>
            </a:p>
          </xdr:txBody>
        </xdr:sp>
      </mc:Choice>
      <mc:Fallback xmlns="">
        <xdr:sp macro="" textlink="">
          <xdr:nvSpPr>
            <xdr:cNvPr id="60" name="Object 157">
              <a:extLst>
                <a:ext uri="{63B3BB69-23CF-44E3-9099-C40C66FF867C}">
                  <a14:compatExt xmlns:a14="http://schemas.microsoft.com/office/drawing/2010/main" spid="_x0000_s68765"/>
                </a:ext>
                <a:ext uri="{FF2B5EF4-FFF2-40B4-BE49-F238E27FC236}">
                  <a16:creationId xmlns:a16="http://schemas.microsoft.com/office/drawing/2014/main" id="{FEC4647F-A92A-494D-98DC-5075547A7C39}"/>
                </a:ext>
              </a:extLst>
            </xdr:cNvPr>
            <xdr:cNvSpPr txBox="1"/>
          </xdr:nvSpPr>
          <xdr:spPr>
            <a:xfrm>
              <a:off x="571500" y="16192500"/>
              <a:ext cx="351506" cy="264560"/>
            </a:xfrm>
            <a:prstGeom prst="rect">
              <a:avLst/>
            </a:prstGeom>
          </xdr:spPr>
          <xdr:txBody>
            <a:bodyPr vertOverflow="clip" horzOverflow="clip" wrap="none">
              <a:spAutoFit/>
            </a:bodyPr>
            <a:lstStyle/>
            <a:p>
              <a:pPr/>
              <a:r>
                <a:rPr lang="en-AU" b="0" i="0">
                  <a:solidFill>
                    <a:srgbClr val="000000"/>
                  </a:solidFill>
                  <a:latin typeface="Cambria Math" panose="02040503050406030204" pitchFamily="18" charset="0"/>
                </a:rPr>
                <a:t>𝐶_</a:t>
              </a:r>
              <a:r>
                <a:rPr lang="en-AU" i="0">
                  <a:solidFill>
                    <a:srgbClr val="000000"/>
                  </a:solidFill>
                  <a:latin typeface="Cambria Math" panose="02040503050406030204" pitchFamily="18" charset="0"/>
                </a:rPr>
                <a:t>𝑡^</a:t>
              </a:r>
              <a:r>
                <a:rPr lang="en-AU" b="0" i="0">
                  <a:solidFill>
                    <a:srgbClr val="000000"/>
                  </a:solidFill>
                  <a:latin typeface="Cambria Math" panose="02040503050406030204" pitchFamily="18" charset="0"/>
                </a:rPr>
                <a:t>′</a:t>
              </a:r>
              <a:endParaRPr lang="en-AU"/>
            </a:p>
          </xdr:txBody>
        </xdr:sp>
      </mc:Fallback>
    </mc:AlternateContent>
    <xdr:clientData/>
  </xdr:twoCellAnchor>
  <xdr:twoCellAnchor editAs="oneCell">
    <xdr:from>
      <xdr:col>0</xdr:col>
      <xdr:colOff>0</xdr:colOff>
      <xdr:row>102</xdr:row>
      <xdr:rowOff>175260</xdr:rowOff>
    </xdr:from>
    <xdr:to>
      <xdr:col>10</xdr:col>
      <xdr:colOff>457200</xdr:colOff>
      <xdr:row>135</xdr:row>
      <xdr:rowOff>106134</xdr:rowOff>
    </xdr:to>
    <xdr:pic>
      <xdr:nvPicPr>
        <xdr:cNvPr id="68776" name="Picture 68775">
          <a:extLst>
            <a:ext uri="{FF2B5EF4-FFF2-40B4-BE49-F238E27FC236}">
              <a16:creationId xmlns:a16="http://schemas.microsoft.com/office/drawing/2014/main" id="{00000000-0008-0000-0200-0000A80C0100}"/>
            </a:ext>
          </a:extLst>
        </xdr:cNvPr>
        <xdr:cNvPicPr>
          <a:picLocks noChangeAspect="1"/>
        </xdr:cNvPicPr>
      </xdr:nvPicPr>
      <xdr:blipFill>
        <a:blip xmlns:r="http://schemas.openxmlformats.org/officeDocument/2006/relationships" r:embed="rId13"/>
        <a:stretch>
          <a:fillRect/>
        </a:stretch>
      </xdr:blipFill>
      <xdr:spPr>
        <a:xfrm>
          <a:off x="0" y="17571720"/>
          <a:ext cx="6172200" cy="5424894"/>
        </a:xfrm>
        <a:prstGeom prst="rect">
          <a:avLst/>
        </a:prstGeom>
      </xdr:spPr>
    </xdr:pic>
    <xdr:clientData/>
  </xdr:twoCellAnchor>
  <xdr:twoCellAnchor editAs="oneCell">
    <xdr:from>
      <xdr:col>0</xdr:col>
      <xdr:colOff>0</xdr:colOff>
      <xdr:row>145</xdr:row>
      <xdr:rowOff>0</xdr:rowOff>
    </xdr:from>
    <xdr:to>
      <xdr:col>10</xdr:col>
      <xdr:colOff>95549</xdr:colOff>
      <xdr:row>171</xdr:row>
      <xdr:rowOff>30705</xdr:rowOff>
    </xdr:to>
    <xdr:pic>
      <xdr:nvPicPr>
        <xdr:cNvPr id="68778" name="Picture 68777">
          <a:extLst>
            <a:ext uri="{FF2B5EF4-FFF2-40B4-BE49-F238E27FC236}">
              <a16:creationId xmlns:a16="http://schemas.microsoft.com/office/drawing/2014/main" id="{00000000-0008-0000-0200-0000AA0C0100}"/>
            </a:ext>
          </a:extLst>
        </xdr:cNvPr>
        <xdr:cNvPicPr>
          <a:picLocks noChangeAspect="1"/>
        </xdr:cNvPicPr>
      </xdr:nvPicPr>
      <xdr:blipFill>
        <a:blip xmlns:r="http://schemas.openxmlformats.org/officeDocument/2006/relationships" r:embed="rId14"/>
        <a:stretch>
          <a:fillRect/>
        </a:stretch>
      </xdr:blipFill>
      <xdr:spPr>
        <a:xfrm>
          <a:off x="0" y="25054560"/>
          <a:ext cx="5810549" cy="4381725"/>
        </a:xfrm>
        <a:prstGeom prst="rect">
          <a:avLst/>
        </a:prstGeom>
      </xdr:spPr>
    </xdr:pic>
    <xdr:clientData/>
  </xdr:twoCellAnchor>
  <xdr:twoCellAnchor editAs="oneCell">
    <xdr:from>
      <xdr:col>0</xdr:col>
      <xdr:colOff>0</xdr:colOff>
      <xdr:row>179</xdr:row>
      <xdr:rowOff>0</xdr:rowOff>
    </xdr:from>
    <xdr:to>
      <xdr:col>11</xdr:col>
      <xdr:colOff>305375</xdr:colOff>
      <xdr:row>207</xdr:row>
      <xdr:rowOff>129967</xdr:rowOff>
    </xdr:to>
    <xdr:pic>
      <xdr:nvPicPr>
        <xdr:cNvPr id="68779" name="Picture 68778">
          <a:extLst>
            <a:ext uri="{FF2B5EF4-FFF2-40B4-BE49-F238E27FC236}">
              <a16:creationId xmlns:a16="http://schemas.microsoft.com/office/drawing/2014/main" id="{00000000-0008-0000-0200-0000AB0C0100}"/>
            </a:ext>
          </a:extLst>
        </xdr:cNvPr>
        <xdr:cNvPicPr>
          <a:picLocks noChangeAspect="1"/>
        </xdr:cNvPicPr>
      </xdr:nvPicPr>
      <xdr:blipFill>
        <a:blip xmlns:r="http://schemas.openxmlformats.org/officeDocument/2006/relationships" r:embed="rId15"/>
        <a:stretch>
          <a:fillRect/>
        </a:stretch>
      </xdr:blipFill>
      <xdr:spPr>
        <a:xfrm>
          <a:off x="0" y="31021020"/>
          <a:ext cx="6629975" cy="4922947"/>
        </a:xfrm>
        <a:prstGeom prst="rect">
          <a:avLst/>
        </a:prstGeom>
      </xdr:spPr>
    </xdr:pic>
    <xdr:clientData/>
  </xdr:twoCellAnchor>
  <xdr:twoCellAnchor editAs="oneCell">
    <xdr:from>
      <xdr:col>0</xdr:col>
      <xdr:colOff>53339</xdr:colOff>
      <xdr:row>216</xdr:row>
      <xdr:rowOff>45720</xdr:rowOff>
    </xdr:from>
    <xdr:to>
      <xdr:col>4</xdr:col>
      <xdr:colOff>257394</xdr:colOff>
      <xdr:row>220</xdr:row>
      <xdr:rowOff>129539</xdr:rowOff>
    </xdr:to>
    <xdr:pic>
      <xdr:nvPicPr>
        <xdr:cNvPr id="68782" name="Picture 68781">
          <a:extLst>
            <a:ext uri="{FF2B5EF4-FFF2-40B4-BE49-F238E27FC236}">
              <a16:creationId xmlns:a16="http://schemas.microsoft.com/office/drawing/2014/main" id="{00000000-0008-0000-0200-0000AE0C0100}"/>
            </a:ext>
          </a:extLst>
        </xdr:cNvPr>
        <xdr:cNvPicPr>
          <a:picLocks noChangeAspect="1"/>
        </xdr:cNvPicPr>
      </xdr:nvPicPr>
      <xdr:blipFill>
        <a:blip xmlns:r="http://schemas.openxmlformats.org/officeDocument/2006/relationships" r:embed="rId16"/>
        <a:stretch>
          <a:fillRect/>
        </a:stretch>
      </xdr:blipFill>
      <xdr:spPr>
        <a:xfrm>
          <a:off x="53339" y="37391340"/>
          <a:ext cx="2581495" cy="754379"/>
        </a:xfrm>
        <a:prstGeom prst="rect">
          <a:avLst/>
        </a:prstGeom>
      </xdr:spPr>
    </xdr:pic>
    <xdr:clientData/>
  </xdr:twoCellAnchor>
  <xdr:twoCellAnchor editAs="oneCell">
    <xdr:from>
      <xdr:col>1</xdr:col>
      <xdr:colOff>190500</xdr:colOff>
      <xdr:row>225</xdr:row>
      <xdr:rowOff>15240</xdr:rowOff>
    </xdr:from>
    <xdr:to>
      <xdr:col>1</xdr:col>
      <xdr:colOff>552469</xdr:colOff>
      <xdr:row>226</xdr:row>
      <xdr:rowOff>139715</xdr:rowOff>
    </xdr:to>
    <xdr:pic>
      <xdr:nvPicPr>
        <xdr:cNvPr id="68783" name="Picture 68782">
          <a:extLst>
            <a:ext uri="{FF2B5EF4-FFF2-40B4-BE49-F238E27FC236}">
              <a16:creationId xmlns:a16="http://schemas.microsoft.com/office/drawing/2014/main" id="{00000000-0008-0000-0200-0000AF0C0100}"/>
            </a:ext>
          </a:extLst>
        </xdr:cNvPr>
        <xdr:cNvPicPr>
          <a:picLocks noChangeAspect="1"/>
        </xdr:cNvPicPr>
      </xdr:nvPicPr>
      <xdr:blipFill>
        <a:blip xmlns:r="http://schemas.openxmlformats.org/officeDocument/2006/relationships" r:embed="rId17"/>
        <a:stretch>
          <a:fillRect/>
        </a:stretch>
      </xdr:blipFill>
      <xdr:spPr>
        <a:xfrm>
          <a:off x="632460" y="38884860"/>
          <a:ext cx="361969" cy="292115"/>
        </a:xfrm>
        <a:prstGeom prst="rect">
          <a:avLst/>
        </a:prstGeom>
      </xdr:spPr>
    </xdr:pic>
    <xdr:clientData/>
  </xdr:twoCellAnchor>
  <xdr:twoCellAnchor editAs="oneCell">
    <xdr:from>
      <xdr:col>1</xdr:col>
      <xdr:colOff>129540</xdr:colOff>
      <xdr:row>229</xdr:row>
      <xdr:rowOff>38100</xdr:rowOff>
    </xdr:from>
    <xdr:to>
      <xdr:col>1</xdr:col>
      <xdr:colOff>548662</xdr:colOff>
      <xdr:row>230</xdr:row>
      <xdr:rowOff>156225</xdr:rowOff>
    </xdr:to>
    <xdr:pic>
      <xdr:nvPicPr>
        <xdr:cNvPr id="68785" name="Picture 68784">
          <a:extLst>
            <a:ext uri="{FF2B5EF4-FFF2-40B4-BE49-F238E27FC236}">
              <a16:creationId xmlns:a16="http://schemas.microsoft.com/office/drawing/2014/main" id="{00000000-0008-0000-0200-0000B10C0100}"/>
            </a:ext>
          </a:extLst>
        </xdr:cNvPr>
        <xdr:cNvPicPr>
          <a:picLocks noChangeAspect="1"/>
        </xdr:cNvPicPr>
      </xdr:nvPicPr>
      <xdr:blipFill>
        <a:blip xmlns:r="http://schemas.openxmlformats.org/officeDocument/2006/relationships" r:embed="rId18"/>
        <a:stretch>
          <a:fillRect/>
        </a:stretch>
      </xdr:blipFill>
      <xdr:spPr>
        <a:xfrm>
          <a:off x="571500" y="39578280"/>
          <a:ext cx="419122" cy="285765"/>
        </a:xfrm>
        <a:prstGeom prst="rect">
          <a:avLst/>
        </a:prstGeom>
      </xdr:spPr>
    </xdr:pic>
    <xdr:clientData/>
  </xdr:twoCellAnchor>
  <xdr:twoCellAnchor editAs="oneCell">
    <xdr:from>
      <xdr:col>0</xdr:col>
      <xdr:colOff>106680</xdr:colOff>
      <xdr:row>250</xdr:row>
      <xdr:rowOff>99060</xdr:rowOff>
    </xdr:from>
    <xdr:to>
      <xdr:col>5</xdr:col>
      <xdr:colOff>383712</xdr:colOff>
      <xdr:row>252</xdr:row>
      <xdr:rowOff>68596</xdr:rowOff>
    </xdr:to>
    <xdr:pic>
      <xdr:nvPicPr>
        <xdr:cNvPr id="68786" name="Picture 68785">
          <a:extLst>
            <a:ext uri="{FF2B5EF4-FFF2-40B4-BE49-F238E27FC236}">
              <a16:creationId xmlns:a16="http://schemas.microsoft.com/office/drawing/2014/main" id="{00000000-0008-0000-0200-0000B20C0100}"/>
            </a:ext>
          </a:extLst>
        </xdr:cNvPr>
        <xdr:cNvPicPr>
          <a:picLocks noChangeAspect="1"/>
        </xdr:cNvPicPr>
      </xdr:nvPicPr>
      <xdr:blipFill>
        <a:blip xmlns:r="http://schemas.openxmlformats.org/officeDocument/2006/relationships" r:embed="rId19"/>
        <a:stretch>
          <a:fillRect/>
        </a:stretch>
      </xdr:blipFill>
      <xdr:spPr>
        <a:xfrm>
          <a:off x="106680" y="43327320"/>
          <a:ext cx="3340272" cy="3048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152400</xdr:colOff>
          <xdr:row>5</xdr:row>
          <xdr:rowOff>68580</xdr:rowOff>
        </xdr:from>
        <xdr:to>
          <xdr:col>1</xdr:col>
          <xdr:colOff>731520</xdr:colOff>
          <xdr:row>5</xdr:row>
          <xdr:rowOff>297180</xdr:rowOff>
        </xdr:to>
        <xdr:sp macro="" textlink="">
          <xdr:nvSpPr>
            <xdr:cNvPr id="135169" name="Object 1" hidden="1">
              <a:extLst>
                <a:ext uri="{63B3BB69-23CF-44E3-9099-C40C66FF867C}">
                  <a14:compatExt spid="_x0000_s135169"/>
                </a:ext>
                <a:ext uri="{FF2B5EF4-FFF2-40B4-BE49-F238E27FC236}">
                  <a16:creationId xmlns:a16="http://schemas.microsoft.com/office/drawing/2014/main" id="{00000000-0008-0000-1300-000001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xdr:colOff>
          <xdr:row>6</xdr:row>
          <xdr:rowOff>45720</xdr:rowOff>
        </xdr:from>
        <xdr:to>
          <xdr:col>1</xdr:col>
          <xdr:colOff>449580</xdr:colOff>
          <xdr:row>7</xdr:row>
          <xdr:rowOff>0</xdr:rowOff>
        </xdr:to>
        <xdr:sp macro="" textlink="">
          <xdr:nvSpPr>
            <xdr:cNvPr id="135170" name="Object 2" hidden="1">
              <a:extLst>
                <a:ext uri="{63B3BB69-23CF-44E3-9099-C40C66FF867C}">
                  <a14:compatExt spid="_x0000_s135170"/>
                </a:ext>
                <a:ext uri="{FF2B5EF4-FFF2-40B4-BE49-F238E27FC236}">
                  <a16:creationId xmlns:a16="http://schemas.microsoft.com/office/drawing/2014/main" id="{00000000-0008-0000-1300-000002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213360</xdr:colOff>
          <xdr:row>11</xdr:row>
          <xdr:rowOff>45720</xdr:rowOff>
        </xdr:from>
        <xdr:to>
          <xdr:col>1</xdr:col>
          <xdr:colOff>403860</xdr:colOff>
          <xdr:row>12</xdr:row>
          <xdr:rowOff>7620</xdr:rowOff>
        </xdr:to>
        <xdr:sp macro="" textlink="">
          <xdr:nvSpPr>
            <xdr:cNvPr id="135171" name="Object 3" hidden="1">
              <a:extLst>
                <a:ext uri="{63B3BB69-23CF-44E3-9099-C40C66FF867C}">
                  <a14:compatExt spid="_x0000_s135171"/>
                </a:ext>
                <a:ext uri="{FF2B5EF4-FFF2-40B4-BE49-F238E27FC236}">
                  <a16:creationId xmlns:a16="http://schemas.microsoft.com/office/drawing/2014/main" id="{00000000-0008-0000-1300-000003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180975</xdr:colOff>
      <xdr:row>7</xdr:row>
      <xdr:rowOff>76200</xdr:rowOff>
    </xdr:from>
    <xdr:to>
      <xdr:col>1</xdr:col>
      <xdr:colOff>415925</xdr:colOff>
      <xdr:row>7</xdr:row>
      <xdr:rowOff>307340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a:stretch>
          <a:fillRect/>
        </a:stretch>
      </xdr:blipFill>
      <xdr:spPr>
        <a:xfrm>
          <a:off x="3716655" y="1760220"/>
          <a:ext cx="218440" cy="237490"/>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228600</xdr:colOff>
          <xdr:row>9</xdr:row>
          <xdr:rowOff>45720</xdr:rowOff>
        </xdr:from>
        <xdr:to>
          <xdr:col>1</xdr:col>
          <xdr:colOff>381000</xdr:colOff>
          <xdr:row>10</xdr:row>
          <xdr:rowOff>0</xdr:rowOff>
        </xdr:to>
        <xdr:sp macro="" textlink="">
          <xdr:nvSpPr>
            <xdr:cNvPr id="135172" name="Object 4" hidden="1">
              <a:extLst>
                <a:ext uri="{63B3BB69-23CF-44E3-9099-C40C66FF867C}">
                  <a14:compatExt spid="_x0000_s135172"/>
                </a:ext>
                <a:ext uri="{FF2B5EF4-FFF2-40B4-BE49-F238E27FC236}">
                  <a16:creationId xmlns:a16="http://schemas.microsoft.com/office/drawing/2014/main" id="{00000000-0008-0000-1300-000004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10</xdr:row>
          <xdr:rowOff>45720</xdr:rowOff>
        </xdr:from>
        <xdr:to>
          <xdr:col>1</xdr:col>
          <xdr:colOff>541020</xdr:colOff>
          <xdr:row>10</xdr:row>
          <xdr:rowOff>304800</xdr:rowOff>
        </xdr:to>
        <xdr:sp macro="" textlink="">
          <xdr:nvSpPr>
            <xdr:cNvPr id="135173" name="Object 5" hidden="1">
              <a:extLst>
                <a:ext uri="{63B3BB69-23CF-44E3-9099-C40C66FF867C}">
                  <a14:compatExt spid="_x0000_s135173"/>
                </a:ext>
                <a:ext uri="{FF2B5EF4-FFF2-40B4-BE49-F238E27FC236}">
                  <a16:creationId xmlns:a16="http://schemas.microsoft.com/office/drawing/2014/main" id="{00000000-0008-0000-1300-000005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93133</xdr:colOff>
      <xdr:row>8</xdr:row>
      <xdr:rowOff>49001</xdr:rowOff>
    </xdr:from>
    <xdr:to>
      <xdr:col>1</xdr:col>
      <xdr:colOff>3228763</xdr:colOff>
      <xdr:row>8</xdr:row>
      <xdr:rowOff>317287</xdr:rowOff>
    </xdr:to>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a:stretch>
          <a:fillRect/>
        </a:stretch>
      </xdr:blipFill>
      <xdr:spPr>
        <a:xfrm>
          <a:off x="3632200" y="2081001"/>
          <a:ext cx="3196590" cy="272731"/>
        </a:xfrm>
        <a:prstGeom prst="rect">
          <a:avLst/>
        </a:prstGeom>
      </xdr:spPr>
    </xdr:pic>
    <xdr:clientData/>
  </xdr:twoCellAnchor>
  <xdr:twoCellAnchor editAs="oneCell">
    <xdr:from>
      <xdr:col>1</xdr:col>
      <xdr:colOff>148167</xdr:colOff>
      <xdr:row>12</xdr:row>
      <xdr:rowOff>74082</xdr:rowOff>
    </xdr:from>
    <xdr:to>
      <xdr:col>1</xdr:col>
      <xdr:colOff>2207216</xdr:colOff>
      <xdr:row>12</xdr:row>
      <xdr:rowOff>301413</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stretch>
          <a:fillRect/>
        </a:stretch>
      </xdr:blipFill>
      <xdr:spPr>
        <a:xfrm>
          <a:off x="3683847" y="3396402"/>
          <a:ext cx="2047619" cy="222251"/>
        </a:xfrm>
        <a:prstGeom prst="rect">
          <a:avLst/>
        </a:prstGeom>
      </xdr:spPr>
    </xdr:pic>
    <xdr:clientData/>
  </xdr:twoCellAnchor>
  <xdr:twoCellAnchor editAs="oneCell">
    <xdr:from>
      <xdr:col>1</xdr:col>
      <xdr:colOff>127000</xdr:colOff>
      <xdr:row>4</xdr:row>
      <xdr:rowOff>74084</xdr:rowOff>
    </xdr:from>
    <xdr:to>
      <xdr:col>1</xdr:col>
      <xdr:colOff>682414</xdr:colOff>
      <xdr:row>4</xdr:row>
      <xdr:rowOff>306917</xdr:rowOff>
    </xdr:to>
    <xdr:pic>
      <xdr:nvPicPr>
        <xdr:cNvPr id="10" name="Picture 9">
          <a:extLst>
            <a:ext uri="{FF2B5EF4-FFF2-40B4-BE49-F238E27FC236}">
              <a16:creationId xmlns:a16="http://schemas.microsoft.com/office/drawing/2014/main" id="{00000000-0008-0000-1300-00000A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016" t="-4456" r="60346" b="6417"/>
        <a:stretch/>
      </xdr:blipFill>
      <xdr:spPr bwMode="auto">
        <a:xfrm>
          <a:off x="3662680" y="775124"/>
          <a:ext cx="550334" cy="23283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152400</xdr:colOff>
          <xdr:row>4</xdr:row>
          <xdr:rowOff>68580</xdr:rowOff>
        </xdr:from>
        <xdr:to>
          <xdr:col>1</xdr:col>
          <xdr:colOff>731520</xdr:colOff>
          <xdr:row>4</xdr:row>
          <xdr:rowOff>297180</xdr:rowOff>
        </xdr:to>
        <xdr:sp macro="" textlink="">
          <xdr:nvSpPr>
            <xdr:cNvPr id="140289" name="Object 1" hidden="1">
              <a:extLst>
                <a:ext uri="{63B3BB69-23CF-44E3-9099-C40C66FF867C}">
                  <a14:compatExt spid="_x0000_s140289"/>
                </a:ext>
                <a:ext uri="{FF2B5EF4-FFF2-40B4-BE49-F238E27FC236}">
                  <a16:creationId xmlns:a16="http://schemas.microsoft.com/office/drawing/2014/main" id="{00000000-0008-0000-1600-0000012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xdr:colOff>
          <xdr:row>5</xdr:row>
          <xdr:rowOff>45720</xdr:rowOff>
        </xdr:from>
        <xdr:to>
          <xdr:col>1</xdr:col>
          <xdr:colOff>449580</xdr:colOff>
          <xdr:row>6</xdr:row>
          <xdr:rowOff>0</xdr:rowOff>
        </xdr:to>
        <xdr:sp macro="" textlink="">
          <xdr:nvSpPr>
            <xdr:cNvPr id="140290" name="Object 2" hidden="1">
              <a:extLst>
                <a:ext uri="{63B3BB69-23CF-44E3-9099-C40C66FF867C}">
                  <a14:compatExt spid="_x0000_s140290"/>
                </a:ext>
                <a:ext uri="{FF2B5EF4-FFF2-40B4-BE49-F238E27FC236}">
                  <a16:creationId xmlns:a16="http://schemas.microsoft.com/office/drawing/2014/main" id="{00000000-0008-0000-1600-0000022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9</xdr:row>
          <xdr:rowOff>45720</xdr:rowOff>
        </xdr:from>
        <xdr:to>
          <xdr:col>1</xdr:col>
          <xdr:colOff>426720</xdr:colOff>
          <xdr:row>10</xdr:row>
          <xdr:rowOff>7620</xdr:rowOff>
        </xdr:to>
        <xdr:sp macro="" textlink="">
          <xdr:nvSpPr>
            <xdr:cNvPr id="140291" name="Object 3" hidden="1">
              <a:extLst>
                <a:ext uri="{63B3BB69-23CF-44E3-9099-C40C66FF867C}">
                  <a14:compatExt spid="_x0000_s140291"/>
                </a:ext>
                <a:ext uri="{FF2B5EF4-FFF2-40B4-BE49-F238E27FC236}">
                  <a16:creationId xmlns:a16="http://schemas.microsoft.com/office/drawing/2014/main" id="{00000000-0008-0000-1600-0000032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180975</xdr:colOff>
      <xdr:row>6</xdr:row>
      <xdr:rowOff>76200</xdr:rowOff>
    </xdr:from>
    <xdr:to>
      <xdr:col>1</xdr:col>
      <xdr:colOff>415925</xdr:colOff>
      <xdr:row>6</xdr:row>
      <xdr:rowOff>307340</xdr:rowOff>
    </xdr:to>
    <xdr:pic>
      <xdr:nvPicPr>
        <xdr:cNvPr id="5" name="Picture 4">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1"/>
        <a:stretch>
          <a:fillRect/>
        </a:stretch>
      </xdr:blipFill>
      <xdr:spPr>
        <a:xfrm>
          <a:off x="3320415" y="1630680"/>
          <a:ext cx="218440" cy="237490"/>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228600</xdr:colOff>
          <xdr:row>7</xdr:row>
          <xdr:rowOff>45720</xdr:rowOff>
        </xdr:from>
        <xdr:to>
          <xdr:col>1</xdr:col>
          <xdr:colOff>381000</xdr:colOff>
          <xdr:row>8</xdr:row>
          <xdr:rowOff>0</xdr:rowOff>
        </xdr:to>
        <xdr:sp macro="" textlink="">
          <xdr:nvSpPr>
            <xdr:cNvPr id="140292" name="Object 4" hidden="1">
              <a:extLst>
                <a:ext uri="{63B3BB69-23CF-44E3-9099-C40C66FF867C}">
                  <a14:compatExt spid="_x0000_s140292"/>
                </a:ext>
                <a:ext uri="{FF2B5EF4-FFF2-40B4-BE49-F238E27FC236}">
                  <a16:creationId xmlns:a16="http://schemas.microsoft.com/office/drawing/2014/main" id="{00000000-0008-0000-1600-0000042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1</xdr:colOff>
      <xdr:row>10</xdr:row>
      <xdr:rowOff>38100</xdr:rowOff>
    </xdr:from>
    <xdr:to>
      <xdr:col>1</xdr:col>
      <xdr:colOff>3615690</xdr:colOff>
      <xdr:row>11</xdr:row>
      <xdr:rowOff>847</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2"/>
        <a:srcRect b="31117"/>
        <a:stretch/>
      </xdr:blipFill>
      <xdr:spPr>
        <a:xfrm>
          <a:off x="3139441" y="2964180"/>
          <a:ext cx="3600449" cy="289983"/>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190500</xdr:colOff>
          <xdr:row>8</xdr:row>
          <xdr:rowOff>45720</xdr:rowOff>
        </xdr:from>
        <xdr:to>
          <xdr:col>1</xdr:col>
          <xdr:colOff>541020</xdr:colOff>
          <xdr:row>8</xdr:row>
          <xdr:rowOff>304800</xdr:rowOff>
        </xdr:to>
        <xdr:sp macro="" textlink="">
          <xdr:nvSpPr>
            <xdr:cNvPr id="140293" name="Object 5" hidden="1">
              <a:extLst>
                <a:ext uri="{63B3BB69-23CF-44E3-9099-C40C66FF867C}">
                  <a14:compatExt spid="_x0000_s140293"/>
                </a:ext>
                <a:ext uri="{FF2B5EF4-FFF2-40B4-BE49-F238E27FC236}">
                  <a16:creationId xmlns:a16="http://schemas.microsoft.com/office/drawing/2014/main" id="{00000000-0008-0000-1600-0000052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11</xdr:col>
      <xdr:colOff>1035845</xdr:colOff>
      <xdr:row>7</xdr:row>
      <xdr:rowOff>59798</xdr:rowOff>
    </xdr:from>
    <xdr:to>
      <xdr:col>20</xdr:col>
      <xdr:colOff>547689</xdr:colOff>
      <xdr:row>19</xdr:row>
      <xdr:rowOff>202407</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Philippe" id="{993879EE-468B-4F89-A576-46AFAA715CF5}" userId="S::philippe.laspeyres@energyq.com.au::24628664-6434-4231-96d3-0fd23da374e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8" dT="2020-03-12T22:03:48.02" personId="{993879EE-468B-4F89-A576-46AFAA715CF5}" id="{C1EE6292-5A63-4906-869D-A5C7850281A4}">
    <text>Override formula to reflect CPI applied in control mechanism for 2015-16 as per draft AER decision and what was included in 2015-16 PP</text>
  </threadedComment>
  <threadedComment ref="C81" dT="2020-12-09T04:21:33.03" personId="{993879EE-468B-4F89-A576-46AFAA715CF5}" id="{7E25AB0D-A244-4FAB-8D53-221BE6736CDE}">
    <text>adjustment to reverse out revenue related to default of go energy</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25.wmf"/><Relationship Id="rId3" Type="http://schemas.openxmlformats.org/officeDocument/2006/relationships/vmlDrawing" Target="../drawings/vmlDrawing3.vml"/><Relationship Id="rId7" Type="http://schemas.openxmlformats.org/officeDocument/2006/relationships/image" Target="../media/image22.w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17.bin"/><Relationship Id="rId6" Type="http://schemas.openxmlformats.org/officeDocument/2006/relationships/oleObject" Target="../embeddings/oleObject2.bin"/><Relationship Id="rId11" Type="http://schemas.openxmlformats.org/officeDocument/2006/relationships/image" Target="../media/image24.wmf"/><Relationship Id="rId5" Type="http://schemas.openxmlformats.org/officeDocument/2006/relationships/image" Target="../media/image21.w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23.w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8" Type="http://schemas.openxmlformats.org/officeDocument/2006/relationships/oleObject" Target="../embeddings/oleObject8.bin"/><Relationship Id="rId13" Type="http://schemas.openxmlformats.org/officeDocument/2006/relationships/image" Target="../media/image25.wmf"/><Relationship Id="rId3" Type="http://schemas.openxmlformats.org/officeDocument/2006/relationships/vmlDrawing" Target="../drawings/vmlDrawing4.vml"/><Relationship Id="rId7" Type="http://schemas.openxmlformats.org/officeDocument/2006/relationships/image" Target="../media/image22.wmf"/><Relationship Id="rId12" Type="http://schemas.openxmlformats.org/officeDocument/2006/relationships/oleObject" Target="../embeddings/oleObject10.bin"/><Relationship Id="rId2" Type="http://schemas.openxmlformats.org/officeDocument/2006/relationships/drawing" Target="../drawings/drawing4.xml"/><Relationship Id="rId1" Type="http://schemas.openxmlformats.org/officeDocument/2006/relationships/printerSettings" Target="../printerSettings/printerSettings20.bin"/><Relationship Id="rId6" Type="http://schemas.openxmlformats.org/officeDocument/2006/relationships/oleObject" Target="../embeddings/oleObject7.bin"/><Relationship Id="rId11" Type="http://schemas.openxmlformats.org/officeDocument/2006/relationships/image" Target="../media/image24.wmf"/><Relationship Id="rId5" Type="http://schemas.openxmlformats.org/officeDocument/2006/relationships/image" Target="../media/image21.wmf"/><Relationship Id="rId10" Type="http://schemas.openxmlformats.org/officeDocument/2006/relationships/oleObject" Target="../embeddings/oleObject9.bin"/><Relationship Id="rId4" Type="http://schemas.openxmlformats.org/officeDocument/2006/relationships/oleObject" Target="../embeddings/oleObject6.bin"/><Relationship Id="rId9" Type="http://schemas.openxmlformats.org/officeDocument/2006/relationships/image" Target="../media/image23.wmf"/></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7.bin"/><Relationship Id="rId1" Type="http://schemas.openxmlformats.org/officeDocument/2006/relationships/hyperlink" Target="https://www.aer.gov.au/system/files/AER%20-%20Final%20Decision%20-%20Energex%20Distribution%20Determination%202020-25%20-%20Fee-based%20and%20quoted%20services%20model%20-%20ACS%20-%20June%202020.xlsx" TargetMode="External"/><Relationship Id="rId4" Type="http://schemas.openxmlformats.org/officeDocument/2006/relationships/comments" Target="../comments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A1:U120"/>
  <sheetViews>
    <sheetView tabSelected="1" zoomScale="70" zoomScaleNormal="70" workbookViewId="0"/>
  </sheetViews>
  <sheetFormatPr defaultColWidth="9.109375" defaultRowHeight="14.4"/>
  <cols>
    <col min="1" max="16384" width="9.109375" style="320"/>
  </cols>
  <sheetData>
    <row r="1" spans="1:21">
      <c r="A1" s="1562"/>
      <c r="B1" s="1562"/>
      <c r="C1" s="1562"/>
      <c r="D1" s="1562"/>
      <c r="E1" s="1562"/>
      <c r="F1" s="1562"/>
      <c r="G1" s="1562"/>
      <c r="H1" s="1562"/>
      <c r="I1" s="1562"/>
      <c r="J1" s="1562"/>
      <c r="K1" s="1562"/>
      <c r="L1" s="1562"/>
      <c r="M1" s="1562"/>
      <c r="N1" s="1562"/>
      <c r="O1" s="1562"/>
      <c r="P1" s="1562"/>
      <c r="Q1" s="1562"/>
      <c r="R1" s="1562"/>
      <c r="S1" s="1562"/>
      <c r="T1" s="1562"/>
      <c r="U1" s="1562"/>
    </row>
    <row r="2" spans="1:21">
      <c r="A2" s="1562"/>
      <c r="B2" s="1562"/>
      <c r="C2" s="1562"/>
      <c r="D2" s="1562"/>
      <c r="E2" s="1562"/>
      <c r="F2" s="1562"/>
      <c r="G2" s="1562"/>
      <c r="H2" s="1562"/>
      <c r="I2" s="1562"/>
      <c r="J2" s="1562"/>
      <c r="K2" s="1562"/>
      <c r="L2" s="1562"/>
      <c r="M2" s="1562"/>
      <c r="N2" s="1562"/>
      <c r="O2" s="1562"/>
      <c r="P2" s="1562"/>
      <c r="Q2" s="1562"/>
      <c r="R2" s="1562"/>
      <c r="S2" s="1562"/>
      <c r="T2" s="1562"/>
      <c r="U2" s="1562"/>
    </row>
    <row r="3" spans="1:21">
      <c r="A3" s="1562"/>
      <c r="B3" s="1562"/>
      <c r="C3" s="1562"/>
      <c r="D3" s="1562"/>
      <c r="E3" s="1562"/>
      <c r="F3" s="1562"/>
      <c r="G3" s="1562"/>
      <c r="H3" s="1562"/>
      <c r="I3" s="1562"/>
      <c r="J3" s="1562"/>
      <c r="K3" s="1562"/>
      <c r="L3" s="1562"/>
      <c r="M3" s="1562"/>
      <c r="N3" s="1562"/>
      <c r="O3" s="1562"/>
      <c r="P3" s="1562"/>
      <c r="Q3" s="1562"/>
      <c r="R3" s="1562"/>
      <c r="S3" s="1562"/>
      <c r="T3" s="1562"/>
      <c r="U3" s="1562"/>
    </row>
    <row r="4" spans="1:21">
      <c r="A4" s="1562"/>
      <c r="B4" s="1562"/>
      <c r="C4" s="1562"/>
      <c r="D4" s="1562"/>
      <c r="E4" s="1562"/>
      <c r="F4" s="1562"/>
      <c r="G4" s="1562"/>
      <c r="H4" s="1562"/>
      <c r="I4" s="1562"/>
      <c r="J4" s="1562"/>
      <c r="K4" s="1562"/>
      <c r="L4" s="1562"/>
      <c r="M4" s="1562"/>
      <c r="N4" s="1562"/>
      <c r="O4" s="1562"/>
      <c r="P4" s="1562"/>
      <c r="Q4" s="1562"/>
      <c r="R4" s="1562"/>
      <c r="S4" s="1562"/>
      <c r="T4" s="1562"/>
      <c r="U4" s="1562"/>
    </row>
    <row r="5" spans="1:21">
      <c r="A5" s="1562"/>
      <c r="B5" s="1562"/>
      <c r="C5" s="1562"/>
      <c r="D5" s="1562"/>
      <c r="E5" s="1562"/>
      <c r="F5" s="1562"/>
      <c r="G5" s="1562"/>
      <c r="H5" s="1562"/>
      <c r="I5" s="1562"/>
      <c r="J5" s="1562"/>
      <c r="K5" s="1562"/>
      <c r="L5" s="1562"/>
      <c r="M5" s="1562"/>
      <c r="N5" s="1562"/>
      <c r="O5" s="1562"/>
      <c r="P5" s="1562"/>
      <c r="Q5" s="1562"/>
      <c r="R5" s="1562"/>
      <c r="S5" s="1562"/>
      <c r="T5" s="1562"/>
      <c r="U5" s="1562"/>
    </row>
    <row r="6" spans="1:21">
      <c r="A6" s="1562"/>
      <c r="B6" s="1562"/>
      <c r="C6" s="1562"/>
      <c r="D6" s="1562"/>
      <c r="E6" s="1562"/>
      <c r="F6" s="1562"/>
      <c r="G6" s="1562"/>
      <c r="H6" s="1562"/>
      <c r="I6" s="1562"/>
      <c r="J6" s="1562"/>
      <c r="K6" s="1562"/>
      <c r="L6" s="1562"/>
      <c r="M6" s="1562"/>
      <c r="N6" s="1562"/>
      <c r="O6" s="1562"/>
      <c r="P6" s="1562"/>
      <c r="Q6" s="1562"/>
      <c r="R6" s="1562"/>
      <c r="S6" s="1562"/>
      <c r="T6" s="1562"/>
      <c r="U6" s="1562"/>
    </row>
    <row r="7" spans="1:21">
      <c r="A7" s="1562"/>
      <c r="B7" s="1562"/>
      <c r="C7" s="1562"/>
      <c r="D7" s="1562"/>
      <c r="E7" s="1562"/>
      <c r="F7" s="1562"/>
      <c r="G7" s="1562"/>
      <c r="H7" s="1562"/>
      <c r="I7" s="1562"/>
      <c r="J7" s="1562"/>
      <c r="K7" s="1562"/>
      <c r="L7" s="1562"/>
      <c r="M7" s="1562"/>
      <c r="N7" s="1562"/>
      <c r="O7" s="1562"/>
      <c r="P7" s="1562"/>
      <c r="Q7" s="1562"/>
      <c r="R7" s="1562"/>
      <c r="S7" s="1562"/>
      <c r="T7" s="1562"/>
      <c r="U7" s="1562"/>
    </row>
    <row r="8" spans="1:21">
      <c r="A8" s="1562"/>
      <c r="B8" s="1562"/>
      <c r="C8" s="1562"/>
      <c r="D8" s="1562"/>
      <c r="E8" s="1562"/>
      <c r="F8" s="1562"/>
      <c r="G8" s="1562"/>
      <c r="H8" s="1562"/>
      <c r="I8" s="1562"/>
      <c r="J8" s="1562"/>
      <c r="K8" s="1562"/>
      <c r="L8" s="1562"/>
      <c r="M8" s="1562"/>
      <c r="N8" s="1562"/>
      <c r="O8" s="1562"/>
      <c r="P8" s="1562"/>
      <c r="Q8" s="1562"/>
      <c r="R8" s="1562"/>
      <c r="S8" s="1562"/>
      <c r="T8" s="1562"/>
      <c r="U8" s="1562"/>
    </row>
    <row r="9" spans="1:21">
      <c r="A9" s="1562"/>
      <c r="B9" s="1562"/>
      <c r="C9" s="1562"/>
      <c r="D9" s="1562"/>
      <c r="E9" s="1562"/>
      <c r="F9" s="1562"/>
      <c r="G9" s="1562"/>
      <c r="H9" s="1562"/>
      <c r="I9" s="1562"/>
      <c r="J9" s="1562"/>
      <c r="K9" s="1562"/>
      <c r="L9" s="1562"/>
      <c r="M9" s="1562"/>
      <c r="N9" s="1562"/>
      <c r="O9" s="1562"/>
      <c r="P9" s="1562"/>
      <c r="Q9" s="1562"/>
      <c r="R9" s="1562"/>
      <c r="S9" s="1562"/>
      <c r="T9" s="1562"/>
      <c r="U9" s="1562"/>
    </row>
    <row r="10" spans="1:21">
      <c r="A10" s="1562"/>
      <c r="B10" s="1562"/>
      <c r="C10" s="1562"/>
      <c r="D10" s="1562"/>
      <c r="E10" s="1562"/>
      <c r="F10" s="1562"/>
      <c r="G10" s="1562"/>
      <c r="H10" s="1562"/>
      <c r="I10" s="1562"/>
      <c r="J10" s="1562"/>
      <c r="K10" s="1562"/>
      <c r="L10" s="1562"/>
      <c r="M10" s="1562"/>
      <c r="N10" s="1562"/>
      <c r="O10" s="1562"/>
      <c r="P10" s="1562"/>
      <c r="Q10" s="1562"/>
      <c r="R10" s="1562"/>
      <c r="S10" s="1562"/>
      <c r="T10" s="1562"/>
      <c r="U10" s="1562"/>
    </row>
    <row r="11" spans="1:21">
      <c r="A11" s="1562"/>
      <c r="B11" s="1562"/>
      <c r="C11" s="1562"/>
      <c r="D11" s="1562"/>
      <c r="E11" s="1562"/>
      <c r="F11" s="1562"/>
      <c r="G11" s="1562"/>
      <c r="H11" s="1562"/>
      <c r="I11" s="1562"/>
      <c r="J11" s="1562"/>
      <c r="K11" s="1562"/>
      <c r="L11" s="1562"/>
      <c r="M11" s="1562"/>
      <c r="N11" s="1562"/>
      <c r="O11" s="1562"/>
      <c r="P11" s="1562"/>
      <c r="Q11" s="1562"/>
      <c r="R11" s="1562"/>
      <c r="S11" s="1562"/>
      <c r="T11" s="1562"/>
      <c r="U11" s="1562"/>
    </row>
    <row r="12" spans="1:21">
      <c r="A12" s="1562"/>
      <c r="B12" s="1562"/>
      <c r="C12" s="1562"/>
      <c r="D12" s="1562"/>
      <c r="E12" s="1562"/>
      <c r="F12" s="1562"/>
      <c r="G12" s="1562"/>
      <c r="H12" s="1562"/>
      <c r="I12" s="1562"/>
      <c r="J12" s="1562"/>
      <c r="K12" s="1562"/>
      <c r="L12" s="1562"/>
      <c r="M12" s="1562"/>
      <c r="N12" s="1562"/>
      <c r="O12" s="1562"/>
      <c r="P12" s="1562"/>
      <c r="Q12" s="1562"/>
      <c r="R12" s="1562"/>
      <c r="S12" s="1562"/>
      <c r="T12" s="1562"/>
      <c r="U12" s="1562"/>
    </row>
    <row r="13" spans="1:21">
      <c r="A13" s="1562"/>
      <c r="B13" s="1562"/>
      <c r="C13" s="1562"/>
      <c r="D13" s="1562"/>
      <c r="E13" s="1562"/>
      <c r="F13" s="1562"/>
      <c r="G13" s="1562"/>
      <c r="H13" s="1562"/>
      <c r="I13" s="1562"/>
      <c r="J13" s="1562"/>
      <c r="K13" s="1562"/>
      <c r="L13" s="1562"/>
      <c r="M13" s="1562"/>
      <c r="N13" s="1562"/>
      <c r="O13" s="1562"/>
      <c r="P13" s="1562"/>
      <c r="Q13" s="1562"/>
      <c r="R13" s="1562"/>
      <c r="S13" s="1562"/>
      <c r="T13" s="1562"/>
      <c r="U13" s="1562"/>
    </row>
    <row r="14" spans="1:21">
      <c r="A14" s="1562"/>
      <c r="B14" s="1562"/>
      <c r="C14" s="1562"/>
      <c r="D14" s="1562"/>
      <c r="E14" s="1562"/>
      <c r="F14" s="1562"/>
      <c r="G14" s="1562"/>
      <c r="H14" s="1562"/>
      <c r="I14" s="1562"/>
      <c r="J14" s="1562"/>
      <c r="K14" s="1562"/>
      <c r="L14" s="1562"/>
      <c r="M14" s="1562"/>
      <c r="N14" s="1562"/>
      <c r="O14" s="1562"/>
      <c r="P14" s="1562"/>
      <c r="Q14" s="1562"/>
      <c r="R14" s="1562"/>
      <c r="S14" s="1562"/>
      <c r="T14" s="1562"/>
      <c r="U14" s="1562"/>
    </row>
    <row r="15" spans="1:21">
      <c r="A15" s="1562"/>
      <c r="B15" s="1562"/>
      <c r="C15" s="1562"/>
      <c r="D15" s="1562"/>
      <c r="E15" s="1562"/>
      <c r="F15" s="1562"/>
      <c r="G15" s="1562"/>
      <c r="H15" s="1562"/>
      <c r="I15" s="1562"/>
      <c r="J15" s="1562"/>
      <c r="K15" s="1562"/>
      <c r="L15" s="1562"/>
      <c r="M15" s="1562"/>
      <c r="N15" s="1562"/>
      <c r="O15" s="1562"/>
      <c r="P15" s="1562"/>
      <c r="Q15" s="1562"/>
      <c r="R15" s="1562"/>
      <c r="S15" s="1562"/>
      <c r="T15" s="1562"/>
      <c r="U15" s="1562"/>
    </row>
    <row r="16" spans="1:21">
      <c r="A16" s="1562"/>
      <c r="B16" s="1562"/>
      <c r="C16" s="1562"/>
      <c r="D16" s="1562"/>
      <c r="E16" s="1562"/>
      <c r="F16" s="1562"/>
      <c r="G16" s="1562"/>
      <c r="H16" s="1562"/>
      <c r="I16" s="1562"/>
      <c r="J16" s="1562"/>
      <c r="K16" s="1562"/>
      <c r="L16" s="1562"/>
      <c r="M16" s="1562"/>
      <c r="N16" s="1562"/>
      <c r="O16" s="1562"/>
      <c r="P16" s="1562"/>
      <c r="Q16" s="1562"/>
      <c r="R16" s="1562"/>
      <c r="S16" s="1562"/>
      <c r="T16" s="1562"/>
      <c r="U16" s="1562"/>
    </row>
    <row r="17" spans="1:21">
      <c r="A17" s="1562"/>
      <c r="B17" s="1562"/>
      <c r="C17" s="1562"/>
      <c r="D17" s="1562"/>
      <c r="E17" s="1562"/>
      <c r="F17" s="1562"/>
      <c r="G17" s="1562"/>
      <c r="H17" s="1562"/>
      <c r="I17" s="1562"/>
      <c r="J17" s="1562"/>
      <c r="K17" s="1562"/>
      <c r="L17" s="1562"/>
      <c r="M17" s="1562"/>
      <c r="N17" s="1562"/>
      <c r="O17" s="1562"/>
      <c r="P17" s="1562"/>
      <c r="Q17" s="1562"/>
      <c r="R17" s="1562"/>
      <c r="S17" s="1562"/>
      <c r="T17" s="1562"/>
      <c r="U17" s="1562"/>
    </row>
    <row r="18" spans="1:21">
      <c r="A18" s="1562"/>
      <c r="B18" s="1562"/>
      <c r="C18" s="1562"/>
      <c r="D18" s="1562"/>
      <c r="E18" s="1562"/>
      <c r="F18" s="1562"/>
      <c r="G18" s="1562"/>
      <c r="H18" s="1562"/>
      <c r="I18" s="1562"/>
      <c r="J18" s="1562"/>
      <c r="K18" s="1562"/>
      <c r="L18" s="1562"/>
      <c r="M18" s="1562"/>
      <c r="N18" s="1562"/>
      <c r="O18" s="1562"/>
      <c r="P18" s="1562"/>
      <c r="Q18" s="1562"/>
      <c r="R18" s="1562"/>
      <c r="S18" s="1562"/>
      <c r="T18" s="1562"/>
      <c r="U18" s="1562"/>
    </row>
    <row r="19" spans="1:21">
      <c r="A19" s="1562"/>
      <c r="B19" s="1562"/>
      <c r="C19" s="1562"/>
      <c r="D19" s="1562"/>
      <c r="E19" s="1562"/>
      <c r="F19" s="1562"/>
      <c r="G19" s="1562"/>
      <c r="H19" s="1562"/>
      <c r="I19" s="1562"/>
      <c r="J19" s="1562"/>
      <c r="K19" s="1562"/>
      <c r="L19" s="1562"/>
      <c r="M19" s="1562"/>
      <c r="N19" s="1562"/>
      <c r="O19" s="1562"/>
      <c r="P19" s="1562"/>
      <c r="Q19" s="1562"/>
      <c r="R19" s="1562"/>
      <c r="S19" s="1562"/>
      <c r="T19" s="1562"/>
      <c r="U19" s="1562"/>
    </row>
    <row r="20" spans="1:21">
      <c r="A20" s="1562"/>
      <c r="B20" s="1562"/>
      <c r="C20" s="1562"/>
      <c r="D20" s="1562"/>
      <c r="E20" s="1562"/>
      <c r="F20" s="1562"/>
      <c r="G20" s="1562"/>
      <c r="H20" s="1562"/>
      <c r="I20" s="1562"/>
      <c r="J20" s="1562"/>
      <c r="K20" s="1562"/>
      <c r="L20" s="1562"/>
      <c r="M20" s="1562"/>
      <c r="N20" s="1562"/>
      <c r="O20" s="1562"/>
      <c r="P20" s="1562"/>
      <c r="Q20" s="1562"/>
      <c r="R20" s="1562"/>
      <c r="S20" s="1562"/>
      <c r="T20" s="1562"/>
      <c r="U20" s="1562"/>
    </row>
    <row r="21" spans="1:21">
      <c r="A21" s="1562"/>
      <c r="B21" s="1562"/>
      <c r="C21" s="1562"/>
      <c r="D21" s="1562"/>
      <c r="E21" s="1562"/>
      <c r="F21" s="1562"/>
      <c r="G21" s="1562"/>
      <c r="H21" s="1562"/>
      <c r="I21" s="1562"/>
      <c r="J21" s="1562"/>
      <c r="K21" s="1562"/>
      <c r="L21" s="1562"/>
      <c r="M21" s="1562"/>
      <c r="N21" s="1562"/>
      <c r="O21" s="1562"/>
      <c r="P21" s="1562"/>
      <c r="Q21" s="1562"/>
      <c r="R21" s="1562"/>
      <c r="S21" s="1562"/>
      <c r="T21" s="1562"/>
      <c r="U21" s="1562"/>
    </row>
    <row r="22" spans="1:21">
      <c r="A22" s="1562"/>
      <c r="B22" s="1562"/>
      <c r="C22" s="1562"/>
      <c r="D22" s="1562"/>
      <c r="E22" s="1562"/>
      <c r="F22" s="1562"/>
      <c r="G22" s="1562"/>
      <c r="H22" s="1562"/>
      <c r="I22" s="1562"/>
      <c r="J22" s="1562"/>
      <c r="K22" s="1562"/>
      <c r="L22" s="1562"/>
      <c r="M22" s="1562"/>
      <c r="N22" s="1562"/>
      <c r="O22" s="1562"/>
      <c r="P22" s="1562"/>
      <c r="Q22" s="1562"/>
      <c r="R22" s="1562"/>
      <c r="S22" s="1562"/>
      <c r="T22" s="1562"/>
      <c r="U22" s="1562"/>
    </row>
    <row r="23" spans="1:21">
      <c r="A23" s="1562"/>
      <c r="B23" s="1562"/>
      <c r="C23" s="1562"/>
      <c r="D23" s="1562"/>
      <c r="E23" s="1562"/>
      <c r="F23" s="1562"/>
      <c r="G23" s="1562"/>
      <c r="H23" s="1562"/>
      <c r="I23" s="1562"/>
      <c r="J23" s="1562"/>
      <c r="K23" s="1562"/>
      <c r="L23" s="1562"/>
      <c r="M23" s="1562"/>
      <c r="N23" s="1562"/>
      <c r="O23" s="1562"/>
      <c r="P23" s="1562"/>
      <c r="Q23" s="1562"/>
      <c r="R23" s="1562"/>
      <c r="S23" s="1562"/>
      <c r="T23" s="1562"/>
      <c r="U23" s="1562"/>
    </row>
    <row r="24" spans="1:21">
      <c r="A24" s="1562"/>
      <c r="B24" s="1562"/>
      <c r="C24" s="1562"/>
      <c r="D24" s="1562"/>
      <c r="E24" s="1562"/>
      <c r="F24" s="1562"/>
      <c r="G24" s="1562"/>
      <c r="H24" s="1562"/>
      <c r="I24" s="1562"/>
      <c r="J24" s="1562"/>
      <c r="K24" s="1562"/>
      <c r="L24" s="1562"/>
      <c r="M24" s="1562"/>
      <c r="N24" s="1562"/>
      <c r="O24" s="1562"/>
      <c r="P24" s="1562"/>
      <c r="Q24" s="1562"/>
      <c r="R24" s="1562"/>
      <c r="S24" s="1562"/>
      <c r="T24" s="1562"/>
      <c r="U24" s="1562"/>
    </row>
    <row r="25" spans="1:21">
      <c r="A25" s="1562"/>
      <c r="B25" s="1562"/>
      <c r="C25" s="1562"/>
      <c r="D25" s="1562"/>
      <c r="E25" s="1562"/>
      <c r="F25" s="1562"/>
      <c r="G25" s="1562"/>
      <c r="H25" s="1562"/>
      <c r="I25" s="1562"/>
      <c r="J25" s="1562"/>
      <c r="K25" s="1562"/>
      <c r="L25" s="1562"/>
      <c r="M25" s="1562"/>
      <c r="N25" s="1562"/>
      <c r="O25" s="1562"/>
      <c r="P25" s="1562"/>
      <c r="Q25" s="1562"/>
      <c r="R25" s="1562"/>
      <c r="S25" s="1562"/>
      <c r="T25" s="1562"/>
      <c r="U25" s="1562"/>
    </row>
    <row r="26" spans="1:21">
      <c r="A26" s="1562"/>
      <c r="B26" s="1562"/>
      <c r="C26" s="1562"/>
      <c r="D26" s="1562"/>
      <c r="E26" s="1562"/>
      <c r="F26" s="1562"/>
      <c r="G26" s="1562"/>
      <c r="H26" s="1562"/>
      <c r="I26" s="1562"/>
      <c r="J26" s="1562"/>
      <c r="K26" s="1562"/>
      <c r="L26" s="1562"/>
      <c r="M26" s="1562"/>
      <c r="N26" s="1562"/>
      <c r="O26" s="1562"/>
      <c r="P26" s="1562"/>
      <c r="Q26" s="1562"/>
      <c r="R26" s="1562"/>
      <c r="S26" s="1562"/>
      <c r="T26" s="1562"/>
      <c r="U26" s="1562"/>
    </row>
    <row r="27" spans="1:21">
      <c r="A27" s="1562"/>
      <c r="B27" s="1562"/>
      <c r="C27" s="1562"/>
      <c r="D27" s="1562"/>
      <c r="E27" s="1562"/>
      <c r="F27" s="1562"/>
      <c r="G27" s="1562"/>
      <c r="H27" s="1562"/>
      <c r="I27" s="1562"/>
      <c r="J27" s="1562"/>
      <c r="K27" s="1562"/>
      <c r="L27" s="1562"/>
      <c r="M27" s="1562"/>
      <c r="N27" s="1562"/>
      <c r="O27" s="1562"/>
      <c r="P27" s="1562"/>
      <c r="Q27" s="1562"/>
      <c r="R27" s="1562"/>
      <c r="S27" s="1562"/>
      <c r="T27" s="1562"/>
      <c r="U27" s="1562"/>
    </row>
    <row r="28" spans="1:21">
      <c r="A28" s="1562"/>
      <c r="B28" s="1562"/>
      <c r="C28" s="1562"/>
      <c r="D28" s="1562"/>
      <c r="E28" s="1562"/>
      <c r="F28" s="1562"/>
      <c r="G28" s="1562"/>
      <c r="H28" s="1562"/>
      <c r="I28" s="1562"/>
      <c r="J28" s="1562"/>
      <c r="K28" s="1562"/>
      <c r="L28" s="1562"/>
      <c r="M28" s="1562"/>
      <c r="N28" s="1562"/>
      <c r="O28" s="1562"/>
      <c r="P28" s="1562"/>
      <c r="Q28" s="1562"/>
      <c r="R28" s="1562"/>
      <c r="S28" s="1562"/>
      <c r="T28" s="1562"/>
      <c r="U28" s="1562"/>
    </row>
    <row r="29" spans="1:21">
      <c r="A29" s="1562"/>
      <c r="B29" s="1562"/>
      <c r="C29" s="1562"/>
      <c r="D29" s="1562"/>
      <c r="E29" s="1562"/>
      <c r="F29" s="1562"/>
      <c r="G29" s="1562"/>
      <c r="H29" s="1562"/>
      <c r="I29" s="1562"/>
      <c r="J29" s="1562"/>
      <c r="K29" s="1562"/>
      <c r="L29" s="1562"/>
      <c r="M29" s="1562"/>
      <c r="N29" s="1562"/>
      <c r="O29" s="1562"/>
      <c r="P29" s="1562"/>
      <c r="Q29" s="1562"/>
      <c r="R29" s="1562"/>
      <c r="S29" s="1562"/>
      <c r="T29" s="1562"/>
      <c r="U29" s="1562"/>
    </row>
    <row r="30" spans="1:21">
      <c r="A30" s="1562"/>
      <c r="B30" s="1562"/>
      <c r="C30" s="1562"/>
      <c r="D30" s="1562"/>
      <c r="E30" s="1562"/>
      <c r="F30" s="1562"/>
      <c r="G30" s="1562"/>
      <c r="H30" s="1562"/>
      <c r="I30" s="1562"/>
      <c r="J30" s="1562"/>
      <c r="K30" s="1562"/>
      <c r="L30" s="1562"/>
      <c r="M30" s="1562"/>
      <c r="N30" s="1562"/>
      <c r="O30" s="1562"/>
      <c r="P30" s="1562"/>
      <c r="Q30" s="1562"/>
      <c r="R30" s="1562"/>
      <c r="S30" s="1562"/>
      <c r="T30" s="1562"/>
      <c r="U30" s="1562"/>
    </row>
    <row r="31" spans="1:21">
      <c r="A31" s="1562"/>
      <c r="B31" s="1562"/>
      <c r="C31" s="1562"/>
      <c r="D31" s="1562"/>
      <c r="E31" s="1562"/>
      <c r="F31" s="1562"/>
      <c r="G31" s="1562"/>
      <c r="H31" s="1562"/>
      <c r="I31" s="1562"/>
      <c r="J31" s="1562"/>
      <c r="K31" s="1562"/>
      <c r="L31" s="1562"/>
      <c r="M31" s="1562"/>
      <c r="N31" s="1562"/>
      <c r="O31" s="1562"/>
      <c r="P31" s="1562"/>
      <c r="Q31" s="1562"/>
      <c r="R31" s="1562"/>
      <c r="S31" s="1562"/>
      <c r="T31" s="1562"/>
      <c r="U31" s="1562"/>
    </row>
    <row r="32" spans="1:21">
      <c r="A32" s="1562"/>
      <c r="B32" s="1562"/>
      <c r="C32" s="1562"/>
      <c r="D32" s="1562"/>
      <c r="E32" s="1562"/>
      <c r="F32" s="1562"/>
      <c r="G32" s="1562"/>
      <c r="H32" s="1562"/>
      <c r="I32" s="1562"/>
      <c r="J32" s="1562"/>
      <c r="K32" s="1562"/>
      <c r="L32" s="1562"/>
      <c r="M32" s="1562"/>
      <c r="N32" s="1562"/>
      <c r="O32" s="1562"/>
      <c r="P32" s="1562"/>
      <c r="Q32" s="1562"/>
      <c r="R32" s="1562"/>
      <c r="S32" s="1562"/>
      <c r="T32" s="1562"/>
      <c r="U32" s="1562"/>
    </row>
    <row r="33" spans="1:21">
      <c r="A33" s="1562"/>
      <c r="B33" s="1562"/>
      <c r="C33" s="1562"/>
      <c r="D33" s="1562"/>
      <c r="E33" s="1562"/>
      <c r="F33" s="1562"/>
      <c r="G33" s="1562"/>
      <c r="H33" s="1562"/>
      <c r="I33" s="1562"/>
      <c r="J33" s="1562"/>
      <c r="K33" s="1562"/>
      <c r="L33" s="1562"/>
      <c r="M33" s="1562"/>
      <c r="N33" s="1562"/>
      <c r="O33" s="1562"/>
      <c r="P33" s="1562"/>
      <c r="Q33" s="1562"/>
      <c r="R33" s="1562"/>
      <c r="S33" s="1562"/>
      <c r="T33" s="1562"/>
      <c r="U33" s="1562"/>
    </row>
    <row r="34" spans="1:21">
      <c r="A34" s="1562"/>
      <c r="B34" s="1562"/>
      <c r="C34" s="1562"/>
      <c r="D34" s="1562"/>
      <c r="E34" s="1562"/>
      <c r="F34" s="1562"/>
      <c r="G34" s="1562"/>
      <c r="H34" s="1562"/>
      <c r="I34" s="1562"/>
      <c r="J34" s="1562"/>
      <c r="K34" s="1562"/>
      <c r="L34" s="1562"/>
      <c r="M34" s="1562"/>
      <c r="N34" s="1562"/>
      <c r="O34" s="1562"/>
      <c r="P34" s="1562"/>
      <c r="Q34" s="1562"/>
      <c r="R34" s="1562"/>
      <c r="S34" s="1562"/>
      <c r="T34" s="1562"/>
      <c r="U34" s="1562"/>
    </row>
    <row r="35" spans="1:21">
      <c r="A35" s="1562"/>
      <c r="B35" s="1562"/>
      <c r="C35" s="1562"/>
      <c r="D35" s="1562"/>
      <c r="E35" s="1562"/>
      <c r="F35" s="1562"/>
      <c r="G35" s="1562"/>
      <c r="H35" s="1562"/>
      <c r="I35" s="1562"/>
      <c r="J35" s="1562"/>
      <c r="K35" s="1562"/>
      <c r="L35" s="1562"/>
      <c r="M35" s="1562"/>
      <c r="N35" s="1562"/>
      <c r="O35" s="1562"/>
      <c r="P35" s="1562"/>
      <c r="Q35" s="1562"/>
      <c r="R35" s="1562"/>
      <c r="S35" s="1562"/>
      <c r="T35" s="1562"/>
      <c r="U35" s="1562"/>
    </row>
    <row r="36" spans="1:21">
      <c r="A36" s="1562"/>
      <c r="B36" s="1562"/>
      <c r="C36" s="1562"/>
      <c r="D36" s="1562"/>
      <c r="E36" s="1562"/>
      <c r="F36" s="1562"/>
      <c r="G36" s="1562"/>
      <c r="H36" s="1562"/>
      <c r="I36" s="1562"/>
      <c r="J36" s="1562"/>
      <c r="K36" s="1562"/>
      <c r="L36" s="1562"/>
      <c r="M36" s="1562"/>
      <c r="N36" s="1562"/>
      <c r="O36" s="1562"/>
      <c r="P36" s="1562"/>
      <c r="Q36" s="1562"/>
      <c r="R36" s="1562"/>
      <c r="S36" s="1562"/>
      <c r="T36" s="1562"/>
      <c r="U36" s="1562"/>
    </row>
    <row r="37" spans="1:21">
      <c r="A37" s="1562"/>
      <c r="B37" s="1562"/>
      <c r="C37" s="1562"/>
      <c r="D37" s="1562"/>
      <c r="E37" s="1562"/>
      <c r="F37" s="1562"/>
      <c r="G37" s="1562"/>
      <c r="H37" s="1562"/>
      <c r="I37" s="1562"/>
      <c r="J37" s="1562"/>
      <c r="K37" s="1562"/>
      <c r="L37" s="1562"/>
      <c r="M37" s="1562"/>
      <c r="N37" s="1562"/>
      <c r="O37" s="1562"/>
      <c r="P37" s="1562"/>
      <c r="Q37" s="1562"/>
      <c r="R37" s="1562"/>
      <c r="S37" s="1562"/>
      <c r="T37" s="1562"/>
      <c r="U37" s="1562"/>
    </row>
    <row r="38" spans="1:21">
      <c r="A38" s="1562"/>
      <c r="B38" s="1562"/>
      <c r="C38" s="1562"/>
      <c r="D38" s="1562"/>
      <c r="E38" s="1562"/>
      <c r="F38" s="1562"/>
      <c r="G38" s="1562"/>
      <c r="H38" s="1562"/>
      <c r="I38" s="1562"/>
      <c r="J38" s="1562"/>
      <c r="K38" s="1562"/>
      <c r="L38" s="1562"/>
      <c r="M38" s="1562"/>
      <c r="N38" s="1562"/>
      <c r="O38" s="1562"/>
      <c r="P38" s="1562"/>
      <c r="Q38" s="1562"/>
      <c r="R38" s="1562"/>
      <c r="S38" s="1562"/>
      <c r="T38" s="1562"/>
      <c r="U38" s="1562"/>
    </row>
    <row r="39" spans="1:21">
      <c r="A39" s="1562"/>
      <c r="B39" s="1562"/>
      <c r="C39" s="1562"/>
      <c r="D39" s="1562"/>
      <c r="E39" s="1562"/>
      <c r="F39" s="1562"/>
      <c r="G39" s="1562"/>
      <c r="H39" s="1562"/>
      <c r="I39" s="1562"/>
      <c r="J39" s="1562"/>
      <c r="K39" s="1562"/>
      <c r="L39" s="1562"/>
      <c r="M39" s="1562"/>
      <c r="N39" s="1562"/>
      <c r="O39" s="1562"/>
      <c r="P39" s="1562"/>
      <c r="Q39" s="1562"/>
      <c r="R39" s="1562"/>
      <c r="S39" s="1562"/>
      <c r="T39" s="1562"/>
      <c r="U39" s="1562"/>
    </row>
    <row r="40" spans="1:21">
      <c r="A40" s="1562"/>
      <c r="B40" s="1562"/>
      <c r="C40" s="1562"/>
      <c r="D40" s="1562"/>
      <c r="E40" s="1562"/>
      <c r="F40" s="1562"/>
      <c r="G40" s="1562"/>
      <c r="H40" s="1562"/>
      <c r="I40" s="1562"/>
      <c r="J40" s="1562"/>
      <c r="K40" s="1562"/>
      <c r="L40" s="1562"/>
      <c r="M40" s="1562"/>
      <c r="N40" s="1562"/>
      <c r="O40" s="1562"/>
      <c r="P40" s="1562"/>
      <c r="Q40" s="1562"/>
      <c r="R40" s="1562"/>
      <c r="S40" s="1562"/>
      <c r="T40" s="1562"/>
      <c r="U40" s="1562"/>
    </row>
    <row r="41" spans="1:21">
      <c r="A41" s="1562"/>
      <c r="B41" s="1562"/>
      <c r="C41" s="1562"/>
      <c r="D41" s="1562"/>
      <c r="E41" s="1562"/>
      <c r="F41" s="1562"/>
      <c r="G41" s="1562"/>
      <c r="H41" s="1562"/>
      <c r="I41" s="1562"/>
      <c r="J41" s="1562"/>
      <c r="K41" s="1562"/>
      <c r="L41" s="1562"/>
      <c r="M41" s="1562"/>
      <c r="N41" s="1562"/>
      <c r="O41" s="1562"/>
      <c r="P41" s="1562"/>
      <c r="Q41" s="1562"/>
      <c r="R41" s="1562"/>
      <c r="S41" s="1562"/>
      <c r="T41" s="1562"/>
      <c r="U41" s="1562"/>
    </row>
    <row r="42" spans="1:21">
      <c r="A42" s="1562"/>
      <c r="B42" s="1562"/>
      <c r="C42" s="1562"/>
      <c r="D42" s="1562"/>
      <c r="E42" s="1562"/>
      <c r="F42" s="1562"/>
      <c r="G42" s="1562"/>
      <c r="H42" s="1562"/>
      <c r="I42" s="1562"/>
      <c r="J42" s="1562"/>
      <c r="K42" s="1562"/>
      <c r="L42" s="1562"/>
      <c r="M42" s="1562"/>
      <c r="N42" s="1562"/>
      <c r="O42" s="1562"/>
      <c r="P42" s="1562"/>
      <c r="Q42" s="1562"/>
      <c r="R42" s="1562"/>
      <c r="S42" s="1562"/>
      <c r="T42" s="1562"/>
      <c r="U42" s="1562"/>
    </row>
    <row r="43" spans="1:21">
      <c r="A43" s="1562"/>
      <c r="B43" s="1562"/>
      <c r="C43" s="1562"/>
      <c r="D43" s="1562"/>
      <c r="E43" s="1562"/>
      <c r="F43" s="1562"/>
      <c r="G43" s="1562"/>
      <c r="H43" s="1562"/>
      <c r="I43" s="1562"/>
      <c r="J43" s="1562"/>
      <c r="K43" s="1562"/>
      <c r="L43" s="1562"/>
      <c r="M43" s="1562"/>
      <c r="N43" s="1562"/>
      <c r="O43" s="1562"/>
      <c r="P43" s="1562"/>
      <c r="Q43" s="1562"/>
      <c r="R43" s="1562"/>
      <c r="S43" s="1562"/>
      <c r="T43" s="1562"/>
      <c r="U43" s="1562"/>
    </row>
    <row r="44" spans="1:21">
      <c r="A44" s="1562"/>
      <c r="B44" s="1562"/>
      <c r="C44" s="1562"/>
      <c r="D44" s="1562"/>
      <c r="E44" s="1562"/>
      <c r="F44" s="1562"/>
      <c r="G44" s="1562"/>
      <c r="H44" s="1562"/>
      <c r="I44" s="1562"/>
      <c r="J44" s="1562"/>
      <c r="K44" s="1562"/>
      <c r="L44" s="1562"/>
      <c r="M44" s="1562"/>
      <c r="N44" s="1562"/>
      <c r="O44" s="1562"/>
      <c r="P44" s="1562"/>
      <c r="Q44" s="1562"/>
      <c r="R44" s="1562"/>
      <c r="S44" s="1562"/>
      <c r="T44" s="1562"/>
      <c r="U44" s="1562"/>
    </row>
    <row r="45" spans="1:21">
      <c r="A45" s="1562"/>
      <c r="B45" s="1562"/>
      <c r="C45" s="1562"/>
      <c r="D45" s="1562"/>
      <c r="E45" s="1562"/>
      <c r="F45" s="1562"/>
      <c r="G45" s="1562"/>
      <c r="H45" s="1562"/>
      <c r="I45" s="1562"/>
      <c r="J45" s="1562"/>
      <c r="K45" s="1562"/>
      <c r="L45" s="1562"/>
      <c r="M45" s="1562"/>
      <c r="N45" s="1562"/>
      <c r="O45" s="1562"/>
      <c r="P45" s="1562"/>
      <c r="Q45" s="1562"/>
      <c r="R45" s="1562"/>
      <c r="S45" s="1562"/>
      <c r="T45" s="1562"/>
      <c r="U45" s="1562"/>
    </row>
    <row r="46" spans="1:21">
      <c r="A46" s="1562"/>
      <c r="B46" s="1562"/>
      <c r="C46" s="1562"/>
      <c r="D46" s="1562"/>
      <c r="E46" s="1562"/>
      <c r="F46" s="1562"/>
      <c r="G46" s="1562"/>
      <c r="H46" s="1562"/>
      <c r="I46" s="1562"/>
      <c r="J46" s="1562"/>
      <c r="K46" s="1562"/>
      <c r="L46" s="1562"/>
      <c r="M46" s="1562"/>
      <c r="N46" s="1562"/>
      <c r="O46" s="1562"/>
      <c r="P46" s="1562"/>
      <c r="Q46" s="1562"/>
      <c r="R46" s="1562"/>
      <c r="S46" s="1562"/>
      <c r="T46" s="1562"/>
      <c r="U46" s="1562"/>
    </row>
    <row r="47" spans="1:21">
      <c r="A47" s="1562"/>
      <c r="B47" s="1562"/>
      <c r="C47" s="1562"/>
      <c r="D47" s="1562"/>
      <c r="E47" s="1562"/>
      <c r="F47" s="1562"/>
      <c r="G47" s="1562"/>
      <c r="H47" s="1562"/>
      <c r="I47" s="1562"/>
      <c r="J47" s="1562"/>
      <c r="K47" s="1562"/>
      <c r="L47" s="1562"/>
      <c r="M47" s="1562"/>
      <c r="N47" s="1562"/>
      <c r="O47" s="1562"/>
      <c r="P47" s="1562"/>
      <c r="Q47" s="1562"/>
      <c r="R47" s="1562"/>
      <c r="S47" s="1562"/>
      <c r="T47" s="1562"/>
      <c r="U47" s="1562"/>
    </row>
    <row r="48" spans="1:21">
      <c r="A48" s="1562"/>
      <c r="B48" s="1562"/>
      <c r="C48" s="1562"/>
      <c r="D48" s="1562"/>
      <c r="E48" s="1562"/>
      <c r="F48" s="1562"/>
      <c r="G48" s="1562"/>
      <c r="H48" s="1562"/>
      <c r="I48" s="1562"/>
      <c r="J48" s="1562"/>
      <c r="K48" s="1562"/>
      <c r="L48" s="1562"/>
      <c r="M48" s="1562"/>
      <c r="N48" s="1562"/>
      <c r="O48" s="1562"/>
      <c r="P48" s="1562"/>
      <c r="Q48" s="1562"/>
      <c r="R48" s="1562"/>
      <c r="S48" s="1562"/>
      <c r="T48" s="1562"/>
      <c r="U48" s="1562"/>
    </row>
    <row r="49" spans="1:21">
      <c r="A49" s="1562"/>
      <c r="B49" s="1562"/>
      <c r="C49" s="1562"/>
      <c r="D49" s="1562"/>
      <c r="E49" s="1562"/>
      <c r="F49" s="1562"/>
      <c r="G49" s="1562"/>
      <c r="H49" s="1562"/>
      <c r="I49" s="1562"/>
      <c r="J49" s="1562"/>
      <c r="K49" s="1562"/>
      <c r="L49" s="1562"/>
      <c r="M49" s="1562"/>
      <c r="N49" s="1562"/>
      <c r="O49" s="1562"/>
      <c r="P49" s="1562"/>
      <c r="Q49" s="1562"/>
      <c r="R49" s="1562"/>
      <c r="S49" s="1562"/>
      <c r="T49" s="1562"/>
      <c r="U49" s="1562"/>
    </row>
    <row r="50" spans="1:21">
      <c r="A50" s="1562"/>
      <c r="B50" s="1562"/>
      <c r="C50" s="1562"/>
      <c r="D50" s="1562"/>
      <c r="E50" s="1562"/>
      <c r="F50" s="1562"/>
      <c r="G50" s="1562"/>
      <c r="H50" s="1562"/>
      <c r="I50" s="1562"/>
      <c r="J50" s="1562"/>
      <c r="K50" s="1562"/>
      <c r="L50" s="1562"/>
      <c r="M50" s="1562"/>
      <c r="N50" s="1562"/>
      <c r="O50" s="1562"/>
      <c r="P50" s="1562"/>
      <c r="Q50" s="1562"/>
      <c r="R50" s="1562"/>
      <c r="S50" s="1562"/>
      <c r="T50" s="1562"/>
      <c r="U50" s="1562"/>
    </row>
    <row r="51" spans="1:21">
      <c r="A51" s="1562"/>
      <c r="B51" s="1562"/>
      <c r="C51" s="1562"/>
      <c r="D51" s="1562"/>
      <c r="E51" s="1562"/>
      <c r="F51" s="1562"/>
      <c r="G51" s="1562"/>
      <c r="H51" s="1562"/>
      <c r="I51" s="1562"/>
      <c r="J51" s="1562"/>
      <c r="K51" s="1562"/>
      <c r="L51" s="1562"/>
      <c r="M51" s="1562"/>
      <c r="N51" s="1562"/>
      <c r="O51" s="1562"/>
      <c r="P51" s="1562"/>
      <c r="Q51" s="1562"/>
      <c r="R51" s="1562"/>
      <c r="S51" s="1562"/>
      <c r="T51" s="1562"/>
      <c r="U51" s="1562"/>
    </row>
    <row r="52" spans="1:21">
      <c r="A52" s="1562"/>
      <c r="B52" s="1562"/>
      <c r="C52" s="1562"/>
      <c r="D52" s="1562"/>
      <c r="E52" s="1562"/>
      <c r="F52" s="1562"/>
      <c r="G52" s="1562"/>
      <c r="H52" s="1562"/>
      <c r="I52" s="1562"/>
      <c r="J52" s="1562"/>
      <c r="K52" s="1562"/>
      <c r="L52" s="1562"/>
      <c r="M52" s="1562"/>
      <c r="N52" s="1562"/>
      <c r="O52" s="1562"/>
      <c r="P52" s="1562"/>
      <c r="Q52" s="1562"/>
      <c r="R52" s="1562"/>
      <c r="S52" s="1562"/>
      <c r="T52" s="1562"/>
      <c r="U52" s="1562"/>
    </row>
    <row r="53" spans="1:21">
      <c r="A53" s="1562"/>
      <c r="B53" s="1562"/>
      <c r="C53" s="1562"/>
      <c r="D53" s="1562"/>
      <c r="E53" s="1562"/>
      <c r="F53" s="1562"/>
      <c r="G53" s="1562"/>
      <c r="H53" s="1562"/>
      <c r="I53" s="1562"/>
      <c r="J53" s="1562"/>
      <c r="K53" s="1562"/>
      <c r="L53" s="1562"/>
      <c r="M53" s="1562"/>
      <c r="N53" s="1562"/>
      <c r="O53" s="1562"/>
      <c r="P53" s="1562"/>
      <c r="Q53" s="1562"/>
      <c r="R53" s="1562"/>
      <c r="S53" s="1562"/>
      <c r="T53" s="1562"/>
      <c r="U53" s="1562"/>
    </row>
    <row r="54" spans="1:21">
      <c r="A54" s="1562"/>
      <c r="B54" s="1562"/>
      <c r="C54" s="1562"/>
      <c r="D54" s="1562"/>
      <c r="E54" s="1562"/>
      <c r="F54" s="1562"/>
      <c r="G54" s="1562"/>
      <c r="H54" s="1562"/>
      <c r="I54" s="1562"/>
      <c r="J54" s="1562"/>
      <c r="K54" s="1562"/>
      <c r="L54" s="1562"/>
      <c r="M54" s="1562"/>
      <c r="N54" s="1562"/>
      <c r="O54" s="1562"/>
      <c r="P54" s="1562"/>
      <c r="Q54" s="1562"/>
      <c r="R54" s="1562"/>
      <c r="S54" s="1562"/>
      <c r="T54" s="1562"/>
      <c r="U54" s="1562"/>
    </row>
    <row r="55" spans="1:21">
      <c r="A55" s="1562"/>
      <c r="B55" s="1562"/>
      <c r="C55" s="1562"/>
      <c r="D55" s="1562"/>
      <c r="E55" s="1562"/>
      <c r="F55" s="1562"/>
      <c r="G55" s="1562"/>
      <c r="H55" s="1562"/>
      <c r="I55" s="1562"/>
      <c r="J55" s="1562"/>
      <c r="K55" s="1562"/>
      <c r="L55" s="1562"/>
      <c r="M55" s="1562"/>
      <c r="N55" s="1562"/>
      <c r="O55" s="1562"/>
      <c r="P55" s="1562"/>
      <c r="Q55" s="1562"/>
      <c r="R55" s="1562"/>
      <c r="S55" s="1562"/>
      <c r="T55" s="1562"/>
      <c r="U55" s="1562"/>
    </row>
    <row r="56" spans="1:21">
      <c r="A56" s="1562"/>
      <c r="B56" s="1562"/>
      <c r="C56" s="1562"/>
      <c r="D56" s="1562"/>
      <c r="E56" s="1562"/>
      <c r="F56" s="1562"/>
      <c r="G56" s="1562"/>
      <c r="H56" s="1562"/>
      <c r="I56" s="1562"/>
      <c r="J56" s="1562"/>
      <c r="K56" s="1562"/>
      <c r="L56" s="1562"/>
      <c r="M56" s="1562"/>
      <c r="N56" s="1562"/>
      <c r="O56" s="1562"/>
      <c r="P56" s="1562"/>
      <c r="Q56" s="1562"/>
      <c r="R56" s="1562"/>
      <c r="S56" s="1562"/>
      <c r="T56" s="1562"/>
      <c r="U56" s="1562"/>
    </row>
    <row r="57" spans="1:21">
      <c r="A57" s="1562"/>
      <c r="B57" s="1562"/>
      <c r="C57" s="1562"/>
      <c r="D57" s="1562"/>
      <c r="E57" s="1562"/>
      <c r="F57" s="1562"/>
      <c r="G57" s="1562"/>
      <c r="H57" s="1562"/>
      <c r="I57" s="1562"/>
      <c r="J57" s="1562"/>
      <c r="K57" s="1562"/>
      <c r="L57" s="1562"/>
      <c r="M57" s="1562"/>
      <c r="N57" s="1562"/>
      <c r="O57" s="1562"/>
      <c r="P57" s="1562"/>
      <c r="Q57" s="1562"/>
      <c r="R57" s="1562"/>
      <c r="S57" s="1562"/>
      <c r="T57" s="1562"/>
      <c r="U57" s="1562"/>
    </row>
    <row r="58" spans="1:21">
      <c r="A58" s="1562"/>
      <c r="B58" s="1562"/>
      <c r="C58" s="1562"/>
      <c r="D58" s="1562"/>
      <c r="E58" s="1562"/>
      <c r="F58" s="1562"/>
      <c r="G58" s="1562"/>
      <c r="H58" s="1562"/>
      <c r="I58" s="1562"/>
      <c r="J58" s="1562"/>
      <c r="K58" s="1562"/>
      <c r="L58" s="1562"/>
      <c r="M58" s="1562"/>
      <c r="N58" s="1562"/>
      <c r="O58" s="1562"/>
      <c r="P58" s="1562"/>
      <c r="Q58" s="1562"/>
      <c r="R58" s="1562"/>
      <c r="S58" s="1562"/>
      <c r="T58" s="1562"/>
      <c r="U58" s="1562"/>
    </row>
    <row r="59" spans="1:21">
      <c r="A59" s="1562"/>
      <c r="B59" s="1562"/>
      <c r="C59" s="1562"/>
      <c r="D59" s="1562"/>
      <c r="E59" s="1562"/>
      <c r="F59" s="1562"/>
      <c r="G59" s="1562"/>
      <c r="H59" s="1562"/>
      <c r="I59" s="1562"/>
      <c r="J59" s="1562"/>
      <c r="K59" s="1562"/>
      <c r="L59" s="1562"/>
      <c r="M59" s="1562"/>
      <c r="N59" s="1562"/>
      <c r="O59" s="1562"/>
      <c r="P59" s="1562"/>
      <c r="Q59" s="1562"/>
      <c r="R59" s="1562"/>
      <c r="S59" s="1562"/>
      <c r="T59" s="1562"/>
      <c r="U59" s="1562"/>
    </row>
    <row r="60" spans="1:21">
      <c r="A60" s="1562"/>
      <c r="B60" s="1562"/>
      <c r="C60" s="1562"/>
      <c r="D60" s="1562"/>
      <c r="E60" s="1562"/>
      <c r="F60" s="1562"/>
      <c r="G60" s="1562"/>
      <c r="H60" s="1562"/>
      <c r="I60" s="1562"/>
      <c r="J60" s="1562"/>
      <c r="K60" s="1562"/>
      <c r="L60" s="1562"/>
      <c r="M60" s="1562"/>
      <c r="N60" s="1562"/>
      <c r="O60" s="1562"/>
      <c r="P60" s="1562"/>
      <c r="Q60" s="1562"/>
      <c r="R60" s="1562"/>
      <c r="S60" s="1562"/>
      <c r="T60" s="1562"/>
      <c r="U60" s="1562"/>
    </row>
    <row r="61" spans="1:21">
      <c r="A61" s="1562"/>
      <c r="B61" s="1562"/>
      <c r="C61" s="1562"/>
      <c r="D61" s="1562"/>
      <c r="E61" s="1562"/>
      <c r="F61" s="1562"/>
      <c r="G61" s="1562"/>
      <c r="H61" s="1562"/>
      <c r="I61" s="1562"/>
      <c r="J61" s="1562"/>
      <c r="K61" s="1562"/>
      <c r="L61" s="1562"/>
      <c r="M61" s="1562"/>
      <c r="N61" s="1562"/>
      <c r="O61" s="1562"/>
      <c r="P61" s="1562"/>
      <c r="Q61" s="1562"/>
      <c r="R61" s="1562"/>
      <c r="S61" s="1562"/>
      <c r="T61" s="1562"/>
      <c r="U61" s="1562"/>
    </row>
    <row r="62" spans="1:21">
      <c r="A62" s="1562"/>
      <c r="B62" s="1562"/>
      <c r="C62" s="1562"/>
      <c r="D62" s="1562"/>
      <c r="E62" s="1562"/>
      <c r="F62" s="1562"/>
      <c r="G62" s="1562"/>
      <c r="H62" s="1562"/>
      <c r="I62" s="1562"/>
      <c r="J62" s="1562"/>
      <c r="K62" s="1562"/>
      <c r="L62" s="1562"/>
      <c r="M62" s="1562"/>
      <c r="N62" s="1562"/>
      <c r="O62" s="1562"/>
      <c r="P62" s="1562"/>
      <c r="Q62" s="1562"/>
      <c r="R62" s="1562"/>
      <c r="S62" s="1562"/>
      <c r="T62" s="1562"/>
      <c r="U62" s="1562"/>
    </row>
    <row r="63" spans="1:21">
      <c r="A63" s="1562"/>
      <c r="B63" s="1562"/>
      <c r="C63" s="1562"/>
      <c r="D63" s="1562"/>
      <c r="E63" s="1562"/>
      <c r="F63" s="1562"/>
      <c r="G63" s="1562"/>
      <c r="H63" s="1562"/>
      <c r="I63" s="1562"/>
      <c r="J63" s="1562"/>
      <c r="K63" s="1562"/>
      <c r="L63" s="1562"/>
      <c r="M63" s="1562"/>
      <c r="N63" s="1562"/>
      <c r="O63" s="1562"/>
      <c r="P63" s="1562"/>
      <c r="Q63" s="1562"/>
      <c r="R63" s="1562"/>
      <c r="S63" s="1562"/>
      <c r="T63" s="1562"/>
      <c r="U63" s="1562"/>
    </row>
    <row r="64" spans="1:21">
      <c r="A64" s="1562"/>
      <c r="B64" s="1562"/>
      <c r="C64" s="1562"/>
      <c r="D64" s="1562"/>
      <c r="E64" s="1562"/>
      <c r="F64" s="1562"/>
      <c r="G64" s="1562"/>
      <c r="H64" s="1562"/>
      <c r="I64" s="1562"/>
      <c r="J64" s="1562"/>
      <c r="K64" s="1562"/>
      <c r="L64" s="1562"/>
      <c r="M64" s="1562"/>
      <c r="N64" s="1562"/>
      <c r="O64" s="1562"/>
      <c r="P64" s="1562"/>
      <c r="Q64" s="1562"/>
      <c r="R64" s="1562"/>
      <c r="S64" s="1562"/>
      <c r="T64" s="1562"/>
      <c r="U64" s="1562"/>
    </row>
    <row r="65" spans="1:21">
      <c r="A65" s="1562"/>
      <c r="B65" s="1562"/>
      <c r="C65" s="1562"/>
      <c r="D65" s="1562"/>
      <c r="E65" s="1562"/>
      <c r="F65" s="1562"/>
      <c r="G65" s="1562"/>
      <c r="H65" s="1562"/>
      <c r="I65" s="1562"/>
      <c r="J65" s="1562"/>
      <c r="K65" s="1562"/>
      <c r="L65" s="1562"/>
      <c r="M65" s="1562"/>
      <c r="N65" s="1562"/>
      <c r="O65" s="1562"/>
      <c r="P65" s="1562"/>
      <c r="Q65" s="1562"/>
      <c r="R65" s="1562"/>
      <c r="S65" s="1562"/>
      <c r="T65" s="1562"/>
      <c r="U65" s="1562"/>
    </row>
    <row r="66" spans="1:21">
      <c r="A66" s="1562"/>
      <c r="B66" s="1562"/>
      <c r="C66" s="1562"/>
      <c r="D66" s="1562"/>
      <c r="E66" s="1562"/>
      <c r="F66" s="1562"/>
      <c r="G66" s="1562"/>
      <c r="H66" s="1562"/>
      <c r="I66" s="1562"/>
      <c r="J66" s="1562"/>
      <c r="K66" s="1562"/>
      <c r="L66" s="1562"/>
      <c r="M66" s="1562"/>
      <c r="N66" s="1562"/>
      <c r="O66" s="1562"/>
      <c r="P66" s="1562"/>
      <c r="Q66" s="1562"/>
      <c r="R66" s="1562"/>
      <c r="S66" s="1562"/>
      <c r="T66" s="1562"/>
      <c r="U66" s="1562"/>
    </row>
    <row r="67" spans="1:21">
      <c r="A67" s="1562"/>
      <c r="B67" s="1562"/>
      <c r="C67" s="1562"/>
      <c r="D67" s="1562"/>
      <c r="E67" s="1562"/>
      <c r="F67" s="1562"/>
      <c r="G67" s="1562"/>
      <c r="H67" s="1562"/>
      <c r="I67" s="1562"/>
      <c r="J67" s="1562"/>
      <c r="K67" s="1562"/>
      <c r="L67" s="1562"/>
      <c r="M67" s="1562"/>
      <c r="N67" s="1562"/>
      <c r="O67" s="1562"/>
      <c r="P67" s="1562"/>
      <c r="Q67" s="1562"/>
      <c r="R67" s="1562"/>
      <c r="S67" s="1562"/>
      <c r="T67" s="1562"/>
      <c r="U67" s="1562"/>
    </row>
    <row r="68" spans="1:21">
      <c r="A68" s="1562"/>
      <c r="B68" s="1562"/>
      <c r="C68" s="1562"/>
      <c r="D68" s="1562"/>
      <c r="E68" s="1562"/>
      <c r="F68" s="1562"/>
      <c r="G68" s="1562"/>
      <c r="H68" s="1562"/>
      <c r="I68" s="1562"/>
      <c r="J68" s="1562"/>
      <c r="K68" s="1562"/>
      <c r="L68" s="1562"/>
      <c r="M68" s="1562"/>
      <c r="N68" s="1562"/>
      <c r="O68" s="1562"/>
      <c r="P68" s="1562"/>
      <c r="Q68" s="1562"/>
      <c r="R68" s="1562"/>
      <c r="S68" s="1562"/>
      <c r="T68" s="1562"/>
      <c r="U68" s="1562"/>
    </row>
    <row r="69" spans="1:21">
      <c r="A69" s="1562"/>
      <c r="B69" s="1562"/>
      <c r="C69" s="1562"/>
      <c r="D69" s="1562"/>
      <c r="E69" s="1562"/>
      <c r="F69" s="1562"/>
      <c r="G69" s="1562"/>
      <c r="H69" s="1562"/>
      <c r="I69" s="1562"/>
      <c r="J69" s="1562"/>
      <c r="K69" s="1562"/>
      <c r="L69" s="1562"/>
      <c r="M69" s="1562"/>
      <c r="N69" s="1562"/>
      <c r="O69" s="1562"/>
      <c r="P69" s="1562"/>
      <c r="Q69" s="1562"/>
      <c r="R69" s="1562"/>
      <c r="S69" s="1562"/>
      <c r="T69" s="1562"/>
      <c r="U69" s="1562"/>
    </row>
    <row r="70" spans="1:21">
      <c r="A70" s="1562"/>
      <c r="B70" s="1562"/>
      <c r="C70" s="1562"/>
      <c r="D70" s="1562"/>
      <c r="E70" s="1562"/>
      <c r="F70" s="1562"/>
      <c r="G70" s="1562"/>
      <c r="H70" s="1562"/>
      <c r="I70" s="1562"/>
      <c r="J70" s="1562"/>
      <c r="K70" s="1562"/>
      <c r="L70" s="1562"/>
      <c r="M70" s="1562"/>
      <c r="N70" s="1562"/>
      <c r="O70" s="1562"/>
      <c r="P70" s="1562"/>
      <c r="Q70" s="1562"/>
      <c r="R70" s="1562"/>
      <c r="S70" s="1562"/>
      <c r="T70" s="1562"/>
      <c r="U70" s="1562"/>
    </row>
    <row r="71" spans="1:21">
      <c r="A71" s="1562"/>
      <c r="B71" s="1562"/>
      <c r="C71" s="1562"/>
      <c r="D71" s="1562"/>
      <c r="E71" s="1562"/>
      <c r="F71" s="1562"/>
      <c r="G71" s="1562"/>
      <c r="H71" s="1562"/>
      <c r="I71" s="1562"/>
      <c r="J71" s="1562"/>
      <c r="K71" s="1562"/>
      <c r="L71" s="1562"/>
      <c r="M71" s="1562"/>
      <c r="N71" s="1562"/>
      <c r="O71" s="1562"/>
      <c r="P71" s="1562"/>
      <c r="Q71" s="1562"/>
      <c r="R71" s="1562"/>
      <c r="S71" s="1562"/>
      <c r="T71" s="1562"/>
      <c r="U71" s="1562"/>
    </row>
    <row r="72" spans="1:21">
      <c r="A72" s="1562"/>
      <c r="B72" s="1562"/>
      <c r="C72" s="1562"/>
      <c r="D72" s="1562"/>
      <c r="E72" s="1562"/>
      <c r="F72" s="1562"/>
      <c r="G72" s="1562"/>
      <c r="H72" s="1562"/>
      <c r="I72" s="1562"/>
      <c r="J72" s="1562"/>
      <c r="K72" s="1562"/>
      <c r="L72" s="1562"/>
      <c r="M72" s="1562"/>
      <c r="N72" s="1562"/>
      <c r="O72" s="1562"/>
      <c r="P72" s="1562"/>
      <c r="Q72" s="1562"/>
      <c r="R72" s="1562"/>
      <c r="S72" s="1562"/>
      <c r="T72" s="1562"/>
      <c r="U72" s="1562"/>
    </row>
    <row r="73" spans="1:21">
      <c r="A73" s="1562"/>
      <c r="B73" s="1562"/>
      <c r="C73" s="1562"/>
      <c r="D73" s="1562"/>
      <c r="E73" s="1562"/>
      <c r="F73" s="1562"/>
      <c r="G73" s="1562"/>
      <c r="H73" s="1562"/>
      <c r="I73" s="1562"/>
      <c r="J73" s="1562"/>
      <c r="K73" s="1562"/>
      <c r="L73" s="1562"/>
      <c r="M73" s="1562"/>
      <c r="N73" s="1562"/>
      <c r="O73" s="1562"/>
      <c r="P73" s="1562"/>
      <c r="Q73" s="1562"/>
      <c r="R73" s="1562"/>
      <c r="S73" s="1562"/>
      <c r="T73" s="1562"/>
      <c r="U73" s="1562"/>
    </row>
    <row r="74" spans="1:21">
      <c r="A74" s="1562"/>
      <c r="B74" s="1562"/>
      <c r="C74" s="1562"/>
      <c r="D74" s="1562"/>
      <c r="E74" s="1562"/>
      <c r="F74" s="1562"/>
      <c r="G74" s="1562"/>
      <c r="H74" s="1562"/>
      <c r="I74" s="1562"/>
      <c r="J74" s="1562"/>
      <c r="K74" s="1562"/>
      <c r="L74" s="1562"/>
      <c r="M74" s="1562"/>
      <c r="N74" s="1562"/>
      <c r="O74" s="1562"/>
      <c r="P74" s="1562"/>
      <c r="Q74" s="1562"/>
      <c r="R74" s="1562"/>
      <c r="S74" s="1562"/>
      <c r="T74" s="1562"/>
      <c r="U74" s="1562"/>
    </row>
    <row r="75" spans="1:21">
      <c r="A75" s="1562"/>
      <c r="B75" s="1562"/>
      <c r="C75" s="1562"/>
      <c r="D75" s="1562"/>
      <c r="E75" s="1562"/>
      <c r="F75" s="1562"/>
      <c r="G75" s="1562"/>
      <c r="H75" s="1562"/>
      <c r="I75" s="1562"/>
      <c r="J75" s="1562"/>
      <c r="K75" s="1562"/>
      <c r="L75" s="1562"/>
      <c r="M75" s="1562"/>
      <c r="N75" s="1562"/>
      <c r="O75" s="1562"/>
      <c r="P75" s="1562"/>
      <c r="Q75" s="1562"/>
      <c r="R75" s="1562"/>
      <c r="S75" s="1562"/>
      <c r="T75" s="1562"/>
      <c r="U75" s="1562"/>
    </row>
    <row r="76" spans="1:21">
      <c r="A76" s="1562"/>
      <c r="B76" s="1562"/>
      <c r="C76" s="1562"/>
      <c r="D76" s="1562"/>
      <c r="E76" s="1562"/>
      <c r="F76" s="1562"/>
      <c r="G76" s="1562"/>
      <c r="H76" s="1562"/>
      <c r="I76" s="1562"/>
      <c r="J76" s="1562"/>
      <c r="K76" s="1562"/>
      <c r="L76" s="1562"/>
      <c r="M76" s="1562"/>
      <c r="N76" s="1562"/>
      <c r="O76" s="1562"/>
      <c r="P76" s="1562"/>
      <c r="Q76" s="1562"/>
      <c r="R76" s="1562"/>
      <c r="S76" s="1562"/>
      <c r="T76" s="1562"/>
      <c r="U76" s="1562"/>
    </row>
    <row r="77" spans="1:21">
      <c r="A77" s="1562"/>
      <c r="B77" s="1562"/>
      <c r="C77" s="1562"/>
      <c r="D77" s="1562"/>
      <c r="E77" s="1562"/>
      <c r="F77" s="1562"/>
      <c r="G77" s="1562"/>
      <c r="H77" s="1562"/>
      <c r="I77" s="1562"/>
      <c r="J77" s="1562"/>
      <c r="K77" s="1562"/>
      <c r="L77" s="1562"/>
      <c r="M77" s="1562"/>
      <c r="N77" s="1562"/>
      <c r="O77" s="1562"/>
      <c r="P77" s="1562"/>
      <c r="Q77" s="1562"/>
      <c r="R77" s="1562"/>
      <c r="S77" s="1562"/>
      <c r="T77" s="1562"/>
      <c r="U77" s="1562"/>
    </row>
    <row r="78" spans="1:21">
      <c r="A78" s="1562"/>
      <c r="B78" s="1562"/>
      <c r="C78" s="1562"/>
      <c r="D78" s="1562"/>
      <c r="E78" s="1562"/>
      <c r="F78" s="1562"/>
      <c r="G78" s="1562"/>
      <c r="H78" s="1562"/>
      <c r="I78" s="1562"/>
      <c r="J78" s="1562"/>
      <c r="K78" s="1562"/>
      <c r="L78" s="1562"/>
      <c r="M78" s="1562"/>
      <c r="N78" s="1562"/>
      <c r="O78" s="1562"/>
      <c r="P78" s="1562"/>
      <c r="Q78" s="1562"/>
      <c r="R78" s="1562"/>
      <c r="S78" s="1562"/>
      <c r="T78" s="1562"/>
      <c r="U78" s="1562"/>
    </row>
    <row r="79" spans="1:21">
      <c r="A79" s="1562"/>
      <c r="B79" s="1562"/>
      <c r="C79" s="1562"/>
      <c r="D79" s="1562"/>
      <c r="E79" s="1562"/>
      <c r="F79" s="1562"/>
      <c r="G79" s="1562"/>
      <c r="H79" s="1562"/>
      <c r="I79" s="1562"/>
      <c r="J79" s="1562"/>
      <c r="K79" s="1562"/>
      <c r="L79" s="1562"/>
      <c r="M79" s="1562"/>
      <c r="N79" s="1562"/>
      <c r="O79" s="1562"/>
      <c r="P79" s="1562"/>
      <c r="Q79" s="1562"/>
      <c r="R79" s="1562"/>
      <c r="S79" s="1562"/>
      <c r="T79" s="1562"/>
      <c r="U79" s="1562"/>
    </row>
    <row r="80" spans="1:21">
      <c r="A80" s="1562"/>
      <c r="B80" s="1562"/>
      <c r="C80" s="1562"/>
      <c r="D80" s="1562"/>
      <c r="E80" s="1562"/>
      <c r="F80" s="1562"/>
      <c r="G80" s="1562"/>
      <c r="H80" s="1562"/>
      <c r="I80" s="1562"/>
      <c r="J80" s="1562"/>
      <c r="K80" s="1562"/>
      <c r="L80" s="1562"/>
      <c r="M80" s="1562"/>
      <c r="N80" s="1562"/>
      <c r="O80" s="1562"/>
      <c r="P80" s="1562"/>
      <c r="Q80" s="1562"/>
      <c r="R80" s="1562"/>
      <c r="S80" s="1562"/>
      <c r="T80" s="1562"/>
      <c r="U80" s="1562"/>
    </row>
    <row r="81" spans="1:21">
      <c r="A81" s="1562"/>
      <c r="B81" s="1562"/>
      <c r="C81" s="1562"/>
      <c r="D81" s="1562"/>
      <c r="E81" s="1562"/>
      <c r="F81" s="1562"/>
      <c r="G81" s="1562"/>
      <c r="H81" s="1562"/>
      <c r="I81" s="1562"/>
      <c r="J81" s="1562"/>
      <c r="K81" s="1562"/>
      <c r="L81" s="1562"/>
      <c r="M81" s="1562"/>
      <c r="N81" s="1562"/>
      <c r="O81" s="1562"/>
      <c r="P81" s="1562"/>
      <c r="Q81" s="1562"/>
      <c r="R81" s="1562"/>
      <c r="S81" s="1562"/>
      <c r="T81" s="1562"/>
      <c r="U81" s="1562"/>
    </row>
    <row r="82" spans="1:21">
      <c r="A82" s="1562"/>
      <c r="B82" s="1562"/>
      <c r="C82" s="1562"/>
      <c r="D82" s="1562"/>
      <c r="E82" s="1562"/>
      <c r="F82" s="1562"/>
      <c r="G82" s="1562"/>
      <c r="H82" s="1562"/>
      <c r="I82" s="1562"/>
      <c r="J82" s="1562"/>
      <c r="K82" s="1562"/>
      <c r="L82" s="1562"/>
      <c r="M82" s="1562"/>
      <c r="N82" s="1562"/>
      <c r="O82" s="1562"/>
      <c r="P82" s="1562"/>
      <c r="Q82" s="1562"/>
      <c r="R82" s="1562"/>
      <c r="S82" s="1562"/>
      <c r="T82" s="1562"/>
      <c r="U82" s="1562"/>
    </row>
    <row r="83" spans="1:21">
      <c r="A83" s="1562"/>
      <c r="B83" s="1562"/>
      <c r="C83" s="1562"/>
      <c r="D83" s="1562"/>
      <c r="E83" s="1562"/>
      <c r="F83" s="1562"/>
      <c r="G83" s="1562"/>
      <c r="H83" s="1562"/>
      <c r="I83" s="1562"/>
      <c r="J83" s="1562"/>
      <c r="K83" s="1562"/>
      <c r="L83" s="1562"/>
      <c r="M83" s="1562"/>
      <c r="N83" s="1562"/>
      <c r="O83" s="1562"/>
      <c r="P83" s="1562"/>
      <c r="Q83" s="1562"/>
      <c r="R83" s="1562"/>
      <c r="S83" s="1562"/>
      <c r="T83" s="1562"/>
      <c r="U83" s="1562"/>
    </row>
    <row r="84" spans="1:21">
      <c r="A84" s="1562"/>
      <c r="B84" s="1562"/>
      <c r="C84" s="1562"/>
      <c r="D84" s="1562"/>
      <c r="E84" s="1562"/>
      <c r="F84" s="1562"/>
      <c r="G84" s="1562"/>
      <c r="H84" s="1562"/>
      <c r="I84" s="1562"/>
      <c r="J84" s="1562"/>
      <c r="K84" s="1562"/>
      <c r="L84" s="1562"/>
      <c r="M84" s="1562"/>
      <c r="N84" s="1562"/>
      <c r="O84" s="1562"/>
      <c r="P84" s="1562"/>
      <c r="Q84" s="1562"/>
      <c r="R84" s="1562"/>
      <c r="S84" s="1562"/>
      <c r="T84" s="1562"/>
      <c r="U84" s="1562"/>
    </row>
    <row r="85" spans="1:21">
      <c r="A85" s="1562"/>
      <c r="B85" s="1562"/>
      <c r="C85" s="1562"/>
      <c r="D85" s="1562"/>
      <c r="E85" s="1562"/>
      <c r="F85" s="1562"/>
      <c r="G85" s="1562"/>
      <c r="H85" s="1562"/>
      <c r="I85" s="1562"/>
      <c r="J85" s="1562"/>
      <c r="K85" s="1562"/>
      <c r="L85" s="1562"/>
      <c r="M85" s="1562"/>
      <c r="N85" s="1562"/>
      <c r="O85" s="1562"/>
      <c r="P85" s="1562"/>
      <c r="Q85" s="1562"/>
      <c r="R85" s="1562"/>
      <c r="S85" s="1562"/>
      <c r="T85" s="1562"/>
      <c r="U85" s="1562"/>
    </row>
    <row r="86" spans="1:21">
      <c r="A86" s="1562"/>
      <c r="B86" s="1562"/>
      <c r="C86" s="1562"/>
      <c r="D86" s="1562"/>
      <c r="E86" s="1562"/>
      <c r="F86" s="1562"/>
      <c r="G86" s="1562"/>
      <c r="H86" s="1562"/>
      <c r="I86" s="1562"/>
      <c r="J86" s="1562"/>
      <c r="K86" s="1562"/>
      <c r="L86" s="1562"/>
      <c r="M86" s="1562"/>
      <c r="N86" s="1562"/>
      <c r="O86" s="1562"/>
      <c r="P86" s="1562"/>
      <c r="Q86" s="1562"/>
      <c r="R86" s="1562"/>
      <c r="S86" s="1562"/>
      <c r="T86" s="1562"/>
      <c r="U86" s="1562"/>
    </row>
    <row r="87" spans="1:21">
      <c r="A87" s="1562"/>
      <c r="B87" s="1562"/>
      <c r="C87" s="1562"/>
      <c r="D87" s="1562"/>
      <c r="E87" s="1562"/>
      <c r="F87" s="1562"/>
      <c r="G87" s="1562"/>
      <c r="H87" s="1562"/>
      <c r="I87" s="1562"/>
      <c r="J87" s="1562"/>
      <c r="K87" s="1562"/>
      <c r="L87" s="1562"/>
      <c r="M87" s="1562"/>
      <c r="N87" s="1562"/>
      <c r="O87" s="1562"/>
      <c r="P87" s="1562"/>
      <c r="Q87" s="1562"/>
      <c r="R87" s="1562"/>
      <c r="S87" s="1562"/>
      <c r="T87" s="1562"/>
      <c r="U87" s="1562"/>
    </row>
    <row r="88" spans="1:21">
      <c r="A88" s="1562"/>
      <c r="B88" s="1562"/>
      <c r="C88" s="1562"/>
      <c r="D88" s="1562"/>
      <c r="E88" s="1562"/>
      <c r="F88" s="1562"/>
      <c r="G88" s="1562"/>
      <c r="H88" s="1562"/>
      <c r="I88" s="1562"/>
      <c r="J88" s="1562"/>
      <c r="K88" s="1562"/>
      <c r="L88" s="1562"/>
      <c r="M88" s="1562"/>
      <c r="N88" s="1562"/>
      <c r="O88" s="1562"/>
      <c r="P88" s="1562"/>
      <c r="Q88" s="1562"/>
      <c r="R88" s="1562"/>
      <c r="S88" s="1562"/>
      <c r="T88" s="1562"/>
      <c r="U88" s="1562"/>
    </row>
    <row r="89" spans="1:21">
      <c r="A89" s="1562"/>
      <c r="B89" s="1562"/>
      <c r="C89" s="1562"/>
      <c r="D89" s="1562"/>
      <c r="E89" s="1562"/>
      <c r="F89" s="1562"/>
      <c r="G89" s="1562"/>
      <c r="H89" s="1562"/>
      <c r="I89" s="1562"/>
      <c r="J89" s="1562"/>
      <c r="K89" s="1562"/>
      <c r="L89" s="1562"/>
      <c r="M89" s="1562"/>
      <c r="N89" s="1562"/>
      <c r="O89" s="1562"/>
      <c r="P89" s="1562"/>
      <c r="Q89" s="1562"/>
      <c r="R89" s="1562"/>
      <c r="S89" s="1562"/>
      <c r="T89" s="1562"/>
      <c r="U89" s="1562"/>
    </row>
    <row r="90" spans="1:21">
      <c r="A90" s="1562"/>
      <c r="B90" s="1562"/>
      <c r="C90" s="1562"/>
      <c r="D90" s="1562"/>
      <c r="E90" s="1562"/>
      <c r="F90" s="1562"/>
      <c r="G90" s="1562"/>
      <c r="H90" s="1562"/>
      <c r="I90" s="1562"/>
      <c r="J90" s="1562"/>
      <c r="K90" s="1562"/>
      <c r="L90" s="1562"/>
      <c r="M90" s="1562"/>
      <c r="N90" s="1562"/>
      <c r="O90" s="1562"/>
      <c r="P90" s="1562"/>
      <c r="Q90" s="1562"/>
      <c r="R90" s="1562"/>
      <c r="S90" s="1562"/>
      <c r="T90" s="1562"/>
      <c r="U90" s="1562"/>
    </row>
    <row r="91" spans="1:21">
      <c r="A91" s="1562"/>
      <c r="B91" s="1562"/>
      <c r="C91" s="1562"/>
      <c r="D91" s="1562"/>
      <c r="E91" s="1562"/>
      <c r="F91" s="1562"/>
      <c r="G91" s="1562"/>
      <c r="H91" s="1562"/>
      <c r="I91" s="1562"/>
      <c r="J91" s="1562"/>
      <c r="K91" s="1562"/>
      <c r="L91" s="1562"/>
      <c r="M91" s="1562"/>
      <c r="N91" s="1562"/>
      <c r="O91" s="1562"/>
      <c r="P91" s="1562"/>
      <c r="Q91" s="1562"/>
      <c r="R91" s="1562"/>
      <c r="S91" s="1562"/>
      <c r="T91" s="1562"/>
      <c r="U91" s="1562"/>
    </row>
    <row r="92" spans="1:21">
      <c r="A92" s="1562"/>
      <c r="B92" s="1562"/>
      <c r="C92" s="1562"/>
      <c r="D92" s="1562"/>
      <c r="E92" s="1562"/>
      <c r="F92" s="1562"/>
      <c r="G92" s="1562"/>
      <c r="H92" s="1562"/>
      <c r="I92" s="1562"/>
      <c r="J92" s="1562"/>
      <c r="K92" s="1562"/>
      <c r="L92" s="1562"/>
      <c r="M92" s="1562"/>
      <c r="N92" s="1562"/>
      <c r="O92" s="1562"/>
      <c r="P92" s="1562"/>
      <c r="Q92" s="1562"/>
      <c r="R92" s="1562"/>
      <c r="S92" s="1562"/>
      <c r="T92" s="1562"/>
      <c r="U92" s="1562"/>
    </row>
    <row r="93" spans="1:21">
      <c r="A93" s="1562"/>
      <c r="B93" s="1562"/>
      <c r="C93" s="1562"/>
      <c r="D93" s="1562"/>
      <c r="E93" s="1562"/>
      <c r="F93" s="1562"/>
      <c r="G93" s="1562"/>
      <c r="H93" s="1562"/>
      <c r="I93" s="1562"/>
      <c r="J93" s="1562"/>
      <c r="K93" s="1562"/>
      <c r="L93" s="1562"/>
      <c r="M93" s="1562"/>
      <c r="N93" s="1562"/>
      <c r="O93" s="1562"/>
      <c r="P93" s="1562"/>
      <c r="Q93" s="1562"/>
      <c r="R93" s="1562"/>
      <c r="S93" s="1562"/>
      <c r="T93" s="1562"/>
      <c r="U93" s="1562"/>
    </row>
    <row r="94" spans="1:21">
      <c r="A94" s="1562"/>
      <c r="B94" s="1562"/>
      <c r="C94" s="1562"/>
      <c r="D94" s="1562"/>
      <c r="E94" s="1562"/>
      <c r="F94" s="1562"/>
      <c r="G94" s="1562"/>
      <c r="H94" s="1562"/>
      <c r="I94" s="1562"/>
      <c r="J94" s="1562"/>
      <c r="K94" s="1562"/>
      <c r="L94" s="1562"/>
      <c r="M94" s="1562"/>
      <c r="N94" s="1562"/>
      <c r="O94" s="1562"/>
      <c r="P94" s="1562"/>
      <c r="Q94" s="1562"/>
      <c r="R94" s="1562"/>
      <c r="S94" s="1562"/>
      <c r="T94" s="1562"/>
      <c r="U94" s="1562"/>
    </row>
    <row r="95" spans="1:21">
      <c r="A95" s="1562"/>
      <c r="B95" s="1562"/>
      <c r="C95" s="1562"/>
      <c r="D95" s="1562"/>
      <c r="E95" s="1562"/>
      <c r="F95" s="1562"/>
      <c r="G95" s="1562"/>
      <c r="H95" s="1562"/>
      <c r="I95" s="1562"/>
      <c r="J95" s="1562"/>
      <c r="K95" s="1562"/>
      <c r="L95" s="1562"/>
      <c r="M95" s="1562"/>
      <c r="N95" s="1562"/>
      <c r="O95" s="1562"/>
      <c r="P95" s="1562"/>
      <c r="Q95" s="1562"/>
      <c r="R95" s="1562"/>
      <c r="S95" s="1562"/>
      <c r="T95" s="1562"/>
      <c r="U95" s="1562"/>
    </row>
    <row r="96" spans="1:21">
      <c r="A96" s="1562"/>
      <c r="B96" s="1562"/>
      <c r="C96" s="1562"/>
      <c r="D96" s="1562"/>
      <c r="E96" s="1562"/>
      <c r="F96" s="1562"/>
      <c r="G96" s="1562"/>
      <c r="H96" s="1562"/>
      <c r="I96" s="1562"/>
      <c r="J96" s="1562"/>
      <c r="K96" s="1562"/>
      <c r="L96" s="1562"/>
      <c r="M96" s="1562"/>
      <c r="N96" s="1562"/>
      <c r="O96" s="1562"/>
      <c r="P96" s="1562"/>
      <c r="Q96" s="1562"/>
      <c r="R96" s="1562"/>
      <c r="S96" s="1562"/>
      <c r="T96" s="1562"/>
      <c r="U96" s="1562"/>
    </row>
    <row r="97" spans="1:21">
      <c r="A97" s="1562"/>
      <c r="B97" s="1562"/>
      <c r="C97" s="1562"/>
      <c r="D97" s="1562"/>
      <c r="E97" s="1562"/>
      <c r="F97" s="1562"/>
      <c r="G97" s="1562"/>
      <c r="H97" s="1562"/>
      <c r="I97" s="1562"/>
      <c r="J97" s="1562"/>
      <c r="K97" s="1562"/>
      <c r="L97" s="1562"/>
      <c r="M97" s="1562"/>
      <c r="N97" s="1562"/>
      <c r="O97" s="1562"/>
      <c r="P97" s="1562"/>
      <c r="Q97" s="1562"/>
      <c r="R97" s="1562"/>
      <c r="S97" s="1562"/>
      <c r="T97" s="1562"/>
      <c r="U97" s="1562"/>
    </row>
    <row r="98" spans="1:21">
      <c r="A98" s="1562"/>
      <c r="B98" s="1562"/>
      <c r="C98" s="1562"/>
      <c r="D98" s="1562"/>
      <c r="E98" s="1562"/>
      <c r="F98" s="1562"/>
      <c r="G98" s="1562"/>
      <c r="H98" s="1562"/>
      <c r="I98" s="1562"/>
      <c r="J98" s="1562"/>
      <c r="K98" s="1562"/>
      <c r="L98" s="1562"/>
      <c r="M98" s="1562"/>
      <c r="N98" s="1562"/>
      <c r="O98" s="1562"/>
      <c r="P98" s="1562"/>
      <c r="Q98" s="1562"/>
      <c r="R98" s="1562"/>
      <c r="S98" s="1562"/>
      <c r="T98" s="1562"/>
      <c r="U98" s="1562"/>
    </row>
    <row r="99" spans="1:21">
      <c r="A99" s="1562"/>
      <c r="B99" s="1562"/>
      <c r="C99" s="1562"/>
      <c r="D99" s="1562"/>
      <c r="E99" s="1562"/>
      <c r="F99" s="1562"/>
      <c r="G99" s="1562"/>
      <c r="H99" s="1562"/>
      <c r="I99" s="1562"/>
      <c r="J99" s="1562"/>
      <c r="K99" s="1562"/>
      <c r="L99" s="1562"/>
      <c r="M99" s="1562"/>
      <c r="N99" s="1562"/>
      <c r="O99" s="1562"/>
      <c r="P99" s="1562"/>
      <c r="Q99" s="1562"/>
      <c r="R99" s="1562"/>
      <c r="S99" s="1562"/>
      <c r="T99" s="1562"/>
      <c r="U99" s="1562"/>
    </row>
    <row r="100" spans="1:21">
      <c r="A100" s="1562"/>
      <c r="B100" s="1562"/>
      <c r="C100" s="1562"/>
      <c r="D100" s="1562"/>
      <c r="E100" s="1562"/>
      <c r="F100" s="1562"/>
      <c r="G100" s="1562"/>
      <c r="H100" s="1562"/>
      <c r="I100" s="1562"/>
      <c r="J100" s="1562"/>
      <c r="K100" s="1562"/>
      <c r="L100" s="1562"/>
      <c r="M100" s="1562"/>
      <c r="N100" s="1562"/>
      <c r="O100" s="1562"/>
      <c r="P100" s="1562"/>
      <c r="Q100" s="1562"/>
      <c r="R100" s="1562"/>
      <c r="S100" s="1562"/>
      <c r="T100" s="1562"/>
      <c r="U100" s="1562"/>
    </row>
    <row r="101" spans="1:21">
      <c r="A101" s="1562"/>
      <c r="B101" s="1562"/>
      <c r="C101" s="1562"/>
      <c r="D101" s="1562"/>
      <c r="E101" s="1562"/>
      <c r="F101" s="1562"/>
      <c r="G101" s="1562"/>
      <c r="H101" s="1562"/>
      <c r="I101" s="1562"/>
      <c r="J101" s="1562"/>
      <c r="K101" s="1562"/>
      <c r="L101" s="1562"/>
      <c r="M101" s="1562"/>
      <c r="N101" s="1562"/>
      <c r="O101" s="1562"/>
      <c r="P101" s="1562"/>
      <c r="Q101" s="1562"/>
      <c r="R101" s="1562"/>
      <c r="S101" s="1562"/>
      <c r="T101" s="1562"/>
      <c r="U101" s="1562"/>
    </row>
    <row r="102" spans="1:21">
      <c r="A102" s="1562"/>
      <c r="B102" s="1562"/>
      <c r="C102" s="1562"/>
      <c r="D102" s="1562"/>
      <c r="E102" s="1562"/>
      <c r="F102" s="1562"/>
      <c r="G102" s="1562"/>
      <c r="H102" s="1562"/>
      <c r="I102" s="1562"/>
      <c r="J102" s="1562"/>
      <c r="K102" s="1562"/>
      <c r="L102" s="1562"/>
      <c r="M102" s="1562"/>
      <c r="N102" s="1562"/>
      <c r="O102" s="1562"/>
      <c r="P102" s="1562"/>
      <c r="Q102" s="1562"/>
      <c r="R102" s="1562"/>
      <c r="S102" s="1562"/>
      <c r="T102" s="1562"/>
      <c r="U102" s="1562"/>
    </row>
    <row r="103" spans="1:21">
      <c r="A103" s="1562"/>
      <c r="B103" s="1562"/>
      <c r="C103" s="1562"/>
      <c r="D103" s="1562"/>
      <c r="E103" s="1562"/>
      <c r="F103" s="1562"/>
      <c r="G103" s="1562"/>
      <c r="H103" s="1562"/>
      <c r="I103" s="1562"/>
      <c r="J103" s="1562"/>
      <c r="K103" s="1562"/>
      <c r="L103" s="1562"/>
      <c r="M103" s="1562"/>
      <c r="N103" s="1562"/>
      <c r="O103" s="1562"/>
      <c r="P103" s="1562"/>
      <c r="Q103" s="1562"/>
      <c r="R103" s="1562"/>
      <c r="S103" s="1562"/>
      <c r="T103" s="1562"/>
      <c r="U103" s="1562"/>
    </row>
    <row r="104" spans="1:21">
      <c r="A104" s="1562"/>
      <c r="B104" s="1562"/>
      <c r="C104" s="1562"/>
      <c r="D104" s="1562"/>
      <c r="E104" s="1562"/>
      <c r="F104" s="1562"/>
      <c r="G104" s="1562"/>
      <c r="H104" s="1562"/>
      <c r="I104" s="1562"/>
      <c r="J104" s="1562"/>
      <c r="K104" s="1562"/>
      <c r="L104" s="1562"/>
      <c r="M104" s="1562"/>
      <c r="N104" s="1562"/>
      <c r="O104" s="1562"/>
      <c r="P104" s="1562"/>
      <c r="Q104" s="1562"/>
      <c r="R104" s="1562"/>
      <c r="S104" s="1562"/>
      <c r="T104" s="1562"/>
      <c r="U104" s="1562"/>
    </row>
    <row r="105" spans="1:21">
      <c r="A105" s="1562"/>
      <c r="B105" s="1562"/>
      <c r="C105" s="1562"/>
      <c r="D105" s="1562"/>
      <c r="E105" s="1562"/>
      <c r="F105" s="1562"/>
      <c r="G105" s="1562"/>
      <c r="H105" s="1562"/>
      <c r="I105" s="1562"/>
      <c r="J105" s="1562"/>
      <c r="K105" s="1562"/>
      <c r="L105" s="1562"/>
      <c r="M105" s="1562"/>
      <c r="N105" s="1562"/>
      <c r="O105" s="1562"/>
      <c r="P105" s="1562"/>
      <c r="Q105" s="1562"/>
      <c r="R105" s="1562"/>
      <c r="S105" s="1562"/>
      <c r="T105" s="1562"/>
      <c r="U105" s="1562"/>
    </row>
    <row r="106" spans="1:21">
      <c r="A106" s="1562"/>
      <c r="B106" s="1562"/>
      <c r="C106" s="1562"/>
      <c r="D106" s="1562"/>
      <c r="E106" s="1562"/>
      <c r="F106" s="1562"/>
      <c r="G106" s="1562"/>
      <c r="H106" s="1562"/>
      <c r="I106" s="1562"/>
      <c r="J106" s="1562"/>
      <c r="K106" s="1562"/>
      <c r="L106" s="1562"/>
      <c r="M106" s="1562"/>
      <c r="N106" s="1562"/>
      <c r="O106" s="1562"/>
      <c r="P106" s="1562"/>
      <c r="Q106" s="1562"/>
      <c r="R106" s="1562"/>
      <c r="S106" s="1562"/>
      <c r="T106" s="1562"/>
      <c r="U106" s="1562"/>
    </row>
    <row r="107" spans="1:21">
      <c r="A107" s="1562"/>
      <c r="B107" s="1562"/>
      <c r="C107" s="1562"/>
      <c r="D107" s="1562"/>
      <c r="E107" s="1562"/>
      <c r="F107" s="1562"/>
      <c r="G107" s="1562"/>
      <c r="H107" s="1562"/>
      <c r="I107" s="1562"/>
      <c r="J107" s="1562"/>
      <c r="K107" s="1562"/>
      <c r="L107" s="1562"/>
      <c r="M107" s="1562"/>
      <c r="N107" s="1562"/>
      <c r="O107" s="1562"/>
      <c r="P107" s="1562"/>
      <c r="Q107" s="1562"/>
      <c r="R107" s="1562"/>
      <c r="S107" s="1562"/>
      <c r="T107" s="1562"/>
      <c r="U107" s="1562"/>
    </row>
    <row r="108" spans="1:21">
      <c r="A108" s="1562"/>
      <c r="B108" s="1562"/>
      <c r="C108" s="1562"/>
      <c r="D108" s="1562"/>
      <c r="E108" s="1562"/>
      <c r="F108" s="1562"/>
      <c r="G108" s="1562"/>
      <c r="H108" s="1562"/>
      <c r="I108" s="1562"/>
      <c r="J108" s="1562"/>
      <c r="K108" s="1562"/>
      <c r="L108" s="1562"/>
      <c r="M108" s="1562"/>
      <c r="N108" s="1562"/>
      <c r="O108" s="1562"/>
      <c r="P108" s="1562"/>
      <c r="Q108" s="1562"/>
      <c r="R108" s="1562"/>
      <c r="S108" s="1562"/>
      <c r="T108" s="1562"/>
      <c r="U108" s="1562"/>
    </row>
    <row r="109" spans="1:21">
      <c r="A109" s="1562"/>
      <c r="B109" s="1562"/>
      <c r="C109" s="1562"/>
      <c r="D109" s="1562"/>
      <c r="E109" s="1562"/>
      <c r="F109" s="1562"/>
      <c r="G109" s="1562"/>
      <c r="H109" s="1562"/>
      <c r="I109" s="1562"/>
      <c r="J109" s="1562"/>
      <c r="K109" s="1562"/>
      <c r="L109" s="1562"/>
      <c r="M109" s="1562"/>
      <c r="N109" s="1562"/>
      <c r="O109" s="1562"/>
      <c r="P109" s="1562"/>
      <c r="Q109" s="1562"/>
      <c r="R109" s="1562"/>
      <c r="S109" s="1562"/>
      <c r="T109" s="1562"/>
      <c r="U109" s="1562"/>
    </row>
    <row r="110" spans="1:21">
      <c r="A110" s="1562"/>
      <c r="B110" s="1562"/>
      <c r="C110" s="1562"/>
      <c r="D110" s="1562"/>
      <c r="E110" s="1562"/>
      <c r="F110" s="1562"/>
      <c r="G110" s="1562"/>
      <c r="H110" s="1562"/>
      <c r="I110" s="1562"/>
      <c r="J110" s="1562"/>
      <c r="K110" s="1562"/>
      <c r="L110" s="1562"/>
      <c r="M110" s="1562"/>
      <c r="N110" s="1562"/>
      <c r="O110" s="1562"/>
      <c r="P110" s="1562"/>
      <c r="Q110" s="1562"/>
      <c r="R110" s="1562"/>
      <c r="S110" s="1562"/>
      <c r="T110" s="1562"/>
      <c r="U110" s="1562"/>
    </row>
    <row r="111" spans="1:21">
      <c r="A111" s="1562"/>
      <c r="B111" s="1562"/>
      <c r="C111" s="1562"/>
      <c r="D111" s="1562"/>
      <c r="E111" s="1562"/>
      <c r="F111" s="1562"/>
      <c r="G111" s="1562"/>
      <c r="H111" s="1562"/>
      <c r="I111" s="1562"/>
      <c r="J111" s="1562"/>
      <c r="K111" s="1562"/>
      <c r="L111" s="1562"/>
      <c r="M111" s="1562"/>
      <c r="N111" s="1562"/>
      <c r="O111" s="1562"/>
      <c r="P111" s="1562"/>
      <c r="Q111" s="1562"/>
      <c r="R111" s="1562"/>
      <c r="S111" s="1562"/>
      <c r="T111" s="1562"/>
      <c r="U111" s="1562"/>
    </row>
    <row r="112" spans="1:21">
      <c r="A112" s="1562"/>
      <c r="B112" s="1562"/>
      <c r="C112" s="1562"/>
      <c r="D112" s="1562"/>
      <c r="E112" s="1562"/>
      <c r="F112" s="1562"/>
      <c r="G112" s="1562"/>
      <c r="H112" s="1562"/>
      <c r="I112" s="1562"/>
      <c r="J112" s="1562"/>
      <c r="K112" s="1562"/>
      <c r="L112" s="1562"/>
      <c r="M112" s="1562"/>
      <c r="N112" s="1562"/>
      <c r="O112" s="1562"/>
      <c r="P112" s="1562"/>
      <c r="Q112" s="1562"/>
      <c r="R112" s="1562"/>
      <c r="S112" s="1562"/>
      <c r="T112" s="1562"/>
      <c r="U112" s="1562"/>
    </row>
    <row r="113" spans="1:21">
      <c r="A113" s="1562"/>
      <c r="B113" s="1562"/>
      <c r="C113" s="1562"/>
      <c r="D113" s="1562"/>
      <c r="E113" s="1562"/>
      <c r="F113" s="1562"/>
      <c r="G113" s="1562"/>
      <c r="H113" s="1562"/>
      <c r="I113" s="1562"/>
      <c r="J113" s="1562"/>
      <c r="K113" s="1562"/>
      <c r="L113" s="1562"/>
      <c r="M113" s="1562"/>
      <c r="N113" s="1562"/>
      <c r="O113" s="1562"/>
      <c r="P113" s="1562"/>
      <c r="Q113" s="1562"/>
      <c r="R113" s="1562"/>
      <c r="S113" s="1562"/>
      <c r="T113" s="1562"/>
      <c r="U113" s="1562"/>
    </row>
    <row r="114" spans="1:21">
      <c r="A114" s="1562"/>
      <c r="B114" s="1562"/>
      <c r="C114" s="1562"/>
      <c r="D114" s="1562"/>
      <c r="E114" s="1562"/>
      <c r="F114" s="1562"/>
      <c r="G114" s="1562"/>
      <c r="H114" s="1562"/>
      <c r="I114" s="1562"/>
      <c r="J114" s="1562"/>
      <c r="K114" s="1562"/>
      <c r="L114" s="1562"/>
      <c r="M114" s="1562"/>
      <c r="N114" s="1562"/>
      <c r="O114" s="1562"/>
      <c r="P114" s="1562"/>
      <c r="Q114" s="1562"/>
      <c r="R114" s="1562"/>
      <c r="S114" s="1562"/>
      <c r="T114" s="1562"/>
      <c r="U114" s="1562"/>
    </row>
    <row r="115" spans="1:21">
      <c r="A115" s="1562"/>
      <c r="B115" s="1562"/>
      <c r="C115" s="1562"/>
      <c r="D115" s="1562"/>
      <c r="E115" s="1562"/>
      <c r="F115" s="1562"/>
      <c r="G115" s="1562"/>
      <c r="H115" s="1562"/>
      <c r="I115" s="1562"/>
      <c r="J115" s="1562"/>
      <c r="K115" s="1562"/>
      <c r="L115" s="1562"/>
      <c r="M115" s="1562"/>
      <c r="N115" s="1562"/>
      <c r="O115" s="1562"/>
      <c r="P115" s="1562"/>
      <c r="Q115" s="1562"/>
      <c r="R115" s="1562"/>
      <c r="S115" s="1562"/>
      <c r="T115" s="1562"/>
      <c r="U115" s="1562"/>
    </row>
    <row r="116" spans="1:21">
      <c r="A116" s="1562"/>
      <c r="B116" s="1562"/>
      <c r="C116" s="1562"/>
      <c r="D116" s="1562"/>
      <c r="E116" s="1562"/>
      <c r="F116" s="1562"/>
      <c r="G116" s="1562"/>
      <c r="H116" s="1562"/>
      <c r="I116" s="1562"/>
      <c r="J116" s="1562"/>
      <c r="K116" s="1562"/>
      <c r="L116" s="1562"/>
      <c r="M116" s="1562"/>
      <c r="N116" s="1562"/>
      <c r="O116" s="1562"/>
      <c r="P116" s="1562"/>
      <c r="Q116" s="1562"/>
      <c r="R116" s="1562"/>
      <c r="S116" s="1562"/>
      <c r="T116" s="1562"/>
      <c r="U116" s="1562"/>
    </row>
    <row r="117" spans="1:21">
      <c r="A117" s="1562"/>
      <c r="B117" s="1562"/>
      <c r="C117" s="1562"/>
      <c r="D117" s="1562"/>
      <c r="E117" s="1562"/>
      <c r="F117" s="1562"/>
      <c r="G117" s="1562"/>
      <c r="H117" s="1562"/>
      <c r="I117" s="1562"/>
      <c r="J117" s="1562"/>
      <c r="K117" s="1562"/>
      <c r="L117" s="1562"/>
      <c r="M117" s="1562"/>
      <c r="N117" s="1562"/>
      <c r="O117" s="1562"/>
      <c r="P117" s="1562"/>
      <c r="Q117" s="1562"/>
      <c r="R117" s="1562"/>
      <c r="S117" s="1562"/>
      <c r="T117" s="1562"/>
      <c r="U117" s="1562"/>
    </row>
    <row r="118" spans="1:21">
      <c r="A118" s="1562"/>
      <c r="B118" s="1562"/>
      <c r="C118" s="1562"/>
      <c r="D118" s="1562"/>
      <c r="E118" s="1562"/>
      <c r="F118" s="1562"/>
      <c r="G118" s="1562"/>
      <c r="H118" s="1562"/>
      <c r="I118" s="1562"/>
      <c r="J118" s="1562"/>
      <c r="K118" s="1562"/>
      <c r="L118" s="1562"/>
      <c r="M118" s="1562"/>
      <c r="N118" s="1562"/>
      <c r="O118" s="1562"/>
      <c r="P118" s="1562"/>
      <c r="Q118" s="1562"/>
      <c r="R118" s="1562"/>
      <c r="S118" s="1562"/>
      <c r="T118" s="1562"/>
      <c r="U118" s="1562"/>
    </row>
    <row r="119" spans="1:21">
      <c r="A119" s="1562"/>
      <c r="B119" s="1562"/>
      <c r="C119" s="1562"/>
      <c r="D119" s="1562"/>
      <c r="E119" s="1562"/>
      <c r="F119" s="1562"/>
      <c r="G119" s="1562"/>
      <c r="H119" s="1562"/>
      <c r="I119" s="1562"/>
      <c r="J119" s="1562"/>
      <c r="K119" s="1562"/>
      <c r="L119" s="1562"/>
      <c r="M119" s="1562"/>
      <c r="N119" s="1562"/>
      <c r="O119" s="1562"/>
      <c r="P119" s="1562"/>
      <c r="Q119" s="1562"/>
      <c r="R119" s="1562"/>
      <c r="S119" s="1562"/>
      <c r="T119" s="1562"/>
      <c r="U119" s="1562"/>
    </row>
    <row r="120" spans="1:21">
      <c r="A120" s="1562"/>
      <c r="B120" s="1562"/>
      <c r="C120" s="1562"/>
      <c r="D120" s="1562"/>
      <c r="E120" s="1562"/>
      <c r="F120" s="1562"/>
      <c r="G120" s="1562"/>
      <c r="H120" s="1562"/>
      <c r="I120" s="1562"/>
      <c r="J120" s="1562"/>
      <c r="K120" s="1562"/>
      <c r="L120" s="1562"/>
      <c r="M120" s="1562"/>
      <c r="N120" s="1562"/>
      <c r="O120" s="1562"/>
      <c r="P120" s="1562"/>
      <c r="Q120" s="1562"/>
      <c r="R120" s="1562"/>
      <c r="S120" s="1562"/>
      <c r="T120" s="1562"/>
      <c r="U120" s="1562"/>
    </row>
  </sheetData>
  <pageMargins left="0.7" right="0.7" top="0.75" bottom="0.75" header="0.3" footer="0.3"/>
  <pageSetup paperSize="9" scale="4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AC76"/>
  <sheetViews>
    <sheetView zoomScale="90" zoomScaleNormal="90" workbookViewId="0"/>
  </sheetViews>
  <sheetFormatPr defaultRowHeight="13.2"/>
  <cols>
    <col min="1" max="1" width="5.44140625" style="159" customWidth="1"/>
    <col min="2" max="2" width="71.44140625" style="196" customWidth="1"/>
    <col min="3" max="4" width="20.77734375" style="161" customWidth="1"/>
    <col min="5" max="5" width="20.77734375" style="163" customWidth="1"/>
    <col min="6" max="6" width="14.88671875" style="163" customWidth="1"/>
    <col min="7" max="7" width="14.5546875" style="163" customWidth="1"/>
    <col min="8" max="8" width="16.5546875" style="163" customWidth="1"/>
    <col min="9" max="9" width="14.33203125" style="163" customWidth="1"/>
    <col min="10" max="10" width="15.33203125" style="165" customWidth="1"/>
    <col min="11" max="11" width="14.6640625" style="165" customWidth="1"/>
    <col min="12" max="12" width="16.6640625" style="163" customWidth="1"/>
    <col min="13" max="17" width="9.109375" style="163" customWidth="1"/>
    <col min="18" max="21" width="9.109375" style="163"/>
    <col min="22" max="22" width="9.109375" style="163" customWidth="1"/>
    <col min="23" max="256" width="9.109375" style="163"/>
    <col min="257" max="257" width="2.6640625" style="163" customWidth="1"/>
    <col min="258" max="258" width="114.44140625" style="163" customWidth="1"/>
    <col min="259" max="259" width="0" style="163" hidden="1" customWidth="1"/>
    <col min="260" max="260" width="27.5546875" style="163" customWidth="1"/>
    <col min="261" max="261" width="20" style="163" customWidth="1"/>
    <col min="262" max="262" width="18.33203125" style="163" customWidth="1"/>
    <col min="263" max="263" width="20.109375" style="163" customWidth="1"/>
    <col min="264" max="264" width="10.6640625" style="163" customWidth="1"/>
    <col min="265" max="265" width="14.44140625" style="163" bestFit="1" customWidth="1"/>
    <col min="266" max="266" width="10.6640625" style="163" customWidth="1"/>
    <col min="267" max="267" width="12.6640625" style="163" bestFit="1" customWidth="1"/>
    <col min="268" max="270" width="8.44140625" style="163" customWidth="1"/>
    <col min="271" max="273" width="13" style="163" customWidth="1"/>
    <col min="274" max="277" width="9.109375" style="163"/>
    <col min="278" max="278" width="8.6640625" style="163" customWidth="1"/>
    <col min="279" max="512" width="9.109375" style="163"/>
    <col min="513" max="513" width="2.6640625" style="163" customWidth="1"/>
    <col min="514" max="514" width="114.44140625" style="163" customWidth="1"/>
    <col min="515" max="515" width="0" style="163" hidden="1" customWidth="1"/>
    <col min="516" max="516" width="27.5546875" style="163" customWidth="1"/>
    <col min="517" max="517" width="20" style="163" customWidth="1"/>
    <col min="518" max="518" width="18.33203125" style="163" customWidth="1"/>
    <col min="519" max="519" width="20.109375" style="163" customWidth="1"/>
    <col min="520" max="520" width="10.6640625" style="163" customWidth="1"/>
    <col min="521" max="521" width="14.44140625" style="163" bestFit="1" customWidth="1"/>
    <col min="522" max="522" width="10.6640625" style="163" customWidth="1"/>
    <col min="523" max="523" width="12.6640625" style="163" bestFit="1" customWidth="1"/>
    <col min="524" max="526" width="8.44140625" style="163" customWidth="1"/>
    <col min="527" max="529" width="13" style="163" customWidth="1"/>
    <col min="530" max="533" width="9.109375" style="163"/>
    <col min="534" max="534" width="8.6640625" style="163" customWidth="1"/>
    <col min="535" max="768" width="9.109375" style="163"/>
    <col min="769" max="769" width="2.6640625" style="163" customWidth="1"/>
    <col min="770" max="770" width="114.44140625" style="163" customWidth="1"/>
    <col min="771" max="771" width="0" style="163" hidden="1" customWidth="1"/>
    <col min="772" max="772" width="27.5546875" style="163" customWidth="1"/>
    <col min="773" max="773" width="20" style="163" customWidth="1"/>
    <col min="774" max="774" width="18.33203125" style="163" customWidth="1"/>
    <col min="775" max="775" width="20.109375" style="163" customWidth="1"/>
    <col min="776" max="776" width="10.6640625" style="163" customWidth="1"/>
    <col min="777" max="777" width="14.44140625" style="163" bestFit="1" customWidth="1"/>
    <col min="778" max="778" width="10.6640625" style="163" customWidth="1"/>
    <col min="779" max="779" width="12.6640625" style="163" bestFit="1" customWidth="1"/>
    <col min="780" max="782" width="8.44140625" style="163" customWidth="1"/>
    <col min="783" max="785" width="13" style="163" customWidth="1"/>
    <col min="786" max="789" width="9.109375" style="163"/>
    <col min="790" max="790" width="8.6640625" style="163" customWidth="1"/>
    <col min="791" max="1024" width="9.109375" style="163"/>
    <col min="1025" max="1025" width="2.6640625" style="163" customWidth="1"/>
    <col min="1026" max="1026" width="114.44140625" style="163" customWidth="1"/>
    <col min="1027" max="1027" width="0" style="163" hidden="1" customWidth="1"/>
    <col min="1028" max="1028" width="27.5546875" style="163" customWidth="1"/>
    <col min="1029" max="1029" width="20" style="163" customWidth="1"/>
    <col min="1030" max="1030" width="18.33203125" style="163" customWidth="1"/>
    <col min="1031" max="1031" width="20.109375" style="163" customWidth="1"/>
    <col min="1032" max="1032" width="10.6640625" style="163" customWidth="1"/>
    <col min="1033" max="1033" width="14.44140625" style="163" bestFit="1" customWidth="1"/>
    <col min="1034" max="1034" width="10.6640625" style="163" customWidth="1"/>
    <col min="1035" max="1035" width="12.6640625" style="163" bestFit="1" customWidth="1"/>
    <col min="1036" max="1038" width="8.44140625" style="163" customWidth="1"/>
    <col min="1039" max="1041" width="13" style="163" customWidth="1"/>
    <col min="1042" max="1045" width="9.109375" style="163"/>
    <col min="1046" max="1046" width="8.6640625" style="163" customWidth="1"/>
    <col min="1047" max="1280" width="9.109375" style="163"/>
    <col min="1281" max="1281" width="2.6640625" style="163" customWidth="1"/>
    <col min="1282" max="1282" width="114.44140625" style="163" customWidth="1"/>
    <col min="1283" max="1283" width="0" style="163" hidden="1" customWidth="1"/>
    <col min="1284" max="1284" width="27.5546875" style="163" customWidth="1"/>
    <col min="1285" max="1285" width="20" style="163" customWidth="1"/>
    <col min="1286" max="1286" width="18.33203125" style="163" customWidth="1"/>
    <col min="1287" max="1287" width="20.109375" style="163" customWidth="1"/>
    <col min="1288" max="1288" width="10.6640625" style="163" customWidth="1"/>
    <col min="1289" max="1289" width="14.44140625" style="163" bestFit="1" customWidth="1"/>
    <col min="1290" max="1290" width="10.6640625" style="163" customWidth="1"/>
    <col min="1291" max="1291" width="12.6640625" style="163" bestFit="1" customWidth="1"/>
    <col min="1292" max="1294" width="8.44140625" style="163" customWidth="1"/>
    <col min="1295" max="1297" width="13" style="163" customWidth="1"/>
    <col min="1298" max="1301" width="9.109375" style="163"/>
    <col min="1302" max="1302" width="8.6640625" style="163" customWidth="1"/>
    <col min="1303" max="1536" width="9.109375" style="163"/>
    <col min="1537" max="1537" width="2.6640625" style="163" customWidth="1"/>
    <col min="1538" max="1538" width="114.44140625" style="163" customWidth="1"/>
    <col min="1539" max="1539" width="0" style="163" hidden="1" customWidth="1"/>
    <col min="1540" max="1540" width="27.5546875" style="163" customWidth="1"/>
    <col min="1541" max="1541" width="20" style="163" customWidth="1"/>
    <col min="1542" max="1542" width="18.33203125" style="163" customWidth="1"/>
    <col min="1543" max="1543" width="20.109375" style="163" customWidth="1"/>
    <col min="1544" max="1544" width="10.6640625" style="163" customWidth="1"/>
    <col min="1545" max="1545" width="14.44140625" style="163" bestFit="1" customWidth="1"/>
    <col min="1546" max="1546" width="10.6640625" style="163" customWidth="1"/>
    <col min="1547" max="1547" width="12.6640625" style="163" bestFit="1" customWidth="1"/>
    <col min="1548" max="1550" width="8.44140625" style="163" customWidth="1"/>
    <col min="1551" max="1553" width="13" style="163" customWidth="1"/>
    <col min="1554" max="1557" width="9.109375" style="163"/>
    <col min="1558" max="1558" width="8.6640625" style="163" customWidth="1"/>
    <col min="1559" max="1792" width="9.109375" style="163"/>
    <col min="1793" max="1793" width="2.6640625" style="163" customWidth="1"/>
    <col min="1794" max="1794" width="114.44140625" style="163" customWidth="1"/>
    <col min="1795" max="1795" width="0" style="163" hidden="1" customWidth="1"/>
    <col min="1796" max="1796" width="27.5546875" style="163" customWidth="1"/>
    <col min="1797" max="1797" width="20" style="163" customWidth="1"/>
    <col min="1798" max="1798" width="18.33203125" style="163" customWidth="1"/>
    <col min="1799" max="1799" width="20.109375" style="163" customWidth="1"/>
    <col min="1800" max="1800" width="10.6640625" style="163" customWidth="1"/>
    <col min="1801" max="1801" width="14.44140625" style="163" bestFit="1" customWidth="1"/>
    <col min="1802" max="1802" width="10.6640625" style="163" customWidth="1"/>
    <col min="1803" max="1803" width="12.6640625" style="163" bestFit="1" customWidth="1"/>
    <col min="1804" max="1806" width="8.44140625" style="163" customWidth="1"/>
    <col min="1807" max="1809" width="13" style="163" customWidth="1"/>
    <col min="1810" max="1813" width="9.109375" style="163"/>
    <col min="1814" max="1814" width="8.6640625" style="163" customWidth="1"/>
    <col min="1815" max="2048" width="9.109375" style="163"/>
    <col min="2049" max="2049" width="2.6640625" style="163" customWidth="1"/>
    <col min="2050" max="2050" width="114.44140625" style="163" customWidth="1"/>
    <col min="2051" max="2051" width="0" style="163" hidden="1" customWidth="1"/>
    <col min="2052" max="2052" width="27.5546875" style="163" customWidth="1"/>
    <col min="2053" max="2053" width="20" style="163" customWidth="1"/>
    <col min="2054" max="2054" width="18.33203125" style="163" customWidth="1"/>
    <col min="2055" max="2055" width="20.109375" style="163" customWidth="1"/>
    <col min="2056" max="2056" width="10.6640625" style="163" customWidth="1"/>
    <col min="2057" max="2057" width="14.44140625" style="163" bestFit="1" customWidth="1"/>
    <col min="2058" max="2058" width="10.6640625" style="163" customWidth="1"/>
    <col min="2059" max="2059" width="12.6640625" style="163" bestFit="1" customWidth="1"/>
    <col min="2060" max="2062" width="8.44140625" style="163" customWidth="1"/>
    <col min="2063" max="2065" width="13" style="163" customWidth="1"/>
    <col min="2066" max="2069" width="9.109375" style="163"/>
    <col min="2070" max="2070" width="8.6640625" style="163" customWidth="1"/>
    <col min="2071" max="2304" width="9.109375" style="163"/>
    <col min="2305" max="2305" width="2.6640625" style="163" customWidth="1"/>
    <col min="2306" max="2306" width="114.44140625" style="163" customWidth="1"/>
    <col min="2307" max="2307" width="0" style="163" hidden="1" customWidth="1"/>
    <col min="2308" max="2308" width="27.5546875" style="163" customWidth="1"/>
    <col min="2309" max="2309" width="20" style="163" customWidth="1"/>
    <col min="2310" max="2310" width="18.33203125" style="163" customWidth="1"/>
    <col min="2311" max="2311" width="20.109375" style="163" customWidth="1"/>
    <col min="2312" max="2312" width="10.6640625" style="163" customWidth="1"/>
    <col min="2313" max="2313" width="14.44140625" style="163" bestFit="1" customWidth="1"/>
    <col min="2314" max="2314" width="10.6640625" style="163" customWidth="1"/>
    <col min="2315" max="2315" width="12.6640625" style="163" bestFit="1" customWidth="1"/>
    <col min="2316" max="2318" width="8.44140625" style="163" customWidth="1"/>
    <col min="2319" max="2321" width="13" style="163" customWidth="1"/>
    <col min="2322" max="2325" width="9.109375" style="163"/>
    <col min="2326" max="2326" width="8.6640625" style="163" customWidth="1"/>
    <col min="2327" max="2560" width="9.109375" style="163"/>
    <col min="2561" max="2561" width="2.6640625" style="163" customWidth="1"/>
    <col min="2562" max="2562" width="114.44140625" style="163" customWidth="1"/>
    <col min="2563" max="2563" width="0" style="163" hidden="1" customWidth="1"/>
    <col min="2564" max="2564" width="27.5546875" style="163" customWidth="1"/>
    <col min="2565" max="2565" width="20" style="163" customWidth="1"/>
    <col min="2566" max="2566" width="18.33203125" style="163" customWidth="1"/>
    <col min="2567" max="2567" width="20.109375" style="163" customWidth="1"/>
    <col min="2568" max="2568" width="10.6640625" style="163" customWidth="1"/>
    <col min="2569" max="2569" width="14.44140625" style="163" bestFit="1" customWidth="1"/>
    <col min="2570" max="2570" width="10.6640625" style="163" customWidth="1"/>
    <col min="2571" max="2571" width="12.6640625" style="163" bestFit="1" customWidth="1"/>
    <col min="2572" max="2574" width="8.44140625" style="163" customWidth="1"/>
    <col min="2575" max="2577" width="13" style="163" customWidth="1"/>
    <col min="2578" max="2581" width="9.109375" style="163"/>
    <col min="2582" max="2582" width="8.6640625" style="163" customWidth="1"/>
    <col min="2583" max="2816" width="9.109375" style="163"/>
    <col min="2817" max="2817" width="2.6640625" style="163" customWidth="1"/>
    <col min="2818" max="2818" width="114.44140625" style="163" customWidth="1"/>
    <col min="2819" max="2819" width="0" style="163" hidden="1" customWidth="1"/>
    <col min="2820" max="2820" width="27.5546875" style="163" customWidth="1"/>
    <col min="2821" max="2821" width="20" style="163" customWidth="1"/>
    <col min="2822" max="2822" width="18.33203125" style="163" customWidth="1"/>
    <col min="2823" max="2823" width="20.109375" style="163" customWidth="1"/>
    <col min="2824" max="2824" width="10.6640625" style="163" customWidth="1"/>
    <col min="2825" max="2825" width="14.44140625" style="163" bestFit="1" customWidth="1"/>
    <col min="2826" max="2826" width="10.6640625" style="163" customWidth="1"/>
    <col min="2827" max="2827" width="12.6640625" style="163" bestFit="1" customWidth="1"/>
    <col min="2828" max="2830" width="8.44140625" style="163" customWidth="1"/>
    <col min="2831" max="2833" width="13" style="163" customWidth="1"/>
    <col min="2834" max="2837" width="9.109375" style="163"/>
    <col min="2838" max="2838" width="8.6640625" style="163" customWidth="1"/>
    <col min="2839" max="3072" width="9.109375" style="163"/>
    <col min="3073" max="3073" width="2.6640625" style="163" customWidth="1"/>
    <col min="3074" max="3074" width="114.44140625" style="163" customWidth="1"/>
    <col min="3075" max="3075" width="0" style="163" hidden="1" customWidth="1"/>
    <col min="3076" max="3076" width="27.5546875" style="163" customWidth="1"/>
    <col min="3077" max="3077" width="20" style="163" customWidth="1"/>
    <col min="3078" max="3078" width="18.33203125" style="163" customWidth="1"/>
    <col min="3079" max="3079" width="20.109375" style="163" customWidth="1"/>
    <col min="3080" max="3080" width="10.6640625" style="163" customWidth="1"/>
    <col min="3081" max="3081" width="14.44140625" style="163" bestFit="1" customWidth="1"/>
    <col min="3082" max="3082" width="10.6640625" style="163" customWidth="1"/>
    <col min="3083" max="3083" width="12.6640625" style="163" bestFit="1" customWidth="1"/>
    <col min="3084" max="3086" width="8.44140625" style="163" customWidth="1"/>
    <col min="3087" max="3089" width="13" style="163" customWidth="1"/>
    <col min="3090" max="3093" width="9.109375" style="163"/>
    <col min="3094" max="3094" width="8.6640625" style="163" customWidth="1"/>
    <col min="3095" max="3328" width="9.109375" style="163"/>
    <col min="3329" max="3329" width="2.6640625" style="163" customWidth="1"/>
    <col min="3330" max="3330" width="114.44140625" style="163" customWidth="1"/>
    <col min="3331" max="3331" width="0" style="163" hidden="1" customWidth="1"/>
    <col min="3332" max="3332" width="27.5546875" style="163" customWidth="1"/>
    <col min="3333" max="3333" width="20" style="163" customWidth="1"/>
    <col min="3334" max="3334" width="18.33203125" style="163" customWidth="1"/>
    <col min="3335" max="3335" width="20.109375" style="163" customWidth="1"/>
    <col min="3336" max="3336" width="10.6640625" style="163" customWidth="1"/>
    <col min="3337" max="3337" width="14.44140625" style="163" bestFit="1" customWidth="1"/>
    <col min="3338" max="3338" width="10.6640625" style="163" customWidth="1"/>
    <col min="3339" max="3339" width="12.6640625" style="163" bestFit="1" customWidth="1"/>
    <col min="3340" max="3342" width="8.44140625" style="163" customWidth="1"/>
    <col min="3343" max="3345" width="13" style="163" customWidth="1"/>
    <col min="3346" max="3349" width="9.109375" style="163"/>
    <col min="3350" max="3350" width="8.6640625" style="163" customWidth="1"/>
    <col min="3351" max="3584" width="9.109375" style="163"/>
    <col min="3585" max="3585" width="2.6640625" style="163" customWidth="1"/>
    <col min="3586" max="3586" width="114.44140625" style="163" customWidth="1"/>
    <col min="3587" max="3587" width="0" style="163" hidden="1" customWidth="1"/>
    <col min="3588" max="3588" width="27.5546875" style="163" customWidth="1"/>
    <col min="3589" max="3589" width="20" style="163" customWidth="1"/>
    <col min="3590" max="3590" width="18.33203125" style="163" customWidth="1"/>
    <col min="3591" max="3591" width="20.109375" style="163" customWidth="1"/>
    <col min="3592" max="3592" width="10.6640625" style="163" customWidth="1"/>
    <col min="3593" max="3593" width="14.44140625" style="163" bestFit="1" customWidth="1"/>
    <col min="3594" max="3594" width="10.6640625" style="163" customWidth="1"/>
    <col min="3595" max="3595" width="12.6640625" style="163" bestFit="1" customWidth="1"/>
    <col min="3596" max="3598" width="8.44140625" style="163" customWidth="1"/>
    <col min="3599" max="3601" width="13" style="163" customWidth="1"/>
    <col min="3602" max="3605" width="9.109375" style="163"/>
    <col min="3606" max="3606" width="8.6640625" style="163" customWidth="1"/>
    <col min="3607" max="3840" width="9.109375" style="163"/>
    <col min="3841" max="3841" width="2.6640625" style="163" customWidth="1"/>
    <col min="3842" max="3842" width="114.44140625" style="163" customWidth="1"/>
    <col min="3843" max="3843" width="0" style="163" hidden="1" customWidth="1"/>
    <col min="3844" max="3844" width="27.5546875" style="163" customWidth="1"/>
    <col min="3845" max="3845" width="20" style="163" customWidth="1"/>
    <col min="3846" max="3846" width="18.33203125" style="163" customWidth="1"/>
    <col min="3847" max="3847" width="20.109375" style="163" customWidth="1"/>
    <col min="3848" max="3848" width="10.6640625" style="163" customWidth="1"/>
    <col min="3849" max="3849" width="14.44140625" style="163" bestFit="1" customWidth="1"/>
    <col min="3850" max="3850" width="10.6640625" style="163" customWidth="1"/>
    <col min="3851" max="3851" width="12.6640625" style="163" bestFit="1" customWidth="1"/>
    <col min="3852" max="3854" width="8.44140625" style="163" customWidth="1"/>
    <col min="3855" max="3857" width="13" style="163" customWidth="1"/>
    <col min="3858" max="3861" width="9.109375" style="163"/>
    <col min="3862" max="3862" width="8.6640625" style="163" customWidth="1"/>
    <col min="3863" max="4096" width="9.109375" style="163"/>
    <col min="4097" max="4097" width="2.6640625" style="163" customWidth="1"/>
    <col min="4098" max="4098" width="114.44140625" style="163" customWidth="1"/>
    <col min="4099" max="4099" width="0" style="163" hidden="1" customWidth="1"/>
    <col min="4100" max="4100" width="27.5546875" style="163" customWidth="1"/>
    <col min="4101" max="4101" width="20" style="163" customWidth="1"/>
    <col min="4102" max="4102" width="18.33203125" style="163" customWidth="1"/>
    <col min="4103" max="4103" width="20.109375" style="163" customWidth="1"/>
    <col min="4104" max="4104" width="10.6640625" style="163" customWidth="1"/>
    <col min="4105" max="4105" width="14.44140625" style="163" bestFit="1" customWidth="1"/>
    <col min="4106" max="4106" width="10.6640625" style="163" customWidth="1"/>
    <col min="4107" max="4107" width="12.6640625" style="163" bestFit="1" customWidth="1"/>
    <col min="4108" max="4110" width="8.44140625" style="163" customWidth="1"/>
    <col min="4111" max="4113" width="13" style="163" customWidth="1"/>
    <col min="4114" max="4117" width="9.109375" style="163"/>
    <col min="4118" max="4118" width="8.6640625" style="163" customWidth="1"/>
    <col min="4119" max="4352" width="9.109375" style="163"/>
    <col min="4353" max="4353" width="2.6640625" style="163" customWidth="1"/>
    <col min="4354" max="4354" width="114.44140625" style="163" customWidth="1"/>
    <col min="4355" max="4355" width="0" style="163" hidden="1" customWidth="1"/>
    <col min="4356" max="4356" width="27.5546875" style="163" customWidth="1"/>
    <col min="4357" max="4357" width="20" style="163" customWidth="1"/>
    <col min="4358" max="4358" width="18.33203125" style="163" customWidth="1"/>
    <col min="4359" max="4359" width="20.109375" style="163" customWidth="1"/>
    <col min="4360" max="4360" width="10.6640625" style="163" customWidth="1"/>
    <col min="4361" max="4361" width="14.44140625" style="163" bestFit="1" customWidth="1"/>
    <col min="4362" max="4362" width="10.6640625" style="163" customWidth="1"/>
    <col min="4363" max="4363" width="12.6640625" style="163" bestFit="1" customWidth="1"/>
    <col min="4364" max="4366" width="8.44140625" style="163" customWidth="1"/>
    <col min="4367" max="4369" width="13" style="163" customWidth="1"/>
    <col min="4370" max="4373" width="9.109375" style="163"/>
    <col min="4374" max="4374" width="8.6640625" style="163" customWidth="1"/>
    <col min="4375" max="4608" width="9.109375" style="163"/>
    <col min="4609" max="4609" width="2.6640625" style="163" customWidth="1"/>
    <col min="4610" max="4610" width="114.44140625" style="163" customWidth="1"/>
    <col min="4611" max="4611" width="0" style="163" hidden="1" customWidth="1"/>
    <col min="4612" max="4612" width="27.5546875" style="163" customWidth="1"/>
    <col min="4613" max="4613" width="20" style="163" customWidth="1"/>
    <col min="4614" max="4614" width="18.33203125" style="163" customWidth="1"/>
    <col min="4615" max="4615" width="20.109375" style="163" customWidth="1"/>
    <col min="4616" max="4616" width="10.6640625" style="163" customWidth="1"/>
    <col min="4617" max="4617" width="14.44140625" style="163" bestFit="1" customWidth="1"/>
    <col min="4618" max="4618" width="10.6640625" style="163" customWidth="1"/>
    <col min="4619" max="4619" width="12.6640625" style="163" bestFit="1" customWidth="1"/>
    <col min="4620" max="4622" width="8.44140625" style="163" customWidth="1"/>
    <col min="4623" max="4625" width="13" style="163" customWidth="1"/>
    <col min="4626" max="4629" width="9.109375" style="163"/>
    <col min="4630" max="4630" width="8.6640625" style="163" customWidth="1"/>
    <col min="4631" max="4864" width="9.109375" style="163"/>
    <col min="4865" max="4865" width="2.6640625" style="163" customWidth="1"/>
    <col min="4866" max="4866" width="114.44140625" style="163" customWidth="1"/>
    <col min="4867" max="4867" width="0" style="163" hidden="1" customWidth="1"/>
    <col min="4868" max="4868" width="27.5546875" style="163" customWidth="1"/>
    <col min="4869" max="4869" width="20" style="163" customWidth="1"/>
    <col min="4870" max="4870" width="18.33203125" style="163" customWidth="1"/>
    <col min="4871" max="4871" width="20.109375" style="163" customWidth="1"/>
    <col min="4872" max="4872" width="10.6640625" style="163" customWidth="1"/>
    <col min="4873" max="4873" width="14.44140625" style="163" bestFit="1" customWidth="1"/>
    <col min="4874" max="4874" width="10.6640625" style="163" customWidth="1"/>
    <col min="4875" max="4875" width="12.6640625" style="163" bestFit="1" customWidth="1"/>
    <col min="4876" max="4878" width="8.44140625" style="163" customWidth="1"/>
    <col min="4879" max="4881" width="13" style="163" customWidth="1"/>
    <col min="4882" max="4885" width="9.109375" style="163"/>
    <col min="4886" max="4886" width="8.6640625" style="163" customWidth="1"/>
    <col min="4887" max="5120" width="9.109375" style="163"/>
    <col min="5121" max="5121" width="2.6640625" style="163" customWidth="1"/>
    <col min="5122" max="5122" width="114.44140625" style="163" customWidth="1"/>
    <col min="5123" max="5123" width="0" style="163" hidden="1" customWidth="1"/>
    <col min="5124" max="5124" width="27.5546875" style="163" customWidth="1"/>
    <col min="5125" max="5125" width="20" style="163" customWidth="1"/>
    <col min="5126" max="5126" width="18.33203125" style="163" customWidth="1"/>
    <col min="5127" max="5127" width="20.109375" style="163" customWidth="1"/>
    <col min="5128" max="5128" width="10.6640625" style="163" customWidth="1"/>
    <col min="5129" max="5129" width="14.44140625" style="163" bestFit="1" customWidth="1"/>
    <col min="5130" max="5130" width="10.6640625" style="163" customWidth="1"/>
    <col min="5131" max="5131" width="12.6640625" style="163" bestFit="1" customWidth="1"/>
    <col min="5132" max="5134" width="8.44140625" style="163" customWidth="1"/>
    <col min="5135" max="5137" width="13" style="163" customWidth="1"/>
    <col min="5138" max="5141" width="9.109375" style="163"/>
    <col min="5142" max="5142" width="8.6640625" style="163" customWidth="1"/>
    <col min="5143" max="5376" width="9.109375" style="163"/>
    <col min="5377" max="5377" width="2.6640625" style="163" customWidth="1"/>
    <col min="5378" max="5378" width="114.44140625" style="163" customWidth="1"/>
    <col min="5379" max="5379" width="0" style="163" hidden="1" customWidth="1"/>
    <col min="5380" max="5380" width="27.5546875" style="163" customWidth="1"/>
    <col min="5381" max="5381" width="20" style="163" customWidth="1"/>
    <col min="5382" max="5382" width="18.33203125" style="163" customWidth="1"/>
    <col min="5383" max="5383" width="20.109375" style="163" customWidth="1"/>
    <col min="5384" max="5384" width="10.6640625" style="163" customWidth="1"/>
    <col min="5385" max="5385" width="14.44140625" style="163" bestFit="1" customWidth="1"/>
    <col min="5386" max="5386" width="10.6640625" style="163" customWidth="1"/>
    <col min="5387" max="5387" width="12.6640625" style="163" bestFit="1" customWidth="1"/>
    <col min="5388" max="5390" width="8.44140625" style="163" customWidth="1"/>
    <col min="5391" max="5393" width="13" style="163" customWidth="1"/>
    <col min="5394" max="5397" width="9.109375" style="163"/>
    <col min="5398" max="5398" width="8.6640625" style="163" customWidth="1"/>
    <col min="5399" max="5632" width="9.109375" style="163"/>
    <col min="5633" max="5633" width="2.6640625" style="163" customWidth="1"/>
    <col min="5634" max="5634" width="114.44140625" style="163" customWidth="1"/>
    <col min="5635" max="5635" width="0" style="163" hidden="1" customWidth="1"/>
    <col min="5636" max="5636" width="27.5546875" style="163" customWidth="1"/>
    <col min="5637" max="5637" width="20" style="163" customWidth="1"/>
    <col min="5638" max="5638" width="18.33203125" style="163" customWidth="1"/>
    <col min="5639" max="5639" width="20.109375" style="163" customWidth="1"/>
    <col min="5640" max="5640" width="10.6640625" style="163" customWidth="1"/>
    <col min="5641" max="5641" width="14.44140625" style="163" bestFit="1" customWidth="1"/>
    <col min="5642" max="5642" width="10.6640625" style="163" customWidth="1"/>
    <col min="5643" max="5643" width="12.6640625" style="163" bestFit="1" customWidth="1"/>
    <col min="5644" max="5646" width="8.44140625" style="163" customWidth="1"/>
    <col min="5647" max="5649" width="13" style="163" customWidth="1"/>
    <col min="5650" max="5653" width="9.109375" style="163"/>
    <col min="5654" max="5654" width="8.6640625" style="163" customWidth="1"/>
    <col min="5655" max="5888" width="9.109375" style="163"/>
    <col min="5889" max="5889" width="2.6640625" style="163" customWidth="1"/>
    <col min="5890" max="5890" width="114.44140625" style="163" customWidth="1"/>
    <col min="5891" max="5891" width="0" style="163" hidden="1" customWidth="1"/>
    <col min="5892" max="5892" width="27.5546875" style="163" customWidth="1"/>
    <col min="5893" max="5893" width="20" style="163" customWidth="1"/>
    <col min="5894" max="5894" width="18.33203125" style="163" customWidth="1"/>
    <col min="5895" max="5895" width="20.109375" style="163" customWidth="1"/>
    <col min="5896" max="5896" width="10.6640625" style="163" customWidth="1"/>
    <col min="5897" max="5897" width="14.44140625" style="163" bestFit="1" customWidth="1"/>
    <col min="5898" max="5898" width="10.6640625" style="163" customWidth="1"/>
    <col min="5899" max="5899" width="12.6640625" style="163" bestFit="1" customWidth="1"/>
    <col min="5900" max="5902" width="8.44140625" style="163" customWidth="1"/>
    <col min="5903" max="5905" width="13" style="163" customWidth="1"/>
    <col min="5906" max="5909" width="9.109375" style="163"/>
    <col min="5910" max="5910" width="8.6640625" style="163" customWidth="1"/>
    <col min="5911" max="6144" width="9.109375" style="163"/>
    <col min="6145" max="6145" width="2.6640625" style="163" customWidth="1"/>
    <col min="6146" max="6146" width="114.44140625" style="163" customWidth="1"/>
    <col min="6147" max="6147" width="0" style="163" hidden="1" customWidth="1"/>
    <col min="6148" max="6148" width="27.5546875" style="163" customWidth="1"/>
    <col min="6149" max="6149" width="20" style="163" customWidth="1"/>
    <col min="6150" max="6150" width="18.33203125" style="163" customWidth="1"/>
    <col min="6151" max="6151" width="20.109375" style="163" customWidth="1"/>
    <col min="6152" max="6152" width="10.6640625" style="163" customWidth="1"/>
    <col min="6153" max="6153" width="14.44140625" style="163" bestFit="1" customWidth="1"/>
    <col min="6154" max="6154" width="10.6640625" style="163" customWidth="1"/>
    <col min="6155" max="6155" width="12.6640625" style="163" bestFit="1" customWidth="1"/>
    <col min="6156" max="6158" width="8.44140625" style="163" customWidth="1"/>
    <col min="6159" max="6161" width="13" style="163" customWidth="1"/>
    <col min="6162" max="6165" width="9.109375" style="163"/>
    <col min="6166" max="6166" width="8.6640625" style="163" customWidth="1"/>
    <col min="6167" max="6400" width="9.109375" style="163"/>
    <col min="6401" max="6401" width="2.6640625" style="163" customWidth="1"/>
    <col min="6402" max="6402" width="114.44140625" style="163" customWidth="1"/>
    <col min="6403" max="6403" width="0" style="163" hidden="1" customWidth="1"/>
    <col min="6404" max="6404" width="27.5546875" style="163" customWidth="1"/>
    <col min="6405" max="6405" width="20" style="163" customWidth="1"/>
    <col min="6406" max="6406" width="18.33203125" style="163" customWidth="1"/>
    <col min="6407" max="6407" width="20.109375" style="163" customWidth="1"/>
    <col min="6408" max="6408" width="10.6640625" style="163" customWidth="1"/>
    <col min="6409" max="6409" width="14.44140625" style="163" bestFit="1" customWidth="1"/>
    <col min="6410" max="6410" width="10.6640625" style="163" customWidth="1"/>
    <col min="6411" max="6411" width="12.6640625" style="163" bestFit="1" customWidth="1"/>
    <col min="6412" max="6414" width="8.44140625" style="163" customWidth="1"/>
    <col min="6415" max="6417" width="13" style="163" customWidth="1"/>
    <col min="6418" max="6421" width="9.109375" style="163"/>
    <col min="6422" max="6422" width="8.6640625" style="163" customWidth="1"/>
    <col min="6423" max="6656" width="9.109375" style="163"/>
    <col min="6657" max="6657" width="2.6640625" style="163" customWidth="1"/>
    <col min="6658" max="6658" width="114.44140625" style="163" customWidth="1"/>
    <col min="6659" max="6659" width="0" style="163" hidden="1" customWidth="1"/>
    <col min="6660" max="6660" width="27.5546875" style="163" customWidth="1"/>
    <col min="6661" max="6661" width="20" style="163" customWidth="1"/>
    <col min="6662" max="6662" width="18.33203125" style="163" customWidth="1"/>
    <col min="6663" max="6663" width="20.109375" style="163" customWidth="1"/>
    <col min="6664" max="6664" width="10.6640625" style="163" customWidth="1"/>
    <col min="6665" max="6665" width="14.44140625" style="163" bestFit="1" customWidth="1"/>
    <col min="6666" max="6666" width="10.6640625" style="163" customWidth="1"/>
    <col min="6667" max="6667" width="12.6640625" style="163" bestFit="1" customWidth="1"/>
    <col min="6668" max="6670" width="8.44140625" style="163" customWidth="1"/>
    <col min="6671" max="6673" width="13" style="163" customWidth="1"/>
    <col min="6674" max="6677" width="9.109375" style="163"/>
    <col min="6678" max="6678" width="8.6640625" style="163" customWidth="1"/>
    <col min="6679" max="6912" width="9.109375" style="163"/>
    <col min="6913" max="6913" width="2.6640625" style="163" customWidth="1"/>
    <col min="6914" max="6914" width="114.44140625" style="163" customWidth="1"/>
    <col min="6915" max="6915" width="0" style="163" hidden="1" customWidth="1"/>
    <col min="6916" max="6916" width="27.5546875" style="163" customWidth="1"/>
    <col min="6917" max="6917" width="20" style="163" customWidth="1"/>
    <col min="6918" max="6918" width="18.33203125" style="163" customWidth="1"/>
    <col min="6919" max="6919" width="20.109375" style="163" customWidth="1"/>
    <col min="6920" max="6920" width="10.6640625" style="163" customWidth="1"/>
    <col min="6921" max="6921" width="14.44140625" style="163" bestFit="1" customWidth="1"/>
    <col min="6922" max="6922" width="10.6640625" style="163" customWidth="1"/>
    <col min="6923" max="6923" width="12.6640625" style="163" bestFit="1" customWidth="1"/>
    <col min="6924" max="6926" width="8.44140625" style="163" customWidth="1"/>
    <col min="6927" max="6929" width="13" style="163" customWidth="1"/>
    <col min="6930" max="6933" width="9.109375" style="163"/>
    <col min="6934" max="6934" width="8.6640625" style="163" customWidth="1"/>
    <col min="6935" max="7168" width="9.109375" style="163"/>
    <col min="7169" max="7169" width="2.6640625" style="163" customWidth="1"/>
    <col min="7170" max="7170" width="114.44140625" style="163" customWidth="1"/>
    <col min="7171" max="7171" width="0" style="163" hidden="1" customWidth="1"/>
    <col min="7172" max="7172" width="27.5546875" style="163" customWidth="1"/>
    <col min="7173" max="7173" width="20" style="163" customWidth="1"/>
    <col min="7174" max="7174" width="18.33203125" style="163" customWidth="1"/>
    <col min="7175" max="7175" width="20.109375" style="163" customWidth="1"/>
    <col min="7176" max="7176" width="10.6640625" style="163" customWidth="1"/>
    <col min="7177" max="7177" width="14.44140625" style="163" bestFit="1" customWidth="1"/>
    <col min="7178" max="7178" width="10.6640625" style="163" customWidth="1"/>
    <col min="7179" max="7179" width="12.6640625" style="163" bestFit="1" customWidth="1"/>
    <col min="7180" max="7182" width="8.44140625" style="163" customWidth="1"/>
    <col min="7183" max="7185" width="13" style="163" customWidth="1"/>
    <col min="7186" max="7189" width="9.109375" style="163"/>
    <col min="7190" max="7190" width="8.6640625" style="163" customWidth="1"/>
    <col min="7191" max="7424" width="9.109375" style="163"/>
    <col min="7425" max="7425" width="2.6640625" style="163" customWidth="1"/>
    <col min="7426" max="7426" width="114.44140625" style="163" customWidth="1"/>
    <col min="7427" max="7427" width="0" style="163" hidden="1" customWidth="1"/>
    <col min="7428" max="7428" width="27.5546875" style="163" customWidth="1"/>
    <col min="7429" max="7429" width="20" style="163" customWidth="1"/>
    <col min="7430" max="7430" width="18.33203125" style="163" customWidth="1"/>
    <col min="7431" max="7431" width="20.109375" style="163" customWidth="1"/>
    <col min="7432" max="7432" width="10.6640625" style="163" customWidth="1"/>
    <col min="7433" max="7433" width="14.44140625" style="163" bestFit="1" customWidth="1"/>
    <col min="7434" max="7434" width="10.6640625" style="163" customWidth="1"/>
    <col min="7435" max="7435" width="12.6640625" style="163" bestFit="1" customWidth="1"/>
    <col min="7436" max="7438" width="8.44140625" style="163" customWidth="1"/>
    <col min="7439" max="7441" width="13" style="163" customWidth="1"/>
    <col min="7442" max="7445" width="9.109375" style="163"/>
    <col min="7446" max="7446" width="8.6640625" style="163" customWidth="1"/>
    <col min="7447" max="7680" width="9.109375" style="163"/>
    <col min="7681" max="7681" width="2.6640625" style="163" customWidth="1"/>
    <col min="7682" max="7682" width="114.44140625" style="163" customWidth="1"/>
    <col min="7683" max="7683" width="0" style="163" hidden="1" customWidth="1"/>
    <col min="7684" max="7684" width="27.5546875" style="163" customWidth="1"/>
    <col min="7685" max="7685" width="20" style="163" customWidth="1"/>
    <col min="7686" max="7686" width="18.33203125" style="163" customWidth="1"/>
    <col min="7687" max="7687" width="20.109375" style="163" customWidth="1"/>
    <col min="7688" max="7688" width="10.6640625" style="163" customWidth="1"/>
    <col min="7689" max="7689" width="14.44140625" style="163" bestFit="1" customWidth="1"/>
    <col min="7690" max="7690" width="10.6640625" style="163" customWidth="1"/>
    <col min="7691" max="7691" width="12.6640625" style="163" bestFit="1" customWidth="1"/>
    <col min="7692" max="7694" width="8.44140625" style="163" customWidth="1"/>
    <col min="7695" max="7697" width="13" style="163" customWidth="1"/>
    <col min="7698" max="7701" width="9.109375" style="163"/>
    <col min="7702" max="7702" width="8.6640625" style="163" customWidth="1"/>
    <col min="7703" max="7936" width="9.109375" style="163"/>
    <col min="7937" max="7937" width="2.6640625" style="163" customWidth="1"/>
    <col min="7938" max="7938" width="114.44140625" style="163" customWidth="1"/>
    <col min="7939" max="7939" width="0" style="163" hidden="1" customWidth="1"/>
    <col min="7940" max="7940" width="27.5546875" style="163" customWidth="1"/>
    <col min="7941" max="7941" width="20" style="163" customWidth="1"/>
    <col min="7942" max="7942" width="18.33203125" style="163" customWidth="1"/>
    <col min="7943" max="7943" width="20.109375" style="163" customWidth="1"/>
    <col min="7944" max="7944" width="10.6640625" style="163" customWidth="1"/>
    <col min="7945" max="7945" width="14.44140625" style="163" bestFit="1" customWidth="1"/>
    <col min="7946" max="7946" width="10.6640625" style="163" customWidth="1"/>
    <col min="7947" max="7947" width="12.6640625" style="163" bestFit="1" customWidth="1"/>
    <col min="7948" max="7950" width="8.44140625" style="163" customWidth="1"/>
    <col min="7951" max="7953" width="13" style="163" customWidth="1"/>
    <col min="7954" max="7957" width="9.109375" style="163"/>
    <col min="7958" max="7958" width="8.6640625" style="163" customWidth="1"/>
    <col min="7959" max="8192" width="9.109375" style="163"/>
    <col min="8193" max="8193" width="2.6640625" style="163" customWidth="1"/>
    <col min="8194" max="8194" width="114.44140625" style="163" customWidth="1"/>
    <col min="8195" max="8195" width="0" style="163" hidden="1" customWidth="1"/>
    <col min="8196" max="8196" width="27.5546875" style="163" customWidth="1"/>
    <col min="8197" max="8197" width="20" style="163" customWidth="1"/>
    <col min="8198" max="8198" width="18.33203125" style="163" customWidth="1"/>
    <col min="8199" max="8199" width="20.109375" style="163" customWidth="1"/>
    <col min="8200" max="8200" width="10.6640625" style="163" customWidth="1"/>
    <col min="8201" max="8201" width="14.44140625" style="163" bestFit="1" customWidth="1"/>
    <col min="8202" max="8202" width="10.6640625" style="163" customWidth="1"/>
    <col min="8203" max="8203" width="12.6640625" style="163" bestFit="1" customWidth="1"/>
    <col min="8204" max="8206" width="8.44140625" style="163" customWidth="1"/>
    <col min="8207" max="8209" width="13" style="163" customWidth="1"/>
    <col min="8210" max="8213" width="9.109375" style="163"/>
    <col min="8214" max="8214" width="8.6640625" style="163" customWidth="1"/>
    <col min="8215" max="8448" width="9.109375" style="163"/>
    <col min="8449" max="8449" width="2.6640625" style="163" customWidth="1"/>
    <col min="8450" max="8450" width="114.44140625" style="163" customWidth="1"/>
    <col min="8451" max="8451" width="0" style="163" hidden="1" customWidth="1"/>
    <col min="8452" max="8452" width="27.5546875" style="163" customWidth="1"/>
    <col min="8453" max="8453" width="20" style="163" customWidth="1"/>
    <col min="8454" max="8454" width="18.33203125" style="163" customWidth="1"/>
    <col min="8455" max="8455" width="20.109375" style="163" customWidth="1"/>
    <col min="8456" max="8456" width="10.6640625" style="163" customWidth="1"/>
    <col min="8457" max="8457" width="14.44140625" style="163" bestFit="1" customWidth="1"/>
    <col min="8458" max="8458" width="10.6640625" style="163" customWidth="1"/>
    <col min="8459" max="8459" width="12.6640625" style="163" bestFit="1" customWidth="1"/>
    <col min="8460" max="8462" width="8.44140625" style="163" customWidth="1"/>
    <col min="8463" max="8465" width="13" style="163" customWidth="1"/>
    <col min="8466" max="8469" width="9.109375" style="163"/>
    <col min="8470" max="8470" width="8.6640625" style="163" customWidth="1"/>
    <col min="8471" max="8704" width="9.109375" style="163"/>
    <col min="8705" max="8705" width="2.6640625" style="163" customWidth="1"/>
    <col min="8706" max="8706" width="114.44140625" style="163" customWidth="1"/>
    <col min="8707" max="8707" width="0" style="163" hidden="1" customWidth="1"/>
    <col min="8708" max="8708" width="27.5546875" style="163" customWidth="1"/>
    <col min="8709" max="8709" width="20" style="163" customWidth="1"/>
    <col min="8710" max="8710" width="18.33203125" style="163" customWidth="1"/>
    <col min="8711" max="8711" width="20.109375" style="163" customWidth="1"/>
    <col min="8712" max="8712" width="10.6640625" style="163" customWidth="1"/>
    <col min="8713" max="8713" width="14.44140625" style="163" bestFit="1" customWidth="1"/>
    <col min="8714" max="8714" width="10.6640625" style="163" customWidth="1"/>
    <col min="8715" max="8715" width="12.6640625" style="163" bestFit="1" customWidth="1"/>
    <col min="8716" max="8718" width="8.44140625" style="163" customWidth="1"/>
    <col min="8719" max="8721" width="13" style="163" customWidth="1"/>
    <col min="8722" max="8725" width="9.109375" style="163"/>
    <col min="8726" max="8726" width="8.6640625" style="163" customWidth="1"/>
    <col min="8727" max="8960" width="9.109375" style="163"/>
    <col min="8961" max="8961" width="2.6640625" style="163" customWidth="1"/>
    <col min="8962" max="8962" width="114.44140625" style="163" customWidth="1"/>
    <col min="8963" max="8963" width="0" style="163" hidden="1" customWidth="1"/>
    <col min="8964" max="8964" width="27.5546875" style="163" customWidth="1"/>
    <col min="8965" max="8965" width="20" style="163" customWidth="1"/>
    <col min="8966" max="8966" width="18.33203125" style="163" customWidth="1"/>
    <col min="8967" max="8967" width="20.109375" style="163" customWidth="1"/>
    <col min="8968" max="8968" width="10.6640625" style="163" customWidth="1"/>
    <col min="8969" max="8969" width="14.44140625" style="163" bestFit="1" customWidth="1"/>
    <col min="8970" max="8970" width="10.6640625" style="163" customWidth="1"/>
    <col min="8971" max="8971" width="12.6640625" style="163" bestFit="1" customWidth="1"/>
    <col min="8972" max="8974" width="8.44140625" style="163" customWidth="1"/>
    <col min="8975" max="8977" width="13" style="163" customWidth="1"/>
    <col min="8978" max="8981" width="9.109375" style="163"/>
    <col min="8982" max="8982" width="8.6640625" style="163" customWidth="1"/>
    <col min="8983" max="9216" width="9.109375" style="163"/>
    <col min="9217" max="9217" width="2.6640625" style="163" customWidth="1"/>
    <col min="9218" max="9218" width="114.44140625" style="163" customWidth="1"/>
    <col min="9219" max="9219" width="0" style="163" hidden="1" customWidth="1"/>
    <col min="9220" max="9220" width="27.5546875" style="163" customWidth="1"/>
    <col min="9221" max="9221" width="20" style="163" customWidth="1"/>
    <col min="9222" max="9222" width="18.33203125" style="163" customWidth="1"/>
    <col min="9223" max="9223" width="20.109375" style="163" customWidth="1"/>
    <col min="9224" max="9224" width="10.6640625" style="163" customWidth="1"/>
    <col min="9225" max="9225" width="14.44140625" style="163" bestFit="1" customWidth="1"/>
    <col min="9226" max="9226" width="10.6640625" style="163" customWidth="1"/>
    <col min="9227" max="9227" width="12.6640625" style="163" bestFit="1" customWidth="1"/>
    <col min="9228" max="9230" width="8.44140625" style="163" customWidth="1"/>
    <col min="9231" max="9233" width="13" style="163" customWidth="1"/>
    <col min="9234" max="9237" width="9.109375" style="163"/>
    <col min="9238" max="9238" width="8.6640625" style="163" customWidth="1"/>
    <col min="9239" max="9472" width="9.109375" style="163"/>
    <col min="9473" max="9473" width="2.6640625" style="163" customWidth="1"/>
    <col min="9474" max="9474" width="114.44140625" style="163" customWidth="1"/>
    <col min="9475" max="9475" width="0" style="163" hidden="1" customWidth="1"/>
    <col min="9476" max="9476" width="27.5546875" style="163" customWidth="1"/>
    <col min="9477" max="9477" width="20" style="163" customWidth="1"/>
    <col min="9478" max="9478" width="18.33203125" style="163" customWidth="1"/>
    <col min="9479" max="9479" width="20.109375" style="163" customWidth="1"/>
    <col min="9480" max="9480" width="10.6640625" style="163" customWidth="1"/>
    <col min="9481" max="9481" width="14.44140625" style="163" bestFit="1" customWidth="1"/>
    <col min="9482" max="9482" width="10.6640625" style="163" customWidth="1"/>
    <col min="9483" max="9483" width="12.6640625" style="163" bestFit="1" customWidth="1"/>
    <col min="9484" max="9486" width="8.44140625" style="163" customWidth="1"/>
    <col min="9487" max="9489" width="13" style="163" customWidth="1"/>
    <col min="9490" max="9493" width="9.109375" style="163"/>
    <col min="9494" max="9494" width="8.6640625" style="163" customWidth="1"/>
    <col min="9495" max="9728" width="9.109375" style="163"/>
    <col min="9729" max="9729" width="2.6640625" style="163" customWidth="1"/>
    <col min="9730" max="9730" width="114.44140625" style="163" customWidth="1"/>
    <col min="9731" max="9731" width="0" style="163" hidden="1" customWidth="1"/>
    <col min="9732" max="9732" width="27.5546875" style="163" customWidth="1"/>
    <col min="9733" max="9733" width="20" style="163" customWidth="1"/>
    <col min="9734" max="9734" width="18.33203125" style="163" customWidth="1"/>
    <col min="9735" max="9735" width="20.109375" style="163" customWidth="1"/>
    <col min="9736" max="9736" width="10.6640625" style="163" customWidth="1"/>
    <col min="9737" max="9737" width="14.44140625" style="163" bestFit="1" customWidth="1"/>
    <col min="9738" max="9738" width="10.6640625" style="163" customWidth="1"/>
    <col min="9739" max="9739" width="12.6640625" style="163" bestFit="1" customWidth="1"/>
    <col min="9740" max="9742" width="8.44140625" style="163" customWidth="1"/>
    <col min="9743" max="9745" width="13" style="163" customWidth="1"/>
    <col min="9746" max="9749" width="9.109375" style="163"/>
    <col min="9750" max="9750" width="8.6640625" style="163" customWidth="1"/>
    <col min="9751" max="9984" width="9.109375" style="163"/>
    <col min="9985" max="9985" width="2.6640625" style="163" customWidth="1"/>
    <col min="9986" max="9986" width="114.44140625" style="163" customWidth="1"/>
    <col min="9987" max="9987" width="0" style="163" hidden="1" customWidth="1"/>
    <col min="9988" max="9988" width="27.5546875" style="163" customWidth="1"/>
    <col min="9989" max="9989" width="20" style="163" customWidth="1"/>
    <col min="9990" max="9990" width="18.33203125" style="163" customWidth="1"/>
    <col min="9991" max="9991" width="20.109375" style="163" customWidth="1"/>
    <col min="9992" max="9992" width="10.6640625" style="163" customWidth="1"/>
    <col min="9993" max="9993" width="14.44140625" style="163" bestFit="1" customWidth="1"/>
    <col min="9994" max="9994" width="10.6640625" style="163" customWidth="1"/>
    <col min="9995" max="9995" width="12.6640625" style="163" bestFit="1" customWidth="1"/>
    <col min="9996" max="9998" width="8.44140625" style="163" customWidth="1"/>
    <col min="9999" max="10001" width="13" style="163" customWidth="1"/>
    <col min="10002" max="10005" width="9.109375" style="163"/>
    <col min="10006" max="10006" width="8.6640625" style="163" customWidth="1"/>
    <col min="10007" max="10240" width="9.109375" style="163"/>
    <col min="10241" max="10241" width="2.6640625" style="163" customWidth="1"/>
    <col min="10242" max="10242" width="114.44140625" style="163" customWidth="1"/>
    <col min="10243" max="10243" width="0" style="163" hidden="1" customWidth="1"/>
    <col min="10244" max="10244" width="27.5546875" style="163" customWidth="1"/>
    <col min="10245" max="10245" width="20" style="163" customWidth="1"/>
    <col min="10246" max="10246" width="18.33203125" style="163" customWidth="1"/>
    <col min="10247" max="10247" width="20.109375" style="163" customWidth="1"/>
    <col min="10248" max="10248" width="10.6640625" style="163" customWidth="1"/>
    <col min="10249" max="10249" width="14.44140625" style="163" bestFit="1" customWidth="1"/>
    <col min="10250" max="10250" width="10.6640625" style="163" customWidth="1"/>
    <col min="10251" max="10251" width="12.6640625" style="163" bestFit="1" customWidth="1"/>
    <col min="10252" max="10254" width="8.44140625" style="163" customWidth="1"/>
    <col min="10255" max="10257" width="13" style="163" customWidth="1"/>
    <col min="10258" max="10261" width="9.109375" style="163"/>
    <col min="10262" max="10262" width="8.6640625" style="163" customWidth="1"/>
    <col min="10263" max="10496" width="9.109375" style="163"/>
    <col min="10497" max="10497" width="2.6640625" style="163" customWidth="1"/>
    <col min="10498" max="10498" width="114.44140625" style="163" customWidth="1"/>
    <col min="10499" max="10499" width="0" style="163" hidden="1" customWidth="1"/>
    <col min="10500" max="10500" width="27.5546875" style="163" customWidth="1"/>
    <col min="10501" max="10501" width="20" style="163" customWidth="1"/>
    <col min="10502" max="10502" width="18.33203125" style="163" customWidth="1"/>
    <col min="10503" max="10503" width="20.109375" style="163" customWidth="1"/>
    <col min="10504" max="10504" width="10.6640625" style="163" customWidth="1"/>
    <col min="10505" max="10505" width="14.44140625" style="163" bestFit="1" customWidth="1"/>
    <col min="10506" max="10506" width="10.6640625" style="163" customWidth="1"/>
    <col min="10507" max="10507" width="12.6640625" style="163" bestFit="1" customWidth="1"/>
    <col min="10508" max="10510" width="8.44140625" style="163" customWidth="1"/>
    <col min="10511" max="10513" width="13" style="163" customWidth="1"/>
    <col min="10514" max="10517" width="9.109375" style="163"/>
    <col min="10518" max="10518" width="8.6640625" style="163" customWidth="1"/>
    <col min="10519" max="10752" width="9.109375" style="163"/>
    <col min="10753" max="10753" width="2.6640625" style="163" customWidth="1"/>
    <col min="10754" max="10754" width="114.44140625" style="163" customWidth="1"/>
    <col min="10755" max="10755" width="0" style="163" hidden="1" customWidth="1"/>
    <col min="10756" max="10756" width="27.5546875" style="163" customWidth="1"/>
    <col min="10757" max="10757" width="20" style="163" customWidth="1"/>
    <col min="10758" max="10758" width="18.33203125" style="163" customWidth="1"/>
    <col min="10759" max="10759" width="20.109375" style="163" customWidth="1"/>
    <col min="10760" max="10760" width="10.6640625" style="163" customWidth="1"/>
    <col min="10761" max="10761" width="14.44140625" style="163" bestFit="1" customWidth="1"/>
    <col min="10762" max="10762" width="10.6640625" style="163" customWidth="1"/>
    <col min="10763" max="10763" width="12.6640625" style="163" bestFit="1" customWidth="1"/>
    <col min="10764" max="10766" width="8.44140625" style="163" customWidth="1"/>
    <col min="10767" max="10769" width="13" style="163" customWidth="1"/>
    <col min="10770" max="10773" width="9.109375" style="163"/>
    <col min="10774" max="10774" width="8.6640625" style="163" customWidth="1"/>
    <col min="10775" max="11008" width="9.109375" style="163"/>
    <col min="11009" max="11009" width="2.6640625" style="163" customWidth="1"/>
    <col min="11010" max="11010" width="114.44140625" style="163" customWidth="1"/>
    <col min="11011" max="11011" width="0" style="163" hidden="1" customWidth="1"/>
    <col min="11012" max="11012" width="27.5546875" style="163" customWidth="1"/>
    <col min="11013" max="11013" width="20" style="163" customWidth="1"/>
    <col min="11014" max="11014" width="18.33203125" style="163" customWidth="1"/>
    <col min="11015" max="11015" width="20.109375" style="163" customWidth="1"/>
    <col min="11016" max="11016" width="10.6640625" style="163" customWidth="1"/>
    <col min="11017" max="11017" width="14.44140625" style="163" bestFit="1" customWidth="1"/>
    <col min="11018" max="11018" width="10.6640625" style="163" customWidth="1"/>
    <col min="11019" max="11019" width="12.6640625" style="163" bestFit="1" customWidth="1"/>
    <col min="11020" max="11022" width="8.44140625" style="163" customWidth="1"/>
    <col min="11023" max="11025" width="13" style="163" customWidth="1"/>
    <col min="11026" max="11029" width="9.109375" style="163"/>
    <col min="11030" max="11030" width="8.6640625" style="163" customWidth="1"/>
    <col min="11031" max="11264" width="9.109375" style="163"/>
    <col min="11265" max="11265" width="2.6640625" style="163" customWidth="1"/>
    <col min="11266" max="11266" width="114.44140625" style="163" customWidth="1"/>
    <col min="11267" max="11267" width="0" style="163" hidden="1" customWidth="1"/>
    <col min="11268" max="11268" width="27.5546875" style="163" customWidth="1"/>
    <col min="11269" max="11269" width="20" style="163" customWidth="1"/>
    <col min="11270" max="11270" width="18.33203125" style="163" customWidth="1"/>
    <col min="11271" max="11271" width="20.109375" style="163" customWidth="1"/>
    <col min="11272" max="11272" width="10.6640625" style="163" customWidth="1"/>
    <col min="11273" max="11273" width="14.44140625" style="163" bestFit="1" customWidth="1"/>
    <col min="11274" max="11274" width="10.6640625" style="163" customWidth="1"/>
    <col min="11275" max="11275" width="12.6640625" style="163" bestFit="1" customWidth="1"/>
    <col min="11276" max="11278" width="8.44140625" style="163" customWidth="1"/>
    <col min="11279" max="11281" width="13" style="163" customWidth="1"/>
    <col min="11282" max="11285" width="9.109375" style="163"/>
    <col min="11286" max="11286" width="8.6640625" style="163" customWidth="1"/>
    <col min="11287" max="11520" width="9.109375" style="163"/>
    <col min="11521" max="11521" width="2.6640625" style="163" customWidth="1"/>
    <col min="11522" max="11522" width="114.44140625" style="163" customWidth="1"/>
    <col min="11523" max="11523" width="0" style="163" hidden="1" customWidth="1"/>
    <col min="11524" max="11524" width="27.5546875" style="163" customWidth="1"/>
    <col min="11525" max="11525" width="20" style="163" customWidth="1"/>
    <col min="11526" max="11526" width="18.33203125" style="163" customWidth="1"/>
    <col min="11527" max="11527" width="20.109375" style="163" customWidth="1"/>
    <col min="11528" max="11528" width="10.6640625" style="163" customWidth="1"/>
    <col min="11529" max="11529" width="14.44140625" style="163" bestFit="1" customWidth="1"/>
    <col min="11530" max="11530" width="10.6640625" style="163" customWidth="1"/>
    <col min="11531" max="11531" width="12.6640625" style="163" bestFit="1" customWidth="1"/>
    <col min="11532" max="11534" width="8.44140625" style="163" customWidth="1"/>
    <col min="11535" max="11537" width="13" style="163" customWidth="1"/>
    <col min="11538" max="11541" width="9.109375" style="163"/>
    <col min="11542" max="11542" width="8.6640625" style="163" customWidth="1"/>
    <col min="11543" max="11776" width="9.109375" style="163"/>
    <col min="11777" max="11777" width="2.6640625" style="163" customWidth="1"/>
    <col min="11778" max="11778" width="114.44140625" style="163" customWidth="1"/>
    <col min="11779" max="11779" width="0" style="163" hidden="1" customWidth="1"/>
    <col min="11780" max="11780" width="27.5546875" style="163" customWidth="1"/>
    <col min="11781" max="11781" width="20" style="163" customWidth="1"/>
    <col min="11782" max="11782" width="18.33203125" style="163" customWidth="1"/>
    <col min="11783" max="11783" width="20.109375" style="163" customWidth="1"/>
    <col min="11784" max="11784" width="10.6640625" style="163" customWidth="1"/>
    <col min="11785" max="11785" width="14.44140625" style="163" bestFit="1" customWidth="1"/>
    <col min="11786" max="11786" width="10.6640625" style="163" customWidth="1"/>
    <col min="11787" max="11787" width="12.6640625" style="163" bestFit="1" customWidth="1"/>
    <col min="11788" max="11790" width="8.44140625" style="163" customWidth="1"/>
    <col min="11791" max="11793" width="13" style="163" customWidth="1"/>
    <col min="11794" max="11797" width="9.109375" style="163"/>
    <col min="11798" max="11798" width="8.6640625" style="163" customWidth="1"/>
    <col min="11799" max="12032" width="9.109375" style="163"/>
    <col min="12033" max="12033" width="2.6640625" style="163" customWidth="1"/>
    <col min="12034" max="12034" width="114.44140625" style="163" customWidth="1"/>
    <col min="12035" max="12035" width="0" style="163" hidden="1" customWidth="1"/>
    <col min="12036" max="12036" width="27.5546875" style="163" customWidth="1"/>
    <col min="12037" max="12037" width="20" style="163" customWidth="1"/>
    <col min="12038" max="12038" width="18.33203125" style="163" customWidth="1"/>
    <col min="12039" max="12039" width="20.109375" style="163" customWidth="1"/>
    <col min="12040" max="12040" width="10.6640625" style="163" customWidth="1"/>
    <col min="12041" max="12041" width="14.44140625" style="163" bestFit="1" customWidth="1"/>
    <col min="12042" max="12042" width="10.6640625" style="163" customWidth="1"/>
    <col min="12043" max="12043" width="12.6640625" style="163" bestFit="1" customWidth="1"/>
    <col min="12044" max="12046" width="8.44140625" style="163" customWidth="1"/>
    <col min="12047" max="12049" width="13" style="163" customWidth="1"/>
    <col min="12050" max="12053" width="9.109375" style="163"/>
    <col min="12054" max="12054" width="8.6640625" style="163" customWidth="1"/>
    <col min="12055" max="12288" width="9.109375" style="163"/>
    <col min="12289" max="12289" width="2.6640625" style="163" customWidth="1"/>
    <col min="12290" max="12290" width="114.44140625" style="163" customWidth="1"/>
    <col min="12291" max="12291" width="0" style="163" hidden="1" customWidth="1"/>
    <col min="12292" max="12292" width="27.5546875" style="163" customWidth="1"/>
    <col min="12293" max="12293" width="20" style="163" customWidth="1"/>
    <col min="12294" max="12294" width="18.33203125" style="163" customWidth="1"/>
    <col min="12295" max="12295" width="20.109375" style="163" customWidth="1"/>
    <col min="12296" max="12296" width="10.6640625" style="163" customWidth="1"/>
    <col min="12297" max="12297" width="14.44140625" style="163" bestFit="1" customWidth="1"/>
    <col min="12298" max="12298" width="10.6640625" style="163" customWidth="1"/>
    <col min="12299" max="12299" width="12.6640625" style="163" bestFit="1" customWidth="1"/>
    <col min="12300" max="12302" width="8.44140625" style="163" customWidth="1"/>
    <col min="12303" max="12305" width="13" style="163" customWidth="1"/>
    <col min="12306" max="12309" width="9.109375" style="163"/>
    <col min="12310" max="12310" width="8.6640625" style="163" customWidth="1"/>
    <col min="12311" max="12544" width="9.109375" style="163"/>
    <col min="12545" max="12545" width="2.6640625" style="163" customWidth="1"/>
    <col min="12546" max="12546" width="114.44140625" style="163" customWidth="1"/>
    <col min="12547" max="12547" width="0" style="163" hidden="1" customWidth="1"/>
    <col min="12548" max="12548" width="27.5546875" style="163" customWidth="1"/>
    <col min="12549" max="12549" width="20" style="163" customWidth="1"/>
    <col min="12550" max="12550" width="18.33203125" style="163" customWidth="1"/>
    <col min="12551" max="12551" width="20.109375" style="163" customWidth="1"/>
    <col min="12552" max="12552" width="10.6640625" style="163" customWidth="1"/>
    <col min="12553" max="12553" width="14.44140625" style="163" bestFit="1" customWidth="1"/>
    <col min="12554" max="12554" width="10.6640625" style="163" customWidth="1"/>
    <col min="12555" max="12555" width="12.6640625" style="163" bestFit="1" customWidth="1"/>
    <col min="12556" max="12558" width="8.44140625" style="163" customWidth="1"/>
    <col min="12559" max="12561" width="13" style="163" customWidth="1"/>
    <col min="12562" max="12565" width="9.109375" style="163"/>
    <col min="12566" max="12566" width="8.6640625" style="163" customWidth="1"/>
    <col min="12567" max="12800" width="9.109375" style="163"/>
    <col min="12801" max="12801" width="2.6640625" style="163" customWidth="1"/>
    <col min="12802" max="12802" width="114.44140625" style="163" customWidth="1"/>
    <col min="12803" max="12803" width="0" style="163" hidden="1" customWidth="1"/>
    <col min="12804" max="12804" width="27.5546875" style="163" customWidth="1"/>
    <col min="12805" max="12805" width="20" style="163" customWidth="1"/>
    <col min="12806" max="12806" width="18.33203125" style="163" customWidth="1"/>
    <col min="12807" max="12807" width="20.109375" style="163" customWidth="1"/>
    <col min="12808" max="12808" width="10.6640625" style="163" customWidth="1"/>
    <col min="12809" max="12809" width="14.44140625" style="163" bestFit="1" customWidth="1"/>
    <col min="12810" max="12810" width="10.6640625" style="163" customWidth="1"/>
    <col min="12811" max="12811" width="12.6640625" style="163" bestFit="1" customWidth="1"/>
    <col min="12812" max="12814" width="8.44140625" style="163" customWidth="1"/>
    <col min="12815" max="12817" width="13" style="163" customWidth="1"/>
    <col min="12818" max="12821" width="9.109375" style="163"/>
    <col min="12822" max="12822" width="8.6640625" style="163" customWidth="1"/>
    <col min="12823" max="13056" width="9.109375" style="163"/>
    <col min="13057" max="13057" width="2.6640625" style="163" customWidth="1"/>
    <col min="13058" max="13058" width="114.44140625" style="163" customWidth="1"/>
    <col min="13059" max="13059" width="0" style="163" hidden="1" customWidth="1"/>
    <col min="13060" max="13060" width="27.5546875" style="163" customWidth="1"/>
    <col min="13061" max="13061" width="20" style="163" customWidth="1"/>
    <col min="13062" max="13062" width="18.33203125" style="163" customWidth="1"/>
    <col min="13063" max="13063" width="20.109375" style="163" customWidth="1"/>
    <col min="13064" max="13064" width="10.6640625" style="163" customWidth="1"/>
    <col min="13065" max="13065" width="14.44140625" style="163" bestFit="1" customWidth="1"/>
    <col min="13066" max="13066" width="10.6640625" style="163" customWidth="1"/>
    <col min="13067" max="13067" width="12.6640625" style="163" bestFit="1" customWidth="1"/>
    <col min="13068" max="13070" width="8.44140625" style="163" customWidth="1"/>
    <col min="13071" max="13073" width="13" style="163" customWidth="1"/>
    <col min="13074" max="13077" width="9.109375" style="163"/>
    <col min="13078" max="13078" width="8.6640625" style="163" customWidth="1"/>
    <col min="13079" max="13312" width="9.109375" style="163"/>
    <col min="13313" max="13313" width="2.6640625" style="163" customWidth="1"/>
    <col min="13314" max="13314" width="114.44140625" style="163" customWidth="1"/>
    <col min="13315" max="13315" width="0" style="163" hidden="1" customWidth="1"/>
    <col min="13316" max="13316" width="27.5546875" style="163" customWidth="1"/>
    <col min="13317" max="13317" width="20" style="163" customWidth="1"/>
    <col min="13318" max="13318" width="18.33203125" style="163" customWidth="1"/>
    <col min="13319" max="13319" width="20.109375" style="163" customWidth="1"/>
    <col min="13320" max="13320" width="10.6640625" style="163" customWidth="1"/>
    <col min="13321" max="13321" width="14.44140625" style="163" bestFit="1" customWidth="1"/>
    <col min="13322" max="13322" width="10.6640625" style="163" customWidth="1"/>
    <col min="13323" max="13323" width="12.6640625" style="163" bestFit="1" customWidth="1"/>
    <col min="13324" max="13326" width="8.44140625" style="163" customWidth="1"/>
    <col min="13327" max="13329" width="13" style="163" customWidth="1"/>
    <col min="13330" max="13333" width="9.109375" style="163"/>
    <col min="13334" max="13334" width="8.6640625" style="163" customWidth="1"/>
    <col min="13335" max="13568" width="9.109375" style="163"/>
    <col min="13569" max="13569" width="2.6640625" style="163" customWidth="1"/>
    <col min="13570" max="13570" width="114.44140625" style="163" customWidth="1"/>
    <col min="13571" max="13571" width="0" style="163" hidden="1" customWidth="1"/>
    <col min="13572" max="13572" width="27.5546875" style="163" customWidth="1"/>
    <col min="13573" max="13573" width="20" style="163" customWidth="1"/>
    <col min="13574" max="13574" width="18.33203125" style="163" customWidth="1"/>
    <col min="13575" max="13575" width="20.109375" style="163" customWidth="1"/>
    <col min="13576" max="13576" width="10.6640625" style="163" customWidth="1"/>
    <col min="13577" max="13577" width="14.44140625" style="163" bestFit="1" customWidth="1"/>
    <col min="13578" max="13578" width="10.6640625" style="163" customWidth="1"/>
    <col min="13579" max="13579" width="12.6640625" style="163" bestFit="1" customWidth="1"/>
    <col min="13580" max="13582" width="8.44140625" style="163" customWidth="1"/>
    <col min="13583" max="13585" width="13" style="163" customWidth="1"/>
    <col min="13586" max="13589" width="9.109375" style="163"/>
    <col min="13590" max="13590" width="8.6640625" style="163" customWidth="1"/>
    <col min="13591" max="13824" width="9.109375" style="163"/>
    <col min="13825" max="13825" width="2.6640625" style="163" customWidth="1"/>
    <col min="13826" max="13826" width="114.44140625" style="163" customWidth="1"/>
    <col min="13827" max="13827" width="0" style="163" hidden="1" customWidth="1"/>
    <col min="13828" max="13828" width="27.5546875" style="163" customWidth="1"/>
    <col min="13829" max="13829" width="20" style="163" customWidth="1"/>
    <col min="13830" max="13830" width="18.33203125" style="163" customWidth="1"/>
    <col min="13831" max="13831" width="20.109375" style="163" customWidth="1"/>
    <col min="13832" max="13832" width="10.6640625" style="163" customWidth="1"/>
    <col min="13833" max="13833" width="14.44140625" style="163" bestFit="1" customWidth="1"/>
    <col min="13834" max="13834" width="10.6640625" style="163" customWidth="1"/>
    <col min="13835" max="13835" width="12.6640625" style="163" bestFit="1" customWidth="1"/>
    <col min="13836" max="13838" width="8.44140625" style="163" customWidth="1"/>
    <col min="13839" max="13841" width="13" style="163" customWidth="1"/>
    <col min="13842" max="13845" width="9.109375" style="163"/>
    <col min="13846" max="13846" width="8.6640625" style="163" customWidth="1"/>
    <col min="13847" max="14080" width="9.109375" style="163"/>
    <col min="14081" max="14081" width="2.6640625" style="163" customWidth="1"/>
    <col min="14082" max="14082" width="114.44140625" style="163" customWidth="1"/>
    <col min="14083" max="14083" width="0" style="163" hidden="1" customWidth="1"/>
    <col min="14084" max="14084" width="27.5546875" style="163" customWidth="1"/>
    <col min="14085" max="14085" width="20" style="163" customWidth="1"/>
    <col min="14086" max="14086" width="18.33203125" style="163" customWidth="1"/>
    <col min="14087" max="14087" width="20.109375" style="163" customWidth="1"/>
    <col min="14088" max="14088" width="10.6640625" style="163" customWidth="1"/>
    <col min="14089" max="14089" width="14.44140625" style="163" bestFit="1" customWidth="1"/>
    <col min="14090" max="14090" width="10.6640625" style="163" customWidth="1"/>
    <col min="14091" max="14091" width="12.6640625" style="163" bestFit="1" customWidth="1"/>
    <col min="14092" max="14094" width="8.44140625" style="163" customWidth="1"/>
    <col min="14095" max="14097" width="13" style="163" customWidth="1"/>
    <col min="14098" max="14101" width="9.109375" style="163"/>
    <col min="14102" max="14102" width="8.6640625" style="163" customWidth="1"/>
    <col min="14103" max="14336" width="9.109375" style="163"/>
    <col min="14337" max="14337" width="2.6640625" style="163" customWidth="1"/>
    <col min="14338" max="14338" width="114.44140625" style="163" customWidth="1"/>
    <col min="14339" max="14339" width="0" style="163" hidden="1" customWidth="1"/>
    <col min="14340" max="14340" width="27.5546875" style="163" customWidth="1"/>
    <col min="14341" max="14341" width="20" style="163" customWidth="1"/>
    <col min="14342" max="14342" width="18.33203125" style="163" customWidth="1"/>
    <col min="14343" max="14343" width="20.109375" style="163" customWidth="1"/>
    <col min="14344" max="14344" width="10.6640625" style="163" customWidth="1"/>
    <col min="14345" max="14345" width="14.44140625" style="163" bestFit="1" customWidth="1"/>
    <col min="14346" max="14346" width="10.6640625" style="163" customWidth="1"/>
    <col min="14347" max="14347" width="12.6640625" style="163" bestFit="1" customWidth="1"/>
    <col min="14348" max="14350" width="8.44140625" style="163" customWidth="1"/>
    <col min="14351" max="14353" width="13" style="163" customWidth="1"/>
    <col min="14354" max="14357" width="9.109375" style="163"/>
    <col min="14358" max="14358" width="8.6640625" style="163" customWidth="1"/>
    <col min="14359" max="14592" width="9.109375" style="163"/>
    <col min="14593" max="14593" width="2.6640625" style="163" customWidth="1"/>
    <col min="14594" max="14594" width="114.44140625" style="163" customWidth="1"/>
    <col min="14595" max="14595" width="0" style="163" hidden="1" customWidth="1"/>
    <col min="14596" max="14596" width="27.5546875" style="163" customWidth="1"/>
    <col min="14597" max="14597" width="20" style="163" customWidth="1"/>
    <col min="14598" max="14598" width="18.33203125" style="163" customWidth="1"/>
    <col min="14599" max="14599" width="20.109375" style="163" customWidth="1"/>
    <col min="14600" max="14600" width="10.6640625" style="163" customWidth="1"/>
    <col min="14601" max="14601" width="14.44140625" style="163" bestFit="1" customWidth="1"/>
    <col min="14602" max="14602" width="10.6640625" style="163" customWidth="1"/>
    <col min="14603" max="14603" width="12.6640625" style="163" bestFit="1" customWidth="1"/>
    <col min="14604" max="14606" width="8.44140625" style="163" customWidth="1"/>
    <col min="14607" max="14609" width="13" style="163" customWidth="1"/>
    <col min="14610" max="14613" width="9.109375" style="163"/>
    <col min="14614" max="14614" width="8.6640625" style="163" customWidth="1"/>
    <col min="14615" max="14848" width="9.109375" style="163"/>
    <col min="14849" max="14849" width="2.6640625" style="163" customWidth="1"/>
    <col min="14850" max="14850" width="114.44140625" style="163" customWidth="1"/>
    <col min="14851" max="14851" width="0" style="163" hidden="1" customWidth="1"/>
    <col min="14852" max="14852" width="27.5546875" style="163" customWidth="1"/>
    <col min="14853" max="14853" width="20" style="163" customWidth="1"/>
    <col min="14854" max="14854" width="18.33203125" style="163" customWidth="1"/>
    <col min="14855" max="14855" width="20.109375" style="163" customWidth="1"/>
    <col min="14856" max="14856" width="10.6640625" style="163" customWidth="1"/>
    <col min="14857" max="14857" width="14.44140625" style="163" bestFit="1" customWidth="1"/>
    <col min="14858" max="14858" width="10.6640625" style="163" customWidth="1"/>
    <col min="14859" max="14859" width="12.6640625" style="163" bestFit="1" customWidth="1"/>
    <col min="14860" max="14862" width="8.44140625" style="163" customWidth="1"/>
    <col min="14863" max="14865" width="13" style="163" customWidth="1"/>
    <col min="14866" max="14869" width="9.109375" style="163"/>
    <col min="14870" max="14870" width="8.6640625" style="163" customWidth="1"/>
    <col min="14871" max="15104" width="9.109375" style="163"/>
    <col min="15105" max="15105" width="2.6640625" style="163" customWidth="1"/>
    <col min="15106" max="15106" width="114.44140625" style="163" customWidth="1"/>
    <col min="15107" max="15107" width="0" style="163" hidden="1" customWidth="1"/>
    <col min="15108" max="15108" width="27.5546875" style="163" customWidth="1"/>
    <col min="15109" max="15109" width="20" style="163" customWidth="1"/>
    <col min="15110" max="15110" width="18.33203125" style="163" customWidth="1"/>
    <col min="15111" max="15111" width="20.109375" style="163" customWidth="1"/>
    <col min="15112" max="15112" width="10.6640625" style="163" customWidth="1"/>
    <col min="15113" max="15113" width="14.44140625" style="163" bestFit="1" customWidth="1"/>
    <col min="15114" max="15114" width="10.6640625" style="163" customWidth="1"/>
    <col min="15115" max="15115" width="12.6640625" style="163" bestFit="1" customWidth="1"/>
    <col min="15116" max="15118" width="8.44140625" style="163" customWidth="1"/>
    <col min="15119" max="15121" width="13" style="163" customWidth="1"/>
    <col min="15122" max="15125" width="9.109375" style="163"/>
    <col min="15126" max="15126" width="8.6640625" style="163" customWidth="1"/>
    <col min="15127" max="15360" width="9.109375" style="163"/>
    <col min="15361" max="15361" width="2.6640625" style="163" customWidth="1"/>
    <col min="15362" max="15362" width="114.44140625" style="163" customWidth="1"/>
    <col min="15363" max="15363" width="0" style="163" hidden="1" customWidth="1"/>
    <col min="15364" max="15364" width="27.5546875" style="163" customWidth="1"/>
    <col min="15365" max="15365" width="20" style="163" customWidth="1"/>
    <col min="15366" max="15366" width="18.33203125" style="163" customWidth="1"/>
    <col min="15367" max="15367" width="20.109375" style="163" customWidth="1"/>
    <col min="15368" max="15368" width="10.6640625" style="163" customWidth="1"/>
    <col min="15369" max="15369" width="14.44140625" style="163" bestFit="1" customWidth="1"/>
    <col min="15370" max="15370" width="10.6640625" style="163" customWidth="1"/>
    <col min="15371" max="15371" width="12.6640625" style="163" bestFit="1" customWidth="1"/>
    <col min="15372" max="15374" width="8.44140625" style="163" customWidth="1"/>
    <col min="15375" max="15377" width="13" style="163" customWidth="1"/>
    <col min="15378" max="15381" width="9.109375" style="163"/>
    <col min="15382" max="15382" width="8.6640625" style="163" customWidth="1"/>
    <col min="15383" max="15616" width="9.109375" style="163"/>
    <col min="15617" max="15617" width="2.6640625" style="163" customWidth="1"/>
    <col min="15618" max="15618" width="114.44140625" style="163" customWidth="1"/>
    <col min="15619" max="15619" width="0" style="163" hidden="1" customWidth="1"/>
    <col min="15620" max="15620" width="27.5546875" style="163" customWidth="1"/>
    <col min="15621" max="15621" width="20" style="163" customWidth="1"/>
    <col min="15622" max="15622" width="18.33203125" style="163" customWidth="1"/>
    <col min="15623" max="15623" width="20.109375" style="163" customWidth="1"/>
    <col min="15624" max="15624" width="10.6640625" style="163" customWidth="1"/>
    <col min="15625" max="15625" width="14.44140625" style="163" bestFit="1" customWidth="1"/>
    <col min="15626" max="15626" width="10.6640625" style="163" customWidth="1"/>
    <col min="15627" max="15627" width="12.6640625" style="163" bestFit="1" customWidth="1"/>
    <col min="15628" max="15630" width="8.44140625" style="163" customWidth="1"/>
    <col min="15631" max="15633" width="13" style="163" customWidth="1"/>
    <col min="15634" max="15637" width="9.109375" style="163"/>
    <col min="15638" max="15638" width="8.6640625" style="163" customWidth="1"/>
    <col min="15639" max="15872" width="9.109375" style="163"/>
    <col min="15873" max="15873" width="2.6640625" style="163" customWidth="1"/>
    <col min="15874" max="15874" width="114.44140625" style="163" customWidth="1"/>
    <col min="15875" max="15875" width="0" style="163" hidden="1" customWidth="1"/>
    <col min="15876" max="15876" width="27.5546875" style="163" customWidth="1"/>
    <col min="15877" max="15877" width="20" style="163" customWidth="1"/>
    <col min="15878" max="15878" width="18.33203125" style="163" customWidth="1"/>
    <col min="15879" max="15879" width="20.109375" style="163" customWidth="1"/>
    <col min="15880" max="15880" width="10.6640625" style="163" customWidth="1"/>
    <col min="15881" max="15881" width="14.44140625" style="163" bestFit="1" customWidth="1"/>
    <col min="15882" max="15882" width="10.6640625" style="163" customWidth="1"/>
    <col min="15883" max="15883" width="12.6640625" style="163" bestFit="1" customWidth="1"/>
    <col min="15884" max="15886" width="8.44140625" style="163" customWidth="1"/>
    <col min="15887" max="15889" width="13" style="163" customWidth="1"/>
    <col min="15890" max="15893" width="9.109375" style="163"/>
    <col min="15894" max="15894" width="8.6640625" style="163" customWidth="1"/>
    <col min="15895" max="16128" width="9.109375" style="163"/>
    <col min="16129" max="16129" width="2.6640625" style="163" customWidth="1"/>
    <col min="16130" max="16130" width="114.44140625" style="163" customWidth="1"/>
    <col min="16131" max="16131" width="0" style="163" hidden="1" customWidth="1"/>
    <col min="16132" max="16132" width="27.5546875" style="163" customWidth="1"/>
    <col min="16133" max="16133" width="20" style="163" customWidth="1"/>
    <col min="16134" max="16134" width="18.33203125" style="163" customWidth="1"/>
    <col min="16135" max="16135" width="20.109375" style="163" customWidth="1"/>
    <col min="16136" max="16136" width="10.6640625" style="163" customWidth="1"/>
    <col min="16137" max="16137" width="14.44140625" style="163" bestFit="1" customWidth="1"/>
    <col min="16138" max="16138" width="10.6640625" style="163" customWidth="1"/>
    <col min="16139" max="16139" width="12.6640625" style="163" bestFit="1" customWidth="1"/>
    <col min="16140" max="16142" width="8.44140625" style="163" customWidth="1"/>
    <col min="16143" max="16145" width="13" style="163" customWidth="1"/>
    <col min="16146" max="16149" width="9.109375" style="163"/>
    <col min="16150" max="16150" width="8.6640625" style="163" customWidth="1"/>
    <col min="16151" max="16384" width="9.109375" style="163"/>
  </cols>
  <sheetData>
    <row r="1" spans="1:25">
      <c r="D1" s="416"/>
    </row>
    <row r="2" spans="1:25">
      <c r="B2" s="160" t="str">
        <f>"Tariff Approval - "&amp;'Model update'!$B$3</f>
        <v>Tariff Approval - Energex</v>
      </c>
      <c r="C2" s="229" t="str">
        <f>'Model update'!$B$3</f>
        <v>Energex</v>
      </c>
      <c r="D2" s="417"/>
      <c r="E2" s="162"/>
      <c r="H2" s="164"/>
      <c r="N2" s="166"/>
      <c r="O2" s="166"/>
      <c r="P2" s="166"/>
      <c r="Q2" s="166"/>
      <c r="R2" s="166"/>
      <c r="S2" s="166"/>
    </row>
    <row r="3" spans="1:25">
      <c r="B3" s="167"/>
      <c r="D3" s="416"/>
      <c r="E3" s="162"/>
      <c r="N3" s="166"/>
      <c r="O3" s="166"/>
      <c r="P3" s="166"/>
      <c r="Q3" s="166"/>
      <c r="R3" s="166"/>
      <c r="S3" s="166"/>
    </row>
    <row r="4" spans="1:25">
      <c r="B4" s="168" t="s">
        <v>65</v>
      </c>
      <c r="C4" s="169"/>
      <c r="D4" s="416"/>
      <c r="E4" s="162"/>
      <c r="N4" s="166"/>
      <c r="O4" s="166"/>
      <c r="P4" s="166"/>
      <c r="Q4" s="166"/>
      <c r="R4" s="166"/>
      <c r="S4" s="166"/>
    </row>
    <row r="5" spans="1:25">
      <c r="B5" s="170"/>
      <c r="D5" s="416"/>
      <c r="E5" s="162"/>
      <c r="N5" s="166"/>
      <c r="O5" s="166"/>
      <c r="P5" s="166"/>
      <c r="Q5" s="166"/>
      <c r="R5" s="166"/>
      <c r="S5" s="166"/>
    </row>
    <row r="6" spans="1:25">
      <c r="B6" s="221" t="s">
        <v>61</v>
      </c>
      <c r="C6" s="222" t="str">
        <f>'Model update'!$B$6</f>
        <v>2021-22</v>
      </c>
      <c r="D6" s="222"/>
      <c r="F6" s="223"/>
      <c r="G6" s="165"/>
      <c r="H6" s="165"/>
      <c r="J6" s="163"/>
      <c r="K6" s="166"/>
      <c r="L6" s="166"/>
      <c r="M6" s="166"/>
      <c r="N6" s="166"/>
      <c r="O6" s="166"/>
      <c r="P6" s="166"/>
    </row>
    <row r="7" spans="1:25">
      <c r="B7" s="221" t="s">
        <v>178</v>
      </c>
      <c r="C7" s="222" t="str">
        <f>'Model update'!$B$8</f>
        <v>2020-21</v>
      </c>
      <c r="D7" s="222"/>
      <c r="F7" s="223"/>
      <c r="G7" s="165"/>
      <c r="H7" s="165"/>
      <c r="J7" s="163"/>
      <c r="K7" s="166"/>
      <c r="L7" s="166"/>
      <c r="M7" s="166"/>
      <c r="N7" s="166"/>
      <c r="O7" s="166"/>
      <c r="P7" s="166"/>
    </row>
    <row r="8" spans="1:25">
      <c r="B8" s="221" t="s">
        <v>181</v>
      </c>
      <c r="C8" s="222" t="str">
        <f>'Model update'!B9</f>
        <v>2019-20</v>
      </c>
      <c r="D8" s="222"/>
      <c r="F8" s="223"/>
      <c r="G8" s="165"/>
      <c r="H8" s="165"/>
      <c r="J8" s="163"/>
      <c r="K8" s="166"/>
      <c r="L8" s="166"/>
      <c r="M8" s="166"/>
      <c r="N8" s="166"/>
      <c r="O8" s="166"/>
      <c r="P8" s="166"/>
    </row>
    <row r="9" spans="1:25">
      <c r="B9" s="171"/>
      <c r="C9" s="172"/>
      <c r="D9" s="172"/>
      <c r="E9" s="162"/>
      <c r="F9" s="159"/>
      <c r="G9" s="159"/>
      <c r="H9" s="159"/>
      <c r="I9" s="159"/>
      <c r="J9" s="173"/>
      <c r="K9" s="173"/>
      <c r="L9" s="159"/>
      <c r="M9" s="159"/>
      <c r="N9" s="174"/>
      <c r="O9" s="174"/>
      <c r="P9" s="174"/>
      <c r="Q9" s="174"/>
      <c r="R9" s="174"/>
      <c r="S9" s="174"/>
      <c r="T9" s="159"/>
    </row>
    <row r="10" spans="1:25" ht="18" customHeight="1">
      <c r="A10" s="175"/>
      <c r="B10" s="176" t="s">
        <v>28</v>
      </c>
      <c r="C10" s="293" t="str">
        <f>$C$6</f>
        <v>2021-22</v>
      </c>
      <c r="D10" s="399"/>
      <c r="E10" s="177"/>
      <c r="N10" s="166"/>
      <c r="O10" s="166"/>
      <c r="P10" s="166"/>
      <c r="Q10" s="166"/>
      <c r="R10" s="166"/>
      <c r="S10" s="166"/>
    </row>
    <row r="11" spans="1:25" ht="18" customHeight="1">
      <c r="A11" s="175"/>
      <c r="B11" s="178" t="s">
        <v>35</v>
      </c>
      <c r="C11" s="1837">
        <f>Prop2021_DUOSTariffs!DO41</f>
        <v>1198719278.7919505</v>
      </c>
      <c r="D11" s="392"/>
      <c r="E11" s="378"/>
      <c r="F11" s="165"/>
      <c r="I11" s="165"/>
      <c r="J11" s="163"/>
      <c r="K11" s="163"/>
      <c r="N11" s="166"/>
      <c r="O11" s="166"/>
      <c r="P11" s="166"/>
      <c r="Q11" s="166"/>
      <c r="R11" s="166"/>
      <c r="S11" s="166"/>
    </row>
    <row r="12" spans="1:25" ht="18" customHeight="1">
      <c r="A12" s="175"/>
      <c r="B12" s="179" t="s">
        <v>36</v>
      </c>
      <c r="C12" s="1838">
        <f>C20</f>
        <v>1198719278.7952065</v>
      </c>
      <c r="D12" s="392"/>
      <c r="E12" s="876"/>
      <c r="F12" s="165"/>
      <c r="G12" s="382"/>
      <c r="I12" s="165"/>
      <c r="J12" s="163"/>
      <c r="K12" s="163"/>
      <c r="N12" s="166"/>
      <c r="O12" s="166"/>
      <c r="P12" s="166"/>
      <c r="Q12" s="166"/>
      <c r="R12" s="166"/>
      <c r="S12" s="166"/>
    </row>
    <row r="13" spans="1:25" ht="18" customHeight="1">
      <c r="A13" s="175"/>
      <c r="B13" s="180"/>
      <c r="C13" s="181" t="str">
        <f>IF(C11="","",IF(ABS(C12-C11)&lt;0.5,"DUoS REVENUE CAP FORMULA COMPLIANT",IF(C11&lt;=C12,"DUoS REVENUE CAP FORMULA COMPLIANT","DUoS REVENUE CAP FORMULA BREACHED")))</f>
        <v>DUoS REVENUE CAP FORMULA COMPLIANT</v>
      </c>
      <c r="D13" s="400"/>
      <c r="E13" s="182"/>
      <c r="F13" s="183"/>
      <c r="G13" s="184"/>
      <c r="I13" s="165"/>
      <c r="J13" s="184"/>
      <c r="K13" s="184"/>
      <c r="L13" s="184"/>
      <c r="M13" s="184"/>
      <c r="N13" s="166"/>
      <c r="O13" s="166"/>
      <c r="P13" s="166"/>
      <c r="Q13" s="166"/>
      <c r="R13" s="166"/>
      <c r="S13" s="166"/>
      <c r="W13" s="185"/>
      <c r="X13" s="185"/>
      <c r="Y13" s="185"/>
    </row>
    <row r="14" spans="1:25" ht="18" customHeight="1">
      <c r="A14" s="175"/>
      <c r="B14" s="182"/>
      <c r="C14" s="182"/>
      <c r="D14" s="182"/>
      <c r="E14" s="182"/>
      <c r="F14" s="183"/>
      <c r="G14" s="184"/>
      <c r="I14" s="184"/>
      <c r="J14" s="184"/>
      <c r="K14" s="184"/>
      <c r="L14" s="184"/>
      <c r="M14" s="166"/>
      <c r="N14" s="166"/>
      <c r="O14" s="166"/>
      <c r="P14" s="166"/>
      <c r="Q14" s="166"/>
      <c r="R14" s="166"/>
      <c r="V14" s="185"/>
      <c r="W14" s="185"/>
      <c r="X14" s="185"/>
    </row>
    <row r="15" spans="1:25" ht="18" customHeight="1">
      <c r="A15" s="175"/>
      <c r="B15" s="176" t="s">
        <v>34</v>
      </c>
      <c r="C15" s="291" t="str">
        <f>$C$6</f>
        <v>2021-22</v>
      </c>
      <c r="D15" s="393"/>
      <c r="E15" s="182"/>
      <c r="F15" s="294"/>
      <c r="G15" s="294"/>
      <c r="I15" s="294"/>
      <c r="J15" s="294"/>
      <c r="K15" s="294"/>
      <c r="L15" s="184"/>
      <c r="M15" s="166"/>
      <c r="N15" s="166"/>
      <c r="O15" s="166"/>
      <c r="P15" s="166"/>
      <c r="Q15" s="166"/>
      <c r="R15" s="166"/>
      <c r="V15" s="185"/>
      <c r="W15" s="185"/>
      <c r="X15" s="185"/>
    </row>
    <row r="16" spans="1:25" ht="18" customHeight="1">
      <c r="A16" s="175"/>
      <c r="B16" s="186" t="s">
        <v>37</v>
      </c>
      <c r="C16" s="1839">
        <f>C27</f>
        <v>1202758800.2827778</v>
      </c>
      <c r="D16" s="394"/>
      <c r="E16" s="182"/>
      <c r="F16" s="1876"/>
      <c r="G16" s="184"/>
      <c r="I16" s="184"/>
      <c r="J16" s="184"/>
      <c r="K16" s="184"/>
      <c r="L16" s="184"/>
      <c r="M16" s="166"/>
      <c r="N16" s="166"/>
      <c r="O16" s="166"/>
      <c r="P16" s="166"/>
      <c r="Q16" s="166"/>
      <c r="R16" s="166"/>
      <c r="V16" s="185"/>
      <c r="W16" s="185"/>
      <c r="X16" s="185"/>
    </row>
    <row r="17" spans="1:29" ht="18" customHeight="1">
      <c r="A17" s="175"/>
      <c r="B17" s="187" t="s">
        <v>123</v>
      </c>
      <c r="C17" s="1839">
        <f>'Model update'!J69</f>
        <v>-2066364.07</v>
      </c>
      <c r="D17" s="394"/>
      <c r="E17" s="182"/>
      <c r="F17" s="1876"/>
      <c r="G17" s="184"/>
      <c r="I17" s="184"/>
      <c r="J17" s="184"/>
      <c r="K17" s="184"/>
      <c r="L17" s="184"/>
      <c r="M17" s="166"/>
      <c r="N17" s="166"/>
      <c r="O17" s="166"/>
      <c r="P17" s="166"/>
      <c r="Q17" s="166"/>
      <c r="R17" s="166"/>
      <c r="V17" s="185"/>
      <c r="W17" s="185"/>
      <c r="X17" s="185"/>
    </row>
    <row r="18" spans="1:29" ht="18" customHeight="1">
      <c r="A18" s="175"/>
      <c r="B18" s="187" t="s">
        <v>1317</v>
      </c>
      <c r="C18" s="1840">
        <f>'Model update'!J65</f>
        <v>0</v>
      </c>
      <c r="D18" s="394"/>
      <c r="E18" s="182"/>
      <c r="F18" s="1876"/>
      <c r="G18" s="184"/>
      <c r="I18" s="184"/>
      <c r="J18" s="184"/>
      <c r="K18" s="184"/>
      <c r="L18" s="184"/>
      <c r="M18" s="166"/>
      <c r="N18" s="166"/>
      <c r="O18" s="166"/>
      <c r="P18" s="166"/>
      <c r="Q18" s="166"/>
      <c r="R18" s="166"/>
      <c r="V18" s="185"/>
      <c r="W18" s="185"/>
      <c r="X18" s="185"/>
    </row>
    <row r="19" spans="1:29" ht="18" customHeight="1">
      <c r="A19" s="175"/>
      <c r="B19" s="187" t="s">
        <v>221</v>
      </c>
      <c r="C19" s="1840">
        <f>C31</f>
        <v>-1973157.4175712904</v>
      </c>
      <c r="D19" s="394"/>
      <c r="E19" s="182"/>
      <c r="F19" s="1876"/>
      <c r="L19" s="184"/>
      <c r="M19" s="166"/>
      <c r="N19" s="166"/>
      <c r="O19" s="166"/>
      <c r="P19" s="166"/>
      <c r="Q19" s="166"/>
      <c r="R19" s="166"/>
      <c r="V19" s="185"/>
      <c r="W19" s="185"/>
      <c r="X19" s="185"/>
    </row>
    <row r="20" spans="1:29" ht="18" customHeight="1">
      <c r="A20" s="175"/>
      <c r="B20" s="219" t="s">
        <v>36</v>
      </c>
      <c r="C20" s="1841">
        <f>C16+C17+C18+C19</f>
        <v>1198719278.7952065</v>
      </c>
      <c r="D20" s="377"/>
      <c r="E20" s="182"/>
      <c r="F20" s="1876"/>
      <c r="L20" s="184"/>
      <c r="M20" s="166"/>
      <c r="N20" s="166"/>
      <c r="O20" s="166"/>
      <c r="P20" s="166"/>
      <c r="Q20" s="166"/>
      <c r="R20" s="166"/>
      <c r="V20" s="185"/>
      <c r="W20" s="185"/>
      <c r="X20" s="185"/>
    </row>
    <row r="21" spans="1:29" ht="18" customHeight="1">
      <c r="A21" s="175"/>
      <c r="B21" s="189"/>
      <c r="C21" s="190"/>
      <c r="D21" s="191"/>
      <c r="E21" s="182"/>
      <c r="F21" s="177"/>
      <c r="G21" s="177"/>
      <c r="I21" s="177"/>
      <c r="J21" s="373"/>
      <c r="K21" s="373"/>
      <c r="L21" s="184"/>
      <c r="M21" s="177"/>
      <c r="N21" s="166"/>
      <c r="O21" s="166"/>
      <c r="P21" s="166"/>
      <c r="Q21" s="166"/>
      <c r="R21" s="166"/>
      <c r="V21" s="185"/>
      <c r="W21" s="185"/>
      <c r="X21" s="185"/>
    </row>
    <row r="22" spans="1:29" ht="18" customHeight="1">
      <c r="A22" s="175"/>
      <c r="B22" s="176" t="s">
        <v>33</v>
      </c>
      <c r="C22" s="292" t="str">
        <f>$C$6</f>
        <v>2021-22</v>
      </c>
      <c r="D22" s="191"/>
      <c r="E22" s="182"/>
      <c r="F22" s="294"/>
      <c r="G22" s="294"/>
      <c r="I22" s="294"/>
      <c r="J22" s="294"/>
      <c r="K22" s="294"/>
      <c r="L22" s="294"/>
      <c r="M22" s="378"/>
      <c r="N22" s="166"/>
      <c r="O22" s="166"/>
      <c r="P22" s="166"/>
      <c r="Q22" s="166"/>
      <c r="R22" s="166"/>
      <c r="V22" s="185"/>
      <c r="W22" s="185"/>
      <c r="X22" s="185"/>
    </row>
    <row r="23" spans="1:29" ht="18" customHeight="1">
      <c r="A23" s="175"/>
      <c r="B23" s="178" t="s">
        <v>182</v>
      </c>
      <c r="C23" s="1842">
        <f>'Model update'!I40</f>
        <v>1213716987.62485</v>
      </c>
      <c r="D23" s="401"/>
      <c r="E23" s="182"/>
      <c r="F23" s="184"/>
      <c r="G23" s="184"/>
      <c r="I23" s="184"/>
      <c r="J23" s="184"/>
      <c r="K23" s="184"/>
      <c r="L23" s="177"/>
      <c r="M23" s="177"/>
      <c r="N23" s="166"/>
      <c r="O23" s="166"/>
      <c r="S23" s="185"/>
      <c r="T23" s="185"/>
      <c r="U23" s="185"/>
    </row>
    <row r="24" spans="1:29" ht="18" customHeight="1">
      <c r="A24" s="175"/>
      <c r="B24" s="186" t="s">
        <v>30</v>
      </c>
      <c r="C24" s="311">
        <f>'Model update'!B31</f>
        <v>8.6058519793459354E-3</v>
      </c>
      <c r="D24" s="182"/>
      <c r="F24" s="374"/>
      <c r="G24" s="375"/>
      <c r="I24" s="375"/>
      <c r="J24" s="375"/>
      <c r="K24" s="376"/>
      <c r="L24" s="177"/>
      <c r="M24" s="177"/>
      <c r="N24" s="166"/>
      <c r="O24" s="166"/>
      <c r="S24" s="185"/>
      <c r="T24" s="185"/>
      <c r="U24" s="185"/>
    </row>
    <row r="25" spans="1:29" ht="18" customHeight="1">
      <c r="A25" s="175"/>
      <c r="B25" s="186" t="s">
        <v>31</v>
      </c>
      <c r="C25" s="311">
        <f>'Model update'!J46</f>
        <v>1.6531602727773344E-2</v>
      </c>
      <c r="D25" s="182"/>
      <c r="F25" s="374"/>
      <c r="G25" s="375"/>
      <c r="H25" s="375"/>
      <c r="I25" s="375"/>
      <c r="J25" s="375"/>
      <c r="K25" s="375"/>
      <c r="L25" s="177"/>
      <c r="M25" s="177"/>
      <c r="N25" s="166"/>
      <c r="O25" s="166"/>
      <c r="S25" s="185"/>
      <c r="T25" s="185"/>
      <c r="U25" s="185"/>
    </row>
    <row r="26" spans="1:29" ht="18" customHeight="1">
      <c r="A26" s="175"/>
      <c r="B26" s="186" t="s">
        <v>641</v>
      </c>
      <c r="C26" s="311">
        <f>'Model update'!J57</f>
        <v>-9.6841214108478457E-4</v>
      </c>
      <c r="D26" s="1516"/>
      <c r="E26" s="182"/>
      <c r="F26" s="381"/>
      <c r="G26" s="375"/>
      <c r="H26" s="375"/>
      <c r="I26" s="375"/>
      <c r="J26" s="375"/>
      <c r="K26" s="375"/>
      <c r="L26" s="177"/>
      <c r="M26" s="177"/>
      <c r="N26" s="166"/>
      <c r="O26" s="166"/>
      <c r="S26" s="185"/>
      <c r="T26" s="185"/>
      <c r="U26" s="185"/>
    </row>
    <row r="27" spans="1:29" ht="18" customHeight="1">
      <c r="A27" s="175"/>
      <c r="B27" s="220" t="s">
        <v>37</v>
      </c>
      <c r="C27" s="1841">
        <f>(C23*(1+C24)*(1-C25)*(1+C26))</f>
        <v>1202758800.2827778</v>
      </c>
      <c r="D27" s="377"/>
      <c r="E27" s="182"/>
      <c r="F27" s="374"/>
      <c r="G27" s="375"/>
      <c r="H27" s="375"/>
      <c r="I27" s="375"/>
      <c r="J27" s="375"/>
      <c r="K27" s="375"/>
      <c r="L27" s="177"/>
      <c r="M27" s="177"/>
      <c r="N27" s="166"/>
      <c r="O27" s="166"/>
      <c r="S27" s="185"/>
      <c r="T27" s="185"/>
      <c r="U27" s="185"/>
    </row>
    <row r="28" spans="1:29" ht="18" customHeight="1">
      <c r="A28" s="175"/>
      <c r="B28" s="163"/>
      <c r="C28" s="163"/>
      <c r="D28" s="163"/>
      <c r="E28" s="182"/>
      <c r="F28" s="177"/>
      <c r="G28" s="377"/>
      <c r="H28" s="377"/>
      <c r="I28" s="377"/>
      <c r="J28" s="377"/>
      <c r="K28" s="377"/>
      <c r="L28" s="166"/>
      <c r="M28" s="166"/>
      <c r="N28" s="166"/>
      <c r="O28" s="166"/>
      <c r="S28" s="185"/>
      <c r="T28" s="185"/>
      <c r="U28" s="185"/>
    </row>
    <row r="29" spans="1:29" ht="18" customHeight="1">
      <c r="A29" s="192"/>
      <c r="B29" s="193" t="s">
        <v>96</v>
      </c>
      <c r="C29" s="291" t="str">
        <f>C6</f>
        <v>2021-22</v>
      </c>
      <c r="D29" s="393"/>
      <c r="E29" s="182"/>
      <c r="H29" s="295"/>
      <c r="I29" s="295"/>
      <c r="L29" s="184"/>
      <c r="M29" s="166"/>
      <c r="N29" s="166"/>
      <c r="O29" s="166"/>
      <c r="P29" s="166"/>
      <c r="Q29" s="166"/>
      <c r="R29" s="166"/>
      <c r="V29" s="185"/>
      <c r="W29" s="185"/>
      <c r="X29" s="185"/>
    </row>
    <row r="30" spans="1:29" ht="18" customHeight="1">
      <c r="A30" s="175"/>
      <c r="B30" s="194" t="s">
        <v>32</v>
      </c>
      <c r="C30" s="1843">
        <f>(-E58*(1+E55)^0.5)</f>
        <v>-1973157.4175712904</v>
      </c>
      <c r="D30" s="396"/>
      <c r="E30" s="182"/>
      <c r="F30" s="183"/>
      <c r="G30" s="184"/>
      <c r="H30" s="184"/>
      <c r="I30" s="184"/>
      <c r="J30" s="184"/>
      <c r="K30" s="184"/>
      <c r="L30" s="184"/>
      <c r="M30" s="166"/>
      <c r="N30" s="166"/>
      <c r="O30" s="166"/>
      <c r="P30" s="166"/>
      <c r="Q30" s="166"/>
      <c r="R30" s="166"/>
      <c r="V30" s="185"/>
      <c r="W30" s="185"/>
      <c r="X30" s="185"/>
    </row>
    <row r="31" spans="1:29" ht="18" customHeight="1">
      <c r="A31" s="175"/>
      <c r="B31" s="195" t="s">
        <v>29</v>
      </c>
      <c r="C31" s="1841">
        <f>SUM(C30:C30)</f>
        <v>-1973157.4175712904</v>
      </c>
      <c r="D31" s="397"/>
      <c r="E31" s="182"/>
      <c r="F31" s="183"/>
      <c r="G31" s="184"/>
      <c r="H31" s="183"/>
      <c r="I31" s="183"/>
      <c r="J31" s="183"/>
      <c r="K31" s="184"/>
      <c r="L31" s="184"/>
      <c r="M31" s="184"/>
      <c r="N31" s="184"/>
      <c r="O31" s="184"/>
      <c r="P31" s="184"/>
      <c r="Q31" s="184"/>
      <c r="R31" s="166"/>
      <c r="AA31" s="185"/>
      <c r="AB31" s="185"/>
      <c r="AC31" s="185"/>
    </row>
    <row r="32" spans="1:29" ht="18" customHeight="1">
      <c r="A32" s="175"/>
      <c r="B32" s="176"/>
      <c r="C32" s="191"/>
      <c r="D32" s="191"/>
      <c r="E32" s="182"/>
      <c r="F32" s="184"/>
      <c r="G32" s="184"/>
      <c r="H32" s="296"/>
      <c r="I32" s="183"/>
      <c r="J32" s="183"/>
      <c r="K32" s="184"/>
      <c r="L32" s="184"/>
      <c r="M32" s="184"/>
      <c r="N32" s="184"/>
      <c r="O32" s="184"/>
      <c r="P32" s="184"/>
      <c r="Q32" s="184"/>
      <c r="R32" s="166"/>
      <c r="AA32" s="185"/>
      <c r="AB32" s="185"/>
      <c r="AC32" s="185"/>
    </row>
    <row r="33" spans="1:28" ht="18" customHeight="1">
      <c r="A33" s="175"/>
      <c r="E33" s="182"/>
      <c r="F33" s="184"/>
      <c r="G33" s="184"/>
      <c r="H33" s="184"/>
      <c r="I33" s="183"/>
      <c r="J33" s="184"/>
      <c r="K33" s="184"/>
      <c r="L33" s="184"/>
      <c r="M33" s="184"/>
      <c r="N33" s="184"/>
      <c r="O33" s="184"/>
      <c r="P33" s="184"/>
      <c r="Q33" s="166"/>
      <c r="R33" s="166"/>
      <c r="Z33" s="185"/>
      <c r="AA33" s="185"/>
      <c r="AB33" s="185"/>
    </row>
    <row r="34" spans="1:28" ht="18" customHeight="1">
      <c r="B34" s="197" t="s">
        <v>125</v>
      </c>
      <c r="I34" s="183"/>
      <c r="J34" s="184"/>
      <c r="K34" s="184"/>
      <c r="L34" s="184"/>
      <c r="M34" s="184"/>
      <c r="N34" s="184"/>
      <c r="O34" s="184"/>
      <c r="P34" s="184"/>
      <c r="Q34" s="166"/>
      <c r="R34" s="166"/>
      <c r="Z34" s="185"/>
      <c r="AA34" s="185"/>
      <c r="AB34" s="185"/>
    </row>
    <row r="35" spans="1:28">
      <c r="B35" s="198"/>
      <c r="C35" s="199" t="s">
        <v>60</v>
      </c>
      <c r="D35" s="398" t="s">
        <v>647</v>
      </c>
      <c r="E35" s="199" t="s">
        <v>7</v>
      </c>
      <c r="I35" s="165"/>
      <c r="K35" s="163"/>
    </row>
    <row r="36" spans="1:28">
      <c r="B36" s="200"/>
      <c r="C36" s="201" t="s">
        <v>6</v>
      </c>
      <c r="D36" s="201" t="s">
        <v>648</v>
      </c>
      <c r="E36" s="201" t="s">
        <v>8</v>
      </c>
      <c r="J36" s="163"/>
      <c r="K36" s="163"/>
    </row>
    <row r="37" spans="1:28">
      <c r="B37" s="202"/>
      <c r="C37" s="203" t="str">
        <f>'Model update'!B9</f>
        <v>2019-20</v>
      </c>
      <c r="D37" s="203" t="str">
        <f>'Model update'!$B$8</f>
        <v>2020-21</v>
      </c>
      <c r="E37" s="203" t="str">
        <f>C$6</f>
        <v>2021-22</v>
      </c>
      <c r="J37" s="163"/>
      <c r="K37" s="163"/>
    </row>
    <row r="38" spans="1:28" ht="14.25" customHeight="1">
      <c r="B38" s="200"/>
      <c r="C38" s="200"/>
      <c r="D38" s="200"/>
      <c r="E38" s="204"/>
      <c r="J38" s="163"/>
      <c r="K38" s="163"/>
    </row>
    <row r="39" spans="1:28" ht="15" customHeight="1">
      <c r="B39" s="205" t="s">
        <v>59</v>
      </c>
      <c r="C39" s="1844">
        <f>'Model update'!G81</f>
        <v>1362883563</v>
      </c>
      <c r="D39" s="1844">
        <f>'Model update'!I81</f>
        <v>1195972045.9100001</v>
      </c>
      <c r="E39" s="1845">
        <f>C12</f>
        <v>1198719278.7952065</v>
      </c>
      <c r="F39" s="290"/>
      <c r="J39" s="163"/>
      <c r="K39" s="163"/>
    </row>
    <row r="40" spans="1:28" ht="14.25" customHeight="1">
      <c r="B40" s="207"/>
      <c r="C40" s="1846"/>
      <c r="D40" s="1846"/>
      <c r="E40" s="1847"/>
      <c r="J40" s="163"/>
      <c r="K40" s="163"/>
    </row>
    <row r="41" spans="1:28" ht="15" customHeight="1">
      <c r="B41" s="208" t="s">
        <v>71</v>
      </c>
      <c r="C41" s="1848">
        <f>SUM(C42:C45)</f>
        <v>1362418813.3887224</v>
      </c>
      <c r="D41" s="1848">
        <f>SUM(D42:D45)</f>
        <v>1213716987.62485</v>
      </c>
      <c r="E41" s="1848">
        <f>SUM(E42:E45)</f>
        <v>1200692436.2127779</v>
      </c>
      <c r="J41" s="163"/>
      <c r="K41" s="163"/>
    </row>
    <row r="42" spans="1:28" ht="14.25" customHeight="1">
      <c r="A42" s="163"/>
      <c r="B42" s="209" t="s">
        <v>1246</v>
      </c>
      <c r="C42" s="1849">
        <f>'Model update'!G39+'Model update'!G58</f>
        <v>1377248050.1007872</v>
      </c>
      <c r="D42" s="1849">
        <f>'Model update'!I39+'Model update'!I58</f>
        <v>1213716987.62485</v>
      </c>
      <c r="E42" s="1849">
        <f>'Model update'!J39+'Model update'!J58</f>
        <v>1202758800.2827778</v>
      </c>
      <c r="G42" s="290"/>
      <c r="J42" s="163"/>
      <c r="K42" s="163"/>
    </row>
    <row r="43" spans="1:28" ht="14.25" customHeight="1">
      <c r="A43" s="163"/>
      <c r="B43" s="209" t="s">
        <v>952</v>
      </c>
      <c r="C43" s="1847"/>
      <c r="D43" s="1847"/>
      <c r="E43" s="1850">
        <f>'Model update'!J69</f>
        <v>-2066364.07</v>
      </c>
      <c r="G43" s="290"/>
      <c r="J43" s="163"/>
      <c r="K43" s="163"/>
    </row>
    <row r="44" spans="1:28" ht="14.25" customHeight="1">
      <c r="A44" s="163"/>
      <c r="B44" s="209" t="s">
        <v>1247</v>
      </c>
      <c r="C44" s="1847">
        <f>'Model update'!G86</f>
        <v>-14829236.712064721</v>
      </c>
      <c r="D44" s="1849">
        <v>0</v>
      </c>
      <c r="E44" s="1850">
        <v>0</v>
      </c>
      <c r="G44" s="290"/>
      <c r="J44" s="163"/>
      <c r="K44" s="163"/>
    </row>
    <row r="45" spans="1:28" ht="14.25" customHeight="1">
      <c r="A45" s="163"/>
      <c r="B45" s="209" t="s">
        <v>951</v>
      </c>
      <c r="C45" s="1847">
        <f>'Model update'!G65</f>
        <v>0</v>
      </c>
      <c r="D45" s="1847">
        <f>'Model update'!I65</f>
        <v>0</v>
      </c>
      <c r="E45" s="1847">
        <f>C18</f>
        <v>0</v>
      </c>
      <c r="J45" s="163"/>
      <c r="K45" s="163"/>
    </row>
    <row r="46" spans="1:28">
      <c r="A46" s="163"/>
      <c r="B46" s="210" t="s">
        <v>655</v>
      </c>
      <c r="C46" s="1851">
        <v>0</v>
      </c>
      <c r="D46" s="1851">
        <v>0</v>
      </c>
      <c r="E46" s="1852">
        <v>0</v>
      </c>
      <c r="J46" s="163"/>
      <c r="K46" s="163"/>
    </row>
    <row r="47" spans="1:28" ht="15" customHeight="1">
      <c r="A47" s="163"/>
      <c r="B47" s="211" t="s">
        <v>649</v>
      </c>
      <c r="C47" s="1848">
        <f>C39-C41+C46</f>
        <v>464749.61127758026</v>
      </c>
      <c r="D47" s="1848">
        <f>D39-D41+D46</f>
        <v>-17744941.714849949</v>
      </c>
      <c r="E47" s="1848">
        <f>E39-E41+E46</f>
        <v>-1973157.4175713062</v>
      </c>
      <c r="J47" s="163"/>
      <c r="K47" s="163"/>
    </row>
    <row r="48" spans="1:28">
      <c r="A48" s="163"/>
      <c r="B48" s="212"/>
      <c r="J48" s="163"/>
      <c r="K48" s="163"/>
    </row>
    <row r="49" spans="1:11" ht="14.25" customHeight="1">
      <c r="A49" s="163"/>
      <c r="B49" s="212"/>
      <c r="E49" s="161"/>
      <c r="J49" s="163"/>
      <c r="K49" s="163"/>
    </row>
    <row r="50" spans="1:11" ht="14.25" customHeight="1">
      <c r="A50" s="163"/>
      <c r="B50" s="212"/>
      <c r="E50" s="161"/>
      <c r="J50" s="163"/>
      <c r="K50" s="163"/>
    </row>
    <row r="51" spans="1:11" ht="14.25" customHeight="1">
      <c r="A51" s="163"/>
      <c r="B51" s="197" t="s">
        <v>127</v>
      </c>
      <c r="E51" s="161"/>
      <c r="J51" s="163"/>
      <c r="K51" s="163"/>
    </row>
    <row r="52" spans="1:11">
      <c r="A52" s="163"/>
      <c r="B52" s="213"/>
      <c r="C52" s="199" t="s">
        <v>60</v>
      </c>
      <c r="D52" s="398" t="s">
        <v>647</v>
      </c>
      <c r="E52" s="199" t="s">
        <v>7</v>
      </c>
      <c r="J52" s="163"/>
      <c r="K52" s="163"/>
    </row>
    <row r="53" spans="1:11" ht="14.25" customHeight="1">
      <c r="A53" s="163"/>
      <c r="B53" s="214"/>
      <c r="C53" s="201" t="s">
        <v>6</v>
      </c>
      <c r="D53" s="201" t="s">
        <v>648</v>
      </c>
      <c r="E53" s="201" t="s">
        <v>8</v>
      </c>
      <c r="J53" s="163"/>
      <c r="K53" s="163"/>
    </row>
    <row r="54" spans="1:11" ht="15.75" customHeight="1">
      <c r="A54" s="163"/>
      <c r="B54" s="215" t="s">
        <v>128</v>
      </c>
      <c r="C54" s="203" t="str">
        <f>C37</f>
        <v>2019-20</v>
      </c>
      <c r="D54" s="203" t="str">
        <f>'Model update'!$B$8</f>
        <v>2020-21</v>
      </c>
      <c r="E54" s="203" t="str">
        <f>C$6</f>
        <v>2021-22</v>
      </c>
      <c r="J54" s="163"/>
      <c r="K54" s="163"/>
    </row>
    <row r="55" spans="1:11">
      <c r="A55" s="163"/>
      <c r="B55" s="214" t="s">
        <v>650</v>
      </c>
      <c r="C55" s="1857">
        <f>'Model update'!G50</f>
        <v>5.9824760999999997E-2</v>
      </c>
      <c r="D55" s="1858">
        <f>'Model update'!I50</f>
        <v>4.2845042391632671E-2</v>
      </c>
      <c r="E55" s="1859">
        <f>'Model update'!J50</f>
        <v>3.1228392305169494E-2</v>
      </c>
      <c r="J55" s="163"/>
      <c r="K55" s="163"/>
    </row>
    <row r="56" spans="1:11">
      <c r="A56" s="163"/>
      <c r="B56" s="214" t="s">
        <v>651</v>
      </c>
      <c r="C56" s="1860"/>
      <c r="D56" s="1861"/>
      <c r="E56" s="1859">
        <f>'Model update'!J51</f>
        <v>2.2429515237719279E-2</v>
      </c>
      <c r="J56" s="163"/>
      <c r="K56" s="163"/>
    </row>
    <row r="57" spans="1:11" ht="15" customHeight="1">
      <c r="A57" s="163"/>
      <c r="B57" s="402" t="s">
        <v>652</v>
      </c>
      <c r="C57" s="1860"/>
      <c r="D57" s="1861"/>
      <c r="E57" s="1859">
        <f>'Model update'!F24</f>
        <v>8.6058519793459354E-3</v>
      </c>
      <c r="J57" s="163"/>
      <c r="K57" s="163"/>
    </row>
    <row r="58" spans="1:11" ht="14.25" customHeight="1">
      <c r="A58" s="163"/>
      <c r="B58" s="214" t="s">
        <v>11</v>
      </c>
      <c r="C58" s="1849">
        <f>'TAM 20-21 DUOS Unders_Overs'!C66</f>
        <v>17702329.852615468</v>
      </c>
      <c r="D58" s="1853">
        <f>C62</f>
        <v>19239816.962288212</v>
      </c>
      <c r="E58" s="1847">
        <f>D62</f>
        <v>1943051.4641301213</v>
      </c>
      <c r="H58" s="1836"/>
      <c r="J58" s="163"/>
      <c r="K58" s="163"/>
    </row>
    <row r="59" spans="1:11" ht="14.25" customHeight="1">
      <c r="A59" s="163"/>
      <c r="B59" s="214" t="s">
        <v>653</v>
      </c>
      <c r="C59" s="1853">
        <f>C58*C55</f>
        <v>1059037.6525758856</v>
      </c>
      <c r="D59" s="1853">
        <f>D58*D55</f>
        <v>824330.77335649182</v>
      </c>
      <c r="E59" s="1853">
        <f>E58*E55</f>
        <v>60678.3733909894</v>
      </c>
      <c r="J59" s="163"/>
      <c r="K59" s="163"/>
    </row>
    <row r="60" spans="1:11" ht="14.25" customHeight="1">
      <c r="A60" s="163"/>
      <c r="B60" s="214" t="s">
        <v>13</v>
      </c>
      <c r="C60" s="1849">
        <f>C47</f>
        <v>464749.61127758026</v>
      </c>
      <c r="D60" s="1854">
        <f>D47</f>
        <v>-17744941.714849949</v>
      </c>
      <c r="E60" s="1855">
        <f>E47</f>
        <v>-1973157.4175713062</v>
      </c>
      <c r="F60" s="290"/>
      <c r="J60" s="163"/>
      <c r="K60" s="163"/>
    </row>
    <row r="61" spans="1:11" ht="14.25" customHeight="1">
      <c r="A61" s="163"/>
      <c r="B61" s="214" t="s">
        <v>105</v>
      </c>
      <c r="C61" s="1856">
        <f>C60*((1+C55)^0.5-1)</f>
        <v>13699.845819278258</v>
      </c>
      <c r="D61" s="1856">
        <f>D60*((1+D55)^0.5-1)</f>
        <v>-376154.55666463543</v>
      </c>
      <c r="E61" s="1856">
        <f>E60*((1+E55)^0.5-1)</f>
        <v>-30572.419949820262</v>
      </c>
      <c r="J61" s="163"/>
      <c r="K61" s="163"/>
    </row>
    <row r="62" spans="1:11" ht="14.25" customHeight="1">
      <c r="A62" s="163"/>
      <c r="B62" s="211" t="s">
        <v>63</v>
      </c>
      <c r="C62" s="1848">
        <f>SUM(C58:C61)</f>
        <v>19239816.962288212</v>
      </c>
      <c r="D62" s="1848">
        <f>SUM(D58:D61)</f>
        <v>1943051.4641301213</v>
      </c>
      <c r="E62" s="1848">
        <f>SUM(E58:E61)</f>
        <v>-1.5828845789656043E-8</v>
      </c>
      <c r="H62" s="1836"/>
      <c r="J62" s="163"/>
      <c r="K62" s="163"/>
    </row>
    <row r="63" spans="1:11" ht="14.25" customHeight="1">
      <c r="A63" s="163"/>
      <c r="J63" s="163"/>
      <c r="K63" s="163"/>
    </row>
    <row r="64" spans="1:11" ht="14.25" customHeight="1">
      <c r="A64" s="163"/>
      <c r="B64" s="114"/>
      <c r="J64" s="163"/>
      <c r="K64" s="163"/>
    </row>
    <row r="65" spans="1:11" ht="14.25" customHeight="1">
      <c r="A65" s="163"/>
      <c r="J65" s="163"/>
      <c r="K65" s="163"/>
    </row>
    <row r="66" spans="1:11" ht="15" customHeight="1">
      <c r="A66" s="163"/>
      <c r="C66" s="216"/>
      <c r="D66" s="216"/>
      <c r="J66" s="163"/>
      <c r="K66" s="163"/>
    </row>
    <row r="67" spans="1:11" ht="14.25" customHeight="1">
      <c r="C67" s="216"/>
      <c r="D67" s="216"/>
      <c r="F67" s="217"/>
      <c r="J67" s="163"/>
      <c r="K67" s="163"/>
    </row>
    <row r="69" spans="1:11" ht="14.25" customHeight="1"/>
    <row r="71" spans="1:11" ht="14.25" customHeight="1"/>
    <row r="72" spans="1:11" ht="14.25" customHeight="1"/>
    <row r="73" spans="1:11" ht="14.25" customHeight="1"/>
    <row r="75" spans="1:11" ht="14.25" customHeight="1"/>
    <row r="76" spans="1:11" ht="14.25" customHeight="1"/>
  </sheetData>
  <conditionalFormatting sqref="C30:D30">
    <cfRule type="cellIs" dxfId="33" priority="1" stopIfTrue="1" operator="equal">
      <formula>"YES"</formula>
    </cfRule>
    <cfRule type="cellIs" dxfId="32" priority="2" stopIfTrue="1" operator="equal">
      <formula>"NO"</formula>
    </cfRule>
  </conditionalFormatting>
  <pageMargins left="0.31496062992125984" right="0.31496062992125984" top="0.35433070866141736" bottom="0.35433070866141736" header="0.31496062992125984" footer="0.31496062992125984"/>
  <pageSetup paperSize="9" scale="7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00"/>
    <pageSetUpPr autoPageBreaks="0" fitToPage="1"/>
  </sheetPr>
  <dimension ref="A1:N72"/>
  <sheetViews>
    <sheetView zoomScale="80" zoomScaleNormal="80" workbookViewId="0"/>
  </sheetViews>
  <sheetFormatPr defaultColWidth="9.109375" defaultRowHeight="13.2"/>
  <cols>
    <col min="1" max="1" width="11.5546875" style="1487" customWidth="1"/>
    <col min="2" max="2" width="35.88671875" style="1574" customWidth="1"/>
    <col min="3" max="3" width="21.88671875" style="1574" customWidth="1"/>
    <col min="4" max="4" width="47.5546875" style="1574" customWidth="1"/>
    <col min="5" max="5" width="50.5546875" style="1574" customWidth="1"/>
    <col min="6" max="6" width="18.44140625" style="1574" customWidth="1"/>
    <col min="7" max="7" width="6.6640625" style="1574" customWidth="1"/>
    <col min="8" max="8" width="19.6640625" style="1574" customWidth="1"/>
    <col min="9" max="9" width="12.44140625" style="1574" customWidth="1"/>
    <col min="10" max="10" width="12.5546875" style="1574" customWidth="1"/>
    <col min="11" max="12" width="10" style="1574" bestFit="1" customWidth="1"/>
    <col min="13" max="13" width="9.6640625" style="1574" customWidth="1"/>
    <col min="14" max="14" width="10.88671875" style="1574" customWidth="1"/>
    <col min="15" max="15" width="11" style="1574" customWidth="1"/>
    <col min="16" max="17" width="10.6640625" style="1574" bestFit="1" customWidth="1"/>
    <col min="18" max="18" width="11.33203125" style="1574" customWidth="1"/>
    <col min="19" max="21" width="10.5546875" style="1574" customWidth="1"/>
    <col min="22" max="22" width="11.109375" style="1574" customWidth="1"/>
    <col min="23" max="25" width="10.5546875" style="1574" customWidth="1"/>
    <col min="26" max="26" width="1.88671875" style="1574" customWidth="1"/>
    <col min="27" max="27" width="14.44140625" style="1574" customWidth="1"/>
    <col min="28" max="31" width="12" style="1574" customWidth="1"/>
    <col min="32" max="35" width="10.5546875" style="1574" customWidth="1"/>
    <col min="36" max="36" width="11.88671875" style="1574" customWidth="1"/>
    <col min="37" max="39" width="10.5546875" style="1574" customWidth="1"/>
    <col min="40" max="40" width="11.33203125" style="1574" bestFit="1" customWidth="1"/>
    <col min="41" max="43" width="10.5546875" style="1574" customWidth="1"/>
    <col min="44" max="44" width="11.33203125" style="1574" bestFit="1" customWidth="1"/>
    <col min="45" max="47" width="10.5546875" style="1574" customWidth="1"/>
    <col min="48" max="48" width="1.88671875" style="1574" customWidth="1"/>
    <col min="49" max="49" width="15.6640625" style="1574" bestFit="1" customWidth="1"/>
    <col min="50" max="50" width="19.109375" style="1574" bestFit="1" customWidth="1"/>
    <col min="51" max="51" width="17.88671875" style="1574" bestFit="1" customWidth="1"/>
    <col min="52" max="52" width="15.6640625" style="1574" customWidth="1"/>
    <col min="53" max="53" width="17.88671875" style="1574" bestFit="1" customWidth="1"/>
    <col min="54" max="54" width="19.109375" style="1574" bestFit="1" customWidth="1"/>
    <col min="55" max="56" width="17.88671875" style="1574" bestFit="1" customWidth="1"/>
    <col min="57" max="57" width="10" style="1574" bestFit="1" customWidth="1"/>
    <col min="58" max="59" width="15.6640625" style="1574" bestFit="1" customWidth="1"/>
    <col min="60" max="60" width="16.33203125" style="1574" customWidth="1"/>
    <col min="61" max="61" width="10.6640625" style="1574" bestFit="1" customWidth="1"/>
    <col min="62" max="64" width="15.6640625" style="1574" bestFit="1" customWidth="1"/>
    <col min="65" max="65" width="9.109375" style="1574"/>
    <col min="66" max="66" width="14.5546875" style="1574" customWidth="1"/>
    <col min="67" max="68" width="14.88671875" style="1574" bestFit="1" customWidth="1"/>
    <col min="69" max="69" width="10.6640625" style="1574" customWidth="1"/>
    <col min="70" max="70" width="1.88671875" style="1574" customWidth="1"/>
    <col min="71" max="71" width="14.44140625" style="1574" bestFit="1" customWidth="1"/>
    <col min="72" max="73" width="15.6640625" style="1574" bestFit="1" customWidth="1"/>
    <col min="74" max="78" width="14.44140625" style="1574" bestFit="1" customWidth="1"/>
    <col min="79" max="79" width="9.88671875" style="1574" bestFit="1" customWidth="1"/>
    <col min="80" max="81" width="14.44140625" style="1574" bestFit="1" customWidth="1"/>
    <col min="82" max="83" width="10.5546875" style="1574" bestFit="1" customWidth="1"/>
    <col min="84" max="85" width="14.44140625" style="1574" bestFit="1" customWidth="1"/>
    <col min="86" max="86" width="13.109375" style="1574" bestFit="1" customWidth="1"/>
    <col min="87" max="87" width="9.109375" style="1574"/>
    <col min="88" max="88" width="13.5546875" style="1574" customWidth="1"/>
    <col min="89" max="89" width="13.88671875" style="1574" customWidth="1"/>
    <col min="90" max="90" width="12.6640625" style="1574" customWidth="1"/>
    <col min="91" max="91" width="10.5546875" style="1574" customWidth="1"/>
    <col min="92" max="92" width="15.6640625" style="1574" bestFit="1" customWidth="1"/>
    <col min="93" max="93" width="1.88671875" style="1574" customWidth="1"/>
    <col min="94" max="94" width="14.44140625" style="1574" customWidth="1"/>
    <col min="95" max="95" width="15.6640625" style="1574" bestFit="1" customWidth="1"/>
    <col min="96" max="101" width="14.44140625" style="1574" bestFit="1" customWidth="1"/>
    <col min="102" max="102" width="10" style="1574" bestFit="1" customWidth="1"/>
    <col min="103" max="104" width="14.44140625" style="1574" bestFit="1" customWidth="1"/>
    <col min="105" max="106" width="10.5546875" style="1574" bestFit="1" customWidth="1"/>
    <col min="107" max="109" width="14.44140625" style="1574" bestFit="1" customWidth="1"/>
    <col min="110" max="110" width="9.109375" style="1574"/>
    <col min="111" max="113" width="13.5546875" style="1574" customWidth="1"/>
    <col min="114" max="114" width="10.5546875" style="1574" customWidth="1"/>
    <col min="115" max="115" width="15.6640625" style="1574" bestFit="1" customWidth="1"/>
    <col min="116" max="16384" width="9.109375" style="1574"/>
  </cols>
  <sheetData>
    <row r="1" spans="2:5" ht="13.8">
      <c r="B1" s="1573" t="str">
        <f>"Tariff Approval - "&amp;'Model update'!B3</f>
        <v>Tariff Approval - Energex</v>
      </c>
    </row>
    <row r="3" spans="2:5">
      <c r="B3" s="1575" t="str">
        <f>'Model update'!B6&amp;" DISTRIBUTION TARIFF REBALANCING CONTROL"</f>
        <v>2021-22 DISTRIBUTION TARIFF REBALANCING CONTROL</v>
      </c>
    </row>
    <row r="4" spans="2:5" ht="6" customHeight="1" thickBot="1">
      <c r="B4" s="1575"/>
    </row>
    <row r="5" spans="2:5" ht="6" customHeight="1">
      <c r="B5" s="1576"/>
      <c r="C5" s="1577"/>
      <c r="D5" s="1578"/>
    </row>
    <row r="6" spans="2:5">
      <c r="B6" s="1579" t="s">
        <v>49</v>
      </c>
      <c r="C6" s="1580"/>
      <c r="D6" s="1581"/>
    </row>
    <row r="7" spans="2:5" ht="6" customHeight="1">
      <c r="B7" s="1582"/>
      <c r="C7" s="1583"/>
      <c r="D7" s="1581"/>
    </row>
    <row r="8" spans="2:5">
      <c r="B8" s="1582" t="str">
        <f>"CPI "&amp;'Model update'!$B$6</f>
        <v>CPI 2021-22</v>
      </c>
      <c r="C8" s="1584">
        <f>'Model update'!$B$31</f>
        <v>8.6058519793459354E-3</v>
      </c>
      <c r="D8" s="1581"/>
    </row>
    <row r="9" spans="2:5">
      <c r="B9" s="1582" t="str">
        <f>"X "&amp; 'Model update'!$B$6</f>
        <v>X 2021-22</v>
      </c>
      <c r="C9" s="1585">
        <f>MIN('Model update'!J46,0)</f>
        <v>0</v>
      </c>
      <c r="D9" s="1581" t="s">
        <v>1176</v>
      </c>
    </row>
    <row r="10" spans="2:5">
      <c r="B10" s="1582" t="str">
        <f>"S "&amp; 'Model update'!$B$6</f>
        <v>S 2021-22</v>
      </c>
      <c r="C10" s="1585">
        <f>'Model update'!J57</f>
        <v>-9.6841214108478457E-4</v>
      </c>
      <c r="D10" s="1581"/>
    </row>
    <row r="11" spans="2:5">
      <c r="B11" s="1582" t="str">
        <f>"I "&amp; 'Model update'!$B$6</f>
        <v>I 2021-22</v>
      </c>
      <c r="C11" s="1586">
        <f>('Model update'!J69-'Model update'!I69)/Prop2021_DUOSTariffs!EQ41</f>
        <v>-1.7303688473143089E-3</v>
      </c>
      <c r="D11" s="1581"/>
    </row>
    <row r="12" spans="2:5">
      <c r="B12" s="1582" t="str">
        <f>"B "&amp;'Model update'!$B$6</f>
        <v>B 2021-22</v>
      </c>
      <c r="C12" s="1771">
        <f>('Model update'!J86-'Model update'!I86)/Prop2021_DUOSTariffs!EQ41</f>
        <v>1.4489508535590511E-2</v>
      </c>
      <c r="D12" s="1587"/>
      <c r="E12" s="1588"/>
    </row>
    <row r="13" spans="2:5" ht="16.95" customHeight="1">
      <c r="B13" s="1582" t="str">
        <f>"C "&amp;'Model update'!$B$6</f>
        <v>C 2021-22</v>
      </c>
      <c r="C13" s="1772">
        <f>'Model update'!J65</f>
        <v>0</v>
      </c>
      <c r="D13" s="1581"/>
    </row>
    <row r="14" spans="2:5" ht="6" customHeight="1">
      <c r="B14" s="1582"/>
      <c r="C14" s="1580"/>
      <c r="D14" s="1581"/>
    </row>
    <row r="15" spans="2:5">
      <c r="B15" s="1589"/>
      <c r="C15" s="1590">
        <f>((1+C8)*(1-C9)*(1+0.02)*(1+C10)+C11+C12+C13)-1</f>
        <v>4.0540827631530663E-2</v>
      </c>
      <c r="D15" s="1591"/>
      <c r="E15" s="1592"/>
    </row>
    <row r="16" spans="2:5" ht="6" customHeight="1" thickBot="1">
      <c r="B16" s="1593"/>
      <c r="C16" s="1594"/>
      <c r="D16" s="1595"/>
    </row>
    <row r="17" spans="1:6" ht="6" customHeight="1" thickBot="1">
      <c r="B17" s="1596"/>
      <c r="C17" s="1596"/>
      <c r="D17" s="1596"/>
    </row>
    <row r="18" spans="1:6" s="1597" customFormat="1">
      <c r="A18" s="1095"/>
      <c r="B18" s="1576"/>
      <c r="C18" s="1577"/>
      <c r="D18" s="1577"/>
      <c r="E18" s="1577"/>
      <c r="F18" s="1578"/>
    </row>
    <row r="19" spans="1:6" s="1597" customFormat="1">
      <c r="A19" s="1095"/>
      <c r="B19" s="1579" t="s">
        <v>50</v>
      </c>
      <c r="C19" s="1598" t="str">
        <f>"Pt-1*(Qt " &amp;'Model update'!$B$6&amp;")"</f>
        <v>Pt-1*(Qt 2021-22)</v>
      </c>
      <c r="D19" s="1598" t="str">
        <f>"Pt*(Qt " &amp;'Model update'!$B$6&amp;")"</f>
        <v>Pt*(Qt 2021-22)</v>
      </c>
      <c r="E19" s="1580"/>
      <c r="F19" s="1581"/>
    </row>
    <row r="20" spans="1:6" s="1597" customFormat="1">
      <c r="A20" s="1095"/>
      <c r="B20" s="1599" t="s">
        <v>51</v>
      </c>
      <c r="C20" s="1600" t="s">
        <v>52</v>
      </c>
      <c r="D20" s="1600" t="s">
        <v>53</v>
      </c>
      <c r="E20" s="1600" t="s">
        <v>54</v>
      </c>
      <c r="F20" s="1601"/>
    </row>
    <row r="21" spans="1:6" s="1597" customFormat="1" ht="12.75" customHeight="1">
      <c r="A21" s="1095"/>
      <c r="B21" s="1602" t="s">
        <v>130</v>
      </c>
      <c r="C21" s="1603">
        <f>IF(B21="","",SUMIF($B$38:$B$69,$B21,$H$38:$H$69))</f>
        <v>29222376.806974191</v>
      </c>
      <c r="D21" s="1603">
        <f>IF(B21="","",SUMIF($B$38:$B$69,$B21,$F$38:$F$69))</f>
        <v>28975724.752629802</v>
      </c>
      <c r="E21" s="1604">
        <f>IFERROR(((D21-C21)/C21),"")</f>
        <v>-8.4405199472181117E-3</v>
      </c>
      <c r="F21" s="1601" t="str">
        <f>IF(E21="","",IF(E21&lt;$C$15,"COMPLIANT","BREACHED"))</f>
        <v>COMPLIANT</v>
      </c>
    </row>
    <row r="22" spans="1:6" s="1597" customFormat="1" ht="12.75" customHeight="1">
      <c r="A22" s="1095"/>
      <c r="B22" s="1605" t="s">
        <v>131</v>
      </c>
      <c r="C22" s="1606">
        <f>IF(B22="","",SUMIF($B$38:$B$69,$B22,$H$38:$H$69))</f>
        <v>104885633.68386507</v>
      </c>
      <c r="D22" s="1606">
        <f>IF(B22="","",SUMIF($B$38:$B$69,$B22,$F$38:$F$69))</f>
        <v>104257291.18951607</v>
      </c>
      <c r="E22" s="1607">
        <f>IFERROR(((D22-C22)/C22),"")</f>
        <v>-5.9907393632466846E-3</v>
      </c>
      <c r="F22" s="1601" t="str">
        <f t="shared" ref="F22:F23" si="0">IF(E22="","",IF(E22&lt;$C$15,"COMPLIANT","BREACHED"))</f>
        <v>COMPLIANT</v>
      </c>
    </row>
    <row r="23" spans="1:6" s="1597" customFormat="1">
      <c r="A23" s="1095"/>
      <c r="B23" s="1605" t="s">
        <v>132</v>
      </c>
      <c r="C23" s="1606">
        <f>IF(B23="","",SUMIF($B$38:$B$69,$B23,$H$38:$H$69)-IFERROR(SUMIF($B$38:$B$43,$B23,$H$38:$H$43),0))</f>
        <v>1060067481.7501279</v>
      </c>
      <c r="D23" s="1606">
        <f>IF(B23="","",SUMIF($B$38:$B$69,$B23,$F$38:$F$69)-SUMIF($B$38:$B$43,$B23,$F$38:$F$43))</f>
        <v>1065486262.8498048</v>
      </c>
      <c r="E23" s="1607">
        <f>IFERROR(((D23-C23)/C23),"")</f>
        <v>5.1117322179628248E-3</v>
      </c>
      <c r="F23" s="1601" t="str">
        <f t="shared" si="0"/>
        <v>COMPLIANT</v>
      </c>
    </row>
    <row r="24" spans="1:6" s="1597" customFormat="1">
      <c r="A24" s="1095"/>
      <c r="B24" s="1605"/>
      <c r="C24" s="1606"/>
      <c r="D24" s="1606"/>
      <c r="E24" s="1607"/>
      <c r="F24" s="1601"/>
    </row>
    <row r="25" spans="1:6" s="1597" customFormat="1">
      <c r="A25" s="1095"/>
      <c r="B25" s="1605"/>
      <c r="C25" s="1606"/>
      <c r="D25" s="1606"/>
      <c r="E25" s="1607"/>
      <c r="F25" s="1601"/>
    </row>
    <row r="26" spans="1:6" s="1597" customFormat="1">
      <c r="A26" s="1095"/>
      <c r="B26" s="1608"/>
      <c r="C26" s="1606" t="str">
        <f>IF(B26="","",SUMIF(#REF!,$B26,#REF!))</f>
        <v/>
      </c>
      <c r="D26" s="1606" t="str">
        <f>IF(B26="","",SUMIF(#REF!,$B26,#REF!))</f>
        <v/>
      </c>
      <c r="E26" s="1607" t="str">
        <f t="shared" ref="E26:E32" si="1">IF(B26="","",D26/C26)</f>
        <v/>
      </c>
      <c r="F26" s="1601" t="str">
        <f t="shared" ref="F26:F32" si="2">IF(B26="","",IF(E26&lt;$C$15,"COMPLIANT","BREACHED"))</f>
        <v/>
      </c>
    </row>
    <row r="27" spans="1:6" s="1597" customFormat="1">
      <c r="A27" s="1095"/>
      <c r="B27" s="1608"/>
      <c r="C27" s="1606" t="str">
        <f>IF(B27="","",SUMIF(#REF!,$B27,#REF!))</f>
        <v/>
      </c>
      <c r="D27" s="1606" t="str">
        <f>IF(B27="","",SUMIF(#REF!,$B27,#REF!))</f>
        <v/>
      </c>
      <c r="E27" s="1607" t="str">
        <f t="shared" si="1"/>
        <v/>
      </c>
      <c r="F27" s="1601" t="str">
        <f t="shared" si="2"/>
        <v/>
      </c>
    </row>
    <row r="28" spans="1:6" s="1597" customFormat="1">
      <c r="A28" s="1095"/>
      <c r="B28" s="1608"/>
      <c r="C28" s="1606" t="str">
        <f>IF(B28="","",SUMIF(#REF!,$B28,#REF!))</f>
        <v/>
      </c>
      <c r="D28" s="1606" t="str">
        <f>IF(B28="","",SUMIF(#REF!,$B28,#REF!))</f>
        <v/>
      </c>
      <c r="E28" s="1607" t="str">
        <f t="shared" si="1"/>
        <v/>
      </c>
      <c r="F28" s="1601" t="str">
        <f t="shared" si="2"/>
        <v/>
      </c>
    </row>
    <row r="29" spans="1:6" s="1597" customFormat="1">
      <c r="A29" s="1095"/>
      <c r="B29" s="1608"/>
      <c r="C29" s="1606" t="str">
        <f>IF(B29="","",SUMIF(#REF!,$B29,#REF!))</f>
        <v/>
      </c>
      <c r="D29" s="1606" t="str">
        <f>IF(B29="","",SUMIF(#REF!,$B29,#REF!))</f>
        <v/>
      </c>
      <c r="E29" s="1607" t="str">
        <f t="shared" si="1"/>
        <v/>
      </c>
      <c r="F29" s="1601" t="str">
        <f t="shared" si="2"/>
        <v/>
      </c>
    </row>
    <row r="30" spans="1:6" s="1597" customFormat="1">
      <c r="A30" s="1095"/>
      <c r="B30" s="1608"/>
      <c r="C30" s="1606" t="str">
        <f>IF(B30="","",SUMIF(#REF!,$B30,#REF!))</f>
        <v/>
      </c>
      <c r="D30" s="1606" t="str">
        <f>IF(B30="","",SUMIF(#REF!,$B30,#REF!))</f>
        <v/>
      </c>
      <c r="E30" s="1607" t="str">
        <f t="shared" si="1"/>
        <v/>
      </c>
      <c r="F30" s="1601" t="str">
        <f t="shared" si="2"/>
        <v/>
      </c>
    </row>
    <row r="31" spans="1:6" s="1597" customFormat="1">
      <c r="A31" s="1095"/>
      <c r="B31" s="1608"/>
      <c r="C31" s="1606" t="str">
        <f>IF(B31="","",SUMIF(#REF!,$B31,#REF!))</f>
        <v/>
      </c>
      <c r="D31" s="1606" t="str">
        <f>IF(B31="","",SUMIF(#REF!,$B31,#REF!))</f>
        <v/>
      </c>
      <c r="E31" s="1607" t="str">
        <f t="shared" si="1"/>
        <v/>
      </c>
      <c r="F31" s="1601" t="str">
        <f t="shared" si="2"/>
        <v/>
      </c>
    </row>
    <row r="32" spans="1:6" s="1597" customFormat="1" ht="13.8" thickBot="1">
      <c r="A32" s="1095"/>
      <c r="B32" s="1609"/>
      <c r="C32" s="1610" t="str">
        <f>IF(B32="","",SUMIF(#REF!,$B32,#REF!))</f>
        <v/>
      </c>
      <c r="D32" s="1610" t="str">
        <f>IF(B32="","",SUMIF(#REF!,$B32,#REF!))</f>
        <v/>
      </c>
      <c r="E32" s="1611" t="str">
        <f t="shared" si="1"/>
        <v/>
      </c>
      <c r="F32" s="1612" t="str">
        <f t="shared" si="2"/>
        <v/>
      </c>
    </row>
    <row r="33" spans="1:14" s="1597" customFormat="1">
      <c r="A33" s="1095"/>
      <c r="B33" s="1613" t="s">
        <v>55</v>
      </c>
      <c r="C33" s="1614" t="str">
        <f>IF(ABS(SUM(C21:C32)-H71)&lt;0.01,"Ok","Error")</f>
        <v>Ok</v>
      </c>
      <c r="D33" s="1615" t="str">
        <f>IF(ABS(SUM(D21:D32)-F71)&lt;0.01,"Ok","Error")</f>
        <v>Ok</v>
      </c>
      <c r="E33" s="1575"/>
      <c r="F33" s="1574"/>
    </row>
    <row r="34" spans="1:14" s="1597" customFormat="1">
      <c r="A34" s="1095"/>
      <c r="B34" s="1616"/>
      <c r="C34" s="1617" t="str">
        <f>IF(ABS(SUM(C21:C32)-Prop2021_DUOSTariffs!EQ41)&lt;0.01,"Ok","Error")</f>
        <v>Ok</v>
      </c>
      <c r="D34" s="1617" t="str">
        <f>IF(ABS(SUM(D21:D32)-Prop2021_DUOSTariffs!DO41)&lt;0.01,"Ok","Error")</f>
        <v>Ok</v>
      </c>
      <c r="E34" s="1575"/>
      <c r="F34" s="1574"/>
    </row>
    <row r="35" spans="1:14" s="1597" customFormat="1">
      <c r="A35" s="1095"/>
      <c r="B35" s="1618"/>
      <c r="C35" s="1618"/>
      <c r="D35" s="1618"/>
      <c r="E35" s="1618"/>
    </row>
    <row r="36" spans="1:14" s="1597" customFormat="1" ht="40.200000000000003" thickBot="1">
      <c r="A36" s="1095"/>
      <c r="F36" s="1619" t="str">
        <f>"Revenue (Pt "&amp;'Model update'!$B$6&amp;")*(Qt " &amp;'Model update'!$B$6&amp;")"</f>
        <v>Revenue (Pt 2021-22)*(Qt 2021-22)</v>
      </c>
      <c r="H36" s="1619" t="str">
        <f>"Revenue (Pt-1 "&amp;'Model update'!$B$8&amp;")*(Qt " &amp;'Model update'!$B$6&amp;")"</f>
        <v>Revenue (Pt-1 2020-21)*(Qt 2021-22)</v>
      </c>
      <c r="I36" s="1620"/>
      <c r="N36" s="1621"/>
    </row>
    <row r="37" spans="1:14" s="1597" customFormat="1" ht="47.25" customHeight="1">
      <c r="A37" s="1622" t="s">
        <v>56</v>
      </c>
      <c r="B37" s="1623" t="s">
        <v>57</v>
      </c>
      <c r="C37" s="1623" t="s">
        <v>58</v>
      </c>
      <c r="D37" s="1623" t="s">
        <v>39</v>
      </c>
      <c r="E37" s="1623" t="s">
        <v>40</v>
      </c>
      <c r="F37" s="1624" t="s">
        <v>41</v>
      </c>
      <c r="G37" s="1574"/>
      <c r="H37" s="1624" t="s">
        <v>42</v>
      </c>
    </row>
    <row r="38" spans="1:14">
      <c r="A38" s="1625" t="b">
        <f>OR(EXACT(D38,$E$38:$E$6070))</f>
        <v>1</v>
      </c>
      <c r="B38" s="1626" t="str">
        <f>Prop2021_DUOSTariffs!D8</f>
        <v>ICC</v>
      </c>
      <c r="C38" s="1626" t="str">
        <f>Prop2021_DUOSTariffs!D8</f>
        <v>ICC</v>
      </c>
      <c r="D38" s="1581" t="str">
        <f>Prop2021_DUOSTariffs!G8</f>
        <v>ICC</v>
      </c>
      <c r="E38" s="1581" t="str">
        <f>Prop2021_DUOSTariffs!G8</f>
        <v>ICC</v>
      </c>
      <c r="F38" s="1821">
        <f>Prop2021_DUOSTariffs!DO8</f>
        <v>28975724.752629802</v>
      </c>
      <c r="G38" s="1819"/>
      <c r="H38" s="1818">
        <f>Prop2021_DUOSTariffs!EQ8</f>
        <v>29222376.806974191</v>
      </c>
      <c r="I38" s="1628">
        <f t="shared" ref="I38:I42" si="3">F38/H38-1</f>
        <v>-8.4405199472180614E-3</v>
      </c>
    </row>
    <row r="39" spans="1:14">
      <c r="A39" s="1625" t="b">
        <f>OR(EXACT(D39,$E$38:$E$6070))</f>
        <v>1</v>
      </c>
      <c r="B39" s="1626" t="str">
        <f>Prop2021_DUOSTariffs!D9</f>
        <v>CAC</v>
      </c>
      <c r="C39" s="1626" t="str">
        <f>Prop2021_DUOSTariffs!D9</f>
        <v>CAC</v>
      </c>
      <c r="D39" s="1581" t="str">
        <f>Prop2021_DUOSTariffs!G9</f>
        <v>11B</v>
      </c>
      <c r="E39" s="1581" t="str">
        <f>Prop2021_DUOSTariffs!G9</f>
        <v>11B</v>
      </c>
      <c r="F39" s="1821">
        <f>Prop2021_DUOSTariffs!DO9</f>
        <v>20977711.320069976</v>
      </c>
      <c r="G39" s="1819"/>
      <c r="H39" s="1818">
        <f>Prop2021_DUOSTariffs!EQ9</f>
        <v>20652430.493729383</v>
      </c>
      <c r="I39" s="1628">
        <f t="shared" si="3"/>
        <v>1.5750244332712215E-2</v>
      </c>
    </row>
    <row r="40" spans="1:14">
      <c r="A40" s="1625" t="b">
        <f>OR(EXACT(D40,$E$38:$E$6070))</f>
        <v>1</v>
      </c>
      <c r="B40" s="1626" t="str">
        <f>Prop2021_DUOSTariffs!D10</f>
        <v>CAC</v>
      </c>
      <c r="C40" s="1626" t="str">
        <f>Prop2021_DUOSTariffs!D10</f>
        <v>CAC</v>
      </c>
      <c r="D40" s="1581" t="str">
        <f>Prop2021_DUOSTariffs!G10</f>
        <v>EG11</v>
      </c>
      <c r="E40" s="1581" t="str">
        <f>Prop2021_DUOSTariffs!G10</f>
        <v>EG11</v>
      </c>
      <c r="F40" s="1821">
        <f>Prop2021_DUOSTariffs!DO10</f>
        <v>122825.51199918425</v>
      </c>
      <c r="G40" s="1819"/>
      <c r="H40" s="1818">
        <f>Prop2021_DUOSTariffs!EQ10</f>
        <v>115839.12235098505</v>
      </c>
      <c r="I40" s="1628">
        <f t="shared" si="3"/>
        <v>6.0311141058466244E-2</v>
      </c>
    </row>
    <row r="41" spans="1:14">
      <c r="A41" s="1625" t="b">
        <f>OR(EXACT(D41,$E$38:$E$6070))</f>
        <v>1</v>
      </c>
      <c r="B41" s="1626" t="str">
        <f>Prop2021_DUOSTariffs!D11</f>
        <v>CAC</v>
      </c>
      <c r="C41" s="1626" t="str">
        <f>Prop2021_DUOSTariffs!D11</f>
        <v>CAC</v>
      </c>
      <c r="D41" s="1581" t="str">
        <f>Prop2021_DUOSTariffs!G11</f>
        <v>11L</v>
      </c>
      <c r="E41" s="1581" t="str">
        <f>Prop2021_DUOSTariffs!G11</f>
        <v>11L</v>
      </c>
      <c r="F41" s="1821">
        <f>Prop2021_DUOSTariffs!DO11</f>
        <v>68941461.228779078</v>
      </c>
      <c r="G41" s="1819"/>
      <c r="H41" s="1818">
        <f>Prop2021_DUOSTariffs!EQ11</f>
        <v>69779409.1908824</v>
      </c>
      <c r="I41" s="1628">
        <f t="shared" si="3"/>
        <v>-1.2008527613226239E-2</v>
      </c>
    </row>
    <row r="42" spans="1:14">
      <c r="A42" s="1625" t="b">
        <f>OR(EXACT(D42,$E$38:$E$6070))</f>
        <v>1</v>
      </c>
      <c r="B42" s="1626" t="str">
        <f>Prop2021_DUOSTariffs!D12</f>
        <v>CAC</v>
      </c>
      <c r="C42" s="1626" t="str">
        <f>Prop2021_DUOSTariffs!D12</f>
        <v>CAC</v>
      </c>
      <c r="D42" s="1581">
        <f>Prop2021_DUOSTariffs!G12</f>
        <v>7400</v>
      </c>
      <c r="E42" s="1581">
        <f>Prop2021_DUOSTariffs!G12</f>
        <v>7400</v>
      </c>
      <c r="F42" s="1821">
        <f>Prop2021_DUOSTariffs!DO12</f>
        <v>14215293.128667824</v>
      </c>
      <c r="G42" s="1819"/>
      <c r="H42" s="1818">
        <f>Prop2021_DUOSTariffs!EQ12</f>
        <v>14337954.876902306</v>
      </c>
      <c r="I42" s="1628">
        <f t="shared" si="3"/>
        <v>-8.5550379595686898E-3</v>
      </c>
    </row>
    <row r="43" spans="1:14" ht="6" customHeight="1">
      <c r="A43" s="1633" t="s">
        <v>248</v>
      </c>
      <c r="B43" s="1632"/>
      <c r="C43" s="1632"/>
      <c r="D43" s="1814"/>
      <c r="E43" s="1815"/>
      <c r="F43" s="1822"/>
      <c r="G43" s="1819"/>
      <c r="H43" s="1820"/>
      <c r="I43" s="1628"/>
    </row>
    <row r="44" spans="1:14">
      <c r="A44" s="1625" t="b">
        <f t="shared" ref="A44:A50" si="4">OR(EXACT(D44,$E$38:$E$6070))</f>
        <v>1</v>
      </c>
      <c r="B44" s="1626" t="str">
        <f>Prop2021_DUOSTariffs!D14</f>
        <v>SAC</v>
      </c>
      <c r="C44" s="1626" t="str">
        <f>Prop2021_DUOSTariffs!D14</f>
        <v>SAC</v>
      </c>
      <c r="D44" s="1627" t="str">
        <f>IF(Prop2021_DUOSTariffs!B14="","",Prop2021_DUOSTariffs!B14)</f>
        <v>Demand Large</v>
      </c>
      <c r="E44" s="1581" t="str">
        <f>IF(Prop2021_DUOSTariffs!C14="","",Prop2021_DUOSTariffs!C14)</f>
        <v>Demand Large</v>
      </c>
      <c r="F44" s="1821">
        <f>Prop2021_DUOSTariffs!DO14</f>
        <v>49410347.142937519</v>
      </c>
      <c r="G44" s="1819"/>
      <c r="H44" s="1818">
        <f>Prop2021_DUOSTariffs!EQ14</f>
        <v>49446401.526423462</v>
      </c>
      <c r="I44" s="1628">
        <f t="shared" ref="I44:I46" si="5">F44/H44-1</f>
        <v>-7.2916091713315367E-4</v>
      </c>
    </row>
    <row r="45" spans="1:14">
      <c r="A45" s="1625" t="b">
        <f t="shared" si="4"/>
        <v>1</v>
      </c>
      <c r="B45" s="1626" t="str">
        <f>Prop2021_DUOSTariffs!D15</f>
        <v>SAC</v>
      </c>
      <c r="C45" s="1626" t="str">
        <f>Prop2021_DUOSTariffs!D15</f>
        <v>SAC</v>
      </c>
      <c r="D45" s="1627" t="str">
        <f>IF(Prop2021_DUOSTariffs!B15="","",Prop2021_DUOSTariffs!B15)</f>
        <v>Demand Small</v>
      </c>
      <c r="E45" s="1581" t="str">
        <f>IF(Prop2021_DUOSTariffs!C15="","",Prop2021_DUOSTariffs!C15)</f>
        <v>Demand Small</v>
      </c>
      <c r="F45" s="1821">
        <f>Prop2021_DUOSTariffs!DO15</f>
        <v>136362166.16662887</v>
      </c>
      <c r="G45" s="1819"/>
      <c r="H45" s="1818">
        <f>Prop2021_DUOSTariffs!EQ15</f>
        <v>136461668.68211865</v>
      </c>
      <c r="I45" s="1628">
        <f t="shared" si="5"/>
        <v>-7.291609171332647E-4</v>
      </c>
    </row>
    <row r="46" spans="1:14">
      <c r="A46" s="1625" t="b">
        <f t="shared" si="4"/>
        <v>1</v>
      </c>
      <c r="B46" s="1626" t="str">
        <f>Prop2021_DUOSTariffs!D16</f>
        <v>SAC</v>
      </c>
      <c r="C46" s="1626" t="str">
        <f>Prop2021_DUOSTariffs!D16</f>
        <v>SAC</v>
      </c>
      <c r="D46" s="1627" t="str">
        <f>IF(Prop2021_DUOSTariffs!B16="","",Prop2021_DUOSTariffs!B16)</f>
        <v>Demand ToU LV</v>
      </c>
      <c r="E46" s="1581" t="str">
        <f>IF(Prop2021_DUOSTariffs!C16="","",Prop2021_DUOSTariffs!C16)</f>
        <v>Demand ToU LV</v>
      </c>
      <c r="F46" s="1821">
        <f>Prop2021_DUOSTariffs!DO16</f>
        <v>77380403.955367178</v>
      </c>
      <c r="G46" s="1819"/>
      <c r="H46" s="1818">
        <f>Prop2021_DUOSTariffs!EQ16</f>
        <v>77436867.89297995</v>
      </c>
      <c r="I46" s="1628">
        <f t="shared" si="5"/>
        <v>-7.291609171332647E-4</v>
      </c>
    </row>
    <row r="47" spans="1:14">
      <c r="A47" s="1625" t="b">
        <f t="shared" si="4"/>
        <v>0</v>
      </c>
      <c r="B47" s="1626" t="str">
        <f>Prop2021_DUOSTariffs!D17</f>
        <v>SAC</v>
      </c>
      <c r="C47" s="1626" t="str">
        <f>Prop2021_DUOSTariffs!D17</f>
        <v>SAC</v>
      </c>
      <c r="D47" s="1627" t="str">
        <f>IF(Prop2021_DUOSTariffs!B17="","",Prop2021_DUOSTariffs!B17)</f>
        <v>Large Business Energy</v>
      </c>
      <c r="E47" s="1627" t="str">
        <f>IF(Prop2021_DUOSTariffs!C17="","",Prop2021_DUOSTariffs!C17)</f>
        <v>-</v>
      </c>
      <c r="F47" s="1821">
        <f>Prop2021_DUOSTariffs!DO17</f>
        <v>0</v>
      </c>
      <c r="G47" s="1819"/>
      <c r="H47" s="1818">
        <f>Prop2021_DUOSTariffs!EQ17</f>
        <v>0</v>
      </c>
      <c r="I47" s="1628" t="e">
        <f t="shared" ref="I47:I55" si="6">F47/H47-1</f>
        <v>#DIV/0!</v>
      </c>
    </row>
    <row r="48" spans="1:14">
      <c r="A48" s="1625" t="b">
        <f t="shared" si="4"/>
        <v>0</v>
      </c>
      <c r="B48" s="1626" t="str">
        <f>Prop2021_DUOSTariffs!D18</f>
        <v>SAC</v>
      </c>
      <c r="C48" s="1626" t="str">
        <f>Prop2021_DUOSTariffs!D18</f>
        <v>SAC</v>
      </c>
      <c r="D48" s="1627" t="str">
        <f>IF(Prop2021_DUOSTariffs!B18="","",Prop2021_DUOSTariffs!B18)</f>
        <v>Large Residential Energy</v>
      </c>
      <c r="E48" s="1627" t="str">
        <f>IF(Prop2021_DUOSTariffs!C18="","",Prop2021_DUOSTariffs!C18)</f>
        <v>-</v>
      </c>
      <c r="F48" s="1818">
        <f>Prop2021_DUOSTariffs!DO18</f>
        <v>0</v>
      </c>
      <c r="G48" s="1819"/>
      <c r="H48" s="1818">
        <f>Prop2021_DUOSTariffs!EQ18</f>
        <v>0</v>
      </c>
      <c r="I48" s="1628" t="e">
        <f t="shared" si="6"/>
        <v>#DIV/0!</v>
      </c>
    </row>
    <row r="49" spans="1:9">
      <c r="A49" s="1625" t="b">
        <f t="shared" si="4"/>
        <v>1</v>
      </c>
      <c r="B49" s="1626" t="str">
        <f>Prop2021_DUOSTariffs!D19</f>
        <v>SAC</v>
      </c>
      <c r="C49" s="1626" t="str">
        <f>Prop2021_DUOSTariffs!D19</f>
        <v>SAC</v>
      </c>
      <c r="D49" s="1627" t="str">
        <f>IF(Prop2021_DUOSTariffs!B19="","",Prop2021_DUOSTariffs!B19)</f>
        <v>Large Business Primary Load Control</v>
      </c>
      <c r="E49" s="1627" t="str">
        <f>IF(Prop2021_DUOSTariffs!C19="","",Prop2021_DUOSTariffs!C19)</f>
        <v>Large Business Primary Load Control</v>
      </c>
      <c r="F49" s="1818">
        <f>Prop2021_DUOSTariffs!DO19</f>
        <v>31696.465811383285</v>
      </c>
      <c r="G49" s="1819"/>
      <c r="H49" s="1818">
        <f>Prop2021_DUOSTariffs!EQ19</f>
        <v>31719.594499999999</v>
      </c>
      <c r="I49" s="1628">
        <f t="shared" si="6"/>
        <v>-7.291609171332647E-4</v>
      </c>
    </row>
    <row r="50" spans="1:9">
      <c r="A50" s="1625" t="b">
        <f t="shared" si="4"/>
        <v>1</v>
      </c>
      <c r="B50" s="1626" t="str">
        <f>Prop2021_DUOSTariffs!D20</f>
        <v>SAC</v>
      </c>
      <c r="C50" s="1626" t="str">
        <f>Prop2021_DUOSTariffs!D20</f>
        <v>SAC</v>
      </c>
      <c r="D50" s="1627" t="str">
        <f>IF(Prop2021_DUOSTariffs!B20="","",Prop2021_DUOSTariffs!B20)</f>
        <v>Large Business Secondary Load Control</v>
      </c>
      <c r="E50" s="1627" t="str">
        <f>IF(Prop2021_DUOSTariffs!C20="","",Prop2021_DUOSTariffs!C20)</f>
        <v>Large Business Secondary Load Control</v>
      </c>
      <c r="F50" s="1818">
        <f>Prop2021_DUOSTariffs!DO20</f>
        <v>319536.67133383977</v>
      </c>
      <c r="G50" s="1819"/>
      <c r="H50" s="1818">
        <f>Prop2021_DUOSTariffs!EQ20</f>
        <v>319769.8349999999</v>
      </c>
      <c r="I50" s="1628">
        <f t="shared" si="6"/>
        <v>-7.291609171332647E-4</v>
      </c>
    </row>
    <row r="51" spans="1:9" ht="6" customHeight="1">
      <c r="A51" s="1633" t="s">
        <v>248</v>
      </c>
      <c r="B51" s="1632"/>
      <c r="C51" s="1632"/>
      <c r="D51" s="1633"/>
      <c r="E51" s="1633"/>
      <c r="F51" s="1820"/>
      <c r="G51" s="1819"/>
      <c r="H51" s="1820"/>
      <c r="I51" s="1628"/>
    </row>
    <row r="52" spans="1:9">
      <c r="A52" s="1625" t="b">
        <f t="shared" ref="A52:A59" si="7">OR(EXACT(D52,$E$38:$E$6070))</f>
        <v>1</v>
      </c>
      <c r="B52" s="1626" t="str">
        <f>Prop2021_DUOSTariffs!D22</f>
        <v>SAC</v>
      </c>
      <c r="C52" s="1626" t="str">
        <f>Prop2021_DUOSTariffs!D22</f>
        <v>SAC</v>
      </c>
      <c r="D52" s="1627" t="str">
        <f>IF(Prop2021_DUOSTariffs!B22="","",Prop2021_DUOSTariffs!B22)</f>
        <v>Business</v>
      </c>
      <c r="E52" s="1627" t="str">
        <f>IF(Prop2021_DUOSTariffs!C22="","",Prop2021_DUOSTariffs!C22)</f>
        <v>Business</v>
      </c>
      <c r="F52" s="1818">
        <f>Prop2021_DUOSTariffs!DO22</f>
        <v>36671410.860086516</v>
      </c>
      <c r="G52" s="1819"/>
      <c r="H52" s="1818">
        <f>Prop2021_DUOSTariffs!EQ22</f>
        <v>36339366.806369677</v>
      </c>
      <c r="I52" s="1628">
        <f t="shared" si="6"/>
        <v>9.1373098349813997E-3</v>
      </c>
    </row>
    <row r="53" spans="1:9">
      <c r="A53" s="1625" t="b">
        <f t="shared" si="7"/>
        <v>1</v>
      </c>
      <c r="B53" s="1626" t="str">
        <f>Prop2021_DUOSTariffs!D23</f>
        <v>SAC</v>
      </c>
      <c r="C53" s="1626" t="str">
        <f>Prop2021_DUOSTariffs!D23</f>
        <v>SAC</v>
      </c>
      <c r="D53" s="1627" t="str">
        <f>IF(Prop2021_DUOSTariffs!B23="","",Prop2021_DUOSTariffs!B23)</f>
        <v>Business - 2 Part ToU</v>
      </c>
      <c r="E53" s="1627" t="str">
        <f>IF(Prop2021_DUOSTariffs!C23="","",Prop2021_DUOSTariffs!C23)</f>
        <v>Business - 2 Part ToU</v>
      </c>
      <c r="F53" s="1818">
        <f>Prop2021_DUOSTariffs!DO23</f>
        <v>21432343.816880189</v>
      </c>
      <c r="G53" s="1819"/>
      <c r="H53" s="1818">
        <f>Prop2021_DUOSTariffs!EQ23</f>
        <v>20926683.057248928</v>
      </c>
      <c r="I53" s="1628">
        <f t="shared" si="6"/>
        <v>2.4163445217186608E-2</v>
      </c>
    </row>
    <row r="54" spans="1:9">
      <c r="A54" s="1625" t="b">
        <f t="shared" si="7"/>
        <v>1</v>
      </c>
      <c r="B54" s="1626" t="str">
        <f>Prop2021_DUOSTariffs!D24</f>
        <v>SAC</v>
      </c>
      <c r="C54" s="1626" t="str">
        <f>Prop2021_DUOSTariffs!D24</f>
        <v>SAC</v>
      </c>
      <c r="D54" s="1627" t="str">
        <f>IF(Prop2021_DUOSTariffs!B24="","",Prop2021_DUOSTariffs!B24)</f>
        <v>Small Business ToU Energy</v>
      </c>
      <c r="E54" s="1627" t="str">
        <f>IF(Prop2021_DUOSTariffs!C24="","",Prop2021_DUOSTariffs!C24)</f>
        <v>Small Business ToU Energy</v>
      </c>
      <c r="F54" s="1818">
        <f>Prop2021_DUOSTariffs!DO24</f>
        <v>27034.797132751577</v>
      </c>
      <c r="G54" s="1819"/>
      <c r="H54" s="1818">
        <f>Prop2021_DUOSTariffs!EQ24</f>
        <v>26787.604293680313</v>
      </c>
      <c r="I54" s="1628">
        <f t="shared" si="6"/>
        <v>9.2278815365949285E-3</v>
      </c>
    </row>
    <row r="55" spans="1:9">
      <c r="A55" s="1625" t="b">
        <f t="shared" si="7"/>
        <v>1</v>
      </c>
      <c r="B55" s="1626" t="str">
        <f>Prop2021_DUOSTariffs!D25</f>
        <v>SAC</v>
      </c>
      <c r="C55" s="1626" t="str">
        <f>Prop2021_DUOSTariffs!D25</f>
        <v>SAC</v>
      </c>
      <c r="D55" s="1627" t="str">
        <f>IF(Prop2021_DUOSTariffs!B25="","",Prop2021_DUOSTariffs!B25)</f>
        <v>Wide Inclining Fixed</v>
      </c>
      <c r="E55" s="1627" t="str">
        <f>IF(Prop2021_DUOSTariffs!C25="","",Prop2021_DUOSTariffs!C25)</f>
        <v>Wide Inclining Fixed</v>
      </c>
      <c r="F55" s="1818">
        <f>Prop2021_DUOSTariffs!DO25</f>
        <v>51441650.948482849</v>
      </c>
      <c r="G55" s="1819"/>
      <c r="H55" s="1818">
        <f>Prop2021_DUOSTariffs!EQ25</f>
        <v>50968032.662631586</v>
      </c>
      <c r="I55" s="1628">
        <f t="shared" si="6"/>
        <v>9.2924576662836156E-3</v>
      </c>
    </row>
    <row r="56" spans="1:9">
      <c r="A56" s="1625" t="b">
        <f t="shared" si="7"/>
        <v>1</v>
      </c>
      <c r="B56" s="1626" t="str">
        <f>Prop2021_DUOSTariffs!D26</f>
        <v>SAC</v>
      </c>
      <c r="C56" s="1626" t="str">
        <f>Prop2021_DUOSTariffs!D26</f>
        <v>SAC</v>
      </c>
      <c r="D56" s="1627" t="str">
        <f>IF(Prop2021_DUOSTariffs!B26="","",Prop2021_DUOSTariffs!B26)</f>
        <v>Business Demand</v>
      </c>
      <c r="E56" s="1627" t="str">
        <f>IF(Prop2021_DUOSTariffs!C26="","",Prop2021_DUOSTariffs!C26)</f>
        <v>Business Demand</v>
      </c>
      <c r="F56" s="1818">
        <f>Prop2021_DUOSTariffs!DO26</f>
        <v>3577814.1963433418</v>
      </c>
      <c r="G56" s="1819"/>
      <c r="H56" s="1818">
        <f>Prop2021_DUOSTariffs!EQ26</f>
        <v>3493401.578675386</v>
      </c>
      <c r="I56" s="1628">
        <f t="shared" ref="I56:I69" si="8">F56/H56-1</f>
        <v>2.4163445217186608E-2</v>
      </c>
    </row>
    <row r="57" spans="1:9">
      <c r="A57" s="1625" t="b">
        <f t="shared" si="7"/>
        <v>1</v>
      </c>
      <c r="B57" s="1626" t="str">
        <f>Prop2021_DUOSTariffs!D27</f>
        <v>SAC</v>
      </c>
      <c r="C57" s="1626" t="str">
        <f>Prop2021_DUOSTariffs!D27</f>
        <v>SAC</v>
      </c>
      <c r="D57" s="1627" t="str">
        <f>IF(Prop2021_DUOSTariffs!B27="","",Prop2021_DUOSTariffs!B27)</f>
        <v>Small Business Transitional Demand</v>
      </c>
      <c r="E57" s="1627" t="str">
        <f>IF(Prop2021_DUOSTariffs!C27="","",Prop2021_DUOSTariffs!C27)</f>
        <v>Small Business Transitional Demand</v>
      </c>
      <c r="F57" s="1818">
        <f>Prop2021_DUOSTariffs!DO27</f>
        <v>27328618.812537186</v>
      </c>
      <c r="G57" s="1819"/>
      <c r="H57" s="1818">
        <f>Prop2021_DUOSTariffs!EQ27</f>
        <v>27348560.313857913</v>
      </c>
      <c r="I57" s="1628">
        <f t="shared" si="8"/>
        <v>-7.291609171332647E-4</v>
      </c>
    </row>
    <row r="58" spans="1:9">
      <c r="A58" s="1625" t="b">
        <f t="shared" si="7"/>
        <v>1</v>
      </c>
      <c r="B58" s="1626" t="str">
        <f>Prop2021_DUOSTariffs!D28</f>
        <v>SAC</v>
      </c>
      <c r="C58" s="1626" t="str">
        <f>Prop2021_DUOSTariffs!D28</f>
        <v>SAC</v>
      </c>
      <c r="D58" s="1627" t="str">
        <f>IF(Prop2021_DUOSTariffs!B28="","",Prop2021_DUOSTariffs!B28)</f>
        <v>Small Business Demand</v>
      </c>
      <c r="E58" s="1627" t="str">
        <f>IF(Prop2021_DUOSTariffs!C28="","",Prop2021_DUOSTariffs!C28)</f>
        <v>Small Business Demand</v>
      </c>
      <c r="F58" s="1818">
        <f>Prop2021_DUOSTariffs!DO28</f>
        <v>36715.59288856652</v>
      </c>
      <c r="G58" s="1819"/>
      <c r="H58" s="1818">
        <f>Prop2021_DUOSTariffs!EQ28</f>
        <v>37112.181204453562</v>
      </c>
      <c r="I58" s="1628">
        <f t="shared" si="8"/>
        <v>-1.0686203370861125E-2</v>
      </c>
    </row>
    <row r="59" spans="1:9">
      <c r="A59" s="1625" t="b">
        <f t="shared" si="7"/>
        <v>1</v>
      </c>
      <c r="B59" s="1626" t="str">
        <f>Prop2021_DUOSTariffs!D29</f>
        <v>SAC</v>
      </c>
      <c r="C59" s="1626" t="str">
        <f>Prop2021_DUOSTariffs!D29</f>
        <v>SAC</v>
      </c>
      <c r="D59" s="1627" t="str">
        <f>IF(Prop2021_DUOSTariffs!B29="","",Prop2021_DUOSTariffs!B29)</f>
        <v>Small Business Primary Load Control</v>
      </c>
      <c r="E59" s="1627" t="str">
        <f>IF(Prop2021_DUOSTariffs!C29="","",Prop2021_DUOSTariffs!C29)</f>
        <v>Small Business Primary Load Control</v>
      </c>
      <c r="F59" s="1818">
        <f>Prop2021_DUOSTariffs!DO29</f>
        <v>11007.531973393676</v>
      </c>
      <c r="G59" s="1819"/>
      <c r="H59" s="1818">
        <f>Prop2021_DUOSTariffs!EQ29</f>
        <v>11015.564092209894</v>
      </c>
      <c r="I59" s="1628">
        <f t="shared" si="8"/>
        <v>-7.2916091713348674E-4</v>
      </c>
    </row>
    <row r="60" spans="1:9" ht="6" customHeight="1">
      <c r="A60" s="1633" t="s">
        <v>248</v>
      </c>
      <c r="B60" s="1632"/>
      <c r="C60" s="1632"/>
      <c r="D60" s="1633"/>
      <c r="E60" s="1633"/>
      <c r="F60" s="1820"/>
      <c r="G60" s="1819"/>
      <c r="H60" s="1820"/>
      <c r="I60" s="1628"/>
    </row>
    <row r="61" spans="1:9">
      <c r="A61" s="1625" t="b">
        <f>OR(EXACT(D61,$E$38:$E$6070))</f>
        <v>1</v>
      </c>
      <c r="B61" s="1626" t="str">
        <f>Prop2021_DUOSTariffs!D31</f>
        <v>SAC</v>
      </c>
      <c r="C61" s="1626" t="str">
        <f>Prop2021_DUOSTariffs!D31</f>
        <v>SAC</v>
      </c>
      <c r="D61" s="1627" t="str">
        <f>IF(Prop2021_DUOSTariffs!B31="","",Prop2021_DUOSTariffs!B31)</f>
        <v>Residential Flat</v>
      </c>
      <c r="E61" s="1627" t="str">
        <f>IF(Prop2021_DUOSTariffs!C31="","",Prop2021_DUOSTariffs!C31)</f>
        <v>Residential Flat</v>
      </c>
      <c r="F61" s="1818">
        <f>Prop2021_DUOSTariffs!DO31</f>
        <v>476800594.25817311</v>
      </c>
      <c r="G61" s="1819"/>
      <c r="H61" s="1818">
        <f>Prop2021_DUOSTariffs!EQ31</f>
        <v>472440965.00011754</v>
      </c>
      <c r="I61" s="1628">
        <f t="shared" si="8"/>
        <v>9.2278815365947064E-3</v>
      </c>
    </row>
    <row r="62" spans="1:9">
      <c r="A62" s="1625" t="b">
        <f>OR(EXACT(D62,$E$38:$E$6070))</f>
        <v>1</v>
      </c>
      <c r="B62" s="1626" t="str">
        <f>Prop2021_DUOSTariffs!D32</f>
        <v>SAC</v>
      </c>
      <c r="C62" s="1626" t="str">
        <f>Prop2021_DUOSTariffs!D32</f>
        <v>SAC</v>
      </c>
      <c r="D62" s="1627" t="str">
        <f>IF(Prop2021_DUOSTariffs!B32="","",Prop2021_DUOSTariffs!B32)</f>
        <v>Residential - ToU</v>
      </c>
      <c r="E62" s="1627" t="str">
        <f>IF(Prop2021_DUOSTariffs!C32="","",Prop2021_DUOSTariffs!C32)</f>
        <v>Residential - ToU</v>
      </c>
      <c r="F62" s="1818">
        <f>Prop2021_DUOSTariffs!DO32</f>
        <v>465617.70671702485</v>
      </c>
      <c r="G62" s="1819"/>
      <c r="H62" s="1818">
        <f>Prop2021_DUOSTariffs!EQ32</f>
        <v>454632.22583411459</v>
      </c>
      <c r="I62" s="1628">
        <f t="shared" si="8"/>
        <v>2.4163445217186608E-2</v>
      </c>
    </row>
    <row r="63" spans="1:9">
      <c r="A63" s="1625" t="b">
        <f>OR(EXACT(D63,$E$38:$E$6070))</f>
        <v>1</v>
      </c>
      <c r="B63" s="1626" t="str">
        <f>Prop2021_DUOSTariffs!D33</f>
        <v>SAC</v>
      </c>
      <c r="C63" s="1626" t="str">
        <f>Prop2021_DUOSTariffs!D33</f>
        <v>SAC</v>
      </c>
      <c r="D63" s="1627" t="str">
        <f>IF(Prop2021_DUOSTariffs!B33="","",Prop2021_DUOSTariffs!B33)</f>
        <v>Residential ToU Energy</v>
      </c>
      <c r="E63" s="1627" t="str">
        <f>IF(Prop2021_DUOSTariffs!C33="","",Prop2021_DUOSTariffs!C33)</f>
        <v>Residential ToU Energy</v>
      </c>
      <c r="F63" s="1818">
        <f>Prop2021_DUOSTariffs!DO33</f>
        <v>3267.5587806079175</v>
      </c>
      <c r="G63" s="1819"/>
      <c r="H63" s="1818">
        <f>Prop2021_DUOSTariffs!EQ33</f>
        <v>3237.6818361705509</v>
      </c>
      <c r="I63" s="1628">
        <f t="shared" si="8"/>
        <v>9.2278815365947064E-3</v>
      </c>
    </row>
    <row r="64" spans="1:9">
      <c r="A64" s="1625" t="b">
        <f>OR(EXACT(D64,$E$38:$E$6070))</f>
        <v>1</v>
      </c>
      <c r="B64" s="1626" t="str">
        <f>Prop2021_DUOSTariffs!D34</f>
        <v>SAC</v>
      </c>
      <c r="C64" s="1626" t="str">
        <f>Prop2021_DUOSTariffs!D34</f>
        <v>SAC</v>
      </c>
      <c r="D64" s="1627" t="str">
        <f>IF(Prop2021_DUOSTariffs!B34="","",Prop2021_DUOSTariffs!B34)</f>
        <v>Residential Transitional Demand</v>
      </c>
      <c r="E64" s="1627" t="str">
        <f>IF(Prop2021_DUOSTariffs!C34="","",Prop2021_DUOSTariffs!C34)</f>
        <v>Residential Transitional Demand</v>
      </c>
      <c r="F64" s="1818">
        <f>Prop2021_DUOSTariffs!DO34</f>
        <v>138463356.67980906</v>
      </c>
      <c r="G64" s="1819"/>
      <c r="H64" s="1818">
        <f>Prop2021_DUOSTariffs!EQ34</f>
        <v>138564392.41926751</v>
      </c>
      <c r="I64" s="1628">
        <f t="shared" si="8"/>
        <v>-7.291609171332647E-4</v>
      </c>
    </row>
    <row r="65" spans="1:9">
      <c r="A65" s="1625" t="b">
        <f>OR(EXACT(D65,$E$38:$E$6070))</f>
        <v>1</v>
      </c>
      <c r="B65" s="1626" t="str">
        <f>Prop2021_DUOSTariffs!D35</f>
        <v>SAC</v>
      </c>
      <c r="C65" s="1626" t="str">
        <f>Prop2021_DUOSTariffs!D35</f>
        <v>SAC</v>
      </c>
      <c r="D65" s="1627" t="str">
        <f>IF(Prop2021_DUOSTariffs!B35="","",Prop2021_DUOSTariffs!B35)</f>
        <v>Residential Demand</v>
      </c>
      <c r="E65" s="1627" t="str">
        <f>IF(Prop2021_DUOSTariffs!C35="","",Prop2021_DUOSTariffs!C35)</f>
        <v>Residential Demand</v>
      </c>
      <c r="F65" s="1818">
        <f>Prop2021_DUOSTariffs!DO35</f>
        <v>81803.249713419718</v>
      </c>
      <c r="G65" s="1819"/>
      <c r="H65" s="1818">
        <f>Prop2021_DUOSTariffs!EQ35</f>
        <v>82686.858297282073</v>
      </c>
      <c r="I65" s="1628">
        <f t="shared" si="8"/>
        <v>-1.0686203370861458E-2</v>
      </c>
    </row>
    <row r="66" spans="1:9" ht="6" customHeight="1">
      <c r="A66" s="1633" t="s">
        <v>248</v>
      </c>
      <c r="B66" s="1632"/>
      <c r="C66" s="1632"/>
      <c r="D66" s="1633"/>
      <c r="E66" s="1633"/>
      <c r="F66" s="1820"/>
      <c r="G66" s="1819"/>
      <c r="H66" s="1820"/>
      <c r="I66" s="1628"/>
    </row>
    <row r="67" spans="1:9">
      <c r="A67" s="1625" t="b">
        <f>OR(EXACT(D67,$E$38:$E$6070))</f>
        <v>1</v>
      </c>
      <c r="B67" s="1626" t="str">
        <f>Prop2021_DUOSTariffs!D37</f>
        <v>SAC</v>
      </c>
      <c r="C67" s="1626" t="str">
        <f>Prop2021_DUOSTariffs!D37</f>
        <v>SAC</v>
      </c>
      <c r="D67" s="1627" t="str">
        <f>IF(Prop2021_DUOSTariffs!B37="","",Prop2021_DUOSTariffs!B37)</f>
        <v>Controlled Load 1 (Super Economy)</v>
      </c>
      <c r="E67" s="1627" t="str">
        <f>IF(Prop2021_DUOSTariffs!C37="","",Prop2021_DUOSTariffs!C37)</f>
        <v>Controlled Load 1 (Super Economy)</v>
      </c>
      <c r="F67" s="1818">
        <f>Prop2021_DUOSTariffs!DO37</f>
        <v>6871774.3656358495</v>
      </c>
      <c r="G67" s="1819"/>
      <c r="H67" s="1818">
        <f>Prop2021_DUOSTariffs!EQ37</f>
        <v>6878634.5886121374</v>
      </c>
      <c r="I67" s="1628">
        <f t="shared" si="8"/>
        <v>-9.9732336234947816E-4</v>
      </c>
    </row>
    <row r="68" spans="1:9">
      <c r="A68" s="1625" t="b">
        <f>OR(EXACT(D68,$E$38:$E$6070))</f>
        <v>1</v>
      </c>
      <c r="B68" s="1626" t="str">
        <f>Prop2021_DUOSTariffs!D38</f>
        <v>SAC</v>
      </c>
      <c r="C68" s="1626" t="str">
        <f>Prop2021_DUOSTariffs!D38</f>
        <v>SAC</v>
      </c>
      <c r="D68" s="1627" t="str">
        <f>IF(Prop2021_DUOSTariffs!B38="","",Prop2021_DUOSTariffs!B38)</f>
        <v>Controlled Load 2 (Economy)</v>
      </c>
      <c r="E68" s="1627" t="str">
        <f>IF(Prop2021_DUOSTariffs!C38="","",Prop2021_DUOSTariffs!C38)</f>
        <v>Controlled Load 2 (Economy)</v>
      </c>
      <c r="F68" s="1818">
        <f>Prop2021_DUOSTariffs!DO38</f>
        <v>25578109.961093519</v>
      </c>
      <c r="G68" s="1819"/>
      <c r="H68" s="1818">
        <f>Prop2021_DUOSTariffs!EQ38</f>
        <v>25594928.190936148</v>
      </c>
      <c r="I68" s="1628">
        <f t="shared" si="8"/>
        <v>-6.5709228473576076E-4</v>
      </c>
    </row>
    <row r="69" spans="1:9" ht="13.8" thickBot="1">
      <c r="A69" s="1629" t="b">
        <f>OR(EXACT(D69,$E$38:$E$6070))</f>
        <v>1</v>
      </c>
      <c r="B69" s="1626" t="str">
        <f>Prop2021_DUOSTariffs!D39</f>
        <v>SAC</v>
      </c>
      <c r="C69" s="1630" t="str">
        <f>Prop2021_DUOSTariffs!D39</f>
        <v>SAC</v>
      </c>
      <c r="D69" s="1631" t="str">
        <f>IF(Prop2021_DUOSTariffs!B39="","",Prop2021_DUOSTariffs!B39)</f>
        <v>Unmetered</v>
      </c>
      <c r="E69" s="1631" t="str">
        <f>IF(Prop2021_DUOSTariffs!C39="","",Prop2021_DUOSTariffs!C39)</f>
        <v>Unmetered</v>
      </c>
      <c r="F69" s="1823">
        <f>Prop2021_DUOSTariffs!DO39</f>
        <v>13190992.111478467</v>
      </c>
      <c r="G69" s="1819"/>
      <c r="H69" s="1823">
        <f>Prop2021_DUOSTariffs!EQ39</f>
        <v>13200617.485831162</v>
      </c>
      <c r="I69" s="1628">
        <f t="shared" si="8"/>
        <v>-7.2916091713337572E-4</v>
      </c>
    </row>
    <row r="70" spans="1:9" ht="6" customHeight="1">
      <c r="A70" s="1824"/>
      <c r="B70" s="1824"/>
      <c r="C70" s="1824"/>
      <c r="D70" s="1824"/>
      <c r="E70" s="1824"/>
      <c r="F70" s="1824"/>
      <c r="G70" s="1819"/>
      <c r="H70" s="1824"/>
      <c r="I70" s="1628"/>
    </row>
    <row r="71" spans="1:9" ht="18" customHeight="1">
      <c r="A71" s="1574"/>
      <c r="F71" s="1817">
        <f>SUM(F38:F70)-IF('&gt;&gt;SCS prices'!$B$2="Confidential",IFERROR(SUM(F38:F43),0),IF('&gt;&gt;SCS prices'!$B$2="Public",IFERROR(SUM(#REF!),0),0))</f>
        <v>1198719278.7919505</v>
      </c>
      <c r="G71" s="1819"/>
      <c r="H71" s="1817">
        <f>SUM(H38:H70)-IF('&gt;&gt;SCS prices'!$B$2="Confidential",IFERROR(SUM(H38:H43),0),IF('&gt;&gt;SCS prices'!$B$2="Public",IFERROR(SUM(#REF!),0),0))</f>
        <v>1194175492.2409673</v>
      </c>
    </row>
    <row r="72" spans="1:9">
      <c r="F72" s="1819">
        <f>Prop2021_DUOSTariffs!DO41</f>
        <v>1198719278.7919505</v>
      </c>
      <c r="H72" s="1819">
        <f>Prop2021_DUOSTariffs!EQ41</f>
        <v>1194175492.2409673</v>
      </c>
    </row>
  </sheetData>
  <autoFilter ref="A37:H71" xr:uid="{92110A6F-5E98-45B2-9B30-0B78125732B8}"/>
  <conditionalFormatting sqref="F21:F32">
    <cfRule type="cellIs" dxfId="31" priority="11" stopIfTrue="1" operator="equal">
      <formula>"BREACHED"</formula>
    </cfRule>
  </conditionalFormatting>
  <conditionalFormatting sqref="A67 A61:A65 A52:A59 A44:A50 A38:A42">
    <cfRule type="cellIs" dxfId="30" priority="12" stopIfTrue="1" operator="equal">
      <formula>FALSE</formula>
    </cfRule>
  </conditionalFormatting>
  <conditionalFormatting sqref="C33:D33 D34">
    <cfRule type="cellIs" dxfId="29" priority="13" stopIfTrue="1" operator="equal">
      <formula>"Error"</formula>
    </cfRule>
  </conditionalFormatting>
  <conditionalFormatting sqref="C34">
    <cfRule type="cellIs" dxfId="28" priority="10" stopIfTrue="1" operator="equal">
      <formula>"Error"</formula>
    </cfRule>
  </conditionalFormatting>
  <conditionalFormatting sqref="A68:A69">
    <cfRule type="cellIs" dxfId="27" priority="5" stopIfTrue="1" operator="equal">
      <formula>FALSE</formula>
    </cfRule>
  </conditionalFormatting>
  <printOptions horizontalCentered="1"/>
  <pageMargins left="0.15748031496062992" right="0.15748031496062992" top="0.39370078740157483" bottom="0.39370078740157483" header="0.11811023622047245" footer="0.11811023622047245"/>
  <pageSetup paperSize="9" scale="48" fitToHeight="0" orientation="portrait"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4" manualBreakCount="4">
    <brk id="26" max="96" man="1"/>
    <brk id="48" max="1048575" man="1"/>
    <brk id="70" max="1048575" man="1"/>
    <brk id="93"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FF00"/>
    <pageSetUpPr autoPageBreaks="0"/>
  </sheetPr>
  <dimension ref="A1:ES59"/>
  <sheetViews>
    <sheetView zoomScale="80" zoomScaleNormal="80" workbookViewId="0">
      <pane ySplit="7" topLeftCell="A8" activePane="bottomLeft" state="frozen"/>
      <selection pane="bottomLeft" activeCell="A8" sqref="A8"/>
    </sheetView>
  </sheetViews>
  <sheetFormatPr defaultColWidth="9.109375" defaultRowHeight="13.2"/>
  <cols>
    <col min="1" max="1" width="14.6640625" style="1283" customWidth="1"/>
    <col min="2" max="3" width="50.6640625" style="1095" customWidth="1"/>
    <col min="4" max="8" width="12.6640625" style="1095" customWidth="1"/>
    <col min="9" max="10" width="1.6640625" style="1095" customWidth="1"/>
    <col min="11" max="19" width="13" style="1095" customWidth="1"/>
    <col min="20" max="20" width="10.109375" style="1095" customWidth="1"/>
    <col min="21" max="21" width="15" style="1095" customWidth="1"/>
    <col min="22" max="29" width="11.44140625" style="1095" customWidth="1"/>
    <col min="30" max="36" width="12.6640625" style="1095" customWidth="1"/>
    <col min="37" max="38" width="1.6640625" style="1095" customWidth="1"/>
    <col min="39" max="39" width="16.33203125" style="1095" customWidth="1"/>
    <col min="40" max="44" width="12.6640625" style="1095" customWidth="1"/>
    <col min="45" max="45" width="14.33203125" style="1095" customWidth="1"/>
    <col min="46" max="46" width="17.109375" style="1095" customWidth="1"/>
    <col min="47" max="47" width="12.6640625" style="1095" customWidth="1"/>
    <col min="48" max="48" width="13.33203125" style="1095" customWidth="1"/>
    <col min="49" max="49" width="13.88671875" style="1095" customWidth="1"/>
    <col min="50" max="50" width="11.33203125" style="1095" customWidth="1"/>
    <col min="51" max="53" width="13.6640625" style="1095" customWidth="1"/>
    <col min="54" max="57" width="11.33203125" style="1095" customWidth="1"/>
    <col min="58" max="60" width="13.6640625" style="1095" customWidth="1"/>
    <col min="61" max="62" width="12.6640625" style="1095" customWidth="1"/>
    <col min="63" max="64" width="13.6640625" style="1095" customWidth="1"/>
    <col min="65" max="65" width="2.6640625" style="1095" customWidth="1"/>
    <col min="66" max="71" width="13.5546875" style="1095" customWidth="1"/>
    <col min="72" max="72" width="14.88671875" style="1095" customWidth="1"/>
    <col min="73" max="73" width="16.33203125" style="1095" customWidth="1"/>
    <col min="74" max="74" width="13.5546875" style="1095" customWidth="1"/>
    <col min="75" max="75" width="12.6640625" style="1095" customWidth="1"/>
    <col min="76" max="77" width="13.6640625" style="1095" customWidth="1"/>
    <col min="78" max="78" width="13.44140625" style="1095" customWidth="1"/>
    <col min="79" max="79" width="11.33203125" style="1095" customWidth="1"/>
    <col min="80" max="80" width="15.33203125" style="1095" customWidth="1"/>
    <col min="81" max="84" width="11.33203125" style="1095" customWidth="1"/>
    <col min="85" max="85" width="18.44140625" style="1095" customWidth="1"/>
    <col min="86" max="86" width="15.6640625" style="1095" customWidth="1"/>
    <col min="87" max="87" width="16" style="1095" customWidth="1"/>
    <col min="88" max="88" width="15" style="1095" customWidth="1"/>
    <col min="89" max="90" width="14.109375" style="1095" customWidth="1"/>
    <col min="91" max="91" width="13.33203125" style="1095" customWidth="1"/>
    <col min="92" max="92" width="2.6640625" style="1095" customWidth="1"/>
    <col min="93" max="93" width="16.33203125" style="1125" customWidth="1"/>
    <col min="94" max="101" width="13.6640625" style="1095" customWidth="1"/>
    <col min="102" max="102" width="15.6640625" style="1095" customWidth="1"/>
    <col min="103" max="105" width="15.5546875" style="1095" customWidth="1"/>
    <col min="106" max="111" width="14.44140625" style="1095" customWidth="1"/>
    <col min="112" max="112" width="19.33203125" style="1095" customWidth="1"/>
    <col min="113" max="113" width="17.44140625" style="1095" customWidth="1"/>
    <col min="114" max="114" width="17" style="1095" customWidth="1"/>
    <col min="115" max="115" width="15.33203125" style="1095" customWidth="1"/>
    <col min="116" max="118" width="13.6640625" style="1095" customWidth="1"/>
    <col min="119" max="119" width="19.33203125" style="1095" customWidth="1"/>
    <col min="120" max="120" width="2.6640625" style="1095" customWidth="1"/>
    <col min="121" max="129" width="14.5546875" style="1095" customWidth="1"/>
    <col min="130" max="130" width="15.6640625" style="1095" customWidth="1"/>
    <col min="131" max="131" width="14.5546875" style="1095" customWidth="1"/>
    <col min="132" max="139" width="14.44140625" style="1095" customWidth="1"/>
    <col min="140" max="146" width="16.6640625" style="1095" customWidth="1"/>
    <col min="147" max="147" width="18" style="1095" customWidth="1"/>
    <col min="148" max="148" width="15.44140625" style="1095" customWidth="1"/>
    <col min="149" max="149" width="18" style="1095" bestFit="1" customWidth="1"/>
    <col min="150" max="16384" width="9.109375" style="1095"/>
  </cols>
  <sheetData>
    <row r="1" spans="1:149" ht="13.8">
      <c r="A1" s="1833"/>
      <c r="B1" s="1096" t="str">
        <f>"Tariff Approval - "&amp;'Model update'!$B$3</f>
        <v>Tariff Approval - Energex</v>
      </c>
      <c r="C1" s="1096"/>
      <c r="D1" s="1096"/>
      <c r="E1" s="1096"/>
      <c r="F1" s="1096"/>
      <c r="G1" s="1096"/>
      <c r="H1" s="1096"/>
      <c r="I1" s="1173"/>
      <c r="J1" s="1173"/>
      <c r="K1" s="1097">
        <f t="shared" ref="K1:AJ1" si="0">COLUMN()-8</f>
        <v>3</v>
      </c>
      <c r="L1" s="1097">
        <f t="shared" si="0"/>
        <v>4</v>
      </c>
      <c r="M1" s="1097">
        <f t="shared" si="0"/>
        <v>5</v>
      </c>
      <c r="N1" s="1097">
        <f t="shared" si="0"/>
        <v>6</v>
      </c>
      <c r="O1" s="1097">
        <f t="shared" si="0"/>
        <v>7</v>
      </c>
      <c r="P1" s="1097">
        <f t="shared" si="0"/>
        <v>8</v>
      </c>
      <c r="Q1" s="1097">
        <f t="shared" si="0"/>
        <v>9</v>
      </c>
      <c r="R1" s="1097">
        <f t="shared" si="0"/>
        <v>10</v>
      </c>
      <c r="S1" s="1097">
        <f t="shared" si="0"/>
        <v>11</v>
      </c>
      <c r="T1" s="1095">
        <f t="shared" si="0"/>
        <v>12</v>
      </c>
      <c r="U1" s="1095">
        <f t="shared" si="0"/>
        <v>13</v>
      </c>
      <c r="V1" s="1097">
        <f t="shared" si="0"/>
        <v>14</v>
      </c>
      <c r="W1" s="1097">
        <f t="shared" si="0"/>
        <v>15</v>
      </c>
      <c r="X1" s="1097">
        <f t="shared" si="0"/>
        <v>16</v>
      </c>
      <c r="Y1" s="1097">
        <f t="shared" si="0"/>
        <v>17</v>
      </c>
      <c r="Z1" s="1097">
        <f t="shared" si="0"/>
        <v>18</v>
      </c>
      <c r="AA1" s="1097">
        <f t="shared" si="0"/>
        <v>19</v>
      </c>
      <c r="AB1" s="1097">
        <f t="shared" si="0"/>
        <v>20</v>
      </c>
      <c r="AC1" s="1097">
        <f t="shared" si="0"/>
        <v>21</v>
      </c>
      <c r="AD1" s="1095">
        <f t="shared" si="0"/>
        <v>22</v>
      </c>
      <c r="AE1" s="1095">
        <f t="shared" si="0"/>
        <v>23</v>
      </c>
      <c r="AF1" s="1095">
        <f t="shared" si="0"/>
        <v>24</v>
      </c>
      <c r="AG1" s="1095">
        <f t="shared" si="0"/>
        <v>25</v>
      </c>
      <c r="AH1" s="1095">
        <f t="shared" si="0"/>
        <v>26</v>
      </c>
      <c r="AI1" s="1095">
        <f t="shared" si="0"/>
        <v>27</v>
      </c>
      <c r="AJ1" s="1095">
        <f t="shared" si="0"/>
        <v>28</v>
      </c>
      <c r="AK1" s="1173"/>
      <c r="AL1" s="1173"/>
      <c r="AM1" s="1095">
        <f>COLUMN()-8</f>
        <v>31</v>
      </c>
      <c r="AN1" s="1095">
        <f t="shared" ref="AN1:BL1" si="1">COLUMN()-8</f>
        <v>32</v>
      </c>
      <c r="AO1" s="1095">
        <f t="shared" si="1"/>
        <v>33</v>
      </c>
      <c r="AP1" s="1095">
        <f t="shared" si="1"/>
        <v>34</v>
      </c>
      <c r="AQ1" s="1095">
        <f t="shared" si="1"/>
        <v>35</v>
      </c>
      <c r="AR1" s="1095">
        <f t="shared" si="1"/>
        <v>36</v>
      </c>
      <c r="AS1" s="1095">
        <f t="shared" si="1"/>
        <v>37</v>
      </c>
      <c r="AT1" s="1095">
        <f t="shared" si="1"/>
        <v>38</v>
      </c>
      <c r="AU1" s="1095">
        <f t="shared" si="1"/>
        <v>39</v>
      </c>
      <c r="AV1" s="1095">
        <f t="shared" si="1"/>
        <v>40</v>
      </c>
      <c r="AW1" s="1095">
        <f t="shared" si="1"/>
        <v>41</v>
      </c>
      <c r="AX1" s="1095">
        <f t="shared" si="1"/>
        <v>42</v>
      </c>
      <c r="AY1" s="1095">
        <f t="shared" si="1"/>
        <v>43</v>
      </c>
      <c r="AZ1" s="1095">
        <f t="shared" si="1"/>
        <v>44</v>
      </c>
      <c r="BA1" s="1095">
        <f t="shared" si="1"/>
        <v>45</v>
      </c>
      <c r="BB1" s="1095">
        <f t="shared" si="1"/>
        <v>46</v>
      </c>
      <c r="BC1" s="1095">
        <f t="shared" si="1"/>
        <v>47</v>
      </c>
      <c r="BD1" s="1095">
        <f t="shared" si="1"/>
        <v>48</v>
      </c>
      <c r="BE1" s="1095">
        <f t="shared" si="1"/>
        <v>49</v>
      </c>
      <c r="BF1" s="1095">
        <f t="shared" si="1"/>
        <v>50</v>
      </c>
      <c r="BG1" s="1095">
        <f t="shared" si="1"/>
        <v>51</v>
      </c>
      <c r="BH1" s="1095">
        <f t="shared" si="1"/>
        <v>52</v>
      </c>
      <c r="BI1" s="1095">
        <f t="shared" si="1"/>
        <v>53</v>
      </c>
      <c r="BJ1" s="1095">
        <f t="shared" si="1"/>
        <v>54</v>
      </c>
      <c r="BK1" s="1095">
        <f t="shared" si="1"/>
        <v>55</v>
      </c>
      <c r="BL1" s="1095">
        <f t="shared" si="1"/>
        <v>56</v>
      </c>
      <c r="BM1" s="1173"/>
      <c r="CN1" s="1173"/>
      <c r="DP1" s="1173"/>
    </row>
    <row r="2" spans="1:149">
      <c r="A2" s="1833"/>
      <c r="I2" s="1174"/>
      <c r="J2" s="1174"/>
      <c r="AK2" s="1174"/>
      <c r="AL2" s="1174"/>
      <c r="BM2" s="1174"/>
      <c r="CN2" s="1174"/>
      <c r="DP2" s="1174"/>
    </row>
    <row r="3" spans="1:149">
      <c r="B3" s="1098" t="str">
        <f>"PROPOSED "&amp;'Model update'!$B$6&amp;" DISTRIBUTION TARIFFS"</f>
        <v>PROPOSED 2021-22 DISTRIBUTION TARIFFS</v>
      </c>
      <c r="C3" s="1098"/>
      <c r="D3" s="1098"/>
      <c r="E3" s="1098"/>
      <c r="F3" s="1098"/>
      <c r="G3" s="1098"/>
      <c r="H3" s="1098"/>
      <c r="I3" s="1175"/>
      <c r="J3" s="1175"/>
      <c r="AK3" s="1175"/>
      <c r="AL3" s="1175"/>
      <c r="BM3" s="1175"/>
      <c r="CN3" s="1175"/>
      <c r="DP3" s="1175"/>
    </row>
    <row r="4" spans="1:149" ht="32.25" customHeight="1">
      <c r="I4" s="1174"/>
      <c r="J4" s="1174"/>
      <c r="K4" s="1143" t="str">
        <f>"Proposed Distribution Tariffs (Pt) for "&amp;'Model update'!$B$6</f>
        <v>Proposed Distribution Tariffs (Pt) for 2021-22</v>
      </c>
      <c r="L4" s="1143"/>
      <c r="M4" s="1143"/>
      <c r="N4" s="1143"/>
      <c r="O4" s="1143"/>
      <c r="P4" s="1143"/>
      <c r="Q4" s="1099"/>
      <c r="R4" s="1099"/>
      <c r="S4" s="1099"/>
      <c r="T4" s="1100"/>
      <c r="U4" s="1100"/>
      <c r="V4" s="1100"/>
      <c r="W4" s="1100"/>
      <c r="X4" s="1100"/>
      <c r="Y4" s="1100"/>
      <c r="Z4" s="1100"/>
      <c r="AA4" s="1100"/>
      <c r="AB4" s="1100"/>
      <c r="AC4" s="1100"/>
      <c r="AD4" s="1100"/>
      <c r="AE4" s="1100"/>
      <c r="AF4" s="1100"/>
      <c r="AG4" s="1100"/>
      <c r="AH4" s="1100"/>
      <c r="AI4" s="1100"/>
      <c r="AJ4" s="1100"/>
      <c r="AK4" s="1174"/>
      <c r="AL4" s="1174"/>
      <c r="AM4" s="1101" t="str">
        <f>"Distribution Tariffs (Pt-1) for "&amp;'Model update'!$B$8</f>
        <v>Distribution Tariffs (Pt-1) for 2020-21</v>
      </c>
      <c r="AN4" s="1101"/>
      <c r="AO4" s="1101"/>
      <c r="AP4" s="1101"/>
      <c r="AQ4" s="1101"/>
      <c r="AR4" s="1101"/>
      <c r="AS4" s="1101"/>
      <c r="AT4" s="1101"/>
      <c r="AU4" s="1101"/>
      <c r="AV4" s="1144"/>
      <c r="AW4" s="1144"/>
      <c r="AX4" s="1144"/>
      <c r="AY4" s="1144"/>
      <c r="AZ4" s="1144"/>
      <c r="BA4" s="1144"/>
      <c r="BB4" s="1144"/>
      <c r="BC4" s="1144"/>
      <c r="BD4" s="1144"/>
      <c r="BE4" s="1144"/>
      <c r="BF4" s="1145"/>
      <c r="BG4" s="1145"/>
      <c r="BH4" s="1145"/>
      <c r="BI4" s="1145"/>
      <c r="BJ4" s="1145"/>
      <c r="BK4" s="1145"/>
      <c r="BL4" s="1145"/>
      <c r="BM4" s="1174"/>
      <c r="BN4" s="1143" t="str">
        <f>"Forecast Quantities (Qt) for "&amp;'Model update'!$B$6</f>
        <v>Forecast Quantities (Qt) for 2021-22</v>
      </c>
      <c r="BO4" s="1143"/>
      <c r="BP4" s="1143"/>
      <c r="BQ4" s="1143"/>
      <c r="BR4" s="1143"/>
      <c r="BS4" s="1143"/>
      <c r="BT4" s="1099"/>
      <c r="BU4" s="1099"/>
      <c r="BV4" s="1099"/>
      <c r="BW4" s="1100"/>
      <c r="BX4" s="1100"/>
      <c r="BY4" s="1100"/>
      <c r="BZ4" s="1100"/>
      <c r="CA4" s="1100"/>
      <c r="CB4" s="1100"/>
      <c r="CC4" s="1100"/>
      <c r="CD4" s="1100"/>
      <c r="CE4" s="1100"/>
      <c r="CF4" s="1100"/>
      <c r="CG4" s="1100"/>
      <c r="CH4" s="1100"/>
      <c r="CI4" s="1100"/>
      <c r="CJ4" s="1100"/>
      <c r="CK4" s="1100"/>
      <c r="CL4" s="1100"/>
      <c r="CM4" s="1100"/>
      <c r="CN4" s="1174"/>
      <c r="CO4" s="1218" t="str">
        <f>"Forecast Revenue (Pt "&amp;'Model update'!$B$6&amp;")*(Qt " &amp;'Model update'!$B$6&amp;")"</f>
        <v>Forecast Revenue (Pt 2021-22)*(Qt 2021-22)</v>
      </c>
      <c r="CP4" s="1101"/>
      <c r="CQ4" s="1101"/>
      <c r="CR4" s="1101"/>
      <c r="CS4" s="1101"/>
      <c r="CT4" s="1101"/>
      <c r="CU4" s="1101"/>
      <c r="CV4" s="1101"/>
      <c r="CW4" s="1101"/>
      <c r="CX4" s="1145"/>
      <c r="CY4" s="1102"/>
      <c r="CZ4" s="1102"/>
      <c r="DA4" s="1102"/>
      <c r="DB4" s="1102"/>
      <c r="DC4" s="1102"/>
      <c r="DD4" s="1102"/>
      <c r="DE4" s="1102"/>
      <c r="DF4" s="1102"/>
      <c r="DG4" s="1102"/>
      <c r="DH4" s="1100"/>
      <c r="DI4" s="1100"/>
      <c r="DJ4" s="1100"/>
      <c r="DK4" s="1100"/>
      <c r="DL4" s="1100"/>
      <c r="DM4" s="1100"/>
      <c r="DN4" s="1100"/>
      <c r="DO4" s="1100"/>
      <c r="DP4" s="1174"/>
      <c r="DQ4" s="1101" t="str">
        <f>"Revenue (Pt-1 "&amp;'Model update'!$B$8&amp;")*(Qt " &amp;'Model update'!$B$6&amp;")"</f>
        <v>Revenue (Pt-1 2020-21)*(Qt 2021-22)</v>
      </c>
      <c r="DR4" s="1101"/>
      <c r="DS4" s="1101"/>
      <c r="DT4" s="1101"/>
      <c r="DU4" s="1101"/>
      <c r="DV4" s="1101"/>
      <c r="DW4" s="1101"/>
      <c r="DX4" s="1101"/>
      <c r="DY4" s="1101"/>
      <c r="DZ4" s="1100"/>
      <c r="EA4" s="1100"/>
      <c r="EB4" s="1100"/>
      <c r="EC4" s="1100"/>
      <c r="ED4" s="1100"/>
      <c r="EE4" s="1100"/>
      <c r="EF4" s="1100"/>
      <c r="EG4" s="1100"/>
      <c r="EH4" s="1100"/>
      <c r="EI4" s="1100"/>
      <c r="EJ4" s="1100"/>
      <c r="EK4" s="1100"/>
      <c r="EL4" s="1100"/>
      <c r="EM4" s="1100"/>
      <c r="EN4" s="1100"/>
      <c r="EO4" s="1100"/>
      <c r="EP4" s="1100"/>
      <c r="EQ4" s="1100"/>
    </row>
    <row r="5" spans="1:149" ht="52.8">
      <c r="B5" s="1180" t="s">
        <v>39</v>
      </c>
      <c r="C5" s="1180" t="s">
        <v>40</v>
      </c>
      <c r="D5" s="1180" t="s">
        <v>175</v>
      </c>
      <c r="E5" s="1113" t="s">
        <v>587</v>
      </c>
      <c r="F5" s="1113" t="s">
        <v>622</v>
      </c>
      <c r="G5" s="1113" t="s">
        <v>586</v>
      </c>
      <c r="H5" s="1113" t="s">
        <v>189</v>
      </c>
      <c r="I5" s="1181"/>
      <c r="J5" s="1181"/>
      <c r="K5" s="1188" t="s">
        <v>251</v>
      </c>
      <c r="L5" s="1188" t="s">
        <v>277</v>
      </c>
      <c r="M5" s="1188" t="s">
        <v>278</v>
      </c>
      <c r="N5" s="1188" t="s">
        <v>279</v>
      </c>
      <c r="O5" s="1188" t="s">
        <v>280</v>
      </c>
      <c r="P5" s="1188" t="s">
        <v>281</v>
      </c>
      <c r="Q5" s="1188" t="s">
        <v>268</v>
      </c>
      <c r="R5" s="1188" t="s">
        <v>269</v>
      </c>
      <c r="S5" s="1654" t="s">
        <v>287</v>
      </c>
      <c r="T5" s="1188" t="s">
        <v>254</v>
      </c>
      <c r="U5" s="1188" t="s">
        <v>255</v>
      </c>
      <c r="V5" s="1188" t="s">
        <v>270</v>
      </c>
      <c r="W5" s="1188" t="s">
        <v>271</v>
      </c>
      <c r="X5" s="1188" t="s">
        <v>283</v>
      </c>
      <c r="Y5" s="1188" t="s">
        <v>282</v>
      </c>
      <c r="Z5" s="1188" t="s">
        <v>289</v>
      </c>
      <c r="AA5" s="1188" t="s">
        <v>593</v>
      </c>
      <c r="AB5" s="1188" t="s">
        <v>594</v>
      </c>
      <c r="AC5" s="1188" t="s">
        <v>595</v>
      </c>
      <c r="AD5" s="1188" t="s">
        <v>266</v>
      </c>
      <c r="AE5" s="1188" t="s">
        <v>258</v>
      </c>
      <c r="AF5" s="1188" t="s">
        <v>256</v>
      </c>
      <c r="AG5" s="1188" t="s">
        <v>285</v>
      </c>
      <c r="AH5" s="1188" t="s">
        <v>274</v>
      </c>
      <c r="AI5" s="1188" t="s">
        <v>275</v>
      </c>
      <c r="AJ5" s="1188" t="s">
        <v>276</v>
      </c>
      <c r="AK5" s="1181"/>
      <c r="AL5" s="1181"/>
      <c r="AM5" s="1113" t="str">
        <f t="shared" ref="AM5:AV7" si="2">K5</f>
        <v>Fixed Charge</v>
      </c>
      <c r="AN5" s="1113" t="str">
        <f t="shared" si="2"/>
        <v>Band1 Charge</v>
      </c>
      <c r="AO5" s="1113" t="str">
        <f t="shared" si="2"/>
        <v>Band2 Charge</v>
      </c>
      <c r="AP5" s="1113" t="str">
        <f t="shared" si="2"/>
        <v>Band3 Charge</v>
      </c>
      <c r="AQ5" s="1113" t="str">
        <f t="shared" si="2"/>
        <v>Band4 Charge</v>
      </c>
      <c r="AR5" s="1113" t="str">
        <f t="shared" si="2"/>
        <v>Band5 Charge</v>
      </c>
      <c r="AS5" s="1113" t="str">
        <f t="shared" si="2"/>
        <v>CAV Charge</v>
      </c>
      <c r="AT5" s="1113" t="str">
        <f t="shared" si="2"/>
        <v>NCCAV Charge</v>
      </c>
      <c r="AU5" s="1113" t="str">
        <f t="shared" si="2"/>
        <v>Connection Unit Charge</v>
      </c>
      <c r="AV5" s="1113" t="str">
        <f t="shared" si="2"/>
        <v>Capacity Charge</v>
      </c>
      <c r="AW5" s="1113" t="str">
        <f t="shared" ref="AW5:BF7" si="3">U5</f>
        <v>Demand Charge kVA</v>
      </c>
      <c r="AX5" s="1113" t="str">
        <f t="shared" si="3"/>
        <v>Peak Demand Charge kVA</v>
      </c>
      <c r="AY5" s="1113" t="str">
        <f t="shared" si="3"/>
        <v>Excess Demand Charge</v>
      </c>
      <c r="AZ5" s="1113" t="str">
        <f t="shared" si="3"/>
        <v>Demand Charge kW</v>
      </c>
      <c r="BA5" s="1113" t="str">
        <f t="shared" si="3"/>
        <v>Peak Demand Charge kW</v>
      </c>
      <c r="BB5" s="1113" t="str">
        <f t="shared" si="3"/>
        <v>Off Peak Demand Charge kW</v>
      </c>
      <c r="BC5" s="1113" t="str">
        <f t="shared" si="3"/>
        <v xml:space="preserve"> Location
</v>
      </c>
      <c r="BD5" s="1113" t="str">
        <f t="shared" si="3"/>
        <v>General Charge</v>
      </c>
      <c r="BE5" s="1113" t="str">
        <f t="shared" si="3"/>
        <v>Common</v>
      </c>
      <c r="BF5" s="1113" t="str">
        <f t="shared" si="3"/>
        <v>Volume Charge</v>
      </c>
      <c r="BG5" s="1113" t="str">
        <f t="shared" ref="BG5:BL7" si="4">AE5</f>
        <v>Volume Peak Charge</v>
      </c>
      <c r="BH5" s="1113" t="str">
        <f t="shared" si="4"/>
        <v>Volume Off Peak Charge</v>
      </c>
      <c r="BI5" s="1113" t="str">
        <f t="shared" si="4"/>
        <v>Volume Shoulder Charge</v>
      </c>
      <c r="BJ5" s="1113" t="str">
        <f t="shared" si="4"/>
        <v>Volume Evening Charge</v>
      </c>
      <c r="BK5" s="1113" t="str">
        <f t="shared" si="4"/>
        <v>Volume Overnight Charge</v>
      </c>
      <c r="BL5" s="1113" t="str">
        <f t="shared" si="4"/>
        <v>Volume Day Charge</v>
      </c>
      <c r="BM5" s="1181"/>
      <c r="BN5" s="1113" t="str">
        <f t="shared" ref="BN5:CM5" si="5">K5</f>
        <v>Fixed Charge</v>
      </c>
      <c r="BO5" s="1113" t="str">
        <f t="shared" si="5"/>
        <v>Band1 Charge</v>
      </c>
      <c r="BP5" s="1113" t="str">
        <f t="shared" si="5"/>
        <v>Band2 Charge</v>
      </c>
      <c r="BQ5" s="1113" t="str">
        <f t="shared" si="5"/>
        <v>Band3 Charge</v>
      </c>
      <c r="BR5" s="1113" t="str">
        <f t="shared" si="5"/>
        <v>Band4 Charge</v>
      </c>
      <c r="BS5" s="1113" t="str">
        <f t="shared" si="5"/>
        <v>Band5 Charge</v>
      </c>
      <c r="BT5" s="1113" t="str">
        <f t="shared" si="5"/>
        <v>CAV Charge</v>
      </c>
      <c r="BU5" s="1113" t="str">
        <f t="shared" si="5"/>
        <v>NCCAV Charge</v>
      </c>
      <c r="BV5" s="1113" t="str">
        <f t="shared" si="5"/>
        <v>Connection Unit Charge</v>
      </c>
      <c r="BW5" s="1113" t="str">
        <f t="shared" si="5"/>
        <v>Capacity Charge</v>
      </c>
      <c r="BX5" s="1113" t="str">
        <f t="shared" si="5"/>
        <v>Demand Charge kVA</v>
      </c>
      <c r="BY5" s="1113" t="str">
        <f t="shared" si="5"/>
        <v>Peak Demand Charge kVA</v>
      </c>
      <c r="BZ5" s="1113" t="str">
        <f t="shared" si="5"/>
        <v>Excess Demand Charge</v>
      </c>
      <c r="CA5" s="1113" t="str">
        <f t="shared" si="5"/>
        <v>Demand Charge kW</v>
      </c>
      <c r="CB5" s="1113" t="str">
        <f t="shared" si="5"/>
        <v>Peak Demand Charge kW</v>
      </c>
      <c r="CC5" s="1113" t="str">
        <f t="shared" si="5"/>
        <v>Off Peak Demand Charge kW</v>
      </c>
      <c r="CD5" s="1113" t="str">
        <f t="shared" si="5"/>
        <v xml:space="preserve"> Location
</v>
      </c>
      <c r="CE5" s="1113" t="str">
        <f t="shared" si="5"/>
        <v>General Charge</v>
      </c>
      <c r="CF5" s="1113" t="str">
        <f t="shared" si="5"/>
        <v>Common</v>
      </c>
      <c r="CG5" s="1113" t="str">
        <f t="shared" si="5"/>
        <v>Volume Charge</v>
      </c>
      <c r="CH5" s="1113" t="str">
        <f t="shared" si="5"/>
        <v>Volume Peak Charge</v>
      </c>
      <c r="CI5" s="1113" t="str">
        <f t="shared" si="5"/>
        <v>Volume Off Peak Charge</v>
      </c>
      <c r="CJ5" s="1113" t="str">
        <f t="shared" si="5"/>
        <v>Volume Shoulder Charge</v>
      </c>
      <c r="CK5" s="1113" t="str">
        <f t="shared" si="5"/>
        <v>Volume Evening Charge</v>
      </c>
      <c r="CL5" s="1113" t="str">
        <f t="shared" si="5"/>
        <v>Volume Overnight Charge</v>
      </c>
      <c r="CM5" s="1113" t="str">
        <f t="shared" si="5"/>
        <v>Volume Day Charge</v>
      </c>
      <c r="CN5" s="1181"/>
      <c r="CO5" s="1113" t="str">
        <f t="shared" ref="CO5:DN5" si="6">K5</f>
        <v>Fixed Charge</v>
      </c>
      <c r="CP5" s="1113" t="str">
        <f t="shared" si="6"/>
        <v>Band1 Charge</v>
      </c>
      <c r="CQ5" s="1113" t="str">
        <f t="shared" si="6"/>
        <v>Band2 Charge</v>
      </c>
      <c r="CR5" s="1113" t="str">
        <f t="shared" si="6"/>
        <v>Band3 Charge</v>
      </c>
      <c r="CS5" s="1113" t="str">
        <f t="shared" si="6"/>
        <v>Band4 Charge</v>
      </c>
      <c r="CT5" s="1113" t="str">
        <f t="shared" si="6"/>
        <v>Band5 Charge</v>
      </c>
      <c r="CU5" s="1113" t="str">
        <f t="shared" si="6"/>
        <v>CAV Charge</v>
      </c>
      <c r="CV5" s="1113" t="str">
        <f t="shared" si="6"/>
        <v>NCCAV Charge</v>
      </c>
      <c r="CW5" s="1113" t="str">
        <f t="shared" si="6"/>
        <v>Connection Unit Charge</v>
      </c>
      <c r="CX5" s="1113" t="str">
        <f t="shared" si="6"/>
        <v>Capacity Charge</v>
      </c>
      <c r="CY5" s="1113" t="str">
        <f t="shared" si="6"/>
        <v>Demand Charge kVA</v>
      </c>
      <c r="CZ5" s="1113" t="str">
        <f t="shared" si="6"/>
        <v>Peak Demand Charge kVA</v>
      </c>
      <c r="DA5" s="1113" t="str">
        <f t="shared" si="6"/>
        <v>Excess Demand Charge</v>
      </c>
      <c r="DB5" s="1113" t="str">
        <f t="shared" si="6"/>
        <v>Demand Charge kW</v>
      </c>
      <c r="DC5" s="1113" t="str">
        <f t="shared" si="6"/>
        <v>Peak Demand Charge kW</v>
      </c>
      <c r="DD5" s="1113" t="str">
        <f t="shared" si="6"/>
        <v>Off Peak Demand Charge kW</v>
      </c>
      <c r="DE5" s="1113" t="str">
        <f t="shared" si="6"/>
        <v xml:space="preserve"> Location
</v>
      </c>
      <c r="DF5" s="1113" t="str">
        <f t="shared" si="6"/>
        <v>General Charge</v>
      </c>
      <c r="DG5" s="1113" t="str">
        <f t="shared" si="6"/>
        <v>Common</v>
      </c>
      <c r="DH5" s="1113" t="str">
        <f t="shared" si="6"/>
        <v>Volume Charge</v>
      </c>
      <c r="DI5" s="1113" t="str">
        <f t="shared" si="6"/>
        <v>Volume Peak Charge</v>
      </c>
      <c r="DJ5" s="1113" t="str">
        <f t="shared" si="6"/>
        <v>Volume Off Peak Charge</v>
      </c>
      <c r="DK5" s="1113" t="str">
        <f t="shared" si="6"/>
        <v>Volume Shoulder Charge</v>
      </c>
      <c r="DL5" s="1113" t="str">
        <f t="shared" si="6"/>
        <v>Volume Evening Charge</v>
      </c>
      <c r="DM5" s="1113" t="str">
        <f t="shared" si="6"/>
        <v>Volume Overnight Charge</v>
      </c>
      <c r="DN5" s="1113" t="str">
        <f t="shared" si="6"/>
        <v>Volume Day Charge</v>
      </c>
      <c r="DO5" s="1182" t="s">
        <v>38</v>
      </c>
      <c r="DP5" s="1181"/>
      <c r="DQ5" s="1113" t="str">
        <f t="shared" ref="DQ5:EP5" si="7">CO5</f>
        <v>Fixed Charge</v>
      </c>
      <c r="DR5" s="1113" t="str">
        <f t="shared" si="7"/>
        <v>Band1 Charge</v>
      </c>
      <c r="DS5" s="1113" t="str">
        <f t="shared" si="7"/>
        <v>Band2 Charge</v>
      </c>
      <c r="DT5" s="1113" t="str">
        <f t="shared" si="7"/>
        <v>Band3 Charge</v>
      </c>
      <c r="DU5" s="1113" t="str">
        <f t="shared" si="7"/>
        <v>Band4 Charge</v>
      </c>
      <c r="DV5" s="1113" t="str">
        <f t="shared" si="7"/>
        <v>Band5 Charge</v>
      </c>
      <c r="DW5" s="1113" t="str">
        <f t="shared" si="7"/>
        <v>CAV Charge</v>
      </c>
      <c r="DX5" s="1113" t="str">
        <f t="shared" si="7"/>
        <v>NCCAV Charge</v>
      </c>
      <c r="DY5" s="1113" t="str">
        <f t="shared" si="7"/>
        <v>Connection Unit Charge</v>
      </c>
      <c r="DZ5" s="1113" t="str">
        <f t="shared" si="7"/>
        <v>Capacity Charge</v>
      </c>
      <c r="EA5" s="1113" t="str">
        <f t="shared" si="7"/>
        <v>Demand Charge kVA</v>
      </c>
      <c r="EB5" s="1113" t="str">
        <f t="shared" si="7"/>
        <v>Peak Demand Charge kVA</v>
      </c>
      <c r="EC5" s="1113" t="str">
        <f t="shared" si="7"/>
        <v>Excess Demand Charge</v>
      </c>
      <c r="ED5" s="1113" t="str">
        <f t="shared" si="7"/>
        <v>Demand Charge kW</v>
      </c>
      <c r="EE5" s="1113" t="str">
        <f t="shared" si="7"/>
        <v>Peak Demand Charge kW</v>
      </c>
      <c r="EF5" s="1113" t="str">
        <f t="shared" si="7"/>
        <v>Off Peak Demand Charge kW</v>
      </c>
      <c r="EG5" s="1113" t="str">
        <f t="shared" si="7"/>
        <v xml:space="preserve"> Location
</v>
      </c>
      <c r="EH5" s="1113" t="str">
        <f t="shared" si="7"/>
        <v>General Charge</v>
      </c>
      <c r="EI5" s="1113" t="str">
        <f t="shared" si="7"/>
        <v>Common</v>
      </c>
      <c r="EJ5" s="1113" t="str">
        <f t="shared" si="7"/>
        <v>Volume Charge</v>
      </c>
      <c r="EK5" s="1113" t="str">
        <f t="shared" si="7"/>
        <v>Volume Peak Charge</v>
      </c>
      <c r="EL5" s="1113" t="str">
        <f t="shared" si="7"/>
        <v>Volume Off Peak Charge</v>
      </c>
      <c r="EM5" s="1113" t="str">
        <f t="shared" si="7"/>
        <v>Volume Shoulder Charge</v>
      </c>
      <c r="EN5" s="1113" t="str">
        <f t="shared" si="7"/>
        <v>Volume Evening Charge</v>
      </c>
      <c r="EO5" s="1113" t="str">
        <f t="shared" si="7"/>
        <v>Volume Overnight Charge</v>
      </c>
      <c r="EP5" s="1113" t="str">
        <f t="shared" si="7"/>
        <v>Volume Day Charge</v>
      </c>
      <c r="EQ5" s="1182" t="s">
        <v>38</v>
      </c>
      <c r="ER5" s="1435" t="s">
        <v>1277</v>
      </c>
      <c r="ES5" s="1436" t="s">
        <v>1285</v>
      </c>
    </row>
    <row r="6" spans="1:149" s="1163" customFormat="1" ht="13.95" customHeight="1">
      <c r="A6" s="1283"/>
      <c r="B6" s="1228"/>
      <c r="C6" s="1228"/>
      <c r="D6" s="1228"/>
      <c r="E6" s="1228"/>
      <c r="F6" s="1228"/>
      <c r="G6" s="1228"/>
      <c r="H6" s="1228"/>
      <c r="I6" s="1249"/>
      <c r="J6" s="1249"/>
      <c r="K6" s="1172" t="s">
        <v>259</v>
      </c>
      <c r="L6" s="1172" t="s">
        <v>259</v>
      </c>
      <c r="M6" s="1172" t="s">
        <v>259</v>
      </c>
      <c r="N6" s="1172" t="s">
        <v>259</v>
      </c>
      <c r="O6" s="1172" t="s">
        <v>259</v>
      </c>
      <c r="P6" s="1172" t="s">
        <v>259</v>
      </c>
      <c r="Q6" s="1172" t="s">
        <v>259</v>
      </c>
      <c r="R6" s="1172" t="s">
        <v>259</v>
      </c>
      <c r="S6" s="1172" t="s">
        <v>259</v>
      </c>
      <c r="T6" s="1172" t="s">
        <v>259</v>
      </c>
      <c r="U6" s="1172" t="s">
        <v>259</v>
      </c>
      <c r="V6" s="1172" t="s">
        <v>259</v>
      </c>
      <c r="W6" s="1172" t="s">
        <v>259</v>
      </c>
      <c r="X6" s="1172" t="s">
        <v>259</v>
      </c>
      <c r="Y6" s="1172" t="s">
        <v>259</v>
      </c>
      <c r="Z6" s="1172" t="s">
        <v>259</v>
      </c>
      <c r="AA6" s="1172" t="s">
        <v>259</v>
      </c>
      <c r="AB6" s="1172" t="s">
        <v>259</v>
      </c>
      <c r="AC6" s="1172" t="s">
        <v>259</v>
      </c>
      <c r="AD6" s="1172" t="s">
        <v>259</v>
      </c>
      <c r="AE6" s="1172" t="s">
        <v>259</v>
      </c>
      <c r="AF6" s="1172" t="s">
        <v>259</v>
      </c>
      <c r="AG6" s="1172" t="s">
        <v>259</v>
      </c>
      <c r="AH6" s="1172" t="s">
        <v>259</v>
      </c>
      <c r="AI6" s="1172" t="s">
        <v>259</v>
      </c>
      <c r="AJ6" s="1172" t="s">
        <v>259</v>
      </c>
      <c r="AK6" s="1249"/>
      <c r="AL6" s="1249"/>
      <c r="AM6" s="1172" t="str">
        <f t="shared" si="2"/>
        <v>Rate</v>
      </c>
      <c r="AN6" s="1172" t="str">
        <f t="shared" si="2"/>
        <v>Rate</v>
      </c>
      <c r="AO6" s="1172" t="str">
        <f t="shared" si="2"/>
        <v>Rate</v>
      </c>
      <c r="AP6" s="1172" t="str">
        <f t="shared" si="2"/>
        <v>Rate</v>
      </c>
      <c r="AQ6" s="1172" t="str">
        <f t="shared" si="2"/>
        <v>Rate</v>
      </c>
      <c r="AR6" s="1172" t="str">
        <f t="shared" si="2"/>
        <v>Rate</v>
      </c>
      <c r="AS6" s="1172" t="str">
        <f t="shared" si="2"/>
        <v>Rate</v>
      </c>
      <c r="AT6" s="1172" t="str">
        <f t="shared" si="2"/>
        <v>Rate</v>
      </c>
      <c r="AU6" s="1172" t="str">
        <f t="shared" si="2"/>
        <v>Rate</v>
      </c>
      <c r="AV6" s="1172" t="str">
        <f t="shared" si="2"/>
        <v>Rate</v>
      </c>
      <c r="AW6" s="1172" t="str">
        <f t="shared" si="3"/>
        <v>Rate</v>
      </c>
      <c r="AX6" s="1172" t="str">
        <f t="shared" si="3"/>
        <v>Rate</v>
      </c>
      <c r="AY6" s="1172" t="str">
        <f t="shared" si="3"/>
        <v>Rate</v>
      </c>
      <c r="AZ6" s="1172" t="str">
        <f t="shared" si="3"/>
        <v>Rate</v>
      </c>
      <c r="BA6" s="1172" t="str">
        <f t="shared" si="3"/>
        <v>Rate</v>
      </c>
      <c r="BB6" s="1172" t="str">
        <f t="shared" si="3"/>
        <v>Rate</v>
      </c>
      <c r="BC6" s="1172" t="str">
        <f t="shared" si="3"/>
        <v>Rate</v>
      </c>
      <c r="BD6" s="1172" t="str">
        <f t="shared" si="3"/>
        <v>Rate</v>
      </c>
      <c r="BE6" s="1172" t="str">
        <f t="shared" si="3"/>
        <v>Rate</v>
      </c>
      <c r="BF6" s="1172" t="str">
        <f t="shared" si="3"/>
        <v>Rate</v>
      </c>
      <c r="BG6" s="1172" t="str">
        <f t="shared" si="4"/>
        <v>Rate</v>
      </c>
      <c r="BH6" s="1172" t="str">
        <f t="shared" si="4"/>
        <v>Rate</v>
      </c>
      <c r="BI6" s="1172" t="str">
        <f t="shared" si="4"/>
        <v>Rate</v>
      </c>
      <c r="BJ6" s="1172" t="str">
        <f t="shared" si="4"/>
        <v>Rate</v>
      </c>
      <c r="BK6" s="1172" t="str">
        <f t="shared" si="4"/>
        <v>Rate</v>
      </c>
      <c r="BL6" s="1172" t="str">
        <f t="shared" si="4"/>
        <v>Rate</v>
      </c>
      <c r="BM6" s="1249"/>
      <c r="BN6" s="1172" t="s">
        <v>638</v>
      </c>
      <c r="BO6" s="1172" t="s">
        <v>638</v>
      </c>
      <c r="BP6" s="1172" t="s">
        <v>638</v>
      </c>
      <c r="BQ6" s="1172" t="s">
        <v>638</v>
      </c>
      <c r="BR6" s="1172" t="s">
        <v>638</v>
      </c>
      <c r="BS6" s="1172" t="s">
        <v>638</v>
      </c>
      <c r="BT6" s="1172" t="s">
        <v>638</v>
      </c>
      <c r="BU6" s="1172" t="s">
        <v>638</v>
      </c>
      <c r="BV6" s="1172" t="s">
        <v>638</v>
      </c>
      <c r="BW6" s="1172" t="s">
        <v>638</v>
      </c>
      <c r="BX6" s="1172" t="s">
        <v>638</v>
      </c>
      <c r="BY6" s="1172" t="s">
        <v>638</v>
      </c>
      <c r="BZ6" s="1172" t="s">
        <v>638</v>
      </c>
      <c r="CA6" s="1172" t="s">
        <v>638</v>
      </c>
      <c r="CB6" s="1172" t="s">
        <v>638</v>
      </c>
      <c r="CC6" s="1172" t="s">
        <v>638</v>
      </c>
      <c r="CD6" s="1172" t="s">
        <v>638</v>
      </c>
      <c r="CE6" s="1172" t="s">
        <v>638</v>
      </c>
      <c r="CF6" s="1172" t="s">
        <v>638</v>
      </c>
      <c r="CG6" s="1172" t="s">
        <v>638</v>
      </c>
      <c r="CH6" s="1172" t="s">
        <v>638</v>
      </c>
      <c r="CI6" s="1172" t="s">
        <v>638</v>
      </c>
      <c r="CJ6" s="1172" t="s">
        <v>638</v>
      </c>
      <c r="CK6" s="1172" t="s">
        <v>638</v>
      </c>
      <c r="CL6" s="1172" t="s">
        <v>638</v>
      </c>
      <c r="CM6" s="1172" t="s">
        <v>638</v>
      </c>
      <c r="CN6" s="1249"/>
      <c r="CO6" s="1172" t="s">
        <v>630</v>
      </c>
      <c r="CP6" s="1172" t="s">
        <v>630</v>
      </c>
      <c r="CQ6" s="1172" t="s">
        <v>630</v>
      </c>
      <c r="CR6" s="1172" t="s">
        <v>630</v>
      </c>
      <c r="CS6" s="1172" t="s">
        <v>630</v>
      </c>
      <c r="CT6" s="1172" t="s">
        <v>630</v>
      </c>
      <c r="CU6" s="1172" t="s">
        <v>630</v>
      </c>
      <c r="CV6" s="1172" t="s">
        <v>630</v>
      </c>
      <c r="CW6" s="1172" t="s">
        <v>630</v>
      </c>
      <c r="CX6" s="1172" t="s">
        <v>630</v>
      </c>
      <c r="CY6" s="1172" t="s">
        <v>630</v>
      </c>
      <c r="CZ6" s="1172" t="s">
        <v>630</v>
      </c>
      <c r="DA6" s="1172" t="s">
        <v>630</v>
      </c>
      <c r="DB6" s="1172" t="s">
        <v>630</v>
      </c>
      <c r="DC6" s="1172" t="s">
        <v>630</v>
      </c>
      <c r="DD6" s="1172" t="s">
        <v>630</v>
      </c>
      <c r="DE6" s="1172" t="s">
        <v>630</v>
      </c>
      <c r="DF6" s="1172" t="s">
        <v>630</v>
      </c>
      <c r="DG6" s="1172" t="s">
        <v>630</v>
      </c>
      <c r="DH6" s="1172" t="s">
        <v>630</v>
      </c>
      <c r="DI6" s="1172" t="s">
        <v>630</v>
      </c>
      <c r="DJ6" s="1172" t="s">
        <v>630</v>
      </c>
      <c r="DK6" s="1172" t="s">
        <v>630</v>
      </c>
      <c r="DL6" s="1172" t="s">
        <v>630</v>
      </c>
      <c r="DM6" s="1172" t="s">
        <v>630</v>
      </c>
      <c r="DN6" s="1172" t="s">
        <v>630</v>
      </c>
      <c r="DO6" s="1193" t="s">
        <v>630</v>
      </c>
      <c r="DP6" s="1249"/>
      <c r="DQ6" s="1172" t="s">
        <v>630</v>
      </c>
      <c r="DR6" s="1172" t="s">
        <v>630</v>
      </c>
      <c r="DS6" s="1172" t="s">
        <v>630</v>
      </c>
      <c r="DT6" s="1172" t="s">
        <v>630</v>
      </c>
      <c r="DU6" s="1172" t="s">
        <v>630</v>
      </c>
      <c r="DV6" s="1172" t="s">
        <v>630</v>
      </c>
      <c r="DW6" s="1172" t="s">
        <v>630</v>
      </c>
      <c r="DX6" s="1172" t="s">
        <v>630</v>
      </c>
      <c r="DY6" s="1172" t="s">
        <v>630</v>
      </c>
      <c r="DZ6" s="1172" t="s">
        <v>630</v>
      </c>
      <c r="EA6" s="1172" t="s">
        <v>630</v>
      </c>
      <c r="EB6" s="1172" t="s">
        <v>630</v>
      </c>
      <c r="EC6" s="1172" t="s">
        <v>630</v>
      </c>
      <c r="ED6" s="1172" t="s">
        <v>630</v>
      </c>
      <c r="EE6" s="1172" t="s">
        <v>630</v>
      </c>
      <c r="EF6" s="1172" t="s">
        <v>630</v>
      </c>
      <c r="EG6" s="1172" t="s">
        <v>630</v>
      </c>
      <c r="EH6" s="1172" t="s">
        <v>630</v>
      </c>
      <c r="EI6" s="1172" t="s">
        <v>630</v>
      </c>
      <c r="EJ6" s="1172" t="s">
        <v>630</v>
      </c>
      <c r="EK6" s="1172" t="s">
        <v>630</v>
      </c>
      <c r="EL6" s="1172" t="s">
        <v>630</v>
      </c>
      <c r="EM6" s="1172" t="s">
        <v>630</v>
      </c>
      <c r="EN6" s="1172" t="s">
        <v>630</v>
      </c>
      <c r="EO6" s="1172" t="s">
        <v>630</v>
      </c>
      <c r="EP6" s="1172" t="s">
        <v>630</v>
      </c>
      <c r="EQ6" s="1193" t="s">
        <v>630</v>
      </c>
    </row>
    <row r="7" spans="1:149" s="1163" customFormat="1" ht="13.95" customHeight="1">
      <c r="A7" s="1283"/>
      <c r="B7" s="1172"/>
      <c r="C7" s="1172"/>
      <c r="D7" s="1172"/>
      <c r="E7" s="1172"/>
      <c r="F7" s="1172"/>
      <c r="G7" s="1172"/>
      <c r="H7" s="1172"/>
      <c r="I7" s="1249"/>
      <c r="J7" s="1249"/>
      <c r="K7" s="1172" t="s">
        <v>260</v>
      </c>
      <c r="L7" s="1165" t="s">
        <v>260</v>
      </c>
      <c r="M7" s="1165" t="s">
        <v>260</v>
      </c>
      <c r="N7" s="1165" t="s">
        <v>260</v>
      </c>
      <c r="O7" s="1165" t="s">
        <v>260</v>
      </c>
      <c r="P7" s="1165" t="s">
        <v>260</v>
      </c>
      <c r="Q7" s="1165" t="s">
        <v>591</v>
      </c>
      <c r="R7" s="1165" t="s">
        <v>592</v>
      </c>
      <c r="S7" s="1165" t="s">
        <v>260</v>
      </c>
      <c r="T7" s="1165" t="s">
        <v>261</v>
      </c>
      <c r="U7" s="1165" t="s">
        <v>261</v>
      </c>
      <c r="V7" s="1165" t="s">
        <v>261</v>
      </c>
      <c r="W7" s="1165" t="s">
        <v>261</v>
      </c>
      <c r="X7" s="1165" t="s">
        <v>267</v>
      </c>
      <c r="Y7" s="1165" t="s">
        <v>267</v>
      </c>
      <c r="Z7" s="1165" t="s">
        <v>267</v>
      </c>
      <c r="AA7" s="1165" t="s">
        <v>596</v>
      </c>
      <c r="AB7" s="1170" t="s">
        <v>262</v>
      </c>
      <c r="AC7" s="1170" t="s">
        <v>262</v>
      </c>
      <c r="AD7" s="1170" t="s">
        <v>262</v>
      </c>
      <c r="AE7" s="1170" t="s">
        <v>262</v>
      </c>
      <c r="AF7" s="1170" t="s">
        <v>262</v>
      </c>
      <c r="AG7" s="1170" t="s">
        <v>262</v>
      </c>
      <c r="AH7" s="1170" t="s">
        <v>262</v>
      </c>
      <c r="AI7" s="1170" t="s">
        <v>262</v>
      </c>
      <c r="AJ7" s="1170" t="s">
        <v>262</v>
      </c>
      <c r="AK7" s="1249"/>
      <c r="AL7" s="1249"/>
      <c r="AM7" s="1165" t="str">
        <f t="shared" si="2"/>
        <v>$/customer/day</v>
      </c>
      <c r="AN7" s="1165" t="str">
        <f t="shared" si="2"/>
        <v>$/customer/day</v>
      </c>
      <c r="AO7" s="1165" t="str">
        <f t="shared" si="2"/>
        <v>$/customer/day</v>
      </c>
      <c r="AP7" s="1165" t="str">
        <f t="shared" si="2"/>
        <v>$/customer/day</v>
      </c>
      <c r="AQ7" s="1165" t="str">
        <f t="shared" si="2"/>
        <v>$/customer/day</v>
      </c>
      <c r="AR7" s="1165" t="str">
        <f t="shared" si="2"/>
        <v>$/customer/day</v>
      </c>
      <c r="AS7" s="1165" t="str">
        <f t="shared" si="2"/>
        <v>$/Day/$M- CAV</v>
      </c>
      <c r="AT7" s="1165" t="str">
        <f t="shared" si="2"/>
        <v>$/Day/$M-NCAV</v>
      </c>
      <c r="AU7" s="1165" t="str">
        <f t="shared" si="2"/>
        <v>$/customer/day</v>
      </c>
      <c r="AV7" s="1165" t="str">
        <f t="shared" si="2"/>
        <v>$/kVA/month</v>
      </c>
      <c r="AW7" s="1165" t="str">
        <f t="shared" si="3"/>
        <v>$/kVA/month</v>
      </c>
      <c r="AX7" s="1165" t="str">
        <f t="shared" si="3"/>
        <v>$/kVA/month</v>
      </c>
      <c r="AY7" s="1165" t="str">
        <f t="shared" si="3"/>
        <v>$/kVA/month</v>
      </c>
      <c r="AZ7" s="1165" t="str">
        <f t="shared" si="3"/>
        <v xml:space="preserve">
$/kW/Mth</v>
      </c>
      <c r="BA7" s="1165" t="str">
        <f t="shared" si="3"/>
        <v xml:space="preserve">
$/kW/Mth</v>
      </c>
      <c r="BB7" s="1165" t="str">
        <f t="shared" si="3"/>
        <v xml:space="preserve">
$/kW/Mth</v>
      </c>
      <c r="BC7" s="1165" t="str">
        <f t="shared" si="3"/>
        <v xml:space="preserve">$/kW/Mth </v>
      </c>
      <c r="BD7" s="1165" t="str">
        <f t="shared" si="3"/>
        <v>$/kWh</v>
      </c>
      <c r="BE7" s="1165" t="str">
        <f t="shared" si="3"/>
        <v>$/kWh</v>
      </c>
      <c r="BF7" s="1170" t="str">
        <f t="shared" si="3"/>
        <v>$/kWh</v>
      </c>
      <c r="BG7" s="1170" t="str">
        <f t="shared" si="4"/>
        <v>$/kWh</v>
      </c>
      <c r="BH7" s="1170" t="str">
        <f t="shared" si="4"/>
        <v>$/kWh</v>
      </c>
      <c r="BI7" s="1170" t="str">
        <f t="shared" si="4"/>
        <v>$/kWh</v>
      </c>
      <c r="BJ7" s="1170" t="str">
        <f t="shared" si="4"/>
        <v>$/kWh</v>
      </c>
      <c r="BK7" s="1170" t="str">
        <f t="shared" si="4"/>
        <v>$/kWh</v>
      </c>
      <c r="BL7" s="1170" t="str">
        <f t="shared" si="4"/>
        <v>$/kWh</v>
      </c>
      <c r="BM7" s="1249"/>
      <c r="BN7" s="1165" t="s">
        <v>252</v>
      </c>
      <c r="BO7" s="1165" t="s">
        <v>252</v>
      </c>
      <c r="BP7" s="1165" t="s">
        <v>252</v>
      </c>
      <c r="BQ7" s="1165" t="s">
        <v>252</v>
      </c>
      <c r="BR7" s="1165" t="s">
        <v>252</v>
      </c>
      <c r="BS7" s="1165" t="s">
        <v>252</v>
      </c>
      <c r="BT7" s="1165" t="s">
        <v>263</v>
      </c>
      <c r="BU7" s="1165" t="s">
        <v>263</v>
      </c>
      <c r="BV7" s="1165" t="s">
        <v>253</v>
      </c>
      <c r="BW7" s="1165" t="s">
        <v>598</v>
      </c>
      <c r="BX7" s="1165" t="s">
        <v>598</v>
      </c>
      <c r="BY7" s="1165" t="s">
        <v>598</v>
      </c>
      <c r="BZ7" s="1165" t="s">
        <v>598</v>
      </c>
      <c r="CA7" s="1165" t="s">
        <v>288</v>
      </c>
      <c r="CB7" s="1165" t="s">
        <v>288</v>
      </c>
      <c r="CC7" s="1165" t="s">
        <v>288</v>
      </c>
      <c r="CD7" s="1165" t="s">
        <v>288</v>
      </c>
      <c r="CE7" s="1165" t="s">
        <v>257</v>
      </c>
      <c r="CF7" s="1165" t="s">
        <v>257</v>
      </c>
      <c r="CG7" s="1165" t="s">
        <v>257</v>
      </c>
      <c r="CH7" s="1165" t="s">
        <v>257</v>
      </c>
      <c r="CI7" s="1165" t="s">
        <v>257</v>
      </c>
      <c r="CJ7" s="1165" t="s">
        <v>257</v>
      </c>
      <c r="CK7" s="1165" t="s">
        <v>257</v>
      </c>
      <c r="CL7" s="1165" t="s">
        <v>257</v>
      </c>
      <c r="CM7" s="1165" t="s">
        <v>257</v>
      </c>
      <c r="CN7" s="1249"/>
      <c r="CO7" s="1172" t="s">
        <v>599</v>
      </c>
      <c r="CP7" s="1172" t="s">
        <v>599</v>
      </c>
      <c r="CQ7" s="1172" t="s">
        <v>599</v>
      </c>
      <c r="CR7" s="1172" t="s">
        <v>599</v>
      </c>
      <c r="CS7" s="1172" t="s">
        <v>599</v>
      </c>
      <c r="CT7" s="1172" t="s">
        <v>599</v>
      </c>
      <c r="CU7" s="1172" t="s">
        <v>599</v>
      </c>
      <c r="CV7" s="1172" t="s">
        <v>599</v>
      </c>
      <c r="CW7" s="1172" t="s">
        <v>599</v>
      </c>
      <c r="CX7" s="1172" t="s">
        <v>599</v>
      </c>
      <c r="CY7" s="1172" t="s">
        <v>599</v>
      </c>
      <c r="CZ7" s="1172" t="s">
        <v>599</v>
      </c>
      <c r="DA7" s="1172" t="s">
        <v>599</v>
      </c>
      <c r="DB7" s="1172" t="s">
        <v>599</v>
      </c>
      <c r="DC7" s="1172" t="s">
        <v>599</v>
      </c>
      <c r="DD7" s="1172" t="s">
        <v>599</v>
      </c>
      <c r="DE7" s="1172" t="s">
        <v>599</v>
      </c>
      <c r="DF7" s="1172" t="s">
        <v>599</v>
      </c>
      <c r="DG7" s="1172" t="s">
        <v>599</v>
      </c>
      <c r="DH7" s="1172" t="s">
        <v>599</v>
      </c>
      <c r="DI7" s="1172" t="s">
        <v>599</v>
      </c>
      <c r="DJ7" s="1172" t="s">
        <v>599</v>
      </c>
      <c r="DK7" s="1172" t="s">
        <v>599</v>
      </c>
      <c r="DL7" s="1172" t="s">
        <v>599</v>
      </c>
      <c r="DM7" s="1172" t="s">
        <v>599</v>
      </c>
      <c r="DN7" s="1172" t="s">
        <v>599</v>
      </c>
      <c r="DO7" s="1193" t="s">
        <v>599</v>
      </c>
      <c r="DP7" s="1249"/>
      <c r="DQ7" s="1189" t="str">
        <f t="shared" ref="DQ7:EQ7" si="8">CO7</f>
        <v>$/year</v>
      </c>
      <c r="DR7" s="1165" t="str">
        <f t="shared" si="8"/>
        <v>$/year</v>
      </c>
      <c r="DS7" s="1165" t="str">
        <f t="shared" si="8"/>
        <v>$/year</v>
      </c>
      <c r="DT7" s="1165" t="str">
        <f t="shared" si="8"/>
        <v>$/year</v>
      </c>
      <c r="DU7" s="1165" t="str">
        <f t="shared" si="8"/>
        <v>$/year</v>
      </c>
      <c r="DV7" s="1165" t="str">
        <f t="shared" si="8"/>
        <v>$/year</v>
      </c>
      <c r="DW7" s="1165" t="str">
        <f t="shared" si="8"/>
        <v>$/year</v>
      </c>
      <c r="DX7" s="1165" t="str">
        <f t="shared" si="8"/>
        <v>$/year</v>
      </c>
      <c r="DY7" s="1165" t="str">
        <f t="shared" si="8"/>
        <v>$/year</v>
      </c>
      <c r="DZ7" s="1165" t="str">
        <f t="shared" si="8"/>
        <v>$/year</v>
      </c>
      <c r="EA7" s="1165" t="str">
        <f t="shared" si="8"/>
        <v>$/year</v>
      </c>
      <c r="EB7" s="1165" t="str">
        <f t="shared" si="8"/>
        <v>$/year</v>
      </c>
      <c r="EC7" s="1165" t="str">
        <f t="shared" si="8"/>
        <v>$/year</v>
      </c>
      <c r="ED7" s="1165" t="str">
        <f t="shared" si="8"/>
        <v>$/year</v>
      </c>
      <c r="EE7" s="1165" t="str">
        <f t="shared" si="8"/>
        <v>$/year</v>
      </c>
      <c r="EF7" s="1165" t="str">
        <f t="shared" si="8"/>
        <v>$/year</v>
      </c>
      <c r="EG7" s="1165" t="str">
        <f t="shared" si="8"/>
        <v>$/year</v>
      </c>
      <c r="EH7" s="1165" t="str">
        <f t="shared" si="8"/>
        <v>$/year</v>
      </c>
      <c r="EI7" s="1165" t="str">
        <f t="shared" si="8"/>
        <v>$/year</v>
      </c>
      <c r="EJ7" s="1165" t="str">
        <f t="shared" si="8"/>
        <v>$/year</v>
      </c>
      <c r="EK7" s="1165" t="str">
        <f t="shared" si="8"/>
        <v>$/year</v>
      </c>
      <c r="EL7" s="1165" t="str">
        <f t="shared" si="8"/>
        <v>$/year</v>
      </c>
      <c r="EM7" s="1165" t="str">
        <f t="shared" si="8"/>
        <v>$/year</v>
      </c>
      <c r="EN7" s="1165" t="str">
        <f t="shared" si="8"/>
        <v>$/year</v>
      </c>
      <c r="EO7" s="1165" t="str">
        <f t="shared" si="8"/>
        <v>$/year</v>
      </c>
      <c r="EP7" s="1165" t="str">
        <f t="shared" si="8"/>
        <v>$/year</v>
      </c>
      <c r="EQ7" s="1165" t="str">
        <f t="shared" si="8"/>
        <v>$/year</v>
      </c>
    </row>
    <row r="8" spans="1:149">
      <c r="A8" s="1484"/>
      <c r="B8" s="1230" t="s">
        <v>1403</v>
      </c>
      <c r="C8" s="1259" t="s">
        <v>1403</v>
      </c>
      <c r="D8" s="1230" t="s">
        <v>130</v>
      </c>
      <c r="E8" s="1230" t="s">
        <v>130</v>
      </c>
      <c r="F8" s="1230" t="s">
        <v>249</v>
      </c>
      <c r="G8" s="1260" t="s">
        <v>130</v>
      </c>
      <c r="H8" s="1230" t="s">
        <v>250</v>
      </c>
      <c r="I8" s="1225"/>
      <c r="J8" s="1225"/>
      <c r="K8" s="1254" t="s">
        <v>1403</v>
      </c>
      <c r="L8" s="1146"/>
      <c r="M8" s="1146"/>
      <c r="N8" s="1146"/>
      <c r="O8" s="1146"/>
      <c r="P8" s="1146"/>
      <c r="Q8" s="1146"/>
      <c r="R8" s="1146"/>
      <c r="S8" s="1146"/>
      <c r="T8" s="1254" t="s">
        <v>1403</v>
      </c>
      <c r="U8" s="1254" t="s">
        <v>1403</v>
      </c>
      <c r="V8" s="1146"/>
      <c r="W8" s="1146"/>
      <c r="X8" s="1146"/>
      <c r="Y8" s="1146"/>
      <c r="Z8" s="1146"/>
      <c r="AA8" s="1146"/>
      <c r="AB8" s="1146"/>
      <c r="AC8" s="1146"/>
      <c r="AD8" s="1255" t="s">
        <v>1403</v>
      </c>
      <c r="AE8" s="1147"/>
      <c r="AF8" s="1147"/>
      <c r="AG8" s="1147"/>
      <c r="AH8" s="1147"/>
      <c r="AI8" s="1147"/>
      <c r="AJ8" s="1147"/>
      <c r="AK8" s="1225"/>
      <c r="AL8" s="1225"/>
      <c r="AM8" s="1256" t="s">
        <v>1403</v>
      </c>
      <c r="AN8" s="1655"/>
      <c r="AO8" s="1655"/>
      <c r="AP8" s="1655"/>
      <c r="AQ8" s="1655"/>
      <c r="AR8" s="1655"/>
      <c r="AS8" s="1655"/>
      <c r="AT8" s="1655"/>
      <c r="AU8" s="1655"/>
      <c r="AV8" s="1256" t="s">
        <v>1403</v>
      </c>
      <c r="AW8" s="1256" t="s">
        <v>1403</v>
      </c>
      <c r="AX8" s="1655"/>
      <c r="AY8" s="1655"/>
      <c r="AZ8" s="1655"/>
      <c r="BA8" s="1655"/>
      <c r="BB8" s="1655"/>
      <c r="BC8" s="1655"/>
      <c r="BD8" s="1657"/>
      <c r="BE8" s="1657"/>
      <c r="BF8" s="1256" t="s">
        <v>1403</v>
      </c>
      <c r="BG8" s="1657"/>
      <c r="BH8" s="1657"/>
      <c r="BI8" s="1657"/>
      <c r="BJ8" s="1657"/>
      <c r="BK8" s="1657"/>
      <c r="BL8" s="1657"/>
      <c r="BM8" s="1225"/>
      <c r="BN8" s="1248">
        <v>62</v>
      </c>
      <c r="BO8" s="1117"/>
      <c r="BP8" s="1117"/>
      <c r="BQ8" s="1117"/>
      <c r="BR8" s="1117"/>
      <c r="BS8" s="1117"/>
      <c r="BT8" s="1248">
        <v>0</v>
      </c>
      <c r="BU8" s="1248">
        <v>0</v>
      </c>
      <c r="BV8" s="1117"/>
      <c r="BW8" s="1248">
        <v>496551.69729999988</v>
      </c>
      <c r="BX8" s="1248">
        <v>4616108.6125999996</v>
      </c>
      <c r="BY8" s="1248">
        <v>0</v>
      </c>
      <c r="BZ8" s="1248">
        <v>0</v>
      </c>
      <c r="CA8" s="1117"/>
      <c r="CB8" s="1117"/>
      <c r="CC8" s="1117"/>
      <c r="CD8" s="1117"/>
      <c r="CE8" s="1117"/>
      <c r="CF8" s="1117"/>
      <c r="CG8" s="1248">
        <v>1903790316.1342232</v>
      </c>
      <c r="CH8" s="1248">
        <v>0</v>
      </c>
      <c r="CI8" s="1248">
        <v>0</v>
      </c>
      <c r="CJ8" s="1117"/>
      <c r="CK8" s="1117"/>
      <c r="CL8" s="1117"/>
      <c r="CM8" s="1117"/>
      <c r="CN8" s="1225"/>
      <c r="CO8" s="1220">
        <v>12423750.182055555</v>
      </c>
      <c r="CP8" s="1220">
        <v>0</v>
      </c>
      <c r="CQ8" s="1220">
        <v>0</v>
      </c>
      <c r="CR8" s="1220">
        <v>0</v>
      </c>
      <c r="CS8" s="1220">
        <v>0</v>
      </c>
      <c r="CT8" s="1220">
        <v>0</v>
      </c>
      <c r="CU8" s="1220">
        <v>0</v>
      </c>
      <c r="CV8" s="1220">
        <v>0</v>
      </c>
      <c r="CW8" s="1220">
        <v>0</v>
      </c>
      <c r="CX8" s="1220">
        <v>5438581.7802422894</v>
      </c>
      <c r="CY8" s="1220">
        <v>9524720.35521763</v>
      </c>
      <c r="CZ8" s="1220">
        <v>0</v>
      </c>
      <c r="DA8" s="1220">
        <v>0</v>
      </c>
      <c r="DB8" s="1220">
        <v>0</v>
      </c>
      <c r="DC8" s="1220">
        <v>0</v>
      </c>
      <c r="DD8" s="1220">
        <v>0</v>
      </c>
      <c r="DE8" s="1220">
        <v>0</v>
      </c>
      <c r="DF8" s="1220">
        <v>0</v>
      </c>
      <c r="DG8" s="1220">
        <v>0</v>
      </c>
      <c r="DH8" s="1220">
        <v>1588672.4351143248</v>
      </c>
      <c r="DI8" s="1220">
        <v>0</v>
      </c>
      <c r="DJ8" s="1220">
        <v>0</v>
      </c>
      <c r="DK8" s="1220">
        <v>0</v>
      </c>
      <c r="DL8" s="1220">
        <v>0</v>
      </c>
      <c r="DM8" s="1220">
        <v>0</v>
      </c>
      <c r="DN8" s="1220">
        <v>0</v>
      </c>
      <c r="DO8" s="1196">
        <f t="shared" ref="DO8:DO12" si="9">SUM(CO8:DN8)</f>
        <v>28975724.752629802</v>
      </c>
      <c r="DP8" s="1251"/>
      <c r="DQ8" s="1220">
        <v>11936692.341227317</v>
      </c>
      <c r="DR8" s="1220">
        <v>0</v>
      </c>
      <c r="DS8" s="1220">
        <v>0</v>
      </c>
      <c r="DT8" s="1220">
        <v>0</v>
      </c>
      <c r="DU8" s="1220">
        <v>0</v>
      </c>
      <c r="DV8" s="1220">
        <v>0</v>
      </c>
      <c r="DW8" s="1220">
        <v>0</v>
      </c>
      <c r="DX8" s="1220">
        <v>0</v>
      </c>
      <c r="DY8" s="1220">
        <v>0</v>
      </c>
      <c r="DZ8" s="1220">
        <v>5875948.7547368621</v>
      </c>
      <c r="EA8" s="1220">
        <v>9853423.9210103955</v>
      </c>
      <c r="EB8" s="1220">
        <v>0</v>
      </c>
      <c r="EC8" s="1220">
        <v>0</v>
      </c>
      <c r="ED8" s="1220">
        <v>0</v>
      </c>
      <c r="EE8" s="1220">
        <v>0</v>
      </c>
      <c r="EF8" s="1220">
        <v>0</v>
      </c>
      <c r="EG8" s="1220">
        <v>0</v>
      </c>
      <c r="EH8" s="1220">
        <v>0</v>
      </c>
      <c r="EI8" s="1220">
        <v>0</v>
      </c>
      <c r="EJ8" s="1220">
        <v>1556311.789999617</v>
      </c>
      <c r="EK8" s="1220">
        <v>0</v>
      </c>
      <c r="EL8" s="1220">
        <v>0</v>
      </c>
      <c r="EM8" s="1220">
        <v>0</v>
      </c>
      <c r="EN8" s="1220">
        <v>0</v>
      </c>
      <c r="EO8" s="1220">
        <v>0</v>
      </c>
      <c r="EP8" s="1220">
        <v>0</v>
      </c>
      <c r="EQ8" s="1196">
        <f t="shared" ref="EQ8:EQ12" si="10">SUM(DQ8:EP8)</f>
        <v>29222376.806974191</v>
      </c>
      <c r="ER8" s="1432">
        <v>62</v>
      </c>
      <c r="ES8" s="1097">
        <v>1903790316.1342232</v>
      </c>
    </row>
    <row r="9" spans="1:149">
      <c r="A9" s="1484"/>
      <c r="B9" s="1230" t="s">
        <v>1404</v>
      </c>
      <c r="C9" s="1259" t="s">
        <v>1403</v>
      </c>
      <c r="D9" s="1230" t="s">
        <v>131</v>
      </c>
      <c r="E9" s="1230" t="s">
        <v>131</v>
      </c>
      <c r="F9" s="1230" t="s">
        <v>249</v>
      </c>
      <c r="G9" s="1260" t="s">
        <v>627</v>
      </c>
      <c r="H9" s="1230" t="s">
        <v>250</v>
      </c>
      <c r="I9" s="1225"/>
      <c r="J9" s="1225"/>
      <c r="K9" s="1254" t="s">
        <v>1403</v>
      </c>
      <c r="L9" s="1212"/>
      <c r="M9" s="1212"/>
      <c r="N9" s="1212"/>
      <c r="O9" s="1212"/>
      <c r="P9" s="1212"/>
      <c r="Q9" s="1212"/>
      <c r="R9" s="1212"/>
      <c r="S9" s="1146"/>
      <c r="T9" s="1146"/>
      <c r="U9" s="1254" t="s">
        <v>1403</v>
      </c>
      <c r="V9" s="1151"/>
      <c r="W9" s="1151"/>
      <c r="X9" s="1151"/>
      <c r="Y9" s="1151"/>
      <c r="Z9" s="1151"/>
      <c r="AA9" s="1151"/>
      <c r="AB9" s="1151"/>
      <c r="AC9" s="1151"/>
      <c r="AD9" s="1152"/>
      <c r="AE9" s="1255" t="s">
        <v>1403</v>
      </c>
      <c r="AF9" s="1255" t="s">
        <v>1403</v>
      </c>
      <c r="AG9" s="1152"/>
      <c r="AH9" s="1152"/>
      <c r="AI9" s="1152"/>
      <c r="AJ9" s="1152"/>
      <c r="AK9" s="1225"/>
      <c r="AL9" s="1225"/>
      <c r="AM9" s="1256" t="s">
        <v>1403</v>
      </c>
      <c r="AN9" s="1656"/>
      <c r="AO9" s="1656"/>
      <c r="AP9" s="1656"/>
      <c r="AQ9" s="1656"/>
      <c r="AR9" s="1656"/>
      <c r="AS9" s="1656"/>
      <c r="AT9" s="1656"/>
      <c r="AU9" s="1656"/>
      <c r="AV9" s="1656"/>
      <c r="AW9" s="1256" t="s">
        <v>1403</v>
      </c>
      <c r="AX9" s="1656"/>
      <c r="AY9" s="1656"/>
      <c r="AZ9" s="1656"/>
      <c r="BA9" s="1656"/>
      <c r="BB9" s="1656"/>
      <c r="BC9" s="1656"/>
      <c r="BD9" s="1658"/>
      <c r="BE9" s="1658"/>
      <c r="BF9" s="1657"/>
      <c r="BG9" s="1256" t="s">
        <v>1403</v>
      </c>
      <c r="BH9" s="1256" t="s">
        <v>1403</v>
      </c>
      <c r="BI9" s="1658"/>
      <c r="BJ9" s="1658"/>
      <c r="BK9" s="1658"/>
      <c r="BL9" s="1658"/>
      <c r="BM9" s="1225"/>
      <c r="BN9" s="1248">
        <v>71</v>
      </c>
      <c r="BO9" s="1117"/>
      <c r="BP9" s="1117"/>
      <c r="BQ9" s="1117"/>
      <c r="BR9" s="1117"/>
      <c r="BS9" s="1117"/>
      <c r="BT9" s="1248">
        <v>0</v>
      </c>
      <c r="BU9" s="1248">
        <v>0</v>
      </c>
      <c r="BV9" s="1117"/>
      <c r="BW9" s="1248">
        <v>0</v>
      </c>
      <c r="BX9" s="1248">
        <v>2473945.7678361679</v>
      </c>
      <c r="BY9" s="1248">
        <v>0</v>
      </c>
      <c r="BZ9" s="1248">
        <v>0</v>
      </c>
      <c r="CA9" s="1117"/>
      <c r="CB9" s="1117"/>
      <c r="CC9" s="1117"/>
      <c r="CD9" s="1117"/>
      <c r="CE9" s="1117"/>
      <c r="CF9" s="1117"/>
      <c r="CG9" s="1248">
        <v>0</v>
      </c>
      <c r="CH9" s="1248">
        <v>530365621.98647791</v>
      </c>
      <c r="CI9" s="1248">
        <v>429352477.1585651</v>
      </c>
      <c r="CJ9" s="1117"/>
      <c r="CK9" s="1117"/>
      <c r="CL9" s="1117"/>
      <c r="CM9" s="1117"/>
      <c r="CN9" s="1225"/>
      <c r="CO9" s="1220">
        <v>7094951.8210356049</v>
      </c>
      <c r="CP9" s="1220">
        <v>0</v>
      </c>
      <c r="CQ9" s="1220">
        <v>0</v>
      </c>
      <c r="CR9" s="1220">
        <v>0</v>
      </c>
      <c r="CS9" s="1220">
        <v>0</v>
      </c>
      <c r="CT9" s="1220">
        <v>0</v>
      </c>
      <c r="CU9" s="1220">
        <v>0</v>
      </c>
      <c r="CV9" s="1220">
        <v>0</v>
      </c>
      <c r="CW9" s="1220">
        <v>0</v>
      </c>
      <c r="CX9" s="1220">
        <v>0</v>
      </c>
      <c r="CY9" s="1220">
        <v>13690815.879205352</v>
      </c>
      <c r="CZ9" s="1220">
        <v>0</v>
      </c>
      <c r="DA9" s="1220">
        <v>0</v>
      </c>
      <c r="DB9" s="1220">
        <v>0</v>
      </c>
      <c r="DC9" s="1220">
        <v>0</v>
      </c>
      <c r="DD9" s="1220">
        <v>0</v>
      </c>
      <c r="DE9" s="1220">
        <v>0</v>
      </c>
      <c r="DF9" s="1220">
        <v>0</v>
      </c>
      <c r="DG9" s="1220">
        <v>0</v>
      </c>
      <c r="DH9" s="1220">
        <v>0</v>
      </c>
      <c r="DI9" s="1220">
        <v>106073.1243973025</v>
      </c>
      <c r="DJ9" s="1220">
        <v>85870.495431718577</v>
      </c>
      <c r="DK9" s="1220">
        <v>0</v>
      </c>
      <c r="DL9" s="1220">
        <v>0</v>
      </c>
      <c r="DM9" s="1220">
        <v>0</v>
      </c>
      <c r="DN9" s="1220">
        <v>0</v>
      </c>
      <c r="DO9" s="1196">
        <f t="shared" si="9"/>
        <v>20977711.320069976</v>
      </c>
      <c r="DP9" s="1251"/>
      <c r="DQ9" s="1220">
        <v>6881406.7207870074</v>
      </c>
      <c r="DR9" s="1220">
        <v>0</v>
      </c>
      <c r="DS9" s="1220">
        <v>0</v>
      </c>
      <c r="DT9" s="1220">
        <v>0</v>
      </c>
      <c r="DU9" s="1220">
        <v>0</v>
      </c>
      <c r="DV9" s="1220">
        <v>0</v>
      </c>
      <c r="DW9" s="1220">
        <v>0</v>
      </c>
      <c r="DX9" s="1220">
        <v>0</v>
      </c>
      <c r="DY9" s="1220">
        <v>0</v>
      </c>
      <c r="DZ9" s="1220">
        <v>0</v>
      </c>
      <c r="EA9" s="1220">
        <v>13574540.428117057</v>
      </c>
      <c r="EB9" s="1220">
        <v>0</v>
      </c>
      <c r="EC9" s="1220">
        <v>0</v>
      </c>
      <c r="ED9" s="1220">
        <v>0</v>
      </c>
      <c r="EE9" s="1220">
        <v>0</v>
      </c>
      <c r="EF9" s="1220">
        <v>0</v>
      </c>
      <c r="EG9" s="1220">
        <v>0</v>
      </c>
      <c r="EH9" s="1220">
        <v>0</v>
      </c>
      <c r="EI9" s="1220">
        <v>0</v>
      </c>
      <c r="EJ9" s="1220">
        <v>0</v>
      </c>
      <c r="EK9" s="1220">
        <v>108581.89658098467</v>
      </c>
      <c r="EL9" s="1220">
        <v>87901.448244338724</v>
      </c>
      <c r="EM9" s="1220">
        <v>0</v>
      </c>
      <c r="EN9" s="1220">
        <v>0</v>
      </c>
      <c r="EO9" s="1220">
        <v>0</v>
      </c>
      <c r="EP9" s="1220">
        <v>0</v>
      </c>
      <c r="EQ9" s="1196">
        <f t="shared" si="10"/>
        <v>20652430.493729383</v>
      </c>
      <c r="ER9" s="1432">
        <v>71</v>
      </c>
      <c r="ES9" s="1097">
        <v>959718099.1450429</v>
      </c>
    </row>
    <row r="10" spans="1:149">
      <c r="A10" s="1484"/>
      <c r="B10" s="1230" t="s">
        <v>1404</v>
      </c>
      <c r="C10" s="1259" t="s">
        <v>1403</v>
      </c>
      <c r="D10" s="1230" t="s">
        <v>131</v>
      </c>
      <c r="E10" s="1230" t="s">
        <v>131</v>
      </c>
      <c r="F10" s="1230" t="s">
        <v>249</v>
      </c>
      <c r="G10" s="1260" t="s">
        <v>218</v>
      </c>
      <c r="H10" s="1230" t="s">
        <v>250</v>
      </c>
      <c r="I10" s="1225"/>
      <c r="J10" s="1225"/>
      <c r="K10" s="1254" t="s">
        <v>1403</v>
      </c>
      <c r="L10" s="1146"/>
      <c r="M10" s="1146"/>
      <c r="N10" s="1146"/>
      <c r="O10" s="1146"/>
      <c r="P10" s="1146"/>
      <c r="Q10" s="1146"/>
      <c r="R10" s="1146"/>
      <c r="S10" s="1146"/>
      <c r="T10" s="1146"/>
      <c r="U10" s="1254" t="s">
        <v>1403</v>
      </c>
      <c r="V10" s="1146"/>
      <c r="W10" s="1146"/>
      <c r="X10" s="1146"/>
      <c r="Y10" s="1146"/>
      <c r="Z10" s="1146"/>
      <c r="AA10" s="1146"/>
      <c r="AB10" s="1146"/>
      <c r="AC10" s="1146"/>
      <c r="AD10" s="1147"/>
      <c r="AE10" s="1255" t="s">
        <v>1403</v>
      </c>
      <c r="AF10" s="1255" t="s">
        <v>1403</v>
      </c>
      <c r="AG10" s="1147"/>
      <c r="AH10" s="1147"/>
      <c r="AI10" s="1147"/>
      <c r="AJ10" s="1147"/>
      <c r="AK10" s="1225"/>
      <c r="AL10" s="1225"/>
      <c r="AM10" s="1256" t="s">
        <v>1403</v>
      </c>
      <c r="AN10" s="1655"/>
      <c r="AO10" s="1655"/>
      <c r="AP10" s="1655"/>
      <c r="AQ10" s="1655"/>
      <c r="AR10" s="1655"/>
      <c r="AS10" s="1655"/>
      <c r="AT10" s="1655"/>
      <c r="AU10" s="1655"/>
      <c r="AV10" s="1655"/>
      <c r="AW10" s="1256" t="s">
        <v>1403</v>
      </c>
      <c r="AX10" s="1655"/>
      <c r="AY10" s="1655"/>
      <c r="AZ10" s="1655"/>
      <c r="BA10" s="1655"/>
      <c r="BB10" s="1655"/>
      <c r="BC10" s="1655"/>
      <c r="BD10" s="1657"/>
      <c r="BE10" s="1657"/>
      <c r="BF10" s="1657"/>
      <c r="BG10" s="1256" t="s">
        <v>1403</v>
      </c>
      <c r="BH10" s="1256" t="s">
        <v>1403</v>
      </c>
      <c r="BI10" s="1657"/>
      <c r="BJ10" s="1657"/>
      <c r="BK10" s="1657"/>
      <c r="BL10" s="1657"/>
      <c r="BM10" s="1225"/>
      <c r="BN10" s="1248">
        <v>13</v>
      </c>
      <c r="BO10" s="1117"/>
      <c r="BP10" s="1117"/>
      <c r="BQ10" s="1117"/>
      <c r="BR10" s="1117"/>
      <c r="BS10" s="1117"/>
      <c r="BT10" s="1248">
        <v>0</v>
      </c>
      <c r="BU10" s="1248">
        <v>0</v>
      </c>
      <c r="BV10" s="1117"/>
      <c r="BW10" s="1248">
        <v>0</v>
      </c>
      <c r="BX10" s="1248">
        <v>4595.780099999999</v>
      </c>
      <c r="BY10" s="1248">
        <v>0</v>
      </c>
      <c r="BZ10" s="1248">
        <v>0</v>
      </c>
      <c r="CA10" s="1117"/>
      <c r="CB10" s="1117"/>
      <c r="CC10" s="1117"/>
      <c r="CD10" s="1117"/>
      <c r="CE10" s="1117"/>
      <c r="CF10" s="1117"/>
      <c r="CG10" s="1248">
        <v>0</v>
      </c>
      <c r="CH10" s="1248">
        <v>197428.92896697877</v>
      </c>
      <c r="CI10" s="1248">
        <v>191913.24483784143</v>
      </c>
      <c r="CJ10" s="1117"/>
      <c r="CK10" s="1117"/>
      <c r="CL10" s="1117"/>
      <c r="CM10" s="1117"/>
      <c r="CN10" s="1225"/>
      <c r="CO10" s="1220">
        <v>86971.047608168854</v>
      </c>
      <c r="CP10" s="1220">
        <v>0</v>
      </c>
      <c r="CQ10" s="1220">
        <v>0</v>
      </c>
      <c r="CR10" s="1220">
        <v>0</v>
      </c>
      <c r="CS10" s="1220">
        <v>0</v>
      </c>
      <c r="CT10" s="1220">
        <v>0</v>
      </c>
      <c r="CU10" s="1220">
        <v>0</v>
      </c>
      <c r="CV10" s="1220">
        <v>0</v>
      </c>
      <c r="CW10" s="1220">
        <v>0</v>
      </c>
      <c r="CX10" s="1220">
        <v>0</v>
      </c>
      <c r="CY10" s="1220">
        <v>32869.0192752</v>
      </c>
      <c r="CZ10" s="1220">
        <v>0</v>
      </c>
      <c r="DA10" s="1220">
        <v>0</v>
      </c>
      <c r="DB10" s="1220">
        <v>0</v>
      </c>
      <c r="DC10" s="1220">
        <v>0</v>
      </c>
      <c r="DD10" s="1220">
        <v>0</v>
      </c>
      <c r="DE10" s="1220">
        <v>0</v>
      </c>
      <c r="DF10" s="1220">
        <v>0</v>
      </c>
      <c r="DG10" s="1220">
        <v>0</v>
      </c>
      <c r="DH10" s="1220">
        <v>0</v>
      </c>
      <c r="DI10" s="1220">
        <v>1513.869473592164</v>
      </c>
      <c r="DJ10" s="1220">
        <v>1471.575642223235</v>
      </c>
      <c r="DK10" s="1220">
        <v>0</v>
      </c>
      <c r="DL10" s="1220">
        <v>0</v>
      </c>
      <c r="DM10" s="1220">
        <v>0</v>
      </c>
      <c r="DN10" s="1220">
        <v>0</v>
      </c>
      <c r="DO10" s="1196">
        <f t="shared" si="9"/>
        <v>122825.51199918425</v>
      </c>
      <c r="DP10" s="1251"/>
      <c r="DQ10" s="1220">
        <v>80032.120968699775</v>
      </c>
      <c r="DR10" s="1220">
        <v>0</v>
      </c>
      <c r="DS10" s="1220">
        <v>0</v>
      </c>
      <c r="DT10" s="1220">
        <v>0</v>
      </c>
      <c r="DU10" s="1220">
        <v>0</v>
      </c>
      <c r="DV10" s="1220">
        <v>0</v>
      </c>
      <c r="DW10" s="1220">
        <v>0</v>
      </c>
      <c r="DX10" s="1220">
        <v>0</v>
      </c>
      <c r="DY10" s="1220">
        <v>0</v>
      </c>
      <c r="DZ10" s="1220">
        <v>0</v>
      </c>
      <c r="EA10" s="1220">
        <v>32588.676689099993</v>
      </c>
      <c r="EB10" s="1220">
        <v>0</v>
      </c>
      <c r="EC10" s="1220">
        <v>0</v>
      </c>
      <c r="ED10" s="1220">
        <v>0</v>
      </c>
      <c r="EE10" s="1220">
        <v>0</v>
      </c>
      <c r="EF10" s="1220">
        <v>0</v>
      </c>
      <c r="EG10" s="1220">
        <v>0</v>
      </c>
      <c r="EH10" s="1220">
        <v>0</v>
      </c>
      <c r="EI10" s="1220">
        <v>0</v>
      </c>
      <c r="EJ10" s="1220">
        <v>0</v>
      </c>
      <c r="EK10" s="1220">
        <v>1631.9588269471144</v>
      </c>
      <c r="EL10" s="1220">
        <v>1586.3658662381843</v>
      </c>
      <c r="EM10" s="1220">
        <v>0</v>
      </c>
      <c r="EN10" s="1220">
        <v>0</v>
      </c>
      <c r="EO10" s="1220">
        <v>0</v>
      </c>
      <c r="EP10" s="1220">
        <v>0</v>
      </c>
      <c r="EQ10" s="1196">
        <f t="shared" si="10"/>
        <v>115839.12235098505</v>
      </c>
      <c r="ER10" s="1432">
        <v>13</v>
      </c>
      <c r="ES10" s="1097">
        <v>389342.17380482028</v>
      </c>
    </row>
    <row r="11" spans="1:149">
      <c r="A11" s="1484"/>
      <c r="B11" s="1230" t="s">
        <v>1404</v>
      </c>
      <c r="C11" s="1259" t="s">
        <v>1403</v>
      </c>
      <c r="D11" s="1230" t="s">
        <v>131</v>
      </c>
      <c r="E11" s="1230" t="s">
        <v>131</v>
      </c>
      <c r="F11" s="1230" t="s">
        <v>249</v>
      </c>
      <c r="G11" s="1260" t="s">
        <v>626</v>
      </c>
      <c r="H11" s="1230" t="s">
        <v>250</v>
      </c>
      <c r="I11" s="1225"/>
      <c r="J11" s="1225"/>
      <c r="K11" s="1254" t="s">
        <v>1403</v>
      </c>
      <c r="L11" s="1146"/>
      <c r="M11" s="1146"/>
      <c r="N11" s="1146"/>
      <c r="O11" s="1146"/>
      <c r="P11" s="1146"/>
      <c r="Q11" s="1146"/>
      <c r="R11" s="1146"/>
      <c r="S11" s="1146"/>
      <c r="T11" s="1146"/>
      <c r="U11" s="1254" t="s">
        <v>1403</v>
      </c>
      <c r="V11" s="1151"/>
      <c r="W11" s="1151"/>
      <c r="X11" s="1151"/>
      <c r="Y11" s="1151"/>
      <c r="Z11" s="1151"/>
      <c r="AA11" s="1151"/>
      <c r="AB11" s="1151"/>
      <c r="AC11" s="1151"/>
      <c r="AD11" s="1147"/>
      <c r="AE11" s="1255" t="s">
        <v>1403</v>
      </c>
      <c r="AF11" s="1255" t="s">
        <v>1403</v>
      </c>
      <c r="AG11" s="1152"/>
      <c r="AH11" s="1152"/>
      <c r="AI11" s="1152"/>
      <c r="AJ11" s="1152"/>
      <c r="AK11" s="1225"/>
      <c r="AL11" s="1225"/>
      <c r="AM11" s="1256" t="s">
        <v>1403</v>
      </c>
      <c r="AN11" s="1656"/>
      <c r="AO11" s="1656"/>
      <c r="AP11" s="1656"/>
      <c r="AQ11" s="1656"/>
      <c r="AR11" s="1656"/>
      <c r="AS11" s="1656"/>
      <c r="AT11" s="1656"/>
      <c r="AU11" s="1656"/>
      <c r="AV11" s="1656"/>
      <c r="AW11" s="1256" t="s">
        <v>1403</v>
      </c>
      <c r="AX11" s="1656"/>
      <c r="AY11" s="1656"/>
      <c r="AZ11" s="1656"/>
      <c r="BA11" s="1656"/>
      <c r="BB11" s="1656"/>
      <c r="BC11" s="1656"/>
      <c r="BD11" s="1658"/>
      <c r="BE11" s="1658"/>
      <c r="BF11" s="1657"/>
      <c r="BG11" s="1256" t="s">
        <v>1403</v>
      </c>
      <c r="BH11" s="1256" t="s">
        <v>1403</v>
      </c>
      <c r="BI11" s="1658"/>
      <c r="BJ11" s="1658"/>
      <c r="BK11" s="1658"/>
      <c r="BL11" s="1658"/>
      <c r="BM11" s="1225"/>
      <c r="BN11" s="1248">
        <v>424</v>
      </c>
      <c r="BO11" s="1117"/>
      <c r="BP11" s="1117"/>
      <c r="BQ11" s="1117"/>
      <c r="BR11" s="1117"/>
      <c r="BS11" s="1117"/>
      <c r="BT11" s="1248">
        <v>0</v>
      </c>
      <c r="BU11" s="1248">
        <v>0</v>
      </c>
      <c r="BV11" s="1117"/>
      <c r="BW11" s="1248">
        <v>0</v>
      </c>
      <c r="BX11" s="1248">
        <v>5959468.9721446987</v>
      </c>
      <c r="BY11" s="1248">
        <v>0</v>
      </c>
      <c r="BZ11" s="1248">
        <v>0</v>
      </c>
      <c r="CA11" s="1117"/>
      <c r="CB11" s="1117"/>
      <c r="CC11" s="1117"/>
      <c r="CD11" s="1117"/>
      <c r="CE11" s="1117"/>
      <c r="CF11" s="1117"/>
      <c r="CG11" s="1248">
        <v>0</v>
      </c>
      <c r="CH11" s="1248">
        <v>1306950196.5548153</v>
      </c>
      <c r="CI11" s="1248">
        <v>1063617913.337713</v>
      </c>
      <c r="CJ11" s="1117"/>
      <c r="CK11" s="1117"/>
      <c r="CL11" s="1117"/>
      <c r="CM11" s="1117"/>
      <c r="CN11" s="1225"/>
      <c r="CO11" s="1220">
        <v>8142009.6300092274</v>
      </c>
      <c r="CP11" s="1220">
        <v>0</v>
      </c>
      <c r="CQ11" s="1220">
        <v>0</v>
      </c>
      <c r="CR11" s="1220">
        <v>0</v>
      </c>
      <c r="CS11" s="1220">
        <v>0</v>
      </c>
      <c r="CT11" s="1220">
        <v>0</v>
      </c>
      <c r="CU11" s="1220">
        <v>0</v>
      </c>
      <c r="CV11" s="1220">
        <v>0</v>
      </c>
      <c r="CW11" s="1220">
        <v>0</v>
      </c>
      <c r="CX11" s="1220">
        <v>0</v>
      </c>
      <c r="CY11" s="1220">
        <v>42622122.088778906</v>
      </c>
      <c r="CZ11" s="1220">
        <v>0</v>
      </c>
      <c r="DA11" s="1220">
        <v>0</v>
      </c>
      <c r="DB11" s="1220">
        <v>0</v>
      </c>
      <c r="DC11" s="1220">
        <v>0</v>
      </c>
      <c r="DD11" s="1220">
        <v>0</v>
      </c>
      <c r="DE11" s="1220">
        <v>0</v>
      </c>
      <c r="DF11" s="1220">
        <v>0</v>
      </c>
      <c r="DG11" s="1220">
        <v>0</v>
      </c>
      <c r="DH11" s="1220">
        <v>0</v>
      </c>
      <c r="DI11" s="1220">
        <v>10021591.143821359</v>
      </c>
      <c r="DJ11" s="1220">
        <v>8155738.3661695849</v>
      </c>
      <c r="DK11" s="1220">
        <v>0</v>
      </c>
      <c r="DL11" s="1220">
        <v>0</v>
      </c>
      <c r="DM11" s="1220">
        <v>0</v>
      </c>
      <c r="DN11" s="1220">
        <v>0</v>
      </c>
      <c r="DO11" s="1196">
        <f t="shared" si="9"/>
        <v>68941461.228779078</v>
      </c>
      <c r="DP11" s="1251"/>
      <c r="DQ11" s="1220">
        <v>7925563.0304292133</v>
      </c>
      <c r="DR11" s="1220">
        <v>0</v>
      </c>
      <c r="DS11" s="1220">
        <v>0</v>
      </c>
      <c r="DT11" s="1220">
        <v>0</v>
      </c>
      <c r="DU11" s="1220">
        <v>0</v>
      </c>
      <c r="DV11" s="1220">
        <v>0</v>
      </c>
      <c r="DW11" s="1220">
        <v>0</v>
      </c>
      <c r="DX11" s="1220">
        <v>0</v>
      </c>
      <c r="DY11" s="1220">
        <v>0</v>
      </c>
      <c r="DZ11" s="1220">
        <v>0</v>
      </c>
      <c r="EA11" s="1220">
        <v>42258594.481478095</v>
      </c>
      <c r="EB11" s="1220">
        <v>0</v>
      </c>
      <c r="EC11" s="1220">
        <v>0</v>
      </c>
      <c r="ED11" s="1220">
        <v>0</v>
      </c>
      <c r="EE11" s="1220">
        <v>0</v>
      </c>
      <c r="EF11" s="1220">
        <v>0</v>
      </c>
      <c r="EG11" s="1220">
        <v>0</v>
      </c>
      <c r="EH11" s="1220">
        <v>0</v>
      </c>
      <c r="EI11" s="1220">
        <v>0</v>
      </c>
      <c r="EJ11" s="1220">
        <v>0</v>
      </c>
      <c r="EK11" s="1220">
        <v>10803325.129746486</v>
      </c>
      <c r="EL11" s="1220">
        <v>8791926.5492286123</v>
      </c>
      <c r="EM11" s="1220">
        <v>0</v>
      </c>
      <c r="EN11" s="1220">
        <v>0</v>
      </c>
      <c r="EO11" s="1220">
        <v>0</v>
      </c>
      <c r="EP11" s="1220">
        <v>0</v>
      </c>
      <c r="EQ11" s="1196">
        <f t="shared" si="10"/>
        <v>69779409.1908824</v>
      </c>
      <c r="ER11" s="1432">
        <v>424</v>
      </c>
      <c r="ES11" s="1097">
        <v>2370568109.892529</v>
      </c>
    </row>
    <row r="12" spans="1:149">
      <c r="A12" s="1484"/>
      <c r="B12" s="1230" t="s">
        <v>1404</v>
      </c>
      <c r="C12" s="1259" t="s">
        <v>1403</v>
      </c>
      <c r="D12" s="1230" t="s">
        <v>131</v>
      </c>
      <c r="E12" s="1230" t="s">
        <v>131</v>
      </c>
      <c r="F12" s="1230" t="s">
        <v>249</v>
      </c>
      <c r="G12" s="1260">
        <v>7400</v>
      </c>
      <c r="H12" s="1230" t="s">
        <v>250</v>
      </c>
      <c r="I12" s="1225"/>
      <c r="J12" s="1225"/>
      <c r="K12" s="1146"/>
      <c r="L12" s="1146"/>
      <c r="M12" s="1146"/>
      <c r="N12" s="1146"/>
      <c r="O12" s="1146"/>
      <c r="P12" s="1146"/>
      <c r="Q12" s="1254">
        <v>33.272180646877104</v>
      </c>
      <c r="R12" s="1254">
        <v>74.838909535566799</v>
      </c>
      <c r="S12" s="1146"/>
      <c r="T12" s="1146"/>
      <c r="U12" s="1146"/>
      <c r="V12" s="1254">
        <v>7.1520000000000001</v>
      </c>
      <c r="W12" s="1254">
        <v>1.4303999999999999</v>
      </c>
      <c r="X12" s="1146"/>
      <c r="Y12" s="1146"/>
      <c r="Z12" s="1146"/>
      <c r="AA12" s="1146"/>
      <c r="AB12" s="1146"/>
      <c r="AC12" s="1146"/>
      <c r="AD12" s="1255">
        <v>7.6679212186040301E-3</v>
      </c>
      <c r="AE12" s="1147"/>
      <c r="AF12" s="1147"/>
      <c r="AG12" s="1147"/>
      <c r="AH12" s="1147"/>
      <c r="AI12" s="1147"/>
      <c r="AJ12" s="1147"/>
      <c r="AK12" s="1225"/>
      <c r="AL12" s="1225"/>
      <c r="AM12" s="1655"/>
      <c r="AN12" s="1655"/>
      <c r="AO12" s="1655"/>
      <c r="AP12" s="1655"/>
      <c r="AQ12" s="1655"/>
      <c r="AR12" s="1655"/>
      <c r="AS12" s="1256">
        <v>32.303088006676802</v>
      </c>
      <c r="AT12" s="1256">
        <v>72.659135471424094</v>
      </c>
      <c r="AU12" s="1655"/>
      <c r="AV12" s="1655"/>
      <c r="AW12" s="1655"/>
      <c r="AX12" s="1256">
        <v>7.0910000000000002</v>
      </c>
      <c r="AY12" s="1256">
        <v>1.4181999999999999</v>
      </c>
      <c r="AZ12" s="1655"/>
      <c r="BA12" s="1655"/>
      <c r="BB12" s="1655"/>
      <c r="BC12" s="1655"/>
      <c r="BD12" s="1657"/>
      <c r="BE12" s="1657"/>
      <c r="BF12" s="1265">
        <v>8.2660572363236103E-3</v>
      </c>
      <c r="BG12" s="1657"/>
      <c r="BH12" s="1657"/>
      <c r="BI12" s="1657"/>
      <c r="BJ12" s="1657"/>
      <c r="BK12" s="1657"/>
      <c r="BL12" s="1657"/>
      <c r="BM12" s="1225"/>
      <c r="BN12" s="1248">
        <v>169</v>
      </c>
      <c r="BO12" s="1117"/>
      <c r="BP12" s="1117"/>
      <c r="BQ12" s="1117"/>
      <c r="BR12" s="1117"/>
      <c r="BS12" s="1117"/>
      <c r="BT12" s="1248">
        <v>42677000</v>
      </c>
      <c r="BU12" s="1248">
        <v>20240000</v>
      </c>
      <c r="BV12" s="1117"/>
      <c r="BW12" s="1248">
        <v>0</v>
      </c>
      <c r="BX12" s="1248">
        <v>0</v>
      </c>
      <c r="BY12" s="1248">
        <v>1391585.3388346143</v>
      </c>
      <c r="BZ12" s="1248">
        <v>23346.373249385997</v>
      </c>
      <c r="CA12" s="1117"/>
      <c r="CB12" s="1117"/>
      <c r="CC12" s="1117"/>
      <c r="CD12" s="1117"/>
      <c r="CE12" s="1117"/>
      <c r="CF12" s="1117"/>
      <c r="CG12" s="1248">
        <v>411860772.0908953</v>
      </c>
      <c r="CH12" s="1248">
        <v>0</v>
      </c>
      <c r="CI12" s="1248">
        <v>0</v>
      </c>
      <c r="CJ12" s="1117"/>
      <c r="CK12" s="1117"/>
      <c r="CL12" s="1117"/>
      <c r="CM12" s="1117"/>
      <c r="CN12" s="1225"/>
      <c r="CO12" s="1220">
        <v>0</v>
      </c>
      <c r="CP12" s="1220">
        <v>0</v>
      </c>
      <c r="CQ12" s="1220">
        <v>0</v>
      </c>
      <c r="CR12" s="1220">
        <v>0</v>
      </c>
      <c r="CS12" s="1220">
        <v>0</v>
      </c>
      <c r="CT12" s="1220">
        <v>0</v>
      </c>
      <c r="CU12" s="1220">
        <v>518284.25151537277</v>
      </c>
      <c r="CV12" s="1220">
        <v>552879.92808495311</v>
      </c>
      <c r="CW12" s="1220">
        <v>0</v>
      </c>
      <c r="CX12" s="1220">
        <v>0</v>
      </c>
      <c r="CY12" s="1220">
        <v>0</v>
      </c>
      <c r="CZ12" s="1220">
        <v>9952618.3433451634</v>
      </c>
      <c r="DA12" s="1220">
        <v>33394.652295921725</v>
      </c>
      <c r="DB12" s="1220">
        <v>0</v>
      </c>
      <c r="DC12" s="1220">
        <v>0</v>
      </c>
      <c r="DD12" s="1220">
        <v>0</v>
      </c>
      <c r="DE12" s="1220">
        <v>0</v>
      </c>
      <c r="DF12" s="1220">
        <v>0</v>
      </c>
      <c r="DG12" s="1220">
        <v>0</v>
      </c>
      <c r="DH12" s="1220">
        <v>3158115.9534264142</v>
      </c>
      <c r="DI12" s="1220">
        <v>0</v>
      </c>
      <c r="DJ12" s="1220">
        <v>0</v>
      </c>
      <c r="DK12" s="1220">
        <v>0</v>
      </c>
      <c r="DL12" s="1220">
        <v>0</v>
      </c>
      <c r="DM12" s="1220">
        <v>0</v>
      </c>
      <c r="DN12" s="1220">
        <v>0</v>
      </c>
      <c r="DO12" s="1196">
        <f t="shared" si="9"/>
        <v>14215293.128667824</v>
      </c>
      <c r="DP12" s="1251"/>
      <c r="DQ12" s="1220">
        <v>24672.420250762396</v>
      </c>
      <c r="DR12" s="1220">
        <v>0</v>
      </c>
      <c r="DS12" s="1220">
        <v>0</v>
      </c>
      <c r="DT12" s="1220">
        <v>0</v>
      </c>
      <c r="DU12" s="1220">
        <v>0</v>
      </c>
      <c r="DV12" s="1220">
        <v>0</v>
      </c>
      <c r="DW12" s="1220">
        <v>495595.42983739584</v>
      </c>
      <c r="DX12" s="1220">
        <v>519697.37282477965</v>
      </c>
      <c r="DY12" s="1220">
        <v>0</v>
      </c>
      <c r="DZ12" s="1220">
        <v>0</v>
      </c>
      <c r="EA12" s="1220">
        <v>0</v>
      </c>
      <c r="EB12" s="1220">
        <v>9862375.6068282519</v>
      </c>
      <c r="EC12" s="1220">
        <v>33091.855111879202</v>
      </c>
      <c r="ED12" s="1220">
        <v>0</v>
      </c>
      <c r="EE12" s="1220">
        <v>0</v>
      </c>
      <c r="EF12" s="1220">
        <v>0</v>
      </c>
      <c r="EG12" s="1220">
        <v>0</v>
      </c>
      <c r="EH12" s="1220">
        <v>0</v>
      </c>
      <c r="EI12" s="1220">
        <v>0</v>
      </c>
      <c r="EJ12" s="1220">
        <v>3402522.1920492393</v>
      </c>
      <c r="EK12" s="1220">
        <v>0</v>
      </c>
      <c r="EL12" s="1220">
        <v>0</v>
      </c>
      <c r="EM12" s="1220">
        <v>0</v>
      </c>
      <c r="EN12" s="1220">
        <v>0</v>
      </c>
      <c r="EO12" s="1220">
        <v>0</v>
      </c>
      <c r="EP12" s="1220">
        <v>0</v>
      </c>
      <c r="EQ12" s="1196">
        <f t="shared" si="10"/>
        <v>14337954.876902306</v>
      </c>
      <c r="ER12" s="1432">
        <v>169</v>
      </c>
      <c r="ES12" s="1097">
        <v>411860772.0908953</v>
      </c>
    </row>
    <row r="13" spans="1:149" ht="6" customHeight="1">
      <c r="A13" s="1284"/>
      <c r="B13" s="1221"/>
      <c r="C13" s="1221"/>
      <c r="D13" s="1221"/>
      <c r="E13" s="1221"/>
      <c r="F13" s="1221"/>
      <c r="G13" s="1221"/>
      <c r="H13" s="1221"/>
      <c r="I13" s="1225"/>
      <c r="J13" s="1225"/>
      <c r="K13" s="1221"/>
      <c r="L13" s="1221"/>
      <c r="M13" s="1221"/>
      <c r="N13" s="1221"/>
      <c r="O13" s="1221"/>
      <c r="P13" s="1221"/>
      <c r="Q13" s="1221"/>
      <c r="R13" s="1221"/>
      <c r="S13" s="1221"/>
      <c r="T13" s="1221"/>
      <c r="U13" s="1221"/>
      <c r="V13" s="1221"/>
      <c r="W13" s="1221"/>
      <c r="X13" s="1221"/>
      <c r="Y13" s="1221"/>
      <c r="Z13" s="1221"/>
      <c r="AA13" s="1221"/>
      <c r="AB13" s="1221"/>
      <c r="AC13" s="1221"/>
      <c r="AD13" s="1221"/>
      <c r="AE13" s="1221"/>
      <c r="AF13" s="1221"/>
      <c r="AG13" s="1221"/>
      <c r="AH13" s="1221"/>
      <c r="AI13" s="1221"/>
      <c r="AJ13" s="1221"/>
      <c r="AK13" s="1225"/>
      <c r="AL13" s="1225"/>
      <c r="AM13" s="1263"/>
      <c r="AN13" s="1263"/>
      <c r="AO13" s="1263"/>
      <c r="AP13" s="1263"/>
      <c r="AQ13" s="1263"/>
      <c r="AR13" s="1263"/>
      <c r="AS13" s="1263"/>
      <c r="AT13" s="1263"/>
      <c r="AU13" s="1263"/>
      <c r="AV13" s="1263"/>
      <c r="AW13" s="1263"/>
      <c r="AX13" s="1263"/>
      <c r="AY13" s="1263"/>
      <c r="AZ13" s="1263"/>
      <c r="BA13" s="1263"/>
      <c r="BB13" s="1263"/>
      <c r="BC13" s="1263"/>
      <c r="BD13" s="1266"/>
      <c r="BE13" s="1266"/>
      <c r="BF13" s="1266"/>
      <c r="BG13" s="1266"/>
      <c r="BH13" s="1266"/>
      <c r="BI13" s="1266"/>
      <c r="BJ13" s="1266"/>
      <c r="BK13" s="1266"/>
      <c r="BL13" s="1266"/>
      <c r="BM13" s="1225"/>
      <c r="BN13" s="1221"/>
      <c r="BO13" s="1221"/>
      <c r="BP13" s="1221"/>
      <c r="BQ13" s="1221"/>
      <c r="BR13" s="1221"/>
      <c r="BS13" s="1221"/>
      <c r="BT13" s="1221"/>
      <c r="BU13" s="1221"/>
      <c r="BV13" s="1221"/>
      <c r="BW13" s="1221"/>
      <c r="BX13" s="1221"/>
      <c r="BY13" s="1221"/>
      <c r="BZ13" s="1221"/>
      <c r="CA13" s="1221"/>
      <c r="CB13" s="1221"/>
      <c r="CC13" s="1221"/>
      <c r="CD13" s="1221"/>
      <c r="CE13" s="1221"/>
      <c r="CF13" s="1221"/>
      <c r="CG13" s="1221"/>
      <c r="CH13" s="1221"/>
      <c r="CI13" s="1221"/>
      <c r="CJ13" s="1221"/>
      <c r="CK13" s="1221"/>
      <c r="CL13" s="1221"/>
      <c r="CM13" s="1221"/>
      <c r="CN13" s="1225"/>
      <c r="CO13" s="1221"/>
      <c r="CP13" s="1221"/>
      <c r="CQ13" s="1221"/>
      <c r="CR13" s="1221"/>
      <c r="CS13" s="1221"/>
      <c r="CT13" s="1221"/>
      <c r="CU13" s="1221"/>
      <c r="CV13" s="1221"/>
      <c r="CW13" s="1221"/>
      <c r="CX13" s="1221"/>
      <c r="CY13" s="1221"/>
      <c r="CZ13" s="1221"/>
      <c r="DA13" s="1221"/>
      <c r="DB13" s="1221"/>
      <c r="DC13" s="1221"/>
      <c r="DD13" s="1221"/>
      <c r="DE13" s="1221"/>
      <c r="DF13" s="1221"/>
      <c r="DG13" s="1221"/>
      <c r="DH13" s="1221"/>
      <c r="DI13" s="1221"/>
      <c r="DJ13" s="1221"/>
      <c r="DK13" s="1221"/>
      <c r="DL13" s="1221"/>
      <c r="DM13" s="1221"/>
      <c r="DN13" s="1221"/>
      <c r="DO13" s="1221"/>
      <c r="DP13" s="1251"/>
      <c r="DQ13" s="1221"/>
      <c r="DR13" s="1221"/>
      <c r="DS13" s="1221"/>
      <c r="DT13" s="1221"/>
      <c r="DU13" s="1221"/>
      <c r="DV13" s="1221"/>
      <c r="DW13" s="1221"/>
      <c r="DX13" s="1221"/>
      <c r="DY13" s="1221"/>
      <c r="DZ13" s="1221"/>
      <c r="EA13" s="1221"/>
      <c r="EB13" s="1221"/>
      <c r="EC13" s="1221"/>
      <c r="ED13" s="1221"/>
      <c r="EE13" s="1221"/>
      <c r="EF13" s="1221"/>
      <c r="EG13" s="1221"/>
      <c r="EH13" s="1221"/>
      <c r="EI13" s="1221"/>
      <c r="EJ13" s="1221"/>
      <c r="EK13" s="1221"/>
      <c r="EL13" s="1221"/>
      <c r="EM13" s="1221"/>
      <c r="EN13" s="1221"/>
      <c r="EO13" s="1221"/>
      <c r="EP13" s="1221"/>
      <c r="EQ13" s="1221"/>
      <c r="ER13" s="1221"/>
      <c r="ES13" s="1221"/>
    </row>
    <row r="14" spans="1:149" s="1125" customFormat="1">
      <c r="A14" s="1190"/>
      <c r="B14" s="1230" t="s">
        <v>113</v>
      </c>
      <c r="C14" s="1230" t="s">
        <v>113</v>
      </c>
      <c r="D14" s="1230" t="s">
        <v>132</v>
      </c>
      <c r="E14" s="1230" t="s">
        <v>272</v>
      </c>
      <c r="F14" s="1230" t="s">
        <v>249</v>
      </c>
      <c r="G14" s="1230" t="s">
        <v>600</v>
      </c>
      <c r="H14" s="1230" t="s">
        <v>250</v>
      </c>
      <c r="I14" s="1225"/>
      <c r="J14" s="1225"/>
      <c r="K14" s="1254">
        <v>29.81290992732</v>
      </c>
      <c r="L14" s="1151"/>
      <c r="M14" s="1151"/>
      <c r="N14" s="1151"/>
      <c r="O14" s="1151"/>
      <c r="P14" s="1151"/>
      <c r="Q14" s="1151"/>
      <c r="R14" s="1151"/>
      <c r="S14" s="1146"/>
      <c r="T14" s="1146"/>
      <c r="U14" s="1254">
        <v>10.221</v>
      </c>
      <c r="V14" s="1146"/>
      <c r="W14" s="1146"/>
      <c r="X14" s="1146"/>
      <c r="Y14" s="1146"/>
      <c r="Z14" s="1146"/>
      <c r="AA14" s="1146"/>
      <c r="AB14" s="1146"/>
      <c r="AC14" s="1146"/>
      <c r="AD14" s="1255">
        <v>7.7216554258215369E-3</v>
      </c>
      <c r="AE14" s="1147"/>
      <c r="AF14" s="1147"/>
      <c r="AG14" s="1147"/>
      <c r="AH14" s="1147"/>
      <c r="AI14" s="1147"/>
      <c r="AJ14" s="1147"/>
      <c r="AK14" s="1225"/>
      <c r="AL14" s="1225"/>
      <c r="AM14" s="1256">
        <v>29.558412000000001</v>
      </c>
      <c r="AN14" s="1655"/>
      <c r="AO14" s="1655"/>
      <c r="AP14" s="1655"/>
      <c r="AQ14" s="1655"/>
      <c r="AR14" s="1655"/>
      <c r="AS14" s="1655"/>
      <c r="AT14" s="1655"/>
      <c r="AU14" s="1655"/>
      <c r="AV14" s="1655"/>
      <c r="AW14" s="1256">
        <v>10.427200000000001</v>
      </c>
      <c r="AX14" s="1655"/>
      <c r="AY14" s="1655"/>
      <c r="AZ14" s="1655"/>
      <c r="BA14" s="1655"/>
      <c r="BB14" s="1655"/>
      <c r="BC14" s="1655"/>
      <c r="BD14" s="1657"/>
      <c r="BE14" s="1657"/>
      <c r="BF14" s="1265">
        <v>7.227951587972267E-3</v>
      </c>
      <c r="BG14" s="1657"/>
      <c r="BH14" s="1657"/>
      <c r="BI14" s="1657"/>
      <c r="BJ14" s="1657"/>
      <c r="BK14" s="1657"/>
      <c r="BL14" s="1657"/>
      <c r="BM14" s="1225"/>
      <c r="BN14" s="1250">
        <v>721</v>
      </c>
      <c r="BO14" s="1117"/>
      <c r="BP14" s="1117"/>
      <c r="BQ14" s="1117"/>
      <c r="BR14" s="1117"/>
      <c r="BS14" s="1117"/>
      <c r="BT14" s="1117"/>
      <c r="BU14" s="1117"/>
      <c r="BV14" s="1117"/>
      <c r="BW14" s="1117"/>
      <c r="BX14" s="1250">
        <v>3211064.2503295648</v>
      </c>
      <c r="BY14" s="1153"/>
      <c r="BZ14" s="1153"/>
      <c r="CA14" s="1117"/>
      <c r="CB14" s="1117"/>
      <c r="CC14" s="1117"/>
      <c r="CD14" s="1117"/>
      <c r="CE14" s="1117"/>
      <c r="CF14" s="1117"/>
      <c r="CG14" s="1235">
        <v>1132444342.18787</v>
      </c>
      <c r="CH14" s="1117"/>
      <c r="CI14" s="1117"/>
      <c r="CJ14" s="1117"/>
      <c r="CK14" s="1117"/>
      <c r="CL14" s="1117"/>
      <c r="CM14" s="1117"/>
      <c r="CN14" s="1225"/>
      <c r="CO14" s="1220">
        <f t="shared" ref="CO14:CX16" si="11">K14*BN14*CO$42</f>
        <v>7845714.4410231682</v>
      </c>
      <c r="CP14" s="1220">
        <f t="shared" si="11"/>
        <v>0</v>
      </c>
      <c r="CQ14" s="1220">
        <f t="shared" si="11"/>
        <v>0</v>
      </c>
      <c r="CR14" s="1220">
        <f t="shared" si="11"/>
        <v>0</v>
      </c>
      <c r="CS14" s="1220">
        <f t="shared" si="11"/>
        <v>0</v>
      </c>
      <c r="CT14" s="1220">
        <f t="shared" si="11"/>
        <v>0</v>
      </c>
      <c r="CU14" s="1220">
        <f t="shared" si="11"/>
        <v>0</v>
      </c>
      <c r="CV14" s="1220">
        <f t="shared" si="11"/>
        <v>0</v>
      </c>
      <c r="CW14" s="1220">
        <f t="shared" si="11"/>
        <v>0</v>
      </c>
      <c r="CX14" s="1220">
        <f t="shared" si="11"/>
        <v>0</v>
      </c>
      <c r="CY14" s="1220">
        <f t="shared" ref="CY14:DH16" si="12">U14*BX14*CY$42</f>
        <v>32820287.702618483</v>
      </c>
      <c r="CZ14" s="1220">
        <f t="shared" si="12"/>
        <v>0</v>
      </c>
      <c r="DA14" s="1220">
        <f t="shared" si="12"/>
        <v>0</v>
      </c>
      <c r="DB14" s="1220">
        <f t="shared" si="12"/>
        <v>0</v>
      </c>
      <c r="DC14" s="1220">
        <f t="shared" si="12"/>
        <v>0</v>
      </c>
      <c r="DD14" s="1220">
        <f t="shared" si="12"/>
        <v>0</v>
      </c>
      <c r="DE14" s="1220">
        <f t="shared" si="12"/>
        <v>0</v>
      </c>
      <c r="DF14" s="1220">
        <f t="shared" si="12"/>
        <v>0</v>
      </c>
      <c r="DG14" s="1220">
        <f t="shared" si="12"/>
        <v>0</v>
      </c>
      <c r="DH14" s="1220">
        <f t="shared" si="12"/>
        <v>8744344.999295868</v>
      </c>
      <c r="DI14" s="1220">
        <f t="shared" ref="DI14:DN16" si="13">AE14*CH14*DI$42</f>
        <v>0</v>
      </c>
      <c r="DJ14" s="1220">
        <f t="shared" si="13"/>
        <v>0</v>
      </c>
      <c r="DK14" s="1220">
        <f t="shared" si="13"/>
        <v>0</v>
      </c>
      <c r="DL14" s="1220">
        <f t="shared" si="13"/>
        <v>0</v>
      </c>
      <c r="DM14" s="1220">
        <f t="shared" si="13"/>
        <v>0</v>
      </c>
      <c r="DN14" s="1220">
        <f t="shared" si="13"/>
        <v>0</v>
      </c>
      <c r="DO14" s="1196">
        <f t="shared" ref="DO14:DO20" si="14">SUM(CO14:DN14)</f>
        <v>49410347.142937519</v>
      </c>
      <c r="DP14" s="1251"/>
      <c r="DQ14" s="1220">
        <f t="shared" ref="DQ14:DZ20" si="15">AM14*BN14*DQ$48</f>
        <v>7778739.4939800007</v>
      </c>
      <c r="DR14" s="1220">
        <f t="shared" si="15"/>
        <v>0</v>
      </c>
      <c r="DS14" s="1220">
        <f t="shared" si="15"/>
        <v>0</v>
      </c>
      <c r="DT14" s="1220">
        <f t="shared" si="15"/>
        <v>0</v>
      </c>
      <c r="DU14" s="1220">
        <f t="shared" si="15"/>
        <v>0</v>
      </c>
      <c r="DV14" s="1220">
        <f t="shared" si="15"/>
        <v>0</v>
      </c>
      <c r="DW14" s="1220">
        <f t="shared" si="15"/>
        <v>0</v>
      </c>
      <c r="DX14" s="1220">
        <f t="shared" si="15"/>
        <v>0</v>
      </c>
      <c r="DY14" s="1220">
        <f t="shared" si="15"/>
        <v>0</v>
      </c>
      <c r="DZ14" s="1220">
        <f t="shared" si="15"/>
        <v>0</v>
      </c>
      <c r="EA14" s="1220">
        <f t="shared" ref="EA14:EJ20" si="16">AW14*BX14*EA$48</f>
        <v>33482409.151036441</v>
      </c>
      <c r="EB14" s="1220">
        <f t="shared" si="16"/>
        <v>0</v>
      </c>
      <c r="EC14" s="1220">
        <f t="shared" si="16"/>
        <v>0</v>
      </c>
      <c r="ED14" s="1220">
        <f t="shared" si="16"/>
        <v>0</v>
      </c>
      <c r="EE14" s="1220">
        <f t="shared" si="16"/>
        <v>0</v>
      </c>
      <c r="EF14" s="1220">
        <f t="shared" si="16"/>
        <v>0</v>
      </c>
      <c r="EG14" s="1220">
        <f t="shared" si="16"/>
        <v>0</v>
      </c>
      <c r="EH14" s="1220">
        <f t="shared" si="16"/>
        <v>0</v>
      </c>
      <c r="EI14" s="1220">
        <f t="shared" si="16"/>
        <v>0</v>
      </c>
      <c r="EJ14" s="1220">
        <f t="shared" si="16"/>
        <v>8185252.8814070243</v>
      </c>
      <c r="EK14" s="1220">
        <f t="shared" ref="EK14:EP20" si="17">BG14*CH14*EK$48</f>
        <v>0</v>
      </c>
      <c r="EL14" s="1220">
        <f t="shared" si="17"/>
        <v>0</v>
      </c>
      <c r="EM14" s="1220">
        <f t="shared" si="17"/>
        <v>0</v>
      </c>
      <c r="EN14" s="1220">
        <f t="shared" si="17"/>
        <v>0</v>
      </c>
      <c r="EO14" s="1220">
        <f t="shared" si="17"/>
        <v>0</v>
      </c>
      <c r="EP14" s="1220">
        <f t="shared" si="17"/>
        <v>0</v>
      </c>
      <c r="EQ14" s="1194">
        <f t="shared" ref="EQ14:EQ20" si="18">SUM(DQ14:EP14)</f>
        <v>49446401.526423462</v>
      </c>
      <c r="ER14" s="1432">
        <f t="shared" ref="ER14:ER20" si="19">SUM($BN14:$BS14)</f>
        <v>721</v>
      </c>
      <c r="ES14" s="1097">
        <f t="shared" ref="ES14:ES29" si="20">SUM($CG14:$CM14)</f>
        <v>1132444342.18787</v>
      </c>
    </row>
    <row r="15" spans="1:149" s="1125" customFormat="1">
      <c r="A15" s="1190"/>
      <c r="B15" s="1230" t="s">
        <v>114</v>
      </c>
      <c r="C15" s="1230" t="s">
        <v>114</v>
      </c>
      <c r="D15" s="1230" t="s">
        <v>132</v>
      </c>
      <c r="E15" s="1230" t="s">
        <v>272</v>
      </c>
      <c r="F15" s="1230" t="s">
        <v>249</v>
      </c>
      <c r="G15" s="1230" t="s">
        <v>601</v>
      </c>
      <c r="H15" s="1230" t="s">
        <v>250</v>
      </c>
      <c r="I15" s="1225"/>
      <c r="J15" s="1225"/>
      <c r="K15" s="1254">
        <v>3.6179849310000005</v>
      </c>
      <c r="L15" s="1151"/>
      <c r="M15" s="1151"/>
      <c r="N15" s="1151"/>
      <c r="O15" s="1151"/>
      <c r="P15" s="1151"/>
      <c r="Q15" s="1151"/>
      <c r="R15" s="1151"/>
      <c r="S15" s="1146"/>
      <c r="T15" s="1146"/>
      <c r="U15" s="1254">
        <v>11.14</v>
      </c>
      <c r="V15" s="1146"/>
      <c r="W15" s="1146"/>
      <c r="X15" s="1146"/>
      <c r="Y15" s="1146"/>
      <c r="Z15" s="1146"/>
      <c r="AA15" s="1146"/>
      <c r="AB15" s="1146"/>
      <c r="AC15" s="1146"/>
      <c r="AD15" s="1255">
        <v>7.9467971195537682E-3</v>
      </c>
      <c r="AE15" s="1147"/>
      <c r="AF15" s="1147"/>
      <c r="AG15" s="1147"/>
      <c r="AH15" s="1147"/>
      <c r="AI15" s="1147"/>
      <c r="AJ15" s="1147"/>
      <c r="AK15" s="1225"/>
      <c r="AL15" s="1225"/>
      <c r="AM15" s="1256">
        <v>3.5871000000000004</v>
      </c>
      <c r="AN15" s="1655"/>
      <c r="AO15" s="1655"/>
      <c r="AP15" s="1655"/>
      <c r="AQ15" s="1655"/>
      <c r="AR15" s="1655"/>
      <c r="AS15" s="1655"/>
      <c r="AT15" s="1655"/>
      <c r="AU15" s="1655"/>
      <c r="AV15" s="1655"/>
      <c r="AW15" s="1256">
        <v>12.008699999999999</v>
      </c>
      <c r="AX15" s="1655"/>
      <c r="AY15" s="1655"/>
      <c r="AZ15" s="1655"/>
      <c r="BA15" s="1655"/>
      <c r="BB15" s="1655"/>
      <c r="BC15" s="1655"/>
      <c r="BD15" s="1657"/>
      <c r="BE15" s="1657"/>
      <c r="BF15" s="1265">
        <v>5.4284448472855474E-3</v>
      </c>
      <c r="BG15" s="1657"/>
      <c r="BH15" s="1657"/>
      <c r="BI15" s="1657"/>
      <c r="BJ15" s="1657"/>
      <c r="BK15" s="1657"/>
      <c r="BL15" s="1657"/>
      <c r="BM15" s="1225"/>
      <c r="BN15" s="1250">
        <v>8228.35</v>
      </c>
      <c r="BO15" s="1117"/>
      <c r="BP15" s="1117"/>
      <c r="BQ15" s="1117"/>
      <c r="BR15" s="1117"/>
      <c r="BS15" s="1117"/>
      <c r="BT15" s="1117"/>
      <c r="BU15" s="1117"/>
      <c r="BV15" s="1117"/>
      <c r="BW15" s="1117"/>
      <c r="BX15" s="1250">
        <v>9084410.30427045</v>
      </c>
      <c r="BY15" s="1153"/>
      <c r="BZ15" s="1153"/>
      <c r="CA15" s="1117"/>
      <c r="CB15" s="1117"/>
      <c r="CC15" s="1117"/>
      <c r="CD15" s="1117"/>
      <c r="CE15" s="1117"/>
      <c r="CF15" s="1117"/>
      <c r="CG15" s="1235">
        <v>3057303226.6322103</v>
      </c>
      <c r="CH15" s="1117"/>
      <c r="CI15" s="1117"/>
      <c r="CJ15" s="1117"/>
      <c r="CK15" s="1117"/>
      <c r="CL15" s="1117"/>
      <c r="CM15" s="1117"/>
      <c r="CN15" s="1225"/>
      <c r="CO15" s="1220">
        <f t="shared" si="11"/>
        <v>10866066.902052758</v>
      </c>
      <c r="CP15" s="1220">
        <f t="shared" si="11"/>
        <v>0</v>
      </c>
      <c r="CQ15" s="1220">
        <f t="shared" si="11"/>
        <v>0</v>
      </c>
      <c r="CR15" s="1220">
        <f t="shared" si="11"/>
        <v>0</v>
      </c>
      <c r="CS15" s="1220">
        <f t="shared" si="11"/>
        <v>0</v>
      </c>
      <c r="CT15" s="1220">
        <f t="shared" si="11"/>
        <v>0</v>
      </c>
      <c r="CU15" s="1220">
        <f t="shared" si="11"/>
        <v>0</v>
      </c>
      <c r="CV15" s="1220">
        <f t="shared" si="11"/>
        <v>0</v>
      </c>
      <c r="CW15" s="1220">
        <f t="shared" si="11"/>
        <v>0</v>
      </c>
      <c r="CX15" s="1220">
        <f t="shared" si="11"/>
        <v>0</v>
      </c>
      <c r="CY15" s="1220">
        <f t="shared" si="12"/>
        <v>101200330.78957282</v>
      </c>
      <c r="CZ15" s="1220">
        <f t="shared" si="12"/>
        <v>0</v>
      </c>
      <c r="DA15" s="1220">
        <f t="shared" si="12"/>
        <v>0</v>
      </c>
      <c r="DB15" s="1220">
        <f t="shared" si="12"/>
        <v>0</v>
      </c>
      <c r="DC15" s="1220">
        <f t="shared" si="12"/>
        <v>0</v>
      </c>
      <c r="DD15" s="1220">
        <f t="shared" si="12"/>
        <v>0</v>
      </c>
      <c r="DE15" s="1220">
        <f t="shared" si="12"/>
        <v>0</v>
      </c>
      <c r="DF15" s="1220">
        <f t="shared" si="12"/>
        <v>0</v>
      </c>
      <c r="DG15" s="1220">
        <f t="shared" si="12"/>
        <v>0</v>
      </c>
      <c r="DH15" s="1220">
        <f t="shared" si="12"/>
        <v>24295768.475003291</v>
      </c>
      <c r="DI15" s="1220">
        <f t="shared" si="13"/>
        <v>0</v>
      </c>
      <c r="DJ15" s="1220">
        <f t="shared" si="13"/>
        <v>0</v>
      </c>
      <c r="DK15" s="1220">
        <f t="shared" si="13"/>
        <v>0</v>
      </c>
      <c r="DL15" s="1220">
        <f t="shared" si="13"/>
        <v>0</v>
      </c>
      <c r="DM15" s="1220">
        <f t="shared" si="13"/>
        <v>0</v>
      </c>
      <c r="DN15" s="1220">
        <f t="shared" si="13"/>
        <v>0</v>
      </c>
      <c r="DO15" s="1196">
        <f t="shared" si="14"/>
        <v>136362166.16662887</v>
      </c>
      <c r="DP15" s="1251"/>
      <c r="DQ15" s="1220">
        <f t="shared" si="15"/>
        <v>10773308.714025002</v>
      </c>
      <c r="DR15" s="1220">
        <f t="shared" si="15"/>
        <v>0</v>
      </c>
      <c r="DS15" s="1220">
        <f t="shared" si="15"/>
        <v>0</v>
      </c>
      <c r="DT15" s="1220">
        <f t="shared" si="15"/>
        <v>0</v>
      </c>
      <c r="DU15" s="1220">
        <f t="shared" si="15"/>
        <v>0</v>
      </c>
      <c r="DV15" s="1220">
        <f t="shared" si="15"/>
        <v>0</v>
      </c>
      <c r="DW15" s="1220">
        <f t="shared" si="15"/>
        <v>0</v>
      </c>
      <c r="DX15" s="1220">
        <f t="shared" si="15"/>
        <v>0</v>
      </c>
      <c r="DY15" s="1220">
        <f t="shared" si="15"/>
        <v>0</v>
      </c>
      <c r="DZ15" s="1220">
        <f t="shared" si="15"/>
        <v>0</v>
      </c>
      <c r="EA15" s="1220">
        <f t="shared" si="16"/>
        <v>109091958.02089255</v>
      </c>
      <c r="EB15" s="1220">
        <f t="shared" si="16"/>
        <v>0</v>
      </c>
      <c r="EC15" s="1220">
        <f t="shared" si="16"/>
        <v>0</v>
      </c>
      <c r="ED15" s="1220">
        <f t="shared" si="16"/>
        <v>0</v>
      </c>
      <c r="EE15" s="1220">
        <f t="shared" si="16"/>
        <v>0</v>
      </c>
      <c r="EF15" s="1220">
        <f t="shared" si="16"/>
        <v>0</v>
      </c>
      <c r="EG15" s="1220">
        <f t="shared" si="16"/>
        <v>0</v>
      </c>
      <c r="EH15" s="1220">
        <f t="shared" si="16"/>
        <v>0</v>
      </c>
      <c r="EI15" s="1220">
        <f t="shared" si="16"/>
        <v>0</v>
      </c>
      <c r="EJ15" s="1220">
        <f t="shared" si="16"/>
        <v>16596401.947201099</v>
      </c>
      <c r="EK15" s="1220">
        <f t="shared" si="17"/>
        <v>0</v>
      </c>
      <c r="EL15" s="1220">
        <f t="shared" si="17"/>
        <v>0</v>
      </c>
      <c r="EM15" s="1220">
        <f t="shared" si="17"/>
        <v>0</v>
      </c>
      <c r="EN15" s="1220">
        <f t="shared" si="17"/>
        <v>0</v>
      </c>
      <c r="EO15" s="1220">
        <f t="shared" si="17"/>
        <v>0</v>
      </c>
      <c r="EP15" s="1220">
        <f t="shared" si="17"/>
        <v>0</v>
      </c>
      <c r="EQ15" s="1194">
        <f t="shared" si="18"/>
        <v>136461668.68211865</v>
      </c>
      <c r="ER15" s="1432">
        <f t="shared" si="19"/>
        <v>8228.35</v>
      </c>
      <c r="ES15" s="1097">
        <f t="shared" si="20"/>
        <v>3057303226.6322103</v>
      </c>
    </row>
    <row r="16" spans="1:149" s="1125" customFormat="1">
      <c r="A16" s="1190"/>
      <c r="B16" s="1230" t="s">
        <v>219</v>
      </c>
      <c r="C16" s="1230" t="s">
        <v>219</v>
      </c>
      <c r="D16" s="1230" t="s">
        <v>132</v>
      </c>
      <c r="E16" s="1230" t="s">
        <v>272</v>
      </c>
      <c r="F16" s="1230" t="s">
        <v>249</v>
      </c>
      <c r="G16" s="1230" t="s">
        <v>602</v>
      </c>
      <c r="H16" s="1230" t="s">
        <v>250</v>
      </c>
      <c r="I16" s="1225"/>
      <c r="J16" s="1225"/>
      <c r="K16" s="1254">
        <v>4.6113939679679996</v>
      </c>
      <c r="L16" s="1151"/>
      <c r="M16" s="1151"/>
      <c r="N16" s="1151"/>
      <c r="O16" s="1151"/>
      <c r="P16" s="1151"/>
      <c r="Q16" s="1151"/>
      <c r="R16" s="1151"/>
      <c r="S16" s="1146"/>
      <c r="T16" s="1146"/>
      <c r="U16" s="1146"/>
      <c r="V16" s="1254">
        <v>9.7257597986230646</v>
      </c>
      <c r="W16" s="1254">
        <v>1.945151959724613</v>
      </c>
      <c r="X16" s="1146"/>
      <c r="Y16" s="1146"/>
      <c r="Z16" s="1146"/>
      <c r="AA16" s="1146"/>
      <c r="AB16" s="1146"/>
      <c r="AC16" s="1146"/>
      <c r="AD16" s="1255">
        <v>1.6746055474884412E-2</v>
      </c>
      <c r="AE16" s="1147"/>
      <c r="AF16" s="1147"/>
      <c r="AG16" s="1147"/>
      <c r="AH16" s="1147"/>
      <c r="AI16" s="1147"/>
      <c r="AJ16" s="1147"/>
      <c r="AK16" s="1225"/>
      <c r="AL16" s="1225"/>
      <c r="AM16" s="1256">
        <v>4.5720288</v>
      </c>
      <c r="AN16" s="1655"/>
      <c r="AO16" s="1655"/>
      <c r="AP16" s="1655"/>
      <c r="AQ16" s="1655"/>
      <c r="AR16" s="1655"/>
      <c r="AS16" s="1655"/>
      <c r="AT16" s="1655"/>
      <c r="AU16" s="1655"/>
      <c r="AV16" s="1655"/>
      <c r="AW16" s="1655"/>
      <c r="AX16" s="1256">
        <v>9.1921026240000021</v>
      </c>
      <c r="AY16" s="1256">
        <v>1.8384205248000005</v>
      </c>
      <c r="AZ16" s="1655"/>
      <c r="BA16" s="1655"/>
      <c r="BB16" s="1655"/>
      <c r="BC16" s="1655"/>
      <c r="BD16" s="1657"/>
      <c r="BE16" s="1657"/>
      <c r="BF16" s="1265">
        <v>1.8689260199262817E-2</v>
      </c>
      <c r="BG16" s="1657"/>
      <c r="BH16" s="1657"/>
      <c r="BI16" s="1657"/>
      <c r="BJ16" s="1657"/>
      <c r="BK16" s="1657"/>
      <c r="BL16" s="1657"/>
      <c r="BM16" s="1225"/>
      <c r="BN16" s="1250">
        <v>3856.6499999999996</v>
      </c>
      <c r="BO16" s="1117"/>
      <c r="BP16" s="1117"/>
      <c r="BQ16" s="1117"/>
      <c r="BR16" s="1117"/>
      <c r="BS16" s="1117"/>
      <c r="BT16" s="1117"/>
      <c r="BU16" s="1117"/>
      <c r="BV16" s="1117"/>
      <c r="BW16" s="1117"/>
      <c r="BX16" s="1117"/>
      <c r="BY16" s="1235">
        <v>4594359.8182017859</v>
      </c>
      <c r="BZ16" s="1235">
        <v>1435341.2271102529</v>
      </c>
      <c r="CA16" s="1117"/>
      <c r="CB16" s="1117"/>
      <c r="CC16" s="1117"/>
      <c r="CD16" s="1117"/>
      <c r="CE16" s="1117"/>
      <c r="CF16" s="1117"/>
      <c r="CG16" s="1235">
        <v>1398147330.2727053</v>
      </c>
      <c r="CH16" s="1117"/>
      <c r="CI16" s="1117"/>
      <c r="CJ16" s="1117"/>
      <c r="CK16" s="1117"/>
      <c r="CL16" s="1117"/>
      <c r="CM16" s="1117"/>
      <c r="CN16" s="1225"/>
      <c r="CO16" s="1220">
        <f t="shared" si="11"/>
        <v>6491354.3794957809</v>
      </c>
      <c r="CP16" s="1220">
        <f t="shared" si="11"/>
        <v>0</v>
      </c>
      <c r="CQ16" s="1220">
        <f t="shared" si="11"/>
        <v>0</v>
      </c>
      <c r="CR16" s="1220">
        <f t="shared" si="11"/>
        <v>0</v>
      </c>
      <c r="CS16" s="1220">
        <f t="shared" si="11"/>
        <v>0</v>
      </c>
      <c r="CT16" s="1220">
        <f t="shared" si="11"/>
        <v>0</v>
      </c>
      <c r="CU16" s="1220">
        <f t="shared" si="11"/>
        <v>0</v>
      </c>
      <c r="CV16" s="1220">
        <f t="shared" si="11"/>
        <v>0</v>
      </c>
      <c r="CW16" s="1220">
        <f t="shared" si="11"/>
        <v>0</v>
      </c>
      <c r="CX16" s="1220">
        <f t="shared" si="11"/>
        <v>0</v>
      </c>
      <c r="CY16" s="1220">
        <f t="shared" si="12"/>
        <v>0</v>
      </c>
      <c r="CZ16" s="1220">
        <f t="shared" si="12"/>
        <v>44683640.020276099</v>
      </c>
      <c r="DA16" s="1220">
        <f t="shared" si="12"/>
        <v>2791956.8007870391</v>
      </c>
      <c r="DB16" s="1220">
        <f t="shared" si="12"/>
        <v>0</v>
      </c>
      <c r="DC16" s="1220">
        <f t="shared" si="12"/>
        <v>0</v>
      </c>
      <c r="DD16" s="1220">
        <f t="shared" si="12"/>
        <v>0</v>
      </c>
      <c r="DE16" s="1220">
        <f t="shared" si="12"/>
        <v>0</v>
      </c>
      <c r="DF16" s="1220">
        <f t="shared" si="12"/>
        <v>0</v>
      </c>
      <c r="DG16" s="1220">
        <f t="shared" si="12"/>
        <v>0</v>
      </c>
      <c r="DH16" s="1220">
        <f t="shared" si="12"/>
        <v>23413452.754808262</v>
      </c>
      <c r="DI16" s="1220">
        <f t="shared" si="13"/>
        <v>0</v>
      </c>
      <c r="DJ16" s="1220">
        <f t="shared" si="13"/>
        <v>0</v>
      </c>
      <c r="DK16" s="1220">
        <f t="shared" si="13"/>
        <v>0</v>
      </c>
      <c r="DL16" s="1220">
        <f t="shared" si="13"/>
        <v>0</v>
      </c>
      <c r="DM16" s="1220">
        <f t="shared" si="13"/>
        <v>0</v>
      </c>
      <c r="DN16" s="1220">
        <f t="shared" si="13"/>
        <v>0</v>
      </c>
      <c r="DO16" s="1196">
        <f t="shared" si="14"/>
        <v>77380403.955367178</v>
      </c>
      <c r="DP16" s="1251"/>
      <c r="DQ16" s="1220">
        <f t="shared" si="15"/>
        <v>6435940.9281047992</v>
      </c>
      <c r="DR16" s="1220">
        <f t="shared" si="15"/>
        <v>0</v>
      </c>
      <c r="DS16" s="1220">
        <f t="shared" si="15"/>
        <v>0</v>
      </c>
      <c r="DT16" s="1220">
        <f t="shared" si="15"/>
        <v>0</v>
      </c>
      <c r="DU16" s="1220">
        <f t="shared" si="15"/>
        <v>0</v>
      </c>
      <c r="DV16" s="1220">
        <f t="shared" si="15"/>
        <v>0</v>
      </c>
      <c r="DW16" s="1220">
        <f t="shared" si="15"/>
        <v>0</v>
      </c>
      <c r="DX16" s="1220">
        <f t="shared" si="15"/>
        <v>0</v>
      </c>
      <c r="DY16" s="1220">
        <f t="shared" si="15"/>
        <v>0</v>
      </c>
      <c r="DZ16" s="1220">
        <f t="shared" si="15"/>
        <v>0</v>
      </c>
      <c r="EA16" s="1220">
        <f t="shared" si="16"/>
        <v>0</v>
      </c>
      <c r="EB16" s="1220">
        <f t="shared" si="16"/>
        <v>42231826.940492809</v>
      </c>
      <c r="EC16" s="1220">
        <f t="shared" si="16"/>
        <v>2638760.7720111078</v>
      </c>
      <c r="ED16" s="1220">
        <f t="shared" si="16"/>
        <v>0</v>
      </c>
      <c r="EE16" s="1220">
        <f t="shared" si="16"/>
        <v>0</v>
      </c>
      <c r="EF16" s="1220">
        <f t="shared" si="16"/>
        <v>0</v>
      </c>
      <c r="EG16" s="1220">
        <f t="shared" si="16"/>
        <v>0</v>
      </c>
      <c r="EH16" s="1220">
        <f t="shared" si="16"/>
        <v>0</v>
      </c>
      <c r="EI16" s="1220">
        <f t="shared" si="16"/>
        <v>0</v>
      </c>
      <c r="EJ16" s="1220">
        <f t="shared" si="16"/>
        <v>26130339.252371237</v>
      </c>
      <c r="EK16" s="1220">
        <f t="shared" si="17"/>
        <v>0</v>
      </c>
      <c r="EL16" s="1220">
        <f t="shared" si="17"/>
        <v>0</v>
      </c>
      <c r="EM16" s="1220">
        <f t="shared" si="17"/>
        <v>0</v>
      </c>
      <c r="EN16" s="1220">
        <f t="shared" si="17"/>
        <v>0</v>
      </c>
      <c r="EO16" s="1220">
        <f t="shared" si="17"/>
        <v>0</v>
      </c>
      <c r="EP16" s="1220">
        <f t="shared" si="17"/>
        <v>0</v>
      </c>
      <c r="EQ16" s="1194">
        <f t="shared" si="18"/>
        <v>77436867.89297995</v>
      </c>
      <c r="ER16" s="1432">
        <f t="shared" si="19"/>
        <v>3856.6499999999996</v>
      </c>
      <c r="ES16" s="1097">
        <f t="shared" si="20"/>
        <v>1398147330.2727053</v>
      </c>
    </row>
    <row r="17" spans="1:149" s="1125" customFormat="1">
      <c r="A17" s="1190" t="s">
        <v>1194</v>
      </c>
      <c r="B17" s="1230" t="s">
        <v>1191</v>
      </c>
      <c r="C17" s="1230" t="s">
        <v>248</v>
      </c>
      <c r="D17" s="1230" t="s">
        <v>132</v>
      </c>
      <c r="E17" s="1230" t="s">
        <v>272</v>
      </c>
      <c r="F17" s="1230" t="s">
        <v>249</v>
      </c>
      <c r="G17" s="1230">
        <v>6600</v>
      </c>
      <c r="H17" s="1230" t="s">
        <v>250</v>
      </c>
      <c r="I17" s="1225"/>
      <c r="J17" s="1225"/>
      <c r="K17" s="1254">
        <v>3.6179849310000005</v>
      </c>
      <c r="L17" s="1151"/>
      <c r="M17" s="1151"/>
      <c r="N17" s="1151"/>
      <c r="O17" s="1151"/>
      <c r="P17" s="1151"/>
      <c r="Q17" s="1151"/>
      <c r="R17" s="1151"/>
      <c r="S17" s="1146"/>
      <c r="T17" s="1146"/>
      <c r="U17" s="1146"/>
      <c r="V17" s="1146"/>
      <c r="W17" s="1146"/>
      <c r="X17" s="1146"/>
      <c r="Y17" s="1146"/>
      <c r="Z17" s="1146"/>
      <c r="AA17" s="1146"/>
      <c r="AB17" s="1146"/>
      <c r="AC17" s="1146"/>
      <c r="AD17" s="1255">
        <v>6.930410844698863E-2</v>
      </c>
      <c r="AE17" s="1147"/>
      <c r="AF17" s="1147"/>
      <c r="AG17" s="1147"/>
      <c r="AH17" s="1147"/>
      <c r="AI17" s="1147"/>
      <c r="AJ17" s="1147"/>
      <c r="AK17" s="1225"/>
      <c r="AL17" s="1225"/>
      <c r="AM17" s="1655"/>
      <c r="AN17" s="1655"/>
      <c r="AO17" s="1655"/>
      <c r="AP17" s="1655"/>
      <c r="AQ17" s="1655"/>
      <c r="AR17" s="1655"/>
      <c r="AS17" s="1655"/>
      <c r="AT17" s="1655"/>
      <c r="AU17" s="1655"/>
      <c r="AV17" s="1655"/>
      <c r="AW17" s="1655"/>
      <c r="AX17" s="1655"/>
      <c r="AY17" s="1655"/>
      <c r="AZ17" s="1655"/>
      <c r="BA17" s="1655"/>
      <c r="BB17" s="1655"/>
      <c r="BC17" s="1655"/>
      <c r="BD17" s="1657"/>
      <c r="BE17" s="1657"/>
      <c r="BF17" s="1657"/>
      <c r="BG17" s="1657"/>
      <c r="BH17" s="1657"/>
      <c r="BI17" s="1657"/>
      <c r="BJ17" s="1657"/>
      <c r="BK17" s="1657"/>
      <c r="BL17" s="1657"/>
      <c r="BM17" s="1225"/>
      <c r="BN17" s="1250">
        <v>0</v>
      </c>
      <c r="BO17" s="1117"/>
      <c r="BP17" s="1117"/>
      <c r="BQ17" s="1117"/>
      <c r="BR17" s="1117"/>
      <c r="BS17" s="1117"/>
      <c r="BT17" s="1117"/>
      <c r="BU17" s="1117"/>
      <c r="BV17" s="1117"/>
      <c r="BW17" s="1117"/>
      <c r="BX17" s="1117"/>
      <c r="BY17" s="1153"/>
      <c r="BZ17" s="1153"/>
      <c r="CA17" s="1117"/>
      <c r="CB17" s="1117"/>
      <c r="CC17" s="1117"/>
      <c r="CD17" s="1117"/>
      <c r="CE17" s="1117"/>
      <c r="CF17" s="1117"/>
      <c r="CG17" s="1235">
        <v>0</v>
      </c>
      <c r="CH17" s="1117"/>
      <c r="CI17" s="1117"/>
      <c r="CJ17" s="1117"/>
      <c r="CK17" s="1117"/>
      <c r="CL17" s="1117"/>
      <c r="CM17" s="1117"/>
      <c r="CN17" s="1225"/>
      <c r="CO17" s="1220">
        <f>IFERROR(K17*BN17*CO$42,0)</f>
        <v>0</v>
      </c>
      <c r="CP17" s="1220">
        <f t="shared" ref="CP17:CY20" si="21">L17*BO17*CP$42</f>
        <v>0</v>
      </c>
      <c r="CQ17" s="1220">
        <f t="shared" si="21"/>
        <v>0</v>
      </c>
      <c r="CR17" s="1220">
        <f t="shared" si="21"/>
        <v>0</v>
      </c>
      <c r="CS17" s="1220">
        <f t="shared" si="21"/>
        <v>0</v>
      </c>
      <c r="CT17" s="1220">
        <f t="shared" si="21"/>
        <v>0</v>
      </c>
      <c r="CU17" s="1220">
        <f t="shared" si="21"/>
        <v>0</v>
      </c>
      <c r="CV17" s="1220">
        <f t="shared" si="21"/>
        <v>0</v>
      </c>
      <c r="CW17" s="1220">
        <f t="shared" si="21"/>
        <v>0</v>
      </c>
      <c r="CX17" s="1220">
        <f t="shared" si="21"/>
        <v>0</v>
      </c>
      <c r="CY17" s="1220">
        <f t="shared" si="21"/>
        <v>0</v>
      </c>
      <c r="CZ17" s="1220">
        <f t="shared" ref="CZ17:DG20" si="22">V17*BY17*CZ$42</f>
        <v>0</v>
      </c>
      <c r="DA17" s="1220">
        <f t="shared" si="22"/>
        <v>0</v>
      </c>
      <c r="DB17" s="1220">
        <f t="shared" si="22"/>
        <v>0</v>
      </c>
      <c r="DC17" s="1220">
        <f t="shared" si="22"/>
        <v>0</v>
      </c>
      <c r="DD17" s="1220">
        <f t="shared" si="22"/>
        <v>0</v>
      </c>
      <c r="DE17" s="1220">
        <f t="shared" si="22"/>
        <v>0</v>
      </c>
      <c r="DF17" s="1220">
        <f t="shared" si="22"/>
        <v>0</v>
      </c>
      <c r="DG17" s="1220">
        <f t="shared" si="22"/>
        <v>0</v>
      </c>
      <c r="DH17" s="1220">
        <f>IFERROR(AD17*CG17*DH$42,0)</f>
        <v>0</v>
      </c>
      <c r="DI17" s="1220">
        <f t="shared" ref="DI17:DN20" si="23">AE17*CH17*DI$42</f>
        <v>0</v>
      </c>
      <c r="DJ17" s="1220">
        <f t="shared" si="23"/>
        <v>0</v>
      </c>
      <c r="DK17" s="1220">
        <f t="shared" si="23"/>
        <v>0</v>
      </c>
      <c r="DL17" s="1220">
        <f t="shared" si="23"/>
        <v>0</v>
      </c>
      <c r="DM17" s="1220">
        <f t="shared" si="23"/>
        <v>0</v>
      </c>
      <c r="DN17" s="1220">
        <f t="shared" si="23"/>
        <v>0</v>
      </c>
      <c r="DO17" s="1196">
        <f>SUM(CO17:DN17)</f>
        <v>0</v>
      </c>
      <c r="DP17" s="1251"/>
      <c r="DQ17" s="1220">
        <f t="shared" si="15"/>
        <v>0</v>
      </c>
      <c r="DR17" s="1220">
        <f t="shared" si="15"/>
        <v>0</v>
      </c>
      <c r="DS17" s="1220">
        <f t="shared" si="15"/>
        <v>0</v>
      </c>
      <c r="DT17" s="1220">
        <f t="shared" si="15"/>
        <v>0</v>
      </c>
      <c r="DU17" s="1220">
        <f t="shared" si="15"/>
        <v>0</v>
      </c>
      <c r="DV17" s="1220">
        <f t="shared" si="15"/>
        <v>0</v>
      </c>
      <c r="DW17" s="1220">
        <f t="shared" si="15"/>
        <v>0</v>
      </c>
      <c r="DX17" s="1220">
        <f t="shared" si="15"/>
        <v>0</v>
      </c>
      <c r="DY17" s="1220">
        <f t="shared" si="15"/>
        <v>0</v>
      </c>
      <c r="DZ17" s="1220">
        <f t="shared" si="15"/>
        <v>0</v>
      </c>
      <c r="EA17" s="1220">
        <f t="shared" si="16"/>
        <v>0</v>
      </c>
      <c r="EB17" s="1220">
        <f t="shared" si="16"/>
        <v>0</v>
      </c>
      <c r="EC17" s="1220">
        <f t="shared" si="16"/>
        <v>0</v>
      </c>
      <c r="ED17" s="1220">
        <f t="shared" si="16"/>
        <v>0</v>
      </c>
      <c r="EE17" s="1220">
        <f t="shared" si="16"/>
        <v>0</v>
      </c>
      <c r="EF17" s="1220">
        <f t="shared" si="16"/>
        <v>0</v>
      </c>
      <c r="EG17" s="1220">
        <f t="shared" si="16"/>
        <v>0</v>
      </c>
      <c r="EH17" s="1220">
        <f t="shared" si="16"/>
        <v>0</v>
      </c>
      <c r="EI17" s="1220">
        <f t="shared" si="16"/>
        <v>0</v>
      </c>
      <c r="EJ17" s="1220">
        <f t="shared" si="16"/>
        <v>0</v>
      </c>
      <c r="EK17" s="1220">
        <f t="shared" si="17"/>
        <v>0</v>
      </c>
      <c r="EL17" s="1220">
        <f t="shared" si="17"/>
        <v>0</v>
      </c>
      <c r="EM17" s="1220">
        <f t="shared" si="17"/>
        <v>0</v>
      </c>
      <c r="EN17" s="1220">
        <f t="shared" si="17"/>
        <v>0</v>
      </c>
      <c r="EO17" s="1220">
        <f t="shared" si="17"/>
        <v>0</v>
      </c>
      <c r="EP17" s="1220">
        <f t="shared" si="17"/>
        <v>0</v>
      </c>
      <c r="EQ17" s="1194">
        <f>SUM(DQ17:EP17)</f>
        <v>0</v>
      </c>
      <c r="ER17" s="1432">
        <f t="shared" si="19"/>
        <v>0</v>
      </c>
      <c r="ES17" s="1097">
        <f t="shared" si="20"/>
        <v>0</v>
      </c>
    </row>
    <row r="18" spans="1:149" s="1125" customFormat="1">
      <c r="A18" s="1190" t="s">
        <v>1194</v>
      </c>
      <c r="B18" s="1230" t="s">
        <v>1192</v>
      </c>
      <c r="C18" s="1230" t="s">
        <v>248</v>
      </c>
      <c r="D18" s="1230" t="s">
        <v>132</v>
      </c>
      <c r="E18" s="1230" t="s">
        <v>272</v>
      </c>
      <c r="F18" s="1230" t="s">
        <v>249</v>
      </c>
      <c r="G18" s="1230">
        <v>6700</v>
      </c>
      <c r="H18" s="1230" t="s">
        <v>250</v>
      </c>
      <c r="I18" s="1225"/>
      <c r="J18" s="1225"/>
      <c r="K18" s="1254">
        <v>3.6179849310000005</v>
      </c>
      <c r="L18" s="1151"/>
      <c r="M18" s="1151"/>
      <c r="N18" s="1151"/>
      <c r="O18" s="1151"/>
      <c r="P18" s="1151"/>
      <c r="Q18" s="1151"/>
      <c r="R18" s="1151"/>
      <c r="S18" s="1146"/>
      <c r="T18" s="1146"/>
      <c r="U18" s="1146"/>
      <c r="V18" s="1146"/>
      <c r="W18" s="1146"/>
      <c r="X18" s="1146"/>
      <c r="Y18" s="1146"/>
      <c r="Z18" s="1146"/>
      <c r="AA18" s="1146"/>
      <c r="AB18" s="1146"/>
      <c r="AC18" s="1146"/>
      <c r="AD18" s="1255">
        <v>6.0967030461500551E-2</v>
      </c>
      <c r="AE18" s="1147"/>
      <c r="AF18" s="1147"/>
      <c r="AG18" s="1147"/>
      <c r="AH18" s="1147"/>
      <c r="AI18" s="1147"/>
      <c r="AJ18" s="1147"/>
      <c r="AK18" s="1225"/>
      <c r="AL18" s="1225"/>
      <c r="AM18" s="1655"/>
      <c r="AN18" s="1655"/>
      <c r="AO18" s="1655"/>
      <c r="AP18" s="1655"/>
      <c r="AQ18" s="1655"/>
      <c r="AR18" s="1655"/>
      <c r="AS18" s="1655"/>
      <c r="AT18" s="1655"/>
      <c r="AU18" s="1655"/>
      <c r="AV18" s="1655"/>
      <c r="AW18" s="1655"/>
      <c r="AX18" s="1655"/>
      <c r="AY18" s="1655"/>
      <c r="AZ18" s="1655"/>
      <c r="BA18" s="1655"/>
      <c r="BB18" s="1655"/>
      <c r="BC18" s="1655"/>
      <c r="BD18" s="1657"/>
      <c r="BE18" s="1657"/>
      <c r="BF18" s="1657"/>
      <c r="BG18" s="1657"/>
      <c r="BH18" s="1657"/>
      <c r="BI18" s="1657"/>
      <c r="BJ18" s="1657"/>
      <c r="BK18" s="1657"/>
      <c r="BL18" s="1657"/>
      <c r="BM18" s="1225"/>
      <c r="BN18" s="1250">
        <v>0</v>
      </c>
      <c r="BO18" s="1117"/>
      <c r="BP18" s="1117"/>
      <c r="BQ18" s="1117"/>
      <c r="BR18" s="1117"/>
      <c r="BS18" s="1117"/>
      <c r="BT18" s="1117"/>
      <c r="BU18" s="1117"/>
      <c r="BV18" s="1117"/>
      <c r="BW18" s="1117"/>
      <c r="BX18" s="1117"/>
      <c r="BY18" s="1153"/>
      <c r="BZ18" s="1153"/>
      <c r="CA18" s="1117"/>
      <c r="CB18" s="1117"/>
      <c r="CC18" s="1117"/>
      <c r="CD18" s="1117"/>
      <c r="CE18" s="1117"/>
      <c r="CF18" s="1117"/>
      <c r="CG18" s="1235">
        <v>0</v>
      </c>
      <c r="CH18" s="1117"/>
      <c r="CI18" s="1117"/>
      <c r="CJ18" s="1117"/>
      <c r="CK18" s="1117"/>
      <c r="CL18" s="1117"/>
      <c r="CM18" s="1117"/>
      <c r="CN18" s="1225"/>
      <c r="CO18" s="1220">
        <f>IFERROR(K18*BN18*CO$42,0)</f>
        <v>0</v>
      </c>
      <c r="CP18" s="1220">
        <f t="shared" si="21"/>
        <v>0</v>
      </c>
      <c r="CQ18" s="1220">
        <f t="shared" si="21"/>
        <v>0</v>
      </c>
      <c r="CR18" s="1220">
        <f t="shared" si="21"/>
        <v>0</v>
      </c>
      <c r="CS18" s="1220">
        <f t="shared" si="21"/>
        <v>0</v>
      </c>
      <c r="CT18" s="1220">
        <f t="shared" si="21"/>
        <v>0</v>
      </c>
      <c r="CU18" s="1220">
        <f t="shared" si="21"/>
        <v>0</v>
      </c>
      <c r="CV18" s="1220">
        <f t="shared" si="21"/>
        <v>0</v>
      </c>
      <c r="CW18" s="1220">
        <f t="shared" si="21"/>
        <v>0</v>
      </c>
      <c r="CX18" s="1220">
        <f t="shared" si="21"/>
        <v>0</v>
      </c>
      <c r="CY18" s="1220">
        <f t="shared" si="21"/>
        <v>0</v>
      </c>
      <c r="CZ18" s="1220">
        <f t="shared" si="22"/>
        <v>0</v>
      </c>
      <c r="DA18" s="1220">
        <f t="shared" si="22"/>
        <v>0</v>
      </c>
      <c r="DB18" s="1220">
        <f t="shared" si="22"/>
        <v>0</v>
      </c>
      <c r="DC18" s="1220">
        <f t="shared" si="22"/>
        <v>0</v>
      </c>
      <c r="DD18" s="1220">
        <f t="shared" si="22"/>
        <v>0</v>
      </c>
      <c r="DE18" s="1220">
        <f t="shared" si="22"/>
        <v>0</v>
      </c>
      <c r="DF18" s="1220">
        <f t="shared" si="22"/>
        <v>0</v>
      </c>
      <c r="DG18" s="1220">
        <f t="shared" si="22"/>
        <v>0</v>
      </c>
      <c r="DH18" s="1220">
        <f>IFERROR(AD18*CG18*DH$42,0)</f>
        <v>0</v>
      </c>
      <c r="DI18" s="1220">
        <f t="shared" si="23"/>
        <v>0</v>
      </c>
      <c r="DJ18" s="1220">
        <f t="shared" si="23"/>
        <v>0</v>
      </c>
      <c r="DK18" s="1220">
        <f t="shared" si="23"/>
        <v>0</v>
      </c>
      <c r="DL18" s="1220">
        <f t="shared" si="23"/>
        <v>0</v>
      </c>
      <c r="DM18" s="1220">
        <f t="shared" si="23"/>
        <v>0</v>
      </c>
      <c r="DN18" s="1220">
        <f t="shared" si="23"/>
        <v>0</v>
      </c>
      <c r="DO18" s="1196">
        <f>SUM(CO18:DN18)</f>
        <v>0</v>
      </c>
      <c r="DP18" s="1251"/>
      <c r="DQ18" s="1220">
        <f t="shared" si="15"/>
        <v>0</v>
      </c>
      <c r="DR18" s="1220">
        <f t="shared" si="15"/>
        <v>0</v>
      </c>
      <c r="DS18" s="1220">
        <f t="shared" si="15"/>
        <v>0</v>
      </c>
      <c r="DT18" s="1220">
        <f t="shared" si="15"/>
        <v>0</v>
      </c>
      <c r="DU18" s="1220">
        <f t="shared" si="15"/>
        <v>0</v>
      </c>
      <c r="DV18" s="1220">
        <f t="shared" si="15"/>
        <v>0</v>
      </c>
      <c r="DW18" s="1220">
        <f t="shared" si="15"/>
        <v>0</v>
      </c>
      <c r="DX18" s="1220">
        <f t="shared" si="15"/>
        <v>0</v>
      </c>
      <c r="DY18" s="1220">
        <f t="shared" si="15"/>
        <v>0</v>
      </c>
      <c r="DZ18" s="1220">
        <f t="shared" si="15"/>
        <v>0</v>
      </c>
      <c r="EA18" s="1220">
        <f t="shared" si="16"/>
        <v>0</v>
      </c>
      <c r="EB18" s="1220">
        <f t="shared" si="16"/>
        <v>0</v>
      </c>
      <c r="EC18" s="1220">
        <f t="shared" si="16"/>
        <v>0</v>
      </c>
      <c r="ED18" s="1220">
        <f t="shared" si="16"/>
        <v>0</v>
      </c>
      <c r="EE18" s="1220">
        <f t="shared" si="16"/>
        <v>0</v>
      </c>
      <c r="EF18" s="1220">
        <f t="shared" si="16"/>
        <v>0</v>
      </c>
      <c r="EG18" s="1220">
        <f t="shared" si="16"/>
        <v>0</v>
      </c>
      <c r="EH18" s="1220">
        <f t="shared" si="16"/>
        <v>0</v>
      </c>
      <c r="EI18" s="1220">
        <f t="shared" si="16"/>
        <v>0</v>
      </c>
      <c r="EJ18" s="1220">
        <f t="shared" si="16"/>
        <v>0</v>
      </c>
      <c r="EK18" s="1220">
        <f t="shared" si="17"/>
        <v>0</v>
      </c>
      <c r="EL18" s="1220">
        <f t="shared" si="17"/>
        <v>0</v>
      </c>
      <c r="EM18" s="1220">
        <f t="shared" si="17"/>
        <v>0</v>
      </c>
      <c r="EN18" s="1220">
        <f t="shared" si="17"/>
        <v>0</v>
      </c>
      <c r="EO18" s="1220">
        <f t="shared" si="17"/>
        <v>0</v>
      </c>
      <c r="EP18" s="1220">
        <f t="shared" si="17"/>
        <v>0</v>
      </c>
      <c r="EQ18" s="1194">
        <f>SUM(DQ18:EP18)</f>
        <v>0</v>
      </c>
      <c r="ER18" s="1432">
        <f t="shared" si="19"/>
        <v>0</v>
      </c>
      <c r="ES18" s="1097">
        <f t="shared" si="20"/>
        <v>0</v>
      </c>
    </row>
    <row r="19" spans="1:149" s="1125" customFormat="1">
      <c r="A19" s="1190" t="s">
        <v>1193</v>
      </c>
      <c r="B19" s="1234" t="s">
        <v>558</v>
      </c>
      <c r="C19" s="1230" t="s">
        <v>558</v>
      </c>
      <c r="D19" s="1234" t="s">
        <v>132</v>
      </c>
      <c r="E19" s="1234" t="s">
        <v>272</v>
      </c>
      <c r="F19" s="1234" t="s">
        <v>249</v>
      </c>
      <c r="G19" s="1234" t="s">
        <v>603</v>
      </c>
      <c r="H19" s="1230" t="s">
        <v>250</v>
      </c>
      <c r="I19" s="1225"/>
      <c r="J19" s="1225"/>
      <c r="K19" s="1254">
        <v>3.6179849310000005</v>
      </c>
      <c r="L19" s="1151"/>
      <c r="M19" s="1151"/>
      <c r="N19" s="1151"/>
      <c r="O19" s="1151"/>
      <c r="P19" s="1151"/>
      <c r="Q19" s="1151"/>
      <c r="R19" s="1151"/>
      <c r="S19" s="1146"/>
      <c r="T19" s="1146"/>
      <c r="U19" s="1146"/>
      <c r="V19" s="1146"/>
      <c r="W19" s="1146"/>
      <c r="X19" s="1146"/>
      <c r="Y19" s="1146"/>
      <c r="Z19" s="1146"/>
      <c r="AA19" s="1146"/>
      <c r="AB19" s="1146"/>
      <c r="AC19" s="1146"/>
      <c r="AD19" s="1255">
        <v>5.4887300143949547E-2</v>
      </c>
      <c r="AE19" s="1147"/>
      <c r="AF19" s="1147"/>
      <c r="AG19" s="1147"/>
      <c r="AH19" s="1147"/>
      <c r="AI19" s="1147"/>
      <c r="AJ19" s="1147"/>
      <c r="AK19" s="1225"/>
      <c r="AL19" s="1225"/>
      <c r="AM19" s="1256">
        <v>3.5871000000000004</v>
      </c>
      <c r="AN19" s="1655"/>
      <c r="AO19" s="1655"/>
      <c r="AP19" s="1655"/>
      <c r="AQ19" s="1655"/>
      <c r="AR19" s="1655"/>
      <c r="AS19" s="1655"/>
      <c r="AT19" s="1655"/>
      <c r="AU19" s="1655"/>
      <c r="AV19" s="1655"/>
      <c r="AW19" s="1655"/>
      <c r="AX19" s="1655"/>
      <c r="AY19" s="1655"/>
      <c r="AZ19" s="1655"/>
      <c r="BA19" s="1655"/>
      <c r="BB19" s="1655"/>
      <c r="BC19" s="1655"/>
      <c r="BD19" s="1657"/>
      <c r="BE19" s="1657"/>
      <c r="BF19" s="1265">
        <v>5.4999999999999993E-2</v>
      </c>
      <c r="BG19" s="1657"/>
      <c r="BH19" s="1657"/>
      <c r="BI19" s="1657"/>
      <c r="BJ19" s="1657"/>
      <c r="BK19" s="1657"/>
      <c r="BL19" s="1657"/>
      <c r="BM19" s="1225"/>
      <c r="BN19" s="1250">
        <v>3</v>
      </c>
      <c r="BO19" s="1117"/>
      <c r="BP19" s="1117"/>
      <c r="BQ19" s="1117"/>
      <c r="BR19" s="1117"/>
      <c r="BS19" s="1117"/>
      <c r="BT19" s="1117"/>
      <c r="BU19" s="1117"/>
      <c r="BV19" s="1117"/>
      <c r="BW19" s="1117"/>
      <c r="BX19" s="1117"/>
      <c r="BY19" s="1153"/>
      <c r="BZ19" s="1153"/>
      <c r="CA19" s="1117"/>
      <c r="CB19" s="1117"/>
      <c r="CC19" s="1117"/>
      <c r="CD19" s="1117"/>
      <c r="CE19" s="1117"/>
      <c r="CF19" s="1117"/>
      <c r="CG19" s="1235">
        <v>505304</v>
      </c>
      <c r="CH19" s="1117"/>
      <c r="CI19" s="1117"/>
      <c r="CJ19" s="1117"/>
      <c r="CK19" s="1117"/>
      <c r="CL19" s="1117"/>
      <c r="CM19" s="1117"/>
      <c r="CN19" s="1225"/>
      <c r="CO19" s="1220">
        <f>K19*BN19*CO$42</f>
        <v>3961.6934994450007</v>
      </c>
      <c r="CP19" s="1220">
        <f t="shared" si="21"/>
        <v>0</v>
      </c>
      <c r="CQ19" s="1220">
        <f t="shared" si="21"/>
        <v>0</v>
      </c>
      <c r="CR19" s="1220">
        <f t="shared" si="21"/>
        <v>0</v>
      </c>
      <c r="CS19" s="1220">
        <f t="shared" si="21"/>
        <v>0</v>
      </c>
      <c r="CT19" s="1220">
        <f t="shared" si="21"/>
        <v>0</v>
      </c>
      <c r="CU19" s="1220">
        <f t="shared" si="21"/>
        <v>0</v>
      </c>
      <c r="CV19" s="1220">
        <f t="shared" si="21"/>
        <v>0</v>
      </c>
      <c r="CW19" s="1220">
        <f t="shared" si="21"/>
        <v>0</v>
      </c>
      <c r="CX19" s="1220">
        <f t="shared" si="21"/>
        <v>0</v>
      </c>
      <c r="CY19" s="1220">
        <f t="shared" si="21"/>
        <v>0</v>
      </c>
      <c r="CZ19" s="1220">
        <f t="shared" si="22"/>
        <v>0</v>
      </c>
      <c r="DA19" s="1220">
        <f t="shared" si="22"/>
        <v>0</v>
      </c>
      <c r="DB19" s="1220">
        <f t="shared" si="22"/>
        <v>0</v>
      </c>
      <c r="DC19" s="1220">
        <f t="shared" si="22"/>
        <v>0</v>
      </c>
      <c r="DD19" s="1220">
        <f t="shared" si="22"/>
        <v>0</v>
      </c>
      <c r="DE19" s="1220">
        <f t="shared" si="22"/>
        <v>0</v>
      </c>
      <c r="DF19" s="1220">
        <f t="shared" si="22"/>
        <v>0</v>
      </c>
      <c r="DG19" s="1220">
        <f t="shared" si="22"/>
        <v>0</v>
      </c>
      <c r="DH19" s="1220">
        <f>AD19*CG19*DH$42</f>
        <v>27734.772311938283</v>
      </c>
      <c r="DI19" s="1220">
        <f t="shared" si="23"/>
        <v>0</v>
      </c>
      <c r="DJ19" s="1220">
        <f t="shared" si="23"/>
        <v>0</v>
      </c>
      <c r="DK19" s="1220">
        <f t="shared" si="23"/>
        <v>0</v>
      </c>
      <c r="DL19" s="1220">
        <f t="shared" si="23"/>
        <v>0</v>
      </c>
      <c r="DM19" s="1220">
        <f t="shared" si="23"/>
        <v>0</v>
      </c>
      <c r="DN19" s="1220">
        <f t="shared" si="23"/>
        <v>0</v>
      </c>
      <c r="DO19" s="1196">
        <f t="shared" si="14"/>
        <v>31696.465811383285</v>
      </c>
      <c r="DP19" s="1251"/>
      <c r="DQ19" s="1220">
        <f t="shared" si="15"/>
        <v>3927.8745000000008</v>
      </c>
      <c r="DR19" s="1220">
        <f t="shared" si="15"/>
        <v>0</v>
      </c>
      <c r="DS19" s="1220">
        <f t="shared" si="15"/>
        <v>0</v>
      </c>
      <c r="DT19" s="1220">
        <f t="shared" si="15"/>
        <v>0</v>
      </c>
      <c r="DU19" s="1220">
        <f t="shared" si="15"/>
        <v>0</v>
      </c>
      <c r="DV19" s="1220">
        <f t="shared" si="15"/>
        <v>0</v>
      </c>
      <c r="DW19" s="1220">
        <f t="shared" si="15"/>
        <v>0</v>
      </c>
      <c r="DX19" s="1220">
        <f t="shared" si="15"/>
        <v>0</v>
      </c>
      <c r="DY19" s="1220">
        <f t="shared" si="15"/>
        <v>0</v>
      </c>
      <c r="DZ19" s="1220">
        <f t="shared" si="15"/>
        <v>0</v>
      </c>
      <c r="EA19" s="1220">
        <f t="shared" si="16"/>
        <v>0</v>
      </c>
      <c r="EB19" s="1220">
        <f t="shared" si="16"/>
        <v>0</v>
      </c>
      <c r="EC19" s="1220">
        <f t="shared" si="16"/>
        <v>0</v>
      </c>
      <c r="ED19" s="1220">
        <f t="shared" si="16"/>
        <v>0</v>
      </c>
      <c r="EE19" s="1220">
        <f t="shared" si="16"/>
        <v>0</v>
      </c>
      <c r="EF19" s="1220">
        <f t="shared" si="16"/>
        <v>0</v>
      </c>
      <c r="EG19" s="1220">
        <f t="shared" si="16"/>
        <v>0</v>
      </c>
      <c r="EH19" s="1220">
        <f t="shared" si="16"/>
        <v>0</v>
      </c>
      <c r="EI19" s="1220">
        <f t="shared" si="16"/>
        <v>0</v>
      </c>
      <c r="EJ19" s="1220">
        <f t="shared" si="16"/>
        <v>27791.719999999998</v>
      </c>
      <c r="EK19" s="1220">
        <f t="shared" si="17"/>
        <v>0</v>
      </c>
      <c r="EL19" s="1220">
        <f t="shared" si="17"/>
        <v>0</v>
      </c>
      <c r="EM19" s="1220">
        <f t="shared" si="17"/>
        <v>0</v>
      </c>
      <c r="EN19" s="1220">
        <f t="shared" si="17"/>
        <v>0</v>
      </c>
      <c r="EO19" s="1220">
        <f t="shared" si="17"/>
        <v>0</v>
      </c>
      <c r="EP19" s="1220">
        <f t="shared" si="17"/>
        <v>0</v>
      </c>
      <c r="EQ19" s="1194">
        <f t="shared" si="18"/>
        <v>31719.594499999999</v>
      </c>
      <c r="ER19" s="1432">
        <f t="shared" si="19"/>
        <v>3</v>
      </c>
      <c r="ES19" s="1097">
        <f t="shared" si="20"/>
        <v>505304</v>
      </c>
    </row>
    <row r="20" spans="1:149" s="1125" customFormat="1">
      <c r="A20" s="1190" t="s">
        <v>1193</v>
      </c>
      <c r="B20" s="1234" t="s">
        <v>559</v>
      </c>
      <c r="C20" s="1230" t="s">
        <v>559</v>
      </c>
      <c r="D20" s="1234" t="s">
        <v>132</v>
      </c>
      <c r="E20" s="1234" t="s">
        <v>272</v>
      </c>
      <c r="F20" s="1234" t="s">
        <v>249</v>
      </c>
      <c r="G20" s="1234" t="s">
        <v>604</v>
      </c>
      <c r="H20" s="1230" t="s">
        <v>250</v>
      </c>
      <c r="I20" s="1225"/>
      <c r="J20" s="1225"/>
      <c r="K20" s="1151"/>
      <c r="L20" s="1151"/>
      <c r="M20" s="1151"/>
      <c r="N20" s="1151"/>
      <c r="O20" s="1151"/>
      <c r="P20" s="1151"/>
      <c r="Q20" s="1151"/>
      <c r="R20" s="1151"/>
      <c r="S20" s="1146"/>
      <c r="T20" s="1146"/>
      <c r="U20" s="1146"/>
      <c r="V20" s="1146"/>
      <c r="W20" s="1146"/>
      <c r="X20" s="1146"/>
      <c r="Y20" s="1146"/>
      <c r="Z20" s="1146"/>
      <c r="AA20" s="1146"/>
      <c r="AB20" s="1146"/>
      <c r="AC20" s="1146"/>
      <c r="AD20" s="1255">
        <v>5.4959896149557659E-2</v>
      </c>
      <c r="AE20" s="1147"/>
      <c r="AF20" s="1147"/>
      <c r="AG20" s="1147"/>
      <c r="AH20" s="1147"/>
      <c r="AI20" s="1147"/>
      <c r="AJ20" s="1147"/>
      <c r="AK20" s="1225"/>
      <c r="AL20" s="1225"/>
      <c r="AM20" s="1655"/>
      <c r="AN20" s="1655"/>
      <c r="AO20" s="1655"/>
      <c r="AP20" s="1655"/>
      <c r="AQ20" s="1655"/>
      <c r="AR20" s="1655"/>
      <c r="AS20" s="1655"/>
      <c r="AT20" s="1655"/>
      <c r="AU20" s="1655"/>
      <c r="AV20" s="1655"/>
      <c r="AW20" s="1655"/>
      <c r="AX20" s="1655"/>
      <c r="AY20" s="1655"/>
      <c r="AZ20" s="1655"/>
      <c r="BA20" s="1655"/>
      <c r="BB20" s="1655"/>
      <c r="BC20" s="1655"/>
      <c r="BD20" s="1657"/>
      <c r="BE20" s="1657"/>
      <c r="BF20" s="1265">
        <v>5.4999999999999986E-2</v>
      </c>
      <c r="BG20" s="1657"/>
      <c r="BH20" s="1657"/>
      <c r="BI20" s="1657"/>
      <c r="BJ20" s="1657"/>
      <c r="BK20" s="1657"/>
      <c r="BL20" s="1657"/>
      <c r="BM20" s="1225"/>
      <c r="BN20" s="1117"/>
      <c r="BO20" s="1117"/>
      <c r="BP20" s="1117"/>
      <c r="BQ20" s="1117"/>
      <c r="BR20" s="1117"/>
      <c r="BS20" s="1117"/>
      <c r="BT20" s="1117"/>
      <c r="BU20" s="1117"/>
      <c r="BV20" s="1117"/>
      <c r="BW20" s="1117"/>
      <c r="BX20" s="1117"/>
      <c r="BY20" s="1153"/>
      <c r="BZ20" s="1153"/>
      <c r="CA20" s="1117"/>
      <c r="CB20" s="1117"/>
      <c r="CC20" s="1117"/>
      <c r="CD20" s="1117"/>
      <c r="CE20" s="1117"/>
      <c r="CF20" s="1117"/>
      <c r="CG20" s="1235">
        <v>5813997</v>
      </c>
      <c r="CH20" s="1117"/>
      <c r="CI20" s="1117"/>
      <c r="CJ20" s="1117"/>
      <c r="CK20" s="1117"/>
      <c r="CL20" s="1117"/>
      <c r="CM20" s="1117"/>
      <c r="CN20" s="1225"/>
      <c r="CO20" s="1220">
        <f>K20*BN20*CO$42</f>
        <v>0</v>
      </c>
      <c r="CP20" s="1220">
        <f t="shared" si="21"/>
        <v>0</v>
      </c>
      <c r="CQ20" s="1220">
        <f t="shared" si="21"/>
        <v>0</v>
      </c>
      <c r="CR20" s="1220">
        <f t="shared" si="21"/>
        <v>0</v>
      </c>
      <c r="CS20" s="1220">
        <f t="shared" si="21"/>
        <v>0</v>
      </c>
      <c r="CT20" s="1220">
        <f t="shared" si="21"/>
        <v>0</v>
      </c>
      <c r="CU20" s="1220">
        <f t="shared" si="21"/>
        <v>0</v>
      </c>
      <c r="CV20" s="1220">
        <f t="shared" si="21"/>
        <v>0</v>
      </c>
      <c r="CW20" s="1220">
        <f t="shared" si="21"/>
        <v>0</v>
      </c>
      <c r="CX20" s="1220">
        <f t="shared" si="21"/>
        <v>0</v>
      </c>
      <c r="CY20" s="1220">
        <f t="shared" si="21"/>
        <v>0</v>
      </c>
      <c r="CZ20" s="1220">
        <f t="shared" si="22"/>
        <v>0</v>
      </c>
      <c r="DA20" s="1220">
        <f t="shared" si="22"/>
        <v>0</v>
      </c>
      <c r="DB20" s="1220">
        <f t="shared" si="22"/>
        <v>0</v>
      </c>
      <c r="DC20" s="1220">
        <f t="shared" si="22"/>
        <v>0</v>
      </c>
      <c r="DD20" s="1220">
        <f t="shared" si="22"/>
        <v>0</v>
      </c>
      <c r="DE20" s="1220">
        <f t="shared" si="22"/>
        <v>0</v>
      </c>
      <c r="DF20" s="1220">
        <f t="shared" si="22"/>
        <v>0</v>
      </c>
      <c r="DG20" s="1220">
        <f t="shared" si="22"/>
        <v>0</v>
      </c>
      <c r="DH20" s="1220">
        <f>AD20*CG20*DH$42</f>
        <v>319536.67133383977</v>
      </c>
      <c r="DI20" s="1220">
        <f t="shared" si="23"/>
        <v>0</v>
      </c>
      <c r="DJ20" s="1220">
        <f t="shared" si="23"/>
        <v>0</v>
      </c>
      <c r="DK20" s="1220">
        <f t="shared" si="23"/>
        <v>0</v>
      </c>
      <c r="DL20" s="1220">
        <f t="shared" si="23"/>
        <v>0</v>
      </c>
      <c r="DM20" s="1220">
        <f t="shared" si="23"/>
        <v>0</v>
      </c>
      <c r="DN20" s="1220">
        <f t="shared" si="23"/>
        <v>0</v>
      </c>
      <c r="DO20" s="1196">
        <f t="shared" si="14"/>
        <v>319536.67133383977</v>
      </c>
      <c r="DP20" s="1251"/>
      <c r="DQ20" s="1220">
        <f t="shared" si="15"/>
        <v>0</v>
      </c>
      <c r="DR20" s="1220">
        <f t="shared" si="15"/>
        <v>0</v>
      </c>
      <c r="DS20" s="1220">
        <f t="shared" si="15"/>
        <v>0</v>
      </c>
      <c r="DT20" s="1220">
        <f t="shared" si="15"/>
        <v>0</v>
      </c>
      <c r="DU20" s="1220">
        <f t="shared" si="15"/>
        <v>0</v>
      </c>
      <c r="DV20" s="1220">
        <f t="shared" si="15"/>
        <v>0</v>
      </c>
      <c r="DW20" s="1220">
        <f t="shared" si="15"/>
        <v>0</v>
      </c>
      <c r="DX20" s="1220">
        <f t="shared" si="15"/>
        <v>0</v>
      </c>
      <c r="DY20" s="1220">
        <f t="shared" si="15"/>
        <v>0</v>
      </c>
      <c r="DZ20" s="1220">
        <f t="shared" si="15"/>
        <v>0</v>
      </c>
      <c r="EA20" s="1220">
        <f t="shared" si="16"/>
        <v>0</v>
      </c>
      <c r="EB20" s="1220">
        <f t="shared" si="16"/>
        <v>0</v>
      </c>
      <c r="EC20" s="1220">
        <f t="shared" si="16"/>
        <v>0</v>
      </c>
      <c r="ED20" s="1220">
        <f t="shared" si="16"/>
        <v>0</v>
      </c>
      <c r="EE20" s="1220">
        <f t="shared" si="16"/>
        <v>0</v>
      </c>
      <c r="EF20" s="1220">
        <f t="shared" si="16"/>
        <v>0</v>
      </c>
      <c r="EG20" s="1220">
        <f t="shared" si="16"/>
        <v>0</v>
      </c>
      <c r="EH20" s="1220">
        <f t="shared" si="16"/>
        <v>0</v>
      </c>
      <c r="EI20" s="1220">
        <f t="shared" si="16"/>
        <v>0</v>
      </c>
      <c r="EJ20" s="1220">
        <f t="shared" si="16"/>
        <v>319769.8349999999</v>
      </c>
      <c r="EK20" s="1220">
        <f t="shared" si="17"/>
        <v>0</v>
      </c>
      <c r="EL20" s="1220">
        <f t="shared" si="17"/>
        <v>0</v>
      </c>
      <c r="EM20" s="1220">
        <f t="shared" si="17"/>
        <v>0</v>
      </c>
      <c r="EN20" s="1220">
        <f t="shared" si="17"/>
        <v>0</v>
      </c>
      <c r="EO20" s="1220">
        <f t="shared" si="17"/>
        <v>0</v>
      </c>
      <c r="EP20" s="1220">
        <f t="shared" si="17"/>
        <v>0</v>
      </c>
      <c r="EQ20" s="1194">
        <f t="shared" si="18"/>
        <v>319769.8349999999</v>
      </c>
      <c r="ER20" s="1432">
        <f t="shared" si="19"/>
        <v>0</v>
      </c>
      <c r="ES20" s="1097">
        <f t="shared" si="20"/>
        <v>5813997</v>
      </c>
    </row>
    <row r="21" spans="1:149" ht="6" customHeight="1">
      <c r="A21" s="1284"/>
      <c r="B21" s="1261"/>
      <c r="C21" s="1261"/>
      <c r="D21" s="1261"/>
      <c r="E21" s="1261"/>
      <c r="F21" s="1261"/>
      <c r="G21" s="1261"/>
      <c r="H21" s="1221"/>
      <c r="I21" s="1225"/>
      <c r="J21" s="1225"/>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5"/>
      <c r="AL21" s="1225"/>
      <c r="AM21" s="1263"/>
      <c r="AN21" s="1263"/>
      <c r="AO21" s="1263"/>
      <c r="AP21" s="1263"/>
      <c r="AQ21" s="1263"/>
      <c r="AR21" s="1263"/>
      <c r="AS21" s="1263"/>
      <c r="AT21" s="1263"/>
      <c r="AU21" s="1263"/>
      <c r="AV21" s="1263"/>
      <c r="AW21" s="1263"/>
      <c r="AX21" s="1263"/>
      <c r="AY21" s="1263"/>
      <c r="AZ21" s="1263"/>
      <c r="BA21" s="1263"/>
      <c r="BB21" s="1263"/>
      <c r="BC21" s="1263"/>
      <c r="BD21" s="1266"/>
      <c r="BE21" s="1266"/>
      <c r="BF21" s="1266"/>
      <c r="BG21" s="1266"/>
      <c r="BH21" s="1266"/>
      <c r="BI21" s="1266"/>
      <c r="BJ21" s="1266"/>
      <c r="BK21" s="1266"/>
      <c r="BL21" s="1266"/>
      <c r="BM21" s="1225"/>
      <c r="BN21" s="1221"/>
      <c r="BO21" s="1221"/>
      <c r="BP21" s="1221"/>
      <c r="BQ21" s="1221"/>
      <c r="BR21" s="1221"/>
      <c r="BS21" s="1221"/>
      <c r="BT21" s="1221"/>
      <c r="BU21" s="1221"/>
      <c r="BV21" s="1221"/>
      <c r="BW21" s="1221"/>
      <c r="BX21" s="1221"/>
      <c r="BY21" s="1221"/>
      <c r="BZ21" s="1221"/>
      <c r="CA21" s="1221"/>
      <c r="CB21" s="1221"/>
      <c r="CC21" s="1221"/>
      <c r="CD21" s="1221"/>
      <c r="CE21" s="1221"/>
      <c r="CF21" s="1221"/>
      <c r="CG21" s="1221"/>
      <c r="CH21" s="1221"/>
      <c r="CI21" s="1221"/>
      <c r="CJ21" s="1221"/>
      <c r="CK21" s="1221"/>
      <c r="CL21" s="1221"/>
      <c r="CM21" s="1221"/>
      <c r="CN21" s="1225"/>
      <c r="CO21" s="1221"/>
      <c r="CP21" s="1221"/>
      <c r="CQ21" s="1221"/>
      <c r="CR21" s="1221"/>
      <c r="CS21" s="1221"/>
      <c r="CT21" s="1221"/>
      <c r="CU21" s="1221"/>
      <c r="CV21" s="1221"/>
      <c r="CW21" s="1221"/>
      <c r="CX21" s="1221"/>
      <c r="CY21" s="1221"/>
      <c r="CZ21" s="1221"/>
      <c r="DA21" s="1221"/>
      <c r="DB21" s="1221"/>
      <c r="DC21" s="1221"/>
      <c r="DD21" s="1221"/>
      <c r="DE21" s="1221"/>
      <c r="DF21" s="1221"/>
      <c r="DG21" s="1221"/>
      <c r="DH21" s="1221"/>
      <c r="DI21" s="1221"/>
      <c r="DJ21" s="1221"/>
      <c r="DK21" s="1221"/>
      <c r="DL21" s="1221"/>
      <c r="DM21" s="1221"/>
      <c r="DN21" s="1221"/>
      <c r="DO21" s="1221"/>
      <c r="DP21" s="1251"/>
      <c r="DQ21" s="1221"/>
      <c r="DR21" s="1221"/>
      <c r="DS21" s="1221"/>
      <c r="DT21" s="1221"/>
      <c r="DU21" s="1221"/>
      <c r="DV21" s="1221"/>
      <c r="DW21" s="1221"/>
      <c r="DX21" s="1221"/>
      <c r="DY21" s="1221"/>
      <c r="DZ21" s="1221"/>
      <c r="EA21" s="1221"/>
      <c r="EB21" s="1221"/>
      <c r="EC21" s="1221"/>
      <c r="ED21" s="1221"/>
      <c r="EE21" s="1221"/>
      <c r="EF21" s="1221"/>
      <c r="EG21" s="1221"/>
      <c r="EH21" s="1221"/>
      <c r="EI21" s="1221"/>
      <c r="EJ21" s="1221"/>
      <c r="EK21" s="1221"/>
      <c r="EL21" s="1221"/>
      <c r="EM21" s="1221"/>
      <c r="EN21" s="1221"/>
      <c r="EO21" s="1221"/>
      <c r="EP21" s="1221"/>
      <c r="EQ21" s="1221"/>
      <c r="ER21" s="1221"/>
      <c r="ES21" s="1221"/>
    </row>
    <row r="22" spans="1:149" s="1125" customFormat="1">
      <c r="A22" s="1190"/>
      <c r="B22" s="1234" t="s">
        <v>115</v>
      </c>
      <c r="C22" s="1234" t="s">
        <v>115</v>
      </c>
      <c r="D22" s="1234" t="s">
        <v>132</v>
      </c>
      <c r="E22" s="1234" t="s">
        <v>273</v>
      </c>
      <c r="F22" s="1234" t="s">
        <v>249</v>
      </c>
      <c r="G22" s="1234" t="s">
        <v>605</v>
      </c>
      <c r="H22" s="1230" t="s">
        <v>250</v>
      </c>
      <c r="I22" s="1225"/>
      <c r="J22" s="1225"/>
      <c r="K22" s="1254">
        <v>0.489650703588</v>
      </c>
      <c r="L22" s="1151"/>
      <c r="M22" s="1151"/>
      <c r="N22" s="1151"/>
      <c r="O22" s="1151"/>
      <c r="P22" s="1151"/>
      <c r="Q22" s="1151"/>
      <c r="R22" s="1151"/>
      <c r="S22" s="1146"/>
      <c r="T22" s="1146"/>
      <c r="U22" s="1146"/>
      <c r="V22" s="1146"/>
      <c r="W22" s="1146"/>
      <c r="X22" s="1146"/>
      <c r="Y22" s="1146"/>
      <c r="Z22" s="1146"/>
      <c r="AA22" s="1146"/>
      <c r="AB22" s="1146"/>
      <c r="AC22" s="1146"/>
      <c r="AD22" s="1255">
        <v>6.930410844698863E-2</v>
      </c>
      <c r="AE22" s="1147"/>
      <c r="AF22" s="1147"/>
      <c r="AG22" s="1147"/>
      <c r="AH22" s="1147"/>
      <c r="AI22" s="1147"/>
      <c r="AJ22" s="1147"/>
      <c r="AK22" s="1225"/>
      <c r="AL22" s="1225"/>
      <c r="AM22" s="1256">
        <v>0.48547079999999998</v>
      </c>
      <c r="AN22" s="1655"/>
      <c r="AO22" s="1655"/>
      <c r="AP22" s="1655"/>
      <c r="AQ22" s="1655"/>
      <c r="AR22" s="1655"/>
      <c r="AS22" s="1655"/>
      <c r="AT22" s="1655"/>
      <c r="AU22" s="1655"/>
      <c r="AV22" s="1655"/>
      <c r="AW22" s="1655"/>
      <c r="AX22" s="1655"/>
      <c r="AY22" s="1655"/>
      <c r="AZ22" s="1655"/>
      <c r="BA22" s="1655"/>
      <c r="BB22" s="1655"/>
      <c r="BC22" s="1655"/>
      <c r="BD22" s="1657"/>
      <c r="BE22" s="1657"/>
      <c r="BF22" s="1265">
        <v>6.8660884484258083E-2</v>
      </c>
      <c r="BG22" s="1657"/>
      <c r="BH22" s="1657"/>
      <c r="BI22" s="1657"/>
      <c r="BJ22" s="1657"/>
      <c r="BK22" s="1657"/>
      <c r="BL22" s="1657"/>
      <c r="BM22" s="1225"/>
      <c r="BN22" s="1250">
        <v>62438</v>
      </c>
      <c r="BO22" s="1117"/>
      <c r="BP22" s="1117"/>
      <c r="BQ22" s="1117"/>
      <c r="BR22" s="1117"/>
      <c r="BS22" s="1117"/>
      <c r="BT22" s="1117"/>
      <c r="BU22" s="1117"/>
      <c r="BV22" s="1117"/>
      <c r="BW22" s="1117"/>
      <c r="BX22" s="1117"/>
      <c r="BY22" s="1153"/>
      <c r="BZ22" s="1153"/>
      <c r="CA22" s="1117"/>
      <c r="CB22" s="1117"/>
      <c r="CC22" s="1117"/>
      <c r="CD22" s="1117"/>
      <c r="CE22" s="1117"/>
      <c r="CF22" s="1117"/>
      <c r="CG22" s="1235">
        <v>368121537.83670837</v>
      </c>
      <c r="CH22" s="1117"/>
      <c r="CI22" s="1117"/>
      <c r="CJ22" s="1117"/>
      <c r="CK22" s="1117"/>
      <c r="CL22" s="1117"/>
      <c r="CM22" s="1117"/>
      <c r="CN22" s="1225"/>
      <c r="CO22" s="1220">
        <f t="shared" ref="CO22:CX29" si="24">K22*BN22*CO$42</f>
        <v>11159075.880179053</v>
      </c>
      <c r="CP22" s="1220">
        <f t="shared" si="24"/>
        <v>0</v>
      </c>
      <c r="CQ22" s="1220">
        <f t="shared" si="24"/>
        <v>0</v>
      </c>
      <c r="CR22" s="1220">
        <f t="shared" si="24"/>
        <v>0</v>
      </c>
      <c r="CS22" s="1220">
        <f t="shared" si="24"/>
        <v>0</v>
      </c>
      <c r="CT22" s="1220">
        <f t="shared" si="24"/>
        <v>0</v>
      </c>
      <c r="CU22" s="1220">
        <f t="shared" si="24"/>
        <v>0</v>
      </c>
      <c r="CV22" s="1220">
        <f t="shared" si="24"/>
        <v>0</v>
      </c>
      <c r="CW22" s="1220">
        <f t="shared" si="24"/>
        <v>0</v>
      </c>
      <c r="CX22" s="1220">
        <f t="shared" si="24"/>
        <v>0</v>
      </c>
      <c r="CY22" s="1220">
        <f t="shared" ref="CY22:DH29" si="25">U22*BX22*CY$42</f>
        <v>0</v>
      </c>
      <c r="CZ22" s="1220">
        <f t="shared" si="25"/>
        <v>0</v>
      </c>
      <c r="DA22" s="1220">
        <f t="shared" si="25"/>
        <v>0</v>
      </c>
      <c r="DB22" s="1220">
        <f t="shared" si="25"/>
        <v>0</v>
      </c>
      <c r="DC22" s="1220">
        <f t="shared" si="25"/>
        <v>0</v>
      </c>
      <c r="DD22" s="1220">
        <f t="shared" si="25"/>
        <v>0</v>
      </c>
      <c r="DE22" s="1220">
        <f t="shared" si="25"/>
        <v>0</v>
      </c>
      <c r="DF22" s="1220">
        <f t="shared" si="25"/>
        <v>0</v>
      </c>
      <c r="DG22" s="1220">
        <f t="shared" si="25"/>
        <v>0</v>
      </c>
      <c r="DH22" s="1220">
        <f t="shared" si="25"/>
        <v>25512334.979907464</v>
      </c>
      <c r="DI22" s="1220">
        <f t="shared" ref="DI22:DN29" si="26">AE22*CH22*DI$42</f>
        <v>0</v>
      </c>
      <c r="DJ22" s="1220">
        <f t="shared" si="26"/>
        <v>0</v>
      </c>
      <c r="DK22" s="1220">
        <f t="shared" si="26"/>
        <v>0</v>
      </c>
      <c r="DL22" s="1220">
        <f t="shared" si="26"/>
        <v>0</v>
      </c>
      <c r="DM22" s="1220">
        <f t="shared" si="26"/>
        <v>0</v>
      </c>
      <c r="DN22" s="1220">
        <f t="shared" si="26"/>
        <v>0</v>
      </c>
      <c r="DO22" s="1196">
        <f t="shared" ref="DO22:DO39" si="27">SUM(CO22:DN22)</f>
        <v>36671410.860086516</v>
      </c>
      <c r="DP22" s="1251"/>
      <c r="DQ22" s="1220">
        <f t="shared" ref="DQ22:DZ29" si="28">AM22*BN22*DQ$48</f>
        <v>11063816.420795999</v>
      </c>
      <c r="DR22" s="1220">
        <f t="shared" si="28"/>
        <v>0</v>
      </c>
      <c r="DS22" s="1220">
        <f t="shared" si="28"/>
        <v>0</v>
      </c>
      <c r="DT22" s="1220">
        <f t="shared" si="28"/>
        <v>0</v>
      </c>
      <c r="DU22" s="1220">
        <f t="shared" si="28"/>
        <v>0</v>
      </c>
      <c r="DV22" s="1220">
        <f t="shared" si="28"/>
        <v>0</v>
      </c>
      <c r="DW22" s="1220">
        <f t="shared" si="28"/>
        <v>0</v>
      </c>
      <c r="DX22" s="1220">
        <f t="shared" si="28"/>
        <v>0</v>
      </c>
      <c r="DY22" s="1220">
        <f t="shared" si="28"/>
        <v>0</v>
      </c>
      <c r="DZ22" s="1220">
        <f t="shared" si="28"/>
        <v>0</v>
      </c>
      <c r="EA22" s="1220">
        <f t="shared" ref="EA22:EJ29" si="29">AW22*BX22*EA$48</f>
        <v>0</v>
      </c>
      <c r="EB22" s="1220">
        <f t="shared" si="29"/>
        <v>0</v>
      </c>
      <c r="EC22" s="1220">
        <f t="shared" si="29"/>
        <v>0</v>
      </c>
      <c r="ED22" s="1220">
        <f t="shared" si="29"/>
        <v>0</v>
      </c>
      <c r="EE22" s="1220">
        <f t="shared" si="29"/>
        <v>0</v>
      </c>
      <c r="EF22" s="1220">
        <f t="shared" si="29"/>
        <v>0</v>
      </c>
      <c r="EG22" s="1220">
        <f t="shared" si="29"/>
        <v>0</v>
      </c>
      <c r="EH22" s="1220">
        <f t="shared" si="29"/>
        <v>0</v>
      </c>
      <c r="EI22" s="1220">
        <f t="shared" si="29"/>
        <v>0</v>
      </c>
      <c r="EJ22" s="1220">
        <f t="shared" si="29"/>
        <v>25275550.385573674</v>
      </c>
      <c r="EK22" s="1220">
        <f t="shared" ref="EK22:EP29" si="30">BG22*CH22*EK$48</f>
        <v>0</v>
      </c>
      <c r="EL22" s="1220">
        <f t="shared" si="30"/>
        <v>0</v>
      </c>
      <c r="EM22" s="1220">
        <f t="shared" si="30"/>
        <v>0</v>
      </c>
      <c r="EN22" s="1220">
        <f t="shared" si="30"/>
        <v>0</v>
      </c>
      <c r="EO22" s="1220">
        <f t="shared" si="30"/>
        <v>0</v>
      </c>
      <c r="EP22" s="1220">
        <f t="shared" si="30"/>
        <v>0</v>
      </c>
      <c r="EQ22" s="1194">
        <f t="shared" ref="EQ22:EQ39" si="31">SUM(DQ22:EP22)</f>
        <v>36339366.806369677</v>
      </c>
      <c r="ER22" s="1432">
        <f t="shared" ref="ER22:ER29" si="32">SUM($BN22:$BS22)</f>
        <v>62438</v>
      </c>
      <c r="ES22" s="1097">
        <f t="shared" si="20"/>
        <v>368121537.83670837</v>
      </c>
    </row>
    <row r="23" spans="1:149" s="1125" customFormat="1">
      <c r="A23" s="1190"/>
      <c r="B23" s="1234" t="s">
        <v>116</v>
      </c>
      <c r="C23" s="1234" t="s">
        <v>116</v>
      </c>
      <c r="D23" s="1234" t="s">
        <v>132</v>
      </c>
      <c r="E23" s="1234" t="s">
        <v>273</v>
      </c>
      <c r="F23" s="1234" t="s">
        <v>249</v>
      </c>
      <c r="G23" s="1234" t="s">
        <v>606</v>
      </c>
      <c r="H23" s="1230" t="s">
        <v>250</v>
      </c>
      <c r="I23" s="1225"/>
      <c r="J23" s="1225"/>
      <c r="K23" s="1254">
        <v>0.489650703588</v>
      </c>
      <c r="L23" s="1151"/>
      <c r="M23" s="1151"/>
      <c r="N23" s="1151"/>
      <c r="O23" s="1151"/>
      <c r="P23" s="1151"/>
      <c r="Q23" s="1151"/>
      <c r="R23" s="1151"/>
      <c r="S23" s="1146"/>
      <c r="T23" s="1146"/>
      <c r="U23" s="1146"/>
      <c r="V23" s="1146"/>
      <c r="W23" s="1146"/>
      <c r="X23" s="1146"/>
      <c r="Y23" s="1146"/>
      <c r="Z23" s="1146"/>
      <c r="AA23" s="1146"/>
      <c r="AB23" s="1146"/>
      <c r="AC23" s="1146"/>
      <c r="AD23" s="1147"/>
      <c r="AE23" s="1255">
        <v>8.0311278450000009E-2</v>
      </c>
      <c r="AF23" s="1255">
        <v>5.0980575726268199E-2</v>
      </c>
      <c r="AG23" s="1147"/>
      <c r="AH23" s="1147"/>
      <c r="AI23" s="1147"/>
      <c r="AJ23" s="1147"/>
      <c r="AK23" s="1225"/>
      <c r="AL23" s="1225"/>
      <c r="AM23" s="1256">
        <v>0.48547079999999998</v>
      </c>
      <c r="AN23" s="1655"/>
      <c r="AO23" s="1655"/>
      <c r="AP23" s="1655"/>
      <c r="AQ23" s="1655"/>
      <c r="AR23" s="1655"/>
      <c r="AS23" s="1655"/>
      <c r="AT23" s="1655"/>
      <c r="AU23" s="1655"/>
      <c r="AV23" s="1655"/>
      <c r="AW23" s="1655"/>
      <c r="AX23" s="1655"/>
      <c r="AY23" s="1655"/>
      <c r="AZ23" s="1655"/>
      <c r="BA23" s="1655"/>
      <c r="BB23" s="1655"/>
      <c r="BC23" s="1655"/>
      <c r="BD23" s="1657"/>
      <c r="BE23" s="1657"/>
      <c r="BF23" s="1657"/>
      <c r="BG23" s="1265">
        <v>7.7972115000000009E-2</v>
      </c>
      <c r="BH23" s="1265">
        <v>5.0039090734501357E-2</v>
      </c>
      <c r="BI23" s="1657"/>
      <c r="BJ23" s="1657"/>
      <c r="BK23" s="1657"/>
      <c r="BL23" s="1657"/>
      <c r="BM23" s="1225"/>
      <c r="BN23" s="1250">
        <v>9348</v>
      </c>
      <c r="BO23" s="1117"/>
      <c r="BP23" s="1117"/>
      <c r="BQ23" s="1117"/>
      <c r="BR23" s="1117"/>
      <c r="BS23" s="1117"/>
      <c r="BT23" s="1117"/>
      <c r="BU23" s="1117"/>
      <c r="BV23" s="1117"/>
      <c r="BW23" s="1117"/>
      <c r="BX23" s="1117"/>
      <c r="BY23" s="1153"/>
      <c r="BZ23" s="1153"/>
      <c r="CA23" s="1117"/>
      <c r="CB23" s="1117"/>
      <c r="CC23" s="1117"/>
      <c r="CD23" s="1117"/>
      <c r="CE23" s="1117"/>
      <c r="CF23" s="1117"/>
      <c r="CG23" s="1155"/>
      <c r="CH23" s="1235">
        <v>147719930.01005077</v>
      </c>
      <c r="CI23" s="1235">
        <v>154923110.98994926</v>
      </c>
      <c r="CJ23" s="1150"/>
      <c r="CK23" s="1150"/>
      <c r="CL23" s="1150"/>
      <c r="CM23" s="1150"/>
      <c r="CN23" s="1225"/>
      <c r="CO23" s="1220">
        <f t="shared" si="24"/>
        <v>1670697.9936563279</v>
      </c>
      <c r="CP23" s="1220">
        <f t="shared" si="24"/>
        <v>0</v>
      </c>
      <c r="CQ23" s="1220">
        <f t="shared" si="24"/>
        <v>0</v>
      </c>
      <c r="CR23" s="1220">
        <f t="shared" si="24"/>
        <v>0</v>
      </c>
      <c r="CS23" s="1220">
        <f t="shared" si="24"/>
        <v>0</v>
      </c>
      <c r="CT23" s="1220">
        <f t="shared" si="24"/>
        <v>0</v>
      </c>
      <c r="CU23" s="1220">
        <f t="shared" si="24"/>
        <v>0</v>
      </c>
      <c r="CV23" s="1220">
        <f t="shared" si="24"/>
        <v>0</v>
      </c>
      <c r="CW23" s="1220">
        <f t="shared" si="24"/>
        <v>0</v>
      </c>
      <c r="CX23" s="1220">
        <f t="shared" si="24"/>
        <v>0</v>
      </c>
      <c r="CY23" s="1220">
        <f t="shared" si="25"/>
        <v>0</v>
      </c>
      <c r="CZ23" s="1220">
        <f t="shared" si="25"/>
        <v>0</v>
      </c>
      <c r="DA23" s="1220">
        <f t="shared" si="25"/>
        <v>0</v>
      </c>
      <c r="DB23" s="1220">
        <f t="shared" si="25"/>
        <v>0</v>
      </c>
      <c r="DC23" s="1220">
        <f t="shared" si="25"/>
        <v>0</v>
      </c>
      <c r="DD23" s="1220">
        <f t="shared" si="25"/>
        <v>0</v>
      </c>
      <c r="DE23" s="1220">
        <f t="shared" si="25"/>
        <v>0</v>
      </c>
      <c r="DF23" s="1220">
        <f t="shared" si="25"/>
        <v>0</v>
      </c>
      <c r="DG23" s="1220">
        <f t="shared" si="25"/>
        <v>0</v>
      </c>
      <c r="DH23" s="1220">
        <f t="shared" si="25"/>
        <v>0</v>
      </c>
      <c r="DI23" s="1220">
        <f t="shared" si="26"/>
        <v>11863576.4316517</v>
      </c>
      <c r="DJ23" s="1220">
        <f t="shared" si="26"/>
        <v>7898069.3915721606</v>
      </c>
      <c r="DK23" s="1220">
        <f t="shared" si="26"/>
        <v>0</v>
      </c>
      <c r="DL23" s="1220">
        <f t="shared" si="26"/>
        <v>0</v>
      </c>
      <c r="DM23" s="1220">
        <f t="shared" si="26"/>
        <v>0</v>
      </c>
      <c r="DN23" s="1220">
        <f t="shared" si="26"/>
        <v>0</v>
      </c>
      <c r="DO23" s="1196">
        <f t="shared" si="27"/>
        <v>21432343.816880189</v>
      </c>
      <c r="DP23" s="1251"/>
      <c r="DQ23" s="1220">
        <f t="shared" si="28"/>
        <v>1656436.079016</v>
      </c>
      <c r="DR23" s="1220">
        <f t="shared" si="28"/>
        <v>0</v>
      </c>
      <c r="DS23" s="1220">
        <f t="shared" si="28"/>
        <v>0</v>
      </c>
      <c r="DT23" s="1220">
        <f t="shared" si="28"/>
        <v>0</v>
      </c>
      <c r="DU23" s="1220">
        <f t="shared" si="28"/>
        <v>0</v>
      </c>
      <c r="DV23" s="1220">
        <f t="shared" si="28"/>
        <v>0</v>
      </c>
      <c r="DW23" s="1220">
        <f t="shared" si="28"/>
        <v>0</v>
      </c>
      <c r="DX23" s="1220">
        <f t="shared" si="28"/>
        <v>0</v>
      </c>
      <c r="DY23" s="1220">
        <f t="shared" si="28"/>
        <v>0</v>
      </c>
      <c r="DZ23" s="1220">
        <f t="shared" si="28"/>
        <v>0</v>
      </c>
      <c r="EA23" s="1220">
        <f t="shared" si="29"/>
        <v>0</v>
      </c>
      <c r="EB23" s="1220">
        <f t="shared" si="29"/>
        <v>0</v>
      </c>
      <c r="EC23" s="1220">
        <f t="shared" si="29"/>
        <v>0</v>
      </c>
      <c r="ED23" s="1220">
        <f t="shared" si="29"/>
        <v>0</v>
      </c>
      <c r="EE23" s="1220">
        <f t="shared" si="29"/>
        <v>0</v>
      </c>
      <c r="EF23" s="1220">
        <f t="shared" si="29"/>
        <v>0</v>
      </c>
      <c r="EG23" s="1220">
        <f t="shared" si="29"/>
        <v>0</v>
      </c>
      <c r="EH23" s="1220">
        <f t="shared" si="29"/>
        <v>0</v>
      </c>
      <c r="EI23" s="1220">
        <f t="shared" si="29"/>
        <v>0</v>
      </c>
      <c r="EJ23" s="1220">
        <f t="shared" si="29"/>
        <v>0</v>
      </c>
      <c r="EK23" s="1220">
        <f t="shared" si="30"/>
        <v>11518035.370535631</v>
      </c>
      <c r="EL23" s="1220">
        <f t="shared" si="30"/>
        <v>7752211.607697295</v>
      </c>
      <c r="EM23" s="1220">
        <f t="shared" si="30"/>
        <v>0</v>
      </c>
      <c r="EN23" s="1220">
        <f t="shared" si="30"/>
        <v>0</v>
      </c>
      <c r="EO23" s="1220">
        <f t="shared" si="30"/>
        <v>0</v>
      </c>
      <c r="EP23" s="1220">
        <f t="shared" si="30"/>
        <v>0</v>
      </c>
      <c r="EQ23" s="1194">
        <f t="shared" si="31"/>
        <v>20926683.057248928</v>
      </c>
      <c r="ER23" s="1432">
        <f t="shared" si="32"/>
        <v>9348</v>
      </c>
      <c r="ES23" s="1097">
        <f t="shared" si="20"/>
        <v>302643041</v>
      </c>
    </row>
    <row r="24" spans="1:149" s="1125" customFormat="1">
      <c r="A24" s="1190" t="s">
        <v>1193</v>
      </c>
      <c r="B24" s="1234" t="s">
        <v>560</v>
      </c>
      <c r="C24" s="1234" t="s">
        <v>560</v>
      </c>
      <c r="D24" s="1234" t="s">
        <v>132</v>
      </c>
      <c r="E24" s="1234" t="s">
        <v>273</v>
      </c>
      <c r="F24" s="1234" t="s">
        <v>249</v>
      </c>
      <c r="G24" s="1234" t="s">
        <v>607</v>
      </c>
      <c r="H24" s="1230" t="s">
        <v>250</v>
      </c>
      <c r="I24" s="1225"/>
      <c r="J24" s="1225"/>
      <c r="K24" s="1151"/>
      <c r="L24" s="1254">
        <v>0.489650703588</v>
      </c>
      <c r="M24" s="1254">
        <v>0.734476055382</v>
      </c>
      <c r="N24" s="1254">
        <v>0.979301407176</v>
      </c>
      <c r="O24" s="1254">
        <v>1.22412675897</v>
      </c>
      <c r="P24" s="1254">
        <v>1.468952110764</v>
      </c>
      <c r="Q24" s="1151"/>
      <c r="R24" s="1151"/>
      <c r="S24" s="1146"/>
      <c r="T24" s="1146"/>
      <c r="U24" s="1146"/>
      <c r="V24" s="1146"/>
      <c r="W24" s="1146"/>
      <c r="X24" s="1146"/>
      <c r="Y24" s="1146"/>
      <c r="Z24" s="1146"/>
      <c r="AA24" s="1146"/>
      <c r="AB24" s="1146"/>
      <c r="AC24" s="1146"/>
      <c r="AD24" s="1147"/>
      <c r="AE24" s="1147"/>
      <c r="AF24" s="1147"/>
      <c r="AG24" s="1147"/>
      <c r="AH24" s="1255">
        <v>0.1235843295587402</v>
      </c>
      <c r="AI24" s="1255">
        <v>6.4198008149459793E-2</v>
      </c>
      <c r="AJ24" s="1255">
        <v>3.9794154117914343E-2</v>
      </c>
      <c r="AK24" s="1225"/>
      <c r="AL24" s="1225"/>
      <c r="AM24" s="1655"/>
      <c r="AN24" s="1256">
        <v>0.48547079999999998</v>
      </c>
      <c r="AO24" s="1256">
        <v>0.72820620000000003</v>
      </c>
      <c r="AP24" s="1256">
        <v>0.97094159999999996</v>
      </c>
      <c r="AQ24" s="1256">
        <v>1.2136769999999999</v>
      </c>
      <c r="AR24" s="1256">
        <v>1.4564124000000001</v>
      </c>
      <c r="AS24" s="1655"/>
      <c r="AT24" s="1655"/>
      <c r="AU24" s="1655"/>
      <c r="AV24" s="1655"/>
      <c r="AW24" s="1655"/>
      <c r="AX24" s="1655"/>
      <c r="AY24" s="1655"/>
      <c r="AZ24" s="1655"/>
      <c r="BA24" s="1655"/>
      <c r="BB24" s="1655"/>
      <c r="BC24" s="1655"/>
      <c r="BD24" s="1657"/>
      <c r="BE24" s="1657"/>
      <c r="BF24" s="1657"/>
      <c r="BG24" s="1657"/>
      <c r="BH24" s="1657"/>
      <c r="BI24" s="1657"/>
      <c r="BJ24" s="1265">
        <v>0.12252985575704445</v>
      </c>
      <c r="BK24" s="1265">
        <v>6.3524214531443621E-2</v>
      </c>
      <c r="BL24" s="1265">
        <v>3.9454613553768315E-2</v>
      </c>
      <c r="BM24" s="1225"/>
      <c r="BN24" s="1117"/>
      <c r="BO24" s="1250">
        <v>2</v>
      </c>
      <c r="BP24" s="1250">
        <v>0</v>
      </c>
      <c r="BQ24" s="1250">
        <v>0</v>
      </c>
      <c r="BR24" s="1250">
        <v>0</v>
      </c>
      <c r="BS24" s="1250">
        <v>6</v>
      </c>
      <c r="BT24" s="1117"/>
      <c r="BU24" s="1117"/>
      <c r="BV24" s="1117"/>
      <c r="BW24" s="1117"/>
      <c r="BX24" s="1117"/>
      <c r="BY24" s="1153"/>
      <c r="BZ24" s="1117"/>
      <c r="CA24" s="1117"/>
      <c r="CB24" s="1117"/>
      <c r="CC24" s="1117"/>
      <c r="CD24" s="1117"/>
      <c r="CE24" s="1117"/>
      <c r="CF24" s="1117"/>
      <c r="CG24" s="1155"/>
      <c r="CH24" s="1117"/>
      <c r="CI24" s="1117"/>
      <c r="CJ24" s="1150"/>
      <c r="CK24" s="1235">
        <v>49460.881514574299</v>
      </c>
      <c r="CL24" s="1235">
        <v>130969.28495903753</v>
      </c>
      <c r="CM24" s="1235">
        <v>224650.83352638819</v>
      </c>
      <c r="CN24" s="1225"/>
      <c r="CO24" s="1220">
        <f t="shared" si="24"/>
        <v>0</v>
      </c>
      <c r="CP24" s="1220">
        <f t="shared" si="24"/>
        <v>357.44501361924</v>
      </c>
      <c r="CQ24" s="1220">
        <f t="shared" si="24"/>
        <v>0</v>
      </c>
      <c r="CR24" s="1220">
        <f t="shared" si="24"/>
        <v>0</v>
      </c>
      <c r="CS24" s="1220">
        <f t="shared" si="24"/>
        <v>0</v>
      </c>
      <c r="CT24" s="1220">
        <f t="shared" si="24"/>
        <v>3217.0051225731595</v>
      </c>
      <c r="CU24" s="1220">
        <f t="shared" si="24"/>
        <v>0</v>
      </c>
      <c r="CV24" s="1220">
        <f t="shared" si="24"/>
        <v>0</v>
      </c>
      <c r="CW24" s="1220">
        <f t="shared" si="24"/>
        <v>0</v>
      </c>
      <c r="CX24" s="1220">
        <f t="shared" si="24"/>
        <v>0</v>
      </c>
      <c r="CY24" s="1220">
        <f t="shared" si="25"/>
        <v>0</v>
      </c>
      <c r="CZ24" s="1220">
        <f t="shared" si="25"/>
        <v>0</v>
      </c>
      <c r="DA24" s="1220">
        <f t="shared" si="25"/>
        <v>0</v>
      </c>
      <c r="DB24" s="1220">
        <f t="shared" si="25"/>
        <v>0</v>
      </c>
      <c r="DC24" s="1220">
        <f t="shared" si="25"/>
        <v>0</v>
      </c>
      <c r="DD24" s="1220">
        <f t="shared" si="25"/>
        <v>0</v>
      </c>
      <c r="DE24" s="1220">
        <f t="shared" si="25"/>
        <v>0</v>
      </c>
      <c r="DF24" s="1220">
        <f t="shared" si="25"/>
        <v>0</v>
      </c>
      <c r="DG24" s="1220">
        <f t="shared" si="25"/>
        <v>0</v>
      </c>
      <c r="DH24" s="1220">
        <f t="shared" si="25"/>
        <v>0</v>
      </c>
      <c r="DI24" s="1220">
        <f t="shared" si="26"/>
        <v>0</v>
      </c>
      <c r="DJ24" s="1220">
        <f t="shared" si="26"/>
        <v>0</v>
      </c>
      <c r="DK24" s="1220">
        <f t="shared" si="26"/>
        <v>0</v>
      </c>
      <c r="DL24" s="1220">
        <f t="shared" si="26"/>
        <v>6112.589881362951</v>
      </c>
      <c r="DM24" s="1220">
        <f t="shared" si="26"/>
        <v>8407.9672231292134</v>
      </c>
      <c r="DN24" s="1220">
        <f t="shared" si="26"/>
        <v>8939.7898920670104</v>
      </c>
      <c r="DO24" s="1196">
        <f t="shared" si="27"/>
        <v>27034.797132751577</v>
      </c>
      <c r="DP24" s="1251"/>
      <c r="DQ24" s="1220">
        <f t="shared" si="28"/>
        <v>0</v>
      </c>
      <c r="DR24" s="1220">
        <f t="shared" si="28"/>
        <v>354.39368400000001</v>
      </c>
      <c r="DS24" s="1220">
        <f t="shared" si="28"/>
        <v>0</v>
      </c>
      <c r="DT24" s="1220">
        <f t="shared" si="28"/>
        <v>0</v>
      </c>
      <c r="DU24" s="1220">
        <f t="shared" si="28"/>
        <v>0</v>
      </c>
      <c r="DV24" s="1220">
        <f t="shared" si="28"/>
        <v>3189.5431560000006</v>
      </c>
      <c r="DW24" s="1220">
        <f t="shared" si="28"/>
        <v>0</v>
      </c>
      <c r="DX24" s="1220">
        <f t="shared" si="28"/>
        <v>0</v>
      </c>
      <c r="DY24" s="1220">
        <f t="shared" si="28"/>
        <v>0</v>
      </c>
      <c r="DZ24" s="1220">
        <f t="shared" si="28"/>
        <v>0</v>
      </c>
      <c r="EA24" s="1220">
        <f t="shared" si="29"/>
        <v>0</v>
      </c>
      <c r="EB24" s="1220">
        <f t="shared" si="29"/>
        <v>0</v>
      </c>
      <c r="EC24" s="1220">
        <f t="shared" si="29"/>
        <v>0</v>
      </c>
      <c r="ED24" s="1220">
        <f t="shared" si="29"/>
        <v>0</v>
      </c>
      <c r="EE24" s="1220">
        <f t="shared" si="29"/>
        <v>0</v>
      </c>
      <c r="EF24" s="1220">
        <f t="shared" si="29"/>
        <v>0</v>
      </c>
      <c r="EG24" s="1220">
        <f t="shared" si="29"/>
        <v>0</v>
      </c>
      <c r="EH24" s="1220">
        <f t="shared" si="29"/>
        <v>0</v>
      </c>
      <c r="EI24" s="1220">
        <f t="shared" si="29"/>
        <v>0</v>
      </c>
      <c r="EJ24" s="1220">
        <f t="shared" si="29"/>
        <v>0</v>
      </c>
      <c r="EK24" s="1220">
        <f t="shared" si="30"/>
        <v>0</v>
      </c>
      <c r="EL24" s="1220">
        <f t="shared" si="30"/>
        <v>0</v>
      </c>
      <c r="EM24" s="1220">
        <f t="shared" si="30"/>
        <v>0</v>
      </c>
      <c r="EN24" s="1220">
        <f t="shared" si="30"/>
        <v>6060.4346775970553</v>
      </c>
      <c r="EO24" s="1220">
        <f t="shared" si="30"/>
        <v>8319.7209547676721</v>
      </c>
      <c r="EP24" s="1220">
        <f t="shared" si="30"/>
        <v>8863.5118213155856</v>
      </c>
      <c r="EQ24" s="1194">
        <f t="shared" si="31"/>
        <v>26787.604293680313</v>
      </c>
      <c r="ER24" s="1432">
        <f t="shared" si="32"/>
        <v>8</v>
      </c>
      <c r="ES24" s="1097">
        <f t="shared" si="20"/>
        <v>405081</v>
      </c>
    </row>
    <row r="25" spans="1:149" s="1125" customFormat="1">
      <c r="A25" s="1190" t="s">
        <v>1193</v>
      </c>
      <c r="B25" s="1234" t="s">
        <v>621</v>
      </c>
      <c r="C25" s="1234" t="s">
        <v>621</v>
      </c>
      <c r="D25" s="1234" t="s">
        <v>132</v>
      </c>
      <c r="E25" s="1234" t="s">
        <v>273</v>
      </c>
      <c r="F25" s="1234" t="s">
        <v>249</v>
      </c>
      <c r="G25" s="1234" t="s">
        <v>608</v>
      </c>
      <c r="H25" s="1230" t="s">
        <v>250</v>
      </c>
      <c r="I25" s="1225"/>
      <c r="J25" s="1225"/>
      <c r="K25" s="1151"/>
      <c r="L25" s="1254">
        <v>0.489650703588</v>
      </c>
      <c r="M25" s="1254">
        <v>0.734476055382</v>
      </c>
      <c r="N25" s="1254">
        <v>0.979301407176</v>
      </c>
      <c r="O25" s="1254">
        <v>1.22412675897</v>
      </c>
      <c r="P25" s="1254">
        <v>1.468952110764</v>
      </c>
      <c r="Q25" s="1151"/>
      <c r="R25" s="1151"/>
      <c r="S25" s="1146"/>
      <c r="T25" s="1146"/>
      <c r="U25" s="1146"/>
      <c r="V25" s="1146"/>
      <c r="W25" s="1146"/>
      <c r="X25" s="1146"/>
      <c r="Y25" s="1146"/>
      <c r="Z25" s="1146"/>
      <c r="AA25" s="1146"/>
      <c r="AB25" s="1146"/>
      <c r="AC25" s="1146"/>
      <c r="AD25" s="1255">
        <v>6.930410844698863E-2</v>
      </c>
      <c r="AE25" s="1147"/>
      <c r="AF25" s="1147"/>
      <c r="AG25" s="1147"/>
      <c r="AH25" s="1147"/>
      <c r="AI25" s="1147"/>
      <c r="AJ25" s="1147"/>
      <c r="AK25" s="1225"/>
      <c r="AL25" s="1225"/>
      <c r="AM25" s="1655"/>
      <c r="AN25" s="1256">
        <v>0.48547079999999998</v>
      </c>
      <c r="AO25" s="1256">
        <v>0.72820620000000003</v>
      </c>
      <c r="AP25" s="1256">
        <v>0.97094159999999996</v>
      </c>
      <c r="AQ25" s="1256">
        <v>1.2136769999999999</v>
      </c>
      <c r="AR25" s="1256">
        <v>1.4564124000000001</v>
      </c>
      <c r="AS25" s="1655"/>
      <c r="AT25" s="1655"/>
      <c r="AU25" s="1655"/>
      <c r="AV25" s="1655"/>
      <c r="AW25" s="1655"/>
      <c r="AX25" s="1655"/>
      <c r="AY25" s="1655"/>
      <c r="AZ25" s="1655"/>
      <c r="BA25" s="1655"/>
      <c r="BB25" s="1655"/>
      <c r="BC25" s="1655"/>
      <c r="BD25" s="1657"/>
      <c r="BE25" s="1657"/>
      <c r="BF25" s="1265">
        <v>6.8660884484258083E-2</v>
      </c>
      <c r="BG25" s="1657"/>
      <c r="BH25" s="1657"/>
      <c r="BI25" s="1657"/>
      <c r="BJ25" s="1657"/>
      <c r="BK25" s="1657"/>
      <c r="BL25" s="1657"/>
      <c r="BM25" s="1225"/>
      <c r="BN25" s="1117"/>
      <c r="BO25" s="1250">
        <v>583</v>
      </c>
      <c r="BP25" s="1250">
        <v>9330</v>
      </c>
      <c r="BQ25" s="1250">
        <v>3671</v>
      </c>
      <c r="BR25" s="1250">
        <v>1529</v>
      </c>
      <c r="BS25" s="1250">
        <v>989</v>
      </c>
      <c r="BT25" s="1117"/>
      <c r="BU25" s="1117"/>
      <c r="BV25" s="1117"/>
      <c r="BW25" s="1117"/>
      <c r="BX25" s="1117"/>
      <c r="BY25" s="1153"/>
      <c r="BZ25" s="1117"/>
      <c r="CA25" s="1117"/>
      <c r="CB25" s="1117"/>
      <c r="CC25" s="1117"/>
      <c r="CD25" s="1117"/>
      <c r="CE25" s="1117"/>
      <c r="CF25" s="1117"/>
      <c r="CG25" s="1235">
        <v>668223258</v>
      </c>
      <c r="CH25" s="1117"/>
      <c r="CI25" s="1117"/>
      <c r="CJ25" s="1150"/>
      <c r="CK25" s="1150"/>
      <c r="CL25" s="1150"/>
      <c r="CM25" s="1150"/>
      <c r="CN25" s="1225"/>
      <c r="CO25" s="1220">
        <f t="shared" si="24"/>
        <v>0</v>
      </c>
      <c r="CP25" s="1220">
        <f t="shared" si="24"/>
        <v>104195.22147000847</v>
      </c>
      <c r="CQ25" s="1220">
        <f t="shared" si="24"/>
        <v>2501221.4828006318</v>
      </c>
      <c r="CR25" s="1220">
        <f t="shared" si="24"/>
        <v>1312180.64499623</v>
      </c>
      <c r="CS25" s="1220">
        <f t="shared" si="24"/>
        <v>683166.78227977245</v>
      </c>
      <c r="CT25" s="1220">
        <f t="shared" si="24"/>
        <v>530269.67770414252</v>
      </c>
      <c r="CU25" s="1220">
        <f t="shared" si="24"/>
        <v>0</v>
      </c>
      <c r="CV25" s="1220">
        <f t="shared" si="24"/>
        <v>0</v>
      </c>
      <c r="CW25" s="1220">
        <f t="shared" si="24"/>
        <v>0</v>
      </c>
      <c r="CX25" s="1220">
        <f t="shared" si="24"/>
        <v>0</v>
      </c>
      <c r="CY25" s="1220">
        <f t="shared" si="25"/>
        <v>0</v>
      </c>
      <c r="CZ25" s="1220">
        <f t="shared" si="25"/>
        <v>0</v>
      </c>
      <c r="DA25" s="1220">
        <f t="shared" si="25"/>
        <v>0</v>
      </c>
      <c r="DB25" s="1220">
        <f t="shared" si="25"/>
        <v>0</v>
      </c>
      <c r="DC25" s="1220">
        <f t="shared" si="25"/>
        <v>0</v>
      </c>
      <c r="DD25" s="1220">
        <f t="shared" si="25"/>
        <v>0</v>
      </c>
      <c r="DE25" s="1220">
        <f t="shared" si="25"/>
        <v>0</v>
      </c>
      <c r="DF25" s="1220">
        <f t="shared" si="25"/>
        <v>0</v>
      </c>
      <c r="DG25" s="1220">
        <f t="shared" si="25"/>
        <v>0</v>
      </c>
      <c r="DH25" s="1220">
        <f t="shared" si="25"/>
        <v>46310617.139232062</v>
      </c>
      <c r="DI25" s="1220">
        <f t="shared" si="26"/>
        <v>0</v>
      </c>
      <c r="DJ25" s="1220">
        <f t="shared" si="26"/>
        <v>0</v>
      </c>
      <c r="DK25" s="1220">
        <f t="shared" si="26"/>
        <v>0</v>
      </c>
      <c r="DL25" s="1220">
        <f t="shared" si="26"/>
        <v>0</v>
      </c>
      <c r="DM25" s="1220">
        <f t="shared" si="26"/>
        <v>0</v>
      </c>
      <c r="DN25" s="1220">
        <f t="shared" si="26"/>
        <v>0</v>
      </c>
      <c r="DO25" s="1196">
        <f t="shared" si="27"/>
        <v>51441650.948482849</v>
      </c>
      <c r="DP25" s="1251"/>
      <c r="DQ25" s="1220">
        <f t="shared" si="28"/>
        <v>0</v>
      </c>
      <c r="DR25" s="1220">
        <f t="shared" si="28"/>
        <v>103305.75888599998</v>
      </c>
      <c r="DS25" s="1220">
        <f t="shared" si="28"/>
        <v>2479869.8037900003</v>
      </c>
      <c r="DT25" s="1220">
        <f t="shared" si="28"/>
        <v>1300979.2139639999</v>
      </c>
      <c r="DU25" s="1220">
        <f t="shared" si="28"/>
        <v>677334.92854499992</v>
      </c>
      <c r="DV25" s="1220">
        <f t="shared" si="28"/>
        <v>525743.03021400003</v>
      </c>
      <c r="DW25" s="1220">
        <f t="shared" si="28"/>
        <v>0</v>
      </c>
      <c r="DX25" s="1220">
        <f t="shared" si="28"/>
        <v>0</v>
      </c>
      <c r="DY25" s="1220">
        <f t="shared" si="28"/>
        <v>0</v>
      </c>
      <c r="DZ25" s="1220">
        <f t="shared" si="28"/>
        <v>0</v>
      </c>
      <c r="EA25" s="1220">
        <f t="shared" si="29"/>
        <v>0</v>
      </c>
      <c r="EB25" s="1220">
        <f t="shared" si="29"/>
        <v>0</v>
      </c>
      <c r="EC25" s="1220">
        <f t="shared" si="29"/>
        <v>0</v>
      </c>
      <c r="ED25" s="1220">
        <f t="shared" si="29"/>
        <v>0</v>
      </c>
      <c r="EE25" s="1220">
        <f t="shared" si="29"/>
        <v>0</v>
      </c>
      <c r="EF25" s="1220">
        <f t="shared" si="29"/>
        <v>0</v>
      </c>
      <c r="EG25" s="1220">
        <f t="shared" si="29"/>
        <v>0</v>
      </c>
      <c r="EH25" s="1220">
        <f t="shared" si="29"/>
        <v>0</v>
      </c>
      <c r="EI25" s="1220">
        <f t="shared" si="29"/>
        <v>0</v>
      </c>
      <c r="EJ25" s="1220">
        <f t="shared" si="29"/>
        <v>45880799.927232586</v>
      </c>
      <c r="EK25" s="1220">
        <f t="shared" si="30"/>
        <v>0</v>
      </c>
      <c r="EL25" s="1220">
        <f t="shared" si="30"/>
        <v>0</v>
      </c>
      <c r="EM25" s="1220">
        <f t="shared" si="30"/>
        <v>0</v>
      </c>
      <c r="EN25" s="1220">
        <f t="shared" si="30"/>
        <v>0</v>
      </c>
      <c r="EO25" s="1220">
        <f t="shared" si="30"/>
        <v>0</v>
      </c>
      <c r="EP25" s="1220">
        <f t="shared" si="30"/>
        <v>0</v>
      </c>
      <c r="EQ25" s="1194">
        <f t="shared" si="31"/>
        <v>50968032.662631586</v>
      </c>
      <c r="ER25" s="1432">
        <f t="shared" si="32"/>
        <v>16102</v>
      </c>
      <c r="ES25" s="1097">
        <f t="shared" si="20"/>
        <v>668223258</v>
      </c>
    </row>
    <row r="26" spans="1:149" s="1125" customFormat="1">
      <c r="A26" s="1190"/>
      <c r="B26" s="1234" t="s">
        <v>220</v>
      </c>
      <c r="C26" s="1234" t="s">
        <v>220</v>
      </c>
      <c r="D26" s="1234" t="s">
        <v>132</v>
      </c>
      <c r="E26" s="1234" t="s">
        <v>273</v>
      </c>
      <c r="F26" s="1234" t="s">
        <v>249</v>
      </c>
      <c r="G26" s="1234" t="s">
        <v>609</v>
      </c>
      <c r="H26" s="1230" t="s">
        <v>250</v>
      </c>
      <c r="I26" s="1225"/>
      <c r="J26" s="1225"/>
      <c r="K26" s="1254">
        <v>0.460726189452</v>
      </c>
      <c r="L26" s="1151"/>
      <c r="M26" s="1151"/>
      <c r="N26" s="1151"/>
      <c r="O26" s="1151"/>
      <c r="P26" s="1151"/>
      <c r="Q26" s="1151"/>
      <c r="R26" s="1151"/>
      <c r="S26" s="1146"/>
      <c r="T26" s="1146"/>
      <c r="U26" s="1146"/>
      <c r="V26" s="1146"/>
      <c r="W26" s="1146"/>
      <c r="X26" s="1255">
        <v>6.5374469305794607</v>
      </c>
      <c r="Y26" s="1146"/>
      <c r="Z26" s="1146"/>
      <c r="AA26" s="1146"/>
      <c r="AB26" s="1146"/>
      <c r="AC26" s="1146"/>
      <c r="AD26" s="1255">
        <v>3.5516341194784543E-2</v>
      </c>
      <c r="AE26" s="1147"/>
      <c r="AF26" s="1147"/>
      <c r="AG26" s="1147"/>
      <c r="AH26" s="1147"/>
      <c r="AI26" s="1147"/>
      <c r="AJ26" s="1147"/>
      <c r="AK26" s="1225"/>
      <c r="AL26" s="1225"/>
      <c r="AM26" s="1256">
        <v>0.45679320000000001</v>
      </c>
      <c r="AN26" s="1655"/>
      <c r="AO26" s="1655"/>
      <c r="AP26" s="1655"/>
      <c r="AQ26" s="1655"/>
      <c r="AR26" s="1655"/>
      <c r="AS26" s="1655"/>
      <c r="AT26" s="1655"/>
      <c r="AU26" s="1655"/>
      <c r="AV26" s="1655"/>
      <c r="AW26" s="1655"/>
      <c r="AX26" s="1655"/>
      <c r="AY26" s="1655"/>
      <c r="AZ26" s="1256">
        <v>6.4816666666666665</v>
      </c>
      <c r="BA26" s="1655"/>
      <c r="BB26" s="1655"/>
      <c r="BC26" s="1655"/>
      <c r="BD26" s="1657"/>
      <c r="BE26" s="1657"/>
      <c r="BF26" s="1265">
        <v>3.4368932900609453E-2</v>
      </c>
      <c r="BG26" s="1657"/>
      <c r="BH26" s="1657"/>
      <c r="BI26" s="1657"/>
      <c r="BJ26" s="1657"/>
      <c r="BK26" s="1657"/>
      <c r="BL26" s="1657"/>
      <c r="BM26" s="1225"/>
      <c r="BN26" s="1250">
        <v>986</v>
      </c>
      <c r="BO26" s="1117"/>
      <c r="BP26" s="1117"/>
      <c r="BQ26" s="1117"/>
      <c r="BR26" s="1117"/>
      <c r="BS26" s="1117"/>
      <c r="BT26" s="1117"/>
      <c r="BU26" s="1117"/>
      <c r="BV26" s="1117"/>
      <c r="BW26" s="1117"/>
      <c r="BX26" s="1117"/>
      <c r="BY26" s="1153"/>
      <c r="BZ26" s="1117"/>
      <c r="CA26" s="1235">
        <v>175218</v>
      </c>
      <c r="CB26" s="1117"/>
      <c r="CC26" s="1117"/>
      <c r="CD26" s="1117"/>
      <c r="CE26" s="1117"/>
      <c r="CF26" s="1117"/>
      <c r="CG26" s="1235">
        <v>63816401</v>
      </c>
      <c r="CH26" s="1155"/>
      <c r="CI26" s="1155"/>
      <c r="CJ26" s="1150"/>
      <c r="CK26" s="1150"/>
      <c r="CL26" s="1150"/>
      <c r="CM26" s="1150"/>
      <c r="CN26" s="1225"/>
      <c r="CO26" s="1220">
        <f t="shared" si="24"/>
        <v>165810.74832188027</v>
      </c>
      <c r="CP26" s="1220">
        <f t="shared" si="24"/>
        <v>0</v>
      </c>
      <c r="CQ26" s="1220">
        <f t="shared" si="24"/>
        <v>0</v>
      </c>
      <c r="CR26" s="1220">
        <f t="shared" si="24"/>
        <v>0</v>
      </c>
      <c r="CS26" s="1220">
        <f t="shared" si="24"/>
        <v>0</v>
      </c>
      <c r="CT26" s="1220">
        <f t="shared" si="24"/>
        <v>0</v>
      </c>
      <c r="CU26" s="1220">
        <f t="shared" si="24"/>
        <v>0</v>
      </c>
      <c r="CV26" s="1220">
        <f t="shared" si="24"/>
        <v>0</v>
      </c>
      <c r="CW26" s="1220">
        <f t="shared" si="24"/>
        <v>0</v>
      </c>
      <c r="CX26" s="1220">
        <f t="shared" si="24"/>
        <v>0</v>
      </c>
      <c r="CY26" s="1220">
        <f t="shared" si="25"/>
        <v>0</v>
      </c>
      <c r="CZ26" s="1220">
        <f t="shared" si="25"/>
        <v>0</v>
      </c>
      <c r="DA26" s="1220">
        <f t="shared" si="25"/>
        <v>0</v>
      </c>
      <c r="DB26" s="1220">
        <f t="shared" si="25"/>
        <v>1145478.3762822719</v>
      </c>
      <c r="DC26" s="1220">
        <f t="shared" si="25"/>
        <v>0</v>
      </c>
      <c r="DD26" s="1220">
        <f t="shared" si="25"/>
        <v>0</v>
      </c>
      <c r="DE26" s="1220">
        <f t="shared" si="25"/>
        <v>0</v>
      </c>
      <c r="DF26" s="1220">
        <f t="shared" si="25"/>
        <v>0</v>
      </c>
      <c r="DG26" s="1220">
        <f t="shared" si="25"/>
        <v>0</v>
      </c>
      <c r="DH26" s="1220">
        <f t="shared" si="25"/>
        <v>2266525.0717391893</v>
      </c>
      <c r="DI26" s="1220">
        <f t="shared" si="26"/>
        <v>0</v>
      </c>
      <c r="DJ26" s="1220">
        <f t="shared" si="26"/>
        <v>0</v>
      </c>
      <c r="DK26" s="1220">
        <f t="shared" si="26"/>
        <v>0</v>
      </c>
      <c r="DL26" s="1220">
        <f t="shared" si="26"/>
        <v>0</v>
      </c>
      <c r="DM26" s="1220">
        <f t="shared" si="26"/>
        <v>0</v>
      </c>
      <c r="DN26" s="1220">
        <f t="shared" si="26"/>
        <v>0</v>
      </c>
      <c r="DO26" s="1196">
        <f t="shared" si="27"/>
        <v>3577814.1963433418</v>
      </c>
      <c r="DP26" s="1251"/>
      <c r="DQ26" s="1220">
        <f t="shared" si="28"/>
        <v>164395.304748</v>
      </c>
      <c r="DR26" s="1220">
        <f t="shared" si="28"/>
        <v>0</v>
      </c>
      <c r="DS26" s="1220">
        <f t="shared" si="28"/>
        <v>0</v>
      </c>
      <c r="DT26" s="1220">
        <f t="shared" si="28"/>
        <v>0</v>
      </c>
      <c r="DU26" s="1220">
        <f t="shared" si="28"/>
        <v>0</v>
      </c>
      <c r="DV26" s="1220">
        <f t="shared" si="28"/>
        <v>0</v>
      </c>
      <c r="DW26" s="1220">
        <f t="shared" si="28"/>
        <v>0</v>
      </c>
      <c r="DX26" s="1220">
        <f t="shared" si="28"/>
        <v>0</v>
      </c>
      <c r="DY26" s="1220">
        <f t="shared" si="28"/>
        <v>0</v>
      </c>
      <c r="DZ26" s="1220">
        <f t="shared" si="28"/>
        <v>0</v>
      </c>
      <c r="EA26" s="1220">
        <f t="shared" si="29"/>
        <v>0</v>
      </c>
      <c r="EB26" s="1220">
        <f t="shared" si="29"/>
        <v>0</v>
      </c>
      <c r="EC26" s="1220">
        <f t="shared" si="29"/>
        <v>0</v>
      </c>
      <c r="ED26" s="1220">
        <f t="shared" si="29"/>
        <v>1135704.67</v>
      </c>
      <c r="EE26" s="1220">
        <f t="shared" si="29"/>
        <v>0</v>
      </c>
      <c r="EF26" s="1220">
        <f t="shared" si="29"/>
        <v>0</v>
      </c>
      <c r="EG26" s="1220">
        <f t="shared" si="29"/>
        <v>0</v>
      </c>
      <c r="EH26" s="1220">
        <f t="shared" si="29"/>
        <v>0</v>
      </c>
      <c r="EI26" s="1220">
        <f t="shared" si="29"/>
        <v>0</v>
      </c>
      <c r="EJ26" s="1220">
        <f t="shared" si="29"/>
        <v>2193301.603927386</v>
      </c>
      <c r="EK26" s="1220">
        <f t="shared" si="30"/>
        <v>0</v>
      </c>
      <c r="EL26" s="1220">
        <f t="shared" si="30"/>
        <v>0</v>
      </c>
      <c r="EM26" s="1220">
        <f t="shared" si="30"/>
        <v>0</v>
      </c>
      <c r="EN26" s="1220">
        <f t="shared" si="30"/>
        <v>0</v>
      </c>
      <c r="EO26" s="1220">
        <f t="shared" si="30"/>
        <v>0</v>
      </c>
      <c r="EP26" s="1220">
        <f t="shared" si="30"/>
        <v>0</v>
      </c>
      <c r="EQ26" s="1194">
        <f t="shared" si="31"/>
        <v>3493401.578675386</v>
      </c>
      <c r="ER26" s="1432">
        <f t="shared" si="32"/>
        <v>986</v>
      </c>
      <c r="ES26" s="1097">
        <f t="shared" si="20"/>
        <v>63816401</v>
      </c>
    </row>
    <row r="27" spans="1:149" s="1125" customFormat="1">
      <c r="A27" s="1190" t="s">
        <v>1193</v>
      </c>
      <c r="B27" s="1234" t="s">
        <v>561</v>
      </c>
      <c r="C27" s="1234" t="s">
        <v>561</v>
      </c>
      <c r="D27" s="1234" t="s">
        <v>132</v>
      </c>
      <c r="E27" s="1234" t="s">
        <v>273</v>
      </c>
      <c r="F27" s="1234" t="s">
        <v>249</v>
      </c>
      <c r="G27" s="1234" t="s">
        <v>610</v>
      </c>
      <c r="H27" s="1230" t="s">
        <v>250</v>
      </c>
      <c r="I27" s="1225"/>
      <c r="J27" s="1225"/>
      <c r="K27" s="1254">
        <v>0.47808113999999996</v>
      </c>
      <c r="L27" s="1151"/>
      <c r="M27" s="1151"/>
      <c r="N27" s="1151"/>
      <c r="O27" s="1151"/>
      <c r="P27" s="1151"/>
      <c r="Q27" s="1151"/>
      <c r="R27" s="1151"/>
      <c r="S27" s="1146"/>
      <c r="T27" s="1146"/>
      <c r="U27" s="1146"/>
      <c r="V27" s="1146"/>
      <c r="W27" s="1146"/>
      <c r="X27" s="1146"/>
      <c r="Y27" s="1255">
        <v>0.69950682157200228</v>
      </c>
      <c r="Z27" s="1146"/>
      <c r="AA27" s="1146"/>
      <c r="AB27" s="1146"/>
      <c r="AC27" s="1146"/>
      <c r="AD27" s="1255">
        <v>6.1800459552024609E-2</v>
      </c>
      <c r="AE27" s="1147"/>
      <c r="AF27" s="1147"/>
      <c r="AG27" s="1147"/>
      <c r="AH27" s="1147"/>
      <c r="AI27" s="1147"/>
      <c r="AJ27" s="1147"/>
      <c r="AK27" s="1225"/>
      <c r="AL27" s="1225"/>
      <c r="AM27" s="1256">
        <v>0.47399999999999998</v>
      </c>
      <c r="AN27" s="1655"/>
      <c r="AO27" s="1655"/>
      <c r="AP27" s="1655"/>
      <c r="AQ27" s="1655"/>
      <c r="AR27" s="1655"/>
      <c r="AS27" s="1655"/>
      <c r="AT27" s="1655"/>
      <c r="AU27" s="1655"/>
      <c r="AV27" s="1655"/>
      <c r="AW27" s="1655"/>
      <c r="AX27" s="1655"/>
      <c r="AY27" s="1655"/>
      <c r="AZ27" s="1655"/>
      <c r="BA27" s="1256">
        <v>0.64816666666666667</v>
      </c>
      <c r="BB27" s="1655"/>
      <c r="BC27" s="1655"/>
      <c r="BD27" s="1657"/>
      <c r="BE27" s="1657"/>
      <c r="BF27" s="1265">
        <v>6.2197257345162058E-2</v>
      </c>
      <c r="BG27" s="1657"/>
      <c r="BH27" s="1657"/>
      <c r="BI27" s="1657"/>
      <c r="BJ27" s="1657"/>
      <c r="BK27" s="1657"/>
      <c r="BL27" s="1657"/>
      <c r="BM27" s="1225"/>
      <c r="BN27" s="1250">
        <v>21767.677717543615</v>
      </c>
      <c r="BO27" s="1117"/>
      <c r="BP27" s="1117"/>
      <c r="BQ27" s="1117"/>
      <c r="BR27" s="1117"/>
      <c r="BS27" s="1117"/>
      <c r="BT27" s="1117"/>
      <c r="BU27" s="1117"/>
      <c r="BV27" s="1117"/>
      <c r="BW27" s="1117"/>
      <c r="BX27" s="1117"/>
      <c r="BY27" s="1153"/>
      <c r="BZ27" s="1117"/>
      <c r="CA27" s="1117"/>
      <c r="CB27" s="1235">
        <v>1768027.1190347841</v>
      </c>
      <c r="CC27" s="1117"/>
      <c r="CD27" s="1117"/>
      <c r="CE27" s="1117"/>
      <c r="CF27" s="1117"/>
      <c r="CG27" s="1235">
        <v>360732275.10842729</v>
      </c>
      <c r="CH27" s="1155"/>
      <c r="CI27" s="1155"/>
      <c r="CJ27" s="1150"/>
      <c r="CK27" s="1150"/>
      <c r="CL27" s="1150"/>
      <c r="CM27" s="1150"/>
      <c r="CN27" s="1225"/>
      <c r="CO27" s="1220">
        <f t="shared" si="24"/>
        <v>3798451.4050998846</v>
      </c>
      <c r="CP27" s="1220">
        <f t="shared" si="24"/>
        <v>0</v>
      </c>
      <c r="CQ27" s="1220">
        <f t="shared" si="24"/>
        <v>0</v>
      </c>
      <c r="CR27" s="1220">
        <f t="shared" si="24"/>
        <v>0</v>
      </c>
      <c r="CS27" s="1220">
        <f t="shared" si="24"/>
        <v>0</v>
      </c>
      <c r="CT27" s="1220">
        <f t="shared" si="24"/>
        <v>0</v>
      </c>
      <c r="CU27" s="1220">
        <f t="shared" si="24"/>
        <v>0</v>
      </c>
      <c r="CV27" s="1220">
        <f t="shared" si="24"/>
        <v>0</v>
      </c>
      <c r="CW27" s="1220">
        <f t="shared" si="24"/>
        <v>0</v>
      </c>
      <c r="CX27" s="1220">
        <f t="shared" si="24"/>
        <v>0</v>
      </c>
      <c r="CY27" s="1220">
        <f t="shared" si="25"/>
        <v>0</v>
      </c>
      <c r="CZ27" s="1220">
        <f t="shared" si="25"/>
        <v>0</v>
      </c>
      <c r="DA27" s="1220">
        <f t="shared" si="25"/>
        <v>0</v>
      </c>
      <c r="DB27" s="1220">
        <f t="shared" si="25"/>
        <v>0</v>
      </c>
      <c r="DC27" s="1220">
        <f t="shared" si="25"/>
        <v>1236747.030489126</v>
      </c>
      <c r="DD27" s="1220">
        <f t="shared" si="25"/>
        <v>0</v>
      </c>
      <c r="DE27" s="1220">
        <f t="shared" si="25"/>
        <v>0</v>
      </c>
      <c r="DF27" s="1220">
        <f t="shared" si="25"/>
        <v>0</v>
      </c>
      <c r="DG27" s="1220">
        <f t="shared" si="25"/>
        <v>0</v>
      </c>
      <c r="DH27" s="1220">
        <f t="shared" si="25"/>
        <v>22293420.376948174</v>
      </c>
      <c r="DI27" s="1220">
        <f t="shared" si="26"/>
        <v>0</v>
      </c>
      <c r="DJ27" s="1220">
        <f t="shared" si="26"/>
        <v>0</v>
      </c>
      <c r="DK27" s="1220">
        <f t="shared" si="26"/>
        <v>0</v>
      </c>
      <c r="DL27" s="1220">
        <f t="shared" si="26"/>
        <v>0</v>
      </c>
      <c r="DM27" s="1220">
        <f t="shared" si="26"/>
        <v>0</v>
      </c>
      <c r="DN27" s="1220">
        <f t="shared" si="26"/>
        <v>0</v>
      </c>
      <c r="DO27" s="1196">
        <f t="shared" si="27"/>
        <v>27328618.812537186</v>
      </c>
      <c r="DP27" s="1251"/>
      <c r="DQ27" s="1220">
        <f t="shared" si="28"/>
        <v>3766025.9219122203</v>
      </c>
      <c r="DR27" s="1220">
        <f t="shared" si="28"/>
        <v>0</v>
      </c>
      <c r="DS27" s="1220">
        <f t="shared" si="28"/>
        <v>0</v>
      </c>
      <c r="DT27" s="1220">
        <f t="shared" si="28"/>
        <v>0</v>
      </c>
      <c r="DU27" s="1220">
        <f t="shared" si="28"/>
        <v>0</v>
      </c>
      <c r="DV27" s="1220">
        <f t="shared" si="28"/>
        <v>0</v>
      </c>
      <c r="DW27" s="1220">
        <f t="shared" si="28"/>
        <v>0</v>
      </c>
      <c r="DX27" s="1220">
        <f t="shared" si="28"/>
        <v>0</v>
      </c>
      <c r="DY27" s="1220">
        <f t="shared" si="28"/>
        <v>0</v>
      </c>
      <c r="DZ27" s="1220">
        <f t="shared" si="28"/>
        <v>0</v>
      </c>
      <c r="EA27" s="1220">
        <f t="shared" si="29"/>
        <v>0</v>
      </c>
      <c r="EB27" s="1220">
        <f t="shared" si="29"/>
        <v>0</v>
      </c>
      <c r="EC27" s="1220">
        <f t="shared" si="29"/>
        <v>0</v>
      </c>
      <c r="ED27" s="1220">
        <f t="shared" si="29"/>
        <v>0</v>
      </c>
      <c r="EE27" s="1220">
        <f t="shared" si="29"/>
        <v>1145976.2443210459</v>
      </c>
      <c r="EF27" s="1220">
        <f t="shared" si="29"/>
        <v>0</v>
      </c>
      <c r="EG27" s="1220">
        <f t="shared" si="29"/>
        <v>0</v>
      </c>
      <c r="EH27" s="1220">
        <f t="shared" si="29"/>
        <v>0</v>
      </c>
      <c r="EI27" s="1220">
        <f t="shared" si="29"/>
        <v>0</v>
      </c>
      <c r="EJ27" s="1220">
        <f t="shared" si="29"/>
        <v>22436558.147624649</v>
      </c>
      <c r="EK27" s="1220">
        <f t="shared" si="30"/>
        <v>0</v>
      </c>
      <c r="EL27" s="1220">
        <f t="shared" si="30"/>
        <v>0</v>
      </c>
      <c r="EM27" s="1220">
        <f t="shared" si="30"/>
        <v>0</v>
      </c>
      <c r="EN27" s="1220">
        <f t="shared" si="30"/>
        <v>0</v>
      </c>
      <c r="EO27" s="1220">
        <f t="shared" si="30"/>
        <v>0</v>
      </c>
      <c r="EP27" s="1220">
        <f t="shared" si="30"/>
        <v>0</v>
      </c>
      <c r="EQ27" s="1194">
        <f t="shared" si="31"/>
        <v>27348560.313857913</v>
      </c>
      <c r="ER27" s="1432">
        <f t="shared" si="32"/>
        <v>21767.677717543615</v>
      </c>
      <c r="ES27" s="1097">
        <f t="shared" si="20"/>
        <v>360732275.10842729</v>
      </c>
    </row>
    <row r="28" spans="1:149" s="1125" customFormat="1">
      <c r="A28" s="1190" t="s">
        <v>1193</v>
      </c>
      <c r="B28" s="1234" t="s">
        <v>562</v>
      </c>
      <c r="C28" s="1234" t="s">
        <v>562</v>
      </c>
      <c r="D28" s="1234" t="s">
        <v>132</v>
      </c>
      <c r="E28" s="1234" t="s">
        <v>273</v>
      </c>
      <c r="F28" s="1234" t="s">
        <v>249</v>
      </c>
      <c r="G28" s="1234" t="s">
        <v>611</v>
      </c>
      <c r="H28" s="1230" t="s">
        <v>250</v>
      </c>
      <c r="I28" s="1225"/>
      <c r="J28" s="1225"/>
      <c r="K28" s="1254">
        <v>0.47808113999999996</v>
      </c>
      <c r="L28" s="1151"/>
      <c r="M28" s="1151"/>
      <c r="N28" s="1151"/>
      <c r="O28" s="1151"/>
      <c r="P28" s="1151"/>
      <c r="Q28" s="1151"/>
      <c r="R28" s="1151"/>
      <c r="S28" s="1146"/>
      <c r="T28" s="1146"/>
      <c r="U28" s="1146"/>
      <c r="V28" s="1146"/>
      <c r="W28" s="1146"/>
      <c r="X28" s="1146"/>
      <c r="Y28" s="1255">
        <v>6.5374469305794607</v>
      </c>
      <c r="Z28" s="1146"/>
      <c r="AA28" s="1146"/>
      <c r="AB28" s="1146"/>
      <c r="AC28" s="1146"/>
      <c r="AD28" s="1255">
        <v>4.1764790868330938E-2</v>
      </c>
      <c r="AE28" s="1147"/>
      <c r="AF28" s="1147"/>
      <c r="AG28" s="1147"/>
      <c r="AH28" s="1147"/>
      <c r="AI28" s="1147"/>
      <c r="AJ28" s="1147"/>
      <c r="AK28" s="1225"/>
      <c r="AL28" s="1225"/>
      <c r="AM28" s="1256">
        <v>0.47399999999999998</v>
      </c>
      <c r="AN28" s="1655"/>
      <c r="AO28" s="1655"/>
      <c r="AP28" s="1655"/>
      <c r="AQ28" s="1655"/>
      <c r="AR28" s="1655"/>
      <c r="AS28" s="1655"/>
      <c r="AT28" s="1655"/>
      <c r="AU28" s="1655"/>
      <c r="AV28" s="1655"/>
      <c r="AW28" s="1655"/>
      <c r="AX28" s="1655"/>
      <c r="AY28" s="1655"/>
      <c r="AZ28" s="1655"/>
      <c r="BA28" s="1256">
        <v>6.4816666666666665</v>
      </c>
      <c r="BB28" s="1655"/>
      <c r="BC28" s="1655"/>
      <c r="BD28" s="1657"/>
      <c r="BE28" s="1657"/>
      <c r="BF28" s="1265">
        <v>4.2476785525645315E-2</v>
      </c>
      <c r="BG28" s="1657"/>
      <c r="BH28" s="1657"/>
      <c r="BI28" s="1657"/>
      <c r="BJ28" s="1657"/>
      <c r="BK28" s="1657"/>
      <c r="BL28" s="1657"/>
      <c r="BM28" s="1225"/>
      <c r="BN28" s="1250">
        <v>14</v>
      </c>
      <c r="BO28" s="1117"/>
      <c r="BP28" s="1117"/>
      <c r="BQ28" s="1117"/>
      <c r="BR28" s="1117"/>
      <c r="BS28" s="1117"/>
      <c r="BT28" s="1117"/>
      <c r="BU28" s="1117"/>
      <c r="BV28" s="1117"/>
      <c r="BW28" s="1117"/>
      <c r="BX28" s="1117"/>
      <c r="BY28" s="1153"/>
      <c r="BZ28" s="1117"/>
      <c r="CA28" s="1117"/>
      <c r="CB28" s="1235">
        <v>997.5962254397607</v>
      </c>
      <c r="CC28" s="1117"/>
      <c r="CD28" s="1117"/>
      <c r="CE28" s="1117"/>
      <c r="CF28" s="1117"/>
      <c r="CG28" s="1235">
        <v>664456</v>
      </c>
      <c r="CH28" s="1155"/>
      <c r="CI28" s="1155"/>
      <c r="CJ28" s="1150"/>
      <c r="CK28" s="1117"/>
      <c r="CL28" s="1117"/>
      <c r="CM28" s="1117"/>
      <c r="CN28" s="1225"/>
      <c r="CO28" s="1220">
        <f t="shared" si="24"/>
        <v>2442.9946253999997</v>
      </c>
      <c r="CP28" s="1220">
        <f t="shared" si="24"/>
        <v>0</v>
      </c>
      <c r="CQ28" s="1220">
        <f t="shared" si="24"/>
        <v>0</v>
      </c>
      <c r="CR28" s="1220">
        <f t="shared" si="24"/>
        <v>0</v>
      </c>
      <c r="CS28" s="1220">
        <f t="shared" si="24"/>
        <v>0</v>
      </c>
      <c r="CT28" s="1220">
        <f t="shared" si="24"/>
        <v>0</v>
      </c>
      <c r="CU28" s="1220">
        <f t="shared" si="24"/>
        <v>0</v>
      </c>
      <c r="CV28" s="1220">
        <f t="shared" si="24"/>
        <v>0</v>
      </c>
      <c r="CW28" s="1220">
        <f t="shared" si="24"/>
        <v>0</v>
      </c>
      <c r="CX28" s="1220">
        <f t="shared" si="24"/>
        <v>0</v>
      </c>
      <c r="CY28" s="1220">
        <f t="shared" si="25"/>
        <v>0</v>
      </c>
      <c r="CZ28" s="1220">
        <f t="shared" si="25"/>
        <v>0</v>
      </c>
      <c r="DA28" s="1220">
        <f t="shared" si="25"/>
        <v>0</v>
      </c>
      <c r="DB28" s="1220">
        <f t="shared" si="25"/>
        <v>0</v>
      </c>
      <c r="DC28" s="1220">
        <f t="shared" si="25"/>
        <v>6521.7323819588191</v>
      </c>
      <c r="DD28" s="1220">
        <f t="shared" si="25"/>
        <v>0</v>
      </c>
      <c r="DE28" s="1220">
        <f t="shared" si="25"/>
        <v>0</v>
      </c>
      <c r="DF28" s="1220">
        <f t="shared" si="25"/>
        <v>0</v>
      </c>
      <c r="DG28" s="1220">
        <f t="shared" si="25"/>
        <v>0</v>
      </c>
      <c r="DH28" s="1220">
        <f t="shared" si="25"/>
        <v>27750.865881207701</v>
      </c>
      <c r="DI28" s="1220">
        <f t="shared" si="26"/>
        <v>0</v>
      </c>
      <c r="DJ28" s="1220">
        <f t="shared" si="26"/>
        <v>0</v>
      </c>
      <c r="DK28" s="1220">
        <f t="shared" si="26"/>
        <v>0</v>
      </c>
      <c r="DL28" s="1220">
        <f t="shared" si="26"/>
        <v>0</v>
      </c>
      <c r="DM28" s="1220">
        <f t="shared" si="26"/>
        <v>0</v>
      </c>
      <c r="DN28" s="1220">
        <f t="shared" si="26"/>
        <v>0</v>
      </c>
      <c r="DO28" s="1196">
        <f t="shared" si="27"/>
        <v>36715.59288856652</v>
      </c>
      <c r="DP28" s="1251"/>
      <c r="DQ28" s="1220">
        <f t="shared" si="28"/>
        <v>2422.14</v>
      </c>
      <c r="DR28" s="1220">
        <f t="shared" si="28"/>
        <v>0</v>
      </c>
      <c r="DS28" s="1220">
        <f t="shared" si="28"/>
        <v>0</v>
      </c>
      <c r="DT28" s="1220">
        <f t="shared" si="28"/>
        <v>0</v>
      </c>
      <c r="DU28" s="1220">
        <f t="shared" si="28"/>
        <v>0</v>
      </c>
      <c r="DV28" s="1220">
        <f t="shared" si="28"/>
        <v>0</v>
      </c>
      <c r="DW28" s="1220">
        <f t="shared" si="28"/>
        <v>0</v>
      </c>
      <c r="DX28" s="1220">
        <f t="shared" si="28"/>
        <v>0</v>
      </c>
      <c r="DY28" s="1220">
        <f t="shared" si="28"/>
        <v>0</v>
      </c>
      <c r="DZ28" s="1220">
        <f t="shared" si="28"/>
        <v>0</v>
      </c>
      <c r="EA28" s="1220">
        <f t="shared" si="29"/>
        <v>0</v>
      </c>
      <c r="EB28" s="1220">
        <f t="shared" si="29"/>
        <v>0</v>
      </c>
      <c r="EC28" s="1220">
        <f t="shared" si="29"/>
        <v>0</v>
      </c>
      <c r="ED28" s="1220">
        <f t="shared" si="29"/>
        <v>0</v>
      </c>
      <c r="EE28" s="1220">
        <f t="shared" si="29"/>
        <v>6466.086201225382</v>
      </c>
      <c r="EF28" s="1220">
        <f t="shared" si="29"/>
        <v>0</v>
      </c>
      <c r="EG28" s="1220">
        <f t="shared" si="29"/>
        <v>0</v>
      </c>
      <c r="EH28" s="1220">
        <f t="shared" si="29"/>
        <v>0</v>
      </c>
      <c r="EI28" s="1220">
        <f t="shared" si="29"/>
        <v>0</v>
      </c>
      <c r="EJ28" s="1220">
        <f t="shared" si="29"/>
        <v>28223.955003228184</v>
      </c>
      <c r="EK28" s="1220">
        <f t="shared" si="30"/>
        <v>0</v>
      </c>
      <c r="EL28" s="1220">
        <f t="shared" si="30"/>
        <v>0</v>
      </c>
      <c r="EM28" s="1220">
        <f t="shared" si="30"/>
        <v>0</v>
      </c>
      <c r="EN28" s="1220">
        <f t="shared" si="30"/>
        <v>0</v>
      </c>
      <c r="EO28" s="1220">
        <f t="shared" si="30"/>
        <v>0</v>
      </c>
      <c r="EP28" s="1220">
        <f t="shared" si="30"/>
        <v>0</v>
      </c>
      <c r="EQ28" s="1194">
        <f t="shared" si="31"/>
        <v>37112.181204453562</v>
      </c>
      <c r="ER28" s="1432">
        <f t="shared" si="32"/>
        <v>14</v>
      </c>
      <c r="ES28" s="1097">
        <f t="shared" si="20"/>
        <v>664456</v>
      </c>
    </row>
    <row r="29" spans="1:149" s="1125" customFormat="1">
      <c r="A29" s="1190" t="s">
        <v>1193</v>
      </c>
      <c r="B29" s="1234" t="s">
        <v>563</v>
      </c>
      <c r="C29" s="1234" t="s">
        <v>563</v>
      </c>
      <c r="D29" s="1234" t="s">
        <v>132</v>
      </c>
      <c r="E29" s="1234" t="s">
        <v>273</v>
      </c>
      <c r="F29" s="1234" t="s">
        <v>249</v>
      </c>
      <c r="G29" s="1234" t="s">
        <v>617</v>
      </c>
      <c r="H29" s="1230" t="s">
        <v>250</v>
      </c>
      <c r="I29" s="1225"/>
      <c r="J29" s="1225"/>
      <c r="K29" s="1254">
        <v>0.489650703588</v>
      </c>
      <c r="L29" s="1151"/>
      <c r="M29" s="1151"/>
      <c r="N29" s="1151"/>
      <c r="O29" s="1151"/>
      <c r="P29" s="1151"/>
      <c r="Q29" s="1151"/>
      <c r="R29" s="1151"/>
      <c r="S29" s="1146"/>
      <c r="T29" s="1146"/>
      <c r="U29" s="1146"/>
      <c r="V29" s="1146"/>
      <c r="W29" s="1146"/>
      <c r="X29" s="1146"/>
      <c r="Y29" s="1146"/>
      <c r="Z29" s="1146"/>
      <c r="AA29" s="1146"/>
      <c r="AB29" s="1146"/>
      <c r="AC29" s="1146"/>
      <c r="AD29" s="1255">
        <v>2.9219358304431679E-2</v>
      </c>
      <c r="AE29" s="1147"/>
      <c r="AF29" s="1147"/>
      <c r="AG29" s="1147"/>
      <c r="AH29" s="1147"/>
      <c r="AI29" s="1147"/>
      <c r="AJ29" s="1147"/>
      <c r="AK29" s="1225"/>
      <c r="AL29" s="1225"/>
      <c r="AM29" s="1256">
        <v>0.48547079999999998</v>
      </c>
      <c r="AN29" s="1655"/>
      <c r="AO29" s="1655"/>
      <c r="AP29" s="1655"/>
      <c r="AQ29" s="1655"/>
      <c r="AR29" s="1655"/>
      <c r="AS29" s="1655"/>
      <c r="AT29" s="1655"/>
      <c r="AU29" s="1655"/>
      <c r="AV29" s="1655"/>
      <c r="AW29" s="1655"/>
      <c r="AX29" s="1655"/>
      <c r="AY29" s="1655"/>
      <c r="AZ29" s="1655"/>
      <c r="BA29" s="1655"/>
      <c r="BB29" s="1655"/>
      <c r="BC29" s="1655"/>
      <c r="BD29" s="1657"/>
      <c r="BE29" s="1657"/>
      <c r="BF29" s="1265">
        <v>2.931311770061033E-2</v>
      </c>
      <c r="BG29" s="1657"/>
      <c r="BH29" s="1657"/>
      <c r="BI29" s="1657"/>
      <c r="BJ29" s="1657"/>
      <c r="BK29" s="1657"/>
      <c r="BL29" s="1657"/>
      <c r="BM29" s="1225"/>
      <c r="BN29" s="1250">
        <v>13</v>
      </c>
      <c r="BO29" s="1117"/>
      <c r="BP29" s="1117"/>
      <c r="BQ29" s="1117"/>
      <c r="BR29" s="1117"/>
      <c r="BS29" s="1117"/>
      <c r="BT29" s="1117"/>
      <c r="BU29" s="1117"/>
      <c r="BV29" s="1117"/>
      <c r="BW29" s="1117"/>
      <c r="BX29" s="1117"/>
      <c r="BY29" s="1153"/>
      <c r="BZ29" s="1117"/>
      <c r="CA29" s="1117"/>
      <c r="CB29" s="1117"/>
      <c r="CC29" s="1117"/>
      <c r="CD29" s="1117"/>
      <c r="CE29" s="1117"/>
      <c r="CF29" s="1117"/>
      <c r="CG29" s="1235">
        <v>297205</v>
      </c>
      <c r="CH29" s="1117"/>
      <c r="CI29" s="1117"/>
      <c r="CJ29" s="1117"/>
      <c r="CK29" s="1117"/>
      <c r="CL29" s="1117"/>
      <c r="CM29" s="1117"/>
      <c r="CN29" s="1225"/>
      <c r="CO29" s="1220">
        <f t="shared" si="24"/>
        <v>2323.3925885250596</v>
      </c>
      <c r="CP29" s="1220">
        <f t="shared" si="24"/>
        <v>0</v>
      </c>
      <c r="CQ29" s="1220">
        <f t="shared" si="24"/>
        <v>0</v>
      </c>
      <c r="CR29" s="1220">
        <f t="shared" si="24"/>
        <v>0</v>
      </c>
      <c r="CS29" s="1220">
        <f t="shared" si="24"/>
        <v>0</v>
      </c>
      <c r="CT29" s="1220">
        <f t="shared" si="24"/>
        <v>0</v>
      </c>
      <c r="CU29" s="1220">
        <f t="shared" si="24"/>
        <v>0</v>
      </c>
      <c r="CV29" s="1220">
        <f t="shared" si="24"/>
        <v>0</v>
      </c>
      <c r="CW29" s="1220">
        <f t="shared" si="24"/>
        <v>0</v>
      </c>
      <c r="CX29" s="1220">
        <f t="shared" si="24"/>
        <v>0</v>
      </c>
      <c r="CY29" s="1220">
        <f t="shared" si="25"/>
        <v>0</v>
      </c>
      <c r="CZ29" s="1220">
        <f t="shared" si="25"/>
        <v>0</v>
      </c>
      <c r="DA29" s="1220">
        <f t="shared" si="25"/>
        <v>0</v>
      </c>
      <c r="DB29" s="1220">
        <f t="shared" si="25"/>
        <v>0</v>
      </c>
      <c r="DC29" s="1220">
        <f t="shared" si="25"/>
        <v>0</v>
      </c>
      <c r="DD29" s="1220">
        <f t="shared" si="25"/>
        <v>0</v>
      </c>
      <c r="DE29" s="1220">
        <f t="shared" si="25"/>
        <v>0</v>
      </c>
      <c r="DF29" s="1220">
        <f t="shared" si="25"/>
        <v>0</v>
      </c>
      <c r="DG29" s="1220">
        <f t="shared" si="25"/>
        <v>0</v>
      </c>
      <c r="DH29" s="1220">
        <f t="shared" si="25"/>
        <v>8684.1393848686166</v>
      </c>
      <c r="DI29" s="1220">
        <f t="shared" si="26"/>
        <v>0</v>
      </c>
      <c r="DJ29" s="1220">
        <f t="shared" si="26"/>
        <v>0</v>
      </c>
      <c r="DK29" s="1220">
        <f t="shared" si="26"/>
        <v>0</v>
      </c>
      <c r="DL29" s="1220">
        <f t="shared" si="26"/>
        <v>0</v>
      </c>
      <c r="DM29" s="1220">
        <f t="shared" si="26"/>
        <v>0</v>
      </c>
      <c r="DN29" s="1220">
        <f t="shared" si="26"/>
        <v>0</v>
      </c>
      <c r="DO29" s="1196">
        <f>SUM(CO29:DN29)</f>
        <v>11007.531973393676</v>
      </c>
      <c r="DP29" s="1251"/>
      <c r="DQ29" s="1220">
        <f t="shared" si="28"/>
        <v>2303.5589460000001</v>
      </c>
      <c r="DR29" s="1220">
        <f t="shared" si="28"/>
        <v>0</v>
      </c>
      <c r="DS29" s="1220">
        <f t="shared" si="28"/>
        <v>0</v>
      </c>
      <c r="DT29" s="1220">
        <f t="shared" si="28"/>
        <v>0</v>
      </c>
      <c r="DU29" s="1220">
        <f t="shared" si="28"/>
        <v>0</v>
      </c>
      <c r="DV29" s="1220">
        <f t="shared" si="28"/>
        <v>0</v>
      </c>
      <c r="DW29" s="1220">
        <f t="shared" si="28"/>
        <v>0</v>
      </c>
      <c r="DX29" s="1220">
        <f t="shared" si="28"/>
        <v>0</v>
      </c>
      <c r="DY29" s="1220">
        <f t="shared" si="28"/>
        <v>0</v>
      </c>
      <c r="DZ29" s="1220">
        <f t="shared" si="28"/>
        <v>0</v>
      </c>
      <c r="EA29" s="1220">
        <f t="shared" si="29"/>
        <v>0</v>
      </c>
      <c r="EB29" s="1220">
        <f t="shared" si="29"/>
        <v>0</v>
      </c>
      <c r="EC29" s="1220">
        <f t="shared" si="29"/>
        <v>0</v>
      </c>
      <c r="ED29" s="1220">
        <f t="shared" si="29"/>
        <v>0</v>
      </c>
      <c r="EE29" s="1220">
        <f t="shared" si="29"/>
        <v>0</v>
      </c>
      <c r="EF29" s="1220">
        <f t="shared" si="29"/>
        <v>0</v>
      </c>
      <c r="EG29" s="1220">
        <f t="shared" si="29"/>
        <v>0</v>
      </c>
      <c r="EH29" s="1220">
        <f t="shared" si="29"/>
        <v>0</v>
      </c>
      <c r="EI29" s="1220">
        <f t="shared" si="29"/>
        <v>0</v>
      </c>
      <c r="EJ29" s="1220">
        <f t="shared" si="29"/>
        <v>8712.0051462098927</v>
      </c>
      <c r="EK29" s="1220">
        <f t="shared" si="30"/>
        <v>0</v>
      </c>
      <c r="EL29" s="1220">
        <f t="shared" si="30"/>
        <v>0</v>
      </c>
      <c r="EM29" s="1220">
        <f t="shared" si="30"/>
        <v>0</v>
      </c>
      <c r="EN29" s="1220">
        <f t="shared" si="30"/>
        <v>0</v>
      </c>
      <c r="EO29" s="1220">
        <f t="shared" si="30"/>
        <v>0</v>
      </c>
      <c r="EP29" s="1220">
        <f t="shared" si="30"/>
        <v>0</v>
      </c>
      <c r="EQ29" s="1194">
        <f>SUM(DQ29:EP29)</f>
        <v>11015.564092209894</v>
      </c>
      <c r="ER29" s="1432">
        <f t="shared" si="32"/>
        <v>13</v>
      </c>
      <c r="ES29" s="1097">
        <f t="shared" si="20"/>
        <v>297205</v>
      </c>
    </row>
    <row r="30" spans="1:149" ht="6" customHeight="1">
      <c r="A30" s="1284"/>
      <c r="B30" s="1261"/>
      <c r="C30" s="1261"/>
      <c r="D30" s="1261"/>
      <c r="E30" s="1261"/>
      <c r="F30" s="1261"/>
      <c r="G30" s="1261"/>
      <c r="H30" s="1221"/>
      <c r="I30" s="1225"/>
      <c r="J30" s="1225"/>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5"/>
      <c r="AL30" s="1225"/>
      <c r="AM30" s="1263"/>
      <c r="AN30" s="1263"/>
      <c r="AO30" s="1263"/>
      <c r="AP30" s="1263"/>
      <c r="AQ30" s="1263"/>
      <c r="AR30" s="1263"/>
      <c r="AS30" s="1263"/>
      <c r="AT30" s="1263"/>
      <c r="AU30" s="1263"/>
      <c r="AV30" s="1263"/>
      <c r="AW30" s="1263"/>
      <c r="AX30" s="1263"/>
      <c r="AY30" s="1263"/>
      <c r="AZ30" s="1263"/>
      <c r="BA30" s="1263"/>
      <c r="BB30" s="1263"/>
      <c r="BC30" s="1263"/>
      <c r="BD30" s="1266"/>
      <c r="BE30" s="1266"/>
      <c r="BF30" s="1266"/>
      <c r="BG30" s="1266"/>
      <c r="BH30" s="1266"/>
      <c r="BI30" s="1266"/>
      <c r="BJ30" s="1266"/>
      <c r="BK30" s="1266"/>
      <c r="BL30" s="1266"/>
      <c r="BM30" s="1225"/>
      <c r="BN30" s="1221"/>
      <c r="BO30" s="1221"/>
      <c r="BP30" s="1221"/>
      <c r="BQ30" s="1221"/>
      <c r="BR30" s="1221"/>
      <c r="BS30" s="1221"/>
      <c r="BT30" s="1221"/>
      <c r="BU30" s="1221"/>
      <c r="BV30" s="1221"/>
      <c r="BW30" s="1221"/>
      <c r="BX30" s="1221"/>
      <c r="BY30" s="1221"/>
      <c r="BZ30" s="1221"/>
      <c r="CA30" s="1221"/>
      <c r="CB30" s="1221"/>
      <c r="CC30" s="1221"/>
      <c r="CD30" s="1221"/>
      <c r="CE30" s="1221"/>
      <c r="CF30" s="1221"/>
      <c r="CG30" s="1221"/>
      <c r="CH30" s="1221"/>
      <c r="CI30" s="1221"/>
      <c r="CJ30" s="1221"/>
      <c r="CK30" s="1221"/>
      <c r="CL30" s="1221"/>
      <c r="CM30" s="1221"/>
      <c r="CN30" s="1225"/>
      <c r="CO30" s="1221"/>
      <c r="CP30" s="1221"/>
      <c r="CQ30" s="1221"/>
      <c r="CR30" s="1221"/>
      <c r="CS30" s="1221"/>
      <c r="CT30" s="1221"/>
      <c r="CU30" s="1221"/>
      <c r="CV30" s="1221"/>
      <c r="CW30" s="1221"/>
      <c r="CX30" s="1221"/>
      <c r="CY30" s="1221"/>
      <c r="CZ30" s="1221"/>
      <c r="DA30" s="1221"/>
      <c r="DB30" s="1221"/>
      <c r="DC30" s="1221"/>
      <c r="DD30" s="1221"/>
      <c r="DE30" s="1221"/>
      <c r="DF30" s="1221"/>
      <c r="DG30" s="1221"/>
      <c r="DH30" s="1221"/>
      <c r="DI30" s="1221"/>
      <c r="DJ30" s="1221"/>
      <c r="DK30" s="1221"/>
      <c r="DL30" s="1221"/>
      <c r="DM30" s="1221"/>
      <c r="DN30" s="1221"/>
      <c r="DO30" s="1221"/>
      <c r="DP30" s="1251"/>
      <c r="DQ30" s="1221"/>
      <c r="DR30" s="1221"/>
      <c r="DS30" s="1221"/>
      <c r="DT30" s="1221"/>
      <c r="DU30" s="1221"/>
      <c r="DV30" s="1221"/>
      <c r="DW30" s="1221"/>
      <c r="DX30" s="1221"/>
      <c r="DY30" s="1221"/>
      <c r="DZ30" s="1221"/>
      <c r="EA30" s="1221"/>
      <c r="EB30" s="1221"/>
      <c r="EC30" s="1221"/>
      <c r="ED30" s="1221"/>
      <c r="EE30" s="1221"/>
      <c r="EF30" s="1221"/>
      <c r="EG30" s="1221"/>
      <c r="EH30" s="1221"/>
      <c r="EI30" s="1221"/>
      <c r="EJ30" s="1221"/>
      <c r="EK30" s="1221"/>
      <c r="EL30" s="1221"/>
      <c r="EM30" s="1221"/>
      <c r="EN30" s="1221"/>
      <c r="EO30" s="1221"/>
      <c r="EP30" s="1221"/>
      <c r="EQ30" s="1221"/>
      <c r="ER30" s="1221"/>
      <c r="ES30" s="1221"/>
    </row>
    <row r="31" spans="1:149" s="1125" customFormat="1">
      <c r="A31" s="1190"/>
      <c r="B31" s="1234" t="s">
        <v>117</v>
      </c>
      <c r="C31" s="1234" t="s">
        <v>117</v>
      </c>
      <c r="D31" s="1234" t="s">
        <v>132</v>
      </c>
      <c r="E31" s="1234" t="s">
        <v>284</v>
      </c>
      <c r="F31" s="1234" t="s">
        <v>249</v>
      </c>
      <c r="G31" s="1234" t="s">
        <v>612</v>
      </c>
      <c r="H31" s="1230" t="s">
        <v>250</v>
      </c>
      <c r="I31" s="1225"/>
      <c r="J31" s="1225"/>
      <c r="K31" s="1254">
        <v>0.43490073040199995</v>
      </c>
      <c r="L31" s="1151"/>
      <c r="M31" s="1151"/>
      <c r="N31" s="1151"/>
      <c r="O31" s="1151"/>
      <c r="P31" s="1151"/>
      <c r="Q31" s="1151"/>
      <c r="R31" s="1151"/>
      <c r="S31" s="1146"/>
      <c r="T31" s="1146"/>
      <c r="U31" s="1146"/>
      <c r="V31" s="1146"/>
      <c r="W31" s="1146"/>
      <c r="X31" s="1146"/>
      <c r="Y31" s="1146"/>
      <c r="Z31" s="1146"/>
      <c r="AA31" s="1146"/>
      <c r="AB31" s="1146"/>
      <c r="AC31" s="1146"/>
      <c r="AD31" s="1255">
        <v>6.0967030461500551E-2</v>
      </c>
      <c r="AE31" s="1147"/>
      <c r="AF31" s="1147"/>
      <c r="AG31" s="1147"/>
      <c r="AH31" s="1147"/>
      <c r="AI31" s="1147"/>
      <c r="AJ31" s="1147"/>
      <c r="AK31" s="1225"/>
      <c r="AL31" s="1225"/>
      <c r="AM31" s="1256">
        <v>0.43118819999999997</v>
      </c>
      <c r="AN31" s="1655"/>
      <c r="AO31" s="1655"/>
      <c r="AP31" s="1655"/>
      <c r="AQ31" s="1655"/>
      <c r="AR31" s="1655"/>
      <c r="AS31" s="1655"/>
      <c r="AT31" s="1655"/>
      <c r="AU31" s="1655"/>
      <c r="AV31" s="1655"/>
      <c r="AW31" s="1655"/>
      <c r="AX31" s="1655"/>
      <c r="AY31" s="1655"/>
      <c r="AZ31" s="1655"/>
      <c r="BA31" s="1655"/>
      <c r="BB31" s="1655"/>
      <c r="BC31" s="1655"/>
      <c r="BD31" s="1657"/>
      <c r="BE31" s="1657"/>
      <c r="BF31" s="1265">
        <v>6.0388348327436024E-2</v>
      </c>
      <c r="BG31" s="1657"/>
      <c r="BH31" s="1657"/>
      <c r="BI31" s="1657"/>
      <c r="BJ31" s="1657"/>
      <c r="BK31" s="1657"/>
      <c r="BL31" s="1657"/>
      <c r="BM31" s="1225"/>
      <c r="BN31" s="1250">
        <v>1094960.5760996374</v>
      </c>
      <c r="BO31" s="1117"/>
      <c r="BP31" s="1117"/>
      <c r="BQ31" s="1117"/>
      <c r="BR31" s="1117"/>
      <c r="BS31" s="1117"/>
      <c r="BT31" s="1117"/>
      <c r="BU31" s="1117"/>
      <c r="BV31" s="1117"/>
      <c r="BW31" s="1117"/>
      <c r="BX31" s="1117"/>
      <c r="BY31" s="1153"/>
      <c r="BZ31" s="1117"/>
      <c r="CA31" s="1117"/>
      <c r="CB31" s="1117"/>
      <c r="CC31" s="1117"/>
      <c r="CD31" s="1117"/>
      <c r="CE31" s="1117"/>
      <c r="CF31" s="1117"/>
      <c r="CG31" s="1235">
        <v>4969700847.2046623</v>
      </c>
      <c r="CH31" s="1117"/>
      <c r="CI31" s="1117"/>
      <c r="CJ31" s="1150"/>
      <c r="CK31" s="1117"/>
      <c r="CL31" s="1117"/>
      <c r="CM31" s="1117"/>
      <c r="CN31" s="1225"/>
      <c r="CO31" s="1220">
        <f t="shared" ref="CO31:CX35" si="33">K31*BN31*CO$42</f>
        <v>173812691.32210132</v>
      </c>
      <c r="CP31" s="1220">
        <f t="shared" si="33"/>
        <v>0</v>
      </c>
      <c r="CQ31" s="1220">
        <f t="shared" si="33"/>
        <v>0</v>
      </c>
      <c r="CR31" s="1220">
        <f t="shared" si="33"/>
        <v>0</v>
      </c>
      <c r="CS31" s="1220">
        <f t="shared" si="33"/>
        <v>0</v>
      </c>
      <c r="CT31" s="1220">
        <f t="shared" si="33"/>
        <v>0</v>
      </c>
      <c r="CU31" s="1220">
        <f t="shared" si="33"/>
        <v>0</v>
      </c>
      <c r="CV31" s="1220">
        <f t="shared" si="33"/>
        <v>0</v>
      </c>
      <c r="CW31" s="1220">
        <f t="shared" si="33"/>
        <v>0</v>
      </c>
      <c r="CX31" s="1220">
        <f t="shared" si="33"/>
        <v>0</v>
      </c>
      <c r="CY31" s="1220">
        <f t="shared" ref="CY31:DH35" si="34">U31*BX31*CY$42</f>
        <v>0</v>
      </c>
      <c r="CZ31" s="1220">
        <f t="shared" si="34"/>
        <v>0</v>
      </c>
      <c r="DA31" s="1220">
        <f t="shared" si="34"/>
        <v>0</v>
      </c>
      <c r="DB31" s="1220">
        <f t="shared" si="34"/>
        <v>0</v>
      </c>
      <c r="DC31" s="1220">
        <f t="shared" si="34"/>
        <v>0</v>
      </c>
      <c r="DD31" s="1220">
        <f t="shared" si="34"/>
        <v>0</v>
      </c>
      <c r="DE31" s="1220">
        <f t="shared" si="34"/>
        <v>0</v>
      </c>
      <c r="DF31" s="1220">
        <f t="shared" si="34"/>
        <v>0</v>
      </c>
      <c r="DG31" s="1220">
        <f t="shared" si="34"/>
        <v>0</v>
      </c>
      <c r="DH31" s="1220">
        <f t="shared" si="34"/>
        <v>302987902.93607175</v>
      </c>
      <c r="DI31" s="1220">
        <f t="shared" ref="DI31:DN35" si="35">AE31*CH31*DI$42</f>
        <v>0</v>
      </c>
      <c r="DJ31" s="1220">
        <f t="shared" si="35"/>
        <v>0</v>
      </c>
      <c r="DK31" s="1220">
        <f t="shared" si="35"/>
        <v>0</v>
      </c>
      <c r="DL31" s="1220">
        <f t="shared" si="35"/>
        <v>0</v>
      </c>
      <c r="DM31" s="1220">
        <f t="shared" si="35"/>
        <v>0</v>
      </c>
      <c r="DN31" s="1220">
        <f t="shared" si="35"/>
        <v>0</v>
      </c>
      <c r="DO31" s="1196">
        <f t="shared" si="27"/>
        <v>476800594.25817311</v>
      </c>
      <c r="DP31" s="1251"/>
      <c r="DQ31" s="1220">
        <f t="shared" ref="DQ31:DZ35" si="36">AM31*BN31*DQ$48</f>
        <v>172328939.15596846</v>
      </c>
      <c r="DR31" s="1220">
        <f t="shared" si="36"/>
        <v>0</v>
      </c>
      <c r="DS31" s="1220">
        <f t="shared" si="36"/>
        <v>0</v>
      </c>
      <c r="DT31" s="1220">
        <f t="shared" si="36"/>
        <v>0</v>
      </c>
      <c r="DU31" s="1220">
        <f t="shared" si="36"/>
        <v>0</v>
      </c>
      <c r="DV31" s="1220">
        <f t="shared" si="36"/>
        <v>0</v>
      </c>
      <c r="DW31" s="1220">
        <f t="shared" si="36"/>
        <v>0</v>
      </c>
      <c r="DX31" s="1220">
        <f t="shared" si="36"/>
        <v>0</v>
      </c>
      <c r="DY31" s="1220">
        <f t="shared" si="36"/>
        <v>0</v>
      </c>
      <c r="DZ31" s="1220">
        <f t="shared" si="36"/>
        <v>0</v>
      </c>
      <c r="EA31" s="1220">
        <f t="shared" ref="EA31:EJ35" si="37">AW31*BX31*EA$48</f>
        <v>0</v>
      </c>
      <c r="EB31" s="1220">
        <f t="shared" si="37"/>
        <v>0</v>
      </c>
      <c r="EC31" s="1220">
        <f t="shared" si="37"/>
        <v>0</v>
      </c>
      <c r="ED31" s="1220">
        <f t="shared" si="37"/>
        <v>0</v>
      </c>
      <c r="EE31" s="1220">
        <f t="shared" si="37"/>
        <v>0</v>
      </c>
      <c r="EF31" s="1220">
        <f t="shared" si="37"/>
        <v>0</v>
      </c>
      <c r="EG31" s="1220">
        <f t="shared" si="37"/>
        <v>0</v>
      </c>
      <c r="EH31" s="1220">
        <f t="shared" si="37"/>
        <v>0</v>
      </c>
      <c r="EI31" s="1220">
        <f t="shared" si="37"/>
        <v>0</v>
      </c>
      <c r="EJ31" s="1220">
        <f t="shared" si="37"/>
        <v>300112025.84414905</v>
      </c>
      <c r="EK31" s="1220">
        <f t="shared" ref="EK31:EP35" si="38">BG31*CH31*EK$48</f>
        <v>0</v>
      </c>
      <c r="EL31" s="1220">
        <f t="shared" si="38"/>
        <v>0</v>
      </c>
      <c r="EM31" s="1220">
        <f t="shared" si="38"/>
        <v>0</v>
      </c>
      <c r="EN31" s="1220">
        <f t="shared" si="38"/>
        <v>0</v>
      </c>
      <c r="EO31" s="1220">
        <f t="shared" si="38"/>
        <v>0</v>
      </c>
      <c r="EP31" s="1220">
        <f t="shared" si="38"/>
        <v>0</v>
      </c>
      <c r="EQ31" s="1194">
        <f t="shared" si="31"/>
        <v>472440965.00011754</v>
      </c>
      <c r="ER31" s="1432">
        <f t="shared" ref="ER31:ER39" si="39">SUM($BN31:$BS31)</f>
        <v>1094960.5760996374</v>
      </c>
      <c r="ES31" s="1097">
        <f t="shared" ref="ES31:ES39" si="40">SUM($CG31:$CM31)</f>
        <v>4969700847.2046623</v>
      </c>
    </row>
    <row r="32" spans="1:149" s="1125" customFormat="1">
      <c r="A32" s="1190"/>
      <c r="B32" s="1234" t="s">
        <v>118</v>
      </c>
      <c r="C32" s="1234" t="s">
        <v>118</v>
      </c>
      <c r="D32" s="1234" t="s">
        <v>132</v>
      </c>
      <c r="E32" s="1234" t="s">
        <v>284</v>
      </c>
      <c r="F32" s="1234" t="s">
        <v>249</v>
      </c>
      <c r="G32" s="1234" t="s">
        <v>613</v>
      </c>
      <c r="H32" s="1230" t="s">
        <v>250</v>
      </c>
      <c r="I32" s="1225"/>
      <c r="J32" s="1225"/>
      <c r="K32" s="1254">
        <v>0.43490073040199995</v>
      </c>
      <c r="L32" s="1151"/>
      <c r="M32" s="1151"/>
      <c r="N32" s="1151"/>
      <c r="O32" s="1151"/>
      <c r="P32" s="1151"/>
      <c r="Q32" s="1151"/>
      <c r="R32" s="1151"/>
      <c r="S32" s="1146"/>
      <c r="T32" s="1146"/>
      <c r="U32" s="1146"/>
      <c r="V32" s="1146"/>
      <c r="W32" s="1146"/>
      <c r="X32" s="1146"/>
      <c r="Y32" s="1146"/>
      <c r="Z32" s="1146"/>
      <c r="AA32" s="1146"/>
      <c r="AB32" s="1146"/>
      <c r="AC32" s="1146"/>
      <c r="AD32" s="1147"/>
      <c r="AE32" s="1255">
        <v>0.11245508907990419</v>
      </c>
      <c r="AF32" s="1255">
        <v>4.6154534400000009E-2</v>
      </c>
      <c r="AG32" s="1255">
        <v>5.3443849479180357E-2</v>
      </c>
      <c r="AH32" s="1147"/>
      <c r="AI32" s="1147"/>
      <c r="AJ32" s="1147"/>
      <c r="AK32" s="1225"/>
      <c r="AL32" s="1225"/>
      <c r="AM32" s="1256">
        <v>0.43118819999999997</v>
      </c>
      <c r="AN32" s="1655"/>
      <c r="AO32" s="1655"/>
      <c r="AP32" s="1655"/>
      <c r="AQ32" s="1655"/>
      <c r="AR32" s="1655"/>
      <c r="AS32" s="1655"/>
      <c r="AT32" s="1655"/>
      <c r="AU32" s="1655"/>
      <c r="AV32" s="1655"/>
      <c r="AW32" s="1655"/>
      <c r="AX32" s="1655"/>
      <c r="AY32" s="1655"/>
      <c r="AZ32" s="1655"/>
      <c r="BA32" s="1655"/>
      <c r="BB32" s="1655"/>
      <c r="BC32" s="1655"/>
      <c r="BD32" s="1657"/>
      <c r="BE32" s="1657"/>
      <c r="BF32" s="1657"/>
      <c r="BG32" s="1265">
        <v>0.1114955746679596</v>
      </c>
      <c r="BH32" s="1265">
        <v>4.4928000000000003E-2</v>
      </c>
      <c r="BI32" s="1265">
        <v>5.1124240143534699E-2</v>
      </c>
      <c r="BJ32" s="1657"/>
      <c r="BK32" s="1657"/>
      <c r="BL32" s="1657"/>
      <c r="BM32" s="1225"/>
      <c r="BN32" s="1250">
        <v>733.47760704538518</v>
      </c>
      <c r="BO32" s="1117"/>
      <c r="BP32" s="1117"/>
      <c r="BQ32" s="1117"/>
      <c r="BR32" s="1117"/>
      <c r="BS32" s="1117"/>
      <c r="BT32" s="1117"/>
      <c r="BU32" s="1117"/>
      <c r="BV32" s="1117"/>
      <c r="BW32" s="1117"/>
      <c r="BX32" s="1117"/>
      <c r="BY32" s="1153"/>
      <c r="BZ32" s="1117"/>
      <c r="CA32" s="1117"/>
      <c r="CB32" s="1117"/>
      <c r="CC32" s="1117"/>
      <c r="CD32" s="1117"/>
      <c r="CE32" s="1117"/>
      <c r="CF32" s="1117"/>
      <c r="CG32" s="1155"/>
      <c r="CH32" s="1235">
        <v>927770.30816616688</v>
      </c>
      <c r="CI32" s="1235">
        <v>1964690.9224331935</v>
      </c>
      <c r="CJ32" s="1235">
        <v>2884793.8562706406</v>
      </c>
      <c r="CK32" s="1661"/>
      <c r="CL32" s="1117"/>
      <c r="CM32" s="1117"/>
      <c r="CN32" s="1225"/>
      <c r="CO32" s="1220">
        <f t="shared" si="33"/>
        <v>116431.33066870544</v>
      </c>
      <c r="CP32" s="1220">
        <f t="shared" si="33"/>
        <v>0</v>
      </c>
      <c r="CQ32" s="1220">
        <f t="shared" si="33"/>
        <v>0</v>
      </c>
      <c r="CR32" s="1220">
        <f t="shared" si="33"/>
        <v>0</v>
      </c>
      <c r="CS32" s="1220">
        <f t="shared" si="33"/>
        <v>0</v>
      </c>
      <c r="CT32" s="1220">
        <f t="shared" si="33"/>
        <v>0</v>
      </c>
      <c r="CU32" s="1220">
        <f t="shared" si="33"/>
        <v>0</v>
      </c>
      <c r="CV32" s="1220">
        <f t="shared" si="33"/>
        <v>0</v>
      </c>
      <c r="CW32" s="1220">
        <f t="shared" si="33"/>
        <v>0</v>
      </c>
      <c r="CX32" s="1220">
        <f t="shared" si="33"/>
        <v>0</v>
      </c>
      <c r="CY32" s="1220">
        <f t="shared" si="34"/>
        <v>0</v>
      </c>
      <c r="CZ32" s="1220">
        <f t="shared" si="34"/>
        <v>0</v>
      </c>
      <c r="DA32" s="1220">
        <f t="shared" si="34"/>
        <v>0</v>
      </c>
      <c r="DB32" s="1220">
        <f t="shared" si="34"/>
        <v>0</v>
      </c>
      <c r="DC32" s="1220">
        <f t="shared" si="34"/>
        <v>0</v>
      </c>
      <c r="DD32" s="1220">
        <f t="shared" si="34"/>
        <v>0</v>
      </c>
      <c r="DE32" s="1220">
        <f t="shared" si="34"/>
        <v>0</v>
      </c>
      <c r="DF32" s="1220">
        <f t="shared" si="34"/>
        <v>0</v>
      </c>
      <c r="DG32" s="1220">
        <f t="shared" si="34"/>
        <v>0</v>
      </c>
      <c r="DH32" s="1220">
        <f t="shared" si="34"/>
        <v>0</v>
      </c>
      <c r="DI32" s="1220">
        <f t="shared" si="35"/>
        <v>104332.49265051646</v>
      </c>
      <c r="DJ32" s="1220">
        <f t="shared" si="35"/>
        <v>90679.394764810582</v>
      </c>
      <c r="DK32" s="1220">
        <f t="shared" si="35"/>
        <v>154174.48863299238</v>
      </c>
      <c r="DL32" s="1220">
        <f t="shared" si="35"/>
        <v>0</v>
      </c>
      <c r="DM32" s="1220">
        <f t="shared" si="35"/>
        <v>0</v>
      </c>
      <c r="DN32" s="1220">
        <f t="shared" si="35"/>
        <v>0</v>
      </c>
      <c r="DO32" s="1196">
        <f t="shared" si="27"/>
        <v>465617.70671702485</v>
      </c>
      <c r="DP32" s="1251"/>
      <c r="DQ32" s="1220">
        <f t="shared" si="36"/>
        <v>115437.41452960552</v>
      </c>
      <c r="DR32" s="1220">
        <f t="shared" si="36"/>
        <v>0</v>
      </c>
      <c r="DS32" s="1220">
        <f t="shared" si="36"/>
        <v>0</v>
      </c>
      <c r="DT32" s="1220">
        <f t="shared" si="36"/>
        <v>0</v>
      </c>
      <c r="DU32" s="1220">
        <f t="shared" si="36"/>
        <v>0</v>
      </c>
      <c r="DV32" s="1220">
        <f t="shared" si="36"/>
        <v>0</v>
      </c>
      <c r="DW32" s="1220">
        <f t="shared" si="36"/>
        <v>0</v>
      </c>
      <c r="DX32" s="1220">
        <f t="shared" si="36"/>
        <v>0</v>
      </c>
      <c r="DY32" s="1220">
        <f t="shared" si="36"/>
        <v>0</v>
      </c>
      <c r="DZ32" s="1220">
        <f t="shared" si="36"/>
        <v>0</v>
      </c>
      <c r="EA32" s="1220">
        <f t="shared" si="37"/>
        <v>0</v>
      </c>
      <c r="EB32" s="1220">
        <f t="shared" si="37"/>
        <v>0</v>
      </c>
      <c r="EC32" s="1220">
        <f t="shared" si="37"/>
        <v>0</v>
      </c>
      <c r="ED32" s="1220">
        <f t="shared" si="37"/>
        <v>0</v>
      </c>
      <c r="EE32" s="1220">
        <f t="shared" si="37"/>
        <v>0</v>
      </c>
      <c r="EF32" s="1220">
        <f t="shared" si="37"/>
        <v>0</v>
      </c>
      <c r="EG32" s="1220">
        <f t="shared" si="37"/>
        <v>0</v>
      </c>
      <c r="EH32" s="1220">
        <f t="shared" si="37"/>
        <v>0</v>
      </c>
      <c r="EI32" s="1220">
        <f t="shared" si="37"/>
        <v>0</v>
      </c>
      <c r="EJ32" s="1220">
        <f t="shared" si="37"/>
        <v>0</v>
      </c>
      <c r="EK32" s="1220">
        <f t="shared" si="38"/>
        <v>103442.28366885675</v>
      </c>
      <c r="EL32" s="1220">
        <f t="shared" si="38"/>
        <v>88269.633763078527</v>
      </c>
      <c r="EM32" s="1220">
        <f t="shared" si="38"/>
        <v>147482.89387257377</v>
      </c>
      <c r="EN32" s="1220">
        <f t="shared" si="38"/>
        <v>0</v>
      </c>
      <c r="EO32" s="1220">
        <f t="shared" si="38"/>
        <v>0</v>
      </c>
      <c r="EP32" s="1220">
        <f t="shared" si="38"/>
        <v>0</v>
      </c>
      <c r="EQ32" s="1194">
        <f t="shared" si="31"/>
        <v>454632.22583411459</v>
      </c>
      <c r="ER32" s="1432">
        <f t="shared" si="39"/>
        <v>733.47760704538518</v>
      </c>
      <c r="ES32" s="1097">
        <f t="shared" si="40"/>
        <v>5777255.0868700016</v>
      </c>
    </row>
    <row r="33" spans="1:149" s="1125" customFormat="1">
      <c r="A33" s="1190" t="s">
        <v>1193</v>
      </c>
      <c r="B33" s="1234" t="s">
        <v>564</v>
      </c>
      <c r="C33" s="1234" t="s">
        <v>564</v>
      </c>
      <c r="D33" s="1234" t="s">
        <v>132</v>
      </c>
      <c r="E33" s="1234" t="s">
        <v>284</v>
      </c>
      <c r="F33" s="1234" t="s">
        <v>249</v>
      </c>
      <c r="G33" s="1234" t="s">
        <v>614</v>
      </c>
      <c r="H33" s="1230" t="s">
        <v>250</v>
      </c>
      <c r="I33" s="1225"/>
      <c r="J33" s="1225"/>
      <c r="K33" s="1254">
        <v>0.43490073040199995</v>
      </c>
      <c r="L33" s="1151"/>
      <c r="M33" s="1151"/>
      <c r="N33" s="1151"/>
      <c r="O33" s="1151"/>
      <c r="P33" s="1151"/>
      <c r="Q33" s="1151"/>
      <c r="R33" s="1151"/>
      <c r="S33" s="1146"/>
      <c r="T33" s="1146"/>
      <c r="U33" s="1146"/>
      <c r="V33" s="1146"/>
      <c r="W33" s="1146"/>
      <c r="X33" s="1146"/>
      <c r="Y33" s="1146"/>
      <c r="Z33" s="1146"/>
      <c r="AA33" s="1146"/>
      <c r="AB33" s="1146"/>
      <c r="AC33" s="1146"/>
      <c r="AD33" s="1147"/>
      <c r="AE33" s="1147"/>
      <c r="AF33" s="1147"/>
      <c r="AG33" s="1147"/>
      <c r="AH33" s="1255">
        <v>0.11245508907990419</v>
      </c>
      <c r="AI33" s="1255">
        <v>3.4023453439999192E-2</v>
      </c>
      <c r="AJ33" s="1255">
        <v>1.7999999999999999E-2</v>
      </c>
      <c r="AK33" s="1225"/>
      <c r="AL33" s="1225"/>
      <c r="AM33" s="1256">
        <v>0.43118819999999997</v>
      </c>
      <c r="AN33" s="1655"/>
      <c r="AO33" s="1655"/>
      <c r="AP33" s="1655"/>
      <c r="AQ33" s="1655"/>
      <c r="AR33" s="1655"/>
      <c r="AS33" s="1655"/>
      <c r="AT33" s="1655"/>
      <c r="AU33" s="1655"/>
      <c r="AV33" s="1655"/>
      <c r="AW33" s="1655"/>
      <c r="AX33" s="1655"/>
      <c r="AY33" s="1655"/>
      <c r="AZ33" s="1655"/>
      <c r="BA33" s="1655"/>
      <c r="BB33" s="1655"/>
      <c r="BC33" s="1655"/>
      <c r="BD33" s="1657"/>
      <c r="BE33" s="1657"/>
      <c r="BF33" s="1657"/>
      <c r="BG33" s="1657"/>
      <c r="BH33" s="1657"/>
      <c r="BI33" s="1657"/>
      <c r="BJ33" s="1265">
        <v>0.1114955746679596</v>
      </c>
      <c r="BK33" s="1265">
        <v>3.3484921572184946E-2</v>
      </c>
      <c r="BL33" s="1265">
        <v>1.7999999999999999E-2</v>
      </c>
      <c r="BM33" s="1225"/>
      <c r="BN33" s="1250">
        <v>7.0140916203238373</v>
      </c>
      <c r="BO33" s="1117"/>
      <c r="BP33" s="1117"/>
      <c r="BQ33" s="1117"/>
      <c r="BR33" s="1117"/>
      <c r="BS33" s="1117"/>
      <c r="BT33" s="1117"/>
      <c r="BU33" s="1117"/>
      <c r="BV33" s="1117"/>
      <c r="BW33" s="1117"/>
      <c r="BX33" s="1117"/>
      <c r="BY33" s="1153"/>
      <c r="BZ33" s="1117"/>
      <c r="CA33" s="1117"/>
      <c r="CB33" s="1117"/>
      <c r="CC33" s="1117"/>
      <c r="CD33" s="1117"/>
      <c r="CE33" s="1117"/>
      <c r="CF33" s="1117"/>
      <c r="CG33" s="1155"/>
      <c r="CH33" s="1117"/>
      <c r="CI33" s="1117"/>
      <c r="CJ33" s="1117"/>
      <c r="CK33" s="1235">
        <v>12216.636501158338</v>
      </c>
      <c r="CL33" s="1235">
        <v>16062.736128095557</v>
      </c>
      <c r="CM33" s="1235">
        <v>12989.879290746107</v>
      </c>
      <c r="CN33" s="1225"/>
      <c r="CO33" s="1220">
        <f t="shared" si="33"/>
        <v>1113.4082526066652</v>
      </c>
      <c r="CP33" s="1220">
        <f t="shared" si="33"/>
        <v>0</v>
      </c>
      <c r="CQ33" s="1220">
        <f t="shared" si="33"/>
        <v>0</v>
      </c>
      <c r="CR33" s="1220">
        <f t="shared" si="33"/>
        <v>0</v>
      </c>
      <c r="CS33" s="1220">
        <f t="shared" si="33"/>
        <v>0</v>
      </c>
      <c r="CT33" s="1220">
        <f t="shared" si="33"/>
        <v>0</v>
      </c>
      <c r="CU33" s="1220">
        <f t="shared" si="33"/>
        <v>0</v>
      </c>
      <c r="CV33" s="1220">
        <f t="shared" si="33"/>
        <v>0</v>
      </c>
      <c r="CW33" s="1220">
        <f t="shared" si="33"/>
        <v>0</v>
      </c>
      <c r="CX33" s="1220">
        <f t="shared" si="33"/>
        <v>0</v>
      </c>
      <c r="CY33" s="1220">
        <f t="shared" si="34"/>
        <v>0</v>
      </c>
      <c r="CZ33" s="1220">
        <f t="shared" si="34"/>
        <v>0</v>
      </c>
      <c r="DA33" s="1220">
        <f t="shared" si="34"/>
        <v>0</v>
      </c>
      <c r="DB33" s="1220">
        <f t="shared" si="34"/>
        <v>0</v>
      </c>
      <c r="DC33" s="1220">
        <f t="shared" si="34"/>
        <v>0</v>
      </c>
      <c r="DD33" s="1220">
        <f t="shared" si="34"/>
        <v>0</v>
      </c>
      <c r="DE33" s="1220">
        <f t="shared" si="34"/>
        <v>0</v>
      </c>
      <c r="DF33" s="1220">
        <f t="shared" si="34"/>
        <v>0</v>
      </c>
      <c r="DG33" s="1220">
        <f t="shared" si="34"/>
        <v>0</v>
      </c>
      <c r="DH33" s="1220">
        <f t="shared" si="34"/>
        <v>0</v>
      </c>
      <c r="DI33" s="1220">
        <f t="shared" si="35"/>
        <v>0</v>
      </c>
      <c r="DJ33" s="1220">
        <f t="shared" si="35"/>
        <v>0</v>
      </c>
      <c r="DK33" s="1220">
        <f t="shared" si="35"/>
        <v>0</v>
      </c>
      <c r="DL33" s="1220">
        <f t="shared" si="35"/>
        <v>1373.8229459945701</v>
      </c>
      <c r="DM33" s="1220">
        <f t="shared" si="35"/>
        <v>546.5097547732521</v>
      </c>
      <c r="DN33" s="1220">
        <f t="shared" si="35"/>
        <v>233.81782723342991</v>
      </c>
      <c r="DO33" s="1196">
        <f t="shared" si="27"/>
        <v>3267.5587806079175</v>
      </c>
      <c r="DP33" s="1251"/>
      <c r="DQ33" s="1220">
        <f t="shared" si="36"/>
        <v>1103.9036422469194</v>
      </c>
      <c r="DR33" s="1220">
        <f t="shared" si="36"/>
        <v>0</v>
      </c>
      <c r="DS33" s="1220">
        <f t="shared" si="36"/>
        <v>0</v>
      </c>
      <c r="DT33" s="1220">
        <f t="shared" si="36"/>
        <v>0</v>
      </c>
      <c r="DU33" s="1220">
        <f t="shared" si="36"/>
        <v>0</v>
      </c>
      <c r="DV33" s="1220">
        <f t="shared" si="36"/>
        <v>0</v>
      </c>
      <c r="DW33" s="1220">
        <f t="shared" si="36"/>
        <v>0</v>
      </c>
      <c r="DX33" s="1220">
        <f t="shared" si="36"/>
        <v>0</v>
      </c>
      <c r="DY33" s="1220">
        <f t="shared" si="36"/>
        <v>0</v>
      </c>
      <c r="DZ33" s="1220">
        <f t="shared" si="36"/>
        <v>0</v>
      </c>
      <c r="EA33" s="1220">
        <f t="shared" si="37"/>
        <v>0</v>
      </c>
      <c r="EB33" s="1220">
        <f t="shared" si="37"/>
        <v>0</v>
      </c>
      <c r="EC33" s="1220">
        <f t="shared" si="37"/>
        <v>0</v>
      </c>
      <c r="ED33" s="1220">
        <f t="shared" si="37"/>
        <v>0</v>
      </c>
      <c r="EE33" s="1220">
        <f t="shared" si="37"/>
        <v>0</v>
      </c>
      <c r="EF33" s="1220">
        <f t="shared" si="37"/>
        <v>0</v>
      </c>
      <c r="EG33" s="1220">
        <f t="shared" si="37"/>
        <v>0</v>
      </c>
      <c r="EH33" s="1220">
        <f t="shared" si="37"/>
        <v>0</v>
      </c>
      <c r="EI33" s="1220">
        <f t="shared" si="37"/>
        <v>0</v>
      </c>
      <c r="EJ33" s="1220">
        <f t="shared" si="37"/>
        <v>0</v>
      </c>
      <c r="EK33" s="1220">
        <f t="shared" si="38"/>
        <v>0</v>
      </c>
      <c r="EL33" s="1220">
        <f t="shared" si="38"/>
        <v>0</v>
      </c>
      <c r="EM33" s="1220">
        <f t="shared" si="38"/>
        <v>0</v>
      </c>
      <c r="EN33" s="1220">
        <f t="shared" si="38"/>
        <v>1362.1009072062202</v>
      </c>
      <c r="EO33" s="1220">
        <f t="shared" si="38"/>
        <v>537.85945948398148</v>
      </c>
      <c r="EP33" s="1220">
        <f t="shared" si="38"/>
        <v>233.81782723342991</v>
      </c>
      <c r="EQ33" s="1194">
        <f t="shared" si="31"/>
        <v>3237.6818361705509</v>
      </c>
      <c r="ER33" s="1432">
        <f t="shared" si="39"/>
        <v>7.0140916203238373</v>
      </c>
      <c r="ES33" s="1097">
        <f t="shared" si="40"/>
        <v>41269.251920000002</v>
      </c>
    </row>
    <row r="34" spans="1:149" s="1125" customFormat="1">
      <c r="A34" s="1190" t="s">
        <v>1193</v>
      </c>
      <c r="B34" s="1234" t="s">
        <v>565</v>
      </c>
      <c r="C34" s="1234" t="s">
        <v>565</v>
      </c>
      <c r="D34" s="1234" t="s">
        <v>132</v>
      </c>
      <c r="E34" s="1234" t="s">
        <v>284</v>
      </c>
      <c r="F34" s="1234" t="s">
        <v>249</v>
      </c>
      <c r="G34" s="1234" t="s">
        <v>615</v>
      </c>
      <c r="H34" s="1230" t="s">
        <v>250</v>
      </c>
      <c r="I34" s="1225"/>
      <c r="J34" s="1225"/>
      <c r="K34" s="1254">
        <v>0.42462480999999996</v>
      </c>
      <c r="L34" s="1151"/>
      <c r="M34" s="1151"/>
      <c r="N34" s="1151"/>
      <c r="O34" s="1151"/>
      <c r="P34" s="1151"/>
      <c r="Q34" s="1151"/>
      <c r="R34" s="1151"/>
      <c r="S34" s="1146"/>
      <c r="T34" s="1146"/>
      <c r="U34" s="1146"/>
      <c r="V34" s="1146"/>
      <c r="W34" s="1146"/>
      <c r="X34" s="1146"/>
      <c r="Y34" s="1255">
        <v>1.0535749473321858</v>
      </c>
      <c r="Z34" s="1146"/>
      <c r="AA34" s="1146"/>
      <c r="AB34" s="1146"/>
      <c r="AC34" s="1146"/>
      <c r="AD34" s="1255">
        <v>4.6167505254705921E-2</v>
      </c>
      <c r="AE34" s="1147"/>
      <c r="AF34" s="1147"/>
      <c r="AG34" s="1147"/>
      <c r="AH34" s="1147"/>
      <c r="AI34" s="1147"/>
      <c r="AJ34" s="1147"/>
      <c r="AK34" s="1225"/>
      <c r="AL34" s="1225"/>
      <c r="AM34" s="1256">
        <v>0.42099999999999999</v>
      </c>
      <c r="AN34" s="1655"/>
      <c r="AO34" s="1655"/>
      <c r="AP34" s="1655"/>
      <c r="AQ34" s="1655"/>
      <c r="AR34" s="1655"/>
      <c r="AS34" s="1655"/>
      <c r="AT34" s="1655"/>
      <c r="AU34" s="1655"/>
      <c r="AV34" s="1655"/>
      <c r="AW34" s="1655"/>
      <c r="AX34" s="1655"/>
      <c r="AY34" s="1655"/>
      <c r="AZ34" s="1655"/>
      <c r="BA34" s="1256">
        <v>0.99169499999999999</v>
      </c>
      <c r="BB34" s="1655"/>
      <c r="BC34" s="1655"/>
      <c r="BD34" s="1657"/>
      <c r="BE34" s="1657"/>
      <c r="BF34" s="1265">
        <v>4.7132064833260143E-2</v>
      </c>
      <c r="BG34" s="1657"/>
      <c r="BH34" s="1657"/>
      <c r="BI34" s="1657"/>
      <c r="BJ34" s="1657"/>
      <c r="BK34" s="1657"/>
      <c r="BL34" s="1657"/>
      <c r="BM34" s="1225"/>
      <c r="BN34" s="1250">
        <v>318804.61714733369</v>
      </c>
      <c r="BO34" s="1117"/>
      <c r="BP34" s="1117"/>
      <c r="BQ34" s="1117"/>
      <c r="BR34" s="1117"/>
      <c r="BS34" s="1117"/>
      <c r="BT34" s="1117"/>
      <c r="BU34" s="1117"/>
      <c r="BV34" s="1117"/>
      <c r="BW34" s="1117"/>
      <c r="BX34" s="1117"/>
      <c r="BY34" s="1153"/>
      <c r="BZ34" s="1117"/>
      <c r="CA34" s="1117"/>
      <c r="CB34" s="1235">
        <v>15945595.316150526</v>
      </c>
      <c r="CC34" s="1117"/>
      <c r="CD34" s="1117"/>
      <c r="CE34" s="1117"/>
      <c r="CF34" s="1117"/>
      <c r="CG34" s="1235">
        <v>1565009172.4014635</v>
      </c>
      <c r="CH34" s="1117"/>
      <c r="CI34" s="1117"/>
      <c r="CJ34" s="1117"/>
      <c r="CK34" s="1117"/>
      <c r="CL34" s="1117"/>
      <c r="CM34" s="1117"/>
      <c r="CN34" s="1225"/>
      <c r="CO34" s="1220">
        <f t="shared" si="33"/>
        <v>49410907.743907899</v>
      </c>
      <c r="CP34" s="1220">
        <f t="shared" si="33"/>
        <v>0</v>
      </c>
      <c r="CQ34" s="1220">
        <f t="shared" si="33"/>
        <v>0</v>
      </c>
      <c r="CR34" s="1220">
        <f t="shared" si="33"/>
        <v>0</v>
      </c>
      <c r="CS34" s="1220">
        <f t="shared" si="33"/>
        <v>0</v>
      </c>
      <c r="CT34" s="1220">
        <f t="shared" si="33"/>
        <v>0</v>
      </c>
      <c r="CU34" s="1220">
        <f t="shared" si="33"/>
        <v>0</v>
      </c>
      <c r="CV34" s="1220">
        <f t="shared" si="33"/>
        <v>0</v>
      </c>
      <c r="CW34" s="1220">
        <f t="shared" si="33"/>
        <v>0</v>
      </c>
      <c r="CX34" s="1220">
        <f t="shared" si="33"/>
        <v>0</v>
      </c>
      <c r="CY34" s="1220">
        <f t="shared" si="34"/>
        <v>0</v>
      </c>
      <c r="CZ34" s="1220">
        <f t="shared" si="34"/>
        <v>0</v>
      </c>
      <c r="DA34" s="1220">
        <f t="shared" si="34"/>
        <v>0</v>
      </c>
      <c r="DB34" s="1220">
        <f t="shared" si="34"/>
        <v>0</v>
      </c>
      <c r="DC34" s="1220">
        <f t="shared" si="34"/>
        <v>16799879.745393638</v>
      </c>
      <c r="DD34" s="1220">
        <f t="shared" si="34"/>
        <v>0</v>
      </c>
      <c r="DE34" s="1220">
        <f t="shared" si="34"/>
        <v>0</v>
      </c>
      <c r="DF34" s="1220">
        <f t="shared" si="34"/>
        <v>0</v>
      </c>
      <c r="DG34" s="1220">
        <f t="shared" si="34"/>
        <v>0</v>
      </c>
      <c r="DH34" s="1220">
        <f t="shared" si="34"/>
        <v>72252569.190507531</v>
      </c>
      <c r="DI34" s="1220">
        <f t="shared" si="35"/>
        <v>0</v>
      </c>
      <c r="DJ34" s="1220">
        <f t="shared" si="35"/>
        <v>0</v>
      </c>
      <c r="DK34" s="1220">
        <f t="shared" si="35"/>
        <v>0</v>
      </c>
      <c r="DL34" s="1220">
        <f t="shared" si="35"/>
        <v>0</v>
      </c>
      <c r="DM34" s="1220">
        <f t="shared" si="35"/>
        <v>0</v>
      </c>
      <c r="DN34" s="1220">
        <f t="shared" si="35"/>
        <v>0</v>
      </c>
      <c r="DO34" s="1196">
        <f t="shared" si="27"/>
        <v>138463356.67980906</v>
      </c>
      <c r="DP34" s="1251"/>
      <c r="DQ34" s="1220">
        <f t="shared" si="36"/>
        <v>48989111.493945025</v>
      </c>
      <c r="DR34" s="1220">
        <f t="shared" si="36"/>
        <v>0</v>
      </c>
      <c r="DS34" s="1220">
        <f t="shared" si="36"/>
        <v>0</v>
      </c>
      <c r="DT34" s="1220">
        <f t="shared" si="36"/>
        <v>0</v>
      </c>
      <c r="DU34" s="1220">
        <f t="shared" si="36"/>
        <v>0</v>
      </c>
      <c r="DV34" s="1220">
        <f t="shared" si="36"/>
        <v>0</v>
      </c>
      <c r="DW34" s="1220">
        <f t="shared" si="36"/>
        <v>0</v>
      </c>
      <c r="DX34" s="1220">
        <f t="shared" si="36"/>
        <v>0</v>
      </c>
      <c r="DY34" s="1220">
        <f t="shared" si="36"/>
        <v>0</v>
      </c>
      <c r="DZ34" s="1220">
        <f t="shared" si="36"/>
        <v>0</v>
      </c>
      <c r="EA34" s="1220">
        <f t="shared" si="37"/>
        <v>0</v>
      </c>
      <c r="EB34" s="1220">
        <f t="shared" si="37"/>
        <v>0</v>
      </c>
      <c r="EC34" s="1220">
        <f t="shared" si="37"/>
        <v>0</v>
      </c>
      <c r="ED34" s="1220">
        <f t="shared" si="37"/>
        <v>0</v>
      </c>
      <c r="EE34" s="1220">
        <f t="shared" si="37"/>
        <v>15813167.147049895</v>
      </c>
      <c r="EF34" s="1220">
        <f t="shared" si="37"/>
        <v>0</v>
      </c>
      <c r="EG34" s="1220">
        <f t="shared" si="37"/>
        <v>0</v>
      </c>
      <c r="EH34" s="1220">
        <f t="shared" si="37"/>
        <v>0</v>
      </c>
      <c r="EI34" s="1220">
        <f t="shared" si="37"/>
        <v>0</v>
      </c>
      <c r="EJ34" s="1220">
        <f t="shared" si="37"/>
        <v>73762113.778272584</v>
      </c>
      <c r="EK34" s="1220">
        <f t="shared" si="38"/>
        <v>0</v>
      </c>
      <c r="EL34" s="1220">
        <f t="shared" si="38"/>
        <v>0</v>
      </c>
      <c r="EM34" s="1220">
        <f t="shared" si="38"/>
        <v>0</v>
      </c>
      <c r="EN34" s="1220">
        <f t="shared" si="38"/>
        <v>0</v>
      </c>
      <c r="EO34" s="1220">
        <f t="shared" si="38"/>
        <v>0</v>
      </c>
      <c r="EP34" s="1220">
        <f t="shared" si="38"/>
        <v>0</v>
      </c>
      <c r="EQ34" s="1194">
        <f t="shared" si="31"/>
        <v>138564392.41926751</v>
      </c>
      <c r="ER34" s="1432">
        <f t="shared" si="39"/>
        <v>318804.61714733369</v>
      </c>
      <c r="ES34" s="1097">
        <f t="shared" si="40"/>
        <v>1565009172.4014635</v>
      </c>
    </row>
    <row r="35" spans="1:149" s="1125" customFormat="1">
      <c r="A35" s="1190" t="s">
        <v>1193</v>
      </c>
      <c r="B35" s="1234" t="s">
        <v>119</v>
      </c>
      <c r="C35" s="1234" t="s">
        <v>119</v>
      </c>
      <c r="D35" s="1234" t="s">
        <v>132</v>
      </c>
      <c r="E35" s="1234" t="s">
        <v>284</v>
      </c>
      <c r="F35" s="1234" t="s">
        <v>249</v>
      </c>
      <c r="G35" s="1234" t="s">
        <v>616</v>
      </c>
      <c r="H35" s="1230" t="s">
        <v>250</v>
      </c>
      <c r="I35" s="1225"/>
      <c r="J35" s="1225"/>
      <c r="K35" s="1254">
        <v>0.42462480999999996</v>
      </c>
      <c r="L35" s="1151"/>
      <c r="M35" s="1151"/>
      <c r="N35" s="1151"/>
      <c r="O35" s="1151"/>
      <c r="P35" s="1151"/>
      <c r="Q35" s="1151"/>
      <c r="R35" s="1151"/>
      <c r="S35" s="1146"/>
      <c r="T35" s="1146"/>
      <c r="U35" s="1146"/>
      <c r="V35" s="1146"/>
      <c r="W35" s="1146"/>
      <c r="X35" s="1146"/>
      <c r="Y35" s="1255">
        <v>5.3345566953528403</v>
      </c>
      <c r="Z35" s="1146"/>
      <c r="AA35" s="1146"/>
      <c r="AB35" s="1146"/>
      <c r="AC35" s="1146"/>
      <c r="AD35" s="1255">
        <v>2.2106833738941997E-2</v>
      </c>
      <c r="AE35" s="1147"/>
      <c r="AF35" s="1147"/>
      <c r="AG35" s="1147"/>
      <c r="AH35" s="1147"/>
      <c r="AI35" s="1147"/>
      <c r="AJ35" s="1147"/>
      <c r="AK35" s="1225"/>
      <c r="AL35" s="1225"/>
      <c r="AM35" s="1256">
        <v>0.42099999999999999</v>
      </c>
      <c r="AN35" s="1655"/>
      <c r="AO35" s="1655"/>
      <c r="AP35" s="1655"/>
      <c r="AQ35" s="1655"/>
      <c r="AR35" s="1655"/>
      <c r="AS35" s="1655"/>
      <c r="AT35" s="1655"/>
      <c r="AU35" s="1655"/>
      <c r="AV35" s="1655"/>
      <c r="AW35" s="1655"/>
      <c r="AX35" s="1655"/>
      <c r="AY35" s="1655"/>
      <c r="AZ35" s="1655"/>
      <c r="BA35" s="1256">
        <v>5.28904</v>
      </c>
      <c r="BB35" s="1655"/>
      <c r="BC35" s="1655"/>
      <c r="BD35" s="1657"/>
      <c r="BE35" s="1657"/>
      <c r="BF35" s="1265">
        <v>2.2618293971049207E-2</v>
      </c>
      <c r="BG35" s="1657"/>
      <c r="BH35" s="1657"/>
      <c r="BI35" s="1657"/>
      <c r="BJ35" s="1657"/>
      <c r="BK35" s="1657"/>
      <c r="BL35" s="1657"/>
      <c r="BM35" s="1225"/>
      <c r="BN35" s="1250">
        <v>57.11675913982608</v>
      </c>
      <c r="BO35" s="1117"/>
      <c r="BP35" s="1117"/>
      <c r="BQ35" s="1117"/>
      <c r="BR35" s="1117"/>
      <c r="BS35" s="1117"/>
      <c r="BT35" s="1117"/>
      <c r="BU35" s="1117"/>
      <c r="BV35" s="1117"/>
      <c r="BW35" s="1117"/>
      <c r="BX35" s="1117"/>
      <c r="BY35" s="1153"/>
      <c r="BZ35" s="1117"/>
      <c r="CA35" s="1117"/>
      <c r="CB35" s="1235">
        <v>4312.8824602209934</v>
      </c>
      <c r="CC35" s="1117"/>
      <c r="CD35" s="1117"/>
      <c r="CE35" s="1117"/>
      <c r="CF35" s="1117"/>
      <c r="CG35" s="1235">
        <v>2259189.1201900002</v>
      </c>
      <c r="CH35" s="1117"/>
      <c r="CI35" s="1117"/>
      <c r="CJ35" s="1117"/>
      <c r="CK35" s="1117"/>
      <c r="CL35" s="1117"/>
      <c r="CM35" s="1117"/>
      <c r="CN35" s="1225"/>
      <c r="CO35" s="1220">
        <f t="shared" si="33"/>
        <v>8852.4154441110095</v>
      </c>
      <c r="CP35" s="1220">
        <f t="shared" si="33"/>
        <v>0</v>
      </c>
      <c r="CQ35" s="1220">
        <f t="shared" si="33"/>
        <v>0</v>
      </c>
      <c r="CR35" s="1220">
        <f t="shared" si="33"/>
        <v>0</v>
      </c>
      <c r="CS35" s="1220">
        <f t="shared" si="33"/>
        <v>0</v>
      </c>
      <c r="CT35" s="1220">
        <f t="shared" si="33"/>
        <v>0</v>
      </c>
      <c r="CU35" s="1220">
        <f t="shared" si="33"/>
        <v>0</v>
      </c>
      <c r="CV35" s="1220">
        <f t="shared" si="33"/>
        <v>0</v>
      </c>
      <c r="CW35" s="1220">
        <f t="shared" si="33"/>
        <v>0</v>
      </c>
      <c r="CX35" s="1220">
        <f t="shared" si="33"/>
        <v>0</v>
      </c>
      <c r="CY35" s="1220">
        <f t="shared" si="34"/>
        <v>0</v>
      </c>
      <c r="CZ35" s="1220">
        <f t="shared" si="34"/>
        <v>0</v>
      </c>
      <c r="DA35" s="1220">
        <f t="shared" si="34"/>
        <v>0</v>
      </c>
      <c r="DB35" s="1220">
        <f t="shared" si="34"/>
        <v>0</v>
      </c>
      <c r="DC35" s="1220">
        <f t="shared" si="34"/>
        <v>23007.316004441731</v>
      </c>
      <c r="DD35" s="1220">
        <f t="shared" si="34"/>
        <v>0</v>
      </c>
      <c r="DE35" s="1220">
        <f t="shared" si="34"/>
        <v>0</v>
      </c>
      <c r="DF35" s="1220">
        <f t="shared" si="34"/>
        <v>0</v>
      </c>
      <c r="DG35" s="1220">
        <f t="shared" si="34"/>
        <v>0</v>
      </c>
      <c r="DH35" s="1220">
        <f t="shared" si="34"/>
        <v>49943.51826486698</v>
      </c>
      <c r="DI35" s="1220">
        <f t="shared" si="35"/>
        <v>0</v>
      </c>
      <c r="DJ35" s="1220">
        <f t="shared" si="35"/>
        <v>0</v>
      </c>
      <c r="DK35" s="1220">
        <f t="shared" si="35"/>
        <v>0</v>
      </c>
      <c r="DL35" s="1220">
        <f t="shared" si="35"/>
        <v>0</v>
      </c>
      <c r="DM35" s="1220">
        <f t="shared" si="35"/>
        <v>0</v>
      </c>
      <c r="DN35" s="1220">
        <f t="shared" si="35"/>
        <v>0</v>
      </c>
      <c r="DO35" s="1196">
        <f t="shared" si="27"/>
        <v>81803.249713419718</v>
      </c>
      <c r="DP35" s="1251"/>
      <c r="DQ35" s="1220">
        <f t="shared" si="36"/>
        <v>8776.8467932213734</v>
      </c>
      <c r="DR35" s="1220">
        <f t="shared" si="36"/>
        <v>0</v>
      </c>
      <c r="DS35" s="1220">
        <f t="shared" si="36"/>
        <v>0</v>
      </c>
      <c r="DT35" s="1220">
        <f t="shared" si="36"/>
        <v>0</v>
      </c>
      <c r="DU35" s="1220">
        <f t="shared" si="36"/>
        <v>0</v>
      </c>
      <c r="DV35" s="1220">
        <f t="shared" si="36"/>
        <v>0</v>
      </c>
      <c r="DW35" s="1220">
        <f t="shared" si="36"/>
        <v>0</v>
      </c>
      <c r="DX35" s="1220">
        <f t="shared" si="36"/>
        <v>0</v>
      </c>
      <c r="DY35" s="1220">
        <f t="shared" si="36"/>
        <v>0</v>
      </c>
      <c r="DZ35" s="1220">
        <f t="shared" si="36"/>
        <v>0</v>
      </c>
      <c r="EA35" s="1220">
        <f t="shared" si="37"/>
        <v>0</v>
      </c>
      <c r="EB35" s="1220">
        <f t="shared" si="37"/>
        <v>0</v>
      </c>
      <c r="EC35" s="1220">
        <f t="shared" si="37"/>
        <v>0</v>
      </c>
      <c r="ED35" s="1220">
        <f t="shared" si="37"/>
        <v>0</v>
      </c>
      <c r="EE35" s="1220">
        <f t="shared" si="37"/>
        <v>22811.007847407243</v>
      </c>
      <c r="EF35" s="1220">
        <f t="shared" si="37"/>
        <v>0</v>
      </c>
      <c r="EG35" s="1220">
        <f t="shared" si="37"/>
        <v>0</v>
      </c>
      <c r="EH35" s="1220">
        <f t="shared" si="37"/>
        <v>0</v>
      </c>
      <c r="EI35" s="1220">
        <f t="shared" si="37"/>
        <v>0</v>
      </c>
      <c r="EJ35" s="1220">
        <f t="shared" si="37"/>
        <v>51099.003656653447</v>
      </c>
      <c r="EK35" s="1220">
        <f t="shared" si="38"/>
        <v>0</v>
      </c>
      <c r="EL35" s="1220">
        <f t="shared" si="38"/>
        <v>0</v>
      </c>
      <c r="EM35" s="1220">
        <f t="shared" si="38"/>
        <v>0</v>
      </c>
      <c r="EN35" s="1220">
        <f t="shared" si="38"/>
        <v>0</v>
      </c>
      <c r="EO35" s="1220">
        <f t="shared" si="38"/>
        <v>0</v>
      </c>
      <c r="EP35" s="1220">
        <f t="shared" si="38"/>
        <v>0</v>
      </c>
      <c r="EQ35" s="1194">
        <f t="shared" si="31"/>
        <v>82686.858297282073</v>
      </c>
      <c r="ER35" s="1432">
        <f t="shared" si="39"/>
        <v>57.11675913982608</v>
      </c>
      <c r="ES35" s="1097">
        <f t="shared" si="40"/>
        <v>2259189.1201900002</v>
      </c>
    </row>
    <row r="36" spans="1:149" ht="6" customHeight="1">
      <c r="A36" s="1284"/>
      <c r="B36" s="1261"/>
      <c r="C36" s="1261"/>
      <c r="D36" s="1261"/>
      <c r="E36" s="1261"/>
      <c r="F36" s="1261"/>
      <c r="G36" s="1261"/>
      <c r="H36" s="1221"/>
      <c r="I36" s="1225"/>
      <c r="J36" s="1225"/>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5"/>
      <c r="AL36" s="1225"/>
      <c r="AM36" s="1263"/>
      <c r="AN36" s="1263"/>
      <c r="AO36" s="1263"/>
      <c r="AP36" s="1263"/>
      <c r="AQ36" s="1263"/>
      <c r="AR36" s="1263"/>
      <c r="AS36" s="1263"/>
      <c r="AT36" s="1263"/>
      <c r="AU36" s="1263"/>
      <c r="AV36" s="1263"/>
      <c r="AW36" s="1263"/>
      <c r="AX36" s="1263"/>
      <c r="AY36" s="1263"/>
      <c r="AZ36" s="1263"/>
      <c r="BA36" s="1263"/>
      <c r="BB36" s="1263"/>
      <c r="BC36" s="1263"/>
      <c r="BD36" s="1266"/>
      <c r="BE36" s="1266"/>
      <c r="BF36" s="1266"/>
      <c r="BG36" s="1266"/>
      <c r="BH36" s="1266"/>
      <c r="BI36" s="1266"/>
      <c r="BJ36" s="1266"/>
      <c r="BK36" s="1266"/>
      <c r="BL36" s="1266"/>
      <c r="BM36" s="1225"/>
      <c r="BN36" s="1221"/>
      <c r="BO36" s="1221"/>
      <c r="BP36" s="1221"/>
      <c r="BQ36" s="1221"/>
      <c r="BR36" s="1221"/>
      <c r="BS36" s="1221"/>
      <c r="BT36" s="1221"/>
      <c r="BU36" s="1221"/>
      <c r="BV36" s="1221"/>
      <c r="BW36" s="1221"/>
      <c r="BX36" s="1221"/>
      <c r="BY36" s="1221"/>
      <c r="BZ36" s="1221"/>
      <c r="CA36" s="1221"/>
      <c r="CB36" s="1221"/>
      <c r="CC36" s="1221"/>
      <c r="CD36" s="1221"/>
      <c r="CE36" s="1221"/>
      <c r="CF36" s="1221"/>
      <c r="CG36" s="1221"/>
      <c r="CH36" s="1221"/>
      <c r="CI36" s="1221"/>
      <c r="CJ36" s="1221"/>
      <c r="CK36" s="1221"/>
      <c r="CL36" s="1221"/>
      <c r="CM36" s="1221"/>
      <c r="CN36" s="1225"/>
      <c r="CO36" s="1221"/>
      <c r="CP36" s="1221"/>
      <c r="CQ36" s="1221"/>
      <c r="CR36" s="1221"/>
      <c r="CS36" s="1221"/>
      <c r="CT36" s="1221"/>
      <c r="CU36" s="1221"/>
      <c r="CV36" s="1221"/>
      <c r="CW36" s="1221"/>
      <c r="CX36" s="1221"/>
      <c r="CY36" s="1221"/>
      <c r="CZ36" s="1221"/>
      <c r="DA36" s="1221"/>
      <c r="DB36" s="1221"/>
      <c r="DC36" s="1221"/>
      <c r="DD36" s="1221"/>
      <c r="DE36" s="1221"/>
      <c r="DF36" s="1221"/>
      <c r="DG36" s="1221"/>
      <c r="DH36" s="1221"/>
      <c r="DI36" s="1221"/>
      <c r="DJ36" s="1221"/>
      <c r="DK36" s="1221"/>
      <c r="DL36" s="1221"/>
      <c r="DM36" s="1221"/>
      <c r="DN36" s="1221"/>
      <c r="DO36" s="1221"/>
      <c r="DP36" s="1251"/>
      <c r="DQ36" s="1221"/>
      <c r="DR36" s="1221"/>
      <c r="DS36" s="1221"/>
      <c r="DT36" s="1221"/>
      <c r="DU36" s="1221"/>
      <c r="DV36" s="1221"/>
      <c r="DW36" s="1221"/>
      <c r="DX36" s="1221"/>
      <c r="DY36" s="1221"/>
      <c r="DZ36" s="1221"/>
      <c r="EA36" s="1221"/>
      <c r="EB36" s="1221"/>
      <c r="EC36" s="1221"/>
      <c r="ED36" s="1221"/>
      <c r="EE36" s="1221"/>
      <c r="EF36" s="1221"/>
      <c r="EG36" s="1221"/>
      <c r="EH36" s="1221"/>
      <c r="EI36" s="1221"/>
      <c r="EJ36" s="1221"/>
      <c r="EK36" s="1221"/>
      <c r="EL36" s="1221"/>
      <c r="EM36" s="1221"/>
      <c r="EN36" s="1221"/>
      <c r="EO36" s="1221"/>
      <c r="EP36" s="1221"/>
      <c r="EQ36" s="1221"/>
      <c r="ER36" s="1221"/>
      <c r="ES36" s="1221"/>
    </row>
    <row r="37" spans="1:149" s="1125" customFormat="1">
      <c r="A37" s="1190"/>
      <c r="B37" s="1230" t="s">
        <v>120</v>
      </c>
      <c r="C37" s="1234" t="s">
        <v>120</v>
      </c>
      <c r="D37" s="1230" t="s">
        <v>132</v>
      </c>
      <c r="E37" s="1230" t="s">
        <v>286</v>
      </c>
      <c r="F37" s="1230" t="s">
        <v>249</v>
      </c>
      <c r="G37" s="1230" t="s">
        <v>618</v>
      </c>
      <c r="H37" s="1230" t="s">
        <v>250</v>
      </c>
      <c r="I37" s="1225"/>
      <c r="J37" s="1225"/>
      <c r="K37" s="1146"/>
      <c r="L37" s="1151"/>
      <c r="M37" s="1151"/>
      <c r="N37" s="1151"/>
      <c r="O37" s="1151"/>
      <c r="P37" s="1151"/>
      <c r="Q37" s="1151"/>
      <c r="R37" s="1151"/>
      <c r="S37" s="1146"/>
      <c r="T37" s="1146"/>
      <c r="U37" s="1146"/>
      <c r="V37" s="1146"/>
      <c r="W37" s="1146"/>
      <c r="X37" s="1146"/>
      <c r="Y37" s="1146"/>
      <c r="Z37" s="1146"/>
      <c r="AA37" s="1146"/>
      <c r="AB37" s="1146"/>
      <c r="AC37" s="1146"/>
      <c r="AD37" s="1255">
        <v>1.9293856277127708E-2</v>
      </c>
      <c r="AE37" s="1147"/>
      <c r="AF37" s="1147"/>
      <c r="AG37" s="1147"/>
      <c r="AH37" s="1147"/>
      <c r="AI37" s="1147"/>
      <c r="AJ37" s="1147"/>
      <c r="AK37" s="1225"/>
      <c r="AL37" s="1225"/>
      <c r="AM37" s="1655"/>
      <c r="AN37" s="1655"/>
      <c r="AO37" s="1655"/>
      <c r="AP37" s="1655"/>
      <c r="AQ37" s="1655"/>
      <c r="AR37" s="1655"/>
      <c r="AS37" s="1655"/>
      <c r="AT37" s="1655"/>
      <c r="AU37" s="1655"/>
      <c r="AV37" s="1655"/>
      <c r="AW37" s="1655"/>
      <c r="AX37" s="1655"/>
      <c r="AY37" s="1655"/>
      <c r="AZ37" s="1655"/>
      <c r="BA37" s="1655"/>
      <c r="BB37" s="1655"/>
      <c r="BC37" s="1655"/>
      <c r="BD37" s="1657"/>
      <c r="BE37" s="1657"/>
      <c r="BF37" s="1265">
        <v>1.9313117700610331E-2</v>
      </c>
      <c r="BG37" s="1657"/>
      <c r="BH37" s="1657"/>
      <c r="BI37" s="1657"/>
      <c r="BJ37" s="1657"/>
      <c r="BK37" s="1657"/>
      <c r="BL37" s="1657"/>
      <c r="BM37" s="1225"/>
      <c r="BN37" s="1117"/>
      <c r="BO37" s="1117"/>
      <c r="BP37" s="1117"/>
      <c r="BQ37" s="1117"/>
      <c r="BR37" s="1117"/>
      <c r="BS37" s="1117"/>
      <c r="BT37" s="1117"/>
      <c r="BU37" s="1117"/>
      <c r="BV37" s="1117"/>
      <c r="BW37" s="1117"/>
      <c r="BX37" s="1117"/>
      <c r="BY37" s="1153"/>
      <c r="BZ37" s="1117"/>
      <c r="CA37" s="1117"/>
      <c r="CB37" s="1117"/>
      <c r="CC37" s="1117"/>
      <c r="CD37" s="1117"/>
      <c r="CE37" s="1117"/>
      <c r="CF37" s="1117"/>
      <c r="CG37" s="1235">
        <v>356163862.05707014</v>
      </c>
      <c r="CH37" s="1117"/>
      <c r="CI37" s="1117"/>
      <c r="CJ37" s="1117"/>
      <c r="CK37" s="1117"/>
      <c r="CL37" s="1117"/>
      <c r="CM37" s="1117"/>
      <c r="CN37" s="1225"/>
      <c r="CO37" s="1220">
        <f t="shared" ref="CO37:CX39" si="41">K37*BN37*CO$42</f>
        <v>0</v>
      </c>
      <c r="CP37" s="1220">
        <f t="shared" si="41"/>
        <v>0</v>
      </c>
      <c r="CQ37" s="1220">
        <f t="shared" si="41"/>
        <v>0</v>
      </c>
      <c r="CR37" s="1220">
        <f t="shared" si="41"/>
        <v>0</v>
      </c>
      <c r="CS37" s="1220">
        <f t="shared" si="41"/>
        <v>0</v>
      </c>
      <c r="CT37" s="1220">
        <f t="shared" si="41"/>
        <v>0</v>
      </c>
      <c r="CU37" s="1220">
        <f t="shared" si="41"/>
        <v>0</v>
      </c>
      <c r="CV37" s="1220">
        <f t="shared" si="41"/>
        <v>0</v>
      </c>
      <c r="CW37" s="1220">
        <f t="shared" si="41"/>
        <v>0</v>
      </c>
      <c r="CX37" s="1220">
        <f t="shared" si="41"/>
        <v>0</v>
      </c>
      <c r="CY37" s="1220">
        <f t="shared" ref="CY37:DH39" si="42">U37*BX37*CY$42</f>
        <v>0</v>
      </c>
      <c r="CZ37" s="1220">
        <f t="shared" si="42"/>
        <v>0</v>
      </c>
      <c r="DA37" s="1220">
        <f t="shared" si="42"/>
        <v>0</v>
      </c>
      <c r="DB37" s="1220">
        <f t="shared" si="42"/>
        <v>0</v>
      </c>
      <c r="DC37" s="1220">
        <f t="shared" si="42"/>
        <v>0</v>
      </c>
      <c r="DD37" s="1220">
        <f t="shared" si="42"/>
        <v>0</v>
      </c>
      <c r="DE37" s="1220">
        <f t="shared" si="42"/>
        <v>0</v>
      </c>
      <c r="DF37" s="1220">
        <f t="shared" si="42"/>
        <v>0</v>
      </c>
      <c r="DG37" s="1220">
        <f t="shared" si="42"/>
        <v>0</v>
      </c>
      <c r="DH37" s="1220">
        <f t="shared" si="42"/>
        <v>6871774.3656358495</v>
      </c>
      <c r="DI37" s="1220">
        <f t="shared" ref="DI37:DN39" si="43">AE37*CH37*DI$42</f>
        <v>0</v>
      </c>
      <c r="DJ37" s="1220">
        <f t="shared" si="43"/>
        <v>0</v>
      </c>
      <c r="DK37" s="1220">
        <f t="shared" si="43"/>
        <v>0</v>
      </c>
      <c r="DL37" s="1220">
        <f t="shared" si="43"/>
        <v>0</v>
      </c>
      <c r="DM37" s="1220">
        <f t="shared" si="43"/>
        <v>0</v>
      </c>
      <c r="DN37" s="1220">
        <f t="shared" si="43"/>
        <v>0</v>
      </c>
      <c r="DO37" s="1196">
        <f t="shared" si="27"/>
        <v>6871774.3656358495</v>
      </c>
      <c r="DP37" s="1251"/>
      <c r="DQ37" s="1220">
        <f t="shared" ref="DQ37:DZ39" si="44">AM37*BN37*DQ$48</f>
        <v>0</v>
      </c>
      <c r="DR37" s="1220">
        <f t="shared" si="44"/>
        <v>0</v>
      </c>
      <c r="DS37" s="1220">
        <f t="shared" si="44"/>
        <v>0</v>
      </c>
      <c r="DT37" s="1220">
        <f t="shared" si="44"/>
        <v>0</v>
      </c>
      <c r="DU37" s="1220">
        <f t="shared" si="44"/>
        <v>0</v>
      </c>
      <c r="DV37" s="1220">
        <f t="shared" si="44"/>
        <v>0</v>
      </c>
      <c r="DW37" s="1220">
        <f t="shared" si="44"/>
        <v>0</v>
      </c>
      <c r="DX37" s="1220">
        <f t="shared" si="44"/>
        <v>0</v>
      </c>
      <c r="DY37" s="1220">
        <f t="shared" si="44"/>
        <v>0</v>
      </c>
      <c r="DZ37" s="1220">
        <f t="shared" si="44"/>
        <v>0</v>
      </c>
      <c r="EA37" s="1220">
        <f t="shared" ref="EA37:EJ39" si="45">AW37*BX37*EA$48</f>
        <v>0</v>
      </c>
      <c r="EB37" s="1220">
        <f t="shared" si="45"/>
        <v>0</v>
      </c>
      <c r="EC37" s="1220">
        <f t="shared" si="45"/>
        <v>0</v>
      </c>
      <c r="ED37" s="1220">
        <f t="shared" si="45"/>
        <v>0</v>
      </c>
      <c r="EE37" s="1220">
        <f t="shared" si="45"/>
        <v>0</v>
      </c>
      <c r="EF37" s="1220">
        <f t="shared" si="45"/>
        <v>0</v>
      </c>
      <c r="EG37" s="1220">
        <f t="shared" si="45"/>
        <v>0</v>
      </c>
      <c r="EH37" s="1220">
        <f t="shared" si="45"/>
        <v>0</v>
      </c>
      <c r="EI37" s="1220">
        <f t="shared" si="45"/>
        <v>0</v>
      </c>
      <c r="EJ37" s="1220">
        <f t="shared" si="45"/>
        <v>6878634.5886121374</v>
      </c>
      <c r="EK37" s="1220">
        <f t="shared" ref="EK37:EP39" si="46">BG37*CH37*EK$48</f>
        <v>0</v>
      </c>
      <c r="EL37" s="1220">
        <f t="shared" si="46"/>
        <v>0</v>
      </c>
      <c r="EM37" s="1220">
        <f t="shared" si="46"/>
        <v>0</v>
      </c>
      <c r="EN37" s="1220">
        <f t="shared" si="46"/>
        <v>0</v>
      </c>
      <c r="EO37" s="1220">
        <f t="shared" si="46"/>
        <v>0</v>
      </c>
      <c r="EP37" s="1220">
        <f t="shared" si="46"/>
        <v>0</v>
      </c>
      <c r="EQ37" s="1194">
        <f t="shared" si="31"/>
        <v>6878634.5886121374</v>
      </c>
      <c r="ER37" s="1432">
        <f t="shared" si="39"/>
        <v>0</v>
      </c>
      <c r="ES37" s="1097">
        <f t="shared" si="40"/>
        <v>356163862.05707014</v>
      </c>
    </row>
    <row r="38" spans="1:149" s="1125" customFormat="1">
      <c r="A38" s="1190"/>
      <c r="B38" s="1230" t="s">
        <v>121</v>
      </c>
      <c r="C38" s="1234" t="s">
        <v>121</v>
      </c>
      <c r="D38" s="1230" t="s">
        <v>132</v>
      </c>
      <c r="E38" s="1230" t="s">
        <v>286</v>
      </c>
      <c r="F38" s="1230" t="s">
        <v>249</v>
      </c>
      <c r="G38" s="1230" t="s">
        <v>619</v>
      </c>
      <c r="H38" s="1230" t="s">
        <v>250</v>
      </c>
      <c r="I38" s="1225"/>
      <c r="J38" s="1225"/>
      <c r="K38" s="1146"/>
      <c r="L38" s="1146"/>
      <c r="M38" s="1146"/>
      <c r="N38" s="1146"/>
      <c r="O38" s="1146"/>
      <c r="P38" s="1146"/>
      <c r="Q38" s="1151"/>
      <c r="R38" s="1151"/>
      <c r="S38" s="1146"/>
      <c r="T38" s="1146"/>
      <c r="U38" s="1146"/>
      <c r="V38" s="1146"/>
      <c r="W38" s="1146"/>
      <c r="X38" s="1146"/>
      <c r="Y38" s="1146"/>
      <c r="Z38" s="1146"/>
      <c r="AA38" s="1146"/>
      <c r="AB38" s="1146"/>
      <c r="AC38" s="1146"/>
      <c r="AD38" s="1255">
        <v>2.9293856277127706E-2</v>
      </c>
      <c r="AE38" s="1147"/>
      <c r="AF38" s="1147"/>
      <c r="AG38" s="1147"/>
      <c r="AH38" s="1147"/>
      <c r="AI38" s="1147"/>
      <c r="AJ38" s="1147"/>
      <c r="AK38" s="1225"/>
      <c r="AL38" s="1225"/>
      <c r="AM38" s="1655"/>
      <c r="AN38" s="1655"/>
      <c r="AO38" s="1655"/>
      <c r="AP38" s="1655"/>
      <c r="AQ38" s="1655"/>
      <c r="AR38" s="1655"/>
      <c r="AS38" s="1655"/>
      <c r="AT38" s="1655"/>
      <c r="AU38" s="1655"/>
      <c r="AV38" s="1655"/>
      <c r="AW38" s="1655"/>
      <c r="AX38" s="1655"/>
      <c r="AY38" s="1655"/>
      <c r="AZ38" s="1655"/>
      <c r="BA38" s="1655"/>
      <c r="BB38" s="1655"/>
      <c r="BC38" s="1655"/>
      <c r="BD38" s="1657"/>
      <c r="BE38" s="1657"/>
      <c r="BF38" s="1265">
        <v>2.931311770061033E-2</v>
      </c>
      <c r="BG38" s="1657"/>
      <c r="BH38" s="1657"/>
      <c r="BI38" s="1657"/>
      <c r="BJ38" s="1657"/>
      <c r="BK38" s="1657"/>
      <c r="BL38" s="1657"/>
      <c r="BM38" s="1225"/>
      <c r="BN38" s="1117"/>
      <c r="BO38" s="1117"/>
      <c r="BP38" s="1117"/>
      <c r="BQ38" s="1117"/>
      <c r="BR38" s="1117"/>
      <c r="BS38" s="1117"/>
      <c r="BT38" s="1117"/>
      <c r="BU38" s="1117"/>
      <c r="BV38" s="1117"/>
      <c r="BW38" s="1117"/>
      <c r="BX38" s="1117"/>
      <c r="BY38" s="1153"/>
      <c r="BZ38" s="1117"/>
      <c r="CA38" s="1117"/>
      <c r="CB38" s="1117"/>
      <c r="CC38" s="1117"/>
      <c r="CD38" s="1117"/>
      <c r="CE38" s="1117"/>
      <c r="CF38" s="1117"/>
      <c r="CG38" s="1235">
        <v>873156122.53701818</v>
      </c>
      <c r="CH38" s="1117"/>
      <c r="CI38" s="1117"/>
      <c r="CJ38" s="1117"/>
      <c r="CK38" s="1117"/>
      <c r="CL38" s="1117"/>
      <c r="CM38" s="1117"/>
      <c r="CN38" s="1225"/>
      <c r="CO38" s="1220">
        <f t="shared" si="41"/>
        <v>0</v>
      </c>
      <c r="CP38" s="1220">
        <f t="shared" si="41"/>
        <v>0</v>
      </c>
      <c r="CQ38" s="1220">
        <f t="shared" si="41"/>
        <v>0</v>
      </c>
      <c r="CR38" s="1220">
        <f t="shared" si="41"/>
        <v>0</v>
      </c>
      <c r="CS38" s="1220">
        <f t="shared" si="41"/>
        <v>0</v>
      </c>
      <c r="CT38" s="1220">
        <f t="shared" si="41"/>
        <v>0</v>
      </c>
      <c r="CU38" s="1220">
        <f t="shared" si="41"/>
        <v>0</v>
      </c>
      <c r="CV38" s="1220">
        <f t="shared" si="41"/>
        <v>0</v>
      </c>
      <c r="CW38" s="1220">
        <f t="shared" si="41"/>
        <v>0</v>
      </c>
      <c r="CX38" s="1220">
        <f t="shared" si="41"/>
        <v>0</v>
      </c>
      <c r="CY38" s="1220">
        <f t="shared" si="42"/>
        <v>0</v>
      </c>
      <c r="CZ38" s="1220">
        <f t="shared" si="42"/>
        <v>0</v>
      </c>
      <c r="DA38" s="1220">
        <f t="shared" si="42"/>
        <v>0</v>
      </c>
      <c r="DB38" s="1220">
        <f t="shared" si="42"/>
        <v>0</v>
      </c>
      <c r="DC38" s="1220">
        <f t="shared" si="42"/>
        <v>0</v>
      </c>
      <c r="DD38" s="1220">
        <f t="shared" si="42"/>
        <v>0</v>
      </c>
      <c r="DE38" s="1220">
        <f t="shared" si="42"/>
        <v>0</v>
      </c>
      <c r="DF38" s="1220">
        <f t="shared" si="42"/>
        <v>0</v>
      </c>
      <c r="DG38" s="1220">
        <f t="shared" si="42"/>
        <v>0</v>
      </c>
      <c r="DH38" s="1220">
        <f t="shared" si="42"/>
        <v>25578109.961093519</v>
      </c>
      <c r="DI38" s="1220">
        <f t="shared" si="43"/>
        <v>0</v>
      </c>
      <c r="DJ38" s="1220">
        <f t="shared" si="43"/>
        <v>0</v>
      </c>
      <c r="DK38" s="1220">
        <f t="shared" si="43"/>
        <v>0</v>
      </c>
      <c r="DL38" s="1220">
        <f t="shared" si="43"/>
        <v>0</v>
      </c>
      <c r="DM38" s="1220">
        <f t="shared" si="43"/>
        <v>0</v>
      </c>
      <c r="DN38" s="1220">
        <f t="shared" si="43"/>
        <v>0</v>
      </c>
      <c r="DO38" s="1196">
        <f t="shared" si="27"/>
        <v>25578109.961093519</v>
      </c>
      <c r="DP38" s="1251"/>
      <c r="DQ38" s="1220">
        <f t="shared" si="44"/>
        <v>0</v>
      </c>
      <c r="DR38" s="1220">
        <f t="shared" si="44"/>
        <v>0</v>
      </c>
      <c r="DS38" s="1220">
        <f t="shared" si="44"/>
        <v>0</v>
      </c>
      <c r="DT38" s="1220">
        <f t="shared" si="44"/>
        <v>0</v>
      </c>
      <c r="DU38" s="1220">
        <f t="shared" si="44"/>
        <v>0</v>
      </c>
      <c r="DV38" s="1220">
        <f t="shared" si="44"/>
        <v>0</v>
      </c>
      <c r="DW38" s="1220">
        <f t="shared" si="44"/>
        <v>0</v>
      </c>
      <c r="DX38" s="1220">
        <f t="shared" si="44"/>
        <v>0</v>
      </c>
      <c r="DY38" s="1220">
        <f t="shared" si="44"/>
        <v>0</v>
      </c>
      <c r="DZ38" s="1220">
        <f t="shared" si="44"/>
        <v>0</v>
      </c>
      <c r="EA38" s="1220">
        <f t="shared" si="45"/>
        <v>0</v>
      </c>
      <c r="EB38" s="1220">
        <f t="shared" si="45"/>
        <v>0</v>
      </c>
      <c r="EC38" s="1220">
        <f t="shared" si="45"/>
        <v>0</v>
      </c>
      <c r="ED38" s="1220">
        <f t="shared" si="45"/>
        <v>0</v>
      </c>
      <c r="EE38" s="1220">
        <f t="shared" si="45"/>
        <v>0</v>
      </c>
      <c r="EF38" s="1220">
        <f t="shared" si="45"/>
        <v>0</v>
      </c>
      <c r="EG38" s="1220">
        <f t="shared" si="45"/>
        <v>0</v>
      </c>
      <c r="EH38" s="1220">
        <f t="shared" si="45"/>
        <v>0</v>
      </c>
      <c r="EI38" s="1220">
        <f t="shared" si="45"/>
        <v>0</v>
      </c>
      <c r="EJ38" s="1220">
        <f t="shared" si="45"/>
        <v>25594928.190936148</v>
      </c>
      <c r="EK38" s="1220">
        <f t="shared" si="46"/>
        <v>0</v>
      </c>
      <c r="EL38" s="1220">
        <f t="shared" si="46"/>
        <v>0</v>
      </c>
      <c r="EM38" s="1220">
        <f t="shared" si="46"/>
        <v>0</v>
      </c>
      <c r="EN38" s="1220">
        <f t="shared" si="46"/>
        <v>0</v>
      </c>
      <c r="EO38" s="1220">
        <f t="shared" si="46"/>
        <v>0</v>
      </c>
      <c r="EP38" s="1220">
        <f t="shared" si="46"/>
        <v>0</v>
      </c>
      <c r="EQ38" s="1194">
        <f t="shared" si="31"/>
        <v>25594928.190936148</v>
      </c>
      <c r="ER38" s="1432">
        <f t="shared" si="39"/>
        <v>0</v>
      </c>
      <c r="ES38" s="1097">
        <f t="shared" si="40"/>
        <v>873156122.53701818</v>
      </c>
    </row>
    <row r="39" spans="1:149" s="1125" customFormat="1" ht="10.199999999999999" customHeight="1">
      <c r="A39" s="1285"/>
      <c r="B39" s="1258" t="s">
        <v>122</v>
      </c>
      <c r="C39" s="1234" t="s">
        <v>122</v>
      </c>
      <c r="D39" s="1258" t="s">
        <v>132</v>
      </c>
      <c r="E39" s="1258" t="s">
        <v>597</v>
      </c>
      <c r="F39" s="1258" t="s">
        <v>249</v>
      </c>
      <c r="G39" s="1258" t="s">
        <v>620</v>
      </c>
      <c r="H39" s="1258" t="s">
        <v>250</v>
      </c>
      <c r="I39" s="1252"/>
      <c r="J39" s="1252"/>
      <c r="K39" s="1148"/>
      <c r="L39" s="1148"/>
      <c r="M39" s="1148"/>
      <c r="N39" s="1148"/>
      <c r="O39" s="1148"/>
      <c r="P39" s="1148"/>
      <c r="Q39" s="1148"/>
      <c r="R39" s="1148"/>
      <c r="S39" s="1148"/>
      <c r="T39" s="1148"/>
      <c r="U39" s="1148"/>
      <c r="V39" s="1148"/>
      <c r="W39" s="1148"/>
      <c r="X39" s="1148"/>
      <c r="Y39" s="1148"/>
      <c r="Z39" s="1148"/>
      <c r="AA39" s="1148"/>
      <c r="AB39" s="1148"/>
      <c r="AC39" s="1148"/>
      <c r="AD39" s="1255">
        <v>4.7055569827706221E-2</v>
      </c>
      <c r="AE39" s="1149"/>
      <c r="AF39" s="1149"/>
      <c r="AG39" s="1149"/>
      <c r="AH39" s="1149"/>
      <c r="AI39" s="1149"/>
      <c r="AJ39" s="1149"/>
      <c r="AK39" s="1252"/>
      <c r="AL39" s="1252"/>
      <c r="AM39" s="1659"/>
      <c r="AN39" s="1659"/>
      <c r="AO39" s="1659"/>
      <c r="AP39" s="1659"/>
      <c r="AQ39" s="1659"/>
      <c r="AR39" s="1659"/>
      <c r="AS39" s="1659"/>
      <c r="AT39" s="1659"/>
      <c r="AU39" s="1659"/>
      <c r="AV39" s="1659"/>
      <c r="AW39" s="1659"/>
      <c r="AX39" s="1659"/>
      <c r="AY39" s="1659"/>
      <c r="AZ39" s="1659"/>
      <c r="BA39" s="1659"/>
      <c r="BB39" s="1659"/>
      <c r="BC39" s="1659"/>
      <c r="BD39" s="1660"/>
      <c r="BE39" s="1660"/>
      <c r="BF39" s="1267">
        <v>4.7089905946714049E-2</v>
      </c>
      <c r="BG39" s="1660"/>
      <c r="BH39" s="1660"/>
      <c r="BI39" s="1660"/>
      <c r="BJ39" s="1660"/>
      <c r="BK39" s="1660"/>
      <c r="BL39" s="1660"/>
      <c r="BM39" s="1252"/>
      <c r="BN39" s="1135"/>
      <c r="BO39" s="1135"/>
      <c r="BP39" s="1135"/>
      <c r="BQ39" s="1135"/>
      <c r="BR39" s="1135"/>
      <c r="BS39" s="1135"/>
      <c r="BT39" s="1135"/>
      <c r="BU39" s="1135"/>
      <c r="BV39" s="1135"/>
      <c r="BW39" s="1135"/>
      <c r="BX39" s="1135"/>
      <c r="BY39" s="1154"/>
      <c r="BZ39" s="1135"/>
      <c r="CA39" s="1135"/>
      <c r="CB39" s="1135"/>
      <c r="CC39" s="1135"/>
      <c r="CD39" s="1135"/>
      <c r="CE39" s="1135"/>
      <c r="CF39" s="1135"/>
      <c r="CG39" s="1235">
        <v>280327964.56991661</v>
      </c>
      <c r="CH39" s="1135"/>
      <c r="CI39" s="1135"/>
      <c r="CJ39" s="1135"/>
      <c r="CK39" s="1135"/>
      <c r="CL39" s="1135"/>
      <c r="CM39" s="1135"/>
      <c r="CN39" s="1252"/>
      <c r="CO39" s="1220">
        <f t="shared" si="41"/>
        <v>0</v>
      </c>
      <c r="CP39" s="1220">
        <f t="shared" si="41"/>
        <v>0</v>
      </c>
      <c r="CQ39" s="1220">
        <f t="shared" si="41"/>
        <v>0</v>
      </c>
      <c r="CR39" s="1220">
        <f t="shared" si="41"/>
        <v>0</v>
      </c>
      <c r="CS39" s="1220">
        <f t="shared" si="41"/>
        <v>0</v>
      </c>
      <c r="CT39" s="1220">
        <f t="shared" si="41"/>
        <v>0</v>
      </c>
      <c r="CU39" s="1220">
        <f t="shared" si="41"/>
        <v>0</v>
      </c>
      <c r="CV39" s="1220">
        <f t="shared" si="41"/>
        <v>0</v>
      </c>
      <c r="CW39" s="1220">
        <f t="shared" si="41"/>
        <v>0</v>
      </c>
      <c r="CX39" s="1220">
        <f t="shared" si="41"/>
        <v>0</v>
      </c>
      <c r="CY39" s="1220">
        <f t="shared" si="42"/>
        <v>0</v>
      </c>
      <c r="CZ39" s="1220">
        <f t="shared" si="42"/>
        <v>0</v>
      </c>
      <c r="DA39" s="1220">
        <f t="shared" si="42"/>
        <v>0</v>
      </c>
      <c r="DB39" s="1220">
        <f t="shared" si="42"/>
        <v>0</v>
      </c>
      <c r="DC39" s="1220">
        <f t="shared" si="42"/>
        <v>0</v>
      </c>
      <c r="DD39" s="1220">
        <f t="shared" si="42"/>
        <v>0</v>
      </c>
      <c r="DE39" s="1220">
        <f t="shared" si="42"/>
        <v>0</v>
      </c>
      <c r="DF39" s="1220">
        <f t="shared" si="42"/>
        <v>0</v>
      </c>
      <c r="DG39" s="1220">
        <f t="shared" si="42"/>
        <v>0</v>
      </c>
      <c r="DH39" s="1220">
        <f t="shared" si="42"/>
        <v>13190992.111478467</v>
      </c>
      <c r="DI39" s="1220">
        <f t="shared" si="43"/>
        <v>0</v>
      </c>
      <c r="DJ39" s="1220">
        <f t="shared" si="43"/>
        <v>0</v>
      </c>
      <c r="DK39" s="1220">
        <f t="shared" si="43"/>
        <v>0</v>
      </c>
      <c r="DL39" s="1220">
        <f t="shared" si="43"/>
        <v>0</v>
      </c>
      <c r="DM39" s="1220">
        <f t="shared" si="43"/>
        <v>0</v>
      </c>
      <c r="DN39" s="1220">
        <f t="shared" si="43"/>
        <v>0</v>
      </c>
      <c r="DO39" s="1197">
        <f t="shared" si="27"/>
        <v>13190992.111478467</v>
      </c>
      <c r="DP39" s="1253"/>
      <c r="DQ39" s="1220">
        <f t="shared" si="44"/>
        <v>0</v>
      </c>
      <c r="DR39" s="1220">
        <f t="shared" si="44"/>
        <v>0</v>
      </c>
      <c r="DS39" s="1220">
        <f t="shared" si="44"/>
        <v>0</v>
      </c>
      <c r="DT39" s="1220">
        <f t="shared" si="44"/>
        <v>0</v>
      </c>
      <c r="DU39" s="1220">
        <f t="shared" si="44"/>
        <v>0</v>
      </c>
      <c r="DV39" s="1220">
        <f t="shared" si="44"/>
        <v>0</v>
      </c>
      <c r="DW39" s="1220">
        <f t="shared" si="44"/>
        <v>0</v>
      </c>
      <c r="DX39" s="1220">
        <f t="shared" si="44"/>
        <v>0</v>
      </c>
      <c r="DY39" s="1220">
        <f t="shared" si="44"/>
        <v>0</v>
      </c>
      <c r="DZ39" s="1220">
        <f t="shared" si="44"/>
        <v>0</v>
      </c>
      <c r="EA39" s="1220">
        <f t="shared" si="45"/>
        <v>0</v>
      </c>
      <c r="EB39" s="1220">
        <f t="shared" si="45"/>
        <v>0</v>
      </c>
      <c r="EC39" s="1220">
        <f t="shared" si="45"/>
        <v>0</v>
      </c>
      <c r="ED39" s="1220">
        <f t="shared" si="45"/>
        <v>0</v>
      </c>
      <c r="EE39" s="1220">
        <f t="shared" si="45"/>
        <v>0</v>
      </c>
      <c r="EF39" s="1220">
        <f t="shared" si="45"/>
        <v>0</v>
      </c>
      <c r="EG39" s="1220">
        <f t="shared" si="45"/>
        <v>0</v>
      </c>
      <c r="EH39" s="1220">
        <f t="shared" si="45"/>
        <v>0</v>
      </c>
      <c r="EI39" s="1220">
        <f t="shared" si="45"/>
        <v>0</v>
      </c>
      <c r="EJ39" s="1220">
        <f t="shared" si="45"/>
        <v>13200617.485831162</v>
      </c>
      <c r="EK39" s="1220">
        <f t="shared" si="46"/>
        <v>0</v>
      </c>
      <c r="EL39" s="1220">
        <f t="shared" si="46"/>
        <v>0</v>
      </c>
      <c r="EM39" s="1220">
        <f t="shared" si="46"/>
        <v>0</v>
      </c>
      <c r="EN39" s="1220">
        <f t="shared" si="46"/>
        <v>0</v>
      </c>
      <c r="EO39" s="1220">
        <f t="shared" si="46"/>
        <v>0</v>
      </c>
      <c r="EP39" s="1220">
        <f t="shared" si="46"/>
        <v>0</v>
      </c>
      <c r="EQ39" s="1195">
        <f t="shared" si="31"/>
        <v>13200617.485831162</v>
      </c>
      <c r="ER39" s="1432">
        <f t="shared" si="39"/>
        <v>0</v>
      </c>
      <c r="ES39" s="1097">
        <f t="shared" si="40"/>
        <v>280327964.56991661</v>
      </c>
    </row>
    <row r="40" spans="1:149" s="1125" customFormat="1" ht="6" customHeight="1">
      <c r="A40" s="1286"/>
      <c r="B40" s="1192"/>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209"/>
      <c r="AE40" s="1192"/>
      <c r="AF40" s="1192"/>
      <c r="AG40" s="1192"/>
      <c r="AH40" s="1192"/>
      <c r="AI40" s="1217"/>
      <c r="AJ40" s="1192"/>
      <c r="AK40" s="1192"/>
      <c r="AL40" s="1192"/>
      <c r="AM40" s="1264"/>
      <c r="AN40" s="1264"/>
      <c r="AO40" s="1264"/>
      <c r="AP40" s="1264"/>
      <c r="AQ40" s="1264"/>
      <c r="AR40" s="1264"/>
      <c r="AS40" s="1264"/>
      <c r="AT40" s="1264"/>
      <c r="AU40" s="1264"/>
      <c r="AV40" s="1264"/>
      <c r="AW40" s="1264"/>
      <c r="AX40" s="1264"/>
      <c r="AY40" s="1264"/>
      <c r="AZ40" s="1264"/>
      <c r="BA40" s="1264"/>
      <c r="BB40" s="1264"/>
      <c r="BC40" s="1264"/>
      <c r="BD40" s="1268"/>
      <c r="BE40" s="1268"/>
      <c r="BF40" s="1268"/>
      <c r="BG40" s="1268"/>
      <c r="BH40" s="1268"/>
      <c r="BI40" s="1268"/>
      <c r="BJ40" s="1268"/>
      <c r="BK40" s="1268"/>
      <c r="BL40" s="1268"/>
      <c r="BM40" s="1217"/>
      <c r="BN40" s="1192"/>
      <c r="BO40" s="1192"/>
      <c r="BP40" s="1192"/>
      <c r="BQ40" s="1192"/>
      <c r="BR40" s="1192"/>
      <c r="BS40" s="1192"/>
      <c r="BT40" s="1192"/>
      <c r="BU40" s="1192"/>
      <c r="BV40" s="1192"/>
      <c r="BW40" s="1192"/>
      <c r="BX40" s="1192"/>
      <c r="BY40" s="1192"/>
      <c r="BZ40" s="1192"/>
      <c r="CA40" s="1192"/>
      <c r="CB40" s="1192"/>
      <c r="CC40" s="1192"/>
      <c r="CD40" s="1192"/>
      <c r="CE40" s="1192"/>
      <c r="CF40" s="1192"/>
      <c r="CG40" s="1192"/>
      <c r="CH40" s="1192"/>
      <c r="CI40" s="1192"/>
      <c r="CJ40" s="1192"/>
      <c r="CK40" s="1192"/>
      <c r="CL40" s="1192"/>
      <c r="CM40" s="1192"/>
      <c r="CN40" s="1192"/>
      <c r="CO40" s="1192"/>
      <c r="CP40" s="1192"/>
      <c r="CQ40" s="1192"/>
      <c r="CR40" s="1192"/>
      <c r="CS40" s="1192"/>
      <c r="CT40" s="1192"/>
      <c r="CU40" s="1192"/>
      <c r="CV40" s="1192"/>
      <c r="CW40" s="1192"/>
      <c r="CX40" s="1192"/>
      <c r="CY40" s="1192"/>
      <c r="CZ40" s="1192"/>
      <c r="DA40" s="1192"/>
      <c r="DB40" s="1192"/>
      <c r="DC40" s="1192"/>
      <c r="DD40" s="1192"/>
      <c r="DE40" s="1192"/>
      <c r="DF40" s="1192"/>
      <c r="DG40" s="1192"/>
      <c r="DH40" s="1192"/>
      <c r="DI40" s="1192"/>
      <c r="DJ40" s="1192"/>
      <c r="DK40" s="1192"/>
      <c r="DL40" s="1192"/>
      <c r="DM40" s="1192"/>
      <c r="DN40" s="1192"/>
      <c r="DO40" s="1192"/>
      <c r="DP40" s="1192"/>
      <c r="DQ40" s="1192"/>
      <c r="DR40" s="1192"/>
      <c r="DS40" s="1192"/>
      <c r="DT40" s="1192"/>
      <c r="DU40" s="1192"/>
      <c r="DV40" s="1192"/>
      <c r="DW40" s="1192"/>
      <c r="DX40" s="1192"/>
      <c r="DY40" s="1192"/>
      <c r="DZ40" s="1192"/>
      <c r="EA40" s="1192"/>
      <c r="EB40" s="1192"/>
      <c r="EC40" s="1192"/>
      <c r="ED40" s="1192"/>
      <c r="EE40" s="1192"/>
      <c r="EF40" s="1192"/>
      <c r="EG40" s="1192"/>
      <c r="EH40" s="1192"/>
      <c r="EI40" s="1192"/>
      <c r="EJ40" s="1192"/>
      <c r="EK40" s="1192"/>
      <c r="EL40" s="1192"/>
      <c r="EM40" s="1192"/>
      <c r="EN40" s="1192"/>
      <c r="EO40" s="1192"/>
      <c r="EP40" s="1192"/>
      <c r="EQ40" s="1192"/>
      <c r="ER40" s="1192"/>
      <c r="ES40" s="1192"/>
    </row>
    <row r="41" spans="1:149" s="1125" customFormat="1" ht="18" customHeight="1">
      <c r="A41" s="1283"/>
      <c r="B41" s="1095"/>
      <c r="C41" s="1095"/>
      <c r="D41" s="1095"/>
      <c r="E41" s="1095"/>
      <c r="F41" s="1095"/>
      <c r="G41" s="1095"/>
      <c r="H41" s="1095"/>
      <c r="I41" s="1174"/>
      <c r="J41" s="1174"/>
      <c r="K41" s="1201"/>
      <c r="L41" s="1201"/>
      <c r="M41" s="1201"/>
      <c r="N41" s="1201"/>
      <c r="O41" s="1201"/>
      <c r="P41" s="1201"/>
      <c r="Q41" s="1202"/>
      <c r="R41" s="1202"/>
      <c r="S41" s="1202"/>
      <c r="T41" s="1202"/>
      <c r="U41" s="1202"/>
      <c r="V41" s="1202"/>
      <c r="W41" s="1202"/>
      <c r="X41" s="1202"/>
      <c r="Y41" s="1202"/>
      <c r="Z41" s="1202"/>
      <c r="AA41" s="1202"/>
      <c r="AB41" s="1130"/>
      <c r="AC41" s="1130"/>
      <c r="AE41" s="1203"/>
      <c r="AF41" s="1203"/>
      <c r="AG41" s="1203"/>
      <c r="AH41" s="1203"/>
      <c r="AI41" s="1203"/>
      <c r="BN41" s="1816">
        <f>SUM(BN8:BN40)-IF('&gt;&gt;SCS prices'!$B$2="Confidential",IFERROR(SUM(BN8:BN13),0),IF('&gt;&gt;SCS prices'!$B$2="Public",IFERROR(SUM(#REF!),0),0))</f>
        <v>1522677.4794223201</v>
      </c>
      <c r="BO41" s="1816">
        <f>SUM(BO8:BO40)-IF('&gt;&gt;SCS prices'!$B$2="Confidential",IFERROR(SUM(BO8:BO13),0),IF('&gt;&gt;SCS prices'!$B$2="Public",IFERROR(SUM(#REF!),0),0))</f>
        <v>585</v>
      </c>
      <c r="BP41" s="1816">
        <f>SUM(BP8:BP40)-IF('&gt;&gt;SCS prices'!$B$2="Confidential",IFERROR(SUM(BP8:BP13),0),IF('&gt;&gt;SCS prices'!$B$2="Public",IFERROR(SUM(#REF!),0),0))</f>
        <v>9330</v>
      </c>
      <c r="BQ41" s="1816">
        <f>SUM(BQ8:BQ40)-IF('&gt;&gt;SCS prices'!$B$2="Confidential",IFERROR(SUM(BQ8:BQ13),0),IF('&gt;&gt;SCS prices'!$B$2="Public",IFERROR(SUM(#REF!),0),0))</f>
        <v>3671</v>
      </c>
      <c r="BR41" s="1816">
        <f>SUM(BR8:BR40)-IF('&gt;&gt;SCS prices'!$B$2="Confidential",IFERROR(SUM(BR8:BR13),0),IF('&gt;&gt;SCS prices'!$B$2="Public",IFERROR(SUM(#REF!),0),0))</f>
        <v>1529</v>
      </c>
      <c r="BS41" s="1816">
        <f>SUM(BS8:BS40)-IF('&gt;&gt;SCS prices'!$B$2="Confidential",IFERROR(SUM(BS8:BS13),0),IF('&gt;&gt;SCS prices'!$B$2="Public",IFERROR(SUM(#REF!),0),0))</f>
        <v>995</v>
      </c>
      <c r="CG41" s="1816">
        <f>SUM(CG8:CG40)-IF('&gt;&gt;SCS prices'!$B$2="Confidential",IFERROR(SUM(CG8:CG13),0),IF('&gt;&gt;SCS prices'!$B$2="Public",IFERROR(SUM(#REF!),0),0))</f>
        <v>17418337579.153358</v>
      </c>
      <c r="CH41" s="1816">
        <f>SUM(CH8:CH40)-IF('&gt;&gt;SCS prices'!$B$2="Confidential",IFERROR(SUM(CH8:CH13),0),IF('&gt;&gt;SCS prices'!$B$2="Public",IFERROR(SUM(#REF!),0),0))</f>
        <v>1986160947.7884772</v>
      </c>
      <c r="CI41" s="1816">
        <f>SUM(CI8:CI40)-IF('&gt;&gt;SCS prices'!$B$2="Confidential",IFERROR(SUM(CI8:CI13),0),IF('&gt;&gt;SCS prices'!$B$2="Public",IFERROR(SUM(#REF!),0),0))</f>
        <v>1650050105.6534984</v>
      </c>
      <c r="CJ41" s="1816">
        <f>SUM(CJ8:CJ40)-IF('&gt;&gt;SCS prices'!$B$2="Confidential",IFERROR(SUM(CJ8:CJ13),0),IF('&gt;&gt;SCS prices'!$B$2="Public",IFERROR(SUM(#REF!),0),0))</f>
        <v>2884793.8562706406</v>
      </c>
      <c r="CK41" s="1816">
        <f>SUM(CK8:CK40)-IF('&gt;&gt;SCS prices'!$B$2="Confidential",IFERROR(SUM(CK8:CK13),0),IF('&gt;&gt;SCS prices'!$B$2="Public",IFERROR(SUM(#REF!),0),0))</f>
        <v>61677.518015732639</v>
      </c>
      <c r="CL41" s="1816">
        <f>SUM(CL8:CL40)-IF('&gt;&gt;SCS prices'!$B$2="Confidential",IFERROR(SUM(CL8:CL13),0),IF('&gt;&gt;SCS prices'!$B$2="Public",IFERROR(SUM(#REF!),0),0))</f>
        <v>147032.02108713309</v>
      </c>
      <c r="CM41" s="1816">
        <f>SUM(CM8:CM40)-IF('&gt;&gt;SCS prices'!$B$2="Confidential",IFERROR(SUM(CM8:CM13),0),IF('&gt;&gt;SCS prices'!$B$2="Public",IFERROR(SUM(#REF!),0),0))</f>
        <v>237640.71281713431</v>
      </c>
      <c r="CN41" s="1252"/>
      <c r="CO41" s="1817">
        <f>SUM(CO8:CO40)-IF('&gt;&gt;SCS prices'!$B$2="Confidential",IFERROR(SUM(CO8:CO13),0),IF('&gt;&gt;SCS prices'!$B$2="Public",IFERROR(SUM(#REF!),0),0))</f>
        <v>293103578.7316255</v>
      </c>
      <c r="CP41" s="1817">
        <f>SUM(CP8:CP40)-IF('&gt;&gt;SCS prices'!$B$2="Confidential",IFERROR(SUM(CP8:CP13),0),IF('&gt;&gt;SCS prices'!$B$2="Public",IFERROR(SUM(#REF!),0),0))</f>
        <v>104552.66648362772</v>
      </c>
      <c r="CQ41" s="1817">
        <f>SUM(CQ8:CQ40)-IF('&gt;&gt;SCS prices'!$B$2="Confidential",IFERROR(SUM(CQ8:CQ13),0),IF('&gt;&gt;SCS prices'!$B$2="Public",IFERROR(SUM(#REF!),0),0))</f>
        <v>2501221.4828006318</v>
      </c>
      <c r="CR41" s="1817">
        <f>SUM(CR8:CR40)-IF('&gt;&gt;SCS prices'!$B$2="Confidential",IFERROR(SUM(CR8:CR13),0),IF('&gt;&gt;SCS prices'!$B$2="Public",IFERROR(SUM(#REF!),0),0))</f>
        <v>1312180.64499623</v>
      </c>
      <c r="CS41" s="1817">
        <f>SUM(CS8:CS40)-IF('&gt;&gt;SCS prices'!$B$2="Confidential",IFERROR(SUM(CS8:CS13),0),IF('&gt;&gt;SCS prices'!$B$2="Public",IFERROR(SUM(#REF!),0),0))</f>
        <v>683166.78227977245</v>
      </c>
      <c r="CT41" s="1817">
        <f>SUM(CT8:CT40)-IF('&gt;&gt;SCS prices'!$B$2="Confidential",IFERROR(SUM(CT8:CT13),0),IF('&gt;&gt;SCS prices'!$B$2="Public",IFERROR(SUM(#REF!),0),0))</f>
        <v>533486.68282671564</v>
      </c>
      <c r="CU41" s="1817">
        <f>SUM(CU8:CU40)-IF('&gt;&gt;SCS prices'!$B$2="Confidential",IFERROR(SUM(CU8:CU13),0),IF('&gt;&gt;SCS prices'!$B$2="Public",IFERROR(SUM(#REF!),0),0))</f>
        <v>518284.25151537277</v>
      </c>
      <c r="CV41" s="1817">
        <f>SUM(CV8:CV40)-IF('&gt;&gt;SCS prices'!$B$2="Confidential",IFERROR(SUM(CV8:CV13),0),IF('&gt;&gt;SCS prices'!$B$2="Public",IFERROR(SUM(#REF!),0),0))</f>
        <v>552879.92808495311</v>
      </c>
      <c r="CW41" s="1817">
        <f>SUM(CW8:CW40)-IF('&gt;&gt;SCS prices'!$B$2="Confidential",IFERROR(SUM(CW8:CW13),0),IF('&gt;&gt;SCS prices'!$B$2="Public",IFERROR(SUM(#REF!),0),0))</f>
        <v>0</v>
      </c>
      <c r="CX41" s="1817">
        <f>SUM(CX8:CX40)-IF('&gt;&gt;SCS prices'!$B$2="Confidential",IFERROR(SUM(CX8:CX13),0),IF('&gt;&gt;SCS prices'!$B$2="Public",IFERROR(SUM(#REF!),0),0))</f>
        <v>5438581.7802422894</v>
      </c>
      <c r="CY41" s="1817">
        <f>SUM(CY8:CY40)-IF('&gt;&gt;SCS prices'!$B$2="Confidential",IFERROR(SUM(CY8:CY13),0),IF('&gt;&gt;SCS prices'!$B$2="Public",IFERROR(SUM(#REF!),0),0))</f>
        <v>199891145.8346684</v>
      </c>
      <c r="CZ41" s="1817">
        <f>SUM(CZ8:CZ40)-IF('&gt;&gt;SCS prices'!$B$2="Confidential",IFERROR(SUM(CZ8:CZ13),0),IF('&gt;&gt;SCS prices'!$B$2="Public",IFERROR(SUM(#REF!),0),0))</f>
        <v>54636258.363621265</v>
      </c>
      <c r="DA41" s="1817">
        <f>SUM(DA8:DA40)-IF('&gt;&gt;SCS prices'!$B$2="Confidential",IFERROR(SUM(DA8:DA13),0),IF('&gt;&gt;SCS prices'!$B$2="Public",IFERROR(SUM(#REF!),0),0))</f>
        <v>2825351.453082961</v>
      </c>
      <c r="DB41" s="1817">
        <f>SUM(DB8:DB40)-IF('&gt;&gt;SCS prices'!$B$2="Confidential",IFERROR(SUM(DB8:DB13),0),IF('&gt;&gt;SCS prices'!$B$2="Public",IFERROR(SUM(#REF!),0),0))</f>
        <v>1145478.3762822719</v>
      </c>
      <c r="DC41" s="1817">
        <f>SUM(DC8:DC40)-IF('&gt;&gt;SCS prices'!$B$2="Confidential",IFERROR(SUM(DC8:DC13),0),IF('&gt;&gt;SCS prices'!$B$2="Public",IFERROR(SUM(#REF!),0),0))</f>
        <v>18066155.824269161</v>
      </c>
      <c r="DD41" s="1817">
        <f>SUM(DD8:DD40)-IF('&gt;&gt;SCS prices'!$B$2="Confidential",IFERROR(SUM(DD8:DD13),0),IF('&gt;&gt;SCS prices'!$B$2="Public",IFERROR(SUM(#REF!),0),0))</f>
        <v>0</v>
      </c>
      <c r="DE41" s="1817">
        <f>SUM(DE8:DE40)-IF('&gt;&gt;SCS prices'!$B$2="Confidential",IFERROR(SUM(DE8:DE13),0),IF('&gt;&gt;SCS prices'!$B$2="Public",IFERROR(SUM(#REF!),0),0))</f>
        <v>0</v>
      </c>
      <c r="DF41" s="1817">
        <f>SUM(DF8:DF40)-IF('&gt;&gt;SCS prices'!$B$2="Confidential",IFERROR(SUM(DF8:DF13),0),IF('&gt;&gt;SCS prices'!$B$2="Public",IFERROR(SUM(#REF!),0),0))</f>
        <v>0</v>
      </c>
      <c r="DG41" s="1817">
        <f>SUM(DG8:DG40)-IF('&gt;&gt;SCS prices'!$B$2="Confidential",IFERROR(SUM(DG8:DG13),0),IF('&gt;&gt;SCS prices'!$B$2="Public",IFERROR(SUM(#REF!),0),0))</f>
        <v>0</v>
      </c>
      <c r="DH41" s="1817">
        <f>SUM(DH8:DH40)-IF('&gt;&gt;SCS prices'!$B$2="Confidential",IFERROR(SUM(DH8:DH13),0),IF('&gt;&gt;SCS prices'!$B$2="Public",IFERROR(SUM(#REF!),0),0))</f>
        <v>578898250.71743894</v>
      </c>
      <c r="DI41" s="1817">
        <f>SUM(DI8:DI40)-IF('&gt;&gt;SCS prices'!$B$2="Confidential",IFERROR(SUM(DI8:DI13),0),IF('&gt;&gt;SCS prices'!$B$2="Public",IFERROR(SUM(#REF!),0),0))</f>
        <v>22097087.061994471</v>
      </c>
      <c r="DJ41" s="1817">
        <f>SUM(DJ8:DJ40)-IF('&gt;&gt;SCS prices'!$B$2="Confidential",IFERROR(SUM(DJ8:DJ13),0),IF('&gt;&gt;SCS prices'!$B$2="Public",IFERROR(SUM(#REF!),0),0))</f>
        <v>16231829.223580498</v>
      </c>
      <c r="DK41" s="1817">
        <f>SUM(DK8:DK40)-IF('&gt;&gt;SCS prices'!$B$2="Confidential",IFERROR(SUM(DK8:DK13),0),IF('&gt;&gt;SCS prices'!$B$2="Public",IFERROR(SUM(#REF!),0),0))</f>
        <v>154174.48863299238</v>
      </c>
      <c r="DL41" s="1817">
        <f>SUM(DL8:DL40)-IF('&gt;&gt;SCS prices'!$B$2="Confidential",IFERROR(SUM(DL8:DL13),0),IF('&gt;&gt;SCS prices'!$B$2="Public",IFERROR(SUM(#REF!),0),0))</f>
        <v>7486.4128273575207</v>
      </c>
      <c r="DM41" s="1817">
        <f>SUM(DM8:DM40)-IF('&gt;&gt;SCS prices'!$B$2="Confidential",IFERROR(SUM(DM8:DM13),0),IF('&gt;&gt;SCS prices'!$B$2="Public",IFERROR(SUM(#REF!),0),0))</f>
        <v>8954.4769779024646</v>
      </c>
      <c r="DN41" s="1817">
        <f>SUM(DN8:DN40)-IF('&gt;&gt;SCS prices'!$B$2="Confidential",IFERROR(SUM(DN8:DN13),0),IF('&gt;&gt;SCS prices'!$B$2="Public",IFERROR(SUM(#REF!),0),0))</f>
        <v>9173.6077193004403</v>
      </c>
      <c r="DO41" s="1817">
        <f>SUM(DO8:DO40)-IF('&gt;&gt;SCS prices'!$B$2="Confidential",IFERROR(SUM(DO8:DO13),0),IF('&gt;&gt;SCS prices'!$B$2="Public",IFERROR(SUM(#REF!),0),0))</f>
        <v>1198719278.7919505</v>
      </c>
      <c r="DP41" s="1253"/>
      <c r="DQ41" s="1817">
        <f>SUM(DQ8:DQ40)-IF('&gt;&gt;SCS prices'!$B$2="Confidential",IFERROR(SUM(DQ8:DQ13),0),IF('&gt;&gt;SCS prices'!$B$2="Public",IFERROR(SUM(#REF!),0),0))</f>
        <v>289939051.88456959</v>
      </c>
      <c r="DR41" s="1817">
        <f>SUM(DR8:DR40)-IF('&gt;&gt;SCS prices'!$B$2="Confidential",IFERROR(SUM(DR8:DR13),0),IF('&gt;&gt;SCS prices'!$B$2="Public",IFERROR(SUM(#REF!),0),0))</f>
        <v>103660.15256999998</v>
      </c>
      <c r="DS41" s="1817">
        <f>SUM(DS8:DS40)-IF('&gt;&gt;SCS prices'!$B$2="Confidential",IFERROR(SUM(DS8:DS13),0),IF('&gt;&gt;SCS prices'!$B$2="Public",IFERROR(SUM(#REF!),0),0))</f>
        <v>2479869.8037900003</v>
      </c>
      <c r="DT41" s="1817">
        <f>SUM(DT8:DT40)-IF('&gt;&gt;SCS prices'!$B$2="Confidential",IFERROR(SUM(DT8:DT13),0),IF('&gt;&gt;SCS prices'!$B$2="Public",IFERROR(SUM(#REF!),0),0))</f>
        <v>1300979.2139639999</v>
      </c>
      <c r="DU41" s="1817">
        <f>SUM(DU8:DU40)-IF('&gt;&gt;SCS prices'!$B$2="Confidential",IFERROR(SUM(DU8:DU13),0),IF('&gt;&gt;SCS prices'!$B$2="Public",IFERROR(SUM(#REF!),0),0))</f>
        <v>677334.92854499992</v>
      </c>
      <c r="DV41" s="1817">
        <f>SUM(DV8:DV40)-IF('&gt;&gt;SCS prices'!$B$2="Confidential",IFERROR(SUM(DV8:DV13),0),IF('&gt;&gt;SCS prices'!$B$2="Public",IFERROR(SUM(#REF!),0),0))</f>
        <v>528932.57337</v>
      </c>
      <c r="DW41" s="1817">
        <f>SUM(DW8:DW40)-IF('&gt;&gt;SCS prices'!$B$2="Confidential",IFERROR(SUM(DW8:DW13),0),IF('&gt;&gt;SCS prices'!$B$2="Public",IFERROR(SUM(#REF!),0),0))</f>
        <v>495595.42983739584</v>
      </c>
      <c r="DX41" s="1817">
        <f>SUM(DX8:DX40)-IF('&gt;&gt;SCS prices'!$B$2="Confidential",IFERROR(SUM(DX8:DX13),0),IF('&gt;&gt;SCS prices'!$B$2="Public",IFERROR(SUM(#REF!),0),0))</f>
        <v>519697.37282477965</v>
      </c>
      <c r="DY41" s="1817">
        <f>SUM(DY8:DY40)-IF('&gt;&gt;SCS prices'!$B$2="Confidential",IFERROR(SUM(DY8:DY13),0),IF('&gt;&gt;SCS prices'!$B$2="Public",IFERROR(SUM(#REF!),0),0))</f>
        <v>0</v>
      </c>
      <c r="DZ41" s="1817">
        <f>SUM(DZ8:DZ40)-IF('&gt;&gt;SCS prices'!$B$2="Confidential",IFERROR(SUM(DZ8:DZ13),0),IF('&gt;&gt;SCS prices'!$B$2="Public",IFERROR(SUM(#REF!),0),0))</f>
        <v>5875948.7547368621</v>
      </c>
      <c r="EA41" s="1817">
        <f>SUM(EA8:EA40)-IF('&gt;&gt;SCS prices'!$B$2="Confidential",IFERROR(SUM(EA8:EA13),0),IF('&gt;&gt;SCS prices'!$B$2="Public",IFERROR(SUM(#REF!),0),0))</f>
        <v>208293514.67922366</v>
      </c>
      <c r="EB41" s="1817">
        <f>SUM(EB8:EB40)-IF('&gt;&gt;SCS prices'!$B$2="Confidential",IFERROR(SUM(EB8:EB13),0),IF('&gt;&gt;SCS prices'!$B$2="Public",IFERROR(SUM(#REF!),0),0))</f>
        <v>52094202.547321059</v>
      </c>
      <c r="EC41" s="1817">
        <f>SUM(EC8:EC40)-IF('&gt;&gt;SCS prices'!$B$2="Confidential",IFERROR(SUM(EC8:EC13),0),IF('&gt;&gt;SCS prices'!$B$2="Public",IFERROR(SUM(#REF!),0),0))</f>
        <v>2671852.6271229871</v>
      </c>
      <c r="ED41" s="1817">
        <f>SUM(ED8:ED40)-IF('&gt;&gt;SCS prices'!$B$2="Confidential",IFERROR(SUM(ED8:ED13),0),IF('&gt;&gt;SCS prices'!$B$2="Public",IFERROR(SUM(#REF!),0),0))</f>
        <v>1135704.67</v>
      </c>
      <c r="EE41" s="1817">
        <f>SUM(EE8:EE40)-IF('&gt;&gt;SCS prices'!$B$2="Confidential",IFERROR(SUM(EE8:EE13),0),IF('&gt;&gt;SCS prices'!$B$2="Public",IFERROR(SUM(#REF!),0),0))</f>
        <v>16988420.485419571</v>
      </c>
      <c r="EF41" s="1817">
        <f>SUM(EF8:EF40)-IF('&gt;&gt;SCS prices'!$B$2="Confidential",IFERROR(SUM(EF8:EF13),0),IF('&gt;&gt;SCS prices'!$B$2="Public",IFERROR(SUM(#REF!),0),0))</f>
        <v>0</v>
      </c>
      <c r="EG41" s="1817">
        <f>SUM(EG8:EG40)-IF('&gt;&gt;SCS prices'!$B$2="Confidential",IFERROR(SUM(EG8:EG13),0),IF('&gt;&gt;SCS prices'!$B$2="Public",IFERROR(SUM(#REF!),0),0))</f>
        <v>0</v>
      </c>
      <c r="EH41" s="1817">
        <f>SUM(EH8:EH40)-IF('&gt;&gt;SCS prices'!$B$2="Confidential",IFERROR(SUM(EH8:EH13),0),IF('&gt;&gt;SCS prices'!$B$2="Public",IFERROR(SUM(#REF!),0),0))</f>
        <v>0</v>
      </c>
      <c r="EI41" s="1817">
        <f>SUM(EI8:EI40)-IF('&gt;&gt;SCS prices'!$B$2="Confidential",IFERROR(SUM(EI8:EI13),0),IF('&gt;&gt;SCS prices'!$B$2="Public",IFERROR(SUM(#REF!),0),0))</f>
        <v>0</v>
      </c>
      <c r="EJ41" s="1817">
        <f>SUM(EJ8:EJ40)-IF('&gt;&gt;SCS prices'!$B$2="Confidential",IFERROR(SUM(EJ8:EJ13),0),IF('&gt;&gt;SCS prices'!$B$2="Public",IFERROR(SUM(#REF!),0),0))</f>
        <v>571640954.5339936</v>
      </c>
      <c r="EK41" s="1817">
        <f>SUM(EK8:EK40)-IF('&gt;&gt;SCS prices'!$B$2="Confidential",IFERROR(SUM(EK8:EK13),0),IF('&gt;&gt;SCS prices'!$B$2="Public",IFERROR(SUM(#REF!),0),0))</f>
        <v>22535016.639358904</v>
      </c>
      <c r="EL41" s="1817">
        <f>SUM(EL8:EL40)-IF('&gt;&gt;SCS prices'!$B$2="Confidential",IFERROR(SUM(EL8:EL13),0),IF('&gt;&gt;SCS prices'!$B$2="Public",IFERROR(SUM(#REF!),0),0))</f>
        <v>16721895.604799563</v>
      </c>
      <c r="EM41" s="1817">
        <f>SUM(EM8:EM40)-IF('&gt;&gt;SCS prices'!$B$2="Confidential",IFERROR(SUM(EM8:EM13),0),IF('&gt;&gt;SCS prices'!$B$2="Public",IFERROR(SUM(#REF!),0),0))</f>
        <v>147482.89387257377</v>
      </c>
      <c r="EN41" s="1817">
        <f>SUM(EN8:EN40)-IF('&gt;&gt;SCS prices'!$B$2="Confidential",IFERROR(SUM(EN8:EN13),0),IF('&gt;&gt;SCS prices'!$B$2="Public",IFERROR(SUM(#REF!),0),0))</f>
        <v>7422.5355848032759</v>
      </c>
      <c r="EO41" s="1817">
        <f>SUM(EO8:EO40)-IF('&gt;&gt;SCS prices'!$B$2="Confidential",IFERROR(SUM(EO8:EO13),0),IF('&gt;&gt;SCS prices'!$B$2="Public",IFERROR(SUM(#REF!),0),0))</f>
        <v>8857.5804142516536</v>
      </c>
      <c r="EP41" s="1817">
        <f>SUM(EP8:EP40)-IF('&gt;&gt;SCS prices'!$B$2="Confidential",IFERROR(SUM(EP8:EP13),0),IF('&gt;&gt;SCS prices'!$B$2="Public",IFERROR(SUM(#REF!),0),0))</f>
        <v>9097.3296485490155</v>
      </c>
      <c r="EQ41" s="1817">
        <f>SUM(EQ8:EQ40)-IF('&gt;&gt;SCS prices'!$B$2="Confidential",IFERROR(SUM(EQ8:EQ13),0),IF('&gt;&gt;SCS prices'!$B$2="Public",IFERROR(SUM(#REF!),0),0))</f>
        <v>1194175492.2409673</v>
      </c>
      <c r="ER41" s="1432">
        <f>SUM(ER8:ER40)-IF('&gt;&gt;SCS prices'!$B$2="Confidential",IFERROR(SUM(ER8:ER13),0),IF('&gt;&gt;SCS prices'!$B$2="Public",IFERROR(SUM(#REF!),0),0))</f>
        <v>1538787.4794223201</v>
      </c>
      <c r="ES41" s="1097">
        <f>SUM(ES8:ES40)-IF('&gt;&gt;SCS prices'!$B$2="Confidential",IFERROR(SUM(ES8:ES13),0),IF('&gt;&gt;SCS prices'!$B$2="Public",IFERROR(SUM(#REF!),0),0))</f>
        <v>21057879776.703522</v>
      </c>
    </row>
    <row r="42" spans="1:149" s="1125" customFormat="1">
      <c r="A42" s="1283"/>
      <c r="B42" s="1095"/>
      <c r="C42" s="1095"/>
      <c r="D42" s="1095"/>
      <c r="E42" s="1095"/>
      <c r="F42" s="1095"/>
      <c r="G42" s="1095"/>
      <c r="H42" s="1095"/>
      <c r="I42" s="1095"/>
      <c r="J42" s="1095"/>
      <c r="K42" s="1095"/>
      <c r="L42" s="1095"/>
      <c r="M42" s="1095"/>
      <c r="N42" s="1095"/>
      <c r="O42" s="1095"/>
      <c r="P42" s="1095"/>
      <c r="Q42" s="1095"/>
      <c r="R42" s="1095"/>
      <c r="S42" s="1095"/>
      <c r="T42" s="1095"/>
      <c r="U42" s="1095"/>
      <c r="V42" s="1095"/>
      <c r="W42" s="1095"/>
      <c r="X42" s="1095"/>
      <c r="Y42" s="1095"/>
      <c r="Z42" s="1095"/>
      <c r="AA42" s="1095"/>
      <c r="AB42" s="1095"/>
      <c r="AC42" s="1095"/>
      <c r="AE42" s="1204"/>
      <c r="AF42" s="1204"/>
      <c r="AG42" s="1204"/>
      <c r="AH42" s="1204"/>
      <c r="AI42" s="1204"/>
      <c r="BN42" s="1139"/>
      <c r="BO42" s="1139"/>
      <c r="BP42" s="1139"/>
      <c r="BQ42" s="1139"/>
      <c r="BR42" s="1139"/>
      <c r="BS42" s="1139"/>
      <c r="CO42" s="1219">
        <f>VLOOKUP('Model update'!$B$6,'Model update'!$I$16:$J$20,2,FALSE)</f>
        <v>365</v>
      </c>
      <c r="CP42" s="1095">
        <f>$CO42</f>
        <v>365</v>
      </c>
      <c r="CQ42" s="1095">
        <f>$CO42</f>
        <v>365</v>
      </c>
      <c r="CR42" s="1095">
        <f>$CO42</f>
        <v>365</v>
      </c>
      <c r="CS42" s="1095">
        <f>$CO42</f>
        <v>365</v>
      </c>
      <c r="CT42" s="1095">
        <f>$CO42</f>
        <v>365</v>
      </c>
      <c r="CU42" s="1208">
        <f>$CO42/1000000</f>
        <v>3.6499999999999998E-4</v>
      </c>
      <c r="CV42" s="1208">
        <f>$CO42/1000000</f>
        <v>3.6499999999999998E-4</v>
      </c>
      <c r="CW42" s="1095">
        <f>$CO42</f>
        <v>365</v>
      </c>
      <c r="CX42" s="1207">
        <v>12</v>
      </c>
      <c r="CY42" s="1207">
        <v>1</v>
      </c>
      <c r="CZ42" s="1207">
        <v>1</v>
      </c>
      <c r="DA42" s="1207">
        <v>1</v>
      </c>
      <c r="DB42" s="1207">
        <v>1</v>
      </c>
      <c r="DC42" s="1207">
        <v>1</v>
      </c>
      <c r="DD42" s="1207">
        <v>1</v>
      </c>
      <c r="DE42" s="1207">
        <v>1</v>
      </c>
      <c r="DF42" s="1207">
        <v>1</v>
      </c>
      <c r="DG42" s="1207">
        <v>1</v>
      </c>
      <c r="DH42" s="1207">
        <v>1</v>
      </c>
      <c r="DI42" s="1207">
        <v>1</v>
      </c>
      <c r="DJ42" s="1207">
        <v>1</v>
      </c>
      <c r="DK42" s="1207">
        <v>1</v>
      </c>
      <c r="DL42" s="1207">
        <v>1</v>
      </c>
      <c r="DM42" s="1207">
        <v>1</v>
      </c>
      <c r="DN42" s="1207">
        <v>1</v>
      </c>
      <c r="DO42" s="1156"/>
    </row>
    <row r="43" spans="1:149" s="1125" customFormat="1">
      <c r="A43" s="1283"/>
      <c r="B43" s="1095"/>
      <c r="C43" s="1095"/>
      <c r="D43" s="1095"/>
      <c r="E43" s="1095"/>
      <c r="F43" s="1095"/>
      <c r="G43" s="1095"/>
      <c r="H43" s="1095"/>
      <c r="I43" s="1095"/>
      <c r="J43" s="1095"/>
      <c r="K43" s="1095"/>
      <c r="L43" s="1095"/>
      <c r="M43" s="1095"/>
      <c r="N43" s="1095"/>
      <c r="O43" s="1095"/>
      <c r="P43" s="1095"/>
      <c r="Q43" s="1095"/>
      <c r="R43" s="1095"/>
      <c r="S43" s="1095"/>
      <c r="T43" s="1095"/>
      <c r="U43" s="1095"/>
      <c r="V43" s="1095"/>
      <c r="W43" s="1095"/>
      <c r="X43" s="1095"/>
      <c r="Y43" s="1095"/>
      <c r="Z43" s="1095"/>
      <c r="AA43" s="1095"/>
      <c r="AB43" s="1095"/>
      <c r="AC43" s="1095"/>
      <c r="AE43" s="1204"/>
      <c r="AF43" s="1204"/>
      <c r="AG43" s="1204"/>
      <c r="AH43" s="1204"/>
      <c r="AI43" s="1204"/>
      <c r="BN43" s="1139"/>
      <c r="BO43" s="1139"/>
      <c r="BP43" s="1139"/>
      <c r="BQ43" s="1139"/>
      <c r="BR43" s="1139"/>
      <c r="BS43" s="1139"/>
      <c r="DH43" s="1138"/>
      <c r="DO43" s="1157"/>
      <c r="DQ43" s="1139"/>
      <c r="DR43" s="1139"/>
      <c r="DS43" s="1139"/>
      <c r="DT43" s="1139"/>
      <c r="DU43" s="1139"/>
      <c r="DV43" s="1139"/>
      <c r="DW43" s="1139"/>
      <c r="DX43" s="1139"/>
      <c r="DY43" s="1139"/>
      <c r="DZ43" s="1139"/>
      <c r="EA43" s="1139"/>
      <c r="EB43" s="1139"/>
      <c r="EC43" s="1139"/>
      <c r="ED43" s="1139"/>
      <c r="EE43" s="1139"/>
      <c r="EF43" s="1139"/>
      <c r="EG43" s="1139"/>
      <c r="EH43" s="1139"/>
      <c r="EI43" s="1139"/>
      <c r="EJ43" s="1139"/>
      <c r="EK43" s="1139"/>
      <c r="EL43" s="1139"/>
      <c r="EM43" s="1139"/>
      <c r="EN43" s="1139"/>
      <c r="EO43" s="1139"/>
      <c r="EP43" s="1139"/>
    </row>
    <row r="44" spans="1:149" s="1125" customFormat="1">
      <c r="A44" s="1283"/>
      <c r="B44" s="1095"/>
      <c r="C44" s="1095"/>
      <c r="D44" s="1095"/>
      <c r="E44" s="1095"/>
      <c r="F44" s="1095"/>
      <c r="G44" s="1095"/>
      <c r="H44" s="1095"/>
      <c r="I44" s="1095"/>
      <c r="J44" s="1095"/>
      <c r="K44" s="1095"/>
      <c r="L44" s="1095"/>
      <c r="M44" s="1095"/>
      <c r="N44" s="1095"/>
      <c r="O44" s="1095"/>
      <c r="P44" s="1095"/>
      <c r="Q44" s="1095"/>
      <c r="R44" s="1095"/>
      <c r="S44" s="1095"/>
      <c r="T44" s="1095"/>
      <c r="U44" s="1095"/>
      <c r="V44" s="1095"/>
      <c r="W44" s="1095"/>
      <c r="X44" s="1095"/>
      <c r="Y44" s="1095"/>
      <c r="Z44" s="1095"/>
      <c r="AA44" s="1095"/>
      <c r="AB44" s="1095"/>
      <c r="AC44" s="1095"/>
      <c r="AD44" s="1095"/>
      <c r="AE44" s="1095"/>
      <c r="AF44" s="1095"/>
      <c r="AG44" s="1095"/>
      <c r="AH44" s="1095"/>
      <c r="AI44" s="1095"/>
      <c r="AJ44" s="1095"/>
      <c r="AM44" s="1095"/>
      <c r="AN44" s="1095"/>
      <c r="AO44" s="1095"/>
      <c r="AP44" s="1095"/>
      <c r="AQ44" s="1095"/>
      <c r="AR44" s="1095"/>
      <c r="AS44" s="1095"/>
      <c r="AT44" s="1095"/>
      <c r="AU44" s="1095"/>
      <c r="AV44" s="1095"/>
      <c r="AW44" s="1095"/>
      <c r="AX44" s="1095"/>
      <c r="AY44" s="1095"/>
      <c r="AZ44" s="1095"/>
      <c r="BA44" s="1095"/>
      <c r="BB44" s="1095"/>
      <c r="BC44" s="1095"/>
      <c r="BD44" s="1095"/>
      <c r="BE44" s="1095"/>
      <c r="BF44" s="1095"/>
      <c r="BG44" s="1095"/>
      <c r="BH44" s="1095"/>
      <c r="BI44" s="1095"/>
      <c r="BJ44" s="1095"/>
      <c r="BK44" s="1095"/>
      <c r="BL44" s="1095"/>
      <c r="BN44" s="1095"/>
      <c r="BO44" s="1095"/>
      <c r="BP44" s="1095"/>
      <c r="BQ44" s="1095"/>
      <c r="BR44" s="1095"/>
      <c r="BS44" s="1095"/>
      <c r="BT44" s="1095"/>
      <c r="BU44" s="1095"/>
      <c r="BV44" s="1095"/>
      <c r="BW44" s="1095"/>
      <c r="BX44" s="1095"/>
      <c r="BY44" s="1095"/>
      <c r="BZ44" s="1095"/>
      <c r="CA44" s="1095"/>
      <c r="CB44" s="1095"/>
      <c r="CC44" s="1095"/>
      <c r="CD44" s="1095"/>
      <c r="CE44" s="1095"/>
      <c r="CF44" s="1095"/>
      <c r="CG44" s="1095"/>
      <c r="CH44" s="1095"/>
      <c r="CI44" s="1095"/>
      <c r="CJ44" s="1095"/>
      <c r="CK44" s="1095"/>
      <c r="CL44" s="1095"/>
      <c r="CM44" s="1095"/>
      <c r="DH44" s="1138"/>
      <c r="DO44" s="1158"/>
      <c r="DQ44" s="1159"/>
      <c r="DR44" s="1159"/>
      <c r="DS44" s="1159"/>
      <c r="DT44" s="1159"/>
      <c r="DU44" s="1159"/>
      <c r="DV44" s="1159"/>
      <c r="DW44" s="1159"/>
      <c r="DX44" s="1159"/>
      <c r="DY44" s="1159"/>
      <c r="DZ44" s="1159"/>
      <c r="EA44" s="1159"/>
      <c r="EB44" s="1159"/>
      <c r="EC44" s="1159"/>
      <c r="ED44" s="1159"/>
      <c r="EE44" s="1159"/>
      <c r="EF44" s="1159"/>
      <c r="EG44" s="1159"/>
      <c r="EH44" s="1159"/>
      <c r="EI44" s="1159"/>
      <c r="EJ44" s="1159"/>
      <c r="EK44" s="1159"/>
      <c r="EL44" s="1159"/>
      <c r="EM44" s="1159"/>
      <c r="EN44" s="1159"/>
      <c r="EO44" s="1159"/>
      <c r="EP44" s="1159"/>
    </row>
    <row r="45" spans="1:149" s="1125" customFormat="1">
      <c r="A45" s="1283"/>
      <c r="B45" s="1095"/>
      <c r="C45" s="1095"/>
      <c r="D45" s="1095"/>
      <c r="E45" s="1095"/>
      <c r="F45" s="1095"/>
      <c r="G45" s="1095"/>
      <c r="H45" s="1095"/>
      <c r="I45" s="1095"/>
      <c r="J45" s="1095"/>
      <c r="K45" s="1095"/>
      <c r="L45" s="1095"/>
      <c r="M45" s="1095"/>
      <c r="N45" s="1095"/>
      <c r="O45" s="1095"/>
      <c r="P45" s="1095"/>
      <c r="Q45" s="1095"/>
      <c r="R45" s="1095"/>
      <c r="S45" s="1095"/>
      <c r="T45" s="1095"/>
      <c r="U45" s="1095"/>
      <c r="V45" s="1095"/>
      <c r="W45" s="1095"/>
      <c r="X45" s="1095"/>
      <c r="Y45" s="1095"/>
      <c r="Z45" s="1095"/>
      <c r="AA45" s="1095"/>
      <c r="AB45" s="1095"/>
      <c r="AC45" s="1095"/>
      <c r="AE45" s="1095"/>
      <c r="AF45" s="1095"/>
      <c r="AG45" s="1095"/>
      <c r="AH45" s="1095"/>
      <c r="AI45" s="1095"/>
      <c r="DO45" s="1139"/>
    </row>
    <row r="46" spans="1:149" s="1125" customFormat="1">
      <c r="A46" s="1283"/>
      <c r="B46" s="1095"/>
      <c r="C46" s="1095"/>
      <c r="D46" s="1095"/>
      <c r="E46" s="1095"/>
      <c r="F46" s="1095"/>
      <c r="G46" s="1095"/>
      <c r="H46" s="1095"/>
      <c r="I46" s="1095"/>
      <c r="J46" s="1095"/>
      <c r="K46" s="1095"/>
      <c r="L46" s="1095"/>
      <c r="M46" s="1095"/>
      <c r="N46" s="1095"/>
      <c r="O46" s="1095"/>
      <c r="P46" s="1095"/>
      <c r="Q46" s="1095"/>
      <c r="R46" s="1095"/>
      <c r="S46" s="1095"/>
      <c r="T46" s="1095"/>
      <c r="U46" s="1095"/>
      <c r="V46" s="1095"/>
      <c r="W46" s="1095"/>
      <c r="X46" s="1095"/>
      <c r="Y46" s="1095"/>
      <c r="Z46" s="1095"/>
      <c r="AA46" s="1095"/>
      <c r="AB46" s="1095"/>
      <c r="AC46" s="1095"/>
      <c r="AE46" s="1095"/>
      <c r="AF46" s="1095"/>
      <c r="AG46" s="1095"/>
      <c r="AH46" s="1095"/>
      <c r="AI46" s="1095"/>
      <c r="AM46" s="1213"/>
      <c r="AN46" s="1213"/>
      <c r="AO46" s="1213"/>
      <c r="AP46" s="1213"/>
      <c r="AQ46" s="1213"/>
      <c r="AR46" s="1213"/>
      <c r="AS46" s="1213"/>
      <c r="AT46" s="1213"/>
      <c r="AU46" s="1213"/>
      <c r="AV46" s="1213"/>
      <c r="AW46" s="1213"/>
      <c r="AX46" s="1213"/>
      <c r="AY46" s="1213"/>
      <c r="AZ46" s="1213"/>
      <c r="BA46" s="1213"/>
      <c r="BB46" s="1213"/>
      <c r="BC46" s="1213"/>
      <c r="BD46" s="1213"/>
      <c r="BE46" s="1213"/>
      <c r="BF46" s="1213"/>
      <c r="BG46" s="1213"/>
      <c r="BH46" s="1213"/>
      <c r="BI46" s="1213"/>
      <c r="BJ46" s="1213"/>
      <c r="BK46" s="1213"/>
      <c r="BL46" s="1213"/>
      <c r="DO46" s="1139"/>
    </row>
    <row r="47" spans="1:149" s="1125" customFormat="1">
      <c r="A47" s="1283"/>
      <c r="B47" s="1095"/>
      <c r="C47" s="1095"/>
      <c r="D47" s="1095"/>
      <c r="E47" s="1095"/>
      <c r="F47" s="1095"/>
      <c r="G47" s="1095"/>
      <c r="H47" s="1095"/>
      <c r="I47" s="1095"/>
      <c r="J47" s="1095"/>
      <c r="K47" s="1095"/>
      <c r="L47" s="1095"/>
      <c r="M47" s="1095"/>
      <c r="N47" s="1095"/>
      <c r="O47" s="1095"/>
      <c r="P47" s="1095"/>
      <c r="Q47" s="1095"/>
      <c r="R47" s="1095"/>
      <c r="S47" s="1095"/>
      <c r="T47" s="1095"/>
      <c r="U47" s="1095"/>
      <c r="V47" s="1095"/>
      <c r="W47" s="1095"/>
      <c r="X47" s="1095"/>
      <c r="Y47" s="1095"/>
      <c r="Z47" s="1095"/>
      <c r="AA47" s="1095"/>
      <c r="AB47" s="1095"/>
      <c r="AC47" s="1095"/>
      <c r="AE47" s="1095"/>
      <c r="AF47" s="1095"/>
      <c r="AG47" s="1095"/>
      <c r="AH47" s="1095"/>
      <c r="AI47" s="1095"/>
      <c r="AM47" s="1214"/>
      <c r="AN47" s="1214"/>
      <c r="AO47" s="1214"/>
      <c r="AP47" s="1214"/>
      <c r="AQ47" s="1214"/>
      <c r="AR47" s="1214"/>
      <c r="AS47" s="1214"/>
      <c r="AT47" s="1214"/>
      <c r="AU47" s="1214"/>
      <c r="AV47" s="1214"/>
      <c r="AW47" s="1214"/>
      <c r="AX47" s="1214"/>
      <c r="AY47" s="1214"/>
      <c r="AZ47" s="1214"/>
      <c r="BA47" s="1214"/>
      <c r="BB47" s="1214"/>
      <c r="BC47" s="1214"/>
      <c r="BD47" s="1214"/>
      <c r="BE47" s="1214"/>
      <c r="BF47" s="1214"/>
      <c r="BG47" s="1214"/>
      <c r="BH47" s="1214"/>
      <c r="BI47" s="1214"/>
      <c r="BJ47" s="1214"/>
      <c r="BK47" s="1214"/>
      <c r="BL47" s="1214"/>
      <c r="DO47" s="1139"/>
    </row>
    <row r="48" spans="1:149" s="1125" customFormat="1">
      <c r="A48" s="1283"/>
      <c r="B48" s="1095"/>
      <c r="C48" s="1095"/>
      <c r="D48" s="1095"/>
      <c r="E48" s="1095"/>
      <c r="F48" s="1095"/>
      <c r="G48" s="1095"/>
      <c r="H48" s="1095"/>
      <c r="I48" s="1095"/>
      <c r="J48" s="1095"/>
      <c r="K48" s="1095"/>
      <c r="L48" s="1095"/>
      <c r="M48" s="1095"/>
      <c r="N48" s="1095"/>
      <c r="O48" s="1095"/>
      <c r="P48" s="1095"/>
      <c r="Q48" s="1095"/>
      <c r="R48" s="1095"/>
      <c r="S48" s="1095"/>
      <c r="T48" s="1095"/>
      <c r="U48" s="1095"/>
      <c r="V48" s="1095"/>
      <c r="W48" s="1095"/>
      <c r="X48" s="1095"/>
      <c r="Y48" s="1095"/>
      <c r="Z48" s="1095"/>
      <c r="AA48" s="1095"/>
      <c r="AB48" s="1095"/>
      <c r="AC48" s="1095"/>
      <c r="AE48" s="1095"/>
      <c r="AF48" s="1095"/>
      <c r="AG48" s="1095"/>
      <c r="AH48" s="1095"/>
      <c r="AI48" s="1095"/>
      <c r="DO48" s="1207"/>
      <c r="DQ48" s="1125">
        <f t="shared" ref="DQ48:EP48" si="47">CO42</f>
        <v>365</v>
      </c>
      <c r="DR48" s="1125">
        <f t="shared" si="47"/>
        <v>365</v>
      </c>
      <c r="DS48" s="1125">
        <f t="shared" si="47"/>
        <v>365</v>
      </c>
      <c r="DT48" s="1125">
        <f t="shared" si="47"/>
        <v>365</v>
      </c>
      <c r="DU48" s="1125">
        <f t="shared" si="47"/>
        <v>365</v>
      </c>
      <c r="DV48" s="1125">
        <f t="shared" si="47"/>
        <v>365</v>
      </c>
      <c r="DW48" s="1125">
        <f t="shared" si="47"/>
        <v>3.6499999999999998E-4</v>
      </c>
      <c r="DX48" s="1125">
        <f t="shared" si="47"/>
        <v>3.6499999999999998E-4</v>
      </c>
      <c r="DY48" s="1125">
        <f t="shared" si="47"/>
        <v>365</v>
      </c>
      <c r="DZ48" s="1125">
        <f t="shared" si="47"/>
        <v>12</v>
      </c>
      <c r="EA48" s="1125">
        <f t="shared" si="47"/>
        <v>1</v>
      </c>
      <c r="EB48" s="1125">
        <f t="shared" si="47"/>
        <v>1</v>
      </c>
      <c r="EC48" s="1125">
        <f t="shared" si="47"/>
        <v>1</v>
      </c>
      <c r="ED48" s="1125">
        <f t="shared" si="47"/>
        <v>1</v>
      </c>
      <c r="EE48" s="1125">
        <f t="shared" si="47"/>
        <v>1</v>
      </c>
      <c r="EF48" s="1125">
        <f t="shared" si="47"/>
        <v>1</v>
      </c>
      <c r="EG48" s="1125">
        <f t="shared" si="47"/>
        <v>1</v>
      </c>
      <c r="EH48" s="1125">
        <f t="shared" si="47"/>
        <v>1</v>
      </c>
      <c r="EI48" s="1125">
        <f t="shared" si="47"/>
        <v>1</v>
      </c>
      <c r="EJ48" s="1125">
        <f t="shared" si="47"/>
        <v>1</v>
      </c>
      <c r="EK48" s="1125">
        <f t="shared" si="47"/>
        <v>1</v>
      </c>
      <c r="EL48" s="1125">
        <f t="shared" si="47"/>
        <v>1</v>
      </c>
      <c r="EM48" s="1125">
        <f t="shared" si="47"/>
        <v>1</v>
      </c>
      <c r="EN48" s="1125">
        <f t="shared" si="47"/>
        <v>1</v>
      </c>
      <c r="EO48" s="1125">
        <f t="shared" si="47"/>
        <v>1</v>
      </c>
      <c r="EP48" s="1125">
        <f t="shared" si="47"/>
        <v>1</v>
      </c>
    </row>
    <row r="49" spans="1:119" s="1125" customFormat="1">
      <c r="A49" s="1283"/>
      <c r="B49" s="1095"/>
      <c r="C49" s="1095"/>
      <c r="D49" s="1095"/>
      <c r="E49" s="1095"/>
      <c r="F49" s="1095"/>
      <c r="G49" s="1095"/>
      <c r="H49" s="1095"/>
      <c r="I49" s="1095"/>
      <c r="J49" s="1095"/>
      <c r="K49" s="1095"/>
      <c r="L49" s="1095"/>
      <c r="M49" s="1095"/>
      <c r="N49" s="1095"/>
      <c r="O49" s="1095"/>
      <c r="P49" s="1095"/>
      <c r="Q49" s="1095"/>
      <c r="R49" s="1095"/>
      <c r="S49" s="1095"/>
      <c r="T49" s="1095"/>
      <c r="U49" s="1095"/>
      <c r="V49" s="1095"/>
      <c r="W49" s="1095"/>
      <c r="X49" s="1095"/>
      <c r="Y49" s="1095"/>
      <c r="Z49" s="1095"/>
      <c r="AA49" s="1095"/>
      <c r="AB49" s="1095"/>
      <c r="AC49" s="1095"/>
      <c r="AE49" s="1095"/>
      <c r="AF49" s="1095"/>
      <c r="AG49" s="1095"/>
      <c r="AH49" s="1095"/>
      <c r="AI49" s="1095"/>
      <c r="DH49" s="1140"/>
      <c r="DJ49" s="1160"/>
      <c r="DO49" s="1161"/>
    </row>
    <row r="50" spans="1:119" s="1125" customFormat="1" ht="13.8">
      <c r="A50" s="1283"/>
      <c r="B50" s="1095"/>
      <c r="C50" s="1095"/>
      <c r="D50" s="1095"/>
      <c r="E50" s="1095"/>
      <c r="F50" s="1095"/>
      <c r="G50" s="1095"/>
      <c r="H50" s="1095"/>
      <c r="I50" s="1095"/>
      <c r="J50" s="1095"/>
      <c r="K50" s="1095"/>
      <c r="L50" s="1095"/>
      <c r="M50" s="1095"/>
      <c r="N50" s="1095"/>
      <c r="O50" s="1095"/>
      <c r="P50" s="1095"/>
      <c r="Q50" s="1095"/>
      <c r="R50" s="1095"/>
      <c r="S50" s="1095"/>
      <c r="T50" s="1095"/>
      <c r="U50" s="1095"/>
      <c r="V50" s="1095"/>
      <c r="W50" s="1095"/>
      <c r="X50" s="1095"/>
      <c r="Y50" s="1095"/>
      <c r="Z50" s="1095"/>
      <c r="AA50" s="1095"/>
      <c r="AB50" s="1095"/>
      <c r="AC50" s="1095"/>
      <c r="AE50" s="1095"/>
      <c r="AF50" s="1095"/>
      <c r="AG50" s="1095"/>
      <c r="AH50" s="1095"/>
      <c r="AI50" s="1095"/>
      <c r="BX50" s="1205"/>
      <c r="DH50" s="1140"/>
      <c r="DO50" s="1162"/>
    </row>
    <row r="51" spans="1:119" s="1125" customFormat="1" ht="13.8">
      <c r="A51" s="1283"/>
      <c r="B51" s="1095"/>
      <c r="C51" s="1095"/>
      <c r="D51" s="1095"/>
      <c r="E51" s="1095"/>
      <c r="F51" s="1095"/>
      <c r="G51" s="1095"/>
      <c r="H51" s="1095"/>
      <c r="I51" s="1095"/>
      <c r="J51" s="1095"/>
      <c r="K51" s="1205"/>
      <c r="L51" s="1095"/>
      <c r="M51" s="1095"/>
      <c r="N51" s="1095"/>
      <c r="O51" s="1095"/>
      <c r="P51" s="1095"/>
      <c r="Q51" s="1205"/>
      <c r="R51" s="1205"/>
      <c r="S51" s="1205"/>
      <c r="T51" s="1205"/>
      <c r="U51" s="1205"/>
      <c r="V51" s="1205"/>
      <c r="W51" s="1205"/>
      <c r="X51" s="1095"/>
      <c r="Y51" s="1095"/>
      <c r="Z51" s="1095"/>
      <c r="AA51" s="1095"/>
      <c r="AB51" s="1095"/>
      <c r="AC51" s="1095"/>
      <c r="AD51" s="1205"/>
      <c r="AE51" s="1205"/>
      <c r="AF51" s="1205"/>
      <c r="AG51" s="1095"/>
      <c r="AH51" s="1095"/>
      <c r="AI51" s="1095"/>
      <c r="BT51" s="1205"/>
      <c r="BU51" s="1205"/>
      <c r="BW51" s="1205"/>
      <c r="BX51" s="1205"/>
      <c r="BY51" s="1205"/>
      <c r="BZ51" s="1205"/>
      <c r="CG51" s="1205"/>
      <c r="CH51" s="1205"/>
      <c r="CI51" s="1205"/>
      <c r="DH51" s="1140"/>
      <c r="DO51" s="1162"/>
    </row>
    <row r="52" spans="1:119" s="1125" customFormat="1" ht="13.8">
      <c r="A52" s="1283"/>
      <c r="B52" s="1095"/>
      <c r="C52" s="1095"/>
      <c r="D52" s="1095"/>
      <c r="E52" s="1095"/>
      <c r="F52" s="1095"/>
      <c r="G52" s="1095"/>
      <c r="H52" s="1095"/>
      <c r="I52" s="1095"/>
      <c r="J52" s="1095"/>
      <c r="K52" s="1205"/>
      <c r="L52" s="1095"/>
      <c r="M52" s="1095"/>
      <c r="N52" s="1095"/>
      <c r="O52" s="1095"/>
      <c r="P52" s="1095"/>
      <c r="Q52" s="1095"/>
      <c r="R52" s="1095"/>
      <c r="S52" s="1095"/>
      <c r="T52" s="1095"/>
      <c r="U52" s="1095"/>
      <c r="V52" s="1095"/>
      <c r="W52" s="1095"/>
      <c r="X52" s="1095"/>
      <c r="Y52" s="1095"/>
      <c r="Z52" s="1095"/>
      <c r="AA52" s="1095"/>
      <c r="AB52" s="1095"/>
      <c r="AC52" s="1095"/>
      <c r="AD52" s="1095"/>
      <c r="AE52" s="1095"/>
      <c r="AF52" s="1095"/>
      <c r="AG52" s="1095"/>
      <c r="AH52" s="1095"/>
      <c r="AI52" s="1095"/>
      <c r="AJ52" s="1095"/>
    </row>
    <row r="53" spans="1:119" s="1125" customFormat="1">
      <c r="A53" s="1283"/>
      <c r="B53" s="1095"/>
      <c r="C53" s="1095"/>
      <c r="D53" s="1095"/>
      <c r="E53" s="1095"/>
      <c r="F53" s="1095"/>
      <c r="G53" s="1095"/>
      <c r="H53" s="1095"/>
      <c r="I53" s="1095"/>
      <c r="J53" s="1095"/>
      <c r="K53" s="1095"/>
      <c r="L53" s="1095"/>
      <c r="M53" s="1095"/>
      <c r="N53" s="1095"/>
      <c r="O53" s="1095"/>
      <c r="P53" s="1095"/>
      <c r="Q53" s="1095"/>
      <c r="R53" s="1095"/>
      <c r="S53" s="1095"/>
      <c r="T53" s="1095"/>
      <c r="U53" s="1095"/>
      <c r="V53" s="1095"/>
      <c r="W53" s="1095"/>
      <c r="X53" s="1095"/>
      <c r="Y53" s="1095"/>
      <c r="Z53" s="1095"/>
      <c r="AA53" s="1095"/>
      <c r="AB53" s="1095"/>
      <c r="AC53" s="1095"/>
      <c r="AE53" s="1095"/>
      <c r="AF53" s="1095"/>
      <c r="AG53" s="1095"/>
      <c r="AH53" s="1095"/>
      <c r="AI53" s="1095"/>
    </row>
    <row r="54" spans="1:119" s="1125" customFormat="1">
      <c r="A54" s="1283"/>
      <c r="B54" s="1095"/>
      <c r="C54" s="1095"/>
      <c r="D54" s="1095"/>
      <c r="E54" s="1095"/>
      <c r="F54" s="1095"/>
      <c r="G54" s="1095"/>
      <c r="H54" s="1095"/>
      <c r="I54" s="1095"/>
      <c r="J54" s="1095"/>
      <c r="K54" s="1095"/>
      <c r="L54" s="1095"/>
      <c r="M54" s="1095"/>
      <c r="N54" s="1095"/>
      <c r="O54" s="1095"/>
      <c r="P54" s="1095"/>
      <c r="Q54" s="1095"/>
      <c r="R54" s="1095"/>
      <c r="S54" s="1095"/>
      <c r="T54" s="1095"/>
      <c r="U54" s="1095"/>
      <c r="V54" s="1095"/>
      <c r="W54" s="1095"/>
      <c r="X54" s="1095"/>
      <c r="Y54" s="1095"/>
      <c r="Z54" s="1095"/>
      <c r="AA54" s="1095"/>
      <c r="AB54" s="1095"/>
      <c r="AC54" s="1095"/>
      <c r="AE54" s="1095"/>
      <c r="AF54" s="1095"/>
      <c r="AG54" s="1095"/>
      <c r="AH54" s="1095"/>
      <c r="AI54" s="1095"/>
      <c r="DH54" s="1138"/>
      <c r="DO54" s="1157"/>
    </row>
    <row r="55" spans="1:119" s="1125" customFormat="1">
      <c r="A55" s="1283"/>
      <c r="B55" s="1095"/>
      <c r="C55" s="1095"/>
      <c r="D55" s="1095"/>
      <c r="E55" s="1095"/>
      <c r="F55" s="1095"/>
      <c r="G55" s="1095"/>
      <c r="H55" s="1095"/>
      <c r="I55" s="1095"/>
      <c r="J55" s="1095"/>
      <c r="K55" s="1095"/>
      <c r="L55" s="1095"/>
      <c r="M55" s="1095"/>
      <c r="N55" s="1095"/>
      <c r="O55" s="1095"/>
      <c r="P55" s="1095"/>
      <c r="Q55" s="1095"/>
      <c r="R55" s="1095"/>
      <c r="S55" s="1095"/>
      <c r="T55" s="1095"/>
      <c r="U55" s="1095"/>
      <c r="V55" s="1095"/>
      <c r="W55" s="1095"/>
      <c r="X55" s="1095"/>
      <c r="Y55" s="1095"/>
      <c r="Z55" s="1095"/>
      <c r="AA55" s="1095"/>
      <c r="AB55" s="1095"/>
      <c r="AC55" s="1095"/>
      <c r="AE55" s="1095"/>
      <c r="AF55" s="1095"/>
      <c r="AG55" s="1095"/>
      <c r="AH55" s="1095"/>
      <c r="AI55" s="1095"/>
      <c r="AN55" s="1095"/>
      <c r="BO55" s="1095"/>
      <c r="BP55" s="1095"/>
      <c r="BQ55" s="1095"/>
      <c r="BR55" s="1095"/>
      <c r="BS55" s="1095"/>
      <c r="BT55" s="1095"/>
      <c r="BU55" s="1095"/>
      <c r="BV55" s="1095"/>
      <c r="DH55" s="1138"/>
      <c r="DO55" s="1157"/>
    </row>
    <row r="56" spans="1:119" s="1125" customFormat="1">
      <c r="A56" s="1283"/>
      <c r="B56" s="1095"/>
      <c r="C56" s="1095"/>
      <c r="D56" s="1095"/>
      <c r="E56" s="1095"/>
      <c r="F56" s="1095"/>
      <c r="G56" s="1095"/>
      <c r="H56" s="1095"/>
      <c r="I56" s="1095"/>
      <c r="J56" s="1095"/>
      <c r="K56" s="1095"/>
      <c r="L56" s="1206"/>
      <c r="M56" s="1206"/>
      <c r="N56" s="1206"/>
      <c r="O56" s="1206"/>
      <c r="P56" s="1206"/>
      <c r="Q56" s="1095"/>
      <c r="R56" s="1095"/>
      <c r="S56" s="1095"/>
      <c r="T56" s="1095"/>
      <c r="U56" s="1095"/>
      <c r="V56" s="1095"/>
      <c r="W56" s="1095"/>
      <c r="X56" s="1095"/>
      <c r="Y56" s="1095"/>
      <c r="Z56" s="1095"/>
      <c r="AA56" s="1095"/>
      <c r="AB56" s="1095"/>
      <c r="AC56" s="1095"/>
      <c r="AE56" s="1095"/>
      <c r="AF56" s="1095"/>
      <c r="AG56" s="1095"/>
      <c r="AH56" s="1095"/>
      <c r="AI56" s="1095"/>
      <c r="AN56" s="1215"/>
      <c r="AO56" s="1215"/>
      <c r="AP56" s="1215"/>
      <c r="AQ56" s="1215"/>
      <c r="AR56" s="1215"/>
      <c r="BO56" s="1215"/>
      <c r="BP56" s="1215"/>
      <c r="BQ56" s="1215"/>
      <c r="BR56" s="1215"/>
      <c r="BS56" s="1215"/>
      <c r="BT56" s="1095"/>
      <c r="BU56" s="1095"/>
      <c r="BV56" s="1095"/>
      <c r="DH56" s="1138"/>
      <c r="DO56" s="1157"/>
    </row>
    <row r="57" spans="1:119" s="1125" customFormat="1">
      <c r="A57" s="1287"/>
    </row>
    <row r="58" spans="1:119" s="1125" customFormat="1">
      <c r="A58" s="1287"/>
    </row>
    <row r="59" spans="1:119" s="1125" customFormat="1">
      <c r="A59" s="1287"/>
    </row>
  </sheetData>
  <autoFilter ref="A5:ES39" xr:uid="{09F0745E-EDA5-450F-9E57-95AADF478B7F}"/>
  <printOptions horizontalCentered="1"/>
  <pageMargins left="0.15748031496062992" right="0.15748031496062992" top="0.39370078740157483" bottom="0.39370078740157483" header="0.11811023622047245" footer="0.11811023622047245"/>
  <pageSetup paperSize="9" scale="33"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2" manualBreakCount="2">
    <brk id="102" max="1048575" man="1"/>
    <brk id="15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pageSetUpPr fitToPage="1"/>
  </sheetPr>
  <dimension ref="A2:Y59"/>
  <sheetViews>
    <sheetView zoomScale="80" zoomScaleNormal="80" workbookViewId="0"/>
  </sheetViews>
  <sheetFormatPr defaultRowHeight="13.8"/>
  <cols>
    <col min="1" max="1" width="5.44140625" style="6" customWidth="1"/>
    <col min="2" max="2" width="78.44140625" style="7" customWidth="1"/>
    <col min="3" max="4" width="20.77734375" style="8" customWidth="1"/>
    <col min="5" max="5" width="20.77734375" style="9" customWidth="1"/>
    <col min="6" max="6" width="12.33203125" style="9" customWidth="1"/>
    <col min="7" max="9" width="9" style="9" customWidth="1"/>
    <col min="10" max="11" width="9" style="10" customWidth="1"/>
    <col min="12" max="19" width="9" style="9" customWidth="1"/>
    <col min="20" max="21" width="9.109375" style="9"/>
    <col min="22" max="22" width="8.6640625" style="9" customWidth="1"/>
    <col min="23" max="256" width="9.109375" style="9"/>
    <col min="257" max="257" width="2.6640625" style="9" customWidth="1"/>
    <col min="258" max="258" width="114.44140625" style="9" customWidth="1"/>
    <col min="259" max="259" width="0" style="9" hidden="1" customWidth="1"/>
    <col min="260" max="260" width="27.5546875" style="9" customWidth="1"/>
    <col min="261" max="261" width="20" style="9" customWidth="1"/>
    <col min="262" max="262" width="18.33203125" style="9" customWidth="1"/>
    <col min="263" max="263" width="20.109375" style="9" customWidth="1"/>
    <col min="264" max="264" width="10.6640625" style="9" customWidth="1"/>
    <col min="265" max="265" width="14.44140625" style="9" bestFit="1" customWidth="1"/>
    <col min="266" max="266" width="10.6640625" style="9" customWidth="1"/>
    <col min="267" max="267" width="12.6640625" style="9" bestFit="1" customWidth="1"/>
    <col min="268" max="270" width="8.44140625" style="9" customWidth="1"/>
    <col min="271" max="273" width="13" style="9" customWidth="1"/>
    <col min="274" max="277" width="9.109375" style="9"/>
    <col min="278" max="278" width="8.6640625" style="9" customWidth="1"/>
    <col min="279" max="512" width="9.109375" style="9"/>
    <col min="513" max="513" width="2.6640625" style="9" customWidth="1"/>
    <col min="514" max="514" width="114.44140625" style="9" customWidth="1"/>
    <col min="515" max="515" width="0" style="9" hidden="1" customWidth="1"/>
    <col min="516" max="516" width="27.5546875" style="9" customWidth="1"/>
    <col min="517" max="517" width="20" style="9" customWidth="1"/>
    <col min="518" max="518" width="18.33203125" style="9" customWidth="1"/>
    <col min="519" max="519" width="20.109375" style="9" customWidth="1"/>
    <col min="520" max="520" width="10.6640625" style="9" customWidth="1"/>
    <col min="521" max="521" width="14.44140625" style="9" bestFit="1" customWidth="1"/>
    <col min="522" max="522" width="10.6640625" style="9" customWidth="1"/>
    <col min="523" max="523" width="12.6640625" style="9" bestFit="1" customWidth="1"/>
    <col min="524" max="526" width="8.44140625" style="9" customWidth="1"/>
    <col min="527" max="529" width="13" style="9" customWidth="1"/>
    <col min="530" max="533" width="9.109375" style="9"/>
    <col min="534" max="534" width="8.6640625" style="9" customWidth="1"/>
    <col min="535" max="768" width="9.109375" style="9"/>
    <col min="769" max="769" width="2.6640625" style="9" customWidth="1"/>
    <col min="770" max="770" width="114.44140625" style="9" customWidth="1"/>
    <col min="771" max="771" width="0" style="9" hidden="1" customWidth="1"/>
    <col min="772" max="772" width="27.5546875" style="9" customWidth="1"/>
    <col min="773" max="773" width="20" style="9" customWidth="1"/>
    <col min="774" max="774" width="18.33203125" style="9" customWidth="1"/>
    <col min="775" max="775" width="20.109375" style="9" customWidth="1"/>
    <col min="776" max="776" width="10.6640625" style="9" customWidth="1"/>
    <col min="777" max="777" width="14.44140625" style="9" bestFit="1" customWidth="1"/>
    <col min="778" max="778" width="10.6640625" style="9" customWidth="1"/>
    <col min="779" max="779" width="12.6640625" style="9" bestFit="1" customWidth="1"/>
    <col min="780" max="782" width="8.44140625" style="9" customWidth="1"/>
    <col min="783" max="785" width="13" style="9" customWidth="1"/>
    <col min="786" max="789" width="9.109375" style="9"/>
    <col min="790" max="790" width="8.6640625" style="9" customWidth="1"/>
    <col min="791" max="1024" width="9.109375" style="9"/>
    <col min="1025" max="1025" width="2.6640625" style="9" customWidth="1"/>
    <col min="1026" max="1026" width="114.44140625" style="9" customWidth="1"/>
    <col min="1027" max="1027" width="0" style="9" hidden="1" customWidth="1"/>
    <col min="1028" max="1028" width="27.5546875" style="9" customWidth="1"/>
    <col min="1029" max="1029" width="20" style="9" customWidth="1"/>
    <col min="1030" max="1030" width="18.33203125" style="9" customWidth="1"/>
    <col min="1031" max="1031" width="20.109375" style="9" customWidth="1"/>
    <col min="1032" max="1032" width="10.6640625" style="9" customWidth="1"/>
    <col min="1033" max="1033" width="14.44140625" style="9" bestFit="1" customWidth="1"/>
    <col min="1034" max="1034" width="10.6640625" style="9" customWidth="1"/>
    <col min="1035" max="1035" width="12.6640625" style="9" bestFit="1" customWidth="1"/>
    <col min="1036" max="1038" width="8.44140625" style="9" customWidth="1"/>
    <col min="1039" max="1041" width="13" style="9" customWidth="1"/>
    <col min="1042" max="1045" width="9.109375" style="9"/>
    <col min="1046" max="1046" width="8.6640625" style="9" customWidth="1"/>
    <col min="1047" max="1280" width="9.109375" style="9"/>
    <col min="1281" max="1281" width="2.6640625" style="9" customWidth="1"/>
    <col min="1282" max="1282" width="114.44140625" style="9" customWidth="1"/>
    <col min="1283" max="1283" width="0" style="9" hidden="1" customWidth="1"/>
    <col min="1284" max="1284" width="27.5546875" style="9" customWidth="1"/>
    <col min="1285" max="1285" width="20" style="9" customWidth="1"/>
    <col min="1286" max="1286" width="18.33203125" style="9" customWidth="1"/>
    <col min="1287" max="1287" width="20.109375" style="9" customWidth="1"/>
    <col min="1288" max="1288" width="10.6640625" style="9" customWidth="1"/>
    <col min="1289" max="1289" width="14.44140625" style="9" bestFit="1" customWidth="1"/>
    <col min="1290" max="1290" width="10.6640625" style="9" customWidth="1"/>
    <col min="1291" max="1291" width="12.6640625" style="9" bestFit="1" customWidth="1"/>
    <col min="1292" max="1294" width="8.44140625" style="9" customWidth="1"/>
    <col min="1295" max="1297" width="13" style="9" customWidth="1"/>
    <col min="1298" max="1301" width="9.109375" style="9"/>
    <col min="1302" max="1302" width="8.6640625" style="9" customWidth="1"/>
    <col min="1303" max="1536" width="9.109375" style="9"/>
    <col min="1537" max="1537" width="2.6640625" style="9" customWidth="1"/>
    <col min="1538" max="1538" width="114.44140625" style="9" customWidth="1"/>
    <col min="1539" max="1539" width="0" style="9" hidden="1" customWidth="1"/>
    <col min="1540" max="1540" width="27.5546875" style="9" customWidth="1"/>
    <col min="1541" max="1541" width="20" style="9" customWidth="1"/>
    <col min="1542" max="1542" width="18.33203125" style="9" customWidth="1"/>
    <col min="1543" max="1543" width="20.109375" style="9" customWidth="1"/>
    <col min="1544" max="1544" width="10.6640625" style="9" customWidth="1"/>
    <col min="1545" max="1545" width="14.44140625" style="9" bestFit="1" customWidth="1"/>
    <col min="1546" max="1546" width="10.6640625" style="9" customWidth="1"/>
    <col min="1547" max="1547" width="12.6640625" style="9" bestFit="1" customWidth="1"/>
    <col min="1548" max="1550" width="8.44140625" style="9" customWidth="1"/>
    <col min="1551" max="1553" width="13" style="9" customWidth="1"/>
    <col min="1554" max="1557" width="9.109375" style="9"/>
    <col min="1558" max="1558" width="8.6640625" style="9" customWidth="1"/>
    <col min="1559" max="1792" width="9.109375" style="9"/>
    <col min="1793" max="1793" width="2.6640625" style="9" customWidth="1"/>
    <col min="1794" max="1794" width="114.44140625" style="9" customWidth="1"/>
    <col min="1795" max="1795" width="0" style="9" hidden="1" customWidth="1"/>
    <col min="1796" max="1796" width="27.5546875" style="9" customWidth="1"/>
    <col min="1797" max="1797" width="20" style="9" customWidth="1"/>
    <col min="1798" max="1798" width="18.33203125" style="9" customWidth="1"/>
    <col min="1799" max="1799" width="20.109375" style="9" customWidth="1"/>
    <col min="1800" max="1800" width="10.6640625" style="9" customWidth="1"/>
    <col min="1801" max="1801" width="14.44140625" style="9" bestFit="1" customWidth="1"/>
    <col min="1802" max="1802" width="10.6640625" style="9" customWidth="1"/>
    <col min="1803" max="1803" width="12.6640625" style="9" bestFit="1" customWidth="1"/>
    <col min="1804" max="1806" width="8.44140625" style="9" customWidth="1"/>
    <col min="1807" max="1809" width="13" style="9" customWidth="1"/>
    <col min="1810" max="1813" width="9.109375" style="9"/>
    <col min="1814" max="1814" width="8.6640625" style="9" customWidth="1"/>
    <col min="1815" max="2048" width="9.109375" style="9"/>
    <col min="2049" max="2049" width="2.6640625" style="9" customWidth="1"/>
    <col min="2050" max="2050" width="114.44140625" style="9" customWidth="1"/>
    <col min="2051" max="2051" width="0" style="9" hidden="1" customWidth="1"/>
    <col min="2052" max="2052" width="27.5546875" style="9" customWidth="1"/>
    <col min="2053" max="2053" width="20" style="9" customWidth="1"/>
    <col min="2054" max="2054" width="18.33203125" style="9" customWidth="1"/>
    <col min="2055" max="2055" width="20.109375" style="9" customWidth="1"/>
    <col min="2056" max="2056" width="10.6640625" style="9" customWidth="1"/>
    <col min="2057" max="2057" width="14.44140625" style="9" bestFit="1" customWidth="1"/>
    <col min="2058" max="2058" width="10.6640625" style="9" customWidth="1"/>
    <col min="2059" max="2059" width="12.6640625" style="9" bestFit="1" customWidth="1"/>
    <col min="2060" max="2062" width="8.44140625" style="9" customWidth="1"/>
    <col min="2063" max="2065" width="13" style="9" customWidth="1"/>
    <col min="2066" max="2069" width="9.109375" style="9"/>
    <col min="2070" max="2070" width="8.6640625" style="9" customWidth="1"/>
    <col min="2071" max="2304" width="9.109375" style="9"/>
    <col min="2305" max="2305" width="2.6640625" style="9" customWidth="1"/>
    <col min="2306" max="2306" width="114.44140625" style="9" customWidth="1"/>
    <col min="2307" max="2307" width="0" style="9" hidden="1" customWidth="1"/>
    <col min="2308" max="2308" width="27.5546875" style="9" customWidth="1"/>
    <col min="2309" max="2309" width="20" style="9" customWidth="1"/>
    <col min="2310" max="2310" width="18.33203125" style="9" customWidth="1"/>
    <col min="2311" max="2311" width="20.109375" style="9" customWidth="1"/>
    <col min="2312" max="2312" width="10.6640625" style="9" customWidth="1"/>
    <col min="2313" max="2313" width="14.44140625" style="9" bestFit="1" customWidth="1"/>
    <col min="2314" max="2314" width="10.6640625" style="9" customWidth="1"/>
    <col min="2315" max="2315" width="12.6640625" style="9" bestFit="1" customWidth="1"/>
    <col min="2316" max="2318" width="8.44140625" style="9" customWidth="1"/>
    <col min="2319" max="2321" width="13" style="9" customWidth="1"/>
    <col min="2322" max="2325" width="9.109375" style="9"/>
    <col min="2326" max="2326" width="8.6640625" style="9" customWidth="1"/>
    <col min="2327" max="2560" width="9.109375" style="9"/>
    <col min="2561" max="2561" width="2.6640625" style="9" customWidth="1"/>
    <col min="2562" max="2562" width="114.44140625" style="9" customWidth="1"/>
    <col min="2563" max="2563" width="0" style="9" hidden="1" customWidth="1"/>
    <col min="2564" max="2564" width="27.5546875" style="9" customWidth="1"/>
    <col min="2565" max="2565" width="20" style="9" customWidth="1"/>
    <col min="2566" max="2566" width="18.33203125" style="9" customWidth="1"/>
    <col min="2567" max="2567" width="20.109375" style="9" customWidth="1"/>
    <col min="2568" max="2568" width="10.6640625" style="9" customWidth="1"/>
    <col min="2569" max="2569" width="14.44140625" style="9" bestFit="1" customWidth="1"/>
    <col min="2570" max="2570" width="10.6640625" style="9" customWidth="1"/>
    <col min="2571" max="2571" width="12.6640625" style="9" bestFit="1" customWidth="1"/>
    <col min="2572" max="2574" width="8.44140625" style="9" customWidth="1"/>
    <col min="2575" max="2577" width="13" style="9" customWidth="1"/>
    <col min="2578" max="2581" width="9.109375" style="9"/>
    <col min="2582" max="2582" width="8.6640625" style="9" customWidth="1"/>
    <col min="2583" max="2816" width="9.109375" style="9"/>
    <col min="2817" max="2817" width="2.6640625" style="9" customWidth="1"/>
    <col min="2818" max="2818" width="114.44140625" style="9" customWidth="1"/>
    <col min="2819" max="2819" width="0" style="9" hidden="1" customWidth="1"/>
    <col min="2820" max="2820" width="27.5546875" style="9" customWidth="1"/>
    <col min="2821" max="2821" width="20" style="9" customWidth="1"/>
    <col min="2822" max="2822" width="18.33203125" style="9" customWidth="1"/>
    <col min="2823" max="2823" width="20.109375" style="9" customWidth="1"/>
    <col min="2824" max="2824" width="10.6640625" style="9" customWidth="1"/>
    <col min="2825" max="2825" width="14.44140625" style="9" bestFit="1" customWidth="1"/>
    <col min="2826" max="2826" width="10.6640625" style="9" customWidth="1"/>
    <col min="2827" max="2827" width="12.6640625" style="9" bestFit="1" customWidth="1"/>
    <col min="2828" max="2830" width="8.44140625" style="9" customWidth="1"/>
    <col min="2831" max="2833" width="13" style="9" customWidth="1"/>
    <col min="2834" max="2837" width="9.109375" style="9"/>
    <col min="2838" max="2838" width="8.6640625" style="9" customWidth="1"/>
    <col min="2839" max="3072" width="9.109375" style="9"/>
    <col min="3073" max="3073" width="2.6640625" style="9" customWidth="1"/>
    <col min="3074" max="3074" width="114.44140625" style="9" customWidth="1"/>
    <col min="3075" max="3075" width="0" style="9" hidden="1" customWidth="1"/>
    <col min="3076" max="3076" width="27.5546875" style="9" customWidth="1"/>
    <col min="3077" max="3077" width="20" style="9" customWidth="1"/>
    <col min="3078" max="3078" width="18.33203125" style="9" customWidth="1"/>
    <col min="3079" max="3079" width="20.109375" style="9" customWidth="1"/>
    <col min="3080" max="3080" width="10.6640625" style="9" customWidth="1"/>
    <col min="3081" max="3081" width="14.44140625" style="9" bestFit="1" customWidth="1"/>
    <col min="3082" max="3082" width="10.6640625" style="9" customWidth="1"/>
    <col min="3083" max="3083" width="12.6640625" style="9" bestFit="1" customWidth="1"/>
    <col min="3084" max="3086" width="8.44140625" style="9" customWidth="1"/>
    <col min="3087" max="3089" width="13" style="9" customWidth="1"/>
    <col min="3090" max="3093" width="9.109375" style="9"/>
    <col min="3094" max="3094" width="8.6640625" style="9" customWidth="1"/>
    <col min="3095" max="3328" width="9.109375" style="9"/>
    <col min="3329" max="3329" width="2.6640625" style="9" customWidth="1"/>
    <col min="3330" max="3330" width="114.44140625" style="9" customWidth="1"/>
    <col min="3331" max="3331" width="0" style="9" hidden="1" customWidth="1"/>
    <col min="3332" max="3332" width="27.5546875" style="9" customWidth="1"/>
    <col min="3333" max="3333" width="20" style="9" customWidth="1"/>
    <col min="3334" max="3334" width="18.33203125" style="9" customWidth="1"/>
    <col min="3335" max="3335" width="20.109375" style="9" customWidth="1"/>
    <col min="3336" max="3336" width="10.6640625" style="9" customWidth="1"/>
    <col min="3337" max="3337" width="14.44140625" style="9" bestFit="1" customWidth="1"/>
    <col min="3338" max="3338" width="10.6640625" style="9" customWidth="1"/>
    <col min="3339" max="3339" width="12.6640625" style="9" bestFit="1" customWidth="1"/>
    <col min="3340" max="3342" width="8.44140625" style="9" customWidth="1"/>
    <col min="3343" max="3345" width="13" style="9" customWidth="1"/>
    <col min="3346" max="3349" width="9.109375" style="9"/>
    <col min="3350" max="3350" width="8.6640625" style="9" customWidth="1"/>
    <col min="3351" max="3584" width="9.109375" style="9"/>
    <col min="3585" max="3585" width="2.6640625" style="9" customWidth="1"/>
    <col min="3586" max="3586" width="114.44140625" style="9" customWidth="1"/>
    <col min="3587" max="3587" width="0" style="9" hidden="1" customWidth="1"/>
    <col min="3588" max="3588" width="27.5546875" style="9" customWidth="1"/>
    <col min="3589" max="3589" width="20" style="9" customWidth="1"/>
    <col min="3590" max="3590" width="18.33203125" style="9" customWidth="1"/>
    <col min="3591" max="3591" width="20.109375" style="9" customWidth="1"/>
    <col min="3592" max="3592" width="10.6640625" style="9" customWidth="1"/>
    <col min="3593" max="3593" width="14.44140625" style="9" bestFit="1" customWidth="1"/>
    <col min="3594" max="3594" width="10.6640625" style="9" customWidth="1"/>
    <col min="3595" max="3595" width="12.6640625" style="9" bestFit="1" customWidth="1"/>
    <col min="3596" max="3598" width="8.44140625" style="9" customWidth="1"/>
    <col min="3599" max="3601" width="13" style="9" customWidth="1"/>
    <col min="3602" max="3605" width="9.109375" style="9"/>
    <col min="3606" max="3606" width="8.6640625" style="9" customWidth="1"/>
    <col min="3607" max="3840" width="9.109375" style="9"/>
    <col min="3841" max="3841" width="2.6640625" style="9" customWidth="1"/>
    <col min="3842" max="3842" width="114.44140625" style="9" customWidth="1"/>
    <col min="3843" max="3843" width="0" style="9" hidden="1" customWidth="1"/>
    <col min="3844" max="3844" width="27.5546875" style="9" customWidth="1"/>
    <col min="3845" max="3845" width="20" style="9" customWidth="1"/>
    <col min="3846" max="3846" width="18.33203125" style="9" customWidth="1"/>
    <col min="3847" max="3847" width="20.109375" style="9" customWidth="1"/>
    <col min="3848" max="3848" width="10.6640625" style="9" customWidth="1"/>
    <col min="3849" max="3849" width="14.44140625" style="9" bestFit="1" customWidth="1"/>
    <col min="3850" max="3850" width="10.6640625" style="9" customWidth="1"/>
    <col min="3851" max="3851" width="12.6640625" style="9" bestFit="1" customWidth="1"/>
    <col min="3852" max="3854" width="8.44140625" style="9" customWidth="1"/>
    <col min="3855" max="3857" width="13" style="9" customWidth="1"/>
    <col min="3858" max="3861" width="9.109375" style="9"/>
    <col min="3862" max="3862" width="8.6640625" style="9" customWidth="1"/>
    <col min="3863" max="4096" width="9.109375" style="9"/>
    <col min="4097" max="4097" width="2.6640625" style="9" customWidth="1"/>
    <col min="4098" max="4098" width="114.44140625" style="9" customWidth="1"/>
    <col min="4099" max="4099" width="0" style="9" hidden="1" customWidth="1"/>
    <col min="4100" max="4100" width="27.5546875" style="9" customWidth="1"/>
    <col min="4101" max="4101" width="20" style="9" customWidth="1"/>
    <col min="4102" max="4102" width="18.33203125" style="9" customWidth="1"/>
    <col min="4103" max="4103" width="20.109375" style="9" customWidth="1"/>
    <col min="4104" max="4104" width="10.6640625" style="9" customWidth="1"/>
    <col min="4105" max="4105" width="14.44140625" style="9" bestFit="1" customWidth="1"/>
    <col min="4106" max="4106" width="10.6640625" style="9" customWidth="1"/>
    <col min="4107" max="4107" width="12.6640625" style="9" bestFit="1" customWidth="1"/>
    <col min="4108" max="4110" width="8.44140625" style="9" customWidth="1"/>
    <col min="4111" max="4113" width="13" style="9" customWidth="1"/>
    <col min="4114" max="4117" width="9.109375" style="9"/>
    <col min="4118" max="4118" width="8.6640625" style="9" customWidth="1"/>
    <col min="4119" max="4352" width="9.109375" style="9"/>
    <col min="4353" max="4353" width="2.6640625" style="9" customWidth="1"/>
    <col min="4354" max="4354" width="114.44140625" style="9" customWidth="1"/>
    <col min="4355" max="4355" width="0" style="9" hidden="1" customWidth="1"/>
    <col min="4356" max="4356" width="27.5546875" style="9" customWidth="1"/>
    <col min="4357" max="4357" width="20" style="9" customWidth="1"/>
    <col min="4358" max="4358" width="18.33203125" style="9" customWidth="1"/>
    <col min="4359" max="4359" width="20.109375" style="9" customWidth="1"/>
    <col min="4360" max="4360" width="10.6640625" style="9" customWidth="1"/>
    <col min="4361" max="4361" width="14.44140625" style="9" bestFit="1" customWidth="1"/>
    <col min="4362" max="4362" width="10.6640625" style="9" customWidth="1"/>
    <col min="4363" max="4363" width="12.6640625" style="9" bestFit="1" customWidth="1"/>
    <col min="4364" max="4366" width="8.44140625" style="9" customWidth="1"/>
    <col min="4367" max="4369" width="13" style="9" customWidth="1"/>
    <col min="4370" max="4373" width="9.109375" style="9"/>
    <col min="4374" max="4374" width="8.6640625" style="9" customWidth="1"/>
    <col min="4375" max="4608" width="9.109375" style="9"/>
    <col min="4609" max="4609" width="2.6640625" style="9" customWidth="1"/>
    <col min="4610" max="4610" width="114.44140625" style="9" customWidth="1"/>
    <col min="4611" max="4611" width="0" style="9" hidden="1" customWidth="1"/>
    <col min="4612" max="4612" width="27.5546875" style="9" customWidth="1"/>
    <col min="4613" max="4613" width="20" style="9" customWidth="1"/>
    <col min="4614" max="4614" width="18.33203125" style="9" customWidth="1"/>
    <col min="4615" max="4615" width="20.109375" style="9" customWidth="1"/>
    <col min="4616" max="4616" width="10.6640625" style="9" customWidth="1"/>
    <col min="4617" max="4617" width="14.44140625" style="9" bestFit="1" customWidth="1"/>
    <col min="4618" max="4618" width="10.6640625" style="9" customWidth="1"/>
    <col min="4619" max="4619" width="12.6640625" style="9" bestFit="1" customWidth="1"/>
    <col min="4620" max="4622" width="8.44140625" style="9" customWidth="1"/>
    <col min="4623" max="4625" width="13" style="9" customWidth="1"/>
    <col min="4626" max="4629" width="9.109375" style="9"/>
    <col min="4630" max="4630" width="8.6640625" style="9" customWidth="1"/>
    <col min="4631" max="4864" width="9.109375" style="9"/>
    <col min="4865" max="4865" width="2.6640625" style="9" customWidth="1"/>
    <col min="4866" max="4866" width="114.44140625" style="9" customWidth="1"/>
    <col min="4867" max="4867" width="0" style="9" hidden="1" customWidth="1"/>
    <col min="4868" max="4868" width="27.5546875" style="9" customWidth="1"/>
    <col min="4869" max="4869" width="20" style="9" customWidth="1"/>
    <col min="4870" max="4870" width="18.33203125" style="9" customWidth="1"/>
    <col min="4871" max="4871" width="20.109375" style="9" customWidth="1"/>
    <col min="4872" max="4872" width="10.6640625" style="9" customWidth="1"/>
    <col min="4873" max="4873" width="14.44140625" style="9" bestFit="1" customWidth="1"/>
    <col min="4874" max="4874" width="10.6640625" style="9" customWidth="1"/>
    <col min="4875" max="4875" width="12.6640625" style="9" bestFit="1" customWidth="1"/>
    <col min="4876" max="4878" width="8.44140625" style="9" customWidth="1"/>
    <col min="4879" max="4881" width="13" style="9" customWidth="1"/>
    <col min="4882" max="4885" width="9.109375" style="9"/>
    <col min="4886" max="4886" width="8.6640625" style="9" customWidth="1"/>
    <col min="4887" max="5120" width="9.109375" style="9"/>
    <col min="5121" max="5121" width="2.6640625" style="9" customWidth="1"/>
    <col min="5122" max="5122" width="114.44140625" style="9" customWidth="1"/>
    <col min="5123" max="5123" width="0" style="9" hidden="1" customWidth="1"/>
    <col min="5124" max="5124" width="27.5546875" style="9" customWidth="1"/>
    <col min="5125" max="5125" width="20" style="9" customWidth="1"/>
    <col min="5126" max="5126" width="18.33203125" style="9" customWidth="1"/>
    <col min="5127" max="5127" width="20.109375" style="9" customWidth="1"/>
    <col min="5128" max="5128" width="10.6640625" style="9" customWidth="1"/>
    <col min="5129" max="5129" width="14.44140625" style="9" bestFit="1" customWidth="1"/>
    <col min="5130" max="5130" width="10.6640625" style="9" customWidth="1"/>
    <col min="5131" max="5131" width="12.6640625" style="9" bestFit="1" customWidth="1"/>
    <col min="5132" max="5134" width="8.44140625" style="9" customWidth="1"/>
    <col min="5135" max="5137" width="13" style="9" customWidth="1"/>
    <col min="5138" max="5141" width="9.109375" style="9"/>
    <col min="5142" max="5142" width="8.6640625" style="9" customWidth="1"/>
    <col min="5143" max="5376" width="9.109375" style="9"/>
    <col min="5377" max="5377" width="2.6640625" style="9" customWidth="1"/>
    <col min="5378" max="5378" width="114.44140625" style="9" customWidth="1"/>
    <col min="5379" max="5379" width="0" style="9" hidden="1" customWidth="1"/>
    <col min="5380" max="5380" width="27.5546875" style="9" customWidth="1"/>
    <col min="5381" max="5381" width="20" style="9" customWidth="1"/>
    <col min="5382" max="5382" width="18.33203125" style="9" customWidth="1"/>
    <col min="5383" max="5383" width="20.109375" style="9" customWidth="1"/>
    <col min="5384" max="5384" width="10.6640625" style="9" customWidth="1"/>
    <col min="5385" max="5385" width="14.44140625" style="9" bestFit="1" customWidth="1"/>
    <col min="5386" max="5386" width="10.6640625" style="9" customWidth="1"/>
    <col min="5387" max="5387" width="12.6640625" style="9" bestFit="1" customWidth="1"/>
    <col min="5388" max="5390" width="8.44140625" style="9" customWidth="1"/>
    <col min="5391" max="5393" width="13" style="9" customWidth="1"/>
    <col min="5394" max="5397" width="9.109375" style="9"/>
    <col min="5398" max="5398" width="8.6640625" style="9" customWidth="1"/>
    <col min="5399" max="5632" width="9.109375" style="9"/>
    <col min="5633" max="5633" width="2.6640625" style="9" customWidth="1"/>
    <col min="5634" max="5634" width="114.44140625" style="9" customWidth="1"/>
    <col min="5635" max="5635" width="0" style="9" hidden="1" customWidth="1"/>
    <col min="5636" max="5636" width="27.5546875" style="9" customWidth="1"/>
    <col min="5637" max="5637" width="20" style="9" customWidth="1"/>
    <col min="5638" max="5638" width="18.33203125" style="9" customWidth="1"/>
    <col min="5639" max="5639" width="20.109375" style="9" customWidth="1"/>
    <col min="5640" max="5640" width="10.6640625" style="9" customWidth="1"/>
    <col min="5641" max="5641" width="14.44140625" style="9" bestFit="1" customWidth="1"/>
    <col min="5642" max="5642" width="10.6640625" style="9" customWidth="1"/>
    <col min="5643" max="5643" width="12.6640625" style="9" bestFit="1" customWidth="1"/>
    <col min="5644" max="5646" width="8.44140625" style="9" customWidth="1"/>
    <col min="5647" max="5649" width="13" style="9" customWidth="1"/>
    <col min="5650" max="5653" width="9.109375" style="9"/>
    <col min="5654" max="5654" width="8.6640625" style="9" customWidth="1"/>
    <col min="5655" max="5888" width="9.109375" style="9"/>
    <col min="5889" max="5889" width="2.6640625" style="9" customWidth="1"/>
    <col min="5890" max="5890" width="114.44140625" style="9" customWidth="1"/>
    <col min="5891" max="5891" width="0" style="9" hidden="1" customWidth="1"/>
    <col min="5892" max="5892" width="27.5546875" style="9" customWidth="1"/>
    <col min="5893" max="5893" width="20" style="9" customWidth="1"/>
    <col min="5894" max="5894" width="18.33203125" style="9" customWidth="1"/>
    <col min="5895" max="5895" width="20.109375" style="9" customWidth="1"/>
    <col min="5896" max="5896" width="10.6640625" style="9" customWidth="1"/>
    <col min="5897" max="5897" width="14.44140625" style="9" bestFit="1" customWidth="1"/>
    <col min="5898" max="5898" width="10.6640625" style="9" customWidth="1"/>
    <col min="5899" max="5899" width="12.6640625" style="9" bestFit="1" customWidth="1"/>
    <col min="5900" max="5902" width="8.44140625" style="9" customWidth="1"/>
    <col min="5903" max="5905" width="13" style="9" customWidth="1"/>
    <col min="5906" max="5909" width="9.109375" style="9"/>
    <col min="5910" max="5910" width="8.6640625" style="9" customWidth="1"/>
    <col min="5911" max="6144" width="9.109375" style="9"/>
    <col min="6145" max="6145" width="2.6640625" style="9" customWidth="1"/>
    <col min="6146" max="6146" width="114.44140625" style="9" customWidth="1"/>
    <col min="6147" max="6147" width="0" style="9" hidden="1" customWidth="1"/>
    <col min="6148" max="6148" width="27.5546875" style="9" customWidth="1"/>
    <col min="6149" max="6149" width="20" style="9" customWidth="1"/>
    <col min="6150" max="6150" width="18.33203125" style="9" customWidth="1"/>
    <col min="6151" max="6151" width="20.109375" style="9" customWidth="1"/>
    <col min="6152" max="6152" width="10.6640625" style="9" customWidth="1"/>
    <col min="6153" max="6153" width="14.44140625" style="9" bestFit="1" customWidth="1"/>
    <col min="6154" max="6154" width="10.6640625" style="9" customWidth="1"/>
    <col min="6155" max="6155" width="12.6640625" style="9" bestFit="1" customWidth="1"/>
    <col min="6156" max="6158" width="8.44140625" style="9" customWidth="1"/>
    <col min="6159" max="6161" width="13" style="9" customWidth="1"/>
    <col min="6162" max="6165" width="9.109375" style="9"/>
    <col min="6166" max="6166" width="8.6640625" style="9" customWidth="1"/>
    <col min="6167" max="6400" width="9.109375" style="9"/>
    <col min="6401" max="6401" width="2.6640625" style="9" customWidth="1"/>
    <col min="6402" max="6402" width="114.44140625" style="9" customWidth="1"/>
    <col min="6403" max="6403" width="0" style="9" hidden="1" customWidth="1"/>
    <col min="6404" max="6404" width="27.5546875" style="9" customWidth="1"/>
    <col min="6405" max="6405" width="20" style="9" customWidth="1"/>
    <col min="6406" max="6406" width="18.33203125" style="9" customWidth="1"/>
    <col min="6407" max="6407" width="20.109375" style="9" customWidth="1"/>
    <col min="6408" max="6408" width="10.6640625" style="9" customWidth="1"/>
    <col min="6409" max="6409" width="14.44140625" style="9" bestFit="1" customWidth="1"/>
    <col min="6410" max="6410" width="10.6640625" style="9" customWidth="1"/>
    <col min="6411" max="6411" width="12.6640625" style="9" bestFit="1" customWidth="1"/>
    <col min="6412" max="6414" width="8.44140625" style="9" customWidth="1"/>
    <col min="6415" max="6417" width="13" style="9" customWidth="1"/>
    <col min="6418" max="6421" width="9.109375" style="9"/>
    <col min="6422" max="6422" width="8.6640625" style="9" customWidth="1"/>
    <col min="6423" max="6656" width="9.109375" style="9"/>
    <col min="6657" max="6657" width="2.6640625" style="9" customWidth="1"/>
    <col min="6658" max="6658" width="114.44140625" style="9" customWidth="1"/>
    <col min="6659" max="6659" width="0" style="9" hidden="1" customWidth="1"/>
    <col min="6660" max="6660" width="27.5546875" style="9" customWidth="1"/>
    <col min="6661" max="6661" width="20" style="9" customWidth="1"/>
    <col min="6662" max="6662" width="18.33203125" style="9" customWidth="1"/>
    <col min="6663" max="6663" width="20.109375" style="9" customWidth="1"/>
    <col min="6664" max="6664" width="10.6640625" style="9" customWidth="1"/>
    <col min="6665" max="6665" width="14.44140625" style="9" bestFit="1" customWidth="1"/>
    <col min="6666" max="6666" width="10.6640625" style="9" customWidth="1"/>
    <col min="6667" max="6667" width="12.6640625" style="9" bestFit="1" customWidth="1"/>
    <col min="6668" max="6670" width="8.44140625" style="9" customWidth="1"/>
    <col min="6671" max="6673" width="13" style="9" customWidth="1"/>
    <col min="6674" max="6677" width="9.109375" style="9"/>
    <col min="6678" max="6678" width="8.6640625" style="9" customWidth="1"/>
    <col min="6679" max="6912" width="9.109375" style="9"/>
    <col min="6913" max="6913" width="2.6640625" style="9" customWidth="1"/>
    <col min="6914" max="6914" width="114.44140625" style="9" customWidth="1"/>
    <col min="6915" max="6915" width="0" style="9" hidden="1" customWidth="1"/>
    <col min="6916" max="6916" width="27.5546875" style="9" customWidth="1"/>
    <col min="6917" max="6917" width="20" style="9" customWidth="1"/>
    <col min="6918" max="6918" width="18.33203125" style="9" customWidth="1"/>
    <col min="6919" max="6919" width="20.109375" style="9" customWidth="1"/>
    <col min="6920" max="6920" width="10.6640625" style="9" customWidth="1"/>
    <col min="6921" max="6921" width="14.44140625" style="9" bestFit="1" customWidth="1"/>
    <col min="6922" max="6922" width="10.6640625" style="9" customWidth="1"/>
    <col min="6923" max="6923" width="12.6640625" style="9" bestFit="1" customWidth="1"/>
    <col min="6924" max="6926" width="8.44140625" style="9" customWidth="1"/>
    <col min="6927" max="6929" width="13" style="9" customWidth="1"/>
    <col min="6930" max="6933" width="9.109375" style="9"/>
    <col min="6934" max="6934" width="8.6640625" style="9" customWidth="1"/>
    <col min="6935" max="7168" width="9.109375" style="9"/>
    <col min="7169" max="7169" width="2.6640625" style="9" customWidth="1"/>
    <col min="7170" max="7170" width="114.44140625" style="9" customWidth="1"/>
    <col min="7171" max="7171" width="0" style="9" hidden="1" customWidth="1"/>
    <col min="7172" max="7172" width="27.5546875" style="9" customWidth="1"/>
    <col min="7173" max="7173" width="20" style="9" customWidth="1"/>
    <col min="7174" max="7174" width="18.33203125" style="9" customWidth="1"/>
    <col min="7175" max="7175" width="20.109375" style="9" customWidth="1"/>
    <col min="7176" max="7176" width="10.6640625" style="9" customWidth="1"/>
    <col min="7177" max="7177" width="14.44140625" style="9" bestFit="1" customWidth="1"/>
    <col min="7178" max="7178" width="10.6640625" style="9" customWidth="1"/>
    <col min="7179" max="7179" width="12.6640625" style="9" bestFit="1" customWidth="1"/>
    <col min="7180" max="7182" width="8.44140625" style="9" customWidth="1"/>
    <col min="7183" max="7185" width="13" style="9" customWidth="1"/>
    <col min="7186" max="7189" width="9.109375" style="9"/>
    <col min="7190" max="7190" width="8.6640625" style="9" customWidth="1"/>
    <col min="7191" max="7424" width="9.109375" style="9"/>
    <col min="7425" max="7425" width="2.6640625" style="9" customWidth="1"/>
    <col min="7426" max="7426" width="114.44140625" style="9" customWidth="1"/>
    <col min="7427" max="7427" width="0" style="9" hidden="1" customWidth="1"/>
    <col min="7428" max="7428" width="27.5546875" style="9" customWidth="1"/>
    <col min="7429" max="7429" width="20" style="9" customWidth="1"/>
    <col min="7430" max="7430" width="18.33203125" style="9" customWidth="1"/>
    <col min="7431" max="7431" width="20.109375" style="9" customWidth="1"/>
    <col min="7432" max="7432" width="10.6640625" style="9" customWidth="1"/>
    <col min="7433" max="7433" width="14.44140625" style="9" bestFit="1" customWidth="1"/>
    <col min="7434" max="7434" width="10.6640625" style="9" customWidth="1"/>
    <col min="7435" max="7435" width="12.6640625" style="9" bestFit="1" customWidth="1"/>
    <col min="7436" max="7438" width="8.44140625" style="9" customWidth="1"/>
    <col min="7439" max="7441" width="13" style="9" customWidth="1"/>
    <col min="7442" max="7445" width="9.109375" style="9"/>
    <col min="7446" max="7446" width="8.6640625" style="9" customWidth="1"/>
    <col min="7447" max="7680" width="9.109375" style="9"/>
    <col min="7681" max="7681" width="2.6640625" style="9" customWidth="1"/>
    <col min="7682" max="7682" width="114.44140625" style="9" customWidth="1"/>
    <col min="7683" max="7683" width="0" style="9" hidden="1" customWidth="1"/>
    <col min="7684" max="7684" width="27.5546875" style="9" customWidth="1"/>
    <col min="7685" max="7685" width="20" style="9" customWidth="1"/>
    <col min="7686" max="7686" width="18.33203125" style="9" customWidth="1"/>
    <col min="7687" max="7687" width="20.109375" style="9" customWidth="1"/>
    <col min="7688" max="7688" width="10.6640625" style="9" customWidth="1"/>
    <col min="7689" max="7689" width="14.44140625" style="9" bestFit="1" customWidth="1"/>
    <col min="7690" max="7690" width="10.6640625" style="9" customWidth="1"/>
    <col min="7691" max="7691" width="12.6640625" style="9" bestFit="1" customWidth="1"/>
    <col min="7692" max="7694" width="8.44140625" style="9" customWidth="1"/>
    <col min="7695" max="7697" width="13" style="9" customWidth="1"/>
    <col min="7698" max="7701" width="9.109375" style="9"/>
    <col min="7702" max="7702" width="8.6640625" style="9" customWidth="1"/>
    <col min="7703" max="7936" width="9.109375" style="9"/>
    <col min="7937" max="7937" width="2.6640625" style="9" customWidth="1"/>
    <col min="7938" max="7938" width="114.44140625" style="9" customWidth="1"/>
    <col min="7939" max="7939" width="0" style="9" hidden="1" customWidth="1"/>
    <col min="7940" max="7940" width="27.5546875" style="9" customWidth="1"/>
    <col min="7941" max="7941" width="20" style="9" customWidth="1"/>
    <col min="7942" max="7942" width="18.33203125" style="9" customWidth="1"/>
    <col min="7943" max="7943" width="20.109375" style="9" customWidth="1"/>
    <col min="7944" max="7944" width="10.6640625" style="9" customWidth="1"/>
    <col min="7945" max="7945" width="14.44140625" style="9" bestFit="1" customWidth="1"/>
    <col min="7946" max="7946" width="10.6640625" style="9" customWidth="1"/>
    <col min="7947" max="7947" width="12.6640625" style="9" bestFit="1" customWidth="1"/>
    <col min="7948" max="7950" width="8.44140625" style="9" customWidth="1"/>
    <col min="7951" max="7953" width="13" style="9" customWidth="1"/>
    <col min="7954" max="7957" width="9.109375" style="9"/>
    <col min="7958" max="7958" width="8.6640625" style="9" customWidth="1"/>
    <col min="7959" max="8192" width="9.109375" style="9"/>
    <col min="8193" max="8193" width="2.6640625" style="9" customWidth="1"/>
    <col min="8194" max="8194" width="114.44140625" style="9" customWidth="1"/>
    <col min="8195" max="8195" width="0" style="9" hidden="1" customWidth="1"/>
    <col min="8196" max="8196" width="27.5546875" style="9" customWidth="1"/>
    <col min="8197" max="8197" width="20" style="9" customWidth="1"/>
    <col min="8198" max="8198" width="18.33203125" style="9" customWidth="1"/>
    <col min="8199" max="8199" width="20.109375" style="9" customWidth="1"/>
    <col min="8200" max="8200" width="10.6640625" style="9" customWidth="1"/>
    <col min="8201" max="8201" width="14.44140625" style="9" bestFit="1" customWidth="1"/>
    <col min="8202" max="8202" width="10.6640625" style="9" customWidth="1"/>
    <col min="8203" max="8203" width="12.6640625" style="9" bestFit="1" customWidth="1"/>
    <col min="8204" max="8206" width="8.44140625" style="9" customWidth="1"/>
    <col min="8207" max="8209" width="13" style="9" customWidth="1"/>
    <col min="8210" max="8213" width="9.109375" style="9"/>
    <col min="8214" max="8214" width="8.6640625" style="9" customWidth="1"/>
    <col min="8215" max="8448" width="9.109375" style="9"/>
    <col min="8449" max="8449" width="2.6640625" style="9" customWidth="1"/>
    <col min="8450" max="8450" width="114.44140625" style="9" customWidth="1"/>
    <col min="8451" max="8451" width="0" style="9" hidden="1" customWidth="1"/>
    <col min="8452" max="8452" width="27.5546875" style="9" customWidth="1"/>
    <col min="8453" max="8453" width="20" style="9" customWidth="1"/>
    <col min="8454" max="8454" width="18.33203125" style="9" customWidth="1"/>
    <col min="8455" max="8455" width="20.109375" style="9" customWidth="1"/>
    <col min="8456" max="8456" width="10.6640625" style="9" customWidth="1"/>
    <col min="8457" max="8457" width="14.44140625" style="9" bestFit="1" customWidth="1"/>
    <col min="8458" max="8458" width="10.6640625" style="9" customWidth="1"/>
    <col min="8459" max="8459" width="12.6640625" style="9" bestFit="1" customWidth="1"/>
    <col min="8460" max="8462" width="8.44140625" style="9" customWidth="1"/>
    <col min="8463" max="8465" width="13" style="9" customWidth="1"/>
    <col min="8466" max="8469" width="9.109375" style="9"/>
    <col min="8470" max="8470" width="8.6640625" style="9" customWidth="1"/>
    <col min="8471" max="8704" width="9.109375" style="9"/>
    <col min="8705" max="8705" width="2.6640625" style="9" customWidth="1"/>
    <col min="8706" max="8706" width="114.44140625" style="9" customWidth="1"/>
    <col min="8707" max="8707" width="0" style="9" hidden="1" customWidth="1"/>
    <col min="8708" max="8708" width="27.5546875" style="9" customWidth="1"/>
    <col min="8709" max="8709" width="20" style="9" customWidth="1"/>
    <col min="8710" max="8710" width="18.33203125" style="9" customWidth="1"/>
    <col min="8711" max="8711" width="20.109375" style="9" customWidth="1"/>
    <col min="8712" max="8712" width="10.6640625" style="9" customWidth="1"/>
    <col min="8713" max="8713" width="14.44140625" style="9" bestFit="1" customWidth="1"/>
    <col min="8714" max="8714" width="10.6640625" style="9" customWidth="1"/>
    <col min="8715" max="8715" width="12.6640625" style="9" bestFit="1" customWidth="1"/>
    <col min="8716" max="8718" width="8.44140625" style="9" customWidth="1"/>
    <col min="8719" max="8721" width="13" style="9" customWidth="1"/>
    <col min="8722" max="8725" width="9.109375" style="9"/>
    <col min="8726" max="8726" width="8.6640625" style="9" customWidth="1"/>
    <col min="8727" max="8960" width="9.109375" style="9"/>
    <col min="8961" max="8961" width="2.6640625" style="9" customWidth="1"/>
    <col min="8962" max="8962" width="114.44140625" style="9" customWidth="1"/>
    <col min="8963" max="8963" width="0" style="9" hidden="1" customWidth="1"/>
    <col min="8964" max="8964" width="27.5546875" style="9" customWidth="1"/>
    <col min="8965" max="8965" width="20" style="9" customWidth="1"/>
    <col min="8966" max="8966" width="18.33203125" style="9" customWidth="1"/>
    <col min="8967" max="8967" width="20.109375" style="9" customWidth="1"/>
    <col min="8968" max="8968" width="10.6640625" style="9" customWidth="1"/>
    <col min="8969" max="8969" width="14.44140625" style="9" bestFit="1" customWidth="1"/>
    <col min="8970" max="8970" width="10.6640625" style="9" customWidth="1"/>
    <col min="8971" max="8971" width="12.6640625" style="9" bestFit="1" customWidth="1"/>
    <col min="8972" max="8974" width="8.44140625" style="9" customWidth="1"/>
    <col min="8975" max="8977" width="13" style="9" customWidth="1"/>
    <col min="8978" max="8981" width="9.109375" style="9"/>
    <col min="8982" max="8982" width="8.6640625" style="9" customWidth="1"/>
    <col min="8983" max="9216" width="9.109375" style="9"/>
    <col min="9217" max="9217" width="2.6640625" style="9" customWidth="1"/>
    <col min="9218" max="9218" width="114.44140625" style="9" customWidth="1"/>
    <col min="9219" max="9219" width="0" style="9" hidden="1" customWidth="1"/>
    <col min="9220" max="9220" width="27.5546875" style="9" customWidth="1"/>
    <col min="9221" max="9221" width="20" style="9" customWidth="1"/>
    <col min="9222" max="9222" width="18.33203125" style="9" customWidth="1"/>
    <col min="9223" max="9223" width="20.109375" style="9" customWidth="1"/>
    <col min="9224" max="9224" width="10.6640625" style="9" customWidth="1"/>
    <col min="9225" max="9225" width="14.44140625" style="9" bestFit="1" customWidth="1"/>
    <col min="9226" max="9226" width="10.6640625" style="9" customWidth="1"/>
    <col min="9227" max="9227" width="12.6640625" style="9" bestFit="1" customWidth="1"/>
    <col min="9228" max="9230" width="8.44140625" style="9" customWidth="1"/>
    <col min="9231" max="9233" width="13" style="9" customWidth="1"/>
    <col min="9234" max="9237" width="9.109375" style="9"/>
    <col min="9238" max="9238" width="8.6640625" style="9" customWidth="1"/>
    <col min="9239" max="9472" width="9.109375" style="9"/>
    <col min="9473" max="9473" width="2.6640625" style="9" customWidth="1"/>
    <col min="9474" max="9474" width="114.44140625" style="9" customWidth="1"/>
    <col min="9475" max="9475" width="0" style="9" hidden="1" customWidth="1"/>
    <col min="9476" max="9476" width="27.5546875" style="9" customWidth="1"/>
    <col min="9477" max="9477" width="20" style="9" customWidth="1"/>
    <col min="9478" max="9478" width="18.33203125" style="9" customWidth="1"/>
    <col min="9479" max="9479" width="20.109375" style="9" customWidth="1"/>
    <col min="9480" max="9480" width="10.6640625" style="9" customWidth="1"/>
    <col min="9481" max="9481" width="14.44140625" style="9" bestFit="1" customWidth="1"/>
    <col min="9482" max="9482" width="10.6640625" style="9" customWidth="1"/>
    <col min="9483" max="9483" width="12.6640625" style="9" bestFit="1" customWidth="1"/>
    <col min="9484" max="9486" width="8.44140625" style="9" customWidth="1"/>
    <col min="9487" max="9489" width="13" style="9" customWidth="1"/>
    <col min="9490" max="9493" width="9.109375" style="9"/>
    <col min="9494" max="9494" width="8.6640625" style="9" customWidth="1"/>
    <col min="9495" max="9728" width="9.109375" style="9"/>
    <col min="9729" max="9729" width="2.6640625" style="9" customWidth="1"/>
    <col min="9730" max="9730" width="114.44140625" style="9" customWidth="1"/>
    <col min="9731" max="9731" width="0" style="9" hidden="1" customWidth="1"/>
    <col min="9732" max="9732" width="27.5546875" style="9" customWidth="1"/>
    <col min="9733" max="9733" width="20" style="9" customWidth="1"/>
    <col min="9734" max="9734" width="18.33203125" style="9" customWidth="1"/>
    <col min="9735" max="9735" width="20.109375" style="9" customWidth="1"/>
    <col min="9736" max="9736" width="10.6640625" style="9" customWidth="1"/>
    <col min="9737" max="9737" width="14.44140625" style="9" bestFit="1" customWidth="1"/>
    <col min="9738" max="9738" width="10.6640625" style="9" customWidth="1"/>
    <col min="9739" max="9739" width="12.6640625" style="9" bestFit="1" customWidth="1"/>
    <col min="9740" max="9742" width="8.44140625" style="9" customWidth="1"/>
    <col min="9743" max="9745" width="13" style="9" customWidth="1"/>
    <col min="9746" max="9749" width="9.109375" style="9"/>
    <col min="9750" max="9750" width="8.6640625" style="9" customWidth="1"/>
    <col min="9751" max="9984" width="9.109375" style="9"/>
    <col min="9985" max="9985" width="2.6640625" style="9" customWidth="1"/>
    <col min="9986" max="9986" width="114.44140625" style="9" customWidth="1"/>
    <col min="9987" max="9987" width="0" style="9" hidden="1" customWidth="1"/>
    <col min="9988" max="9988" width="27.5546875" style="9" customWidth="1"/>
    <col min="9989" max="9989" width="20" style="9" customWidth="1"/>
    <col min="9990" max="9990" width="18.33203125" style="9" customWidth="1"/>
    <col min="9991" max="9991" width="20.109375" style="9" customWidth="1"/>
    <col min="9992" max="9992" width="10.6640625" style="9" customWidth="1"/>
    <col min="9993" max="9993" width="14.44140625" style="9" bestFit="1" customWidth="1"/>
    <col min="9994" max="9994" width="10.6640625" style="9" customWidth="1"/>
    <col min="9995" max="9995" width="12.6640625" style="9" bestFit="1" customWidth="1"/>
    <col min="9996" max="9998" width="8.44140625" style="9" customWidth="1"/>
    <col min="9999" max="10001" width="13" style="9" customWidth="1"/>
    <col min="10002" max="10005" width="9.109375" style="9"/>
    <col min="10006" max="10006" width="8.6640625" style="9" customWidth="1"/>
    <col min="10007" max="10240" width="9.109375" style="9"/>
    <col min="10241" max="10241" width="2.6640625" style="9" customWidth="1"/>
    <col min="10242" max="10242" width="114.44140625" style="9" customWidth="1"/>
    <col min="10243" max="10243" width="0" style="9" hidden="1" customWidth="1"/>
    <col min="10244" max="10244" width="27.5546875" style="9" customWidth="1"/>
    <col min="10245" max="10245" width="20" style="9" customWidth="1"/>
    <col min="10246" max="10246" width="18.33203125" style="9" customWidth="1"/>
    <col min="10247" max="10247" width="20.109375" style="9" customWidth="1"/>
    <col min="10248" max="10248" width="10.6640625" style="9" customWidth="1"/>
    <col min="10249" max="10249" width="14.44140625" style="9" bestFit="1" customWidth="1"/>
    <col min="10250" max="10250" width="10.6640625" style="9" customWidth="1"/>
    <col min="10251" max="10251" width="12.6640625" style="9" bestFit="1" customWidth="1"/>
    <col min="10252" max="10254" width="8.44140625" style="9" customWidth="1"/>
    <col min="10255" max="10257" width="13" style="9" customWidth="1"/>
    <col min="10258" max="10261" width="9.109375" style="9"/>
    <col min="10262" max="10262" width="8.6640625" style="9" customWidth="1"/>
    <col min="10263" max="10496" width="9.109375" style="9"/>
    <col min="10497" max="10497" width="2.6640625" style="9" customWidth="1"/>
    <col min="10498" max="10498" width="114.44140625" style="9" customWidth="1"/>
    <col min="10499" max="10499" width="0" style="9" hidden="1" customWidth="1"/>
    <col min="10500" max="10500" width="27.5546875" style="9" customWidth="1"/>
    <col min="10501" max="10501" width="20" style="9" customWidth="1"/>
    <col min="10502" max="10502" width="18.33203125" style="9" customWidth="1"/>
    <col min="10503" max="10503" width="20.109375" style="9" customWidth="1"/>
    <col min="10504" max="10504" width="10.6640625" style="9" customWidth="1"/>
    <col min="10505" max="10505" width="14.44140625" style="9" bestFit="1" customWidth="1"/>
    <col min="10506" max="10506" width="10.6640625" style="9" customWidth="1"/>
    <col min="10507" max="10507" width="12.6640625" style="9" bestFit="1" customWidth="1"/>
    <col min="10508" max="10510" width="8.44140625" style="9" customWidth="1"/>
    <col min="10511" max="10513" width="13" style="9" customWidth="1"/>
    <col min="10514" max="10517" width="9.109375" style="9"/>
    <col min="10518" max="10518" width="8.6640625" style="9" customWidth="1"/>
    <col min="10519" max="10752" width="9.109375" style="9"/>
    <col min="10753" max="10753" width="2.6640625" style="9" customWidth="1"/>
    <col min="10754" max="10754" width="114.44140625" style="9" customWidth="1"/>
    <col min="10755" max="10755" width="0" style="9" hidden="1" customWidth="1"/>
    <col min="10756" max="10756" width="27.5546875" style="9" customWidth="1"/>
    <col min="10757" max="10757" width="20" style="9" customWidth="1"/>
    <col min="10758" max="10758" width="18.33203125" style="9" customWidth="1"/>
    <col min="10759" max="10759" width="20.109375" style="9" customWidth="1"/>
    <col min="10760" max="10760" width="10.6640625" style="9" customWidth="1"/>
    <col min="10761" max="10761" width="14.44140625" style="9" bestFit="1" customWidth="1"/>
    <col min="10762" max="10762" width="10.6640625" style="9" customWidth="1"/>
    <col min="10763" max="10763" width="12.6640625" style="9" bestFit="1" customWidth="1"/>
    <col min="10764" max="10766" width="8.44140625" style="9" customWidth="1"/>
    <col min="10767" max="10769" width="13" style="9" customWidth="1"/>
    <col min="10770" max="10773" width="9.109375" style="9"/>
    <col min="10774" max="10774" width="8.6640625" style="9" customWidth="1"/>
    <col min="10775" max="11008" width="9.109375" style="9"/>
    <col min="11009" max="11009" width="2.6640625" style="9" customWidth="1"/>
    <col min="11010" max="11010" width="114.44140625" style="9" customWidth="1"/>
    <col min="11011" max="11011" width="0" style="9" hidden="1" customWidth="1"/>
    <col min="11012" max="11012" width="27.5546875" style="9" customWidth="1"/>
    <col min="11013" max="11013" width="20" style="9" customWidth="1"/>
    <col min="11014" max="11014" width="18.33203125" style="9" customWidth="1"/>
    <col min="11015" max="11015" width="20.109375" style="9" customWidth="1"/>
    <col min="11016" max="11016" width="10.6640625" style="9" customWidth="1"/>
    <col min="11017" max="11017" width="14.44140625" style="9" bestFit="1" customWidth="1"/>
    <col min="11018" max="11018" width="10.6640625" style="9" customWidth="1"/>
    <col min="11019" max="11019" width="12.6640625" style="9" bestFit="1" customWidth="1"/>
    <col min="11020" max="11022" width="8.44140625" style="9" customWidth="1"/>
    <col min="11023" max="11025" width="13" style="9" customWidth="1"/>
    <col min="11026" max="11029" width="9.109375" style="9"/>
    <col min="11030" max="11030" width="8.6640625" style="9" customWidth="1"/>
    <col min="11031" max="11264" width="9.109375" style="9"/>
    <col min="11265" max="11265" width="2.6640625" style="9" customWidth="1"/>
    <col min="11266" max="11266" width="114.44140625" style="9" customWidth="1"/>
    <col min="11267" max="11267" width="0" style="9" hidden="1" customWidth="1"/>
    <col min="11268" max="11268" width="27.5546875" style="9" customWidth="1"/>
    <col min="11269" max="11269" width="20" style="9" customWidth="1"/>
    <col min="11270" max="11270" width="18.33203125" style="9" customWidth="1"/>
    <col min="11271" max="11271" width="20.109375" style="9" customWidth="1"/>
    <col min="11272" max="11272" width="10.6640625" style="9" customWidth="1"/>
    <col min="11273" max="11273" width="14.44140625" style="9" bestFit="1" customWidth="1"/>
    <col min="11274" max="11274" width="10.6640625" style="9" customWidth="1"/>
    <col min="11275" max="11275" width="12.6640625" style="9" bestFit="1" customWidth="1"/>
    <col min="11276" max="11278" width="8.44140625" style="9" customWidth="1"/>
    <col min="11279" max="11281" width="13" style="9" customWidth="1"/>
    <col min="11282" max="11285" width="9.109375" style="9"/>
    <col min="11286" max="11286" width="8.6640625" style="9" customWidth="1"/>
    <col min="11287" max="11520" width="9.109375" style="9"/>
    <col min="11521" max="11521" width="2.6640625" style="9" customWidth="1"/>
    <col min="11522" max="11522" width="114.44140625" style="9" customWidth="1"/>
    <col min="11523" max="11523" width="0" style="9" hidden="1" customWidth="1"/>
    <col min="11524" max="11524" width="27.5546875" style="9" customWidth="1"/>
    <col min="11525" max="11525" width="20" style="9" customWidth="1"/>
    <col min="11526" max="11526" width="18.33203125" style="9" customWidth="1"/>
    <col min="11527" max="11527" width="20.109375" style="9" customWidth="1"/>
    <col min="11528" max="11528" width="10.6640625" style="9" customWidth="1"/>
    <col min="11529" max="11529" width="14.44140625" style="9" bestFit="1" customWidth="1"/>
    <col min="11530" max="11530" width="10.6640625" style="9" customWidth="1"/>
    <col min="11531" max="11531" width="12.6640625" style="9" bestFit="1" customWidth="1"/>
    <col min="11532" max="11534" width="8.44140625" style="9" customWidth="1"/>
    <col min="11535" max="11537" width="13" style="9" customWidth="1"/>
    <col min="11538" max="11541" width="9.109375" style="9"/>
    <col min="11542" max="11542" width="8.6640625" style="9" customWidth="1"/>
    <col min="11543" max="11776" width="9.109375" style="9"/>
    <col min="11777" max="11777" width="2.6640625" style="9" customWidth="1"/>
    <col min="11778" max="11778" width="114.44140625" style="9" customWidth="1"/>
    <col min="11779" max="11779" width="0" style="9" hidden="1" customWidth="1"/>
    <col min="11780" max="11780" width="27.5546875" style="9" customWidth="1"/>
    <col min="11781" max="11781" width="20" style="9" customWidth="1"/>
    <col min="11782" max="11782" width="18.33203125" style="9" customWidth="1"/>
    <col min="11783" max="11783" width="20.109375" style="9" customWidth="1"/>
    <col min="11784" max="11784" width="10.6640625" style="9" customWidth="1"/>
    <col min="11785" max="11785" width="14.44140625" style="9" bestFit="1" customWidth="1"/>
    <col min="11786" max="11786" width="10.6640625" style="9" customWidth="1"/>
    <col min="11787" max="11787" width="12.6640625" style="9" bestFit="1" customWidth="1"/>
    <col min="11788" max="11790" width="8.44140625" style="9" customWidth="1"/>
    <col min="11791" max="11793" width="13" style="9" customWidth="1"/>
    <col min="11794" max="11797" width="9.109375" style="9"/>
    <col min="11798" max="11798" width="8.6640625" style="9" customWidth="1"/>
    <col min="11799" max="12032" width="9.109375" style="9"/>
    <col min="12033" max="12033" width="2.6640625" style="9" customWidth="1"/>
    <col min="12034" max="12034" width="114.44140625" style="9" customWidth="1"/>
    <col min="12035" max="12035" width="0" style="9" hidden="1" customWidth="1"/>
    <col min="12036" max="12036" width="27.5546875" style="9" customWidth="1"/>
    <col min="12037" max="12037" width="20" style="9" customWidth="1"/>
    <col min="12038" max="12038" width="18.33203125" style="9" customWidth="1"/>
    <col min="12039" max="12039" width="20.109375" style="9" customWidth="1"/>
    <col min="12040" max="12040" width="10.6640625" style="9" customWidth="1"/>
    <col min="12041" max="12041" width="14.44140625" style="9" bestFit="1" customWidth="1"/>
    <col min="12042" max="12042" width="10.6640625" style="9" customWidth="1"/>
    <col min="12043" max="12043" width="12.6640625" style="9" bestFit="1" customWidth="1"/>
    <col min="12044" max="12046" width="8.44140625" style="9" customWidth="1"/>
    <col min="12047" max="12049" width="13" style="9" customWidth="1"/>
    <col min="12050" max="12053" width="9.109375" style="9"/>
    <col min="12054" max="12054" width="8.6640625" style="9" customWidth="1"/>
    <col min="12055" max="12288" width="9.109375" style="9"/>
    <col min="12289" max="12289" width="2.6640625" style="9" customWidth="1"/>
    <col min="12290" max="12290" width="114.44140625" style="9" customWidth="1"/>
    <col min="12291" max="12291" width="0" style="9" hidden="1" customWidth="1"/>
    <col min="12292" max="12292" width="27.5546875" style="9" customWidth="1"/>
    <col min="12293" max="12293" width="20" style="9" customWidth="1"/>
    <col min="12294" max="12294" width="18.33203125" style="9" customWidth="1"/>
    <col min="12295" max="12295" width="20.109375" style="9" customWidth="1"/>
    <col min="12296" max="12296" width="10.6640625" style="9" customWidth="1"/>
    <col min="12297" max="12297" width="14.44140625" style="9" bestFit="1" customWidth="1"/>
    <col min="12298" max="12298" width="10.6640625" style="9" customWidth="1"/>
    <col min="12299" max="12299" width="12.6640625" style="9" bestFit="1" customWidth="1"/>
    <col min="12300" max="12302" width="8.44140625" style="9" customWidth="1"/>
    <col min="12303" max="12305" width="13" style="9" customWidth="1"/>
    <col min="12306" max="12309" width="9.109375" style="9"/>
    <col min="12310" max="12310" width="8.6640625" style="9" customWidth="1"/>
    <col min="12311" max="12544" width="9.109375" style="9"/>
    <col min="12545" max="12545" width="2.6640625" style="9" customWidth="1"/>
    <col min="12546" max="12546" width="114.44140625" style="9" customWidth="1"/>
    <col min="12547" max="12547" width="0" style="9" hidden="1" customWidth="1"/>
    <col min="12548" max="12548" width="27.5546875" style="9" customWidth="1"/>
    <col min="12549" max="12549" width="20" style="9" customWidth="1"/>
    <col min="12550" max="12550" width="18.33203125" style="9" customWidth="1"/>
    <col min="12551" max="12551" width="20.109375" style="9" customWidth="1"/>
    <col min="12552" max="12552" width="10.6640625" style="9" customWidth="1"/>
    <col min="12553" max="12553" width="14.44140625" style="9" bestFit="1" customWidth="1"/>
    <col min="12554" max="12554" width="10.6640625" style="9" customWidth="1"/>
    <col min="12555" max="12555" width="12.6640625" style="9" bestFit="1" customWidth="1"/>
    <col min="12556" max="12558" width="8.44140625" style="9" customWidth="1"/>
    <col min="12559" max="12561" width="13" style="9" customWidth="1"/>
    <col min="12562" max="12565" width="9.109375" style="9"/>
    <col min="12566" max="12566" width="8.6640625" style="9" customWidth="1"/>
    <col min="12567" max="12800" width="9.109375" style="9"/>
    <col min="12801" max="12801" width="2.6640625" style="9" customWidth="1"/>
    <col min="12802" max="12802" width="114.44140625" style="9" customWidth="1"/>
    <col min="12803" max="12803" width="0" style="9" hidden="1" customWidth="1"/>
    <col min="12804" max="12804" width="27.5546875" style="9" customWidth="1"/>
    <col min="12805" max="12805" width="20" style="9" customWidth="1"/>
    <col min="12806" max="12806" width="18.33203125" style="9" customWidth="1"/>
    <col min="12807" max="12807" width="20.109375" style="9" customWidth="1"/>
    <col min="12808" max="12808" width="10.6640625" style="9" customWidth="1"/>
    <col min="12809" max="12809" width="14.44140625" style="9" bestFit="1" customWidth="1"/>
    <col min="12810" max="12810" width="10.6640625" style="9" customWidth="1"/>
    <col min="12811" max="12811" width="12.6640625" style="9" bestFit="1" customWidth="1"/>
    <col min="12812" max="12814" width="8.44140625" style="9" customWidth="1"/>
    <col min="12815" max="12817" width="13" style="9" customWidth="1"/>
    <col min="12818" max="12821" width="9.109375" style="9"/>
    <col min="12822" max="12822" width="8.6640625" style="9" customWidth="1"/>
    <col min="12823" max="13056" width="9.109375" style="9"/>
    <col min="13057" max="13057" width="2.6640625" style="9" customWidth="1"/>
    <col min="13058" max="13058" width="114.44140625" style="9" customWidth="1"/>
    <col min="13059" max="13059" width="0" style="9" hidden="1" customWidth="1"/>
    <col min="13060" max="13060" width="27.5546875" style="9" customWidth="1"/>
    <col min="13061" max="13061" width="20" style="9" customWidth="1"/>
    <col min="13062" max="13062" width="18.33203125" style="9" customWidth="1"/>
    <col min="13063" max="13063" width="20.109375" style="9" customWidth="1"/>
    <col min="13064" max="13064" width="10.6640625" style="9" customWidth="1"/>
    <col min="13065" max="13065" width="14.44140625" style="9" bestFit="1" customWidth="1"/>
    <col min="13066" max="13066" width="10.6640625" style="9" customWidth="1"/>
    <col min="13067" max="13067" width="12.6640625" style="9" bestFit="1" customWidth="1"/>
    <col min="13068" max="13070" width="8.44140625" style="9" customWidth="1"/>
    <col min="13071" max="13073" width="13" style="9" customWidth="1"/>
    <col min="13074" max="13077" width="9.109375" style="9"/>
    <col min="13078" max="13078" width="8.6640625" style="9" customWidth="1"/>
    <col min="13079" max="13312" width="9.109375" style="9"/>
    <col min="13313" max="13313" width="2.6640625" style="9" customWidth="1"/>
    <col min="13314" max="13314" width="114.44140625" style="9" customWidth="1"/>
    <col min="13315" max="13315" width="0" style="9" hidden="1" customWidth="1"/>
    <col min="13316" max="13316" width="27.5546875" style="9" customWidth="1"/>
    <col min="13317" max="13317" width="20" style="9" customWidth="1"/>
    <col min="13318" max="13318" width="18.33203125" style="9" customWidth="1"/>
    <col min="13319" max="13319" width="20.109375" style="9" customWidth="1"/>
    <col min="13320" max="13320" width="10.6640625" style="9" customWidth="1"/>
    <col min="13321" max="13321" width="14.44140625" style="9" bestFit="1" customWidth="1"/>
    <col min="13322" max="13322" width="10.6640625" style="9" customWidth="1"/>
    <col min="13323" max="13323" width="12.6640625" style="9" bestFit="1" customWidth="1"/>
    <col min="13324" max="13326" width="8.44140625" style="9" customWidth="1"/>
    <col min="13327" max="13329" width="13" style="9" customWidth="1"/>
    <col min="13330" max="13333" width="9.109375" style="9"/>
    <col min="13334" max="13334" width="8.6640625" style="9" customWidth="1"/>
    <col min="13335" max="13568" width="9.109375" style="9"/>
    <col min="13569" max="13569" width="2.6640625" style="9" customWidth="1"/>
    <col min="13570" max="13570" width="114.44140625" style="9" customWidth="1"/>
    <col min="13571" max="13571" width="0" style="9" hidden="1" customWidth="1"/>
    <col min="13572" max="13572" width="27.5546875" style="9" customWidth="1"/>
    <col min="13573" max="13573" width="20" style="9" customWidth="1"/>
    <col min="13574" max="13574" width="18.33203125" style="9" customWidth="1"/>
    <col min="13575" max="13575" width="20.109375" style="9" customWidth="1"/>
    <col min="13576" max="13576" width="10.6640625" style="9" customWidth="1"/>
    <col min="13577" max="13577" width="14.44140625" style="9" bestFit="1" customWidth="1"/>
    <col min="13578" max="13578" width="10.6640625" style="9" customWidth="1"/>
    <col min="13579" max="13579" width="12.6640625" style="9" bestFit="1" customWidth="1"/>
    <col min="13580" max="13582" width="8.44140625" style="9" customWidth="1"/>
    <col min="13583" max="13585" width="13" style="9" customWidth="1"/>
    <col min="13586" max="13589" width="9.109375" style="9"/>
    <col min="13590" max="13590" width="8.6640625" style="9" customWidth="1"/>
    <col min="13591" max="13824" width="9.109375" style="9"/>
    <col min="13825" max="13825" width="2.6640625" style="9" customWidth="1"/>
    <col min="13826" max="13826" width="114.44140625" style="9" customWidth="1"/>
    <col min="13827" max="13827" width="0" style="9" hidden="1" customWidth="1"/>
    <col min="13828" max="13828" width="27.5546875" style="9" customWidth="1"/>
    <col min="13829" max="13829" width="20" style="9" customWidth="1"/>
    <col min="13830" max="13830" width="18.33203125" style="9" customWidth="1"/>
    <col min="13831" max="13831" width="20.109375" style="9" customWidth="1"/>
    <col min="13832" max="13832" width="10.6640625" style="9" customWidth="1"/>
    <col min="13833" max="13833" width="14.44140625" style="9" bestFit="1" customWidth="1"/>
    <col min="13834" max="13834" width="10.6640625" style="9" customWidth="1"/>
    <col min="13835" max="13835" width="12.6640625" style="9" bestFit="1" customWidth="1"/>
    <col min="13836" max="13838" width="8.44140625" style="9" customWidth="1"/>
    <col min="13839" max="13841" width="13" style="9" customWidth="1"/>
    <col min="13842" max="13845" width="9.109375" style="9"/>
    <col min="13846" max="13846" width="8.6640625" style="9" customWidth="1"/>
    <col min="13847" max="14080" width="9.109375" style="9"/>
    <col min="14081" max="14081" width="2.6640625" style="9" customWidth="1"/>
    <col min="14082" max="14082" width="114.44140625" style="9" customWidth="1"/>
    <col min="14083" max="14083" width="0" style="9" hidden="1" customWidth="1"/>
    <col min="14084" max="14084" width="27.5546875" style="9" customWidth="1"/>
    <col min="14085" max="14085" width="20" style="9" customWidth="1"/>
    <col min="14086" max="14086" width="18.33203125" style="9" customWidth="1"/>
    <col min="14087" max="14087" width="20.109375" style="9" customWidth="1"/>
    <col min="14088" max="14088" width="10.6640625" style="9" customWidth="1"/>
    <col min="14089" max="14089" width="14.44140625" style="9" bestFit="1" customWidth="1"/>
    <col min="14090" max="14090" width="10.6640625" style="9" customWidth="1"/>
    <col min="14091" max="14091" width="12.6640625" style="9" bestFit="1" customWidth="1"/>
    <col min="14092" max="14094" width="8.44140625" style="9" customWidth="1"/>
    <col min="14095" max="14097" width="13" style="9" customWidth="1"/>
    <col min="14098" max="14101" width="9.109375" style="9"/>
    <col min="14102" max="14102" width="8.6640625" style="9" customWidth="1"/>
    <col min="14103" max="14336" width="9.109375" style="9"/>
    <col min="14337" max="14337" width="2.6640625" style="9" customWidth="1"/>
    <col min="14338" max="14338" width="114.44140625" style="9" customWidth="1"/>
    <col min="14339" max="14339" width="0" style="9" hidden="1" customWidth="1"/>
    <col min="14340" max="14340" width="27.5546875" style="9" customWidth="1"/>
    <col min="14341" max="14341" width="20" style="9" customWidth="1"/>
    <col min="14342" max="14342" width="18.33203125" style="9" customWidth="1"/>
    <col min="14343" max="14343" width="20.109375" style="9" customWidth="1"/>
    <col min="14344" max="14344" width="10.6640625" style="9" customWidth="1"/>
    <col min="14345" max="14345" width="14.44140625" style="9" bestFit="1" customWidth="1"/>
    <col min="14346" max="14346" width="10.6640625" style="9" customWidth="1"/>
    <col min="14347" max="14347" width="12.6640625" style="9" bestFit="1" customWidth="1"/>
    <col min="14348" max="14350" width="8.44140625" style="9" customWidth="1"/>
    <col min="14351" max="14353" width="13" style="9" customWidth="1"/>
    <col min="14354" max="14357" width="9.109375" style="9"/>
    <col min="14358" max="14358" width="8.6640625" style="9" customWidth="1"/>
    <col min="14359" max="14592" width="9.109375" style="9"/>
    <col min="14593" max="14593" width="2.6640625" style="9" customWidth="1"/>
    <col min="14594" max="14594" width="114.44140625" style="9" customWidth="1"/>
    <col min="14595" max="14595" width="0" style="9" hidden="1" customWidth="1"/>
    <col min="14596" max="14596" width="27.5546875" style="9" customWidth="1"/>
    <col min="14597" max="14597" width="20" style="9" customWidth="1"/>
    <col min="14598" max="14598" width="18.33203125" style="9" customWidth="1"/>
    <col min="14599" max="14599" width="20.109375" style="9" customWidth="1"/>
    <col min="14600" max="14600" width="10.6640625" style="9" customWidth="1"/>
    <col min="14601" max="14601" width="14.44140625" style="9" bestFit="1" customWidth="1"/>
    <col min="14602" max="14602" width="10.6640625" style="9" customWidth="1"/>
    <col min="14603" max="14603" width="12.6640625" style="9" bestFit="1" customWidth="1"/>
    <col min="14604" max="14606" width="8.44140625" style="9" customWidth="1"/>
    <col min="14607" max="14609" width="13" style="9" customWidth="1"/>
    <col min="14610" max="14613" width="9.109375" style="9"/>
    <col min="14614" max="14614" width="8.6640625" style="9" customWidth="1"/>
    <col min="14615" max="14848" width="9.109375" style="9"/>
    <col min="14849" max="14849" width="2.6640625" style="9" customWidth="1"/>
    <col min="14850" max="14850" width="114.44140625" style="9" customWidth="1"/>
    <col min="14851" max="14851" width="0" style="9" hidden="1" customWidth="1"/>
    <col min="14852" max="14852" width="27.5546875" style="9" customWidth="1"/>
    <col min="14853" max="14853" width="20" style="9" customWidth="1"/>
    <col min="14854" max="14854" width="18.33203125" style="9" customWidth="1"/>
    <col min="14855" max="14855" width="20.109375" style="9" customWidth="1"/>
    <col min="14856" max="14856" width="10.6640625" style="9" customWidth="1"/>
    <col min="14857" max="14857" width="14.44140625" style="9" bestFit="1" customWidth="1"/>
    <col min="14858" max="14858" width="10.6640625" style="9" customWidth="1"/>
    <col min="14859" max="14859" width="12.6640625" style="9" bestFit="1" customWidth="1"/>
    <col min="14860" max="14862" width="8.44140625" style="9" customWidth="1"/>
    <col min="14863" max="14865" width="13" style="9" customWidth="1"/>
    <col min="14866" max="14869" width="9.109375" style="9"/>
    <col min="14870" max="14870" width="8.6640625" style="9" customWidth="1"/>
    <col min="14871" max="15104" width="9.109375" style="9"/>
    <col min="15105" max="15105" width="2.6640625" style="9" customWidth="1"/>
    <col min="15106" max="15106" width="114.44140625" style="9" customWidth="1"/>
    <col min="15107" max="15107" width="0" style="9" hidden="1" customWidth="1"/>
    <col min="15108" max="15108" width="27.5546875" style="9" customWidth="1"/>
    <col min="15109" max="15109" width="20" style="9" customWidth="1"/>
    <col min="15110" max="15110" width="18.33203125" style="9" customWidth="1"/>
    <col min="15111" max="15111" width="20.109375" style="9" customWidth="1"/>
    <col min="15112" max="15112" width="10.6640625" style="9" customWidth="1"/>
    <col min="15113" max="15113" width="14.44140625" style="9" bestFit="1" customWidth="1"/>
    <col min="15114" max="15114" width="10.6640625" style="9" customWidth="1"/>
    <col min="15115" max="15115" width="12.6640625" style="9" bestFit="1" customWidth="1"/>
    <col min="15116" max="15118" width="8.44140625" style="9" customWidth="1"/>
    <col min="15119" max="15121" width="13" style="9" customWidth="1"/>
    <col min="15122" max="15125" width="9.109375" style="9"/>
    <col min="15126" max="15126" width="8.6640625" style="9" customWidth="1"/>
    <col min="15127" max="15360" width="9.109375" style="9"/>
    <col min="15361" max="15361" width="2.6640625" style="9" customWidth="1"/>
    <col min="15362" max="15362" width="114.44140625" style="9" customWidth="1"/>
    <col min="15363" max="15363" width="0" style="9" hidden="1" customWidth="1"/>
    <col min="15364" max="15364" width="27.5546875" style="9" customWidth="1"/>
    <col min="15365" max="15365" width="20" style="9" customWidth="1"/>
    <col min="15366" max="15366" width="18.33203125" style="9" customWidth="1"/>
    <col min="15367" max="15367" width="20.109375" style="9" customWidth="1"/>
    <col min="15368" max="15368" width="10.6640625" style="9" customWidth="1"/>
    <col min="15369" max="15369" width="14.44140625" style="9" bestFit="1" customWidth="1"/>
    <col min="15370" max="15370" width="10.6640625" style="9" customWidth="1"/>
    <col min="15371" max="15371" width="12.6640625" style="9" bestFit="1" customWidth="1"/>
    <col min="15372" max="15374" width="8.44140625" style="9" customWidth="1"/>
    <col min="15375" max="15377" width="13" style="9" customWidth="1"/>
    <col min="15378" max="15381" width="9.109375" style="9"/>
    <col min="15382" max="15382" width="8.6640625" style="9" customWidth="1"/>
    <col min="15383" max="15616" width="9.109375" style="9"/>
    <col min="15617" max="15617" width="2.6640625" style="9" customWidth="1"/>
    <col min="15618" max="15618" width="114.44140625" style="9" customWidth="1"/>
    <col min="15619" max="15619" width="0" style="9" hidden="1" customWidth="1"/>
    <col min="15620" max="15620" width="27.5546875" style="9" customWidth="1"/>
    <col min="15621" max="15621" width="20" style="9" customWidth="1"/>
    <col min="15622" max="15622" width="18.33203125" style="9" customWidth="1"/>
    <col min="15623" max="15623" width="20.109375" style="9" customWidth="1"/>
    <col min="15624" max="15624" width="10.6640625" style="9" customWidth="1"/>
    <col min="15625" max="15625" width="14.44140625" style="9" bestFit="1" customWidth="1"/>
    <col min="15626" max="15626" width="10.6640625" style="9" customWidth="1"/>
    <col min="15627" max="15627" width="12.6640625" style="9" bestFit="1" customWidth="1"/>
    <col min="15628" max="15630" width="8.44140625" style="9" customWidth="1"/>
    <col min="15631" max="15633" width="13" style="9" customWidth="1"/>
    <col min="15634" max="15637" width="9.109375" style="9"/>
    <col min="15638" max="15638" width="8.6640625" style="9" customWidth="1"/>
    <col min="15639" max="15872" width="9.109375" style="9"/>
    <col min="15873" max="15873" width="2.6640625" style="9" customWidth="1"/>
    <col min="15874" max="15874" width="114.44140625" style="9" customWidth="1"/>
    <col min="15875" max="15875" width="0" style="9" hidden="1" customWidth="1"/>
    <col min="15876" max="15876" width="27.5546875" style="9" customWidth="1"/>
    <col min="15877" max="15877" width="20" style="9" customWidth="1"/>
    <col min="15878" max="15878" width="18.33203125" style="9" customWidth="1"/>
    <col min="15879" max="15879" width="20.109375" style="9" customWidth="1"/>
    <col min="15880" max="15880" width="10.6640625" style="9" customWidth="1"/>
    <col min="15881" max="15881" width="14.44140625" style="9" bestFit="1" customWidth="1"/>
    <col min="15882" max="15882" width="10.6640625" style="9" customWidth="1"/>
    <col min="15883" max="15883" width="12.6640625" style="9" bestFit="1" customWidth="1"/>
    <col min="15884" max="15886" width="8.44140625" style="9" customWidth="1"/>
    <col min="15887" max="15889" width="13" style="9" customWidth="1"/>
    <col min="15890" max="15893" width="9.109375" style="9"/>
    <col min="15894" max="15894" width="8.6640625" style="9" customWidth="1"/>
    <col min="15895" max="16128" width="9.109375" style="9"/>
    <col min="16129" max="16129" width="2.6640625" style="9" customWidth="1"/>
    <col min="16130" max="16130" width="114.44140625" style="9" customWidth="1"/>
    <col min="16131" max="16131" width="0" style="9" hidden="1" customWidth="1"/>
    <col min="16132" max="16132" width="27.5546875" style="9" customWidth="1"/>
    <col min="16133" max="16133" width="20" style="9" customWidth="1"/>
    <col min="16134" max="16134" width="18.33203125" style="9" customWidth="1"/>
    <col min="16135" max="16135" width="20.109375" style="9" customWidth="1"/>
    <col min="16136" max="16136" width="10.6640625" style="9" customWidth="1"/>
    <col min="16137" max="16137" width="14.44140625" style="9" bestFit="1" customWidth="1"/>
    <col min="16138" max="16138" width="10.6640625" style="9" customWidth="1"/>
    <col min="16139" max="16139" width="12.6640625" style="9" bestFit="1" customWidth="1"/>
    <col min="16140" max="16142" width="8.44140625" style="9" customWidth="1"/>
    <col min="16143" max="16145" width="13" style="9" customWidth="1"/>
    <col min="16146" max="16149" width="9.109375" style="9"/>
    <col min="16150" max="16150" width="8.6640625" style="9" customWidth="1"/>
    <col min="16151" max="16384" width="9.109375" style="9"/>
  </cols>
  <sheetData>
    <row r="2" spans="1:25">
      <c r="B2" s="29" t="str">
        <f>"Tariff Approval - "&amp;'Model update'!$B$3</f>
        <v>Tariff Approval - Energex</v>
      </c>
      <c r="C2" s="257" t="str">
        <f>'Model update'!B3</f>
        <v>Energex</v>
      </c>
      <c r="D2" s="257"/>
      <c r="E2" s="12"/>
      <c r="H2" s="67"/>
      <c r="N2" s="36"/>
      <c r="O2" s="36"/>
      <c r="P2" s="36"/>
      <c r="Q2" s="36"/>
      <c r="R2" s="36"/>
      <c r="S2" s="36"/>
    </row>
    <row r="3" spans="1:25">
      <c r="B3" s="62"/>
      <c r="D3" s="1043"/>
      <c r="E3" s="12"/>
      <c r="N3" s="36"/>
      <c r="O3" s="36"/>
      <c r="P3" s="36"/>
      <c r="Q3" s="36"/>
      <c r="R3" s="36"/>
      <c r="S3" s="36"/>
    </row>
    <row r="4" spans="1:25" ht="17.399999999999999">
      <c r="B4" s="63" t="s">
        <v>70</v>
      </c>
      <c r="C4" s="64"/>
      <c r="D4" s="1043"/>
      <c r="E4" s="12"/>
      <c r="N4" s="36"/>
      <c r="O4" s="36"/>
      <c r="P4" s="36"/>
      <c r="Q4" s="36"/>
      <c r="R4" s="36"/>
      <c r="S4" s="36"/>
    </row>
    <row r="5" spans="1:25" ht="14.4">
      <c r="B5" s="13"/>
      <c r="D5" s="1043"/>
      <c r="E5" s="12"/>
      <c r="N5" s="36"/>
      <c r="O5" s="36"/>
      <c r="P5" s="36"/>
      <c r="Q5" s="36"/>
      <c r="R5" s="36"/>
      <c r="S5" s="36"/>
    </row>
    <row r="6" spans="1:25">
      <c r="B6" s="33" t="s">
        <v>61</v>
      </c>
      <c r="C6" s="42" t="str">
        <f>'Model update'!B7</f>
        <v>2021-22</v>
      </c>
      <c r="D6" s="1740"/>
      <c r="E6" s="12"/>
      <c r="N6" s="36"/>
      <c r="O6" s="36"/>
      <c r="P6" s="36"/>
      <c r="Q6" s="36"/>
      <c r="R6" s="36"/>
      <c r="S6" s="36"/>
    </row>
    <row r="7" spans="1:25">
      <c r="B7" s="33" t="s">
        <v>178</v>
      </c>
      <c r="C7" s="42" t="str">
        <f>'Model update'!B8</f>
        <v>2020-21</v>
      </c>
      <c r="D7" s="1740"/>
      <c r="E7" s="12"/>
      <c r="N7" s="36"/>
      <c r="O7" s="36"/>
      <c r="P7" s="36"/>
      <c r="Q7" s="36"/>
      <c r="R7" s="36"/>
      <c r="S7" s="36"/>
    </row>
    <row r="8" spans="1:25">
      <c r="B8" s="33" t="s">
        <v>181</v>
      </c>
      <c r="C8" s="42" t="str">
        <f>'Model update'!B9</f>
        <v>2019-20</v>
      </c>
      <c r="D8" s="1740"/>
      <c r="E8" s="12"/>
      <c r="N8" s="36"/>
      <c r="O8" s="36"/>
      <c r="P8" s="36"/>
      <c r="Q8" s="36"/>
      <c r="R8" s="36"/>
      <c r="S8" s="36"/>
    </row>
    <row r="9" spans="1:25">
      <c r="B9" s="11"/>
      <c r="C9" s="15"/>
      <c r="D9" s="1741"/>
      <c r="E9" s="12"/>
      <c r="F9" s="6"/>
      <c r="G9" s="6"/>
      <c r="H9" s="6"/>
      <c r="I9" s="6"/>
      <c r="J9" s="16"/>
      <c r="K9" s="16"/>
      <c r="L9" s="6"/>
      <c r="M9" s="6"/>
      <c r="N9" s="37"/>
      <c r="O9" s="37"/>
      <c r="P9" s="37"/>
      <c r="Q9" s="37"/>
      <c r="R9" s="37"/>
      <c r="S9" s="37"/>
      <c r="T9" s="6"/>
    </row>
    <row r="10" spans="1:25" ht="18" customHeight="1">
      <c r="A10" s="17"/>
      <c r="B10" s="18" t="s">
        <v>79</v>
      </c>
      <c r="C10" s="19"/>
      <c r="D10" s="1742"/>
      <c r="E10" s="20"/>
      <c r="F10" s="20"/>
      <c r="N10" s="36"/>
      <c r="O10" s="36"/>
      <c r="P10" s="36"/>
      <c r="Q10" s="36"/>
      <c r="R10" s="36"/>
      <c r="S10" s="36"/>
    </row>
    <row r="11" spans="1:25" ht="18" customHeight="1">
      <c r="A11" s="17"/>
      <c r="B11" s="21" t="s">
        <v>78</v>
      </c>
      <c r="C11" s="1877">
        <f>Prop2021_TUOSTariffs!DO41</f>
        <v>345919975.35211968</v>
      </c>
      <c r="D11" s="1370"/>
      <c r="E11" s="20"/>
      <c r="F11" s="10"/>
      <c r="J11" s="9"/>
      <c r="K11" s="9"/>
      <c r="N11" s="36"/>
      <c r="O11" s="36"/>
      <c r="P11" s="36"/>
      <c r="Q11" s="36"/>
      <c r="R11" s="36"/>
      <c r="S11" s="36"/>
    </row>
    <row r="12" spans="1:25" ht="18" customHeight="1">
      <c r="A12" s="17"/>
      <c r="B12" s="38" t="s">
        <v>76</v>
      </c>
      <c r="C12" s="1878">
        <f>C18</f>
        <v>345919975.35000002</v>
      </c>
      <c r="D12" s="408"/>
      <c r="E12" s="22"/>
      <c r="F12" s="67"/>
      <c r="J12" s="9"/>
      <c r="K12" s="9"/>
      <c r="N12" s="36"/>
      <c r="O12" s="36"/>
      <c r="P12" s="36"/>
      <c r="Q12" s="36"/>
      <c r="R12" s="36"/>
      <c r="S12" s="36"/>
    </row>
    <row r="13" spans="1:25" ht="18" customHeight="1">
      <c r="A13" s="17"/>
      <c r="B13" s="39"/>
      <c r="C13" s="40" t="str">
        <f>IF(C11="","",IF(ABS(C12-C11)&lt;0.5,"DPPC REVENUE FORMULA COMPLIANT",IF(C11&lt;=C12,"DPPC REVENUE FORMULA COMPLIANT","DPPC REVENUE FORMULA BREACHED")))</f>
        <v>DPPC REVENUE FORMULA COMPLIANT</v>
      </c>
      <c r="D13" s="1042"/>
      <c r="E13" s="182"/>
      <c r="F13" s="34"/>
      <c r="G13" s="35"/>
      <c r="H13" s="35"/>
      <c r="I13" s="35"/>
      <c r="J13" s="35"/>
      <c r="K13" s="35"/>
      <c r="L13" s="35"/>
      <c r="M13" s="35"/>
      <c r="N13" s="36"/>
      <c r="O13" s="36"/>
      <c r="P13" s="36"/>
      <c r="Q13" s="36"/>
      <c r="R13" s="36"/>
      <c r="S13" s="36"/>
      <c r="W13" s="24"/>
      <c r="X13" s="24"/>
      <c r="Y13" s="24"/>
    </row>
    <row r="14" spans="1:25" ht="18" customHeight="1">
      <c r="A14" s="17"/>
      <c r="B14" s="23"/>
      <c r="C14" s="23"/>
      <c r="D14" s="23"/>
      <c r="E14" s="23"/>
      <c r="F14" s="34"/>
      <c r="G14" s="35"/>
      <c r="H14" s="35"/>
      <c r="I14" s="35"/>
      <c r="J14" s="35"/>
      <c r="K14" s="35"/>
      <c r="L14" s="35"/>
      <c r="M14" s="35"/>
      <c r="N14" s="36"/>
      <c r="O14" s="36"/>
      <c r="P14" s="36"/>
      <c r="Q14" s="36"/>
      <c r="R14" s="36"/>
      <c r="S14" s="36"/>
      <c r="W14" s="24"/>
      <c r="X14" s="24"/>
      <c r="Y14" s="24"/>
    </row>
    <row r="15" spans="1:25" ht="18" customHeight="1">
      <c r="A15" s="17"/>
      <c r="B15" s="18" t="s">
        <v>67</v>
      </c>
      <c r="C15" s="23"/>
      <c r="D15" s="23"/>
      <c r="E15" s="23"/>
      <c r="F15" s="34"/>
      <c r="G15" s="35"/>
      <c r="H15" s="35"/>
      <c r="I15" s="35"/>
      <c r="J15" s="35"/>
      <c r="K15" s="35"/>
      <c r="L15" s="35"/>
      <c r="M15" s="35"/>
      <c r="N15" s="36"/>
      <c r="O15" s="36"/>
      <c r="P15" s="36"/>
      <c r="Q15" s="36"/>
      <c r="R15" s="36"/>
      <c r="S15" s="36"/>
      <c r="W15" s="24"/>
      <c r="X15" s="24"/>
      <c r="Y15" s="24"/>
    </row>
    <row r="16" spans="1:25" ht="18" customHeight="1">
      <c r="A16" s="17"/>
      <c r="B16" s="25" t="s">
        <v>68</v>
      </c>
      <c r="C16" s="1879">
        <f>C24</f>
        <v>347930480.12</v>
      </c>
      <c r="D16" s="409"/>
      <c r="E16" s="23"/>
      <c r="F16" s="34"/>
      <c r="G16" s="35"/>
      <c r="H16" s="35"/>
      <c r="I16" s="35"/>
      <c r="J16" s="35"/>
      <c r="K16" s="35"/>
      <c r="L16" s="35"/>
      <c r="M16" s="35"/>
      <c r="N16" s="36"/>
      <c r="O16" s="36"/>
      <c r="P16" s="36"/>
      <c r="Q16" s="36"/>
      <c r="R16" s="36"/>
      <c r="S16" s="36"/>
      <c r="W16" s="24"/>
      <c r="X16" s="24"/>
      <c r="Y16" s="24"/>
    </row>
    <row r="17" spans="1:25" ht="18" customHeight="1">
      <c r="A17" s="17"/>
      <c r="B17" s="26" t="s">
        <v>69</v>
      </c>
      <c r="C17" s="1879">
        <f>'Model update'!J131</f>
        <v>-2010504.77</v>
      </c>
      <c r="D17" s="409"/>
      <c r="E17" s="23"/>
      <c r="F17" s="34"/>
      <c r="G17" s="35"/>
      <c r="H17" s="35"/>
      <c r="I17" s="35"/>
      <c r="J17" s="35"/>
      <c r="K17" s="35"/>
      <c r="L17" s="35"/>
      <c r="M17" s="35"/>
      <c r="N17" s="36"/>
      <c r="O17" s="36"/>
      <c r="P17" s="36"/>
      <c r="Q17" s="36"/>
      <c r="R17" s="36"/>
      <c r="S17" s="36"/>
      <c r="W17" s="24"/>
      <c r="X17" s="24"/>
      <c r="Y17" s="24"/>
    </row>
    <row r="18" spans="1:25" ht="18" customHeight="1">
      <c r="A18" s="17"/>
      <c r="B18" s="21" t="s">
        <v>76</v>
      </c>
      <c r="C18" s="1880">
        <f>SUM(C16:C17)</f>
        <v>345919975.35000002</v>
      </c>
      <c r="D18" s="412"/>
      <c r="E18" s="23"/>
      <c r="F18" s="34"/>
      <c r="G18" s="35"/>
      <c r="H18" s="35"/>
      <c r="I18" s="35"/>
      <c r="J18" s="35"/>
      <c r="K18" s="35"/>
      <c r="L18" s="35"/>
      <c r="M18" s="35"/>
      <c r="N18" s="36"/>
      <c r="O18" s="36"/>
      <c r="P18" s="36"/>
      <c r="Q18" s="36"/>
      <c r="R18" s="36"/>
      <c r="S18" s="36"/>
      <c r="W18" s="24"/>
      <c r="X18" s="24"/>
      <c r="Y18" s="24"/>
    </row>
    <row r="19" spans="1:25" ht="18" customHeight="1">
      <c r="A19" s="17"/>
      <c r="B19" s="27"/>
      <c r="C19" s="41"/>
      <c r="D19" s="410"/>
      <c r="E19" s="23"/>
      <c r="F19" s="34"/>
      <c r="G19" s="35"/>
      <c r="H19" s="35"/>
      <c r="I19" s="35"/>
      <c r="J19" s="35"/>
      <c r="K19" s="35"/>
      <c r="L19" s="35"/>
      <c r="M19" s="35"/>
      <c r="N19" s="36"/>
      <c r="O19" s="36"/>
      <c r="P19" s="36"/>
      <c r="Q19" s="36"/>
      <c r="R19" s="36"/>
      <c r="S19" s="36"/>
      <c r="W19" s="24"/>
      <c r="X19" s="24"/>
      <c r="Y19" s="24"/>
    </row>
    <row r="20" spans="1:25" ht="18" customHeight="1">
      <c r="A20" s="17"/>
      <c r="B20" s="18" t="s">
        <v>66</v>
      </c>
      <c r="C20" s="23"/>
      <c r="D20" s="23"/>
      <c r="E20" s="23"/>
      <c r="F20" s="34"/>
      <c r="G20" s="35"/>
      <c r="H20" s="35"/>
      <c r="I20" s="35"/>
      <c r="J20" s="35"/>
      <c r="K20" s="35"/>
      <c r="L20" s="35"/>
      <c r="M20" s="35"/>
      <c r="N20" s="36"/>
      <c r="O20" s="36"/>
      <c r="P20" s="36"/>
      <c r="Q20" s="36"/>
      <c r="R20" s="36"/>
      <c r="S20" s="36"/>
      <c r="W20" s="24"/>
      <c r="X20" s="24"/>
      <c r="Y20" s="24"/>
    </row>
    <row r="21" spans="1:25" ht="18" customHeight="1">
      <c r="A21" s="17"/>
      <c r="B21" s="25" t="s">
        <v>145</v>
      </c>
      <c r="C21" s="1879">
        <f>'Model update'!J116+'Model update'!J119</f>
        <v>347020877.12</v>
      </c>
      <c r="D21" s="409"/>
      <c r="E21" s="23"/>
      <c r="F21" s="34"/>
      <c r="G21" s="35"/>
      <c r="H21" s="35"/>
      <c r="I21" s="35"/>
      <c r="J21" s="35"/>
      <c r="K21" s="35"/>
      <c r="L21" s="35"/>
      <c r="M21" s="35"/>
      <c r="N21" s="36"/>
      <c r="O21" s="36"/>
      <c r="P21" s="36"/>
      <c r="Q21" s="36"/>
      <c r="R21" s="36"/>
      <c r="S21" s="36"/>
      <c r="W21" s="24"/>
      <c r="X21" s="24"/>
      <c r="Y21" s="24"/>
    </row>
    <row r="22" spans="1:25" ht="18" customHeight="1">
      <c r="A22" s="17"/>
      <c r="B22" s="26" t="s">
        <v>64</v>
      </c>
      <c r="C22" s="1879">
        <f>'Model update'!J117</f>
        <v>415995</v>
      </c>
      <c r="D22" s="409"/>
      <c r="E22" s="23"/>
      <c r="F22" s="34"/>
      <c r="G22" s="35"/>
      <c r="H22" s="35"/>
      <c r="I22" s="35"/>
      <c r="J22" s="35"/>
      <c r="K22" s="35"/>
      <c r="L22" s="35"/>
      <c r="M22" s="35"/>
      <c r="N22" s="36"/>
      <c r="O22" s="36"/>
      <c r="P22" s="36"/>
      <c r="Q22" s="36"/>
      <c r="R22" s="36"/>
      <c r="S22" s="36"/>
      <c r="W22" s="24"/>
      <c r="X22" s="24"/>
      <c r="Y22" s="24"/>
    </row>
    <row r="23" spans="1:25" ht="18" customHeight="1">
      <c r="A23" s="17"/>
      <c r="B23" s="26" t="s">
        <v>656</v>
      </c>
      <c r="C23" s="1879">
        <f>'Model update'!J118</f>
        <v>493608</v>
      </c>
      <c r="D23" s="409"/>
      <c r="E23" s="23"/>
      <c r="F23" s="34"/>
      <c r="G23" s="35"/>
      <c r="H23" s="35"/>
      <c r="I23" s="35"/>
      <c r="J23" s="35"/>
      <c r="K23" s="35"/>
      <c r="L23" s="35"/>
      <c r="M23" s="35"/>
      <c r="N23" s="36"/>
      <c r="O23" s="36"/>
      <c r="P23" s="36"/>
      <c r="Q23" s="36"/>
      <c r="R23" s="36"/>
      <c r="S23" s="36"/>
      <c r="W23" s="24"/>
      <c r="X23" s="24"/>
      <c r="Y23" s="24"/>
    </row>
    <row r="24" spans="1:25" ht="18" customHeight="1">
      <c r="A24" s="17"/>
      <c r="B24" s="21" t="s">
        <v>68</v>
      </c>
      <c r="C24" s="1880">
        <f>SUM(C21:C23)</f>
        <v>347930480.12</v>
      </c>
      <c r="D24" s="412"/>
      <c r="E24" s="23"/>
      <c r="F24" s="34"/>
      <c r="G24" s="35"/>
      <c r="H24" s="35"/>
      <c r="I24" s="35"/>
      <c r="J24" s="35"/>
      <c r="K24" s="35"/>
      <c r="L24" s="35"/>
      <c r="M24" s="35"/>
      <c r="N24" s="36"/>
      <c r="O24" s="36"/>
      <c r="P24" s="36"/>
      <c r="Q24" s="36"/>
      <c r="R24" s="36"/>
      <c r="S24" s="36"/>
      <c r="W24" s="24"/>
      <c r="X24" s="24"/>
      <c r="Y24" s="24"/>
    </row>
    <row r="25" spans="1:25" ht="18" customHeight="1">
      <c r="A25" s="17"/>
      <c r="B25" s="28"/>
      <c r="C25" s="32"/>
      <c r="D25" s="32"/>
      <c r="E25" s="23"/>
      <c r="F25" s="34"/>
      <c r="G25" s="35"/>
      <c r="H25" s="35"/>
      <c r="I25" s="35"/>
      <c r="J25" s="35"/>
      <c r="K25" s="35"/>
      <c r="L25" s="35"/>
      <c r="M25" s="35"/>
      <c r="N25" s="36"/>
      <c r="O25" s="36"/>
      <c r="P25" s="36"/>
      <c r="Q25" s="36"/>
      <c r="R25" s="36"/>
      <c r="S25" s="36"/>
      <c r="W25" s="24"/>
      <c r="X25" s="24"/>
      <c r="Y25" s="24"/>
    </row>
    <row r="27" spans="1:25" ht="15.6">
      <c r="B27" s="53" t="s">
        <v>73</v>
      </c>
      <c r="I27" s="10"/>
      <c r="K27" s="9"/>
    </row>
    <row r="28" spans="1:25">
      <c r="B28" s="46"/>
      <c r="C28" s="58" t="s">
        <v>60</v>
      </c>
      <c r="D28" s="411" t="s">
        <v>654</v>
      </c>
      <c r="E28" s="58" t="s">
        <v>7</v>
      </c>
      <c r="I28" s="10"/>
      <c r="K28" s="9"/>
    </row>
    <row r="29" spans="1:25">
      <c r="B29" s="47"/>
      <c r="C29" s="59" t="s">
        <v>6</v>
      </c>
      <c r="D29" s="59" t="s">
        <v>648</v>
      </c>
      <c r="E29" s="59" t="s">
        <v>8</v>
      </c>
      <c r="I29" s="10"/>
      <c r="K29" s="9"/>
    </row>
    <row r="30" spans="1:25">
      <c r="B30" s="47"/>
      <c r="C30" s="60" t="str">
        <f>'Model update'!B9</f>
        <v>2019-20</v>
      </c>
      <c r="D30" s="60" t="str">
        <f>'Model update'!B8</f>
        <v>2020-21</v>
      </c>
      <c r="E30" s="60" t="str">
        <f>'Model update'!B7</f>
        <v>2021-22</v>
      </c>
      <c r="I30" s="10"/>
      <c r="K30" s="9"/>
    </row>
    <row r="31" spans="1:25">
      <c r="B31" s="90"/>
      <c r="C31" s="45"/>
      <c r="D31" s="45"/>
      <c r="E31" s="56"/>
      <c r="I31" s="10"/>
      <c r="K31" s="9"/>
    </row>
    <row r="32" spans="1:25">
      <c r="B32" s="107" t="s">
        <v>77</v>
      </c>
      <c r="C32" s="1881">
        <f>'Model update'!G106</f>
        <v>320260212</v>
      </c>
      <c r="D32" s="1881">
        <f>'Model update'!I108</f>
        <v>320651349.60178143</v>
      </c>
      <c r="E32" s="1882">
        <f>C11</f>
        <v>345919975.35211968</v>
      </c>
      <c r="I32" s="10"/>
      <c r="K32" s="9"/>
    </row>
    <row r="33" spans="2:11">
      <c r="B33" s="48"/>
      <c r="C33" s="1883"/>
      <c r="D33" s="1883"/>
      <c r="E33" s="1884"/>
      <c r="I33" s="10"/>
      <c r="K33" s="9"/>
    </row>
    <row r="34" spans="2:11">
      <c r="B34" s="48"/>
      <c r="C34" s="1883"/>
      <c r="D34" s="1883"/>
      <c r="E34" s="1884"/>
      <c r="I34" s="10"/>
      <c r="K34" s="9"/>
    </row>
    <row r="35" spans="2:11">
      <c r="B35" s="49" t="s">
        <v>72</v>
      </c>
      <c r="C35" s="1885">
        <f>SUM(C36:C40)</f>
        <v>318762489.35607743</v>
      </c>
      <c r="D35" s="1885">
        <f t="shared" ref="D35:E35" si="0">SUM(D36:D40)</f>
        <v>325692340.57379299</v>
      </c>
      <c r="E35" s="1885">
        <f t="shared" si="0"/>
        <v>347930480.12</v>
      </c>
      <c r="I35" s="10"/>
      <c r="K35" s="9"/>
    </row>
    <row r="36" spans="2:11" ht="14.4">
      <c r="B36" s="51" t="s">
        <v>1250</v>
      </c>
      <c r="C36" s="1886">
        <f>'Model update'!G93</f>
        <v>321722899</v>
      </c>
      <c r="D36" s="1886">
        <f>'Model update'!I116</f>
        <v>324742741.57379299</v>
      </c>
      <c r="E36" s="1887">
        <f>'Model update'!J116</f>
        <v>346980881.12</v>
      </c>
      <c r="I36" s="10"/>
      <c r="K36" s="9"/>
    </row>
    <row r="37" spans="2:11" ht="14.4">
      <c r="B37" s="51" t="s">
        <v>1406</v>
      </c>
      <c r="C37" s="1886">
        <f>'Model update'!G131</f>
        <v>-3932361.6439225767</v>
      </c>
      <c r="D37" s="1886">
        <v>0</v>
      </c>
      <c r="E37" s="1887">
        <v>0</v>
      </c>
      <c r="I37" s="10"/>
      <c r="K37" s="9"/>
    </row>
    <row r="38" spans="2:11" ht="14.4">
      <c r="B38" s="51" t="s">
        <v>148</v>
      </c>
      <c r="C38" s="1886">
        <f>'Model update'!G94</f>
        <v>336429</v>
      </c>
      <c r="D38" s="1886">
        <f>'Model update'!I117</f>
        <v>415995</v>
      </c>
      <c r="E38" s="1884">
        <f>'Model update'!J117</f>
        <v>415995</v>
      </c>
      <c r="I38" s="10"/>
      <c r="K38" s="9"/>
    </row>
    <row r="39" spans="2:11" ht="14.4">
      <c r="B39" s="51" t="s">
        <v>1053</v>
      </c>
      <c r="C39" s="1886">
        <f>'Model update'!G95</f>
        <v>635523</v>
      </c>
      <c r="D39" s="1886">
        <f>'Model update'!I118</f>
        <v>493608</v>
      </c>
      <c r="E39" s="1884">
        <f>'Model update'!J118</f>
        <v>493608</v>
      </c>
      <c r="I39" s="10"/>
      <c r="K39" s="9"/>
    </row>
    <row r="40" spans="2:11" ht="14.4">
      <c r="B40" s="51" t="s">
        <v>1020</v>
      </c>
      <c r="C40" s="1888"/>
      <c r="D40" s="1888">
        <f>'Model update'!I119</f>
        <v>39996</v>
      </c>
      <c r="E40" s="1889">
        <f>'Model update'!J119</f>
        <v>39996</v>
      </c>
      <c r="I40" s="10"/>
      <c r="K40" s="9"/>
    </row>
    <row r="41" spans="2:11">
      <c r="B41" s="49" t="s">
        <v>655</v>
      </c>
      <c r="C41" s="1884">
        <v>0</v>
      </c>
      <c r="D41" s="1884">
        <v>0</v>
      </c>
      <c r="E41" s="1884">
        <v>0</v>
      </c>
      <c r="I41" s="10"/>
      <c r="K41" s="9"/>
    </row>
    <row r="42" spans="2:11">
      <c r="B42" s="108" t="s">
        <v>649</v>
      </c>
      <c r="C42" s="1885">
        <f>C32-C35+C41</f>
        <v>1497722.6439225674</v>
      </c>
      <c r="D42" s="1885">
        <f>D32-D35+D41</f>
        <v>-5040990.9720115662</v>
      </c>
      <c r="E42" s="1885">
        <f>E32-E35+E41</f>
        <v>-2010504.7678803205</v>
      </c>
      <c r="I42" s="10"/>
      <c r="K42" s="9"/>
    </row>
    <row r="43" spans="2:11">
      <c r="B43" s="14"/>
      <c r="I43" s="10"/>
      <c r="K43" s="9"/>
    </row>
    <row r="44" spans="2:11">
      <c r="B44" s="14"/>
      <c r="I44" s="10"/>
      <c r="K44" s="9"/>
    </row>
    <row r="45" spans="2:11">
      <c r="B45" s="14"/>
      <c r="I45" s="10"/>
      <c r="K45" s="9"/>
    </row>
    <row r="46" spans="2:11" ht="15.6">
      <c r="B46" s="53" t="s">
        <v>74</v>
      </c>
      <c r="I46" s="10"/>
      <c r="K46" s="9"/>
    </row>
    <row r="47" spans="2:11">
      <c r="B47" s="109"/>
      <c r="C47" s="58" t="s">
        <v>60</v>
      </c>
      <c r="D47" s="411" t="s">
        <v>654</v>
      </c>
      <c r="E47" s="58" t="s">
        <v>7</v>
      </c>
      <c r="I47" s="10"/>
      <c r="K47" s="9"/>
    </row>
    <row r="48" spans="2:11">
      <c r="B48" s="52"/>
      <c r="C48" s="59" t="s">
        <v>6</v>
      </c>
      <c r="D48" s="59" t="s">
        <v>648</v>
      </c>
      <c r="E48" s="59" t="s">
        <v>8</v>
      </c>
      <c r="I48" s="10"/>
      <c r="K48" s="9"/>
    </row>
    <row r="49" spans="1:25">
      <c r="B49" s="110" t="s">
        <v>62</v>
      </c>
      <c r="C49" s="60" t="str">
        <f>C30</f>
        <v>2019-20</v>
      </c>
      <c r="D49" s="60" t="str">
        <f>D30</f>
        <v>2020-21</v>
      </c>
      <c r="E49" s="60" t="str">
        <f>E30</f>
        <v>2021-22</v>
      </c>
      <c r="I49" s="10"/>
      <c r="K49" s="9"/>
    </row>
    <row r="50" spans="1:25">
      <c r="B50" s="52" t="s">
        <v>650</v>
      </c>
      <c r="C50" s="1933">
        <f>'Model update'!G50</f>
        <v>5.9824760999999997E-2</v>
      </c>
      <c r="D50" s="1934">
        <f>'Model update'!I50</f>
        <v>4.2845042391632671E-2</v>
      </c>
      <c r="E50" s="1935">
        <f>'2021_DUOSRevCap'!E55</f>
        <v>3.1228392305169494E-2</v>
      </c>
      <c r="I50" s="10"/>
      <c r="K50" s="9"/>
    </row>
    <row r="51" spans="1:25">
      <c r="B51" s="52" t="s">
        <v>651</v>
      </c>
      <c r="C51" s="1860"/>
      <c r="D51" s="1861"/>
      <c r="E51" s="1935">
        <f>'2021_DUOSRevCap'!E56</f>
        <v>2.2429515237719279E-2</v>
      </c>
      <c r="I51" s="10"/>
      <c r="K51" s="9"/>
    </row>
    <row r="52" spans="1:25">
      <c r="B52" s="52" t="s">
        <v>652</v>
      </c>
      <c r="C52" s="1860"/>
      <c r="D52" s="1861"/>
      <c r="E52" s="1935">
        <f>'2021_DUOSRevCap'!E57</f>
        <v>8.6058519793459354E-3</v>
      </c>
      <c r="I52" s="10"/>
      <c r="K52" s="9"/>
    </row>
    <row r="53" spans="1:25">
      <c r="B53" s="52" t="s">
        <v>11</v>
      </c>
      <c r="C53" s="1886">
        <f>'TAM 20-21 TUOS Unders_Overs'!C60</f>
        <v>4994190.5014080442</v>
      </c>
      <c r="D53" s="1890">
        <f>C57</f>
        <v>6834839.1272743605</v>
      </c>
      <c r="E53" s="1884">
        <f>D57</f>
        <v>1979828.9728619102</v>
      </c>
      <c r="I53" s="10"/>
      <c r="K53" s="9"/>
    </row>
    <row r="54" spans="1:25">
      <c r="B54" s="52" t="s">
        <v>653</v>
      </c>
      <c r="C54" s="1886">
        <f>C53*C50</f>
        <v>298776.25313520641</v>
      </c>
      <c r="D54" s="1890">
        <f t="shared" ref="D54" si="1">D53*D50</f>
        <v>292838.97214805963</v>
      </c>
      <c r="E54" s="1886">
        <f>E53*E50</f>
        <v>61826.875861672503</v>
      </c>
      <c r="I54" s="10"/>
      <c r="K54" s="9"/>
    </row>
    <row r="55" spans="1:25">
      <c r="B55" s="52" t="s">
        <v>13</v>
      </c>
      <c r="C55" s="1884">
        <f>C42</f>
        <v>1497722.6439225674</v>
      </c>
      <c r="D55" s="1891">
        <f>D42</f>
        <v>-5040990.9720115662</v>
      </c>
      <c r="E55" s="1892">
        <f>E42</f>
        <v>-2010504.7678803205</v>
      </c>
      <c r="I55" s="10"/>
      <c r="K55" s="9"/>
    </row>
    <row r="56" spans="1:25">
      <c r="B56" s="52" t="s">
        <v>105</v>
      </c>
      <c r="C56" s="1888">
        <f>C55*((1+C50)^0.5-1)</f>
        <v>44149.728808543034</v>
      </c>
      <c r="D56" s="1890">
        <f>D55*((1+D50)^0.5-1)</f>
        <v>-106858.15454894406</v>
      </c>
      <c r="E56" s="1886">
        <f t="shared" ref="E56" si="2">E55*((1+E50)^0.5-1)</f>
        <v>-31151.085831970526</v>
      </c>
      <c r="I56" s="10"/>
      <c r="K56" s="9"/>
    </row>
    <row r="57" spans="1:25">
      <c r="B57" s="108" t="s">
        <v>93</v>
      </c>
      <c r="C57" s="1885">
        <f>SUM(C53:C56)</f>
        <v>6834839.1272743605</v>
      </c>
      <c r="D57" s="1885">
        <f>SUM(D53:D56)</f>
        <v>1979828.9728619102</v>
      </c>
      <c r="E57" s="1885">
        <f>SUM(E53:E56)</f>
        <v>-4.9887083841895219E-3</v>
      </c>
      <c r="I57" s="10"/>
      <c r="K57" s="9"/>
    </row>
    <row r="58" spans="1:25">
      <c r="E58" s="1834"/>
      <c r="I58" s="10"/>
      <c r="K58" s="9"/>
    </row>
    <row r="59" spans="1:25" s="8" customFormat="1">
      <c r="A59" s="6"/>
      <c r="B59" s="114"/>
      <c r="E59" s="9"/>
      <c r="F59" s="9"/>
      <c r="G59" s="9"/>
      <c r="H59" s="9"/>
      <c r="I59" s="9"/>
      <c r="J59" s="10"/>
      <c r="K59" s="10"/>
      <c r="L59" s="9"/>
      <c r="M59" s="9"/>
      <c r="N59" s="9"/>
      <c r="O59" s="9"/>
      <c r="P59" s="9"/>
      <c r="Q59" s="9"/>
      <c r="R59" s="9"/>
      <c r="S59" s="9"/>
      <c r="T59" s="9"/>
      <c r="U59" s="9"/>
      <c r="V59" s="9"/>
      <c r="W59" s="9"/>
      <c r="X59" s="9"/>
      <c r="Y59" s="9"/>
    </row>
  </sheetData>
  <pageMargins left="0.31496062992125984" right="0.31496062992125984" top="0.35433070866141736" bottom="0.35433070866141736" header="0.31496062992125984" footer="0.31496062992125984"/>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pageSetUpPr autoPageBreaks="0"/>
  </sheetPr>
  <dimension ref="A1:EQ80"/>
  <sheetViews>
    <sheetView zoomScale="80" zoomScaleNormal="80" workbookViewId="0">
      <pane ySplit="7" topLeftCell="A8" activePane="bottomLeft" state="frozen"/>
      <selection activeCell="C1" sqref="C1"/>
      <selection pane="bottomLeft" activeCell="A8" sqref="A8"/>
    </sheetView>
  </sheetViews>
  <sheetFormatPr defaultColWidth="9.109375" defaultRowHeight="13.2"/>
  <cols>
    <col min="1" max="1" width="15.6640625" style="1095" customWidth="1"/>
    <col min="2" max="2" width="51" style="1095" customWidth="1"/>
    <col min="3" max="3" width="39.88671875" style="1095" customWidth="1"/>
    <col min="4" max="4" width="10.109375" style="1095" customWidth="1"/>
    <col min="5" max="5" width="12.6640625" style="1095" customWidth="1"/>
    <col min="6" max="6" width="12.88671875" style="1095" customWidth="1"/>
    <col min="7" max="8" width="12.6640625" style="1095" customWidth="1"/>
    <col min="9" max="9" width="11.33203125" style="1095" customWidth="1"/>
    <col min="10" max="10" width="2.6640625" style="1095" customWidth="1"/>
    <col min="11" max="27" width="13" style="1095" customWidth="1"/>
    <col min="28" max="28" width="11.6640625" style="1095" customWidth="1"/>
    <col min="29" max="29" width="10.6640625" style="1095" customWidth="1"/>
    <col min="30" max="30" width="11.44140625" style="1095" customWidth="1"/>
    <col min="31" max="36" width="10.6640625" style="1095" customWidth="1"/>
    <col min="37" max="37" width="10.5546875" style="1095" bestFit="1" customWidth="1"/>
    <col min="38" max="38" width="2.6640625" style="1095" customWidth="1"/>
    <col min="39" max="54" width="13" style="1095" customWidth="1"/>
    <col min="55" max="55" width="10.109375" style="1095" customWidth="1"/>
    <col min="56" max="64" width="10.6640625" style="1095" customWidth="1"/>
    <col min="65" max="65" width="2.6640625" style="1095" customWidth="1"/>
    <col min="66" max="66" width="12.6640625" style="1095" customWidth="1"/>
    <col min="67" max="75" width="13.5546875" style="1095" customWidth="1"/>
    <col min="76" max="76" width="12.5546875" style="1095" customWidth="1"/>
    <col min="77" max="77" width="15.6640625" style="1095" bestFit="1" customWidth="1"/>
    <col min="78" max="78" width="17.109375" style="1095" customWidth="1"/>
    <col min="79" max="79" width="11.33203125" style="1095" customWidth="1"/>
    <col min="80" max="80" width="15.33203125" style="1095" customWidth="1"/>
    <col min="81" max="81" width="11.33203125" style="1095" customWidth="1"/>
    <col min="82" max="84" width="14.6640625" style="1095" customWidth="1"/>
    <col min="85" max="91" width="15.6640625" style="1095" customWidth="1"/>
    <col min="92" max="92" width="2.6640625" style="1095" customWidth="1"/>
    <col min="93" max="102" width="13.6640625" style="1095" customWidth="1"/>
    <col min="103" max="105" width="15.5546875" style="1095" customWidth="1"/>
    <col min="106" max="106" width="14.44140625" style="1095" customWidth="1"/>
    <col min="107" max="107" width="17.44140625" style="1095" bestFit="1" customWidth="1"/>
    <col min="108" max="109" width="14.44140625" style="1095" customWidth="1"/>
    <col min="110" max="110" width="15.88671875" style="1095" customWidth="1"/>
    <col min="111" max="111" width="17" style="1095" customWidth="1"/>
    <col min="112" max="113" width="16.5546875" style="1095" customWidth="1"/>
    <col min="114" max="114" width="15.88671875" style="1095" customWidth="1"/>
    <col min="115" max="115" width="16.44140625" style="1095" bestFit="1" customWidth="1"/>
    <col min="116" max="116" width="15.5546875" style="1095" customWidth="1"/>
    <col min="117" max="117" width="15.6640625" style="1095" customWidth="1"/>
    <col min="118" max="118" width="16.5546875" style="1095" customWidth="1"/>
    <col min="119" max="119" width="17.109375" style="1095" customWidth="1"/>
    <col min="120" max="120" width="3.33203125" style="1095" customWidth="1"/>
    <col min="121" max="146" width="13.6640625" style="1095" customWidth="1"/>
    <col min="147" max="147" width="14.88671875" style="1095" bestFit="1" customWidth="1"/>
    <col min="148" max="16384" width="9.109375" style="1095"/>
  </cols>
  <sheetData>
    <row r="1" spans="1:147" ht="13.8">
      <c r="B1" s="1096" t="str">
        <f>"Tariff Approval - "&amp;'Model update'!$B$3</f>
        <v>Tariff Approval - Energex</v>
      </c>
      <c r="C1" s="1096"/>
      <c r="D1" s="1096"/>
      <c r="E1" s="1096"/>
      <c r="F1" s="1096"/>
      <c r="G1" s="1096"/>
      <c r="H1" s="1096"/>
      <c r="I1" s="1096"/>
      <c r="J1" s="1174"/>
      <c r="K1" s="1097"/>
      <c r="L1" s="1097"/>
      <c r="M1" s="1097"/>
      <c r="N1" s="1097"/>
      <c r="O1" s="1097"/>
      <c r="P1" s="1097"/>
      <c r="Q1" s="1097"/>
      <c r="R1" s="1097"/>
      <c r="S1" s="1097"/>
      <c r="T1" s="1097"/>
      <c r="U1" s="1097"/>
      <c r="V1" s="1097"/>
      <c r="W1" s="1097"/>
      <c r="X1" s="1097"/>
      <c r="Y1" s="1097"/>
      <c r="Z1" s="1097"/>
      <c r="AA1" s="1097"/>
      <c r="AL1" s="1174"/>
      <c r="AM1" s="1097"/>
      <c r="AN1" s="1097"/>
      <c r="AO1" s="1097"/>
      <c r="AP1" s="1097"/>
      <c r="AQ1" s="1097"/>
      <c r="AR1" s="1097"/>
      <c r="AS1" s="1097"/>
      <c r="AT1" s="1097"/>
      <c r="AU1" s="1097"/>
      <c r="AV1" s="1097"/>
      <c r="AW1" s="1097"/>
      <c r="AX1" s="1097"/>
      <c r="AY1" s="1097"/>
      <c r="AZ1" s="1097"/>
      <c r="BA1" s="1097"/>
      <c r="BB1" s="1097"/>
      <c r="BM1" s="1174"/>
      <c r="CN1" s="1174"/>
    </row>
    <row r="2" spans="1:147">
      <c r="J2" s="1174"/>
      <c r="AL2" s="1174"/>
      <c r="BM2" s="1174"/>
      <c r="CN2" s="1174"/>
    </row>
    <row r="3" spans="1:147">
      <c r="B3" s="1098" t="str">
        <f>"PROPOSED "&amp;'Model update'!$B$6&amp;" TRANSMISSION TARIFFS"</f>
        <v>PROPOSED 2021-22 TRANSMISSION TARIFFS</v>
      </c>
      <c r="C3" s="1098"/>
      <c r="D3" s="1098"/>
      <c r="E3" s="1098"/>
      <c r="F3" s="1098"/>
      <c r="G3" s="1098"/>
      <c r="H3" s="1098"/>
      <c r="I3" s="1098"/>
      <c r="J3" s="1174"/>
      <c r="AL3" s="1174"/>
      <c r="BM3" s="1174"/>
      <c r="CN3" s="1174"/>
    </row>
    <row r="4" spans="1:147" ht="41.25" customHeight="1" thickBot="1">
      <c r="J4" s="1174"/>
      <c r="K4" s="1099" t="str">
        <f>"Proposed Transmission Tariffs (Pt) for "&amp;'Model update'!$B$6</f>
        <v>Proposed Transmission Tariffs (Pt) for 2021-22</v>
      </c>
      <c r="L4" s="1099"/>
      <c r="M4" s="1099"/>
      <c r="N4" s="1099"/>
      <c r="O4" s="1099"/>
      <c r="P4" s="1099"/>
      <c r="Q4" s="1099"/>
      <c r="R4" s="1099"/>
      <c r="S4" s="1099"/>
      <c r="T4" s="1099"/>
      <c r="U4" s="1099"/>
      <c r="V4" s="1099"/>
      <c r="W4" s="1099"/>
      <c r="X4" s="1099"/>
      <c r="Y4" s="1099"/>
      <c r="Z4" s="1099"/>
      <c r="AA4" s="1099"/>
      <c r="AB4" s="1100"/>
      <c r="AC4" s="1100"/>
      <c r="AD4" s="1100"/>
      <c r="AE4" s="1100"/>
      <c r="AF4" s="1100"/>
      <c r="AG4" s="1100"/>
      <c r="AH4" s="1100"/>
      <c r="AI4" s="1100"/>
      <c r="AJ4" s="1100"/>
      <c r="AK4" s="1100"/>
      <c r="AL4" s="1174"/>
      <c r="AM4" s="1099" t="str">
        <f>"Transmission Tariffs (Pt-1) for "&amp;'Model update'!$B$8</f>
        <v>Transmission Tariffs (Pt-1) for 2020-21</v>
      </c>
      <c r="AN4" s="1099"/>
      <c r="AO4" s="1099"/>
      <c r="AP4" s="1099"/>
      <c r="AQ4" s="1099"/>
      <c r="AR4" s="1099"/>
      <c r="AS4" s="1099"/>
      <c r="AT4" s="1099"/>
      <c r="AU4" s="1099"/>
      <c r="AV4" s="1099"/>
      <c r="AW4" s="1099"/>
      <c r="AX4" s="1099"/>
      <c r="AY4" s="1099"/>
      <c r="AZ4" s="1099"/>
      <c r="BA4" s="1099"/>
      <c r="BB4" s="1099"/>
      <c r="BC4" s="1100"/>
      <c r="BD4" s="1100"/>
      <c r="BE4" s="1100"/>
      <c r="BF4" s="1100"/>
      <c r="BG4" s="1100"/>
      <c r="BH4" s="1100"/>
      <c r="BI4" s="1100"/>
      <c r="BJ4" s="1100"/>
      <c r="BK4" s="1100"/>
      <c r="BL4" s="1100"/>
      <c r="BM4" s="1174"/>
      <c r="BN4" s="1099" t="str">
        <f>"Forecast Quantities (Qt) for "&amp;'Model update'!$B$6</f>
        <v>Forecast Quantities (Qt) for 2021-22</v>
      </c>
      <c r="BO4" s="1099"/>
      <c r="BP4" s="1099"/>
      <c r="BQ4" s="1099"/>
      <c r="BR4" s="1099"/>
      <c r="BS4" s="1099"/>
      <c r="BT4" s="1099"/>
      <c r="BU4" s="1099"/>
      <c r="BV4" s="1099"/>
      <c r="BW4" s="1099"/>
      <c r="BX4" s="1099"/>
      <c r="BY4" s="1099"/>
      <c r="BZ4" s="1099"/>
      <c r="CA4" s="1100"/>
      <c r="CB4" s="1100"/>
      <c r="CC4" s="1100"/>
      <c r="CD4" s="1100"/>
      <c r="CE4" s="1100"/>
      <c r="CF4" s="1100"/>
      <c r="CG4" s="1100"/>
      <c r="CH4" s="1100"/>
      <c r="CI4" s="1100"/>
      <c r="CJ4" s="1100"/>
      <c r="CK4" s="1100"/>
      <c r="CL4" s="1100"/>
      <c r="CM4" s="1100"/>
      <c r="CN4" s="1174"/>
      <c r="CO4" s="1101" t="str">
        <f>"Forecast Revenue (Pt "&amp;'Model update'!$B$6&amp;")*(Qt " &amp;'Model update'!$B$6&amp;")"</f>
        <v>Forecast Revenue (Pt 2021-22)*(Qt 2021-22)</v>
      </c>
      <c r="CP4" s="1101"/>
      <c r="CQ4" s="1101"/>
      <c r="CR4" s="1101"/>
      <c r="CS4" s="1101"/>
      <c r="CT4" s="1101"/>
      <c r="CU4" s="1101"/>
      <c r="CV4" s="1101"/>
      <c r="CW4" s="1101"/>
      <c r="CX4" s="1101"/>
      <c r="CY4" s="1102"/>
      <c r="CZ4" s="1102"/>
      <c r="DA4" s="1102"/>
      <c r="DB4" s="1102"/>
      <c r="DC4" s="1102"/>
      <c r="DD4" s="1102"/>
      <c r="DE4" s="1102"/>
      <c r="DF4" s="1100"/>
      <c r="DG4" s="1100"/>
      <c r="DH4" s="1100"/>
      <c r="DI4" s="1100"/>
      <c r="DJ4" s="1100"/>
      <c r="DK4" s="1100"/>
      <c r="DL4" s="1100"/>
      <c r="DM4" s="1100"/>
      <c r="DN4" s="1100"/>
      <c r="DO4" s="1100"/>
      <c r="DQ4" s="1101" t="str">
        <f>"Revenue (Pt-1 "&amp;'Model update'!B8&amp;")*(Qt " &amp;'Model update'!$B$6&amp;")"</f>
        <v>Revenue (Pt-1 2020-21)*(Qt 2021-22)</v>
      </c>
      <c r="DR4" s="1102"/>
      <c r="DS4" s="1102"/>
      <c r="DT4" s="1102"/>
      <c r="DU4" s="1102"/>
      <c r="DV4" s="1102"/>
      <c r="DW4" s="1102"/>
      <c r="DX4" s="1102"/>
      <c r="DY4" s="1102"/>
      <c r="DZ4" s="1102"/>
      <c r="EA4" s="1102"/>
      <c r="EB4" s="1102"/>
      <c r="EC4" s="1102"/>
      <c r="ED4" s="1102"/>
      <c r="EE4" s="1102"/>
      <c r="EF4" s="1102"/>
      <c r="EG4" s="1102"/>
      <c r="EH4" s="1102"/>
      <c r="EI4" s="1102"/>
      <c r="EJ4" s="1102"/>
      <c r="EK4" s="1102"/>
      <c r="EL4" s="1102"/>
      <c r="EM4" s="1102"/>
      <c r="EN4" s="1102"/>
      <c r="EO4" s="1102"/>
      <c r="EP4" s="1102"/>
      <c r="EQ4" s="1102"/>
    </row>
    <row r="5" spans="1:147" ht="52.8">
      <c r="B5" s="1224" t="str">
        <f>Prop2021_DUOSTariffs!B5</f>
        <v>Proposed tariff</v>
      </c>
      <c r="C5" s="1224" t="str">
        <f>Prop2021_DUOSTariffs!C5</f>
        <v>Existing tariff</v>
      </c>
      <c r="D5" s="1108" t="str">
        <f>Prop2021_DUOSTariffs!D5</f>
        <v>Tariff Class</v>
      </c>
      <c r="E5" s="1108" t="str">
        <f>Prop2021_DUOSTariffs!E5</f>
        <v>Customer class</v>
      </c>
      <c r="F5" s="1108" t="str">
        <f>Prop2021_DUOSTariffs!F5</f>
        <v>Region</v>
      </c>
      <c r="G5" s="1108" t="str">
        <f>Prop2021_DUOSTariffs!G5</f>
        <v>Tariff Class/Tariff description</v>
      </c>
      <c r="H5" s="1113" t="s">
        <v>635</v>
      </c>
      <c r="I5" s="1108" t="str">
        <f>Prop2021_DUOSTariffs!H5</f>
        <v>Category</v>
      </c>
      <c r="J5" s="1225"/>
      <c r="K5" s="1133" t="str">
        <f>Prop2021_DUOSTariffs!K5</f>
        <v>Fixed Charge</v>
      </c>
      <c r="L5" s="1133" t="str">
        <f>Prop2021_DUOSTariffs!L5</f>
        <v>Band1 Charge</v>
      </c>
      <c r="M5" s="1133" t="str">
        <f>Prop2021_DUOSTariffs!M5</f>
        <v>Band2 Charge</v>
      </c>
      <c r="N5" s="1133" t="str">
        <f>Prop2021_DUOSTariffs!N5</f>
        <v>Band3 Charge</v>
      </c>
      <c r="O5" s="1133" t="str">
        <f>Prop2021_DUOSTariffs!O5</f>
        <v>Band4 Charge</v>
      </c>
      <c r="P5" s="1133" t="str">
        <f>Prop2021_DUOSTariffs!P5</f>
        <v>Band5 Charge</v>
      </c>
      <c r="Q5" s="1133" t="str">
        <f>Prop2021_DUOSTariffs!Q5</f>
        <v>CAV Charge</v>
      </c>
      <c r="R5" s="1133" t="str">
        <f>Prop2021_DUOSTariffs!R5</f>
        <v>NCCAV Charge</v>
      </c>
      <c r="S5" s="1133" t="str">
        <f>Prop2021_DUOSTariffs!S5</f>
        <v>Connection Unit Charge</v>
      </c>
      <c r="T5" s="1133" t="str">
        <f>Prop2021_DUOSTariffs!T5</f>
        <v>Capacity Charge</v>
      </c>
      <c r="U5" s="1133" t="str">
        <f>Prop2021_DUOSTariffs!U5</f>
        <v>Demand Charge kVA</v>
      </c>
      <c r="V5" s="1133" t="str">
        <f>Prop2021_DUOSTariffs!V5</f>
        <v>Peak Demand Charge kVA</v>
      </c>
      <c r="W5" s="1131" t="str">
        <f>Prop2021_DUOSTariffs!W5</f>
        <v>Excess Demand Charge</v>
      </c>
      <c r="X5" s="1132" t="str">
        <f>Prop2021_DUOSTariffs!X5</f>
        <v>Demand Charge kW</v>
      </c>
      <c r="Y5" s="1131" t="str">
        <f>Prop2021_DUOSTariffs!Y5</f>
        <v>Peak Demand Charge kW</v>
      </c>
      <c r="Z5" s="1108" t="str">
        <f>Prop2021_DUOSTariffs!Z5</f>
        <v>Off Peak Demand Charge kW</v>
      </c>
      <c r="AA5" s="1108" t="str">
        <f>Prop2021_DUOSTariffs!AA5</f>
        <v xml:space="preserve"> Location
</v>
      </c>
      <c r="AB5" s="1108" t="str">
        <f>Prop2021_DUOSTariffs!AB5</f>
        <v>General Charge</v>
      </c>
      <c r="AC5" s="1108" t="str">
        <f>Prop2021_DUOSTariffs!AC5</f>
        <v>Common</v>
      </c>
      <c r="AD5" s="1108" t="str">
        <f>Prop2021_DUOSTariffs!AD5</f>
        <v>Volume Charge</v>
      </c>
      <c r="AE5" s="1108" t="str">
        <f>Prop2021_DUOSTariffs!AE5</f>
        <v>Volume Peak Charge</v>
      </c>
      <c r="AF5" s="1108" t="str">
        <f>Prop2021_DUOSTariffs!AF5</f>
        <v>Volume Off Peak Charge</v>
      </c>
      <c r="AG5" s="1108" t="str">
        <f>Prop2021_DUOSTariffs!AG5</f>
        <v>Volume Shoulder Charge</v>
      </c>
      <c r="AH5" s="1108" t="str">
        <f>Prop2021_DUOSTariffs!AH5</f>
        <v>Volume Evening Charge</v>
      </c>
      <c r="AI5" s="1108" t="str">
        <f>Prop2021_DUOSTariffs!AI5</f>
        <v>Volume Overnight Charge</v>
      </c>
      <c r="AJ5" s="1108" t="str">
        <f>Prop2021_DUOSTariffs!AJ5</f>
        <v>Volume Day Charge</v>
      </c>
      <c r="AK5" s="1226" t="s">
        <v>265</v>
      </c>
      <c r="AL5" s="1225"/>
      <c r="AM5" s="1133" t="str">
        <f t="shared" ref="AM5:AV7" si="0">K5</f>
        <v>Fixed Charge</v>
      </c>
      <c r="AN5" s="1133" t="str">
        <f t="shared" si="0"/>
        <v>Band1 Charge</v>
      </c>
      <c r="AO5" s="1133" t="str">
        <f t="shared" si="0"/>
        <v>Band2 Charge</v>
      </c>
      <c r="AP5" s="1133" t="str">
        <f t="shared" si="0"/>
        <v>Band3 Charge</v>
      </c>
      <c r="AQ5" s="1133" t="str">
        <f t="shared" si="0"/>
        <v>Band4 Charge</v>
      </c>
      <c r="AR5" s="1133" t="str">
        <f t="shared" si="0"/>
        <v>Band5 Charge</v>
      </c>
      <c r="AS5" s="1133" t="str">
        <f t="shared" si="0"/>
        <v>CAV Charge</v>
      </c>
      <c r="AT5" s="1133" t="str">
        <f t="shared" si="0"/>
        <v>NCCAV Charge</v>
      </c>
      <c r="AU5" s="1133" t="str">
        <f t="shared" si="0"/>
        <v>Connection Unit Charge</v>
      </c>
      <c r="AV5" s="1133" t="str">
        <f t="shared" si="0"/>
        <v>Capacity Charge</v>
      </c>
      <c r="AW5" s="1133" t="str">
        <f t="shared" ref="AW5:BF7" si="1">U5</f>
        <v>Demand Charge kVA</v>
      </c>
      <c r="AX5" s="1133" t="str">
        <f t="shared" si="1"/>
        <v>Peak Demand Charge kVA</v>
      </c>
      <c r="AY5" s="1133" t="str">
        <f t="shared" si="1"/>
        <v>Excess Demand Charge</v>
      </c>
      <c r="AZ5" s="1133" t="str">
        <f t="shared" si="1"/>
        <v>Demand Charge kW</v>
      </c>
      <c r="BA5" s="1133" t="str">
        <f t="shared" si="1"/>
        <v>Peak Demand Charge kW</v>
      </c>
      <c r="BB5" s="1133" t="str">
        <f t="shared" si="1"/>
        <v>Off Peak Demand Charge kW</v>
      </c>
      <c r="BC5" s="1133" t="str">
        <f t="shared" si="1"/>
        <v xml:space="preserve"> Location
</v>
      </c>
      <c r="BD5" s="1133" t="str">
        <f t="shared" si="1"/>
        <v>General Charge</v>
      </c>
      <c r="BE5" s="1133" t="str">
        <f t="shared" si="1"/>
        <v>Common</v>
      </c>
      <c r="BF5" s="1108" t="str">
        <f t="shared" si="1"/>
        <v>Volume Charge</v>
      </c>
      <c r="BG5" s="1133" t="str">
        <f t="shared" ref="BG5:BL7" si="2">AE5</f>
        <v>Volume Peak Charge</v>
      </c>
      <c r="BH5" s="1133" t="str">
        <f t="shared" si="2"/>
        <v>Volume Off Peak Charge</v>
      </c>
      <c r="BI5" s="1108" t="str">
        <f t="shared" si="2"/>
        <v>Volume Shoulder Charge</v>
      </c>
      <c r="BJ5" s="1108" t="str">
        <f t="shared" si="2"/>
        <v>Volume Evening Charge</v>
      </c>
      <c r="BK5" s="1108" t="str">
        <f t="shared" si="2"/>
        <v>Volume Overnight Charge</v>
      </c>
      <c r="BL5" s="1108" t="str">
        <f t="shared" si="2"/>
        <v>Volume Day Charge</v>
      </c>
      <c r="BM5" s="1225"/>
      <c r="BN5" s="1108" t="str">
        <f>Prop2021_DUOSTariffs!BN5</f>
        <v>Fixed Charge</v>
      </c>
      <c r="BO5" s="1108" t="str">
        <f>Prop2021_DUOSTariffs!BO5</f>
        <v>Band1 Charge</v>
      </c>
      <c r="BP5" s="1108" t="str">
        <f>Prop2021_DUOSTariffs!BP5</f>
        <v>Band2 Charge</v>
      </c>
      <c r="BQ5" s="1108" t="str">
        <f>Prop2021_DUOSTariffs!BQ5</f>
        <v>Band3 Charge</v>
      </c>
      <c r="BR5" s="1108" t="str">
        <f>Prop2021_DUOSTariffs!BR5</f>
        <v>Band4 Charge</v>
      </c>
      <c r="BS5" s="1108" t="str">
        <f>Prop2021_DUOSTariffs!BS5</f>
        <v>Band5 Charge</v>
      </c>
      <c r="BT5" s="1133" t="str">
        <f>Prop2021_DUOSTariffs!BT5</f>
        <v>CAV Charge</v>
      </c>
      <c r="BU5" s="1133" t="str">
        <f>Prop2021_DUOSTariffs!BU5</f>
        <v>NCCAV Charge</v>
      </c>
      <c r="BV5" s="1108" t="str">
        <f>Prop2021_DUOSTariffs!BV5</f>
        <v>Connection Unit Charge</v>
      </c>
      <c r="BW5" s="1108" t="str">
        <f>Prop2021_DUOSTariffs!BW5</f>
        <v>Capacity Charge</v>
      </c>
      <c r="BX5" s="1108" t="str">
        <f>Prop2021_DUOSTariffs!BX5</f>
        <v>Demand Charge kVA</v>
      </c>
      <c r="BY5" s="1108" t="str">
        <f>Prop2021_DUOSTariffs!BY5</f>
        <v>Peak Demand Charge kVA</v>
      </c>
      <c r="BZ5" s="1108" t="str">
        <f>Prop2021_DUOSTariffs!BZ5</f>
        <v>Excess Demand Charge</v>
      </c>
      <c r="CA5" s="1108" t="str">
        <f>Prop2021_DUOSTariffs!CA5</f>
        <v>Demand Charge kW</v>
      </c>
      <c r="CB5" s="1108" t="str">
        <f>Prop2021_DUOSTariffs!CB5</f>
        <v>Peak Demand Charge kW</v>
      </c>
      <c r="CC5" s="1108" t="str">
        <f>Prop2021_DUOSTariffs!CC5</f>
        <v>Off Peak Demand Charge kW</v>
      </c>
      <c r="CD5" s="1108" t="str">
        <f>Prop2021_DUOSTariffs!CD5</f>
        <v xml:space="preserve"> Location
</v>
      </c>
      <c r="CE5" s="1134" t="str">
        <f>Prop2021_DUOSTariffs!CE5</f>
        <v>General Charge</v>
      </c>
      <c r="CF5" s="1134" t="str">
        <f>Prop2021_DUOSTariffs!CF5</f>
        <v>Common</v>
      </c>
      <c r="CG5" s="1108" t="str">
        <f>Prop2021_DUOSTariffs!CG5</f>
        <v>Volume Charge</v>
      </c>
      <c r="CH5" s="1134" t="str">
        <f>Prop2021_DUOSTariffs!CH5</f>
        <v>Volume Peak Charge</v>
      </c>
      <c r="CI5" s="1134" t="str">
        <f>Prop2021_DUOSTariffs!CI5</f>
        <v>Volume Off Peak Charge</v>
      </c>
      <c r="CJ5" s="1236" t="str">
        <f>Prop2021_DUOSTariffs!CJ5</f>
        <v>Volume Shoulder Charge</v>
      </c>
      <c r="CK5" s="1108" t="str">
        <f>Prop2021_DUOSTariffs!CK5</f>
        <v>Volume Evening Charge</v>
      </c>
      <c r="CL5" s="1108" t="str">
        <f>Prop2021_DUOSTariffs!CL5</f>
        <v>Volume Overnight Charge</v>
      </c>
      <c r="CM5" s="1108" t="str">
        <f>Prop2021_DUOSTariffs!CM5</f>
        <v>Volume Day Charge</v>
      </c>
      <c r="CN5" s="1225"/>
      <c r="CO5" s="1108" t="str">
        <f>Prop2021_DUOSTariffs!CO5</f>
        <v>Fixed Charge</v>
      </c>
      <c r="CP5" s="1108" t="str">
        <f>Prop2021_DUOSTariffs!CP5</f>
        <v>Band1 Charge</v>
      </c>
      <c r="CQ5" s="1108" t="str">
        <f>Prop2021_DUOSTariffs!CQ5</f>
        <v>Band2 Charge</v>
      </c>
      <c r="CR5" s="1108" t="str">
        <f>Prop2021_DUOSTariffs!CR5</f>
        <v>Band3 Charge</v>
      </c>
      <c r="CS5" s="1108" t="str">
        <f>Prop2021_DUOSTariffs!CS5</f>
        <v>Band4 Charge</v>
      </c>
      <c r="CT5" s="1108" t="str">
        <f>Prop2021_DUOSTariffs!CT5</f>
        <v>Band5 Charge</v>
      </c>
      <c r="CU5" s="1108" t="str">
        <f>Prop2021_DUOSTariffs!CU5</f>
        <v>CAV Charge</v>
      </c>
      <c r="CV5" s="1108" t="str">
        <f>Prop2021_DUOSTariffs!CV5</f>
        <v>NCCAV Charge</v>
      </c>
      <c r="CW5" s="1108" t="str">
        <f>Prop2021_DUOSTariffs!CW5</f>
        <v>Connection Unit Charge</v>
      </c>
      <c r="CX5" s="1108" t="str">
        <f>Prop2021_DUOSTariffs!CX5</f>
        <v>Capacity Charge</v>
      </c>
      <c r="CY5" s="1108" t="str">
        <f>Prop2021_DUOSTariffs!CY5</f>
        <v>Demand Charge kVA</v>
      </c>
      <c r="CZ5" s="1108" t="str">
        <f>Prop2021_DUOSTariffs!CZ5</f>
        <v>Peak Demand Charge kVA</v>
      </c>
      <c r="DA5" s="1108" t="str">
        <f>Prop2021_DUOSTariffs!DA5</f>
        <v>Excess Demand Charge</v>
      </c>
      <c r="DB5" s="1108" t="str">
        <f>Prop2021_DUOSTariffs!DB5</f>
        <v>Demand Charge kW</v>
      </c>
      <c r="DC5" s="1108" t="str">
        <f>Prop2021_DUOSTariffs!DC5</f>
        <v>Peak Demand Charge kW</v>
      </c>
      <c r="DD5" s="1108" t="str">
        <f>Prop2021_DUOSTariffs!DD5</f>
        <v>Off Peak Demand Charge kW</v>
      </c>
      <c r="DE5" s="1108" t="str">
        <f>Prop2021_DUOSTariffs!DE5</f>
        <v xml:space="preserve"> Location
</v>
      </c>
      <c r="DF5" s="1108" t="str">
        <f>Prop2021_DUOSTariffs!DF5</f>
        <v>General Charge</v>
      </c>
      <c r="DG5" s="1108" t="str">
        <f>Prop2021_DUOSTariffs!DG5</f>
        <v>Common</v>
      </c>
      <c r="DH5" s="1108" t="str">
        <f>Prop2021_DUOSTariffs!DH5</f>
        <v>Volume Charge</v>
      </c>
      <c r="DI5" s="1108" t="str">
        <f>Prop2021_DUOSTariffs!DI5</f>
        <v>Volume Peak Charge</v>
      </c>
      <c r="DJ5" s="1108" t="str">
        <f>Prop2021_DUOSTariffs!DJ5</f>
        <v>Volume Off Peak Charge</v>
      </c>
      <c r="DK5" s="1108" t="str">
        <f>Prop2021_DUOSTariffs!DK5</f>
        <v>Volume Shoulder Charge</v>
      </c>
      <c r="DL5" s="1108" t="str">
        <f>Prop2021_DUOSTariffs!DL5</f>
        <v>Volume Evening Charge</v>
      </c>
      <c r="DM5" s="1108" t="str">
        <f>Prop2021_DUOSTariffs!DM5</f>
        <v>Volume Overnight Charge</v>
      </c>
      <c r="DN5" s="1108" t="str">
        <f>Prop2021_DUOSTariffs!DN5</f>
        <v>Volume Day Charge</v>
      </c>
      <c r="DO5" s="1237" t="str">
        <f>Prop2021_DUOSTariffs!DO5</f>
        <v>Total</v>
      </c>
      <c r="DQ5" s="1108" t="str">
        <f>Prop2021_DUOSTariffs!DQ5</f>
        <v>Fixed Charge</v>
      </c>
      <c r="DR5" s="1108" t="str">
        <f>Prop2021_DUOSTariffs!DR5</f>
        <v>Band1 Charge</v>
      </c>
      <c r="DS5" s="1108" t="str">
        <f>Prop2021_DUOSTariffs!DS5</f>
        <v>Band2 Charge</v>
      </c>
      <c r="DT5" s="1108" t="str">
        <f>Prop2021_DUOSTariffs!DT5</f>
        <v>Band3 Charge</v>
      </c>
      <c r="DU5" s="1108" t="str">
        <f>Prop2021_DUOSTariffs!DU5</f>
        <v>Band4 Charge</v>
      </c>
      <c r="DV5" s="1108" t="str">
        <f>Prop2021_DUOSTariffs!DV5</f>
        <v>Band5 Charge</v>
      </c>
      <c r="DW5" s="1108" t="str">
        <f>Prop2021_DUOSTariffs!DW5</f>
        <v>CAV Charge</v>
      </c>
      <c r="DX5" s="1108" t="str">
        <f>Prop2021_DUOSTariffs!DX5</f>
        <v>NCCAV Charge</v>
      </c>
      <c r="DY5" s="1108" t="str">
        <f>Prop2021_DUOSTariffs!DY5</f>
        <v>Connection Unit Charge</v>
      </c>
      <c r="DZ5" s="1108" t="str">
        <f>Prop2021_DUOSTariffs!DZ5</f>
        <v>Capacity Charge</v>
      </c>
      <c r="EA5" s="1108" t="str">
        <f>Prop2021_DUOSTariffs!EA5</f>
        <v>Demand Charge kVA</v>
      </c>
      <c r="EB5" s="1108" t="str">
        <f>Prop2021_DUOSTariffs!EB5</f>
        <v>Peak Demand Charge kVA</v>
      </c>
      <c r="EC5" s="1108" t="str">
        <f>Prop2021_DUOSTariffs!EC5</f>
        <v>Excess Demand Charge</v>
      </c>
      <c r="ED5" s="1108" t="str">
        <f>Prop2021_DUOSTariffs!ED5</f>
        <v>Demand Charge kW</v>
      </c>
      <c r="EE5" s="1108" t="str">
        <f>Prop2021_DUOSTariffs!EE5</f>
        <v>Peak Demand Charge kW</v>
      </c>
      <c r="EF5" s="1108" t="str">
        <f>Prop2021_DUOSTariffs!EF5</f>
        <v>Off Peak Demand Charge kW</v>
      </c>
      <c r="EG5" s="1108" t="str">
        <f>Prop2021_DUOSTariffs!EG5</f>
        <v xml:space="preserve"> Location
</v>
      </c>
      <c r="EH5" s="1108" t="str">
        <f>Prop2021_DUOSTariffs!EH5</f>
        <v>General Charge</v>
      </c>
      <c r="EI5" s="1108" t="str">
        <f>Prop2021_DUOSTariffs!EI5</f>
        <v>Common</v>
      </c>
      <c r="EJ5" s="1108" t="str">
        <f>Prop2021_DUOSTariffs!EJ5</f>
        <v>Volume Charge</v>
      </c>
      <c r="EK5" s="1108" t="str">
        <f>Prop2021_DUOSTariffs!EK5</f>
        <v>Volume Peak Charge</v>
      </c>
      <c r="EL5" s="1108" t="str">
        <f>Prop2021_DUOSTariffs!EL5</f>
        <v>Volume Off Peak Charge</v>
      </c>
      <c r="EM5" s="1108" t="str">
        <f>Prop2021_DUOSTariffs!EM5</f>
        <v>Volume Shoulder Charge</v>
      </c>
      <c r="EN5" s="1108" t="str">
        <f>Prop2021_DUOSTariffs!EN5</f>
        <v>Volume Evening Charge</v>
      </c>
      <c r="EO5" s="1108" t="str">
        <f>Prop2021_DUOSTariffs!EO5</f>
        <v>Volume Overnight Charge</v>
      </c>
      <c r="EP5" s="1108" t="str">
        <f>Prop2021_DUOSTariffs!EP5</f>
        <v>Volume Day Charge</v>
      </c>
      <c r="EQ5" s="1237" t="str">
        <f>Prop2021_DUOSTariffs!EQ5</f>
        <v>Total</v>
      </c>
    </row>
    <row r="6" spans="1:147" s="1163" customFormat="1" ht="13.95" customHeight="1">
      <c r="A6" s="1227"/>
      <c r="B6" s="1165"/>
      <c r="C6" s="1165"/>
      <c r="D6" s="1165"/>
      <c r="E6" s="1165"/>
      <c r="F6" s="1165"/>
      <c r="G6" s="1165"/>
      <c r="H6" s="1228"/>
      <c r="I6" s="1165"/>
      <c r="J6" s="1229"/>
      <c r="K6" s="1187" t="str">
        <f>Prop2021_DUOSTariffs!K6</f>
        <v>Rate</v>
      </c>
      <c r="L6" s="1187" t="str">
        <f>Prop2021_DUOSTariffs!L6</f>
        <v>Rate</v>
      </c>
      <c r="M6" s="1187" t="str">
        <f>Prop2021_DUOSTariffs!M6</f>
        <v>Rate</v>
      </c>
      <c r="N6" s="1187" t="str">
        <f>Prop2021_DUOSTariffs!N6</f>
        <v>Rate</v>
      </c>
      <c r="O6" s="1187" t="str">
        <f>Prop2021_DUOSTariffs!O6</f>
        <v>Rate</v>
      </c>
      <c r="P6" s="1187" t="str">
        <f>Prop2021_DUOSTariffs!P6</f>
        <v>Rate</v>
      </c>
      <c r="Q6" s="1187" t="str">
        <f>Prop2021_DUOSTariffs!Q6</f>
        <v>Rate</v>
      </c>
      <c r="R6" s="1187" t="str">
        <f>Prop2021_DUOSTariffs!R6</f>
        <v>Rate</v>
      </c>
      <c r="S6" s="1187" t="str">
        <f>Prop2021_DUOSTariffs!S6</f>
        <v>Rate</v>
      </c>
      <c r="T6" s="1187" t="str">
        <f>Prop2021_DUOSTariffs!T6</f>
        <v>Rate</v>
      </c>
      <c r="U6" s="1187" t="str">
        <f>Prop2021_DUOSTariffs!U6</f>
        <v>Rate</v>
      </c>
      <c r="V6" s="1187" t="str">
        <f>Prop2021_DUOSTariffs!V6</f>
        <v>Rate</v>
      </c>
      <c r="W6" s="1184" t="str">
        <f>Prop2021_DUOSTariffs!W6</f>
        <v>Rate</v>
      </c>
      <c r="X6" s="1184" t="str">
        <f>Prop2021_DUOSTariffs!X6</f>
        <v>Rate</v>
      </c>
      <c r="Y6" s="1184" t="str">
        <f>Prop2021_DUOSTariffs!Y6</f>
        <v>Rate</v>
      </c>
      <c r="Z6" s="1165" t="str">
        <f>Prop2021_DUOSTariffs!Z6</f>
        <v>Rate</v>
      </c>
      <c r="AA6" s="1165" t="str">
        <f>Prop2021_DUOSTariffs!AA6</f>
        <v>Rate</v>
      </c>
      <c r="AB6" s="1165" t="str">
        <f>Prop2021_DUOSTariffs!AB6</f>
        <v>Rate</v>
      </c>
      <c r="AC6" s="1165" t="str">
        <f>Prop2021_DUOSTariffs!AC6</f>
        <v>Rate</v>
      </c>
      <c r="AD6" s="1165" t="str">
        <f>Prop2021_DUOSTariffs!AD6</f>
        <v>Rate</v>
      </c>
      <c r="AE6" s="1165" t="str">
        <f>Prop2021_DUOSTariffs!AE6</f>
        <v>Rate</v>
      </c>
      <c r="AF6" s="1165" t="str">
        <f>Prop2021_DUOSTariffs!AF6</f>
        <v>Rate</v>
      </c>
      <c r="AG6" s="1165" t="str">
        <f>Prop2021_DUOSTariffs!AG6</f>
        <v>Rate</v>
      </c>
      <c r="AH6" s="1165" t="str">
        <f>Prop2021_DUOSTariffs!AH6</f>
        <v>Rate</v>
      </c>
      <c r="AI6" s="1165" t="str">
        <f>Prop2021_DUOSTariffs!AI6</f>
        <v>Rate</v>
      </c>
      <c r="AJ6" s="1165" t="str">
        <f>Prop2021_DUOSTariffs!AJ6</f>
        <v>Rate</v>
      </c>
      <c r="AK6" s="1172"/>
      <c r="AL6" s="1229"/>
      <c r="AM6" s="1187" t="str">
        <f t="shared" si="0"/>
        <v>Rate</v>
      </c>
      <c r="AN6" s="1187" t="str">
        <f t="shared" si="0"/>
        <v>Rate</v>
      </c>
      <c r="AO6" s="1187" t="str">
        <f t="shared" si="0"/>
        <v>Rate</v>
      </c>
      <c r="AP6" s="1187" t="str">
        <f t="shared" si="0"/>
        <v>Rate</v>
      </c>
      <c r="AQ6" s="1187" t="str">
        <f t="shared" si="0"/>
        <v>Rate</v>
      </c>
      <c r="AR6" s="1187" t="str">
        <f t="shared" si="0"/>
        <v>Rate</v>
      </c>
      <c r="AS6" s="1187" t="str">
        <f t="shared" si="0"/>
        <v>Rate</v>
      </c>
      <c r="AT6" s="1187" t="str">
        <f t="shared" si="0"/>
        <v>Rate</v>
      </c>
      <c r="AU6" s="1187" t="str">
        <f t="shared" si="0"/>
        <v>Rate</v>
      </c>
      <c r="AV6" s="1187" t="str">
        <f t="shared" si="0"/>
        <v>Rate</v>
      </c>
      <c r="AW6" s="1187" t="str">
        <f t="shared" si="1"/>
        <v>Rate</v>
      </c>
      <c r="AX6" s="1187" t="str">
        <f t="shared" si="1"/>
        <v>Rate</v>
      </c>
      <c r="AY6" s="1184" t="str">
        <f t="shared" si="1"/>
        <v>Rate</v>
      </c>
      <c r="AZ6" s="1184" t="str">
        <f t="shared" si="1"/>
        <v>Rate</v>
      </c>
      <c r="BA6" s="1184" t="str">
        <f t="shared" si="1"/>
        <v>Rate</v>
      </c>
      <c r="BB6" s="1165" t="str">
        <f t="shared" si="1"/>
        <v>Rate</v>
      </c>
      <c r="BC6" s="1165" t="str">
        <f t="shared" si="1"/>
        <v>Rate</v>
      </c>
      <c r="BD6" s="1165" t="str">
        <f t="shared" si="1"/>
        <v>Rate</v>
      </c>
      <c r="BE6" s="1165" t="str">
        <f t="shared" si="1"/>
        <v>Rate</v>
      </c>
      <c r="BF6" s="1165" t="str">
        <f t="shared" si="1"/>
        <v>Rate</v>
      </c>
      <c r="BG6" s="1165" t="str">
        <f t="shared" si="2"/>
        <v>Rate</v>
      </c>
      <c r="BH6" s="1165" t="str">
        <f t="shared" si="2"/>
        <v>Rate</v>
      </c>
      <c r="BI6" s="1165" t="str">
        <f t="shared" si="2"/>
        <v>Rate</v>
      </c>
      <c r="BJ6" s="1165" t="str">
        <f t="shared" si="2"/>
        <v>Rate</v>
      </c>
      <c r="BK6" s="1165" t="str">
        <f t="shared" si="2"/>
        <v>Rate</v>
      </c>
      <c r="BL6" s="1165" t="str">
        <f t="shared" si="2"/>
        <v>Rate</v>
      </c>
      <c r="BM6" s="1229"/>
      <c r="BN6" s="1165" t="str">
        <f>Prop2021_DUOSTariffs!BN6</f>
        <v>Quantity</v>
      </c>
      <c r="BO6" s="1165" t="str">
        <f>Prop2021_DUOSTariffs!BO6</f>
        <v>Quantity</v>
      </c>
      <c r="BP6" s="1165" t="str">
        <f>Prop2021_DUOSTariffs!BP6</f>
        <v>Quantity</v>
      </c>
      <c r="BQ6" s="1165" t="str">
        <f>Prop2021_DUOSTariffs!BQ6</f>
        <v>Quantity</v>
      </c>
      <c r="BR6" s="1165" t="str">
        <f>Prop2021_DUOSTariffs!BR6</f>
        <v>Quantity</v>
      </c>
      <c r="BS6" s="1165" t="str">
        <f>Prop2021_DUOSTariffs!BS6</f>
        <v>Quantity</v>
      </c>
      <c r="BT6" s="1187" t="str">
        <f>Prop2021_DUOSTariffs!BT6</f>
        <v>Quantity</v>
      </c>
      <c r="BU6" s="1187" t="str">
        <f>Prop2021_DUOSTariffs!BU6</f>
        <v>Quantity</v>
      </c>
      <c r="BV6" s="1165" t="str">
        <f>Prop2021_DUOSTariffs!BV6</f>
        <v>Quantity</v>
      </c>
      <c r="BW6" s="1165" t="str">
        <f>Prop2021_DUOSTariffs!BW6</f>
        <v>Quantity</v>
      </c>
      <c r="BX6" s="1238" t="str">
        <f>Prop2021_DUOSTariffs!BX6</f>
        <v>Quantity</v>
      </c>
      <c r="BY6" s="1239" t="str">
        <f>Prop2021_DUOSTariffs!BY6</f>
        <v>Quantity</v>
      </c>
      <c r="BZ6" s="1185" t="str">
        <f>Prop2021_DUOSTariffs!BZ6</f>
        <v>Quantity</v>
      </c>
      <c r="CA6" s="1165" t="str">
        <f>Prop2021_DUOSTariffs!CA6</f>
        <v>Quantity</v>
      </c>
      <c r="CB6" s="1165" t="str">
        <f>Prop2021_DUOSTariffs!CB6</f>
        <v>Quantity</v>
      </c>
      <c r="CC6" s="1165" t="str">
        <f>Prop2021_DUOSTariffs!CC6</f>
        <v>Quantity</v>
      </c>
      <c r="CD6" s="1185" t="str">
        <f>Prop2021_DUOSTariffs!CD6</f>
        <v>Quantity</v>
      </c>
      <c r="CE6" s="1186" t="str">
        <f>Prop2021_DUOSTariffs!CE6</f>
        <v>Quantity</v>
      </c>
      <c r="CF6" s="1186" t="str">
        <f>Prop2021_DUOSTariffs!CF6</f>
        <v>Quantity</v>
      </c>
      <c r="CG6" s="1165" t="str">
        <f>Prop2021_DUOSTariffs!CG6</f>
        <v>Quantity</v>
      </c>
      <c r="CH6" s="1186" t="str">
        <f>Prop2021_DUOSTariffs!CH6</f>
        <v>Quantity</v>
      </c>
      <c r="CI6" s="1186" t="str">
        <f>Prop2021_DUOSTariffs!CI6</f>
        <v>Quantity</v>
      </c>
      <c r="CJ6" s="1165" t="str">
        <f>Prop2021_DUOSTariffs!CJ6</f>
        <v>Quantity</v>
      </c>
      <c r="CK6" s="1165" t="str">
        <f>Prop2021_DUOSTariffs!CK6</f>
        <v>Quantity</v>
      </c>
      <c r="CL6" s="1165" t="str">
        <f>Prop2021_DUOSTariffs!CL6</f>
        <v>Quantity</v>
      </c>
      <c r="CM6" s="1165" t="str">
        <f>Prop2021_DUOSTariffs!CM6</f>
        <v>Quantity</v>
      </c>
      <c r="CN6" s="1229"/>
      <c r="CO6" s="1165" t="str">
        <f>Prop2021_DUOSTariffs!CO6</f>
        <v>Revenue</v>
      </c>
      <c r="CP6" s="1165" t="str">
        <f>Prop2021_DUOSTariffs!CP6</f>
        <v>Revenue</v>
      </c>
      <c r="CQ6" s="1165" t="str">
        <f>Prop2021_DUOSTariffs!CQ6</f>
        <v>Revenue</v>
      </c>
      <c r="CR6" s="1165" t="str">
        <f>Prop2021_DUOSTariffs!CR6</f>
        <v>Revenue</v>
      </c>
      <c r="CS6" s="1165" t="str">
        <f>Prop2021_DUOSTariffs!CS6</f>
        <v>Revenue</v>
      </c>
      <c r="CT6" s="1165" t="str">
        <f>Prop2021_DUOSTariffs!CT6</f>
        <v>Revenue</v>
      </c>
      <c r="CU6" s="1165" t="str">
        <f>Prop2021_DUOSTariffs!CU6</f>
        <v>Revenue</v>
      </c>
      <c r="CV6" s="1165" t="str">
        <f>Prop2021_DUOSTariffs!CV6</f>
        <v>Revenue</v>
      </c>
      <c r="CW6" s="1165" t="str">
        <f>Prop2021_DUOSTariffs!CW6</f>
        <v>Revenue</v>
      </c>
      <c r="CX6" s="1165" t="str">
        <f>Prop2021_DUOSTariffs!CX6</f>
        <v>Revenue</v>
      </c>
      <c r="CY6" s="1165" t="str">
        <f>Prop2021_DUOSTariffs!CY6</f>
        <v>Revenue</v>
      </c>
      <c r="CZ6" s="1165" t="str">
        <f>Prop2021_DUOSTariffs!CZ6</f>
        <v>Revenue</v>
      </c>
      <c r="DA6" s="1165" t="str">
        <f>Prop2021_DUOSTariffs!DA6</f>
        <v>Revenue</v>
      </c>
      <c r="DB6" s="1165" t="str">
        <f>Prop2021_DUOSTariffs!DB6</f>
        <v>Revenue</v>
      </c>
      <c r="DC6" s="1165" t="str">
        <f>Prop2021_DUOSTariffs!DC6</f>
        <v>Revenue</v>
      </c>
      <c r="DD6" s="1165" t="str">
        <f>Prop2021_DUOSTariffs!DD6</f>
        <v>Revenue</v>
      </c>
      <c r="DE6" s="1165" t="str">
        <f>Prop2021_DUOSTariffs!DE6</f>
        <v>Revenue</v>
      </c>
      <c r="DF6" s="1165" t="str">
        <f>Prop2021_DUOSTariffs!DF6</f>
        <v>Revenue</v>
      </c>
      <c r="DG6" s="1165" t="str">
        <f>Prop2021_DUOSTariffs!DG6</f>
        <v>Revenue</v>
      </c>
      <c r="DH6" s="1165" t="str">
        <f>Prop2021_DUOSTariffs!DH6</f>
        <v>Revenue</v>
      </c>
      <c r="DI6" s="1165" t="str">
        <f>Prop2021_DUOSTariffs!DI6</f>
        <v>Revenue</v>
      </c>
      <c r="DJ6" s="1165" t="str">
        <f>Prop2021_DUOSTariffs!DJ6</f>
        <v>Revenue</v>
      </c>
      <c r="DK6" s="1165" t="str">
        <f>Prop2021_DUOSTariffs!DK6</f>
        <v>Revenue</v>
      </c>
      <c r="DL6" s="1165" t="str">
        <f>Prop2021_DUOSTariffs!DL6</f>
        <v>Revenue</v>
      </c>
      <c r="DM6" s="1165" t="str">
        <f>Prop2021_DUOSTariffs!DM6</f>
        <v>Revenue</v>
      </c>
      <c r="DN6" s="1165" t="str">
        <f>Prop2021_DUOSTariffs!DN6</f>
        <v>Revenue</v>
      </c>
      <c r="DO6" s="1240" t="str">
        <f>Prop2021_DUOSTariffs!DO6</f>
        <v>Revenue</v>
      </c>
      <c r="DQ6" s="1165" t="str">
        <f>Prop2021_DUOSTariffs!DQ6</f>
        <v>Revenue</v>
      </c>
      <c r="DR6" s="1165" t="str">
        <f>Prop2021_DUOSTariffs!DR6</f>
        <v>Revenue</v>
      </c>
      <c r="DS6" s="1165" t="str">
        <f>Prop2021_DUOSTariffs!DS6</f>
        <v>Revenue</v>
      </c>
      <c r="DT6" s="1165" t="str">
        <f>Prop2021_DUOSTariffs!DT6</f>
        <v>Revenue</v>
      </c>
      <c r="DU6" s="1165" t="str">
        <f>Prop2021_DUOSTariffs!DU6</f>
        <v>Revenue</v>
      </c>
      <c r="DV6" s="1165" t="str">
        <f>Prop2021_DUOSTariffs!DV6</f>
        <v>Revenue</v>
      </c>
      <c r="DW6" s="1165" t="str">
        <f>Prop2021_DUOSTariffs!DW6</f>
        <v>Revenue</v>
      </c>
      <c r="DX6" s="1165" t="str">
        <f>Prop2021_DUOSTariffs!DX6</f>
        <v>Revenue</v>
      </c>
      <c r="DY6" s="1165" t="str">
        <f>Prop2021_DUOSTariffs!DY6</f>
        <v>Revenue</v>
      </c>
      <c r="DZ6" s="1165" t="str">
        <f>Prop2021_DUOSTariffs!DZ6</f>
        <v>Revenue</v>
      </c>
      <c r="EA6" s="1165" t="str">
        <f>Prop2021_DUOSTariffs!EA6</f>
        <v>Revenue</v>
      </c>
      <c r="EB6" s="1165" t="str">
        <f>Prop2021_DUOSTariffs!EB6</f>
        <v>Revenue</v>
      </c>
      <c r="EC6" s="1165" t="str">
        <f>Prop2021_DUOSTariffs!EC6</f>
        <v>Revenue</v>
      </c>
      <c r="ED6" s="1165" t="str">
        <f>Prop2021_DUOSTariffs!ED6</f>
        <v>Revenue</v>
      </c>
      <c r="EE6" s="1165" t="str">
        <f>Prop2021_DUOSTariffs!EE6</f>
        <v>Revenue</v>
      </c>
      <c r="EF6" s="1165" t="str">
        <f>Prop2021_DUOSTariffs!EF6</f>
        <v>Revenue</v>
      </c>
      <c r="EG6" s="1165" t="str">
        <f>Prop2021_DUOSTariffs!EG6</f>
        <v>Revenue</v>
      </c>
      <c r="EH6" s="1165" t="str">
        <f>Prop2021_DUOSTariffs!EH6</f>
        <v>Revenue</v>
      </c>
      <c r="EI6" s="1165" t="str">
        <f>Prop2021_DUOSTariffs!EI6</f>
        <v>Revenue</v>
      </c>
      <c r="EJ6" s="1165" t="str">
        <f>Prop2021_DUOSTariffs!EJ6</f>
        <v>Revenue</v>
      </c>
      <c r="EK6" s="1165" t="str">
        <f>Prop2021_DUOSTariffs!EK6</f>
        <v>Revenue</v>
      </c>
      <c r="EL6" s="1165" t="str">
        <f>Prop2021_DUOSTariffs!EL6</f>
        <v>Revenue</v>
      </c>
      <c r="EM6" s="1165" t="str">
        <f>Prop2021_DUOSTariffs!EM6</f>
        <v>Revenue</v>
      </c>
      <c r="EN6" s="1165" t="str">
        <f>Prop2021_DUOSTariffs!EN6</f>
        <v>Revenue</v>
      </c>
      <c r="EO6" s="1165" t="str">
        <f>Prop2021_DUOSTariffs!EO6</f>
        <v>Revenue</v>
      </c>
      <c r="EP6" s="1165" t="str">
        <f>Prop2021_DUOSTariffs!EP6</f>
        <v>Revenue</v>
      </c>
      <c r="EQ6" s="1240" t="str">
        <f>Prop2021_DUOSTariffs!EQ6</f>
        <v>Revenue</v>
      </c>
    </row>
    <row r="7" spans="1:147" s="1163" customFormat="1" ht="13.95" customHeight="1">
      <c r="A7" s="1210"/>
      <c r="B7" s="1172"/>
      <c r="C7" s="1172"/>
      <c r="D7" s="1172"/>
      <c r="E7" s="1172"/>
      <c r="F7" s="1172"/>
      <c r="G7" s="1172"/>
      <c r="H7" s="1172"/>
      <c r="I7" s="1172"/>
      <c r="J7" s="1229"/>
      <c r="K7" s="1187" t="str">
        <f>Prop2021_DUOSTariffs!K7</f>
        <v>$/customer/day</v>
      </c>
      <c r="L7" s="1187" t="str">
        <f>Prop2021_DUOSTariffs!L7</f>
        <v>$/customer/day</v>
      </c>
      <c r="M7" s="1187" t="str">
        <f>Prop2021_DUOSTariffs!M7</f>
        <v>$/customer/day</v>
      </c>
      <c r="N7" s="1187" t="str">
        <f>Prop2021_DUOSTariffs!N7</f>
        <v>$/customer/day</v>
      </c>
      <c r="O7" s="1187" t="str">
        <f>Prop2021_DUOSTariffs!O7</f>
        <v>$/customer/day</v>
      </c>
      <c r="P7" s="1187" t="str">
        <f>Prop2021_DUOSTariffs!P7</f>
        <v>$/customer/day</v>
      </c>
      <c r="Q7" s="1187" t="str">
        <f>Prop2021_DUOSTariffs!Q7</f>
        <v>$/Day/$M- CAV</v>
      </c>
      <c r="R7" s="1187" t="str">
        <f>Prop2021_DUOSTariffs!R7</f>
        <v>$/Day/$M-NCAV</v>
      </c>
      <c r="S7" s="1187" t="str">
        <f>Prop2021_DUOSTariffs!S7</f>
        <v>$/customer/day</v>
      </c>
      <c r="T7" s="1187" t="str">
        <f>Prop2021_DUOSTariffs!T7</f>
        <v>$/kVA/month</v>
      </c>
      <c r="U7" s="1187" t="str">
        <f>Prop2021_DUOSTariffs!U7</f>
        <v>$/kVA/month</v>
      </c>
      <c r="V7" s="1187" t="str">
        <f>Prop2021_DUOSTariffs!V7</f>
        <v>$/kVA/month</v>
      </c>
      <c r="W7" s="1184" t="str">
        <f>Prop2021_DUOSTariffs!W7</f>
        <v>$/kVA/month</v>
      </c>
      <c r="X7" s="1184" t="str">
        <f>Prop2021_DUOSTariffs!X7</f>
        <v xml:space="preserve">
$/kW/Mth</v>
      </c>
      <c r="Y7" s="1184" t="str">
        <f>Prop2021_DUOSTariffs!Y7</f>
        <v xml:space="preserve">
$/kW/Mth</v>
      </c>
      <c r="Z7" s="1165" t="str">
        <f>Prop2021_DUOSTariffs!Z7</f>
        <v xml:space="preserve">
$/kW/Mth</v>
      </c>
      <c r="AA7" s="1165" t="str">
        <f>Prop2021_DUOSTariffs!AA7</f>
        <v xml:space="preserve">$/kW/Mth </v>
      </c>
      <c r="AB7" s="1170" t="str">
        <f>Prop2021_DUOSTariffs!AB7</f>
        <v>$/kWh</v>
      </c>
      <c r="AC7" s="1170" t="str">
        <f>Prop2021_DUOSTariffs!AC7</f>
        <v>$/kWh</v>
      </c>
      <c r="AD7" s="1170" t="str">
        <f>Prop2021_DUOSTariffs!AD7</f>
        <v>$/kWh</v>
      </c>
      <c r="AE7" s="1170" t="str">
        <f>Prop2021_DUOSTariffs!AE7</f>
        <v>$/kWh</v>
      </c>
      <c r="AF7" s="1170" t="str">
        <f>Prop2021_DUOSTariffs!AF7</f>
        <v>$/kWh</v>
      </c>
      <c r="AG7" s="1170" t="str">
        <f>Prop2021_DUOSTariffs!AG7</f>
        <v>$/kWh</v>
      </c>
      <c r="AH7" s="1170" t="str">
        <f>Prop2021_DUOSTariffs!AH7</f>
        <v>$/kWh</v>
      </c>
      <c r="AI7" s="1170" t="str">
        <f>Prop2021_DUOSTariffs!AI7</f>
        <v>$/kWh</v>
      </c>
      <c r="AJ7" s="1170" t="str">
        <f>Prop2021_DUOSTariffs!AJ7</f>
        <v>$/kWh</v>
      </c>
      <c r="AK7" s="1165"/>
      <c r="AL7" s="1229"/>
      <c r="AM7" s="1187" t="str">
        <f t="shared" si="0"/>
        <v>$/customer/day</v>
      </c>
      <c r="AN7" s="1187" t="str">
        <f t="shared" si="0"/>
        <v>$/customer/day</v>
      </c>
      <c r="AO7" s="1187" t="str">
        <f t="shared" si="0"/>
        <v>$/customer/day</v>
      </c>
      <c r="AP7" s="1187" t="str">
        <f t="shared" si="0"/>
        <v>$/customer/day</v>
      </c>
      <c r="AQ7" s="1187" t="str">
        <f t="shared" si="0"/>
        <v>$/customer/day</v>
      </c>
      <c r="AR7" s="1187" t="str">
        <f t="shared" si="0"/>
        <v>$/customer/day</v>
      </c>
      <c r="AS7" s="1187" t="str">
        <f t="shared" si="0"/>
        <v>$/Day/$M- CAV</v>
      </c>
      <c r="AT7" s="1187" t="str">
        <f t="shared" si="0"/>
        <v>$/Day/$M-NCAV</v>
      </c>
      <c r="AU7" s="1187" t="str">
        <f t="shared" si="0"/>
        <v>$/customer/day</v>
      </c>
      <c r="AV7" s="1187" t="str">
        <f t="shared" si="0"/>
        <v>$/kVA/month</v>
      </c>
      <c r="AW7" s="1187" t="str">
        <f t="shared" si="1"/>
        <v>$/kVA/month</v>
      </c>
      <c r="AX7" s="1187" t="str">
        <f t="shared" si="1"/>
        <v>$/kVA/month</v>
      </c>
      <c r="AY7" s="1184" t="str">
        <f t="shared" si="1"/>
        <v>$/kVA/month</v>
      </c>
      <c r="AZ7" s="1184" t="str">
        <f t="shared" si="1"/>
        <v xml:space="preserve">
$/kW/Mth</v>
      </c>
      <c r="BA7" s="1184" t="str">
        <f t="shared" si="1"/>
        <v xml:space="preserve">
$/kW/Mth</v>
      </c>
      <c r="BB7" s="1165" t="str">
        <f t="shared" si="1"/>
        <v xml:space="preserve">
$/kW/Mth</v>
      </c>
      <c r="BC7" s="1165" t="str">
        <f t="shared" si="1"/>
        <v xml:space="preserve">$/kW/Mth </v>
      </c>
      <c r="BD7" s="1165" t="str">
        <f t="shared" si="1"/>
        <v>$/kWh</v>
      </c>
      <c r="BE7" s="1165" t="str">
        <f t="shared" si="1"/>
        <v>$/kWh</v>
      </c>
      <c r="BF7" s="1165" t="str">
        <f t="shared" si="1"/>
        <v>$/kWh</v>
      </c>
      <c r="BG7" s="1165" t="str">
        <f t="shared" si="2"/>
        <v>$/kWh</v>
      </c>
      <c r="BH7" s="1165" t="str">
        <f t="shared" si="2"/>
        <v>$/kWh</v>
      </c>
      <c r="BI7" s="1165" t="str">
        <f t="shared" si="2"/>
        <v>$/kWh</v>
      </c>
      <c r="BJ7" s="1165" t="str">
        <f t="shared" si="2"/>
        <v>$/kWh</v>
      </c>
      <c r="BK7" s="1165" t="str">
        <f t="shared" si="2"/>
        <v>$/kWh</v>
      </c>
      <c r="BL7" s="1165" t="str">
        <f t="shared" si="2"/>
        <v>$/kWh</v>
      </c>
      <c r="BM7" s="1229"/>
      <c r="BN7" s="1165" t="str">
        <f>Prop2021_DUOSTariffs!BN7</f>
        <v>Cust #</v>
      </c>
      <c r="BO7" s="1165" t="str">
        <f>Prop2021_DUOSTariffs!BO7</f>
        <v>Cust #</v>
      </c>
      <c r="BP7" s="1165" t="str">
        <f>Prop2021_DUOSTariffs!BP7</f>
        <v>Cust #</v>
      </c>
      <c r="BQ7" s="1165" t="str">
        <f>Prop2021_DUOSTariffs!BQ7</f>
        <v>Cust #</v>
      </c>
      <c r="BR7" s="1165" t="str">
        <f>Prop2021_DUOSTariffs!BR7</f>
        <v>Cust #</v>
      </c>
      <c r="BS7" s="1165" t="str">
        <f>Prop2021_DUOSTariffs!BS7</f>
        <v>Cust #</v>
      </c>
      <c r="BT7" s="1187" t="str">
        <f>Prop2021_DUOSTariffs!BT7</f>
        <v>$</v>
      </c>
      <c r="BU7" s="1187" t="str">
        <f>Prop2021_DUOSTariffs!BU7</f>
        <v>$</v>
      </c>
      <c r="BV7" s="1165" t="str">
        <f>Prop2021_DUOSTariffs!BV7</f>
        <v>No.</v>
      </c>
      <c r="BW7" s="1165" t="str">
        <f>Prop2021_DUOSTariffs!BW7</f>
        <v>kVA</v>
      </c>
      <c r="BX7" s="1238" t="str">
        <f>Prop2021_DUOSTariffs!BX7</f>
        <v>kVA</v>
      </c>
      <c r="BY7" s="1239" t="str">
        <f>Prop2021_DUOSTariffs!BY7</f>
        <v>kVA</v>
      </c>
      <c r="BZ7" s="1185" t="str">
        <f>Prop2021_DUOSTariffs!BZ7</f>
        <v>kVA</v>
      </c>
      <c r="CA7" s="1165" t="str">
        <f>Prop2021_DUOSTariffs!CA7</f>
        <v>kW</v>
      </c>
      <c r="CB7" s="1165" t="str">
        <f>Prop2021_DUOSTariffs!CB7</f>
        <v>kW</v>
      </c>
      <c r="CC7" s="1165" t="str">
        <f>Prop2021_DUOSTariffs!CC7</f>
        <v>kW</v>
      </c>
      <c r="CD7" s="1185" t="str">
        <f>Prop2021_DUOSTariffs!CD7</f>
        <v>kW</v>
      </c>
      <c r="CE7" s="1186" t="str">
        <f>Prop2021_DUOSTariffs!CE7</f>
        <v>kWh/annum</v>
      </c>
      <c r="CF7" s="1186" t="str">
        <f>Prop2021_DUOSTariffs!CF7</f>
        <v>kWh/annum</v>
      </c>
      <c r="CG7" s="1165" t="str">
        <f>Prop2021_DUOSTariffs!CG7</f>
        <v>kWh/annum</v>
      </c>
      <c r="CH7" s="1186" t="str">
        <f>Prop2021_DUOSTariffs!CH7</f>
        <v>kWh/annum</v>
      </c>
      <c r="CI7" s="1186" t="str">
        <f>Prop2021_DUOSTariffs!CI7</f>
        <v>kWh/annum</v>
      </c>
      <c r="CJ7" s="1165" t="str">
        <f>Prop2021_DUOSTariffs!CJ7</f>
        <v>kWh/annum</v>
      </c>
      <c r="CK7" s="1165" t="str">
        <f>Prop2021_DUOSTariffs!CK7</f>
        <v>kWh/annum</v>
      </c>
      <c r="CL7" s="1165" t="str">
        <f>Prop2021_DUOSTariffs!CL7</f>
        <v>kWh/annum</v>
      </c>
      <c r="CM7" s="1165" t="str">
        <f>Prop2021_DUOSTariffs!CM7</f>
        <v>kWh/annum</v>
      </c>
      <c r="CN7" s="1229"/>
      <c r="CO7" s="1189" t="str">
        <f>Prop2021_DUOSTariffs!CO7</f>
        <v>$/year</v>
      </c>
      <c r="CP7" s="1165" t="str">
        <f>Prop2021_DUOSTariffs!CP7</f>
        <v>$/year</v>
      </c>
      <c r="CQ7" s="1165" t="str">
        <f>Prop2021_DUOSTariffs!CQ7</f>
        <v>$/year</v>
      </c>
      <c r="CR7" s="1165" t="str">
        <f>Prop2021_DUOSTariffs!CR7</f>
        <v>$/year</v>
      </c>
      <c r="CS7" s="1165" t="str">
        <f>Prop2021_DUOSTariffs!CS7</f>
        <v>$/year</v>
      </c>
      <c r="CT7" s="1165" t="str">
        <f>Prop2021_DUOSTariffs!CT7</f>
        <v>$/year</v>
      </c>
      <c r="CU7" s="1165" t="str">
        <f>Prop2021_DUOSTariffs!CU7</f>
        <v>$/year</v>
      </c>
      <c r="CV7" s="1165" t="str">
        <f>Prop2021_DUOSTariffs!CV7</f>
        <v>$/year</v>
      </c>
      <c r="CW7" s="1165" t="str">
        <f>Prop2021_DUOSTariffs!CW7</f>
        <v>$/year</v>
      </c>
      <c r="CX7" s="1165" t="str">
        <f>Prop2021_DUOSTariffs!CX7</f>
        <v>$/year</v>
      </c>
      <c r="CY7" s="1165" t="str">
        <f>Prop2021_DUOSTariffs!CY7</f>
        <v>$/year</v>
      </c>
      <c r="CZ7" s="1165" t="str">
        <f>Prop2021_DUOSTariffs!CZ7</f>
        <v>$/year</v>
      </c>
      <c r="DA7" s="1165" t="str">
        <f>Prop2021_DUOSTariffs!DA7</f>
        <v>$/year</v>
      </c>
      <c r="DB7" s="1165" t="str">
        <f>Prop2021_DUOSTariffs!DB7</f>
        <v>$/year</v>
      </c>
      <c r="DC7" s="1165" t="str">
        <f>Prop2021_DUOSTariffs!DC7</f>
        <v>$/year</v>
      </c>
      <c r="DD7" s="1165" t="str">
        <f>Prop2021_DUOSTariffs!DD7</f>
        <v>$/year</v>
      </c>
      <c r="DE7" s="1165" t="str">
        <f>Prop2021_DUOSTariffs!DE7</f>
        <v>$/year</v>
      </c>
      <c r="DF7" s="1165" t="str">
        <f>Prop2021_DUOSTariffs!DF7</f>
        <v>$/year</v>
      </c>
      <c r="DG7" s="1165" t="str">
        <f>Prop2021_DUOSTariffs!DG7</f>
        <v>$/year</v>
      </c>
      <c r="DH7" s="1165" t="str">
        <f>Prop2021_DUOSTariffs!DH7</f>
        <v>$/year</v>
      </c>
      <c r="DI7" s="1165" t="str">
        <f>Prop2021_DUOSTariffs!DI7</f>
        <v>$/year</v>
      </c>
      <c r="DJ7" s="1165" t="str">
        <f>Prop2021_DUOSTariffs!DJ7</f>
        <v>$/year</v>
      </c>
      <c r="DK7" s="1165" t="str">
        <f>Prop2021_DUOSTariffs!DK7</f>
        <v>$/year</v>
      </c>
      <c r="DL7" s="1165" t="str">
        <f>Prop2021_DUOSTariffs!DL7</f>
        <v>$/year</v>
      </c>
      <c r="DM7" s="1165" t="str">
        <f>Prop2021_DUOSTariffs!DM7</f>
        <v>$/year</v>
      </c>
      <c r="DN7" s="1165" t="str">
        <f>Prop2021_DUOSTariffs!DN7</f>
        <v>$/year</v>
      </c>
      <c r="DO7" s="1240" t="str">
        <f>Prop2021_DUOSTariffs!DO7</f>
        <v>$/year</v>
      </c>
      <c r="DQ7" s="1189" t="str">
        <f>Prop2021_DUOSTariffs!DQ7</f>
        <v>$/year</v>
      </c>
      <c r="DR7" s="1165" t="str">
        <f>Prop2021_DUOSTariffs!DR7</f>
        <v>$/year</v>
      </c>
      <c r="DS7" s="1165" t="str">
        <f>Prop2021_DUOSTariffs!DS7</f>
        <v>$/year</v>
      </c>
      <c r="DT7" s="1165" t="str">
        <f>Prop2021_DUOSTariffs!DT7</f>
        <v>$/year</v>
      </c>
      <c r="DU7" s="1165" t="str">
        <f>Prop2021_DUOSTariffs!DU7</f>
        <v>$/year</v>
      </c>
      <c r="DV7" s="1165" t="str">
        <f>Prop2021_DUOSTariffs!DV7</f>
        <v>$/year</v>
      </c>
      <c r="DW7" s="1165" t="str">
        <f>Prop2021_DUOSTariffs!DW7</f>
        <v>$/year</v>
      </c>
      <c r="DX7" s="1165" t="str">
        <f>Prop2021_DUOSTariffs!DX7</f>
        <v>$/year</v>
      </c>
      <c r="DY7" s="1165" t="str">
        <f>Prop2021_DUOSTariffs!DY7</f>
        <v>$/year</v>
      </c>
      <c r="DZ7" s="1165" t="str">
        <f>Prop2021_DUOSTariffs!DZ7</f>
        <v>$/year</v>
      </c>
      <c r="EA7" s="1165" t="str">
        <f>Prop2021_DUOSTariffs!EA7</f>
        <v>$/year</v>
      </c>
      <c r="EB7" s="1165" t="str">
        <f>Prop2021_DUOSTariffs!EB7</f>
        <v>$/year</v>
      </c>
      <c r="EC7" s="1165" t="str">
        <f>Prop2021_DUOSTariffs!EC7</f>
        <v>$/year</v>
      </c>
      <c r="ED7" s="1165" t="str">
        <f>Prop2021_DUOSTariffs!ED7</f>
        <v>$/year</v>
      </c>
      <c r="EE7" s="1165" t="str">
        <f>Prop2021_DUOSTariffs!EE7</f>
        <v>$/year</v>
      </c>
      <c r="EF7" s="1165" t="str">
        <f>Prop2021_DUOSTariffs!EF7</f>
        <v>$/year</v>
      </c>
      <c r="EG7" s="1165" t="str">
        <f>Prop2021_DUOSTariffs!EG7</f>
        <v>$/year</v>
      </c>
      <c r="EH7" s="1165" t="str">
        <f>Prop2021_DUOSTariffs!EH7</f>
        <v>$/year</v>
      </c>
      <c r="EI7" s="1165" t="str">
        <f>Prop2021_DUOSTariffs!EI7</f>
        <v>$/year</v>
      </c>
      <c r="EJ7" s="1165" t="str">
        <f>Prop2021_DUOSTariffs!EJ7</f>
        <v>$/year</v>
      </c>
      <c r="EK7" s="1165" t="str">
        <f>Prop2021_DUOSTariffs!EK7</f>
        <v>$/year</v>
      </c>
      <c r="EL7" s="1165" t="str">
        <f>Prop2021_DUOSTariffs!EL7</f>
        <v>$/year</v>
      </c>
      <c r="EM7" s="1165" t="str">
        <f>Prop2021_DUOSTariffs!EM7</f>
        <v>$/year</v>
      </c>
      <c r="EN7" s="1165" t="str">
        <f>Prop2021_DUOSTariffs!EN7</f>
        <v>$/year</v>
      </c>
      <c r="EO7" s="1165" t="str">
        <f>Prop2021_DUOSTariffs!EO7</f>
        <v>$/year</v>
      </c>
      <c r="EP7" s="1165" t="str">
        <f>Prop2021_DUOSTariffs!EP7</f>
        <v>$/year</v>
      </c>
      <c r="EQ7" s="1240" t="str">
        <f>Prop2021_DUOSTariffs!EQ7</f>
        <v>$/year</v>
      </c>
    </row>
    <row r="8" spans="1:147">
      <c r="A8" s="1191"/>
      <c r="B8" s="1230" t="s">
        <v>1403</v>
      </c>
      <c r="C8" s="1230" t="s">
        <v>1403</v>
      </c>
      <c r="D8" s="1230" t="s">
        <v>130</v>
      </c>
      <c r="E8" s="1230" t="s">
        <v>130</v>
      </c>
      <c r="F8" s="1230" t="s">
        <v>249</v>
      </c>
      <c r="G8" s="1230" t="s">
        <v>130</v>
      </c>
      <c r="H8" s="1230" t="s">
        <v>264</v>
      </c>
      <c r="I8" s="1230" t="s">
        <v>639</v>
      </c>
      <c r="J8" s="1225"/>
      <c r="K8" s="1231" t="s">
        <v>222</v>
      </c>
      <c r="L8" s="1117"/>
      <c r="M8" s="1117"/>
      <c r="N8" s="1117"/>
      <c r="O8" s="1117"/>
      <c r="P8" s="1117"/>
      <c r="Q8" s="1117"/>
      <c r="R8" s="1117"/>
      <c r="S8" s="1117"/>
      <c r="T8" s="1117"/>
      <c r="U8" s="1117"/>
      <c r="V8" s="1117"/>
      <c r="W8" s="1117"/>
      <c r="X8" s="1117"/>
      <c r="Y8" s="1117"/>
      <c r="Z8" s="1117"/>
      <c r="AA8" s="1231" t="s">
        <v>222</v>
      </c>
      <c r="AB8" s="1231" t="s">
        <v>222</v>
      </c>
      <c r="AC8" s="1231" t="s">
        <v>222</v>
      </c>
      <c r="AD8" s="1136"/>
      <c r="AE8" s="1136"/>
      <c r="AF8" s="1136"/>
      <c r="AG8" s="1136"/>
      <c r="AH8" s="1136"/>
      <c r="AI8" s="1136"/>
      <c r="AJ8" s="1136"/>
      <c r="AK8" s="1231" t="s">
        <v>222</v>
      </c>
      <c r="AL8" s="1225"/>
      <c r="AM8" s="1256" t="s">
        <v>222</v>
      </c>
      <c r="AN8" s="1655"/>
      <c r="AO8" s="1655"/>
      <c r="AP8" s="1655"/>
      <c r="AQ8" s="1655"/>
      <c r="AR8" s="1655"/>
      <c r="AS8" s="1655"/>
      <c r="AT8" s="1655"/>
      <c r="AU8" s="1655"/>
      <c r="AV8" s="1655"/>
      <c r="AW8" s="1655"/>
      <c r="AX8" s="1655"/>
      <c r="AY8" s="1655"/>
      <c r="AZ8" s="1655"/>
      <c r="BA8" s="1655"/>
      <c r="BB8" s="1655"/>
      <c r="BC8" s="1256" t="s">
        <v>222</v>
      </c>
      <c r="BD8" s="1265" t="s">
        <v>222</v>
      </c>
      <c r="BE8" s="1265" t="s">
        <v>222</v>
      </c>
      <c r="BF8" s="1657"/>
      <c r="BG8" s="1657"/>
      <c r="BH8" s="1657"/>
      <c r="BI8" s="1657"/>
      <c r="BJ8" s="1657"/>
      <c r="BK8" s="1657"/>
      <c r="BL8" s="1657"/>
      <c r="BM8" s="1225"/>
      <c r="BN8" s="1248">
        <v>62</v>
      </c>
      <c r="BO8" s="1117"/>
      <c r="BP8" s="1117"/>
      <c r="BQ8" s="1117"/>
      <c r="BR8" s="1117"/>
      <c r="BS8" s="1117"/>
      <c r="BT8" s="1117"/>
      <c r="BU8" s="1117"/>
      <c r="BV8" s="1117"/>
      <c r="BW8" s="1117"/>
      <c r="BX8" s="1248">
        <v>0</v>
      </c>
      <c r="BY8" s="1248">
        <v>0</v>
      </c>
      <c r="BZ8" s="1248">
        <v>0</v>
      </c>
      <c r="CA8" s="1117"/>
      <c r="CB8" s="1117"/>
      <c r="CC8" s="1117"/>
      <c r="CD8" s="1248">
        <v>4329234.2753587561</v>
      </c>
      <c r="CE8" s="1248">
        <v>1929516817.0166106</v>
      </c>
      <c r="CF8" s="1248">
        <v>1929516817.0166106</v>
      </c>
      <c r="CG8" s="1248">
        <v>1903790316.1342232</v>
      </c>
      <c r="CH8" s="1248">
        <v>0</v>
      </c>
      <c r="CI8" s="1248">
        <v>0</v>
      </c>
      <c r="CJ8" s="1117"/>
      <c r="CK8" s="1117"/>
      <c r="CL8" s="1117"/>
      <c r="CM8" s="1117"/>
      <c r="CN8" s="1225"/>
      <c r="CO8" s="1220">
        <v>1972041.7074364459</v>
      </c>
      <c r="CP8" s="1220">
        <v>0</v>
      </c>
      <c r="CQ8" s="1220">
        <v>0</v>
      </c>
      <c r="CR8" s="1220">
        <v>0</v>
      </c>
      <c r="CS8" s="1220">
        <v>0</v>
      </c>
      <c r="CT8" s="1220">
        <v>0</v>
      </c>
      <c r="CU8" s="1220">
        <v>0</v>
      </c>
      <c r="CV8" s="1220">
        <v>0</v>
      </c>
      <c r="CW8" s="1220">
        <v>0</v>
      </c>
      <c r="CX8" s="1220">
        <v>0</v>
      </c>
      <c r="CY8" s="1220">
        <v>0</v>
      </c>
      <c r="CZ8" s="1220">
        <v>0</v>
      </c>
      <c r="DA8" s="1220">
        <v>0</v>
      </c>
      <c r="DB8" s="1220">
        <v>0</v>
      </c>
      <c r="DC8" s="1220">
        <v>0</v>
      </c>
      <c r="DD8" s="1220">
        <v>0</v>
      </c>
      <c r="DE8" s="1220">
        <v>4769405.3986653006</v>
      </c>
      <c r="DF8" s="1220">
        <v>11171902.370526172</v>
      </c>
      <c r="DG8" s="1220">
        <v>9801945.4304443821</v>
      </c>
      <c r="DH8" s="1220">
        <v>0</v>
      </c>
      <c r="DI8" s="1220">
        <v>0</v>
      </c>
      <c r="DJ8" s="1220">
        <v>0</v>
      </c>
      <c r="DK8" s="1220">
        <v>0</v>
      </c>
      <c r="DL8" s="1220">
        <v>0</v>
      </c>
      <c r="DM8" s="1220">
        <v>0</v>
      </c>
      <c r="DN8" s="1220">
        <v>0</v>
      </c>
      <c r="DO8" s="1196">
        <f t="shared" ref="DO8:DO12" si="3">SUM(CO8:DN8)</f>
        <v>27715294.907072302</v>
      </c>
      <c r="DQ8" s="1220">
        <v>1864923.0095174627</v>
      </c>
      <c r="DR8" s="1220">
        <v>0</v>
      </c>
      <c r="DS8" s="1220">
        <v>0</v>
      </c>
      <c r="DT8" s="1220">
        <v>0</v>
      </c>
      <c r="DU8" s="1220">
        <v>0</v>
      </c>
      <c r="DV8" s="1220">
        <v>0</v>
      </c>
      <c r="DW8" s="1220">
        <v>0</v>
      </c>
      <c r="DX8" s="1220">
        <v>0</v>
      </c>
      <c r="DY8" s="1220">
        <v>0</v>
      </c>
      <c r="DZ8" s="1220">
        <v>0</v>
      </c>
      <c r="EA8" s="1220">
        <v>0</v>
      </c>
      <c r="EB8" s="1220">
        <v>0</v>
      </c>
      <c r="EC8" s="1220">
        <v>0</v>
      </c>
      <c r="ED8" s="1220">
        <v>0</v>
      </c>
      <c r="EE8" s="1220">
        <v>0</v>
      </c>
      <c r="EF8" s="1220">
        <v>0</v>
      </c>
      <c r="EG8" s="1220">
        <v>4745872.6874895124</v>
      </c>
      <c r="EH8" s="1220">
        <v>8277627.1450012578</v>
      </c>
      <c r="EI8" s="1220">
        <v>9570403.4124023877</v>
      </c>
      <c r="EJ8" s="1220">
        <v>0</v>
      </c>
      <c r="EK8" s="1220">
        <v>0</v>
      </c>
      <c r="EL8" s="1220">
        <v>0</v>
      </c>
      <c r="EM8" s="1220">
        <v>0</v>
      </c>
      <c r="EN8" s="1220">
        <v>0</v>
      </c>
      <c r="EO8" s="1220">
        <v>0</v>
      </c>
      <c r="EP8" s="1220">
        <v>0</v>
      </c>
      <c r="EQ8" s="1196">
        <f t="shared" ref="EQ8:EQ12" si="4">SUM(DQ8:EP8)</f>
        <v>24458826.254410621</v>
      </c>
    </row>
    <row r="9" spans="1:147">
      <c r="A9" s="1191"/>
      <c r="B9" s="1230" t="s">
        <v>1404</v>
      </c>
      <c r="C9" s="1230" t="s">
        <v>1403</v>
      </c>
      <c r="D9" s="1230" t="s">
        <v>131</v>
      </c>
      <c r="E9" s="1230" t="s">
        <v>131</v>
      </c>
      <c r="F9" s="1230" t="s">
        <v>249</v>
      </c>
      <c r="G9" s="1230" t="s">
        <v>627</v>
      </c>
      <c r="H9" s="1230" t="s">
        <v>264</v>
      </c>
      <c r="I9" s="1230" t="s">
        <v>639</v>
      </c>
      <c r="J9" s="1225"/>
      <c r="K9" s="1231" t="s">
        <v>222</v>
      </c>
      <c r="L9" s="1117"/>
      <c r="M9" s="1117"/>
      <c r="N9" s="1117"/>
      <c r="O9" s="1117"/>
      <c r="P9" s="1117"/>
      <c r="Q9" s="1117"/>
      <c r="R9" s="1117"/>
      <c r="S9" s="1117"/>
      <c r="T9" s="1117"/>
      <c r="U9" s="1231" t="s">
        <v>222</v>
      </c>
      <c r="V9" s="1117"/>
      <c r="W9" s="1117"/>
      <c r="X9" s="1117"/>
      <c r="Y9" s="1117"/>
      <c r="Z9" s="1117"/>
      <c r="AA9" s="1117"/>
      <c r="AB9" s="1136"/>
      <c r="AC9" s="1136"/>
      <c r="AD9" s="1136"/>
      <c r="AE9" s="1231" t="s">
        <v>222</v>
      </c>
      <c r="AF9" s="1231" t="s">
        <v>222</v>
      </c>
      <c r="AG9" s="1136"/>
      <c r="AH9" s="1136"/>
      <c r="AI9" s="1136"/>
      <c r="AJ9" s="1136"/>
      <c r="AK9" s="1231" t="s">
        <v>222</v>
      </c>
      <c r="AL9" s="1225"/>
      <c r="AM9" s="1256" t="s">
        <v>222</v>
      </c>
      <c r="AN9" s="1655"/>
      <c r="AO9" s="1655"/>
      <c r="AP9" s="1655"/>
      <c r="AQ9" s="1655"/>
      <c r="AR9" s="1655"/>
      <c r="AS9" s="1655"/>
      <c r="AT9" s="1655"/>
      <c r="AU9" s="1655"/>
      <c r="AV9" s="1655"/>
      <c r="AW9" s="1256" t="s">
        <v>222</v>
      </c>
      <c r="AX9" s="1655"/>
      <c r="AY9" s="1655"/>
      <c r="AZ9" s="1655"/>
      <c r="BA9" s="1655"/>
      <c r="BB9" s="1655"/>
      <c r="BC9" s="1655"/>
      <c r="BD9" s="1657"/>
      <c r="BE9" s="1657"/>
      <c r="BF9" s="1657"/>
      <c r="BG9" s="1256" t="s">
        <v>222</v>
      </c>
      <c r="BH9" s="1256" t="s">
        <v>222</v>
      </c>
      <c r="BI9" s="1657"/>
      <c r="BJ9" s="1657"/>
      <c r="BK9" s="1657"/>
      <c r="BL9" s="1657"/>
      <c r="BM9" s="1225"/>
      <c r="BN9" s="1248">
        <v>71</v>
      </c>
      <c r="BO9" s="1117"/>
      <c r="BP9" s="1117"/>
      <c r="BQ9" s="1117"/>
      <c r="BR9" s="1117"/>
      <c r="BS9" s="1117"/>
      <c r="BT9" s="1117"/>
      <c r="BU9" s="1117"/>
      <c r="BV9" s="1117"/>
      <c r="BW9" s="1117"/>
      <c r="BX9" s="1248">
        <v>2473945.7678361679</v>
      </c>
      <c r="BY9" s="1248">
        <v>0</v>
      </c>
      <c r="BZ9" s="1248">
        <v>0</v>
      </c>
      <c r="CA9" s="1117"/>
      <c r="CB9" s="1117"/>
      <c r="CC9" s="1117"/>
      <c r="CD9" s="1248">
        <v>0</v>
      </c>
      <c r="CE9" s="1248">
        <v>0</v>
      </c>
      <c r="CF9" s="1248">
        <v>0</v>
      </c>
      <c r="CG9" s="1248">
        <v>0</v>
      </c>
      <c r="CH9" s="1248">
        <v>543848225.44006813</v>
      </c>
      <c r="CI9" s="1248">
        <v>440107998.3667838</v>
      </c>
      <c r="CJ9" s="1117"/>
      <c r="CK9" s="1117"/>
      <c r="CL9" s="1117"/>
      <c r="CM9" s="1117"/>
      <c r="CN9" s="1225"/>
      <c r="CO9" s="1220">
        <v>5259283.540000001</v>
      </c>
      <c r="CP9" s="1220">
        <v>0</v>
      </c>
      <c r="CQ9" s="1220">
        <v>0</v>
      </c>
      <c r="CR9" s="1220">
        <v>0</v>
      </c>
      <c r="CS9" s="1220">
        <v>0</v>
      </c>
      <c r="CT9" s="1220">
        <v>0</v>
      </c>
      <c r="CU9" s="1220">
        <v>0</v>
      </c>
      <c r="CV9" s="1220">
        <v>0</v>
      </c>
      <c r="CW9" s="1220">
        <v>0</v>
      </c>
      <c r="CX9" s="1220">
        <v>0</v>
      </c>
      <c r="CY9" s="1220">
        <v>3089958.2640273753</v>
      </c>
      <c r="CZ9" s="1220">
        <v>0</v>
      </c>
      <c r="DA9" s="1220">
        <v>0</v>
      </c>
      <c r="DB9" s="1220">
        <v>0</v>
      </c>
      <c r="DC9" s="1220">
        <v>0</v>
      </c>
      <c r="DD9" s="1220">
        <v>0</v>
      </c>
      <c r="DE9" s="1220">
        <v>0</v>
      </c>
      <c r="DF9" s="1220">
        <v>0</v>
      </c>
      <c r="DG9" s="1220">
        <v>0</v>
      </c>
      <c r="DH9" s="1220">
        <v>0</v>
      </c>
      <c r="DI9" s="1220">
        <v>1337264.0615297065</v>
      </c>
      <c r="DJ9" s="1220">
        <v>1082178.0450445386</v>
      </c>
      <c r="DK9" s="1220">
        <v>0</v>
      </c>
      <c r="DL9" s="1220">
        <v>0</v>
      </c>
      <c r="DM9" s="1220">
        <v>0</v>
      </c>
      <c r="DN9" s="1220">
        <v>0</v>
      </c>
      <c r="DO9" s="1196">
        <f t="shared" si="3"/>
        <v>10768683.910601623</v>
      </c>
      <c r="DQ9" s="1220">
        <v>5440447.2749999985</v>
      </c>
      <c r="DR9" s="1220">
        <v>0</v>
      </c>
      <c r="DS9" s="1220">
        <v>0</v>
      </c>
      <c r="DT9" s="1220">
        <v>0</v>
      </c>
      <c r="DU9" s="1220">
        <v>0</v>
      </c>
      <c r="DV9" s="1220">
        <v>0</v>
      </c>
      <c r="DW9" s="1220">
        <v>0</v>
      </c>
      <c r="DX9" s="1220">
        <v>0</v>
      </c>
      <c r="DY9" s="1220">
        <v>0</v>
      </c>
      <c r="DZ9" s="1220">
        <v>0</v>
      </c>
      <c r="EA9" s="1220">
        <v>3253238.6847045617</v>
      </c>
      <c r="EB9" s="1220">
        <v>0</v>
      </c>
      <c r="EC9" s="1220">
        <v>0</v>
      </c>
      <c r="ED9" s="1220">
        <v>0</v>
      </c>
      <c r="EE9" s="1220">
        <v>0</v>
      </c>
      <c r="EF9" s="1220">
        <v>0</v>
      </c>
      <c r="EG9" s="1220">
        <v>0</v>
      </c>
      <c r="EH9" s="1220">
        <v>0</v>
      </c>
      <c r="EI9" s="1220">
        <v>0</v>
      </c>
      <c r="EJ9" s="1220">
        <v>0</v>
      </c>
      <c r="EK9" s="1220">
        <v>746906.86088839045</v>
      </c>
      <c r="EL9" s="1220">
        <v>602808.58547395747</v>
      </c>
      <c r="EM9" s="1220">
        <v>0</v>
      </c>
      <c r="EN9" s="1220">
        <v>0</v>
      </c>
      <c r="EO9" s="1220">
        <v>0</v>
      </c>
      <c r="EP9" s="1220">
        <v>0</v>
      </c>
      <c r="EQ9" s="1196">
        <f t="shared" si="4"/>
        <v>10043401.406066906</v>
      </c>
    </row>
    <row r="10" spans="1:147">
      <c r="A10" s="1191"/>
      <c r="B10" s="1230" t="s">
        <v>1404</v>
      </c>
      <c r="C10" s="1230" t="s">
        <v>1403</v>
      </c>
      <c r="D10" s="1230" t="s">
        <v>131</v>
      </c>
      <c r="E10" s="1230" t="s">
        <v>131</v>
      </c>
      <c r="F10" s="1230" t="s">
        <v>249</v>
      </c>
      <c r="G10" s="1230" t="s">
        <v>218</v>
      </c>
      <c r="H10" s="1230" t="s">
        <v>264</v>
      </c>
      <c r="I10" s="1230" t="s">
        <v>639</v>
      </c>
      <c r="J10" s="1225"/>
      <c r="K10" s="1231" t="s">
        <v>222</v>
      </c>
      <c r="L10" s="1117"/>
      <c r="M10" s="1117"/>
      <c r="N10" s="1117"/>
      <c r="O10" s="1117"/>
      <c r="P10" s="1117"/>
      <c r="Q10" s="1117"/>
      <c r="R10" s="1117"/>
      <c r="S10" s="1117"/>
      <c r="T10" s="1117"/>
      <c r="U10" s="1231" t="s">
        <v>222</v>
      </c>
      <c r="V10" s="1117"/>
      <c r="W10" s="1117"/>
      <c r="X10" s="1117"/>
      <c r="Y10" s="1117"/>
      <c r="Z10" s="1117"/>
      <c r="AA10" s="1117"/>
      <c r="AB10" s="1136"/>
      <c r="AC10" s="1136"/>
      <c r="AD10" s="1136"/>
      <c r="AE10" s="1231" t="s">
        <v>222</v>
      </c>
      <c r="AF10" s="1231" t="s">
        <v>222</v>
      </c>
      <c r="AG10" s="1136"/>
      <c r="AH10" s="1136"/>
      <c r="AI10" s="1136"/>
      <c r="AJ10" s="1136"/>
      <c r="AK10" s="1231" t="s">
        <v>222</v>
      </c>
      <c r="AL10" s="1225"/>
      <c r="AM10" s="1256" t="s">
        <v>222</v>
      </c>
      <c r="AN10" s="1655"/>
      <c r="AO10" s="1655"/>
      <c r="AP10" s="1655"/>
      <c r="AQ10" s="1655"/>
      <c r="AR10" s="1655"/>
      <c r="AS10" s="1655"/>
      <c r="AT10" s="1655"/>
      <c r="AU10" s="1655"/>
      <c r="AV10" s="1655"/>
      <c r="AW10" s="1256" t="s">
        <v>222</v>
      </c>
      <c r="AX10" s="1655"/>
      <c r="AY10" s="1655"/>
      <c r="AZ10" s="1655"/>
      <c r="BA10" s="1655"/>
      <c r="BB10" s="1655"/>
      <c r="BC10" s="1655"/>
      <c r="BD10" s="1657"/>
      <c r="BE10" s="1657"/>
      <c r="BF10" s="1657"/>
      <c r="BG10" s="1256" t="s">
        <v>222</v>
      </c>
      <c r="BH10" s="1256" t="s">
        <v>222</v>
      </c>
      <c r="BI10" s="1657"/>
      <c r="BJ10" s="1657"/>
      <c r="BK10" s="1657"/>
      <c r="BL10" s="1657"/>
      <c r="BM10" s="1225"/>
      <c r="BN10" s="1248">
        <v>13</v>
      </c>
      <c r="BO10" s="1117"/>
      <c r="BP10" s="1117"/>
      <c r="BQ10" s="1117"/>
      <c r="BR10" s="1117"/>
      <c r="BS10" s="1117"/>
      <c r="BT10" s="1117"/>
      <c r="BU10" s="1117"/>
      <c r="BV10" s="1117"/>
      <c r="BW10" s="1117"/>
      <c r="BX10" s="1248">
        <v>4595.780099999999</v>
      </c>
      <c r="BY10" s="1248">
        <v>0</v>
      </c>
      <c r="BZ10" s="1248">
        <v>0</v>
      </c>
      <c r="CA10" s="1117"/>
      <c r="CB10" s="1117"/>
      <c r="CC10" s="1117"/>
      <c r="CD10" s="1248">
        <v>0</v>
      </c>
      <c r="CE10" s="1248">
        <v>0</v>
      </c>
      <c r="CF10" s="1248">
        <v>0</v>
      </c>
      <c r="CG10" s="1248">
        <v>0</v>
      </c>
      <c r="CH10" s="1248">
        <v>205435.27486554507</v>
      </c>
      <c r="CI10" s="1248">
        <v>199743.3553803165</v>
      </c>
      <c r="CJ10" s="1117"/>
      <c r="CK10" s="1117"/>
      <c r="CL10" s="1117"/>
      <c r="CM10" s="1117"/>
      <c r="CN10" s="1225"/>
      <c r="CO10" s="1220">
        <v>0</v>
      </c>
      <c r="CP10" s="1220">
        <v>0</v>
      </c>
      <c r="CQ10" s="1220">
        <v>0</v>
      </c>
      <c r="CR10" s="1220">
        <v>0</v>
      </c>
      <c r="CS10" s="1220">
        <v>0</v>
      </c>
      <c r="CT10" s="1220">
        <v>0</v>
      </c>
      <c r="CU10" s="1220">
        <v>0</v>
      </c>
      <c r="CV10" s="1220">
        <v>0</v>
      </c>
      <c r="CW10" s="1220">
        <v>0</v>
      </c>
      <c r="CX10" s="1220">
        <v>0</v>
      </c>
      <c r="CY10" s="1220">
        <v>5441.4036383999992</v>
      </c>
      <c r="CZ10" s="1220">
        <v>0</v>
      </c>
      <c r="DA10" s="1220">
        <v>0</v>
      </c>
      <c r="DB10" s="1220">
        <v>0</v>
      </c>
      <c r="DC10" s="1220">
        <v>0</v>
      </c>
      <c r="DD10" s="1220">
        <v>0</v>
      </c>
      <c r="DE10" s="1220">
        <v>0</v>
      </c>
      <c r="DF10" s="1220">
        <v>0</v>
      </c>
      <c r="DG10" s="1220">
        <v>0</v>
      </c>
      <c r="DH10" s="1220">
        <v>0</v>
      </c>
      <c r="DI10" s="1220">
        <v>659.2446422514131</v>
      </c>
      <c r="DJ10" s="1220">
        <v>640.97919379218786</v>
      </c>
      <c r="DK10" s="1220">
        <v>0</v>
      </c>
      <c r="DL10" s="1220">
        <v>0</v>
      </c>
      <c r="DM10" s="1220">
        <v>0</v>
      </c>
      <c r="DN10" s="1220">
        <v>0</v>
      </c>
      <c r="DO10" s="1196">
        <f t="shared" si="3"/>
        <v>6741.6274744436005</v>
      </c>
      <c r="DQ10" s="1220">
        <v>0</v>
      </c>
      <c r="DR10" s="1220">
        <v>0</v>
      </c>
      <c r="DS10" s="1220">
        <v>0</v>
      </c>
      <c r="DT10" s="1220">
        <v>0</v>
      </c>
      <c r="DU10" s="1220">
        <v>0</v>
      </c>
      <c r="DV10" s="1220">
        <v>0</v>
      </c>
      <c r="DW10" s="1220">
        <v>0</v>
      </c>
      <c r="DX10" s="1220">
        <v>0</v>
      </c>
      <c r="DY10" s="1220">
        <v>0</v>
      </c>
      <c r="DZ10" s="1220">
        <v>0</v>
      </c>
      <c r="EA10" s="1220">
        <v>6043.4508314999994</v>
      </c>
      <c r="EB10" s="1220">
        <v>0</v>
      </c>
      <c r="EC10" s="1220">
        <v>0</v>
      </c>
      <c r="ED10" s="1220">
        <v>0</v>
      </c>
      <c r="EE10" s="1220">
        <v>0</v>
      </c>
      <c r="EF10" s="1220">
        <v>0</v>
      </c>
      <c r="EG10" s="1220">
        <v>0</v>
      </c>
      <c r="EH10" s="1220">
        <v>0</v>
      </c>
      <c r="EI10" s="1220">
        <v>0</v>
      </c>
      <c r="EJ10" s="1220">
        <v>0</v>
      </c>
      <c r="EK10" s="1220">
        <v>363.50187030674545</v>
      </c>
      <c r="EL10" s="1220">
        <v>353.43045788806444</v>
      </c>
      <c r="EM10" s="1220">
        <v>0</v>
      </c>
      <c r="EN10" s="1220">
        <v>0</v>
      </c>
      <c r="EO10" s="1220">
        <v>0</v>
      </c>
      <c r="EP10" s="1220">
        <v>0</v>
      </c>
      <c r="EQ10" s="1196">
        <f t="shared" si="4"/>
        <v>6760.3831596948094</v>
      </c>
    </row>
    <row r="11" spans="1:147">
      <c r="A11" s="1191"/>
      <c r="B11" s="1230" t="s">
        <v>1404</v>
      </c>
      <c r="C11" s="1230" t="s">
        <v>1403</v>
      </c>
      <c r="D11" s="1230" t="s">
        <v>131</v>
      </c>
      <c r="E11" s="1230" t="s">
        <v>131</v>
      </c>
      <c r="F11" s="1230" t="s">
        <v>249</v>
      </c>
      <c r="G11" s="1230" t="s">
        <v>626</v>
      </c>
      <c r="H11" s="1230" t="s">
        <v>264</v>
      </c>
      <c r="I11" s="1230" t="s">
        <v>639</v>
      </c>
      <c r="J11" s="1225"/>
      <c r="K11" s="1231" t="s">
        <v>222</v>
      </c>
      <c r="L11" s="1117"/>
      <c r="M11" s="1117"/>
      <c r="N11" s="1117"/>
      <c r="O11" s="1117"/>
      <c r="P11" s="1117"/>
      <c r="Q11" s="1117"/>
      <c r="R11" s="1117"/>
      <c r="S11" s="1117"/>
      <c r="T11" s="1117"/>
      <c r="U11" s="1231" t="s">
        <v>222</v>
      </c>
      <c r="V11" s="1117"/>
      <c r="W11" s="1117"/>
      <c r="X11" s="1117"/>
      <c r="Y11" s="1117"/>
      <c r="Z11" s="1117"/>
      <c r="AA11" s="1117"/>
      <c r="AB11" s="1136"/>
      <c r="AC11" s="1136"/>
      <c r="AD11" s="1136"/>
      <c r="AE11" s="1231" t="s">
        <v>222</v>
      </c>
      <c r="AF11" s="1231" t="s">
        <v>222</v>
      </c>
      <c r="AG11" s="1136"/>
      <c r="AH11" s="1136"/>
      <c r="AI11" s="1136"/>
      <c r="AJ11" s="1136"/>
      <c r="AK11" s="1231" t="s">
        <v>222</v>
      </c>
      <c r="AL11" s="1225"/>
      <c r="AM11" s="1256" t="s">
        <v>222</v>
      </c>
      <c r="AN11" s="1655"/>
      <c r="AO11" s="1655"/>
      <c r="AP11" s="1655"/>
      <c r="AQ11" s="1655"/>
      <c r="AR11" s="1655"/>
      <c r="AS11" s="1655"/>
      <c r="AT11" s="1655"/>
      <c r="AU11" s="1655"/>
      <c r="AV11" s="1655"/>
      <c r="AW11" s="1256" t="s">
        <v>222</v>
      </c>
      <c r="AX11" s="1655"/>
      <c r="AY11" s="1655"/>
      <c r="AZ11" s="1655"/>
      <c r="BA11" s="1655"/>
      <c r="BB11" s="1655"/>
      <c r="BC11" s="1655"/>
      <c r="BD11" s="1657"/>
      <c r="BE11" s="1657"/>
      <c r="BF11" s="1657"/>
      <c r="BG11" s="1256" t="s">
        <v>222</v>
      </c>
      <c r="BH11" s="1256" t="s">
        <v>222</v>
      </c>
      <c r="BI11" s="1657"/>
      <c r="BJ11" s="1657"/>
      <c r="BK11" s="1657"/>
      <c r="BL11" s="1657"/>
      <c r="BM11" s="1225"/>
      <c r="BN11" s="1248">
        <v>424</v>
      </c>
      <c r="BO11" s="1117"/>
      <c r="BP11" s="1117"/>
      <c r="BQ11" s="1117"/>
      <c r="BR11" s="1117"/>
      <c r="BS11" s="1117"/>
      <c r="BT11" s="1117"/>
      <c r="BU11" s="1117"/>
      <c r="BV11" s="1117"/>
      <c r="BW11" s="1117"/>
      <c r="BX11" s="1248">
        <v>5959468.9721446987</v>
      </c>
      <c r="BY11" s="1248">
        <v>0</v>
      </c>
      <c r="BZ11" s="1248">
        <v>0</v>
      </c>
      <c r="CA11" s="1117"/>
      <c r="CB11" s="1117"/>
      <c r="CC11" s="1117"/>
      <c r="CD11" s="1248">
        <v>0</v>
      </c>
      <c r="CE11" s="1248">
        <v>0</v>
      </c>
      <c r="CF11" s="1248">
        <v>0</v>
      </c>
      <c r="CG11" s="1248">
        <v>0</v>
      </c>
      <c r="CH11" s="1248">
        <v>1356528985.9560385</v>
      </c>
      <c r="CI11" s="1248">
        <v>1103551626.4797692</v>
      </c>
      <c r="CJ11" s="1117"/>
      <c r="CK11" s="1117"/>
      <c r="CL11" s="1117"/>
      <c r="CM11" s="1117"/>
      <c r="CN11" s="1225"/>
      <c r="CO11" s="1220">
        <v>13989821.834999993</v>
      </c>
      <c r="CP11" s="1220">
        <v>0</v>
      </c>
      <c r="CQ11" s="1220">
        <v>0</v>
      </c>
      <c r="CR11" s="1220">
        <v>0</v>
      </c>
      <c r="CS11" s="1220">
        <v>0</v>
      </c>
      <c r="CT11" s="1220">
        <v>0</v>
      </c>
      <c r="CU11" s="1220">
        <v>0</v>
      </c>
      <c r="CV11" s="1220">
        <v>0</v>
      </c>
      <c r="CW11" s="1220">
        <v>0</v>
      </c>
      <c r="CX11" s="1220">
        <v>0</v>
      </c>
      <c r="CY11" s="1220">
        <v>7443376.746208732</v>
      </c>
      <c r="CZ11" s="1220">
        <v>0</v>
      </c>
      <c r="DA11" s="1220">
        <v>0</v>
      </c>
      <c r="DB11" s="1220">
        <v>0</v>
      </c>
      <c r="DC11" s="1220">
        <v>0</v>
      </c>
      <c r="DD11" s="1220">
        <v>0</v>
      </c>
      <c r="DE11" s="1220">
        <v>0</v>
      </c>
      <c r="DF11" s="1220">
        <v>0</v>
      </c>
      <c r="DG11" s="1220">
        <v>0</v>
      </c>
      <c r="DH11" s="1220">
        <v>0</v>
      </c>
      <c r="DI11" s="1220">
        <v>4353120.3033926878</v>
      </c>
      <c r="DJ11" s="1220">
        <v>3541312.453183942</v>
      </c>
      <c r="DK11" s="1220">
        <v>0</v>
      </c>
      <c r="DL11" s="1220">
        <v>0</v>
      </c>
      <c r="DM11" s="1220">
        <v>0</v>
      </c>
      <c r="DN11" s="1220">
        <v>0</v>
      </c>
      <c r="DO11" s="1196">
        <f t="shared" si="3"/>
        <v>29327631.337785356</v>
      </c>
      <c r="DQ11" s="1220">
        <v>14859210.224999994</v>
      </c>
      <c r="DR11" s="1220">
        <v>0</v>
      </c>
      <c r="DS11" s="1220">
        <v>0</v>
      </c>
      <c r="DT11" s="1220">
        <v>0</v>
      </c>
      <c r="DU11" s="1220">
        <v>0</v>
      </c>
      <c r="DV11" s="1220">
        <v>0</v>
      </c>
      <c r="DW11" s="1220">
        <v>0</v>
      </c>
      <c r="DX11" s="1220">
        <v>0</v>
      </c>
      <c r="DY11" s="1220">
        <v>0</v>
      </c>
      <c r="DZ11" s="1220">
        <v>0</v>
      </c>
      <c r="EA11" s="1220">
        <v>7836701.6983702797</v>
      </c>
      <c r="EB11" s="1220">
        <v>0</v>
      </c>
      <c r="EC11" s="1220">
        <v>0</v>
      </c>
      <c r="ED11" s="1220">
        <v>0</v>
      </c>
      <c r="EE11" s="1220">
        <v>0</v>
      </c>
      <c r="EF11" s="1220">
        <v>0</v>
      </c>
      <c r="EG11" s="1220">
        <v>0</v>
      </c>
      <c r="EH11" s="1220">
        <v>0</v>
      </c>
      <c r="EI11" s="1220">
        <v>0</v>
      </c>
      <c r="EJ11" s="1220">
        <v>0</v>
      </c>
      <c r="EK11" s="1220">
        <v>2400273.3894802714</v>
      </c>
      <c r="EL11" s="1220">
        <v>1952649.4681499593</v>
      </c>
      <c r="EM11" s="1220">
        <v>0</v>
      </c>
      <c r="EN11" s="1220">
        <v>0</v>
      </c>
      <c r="EO11" s="1220">
        <v>0</v>
      </c>
      <c r="EP11" s="1220">
        <v>0</v>
      </c>
      <c r="EQ11" s="1196">
        <f t="shared" si="4"/>
        <v>27048834.781000502</v>
      </c>
    </row>
    <row r="12" spans="1:147">
      <c r="A12" s="1191"/>
      <c r="B12" s="1230" t="s">
        <v>1404</v>
      </c>
      <c r="C12" s="1230" t="s">
        <v>1403</v>
      </c>
      <c r="D12" s="1230" t="s">
        <v>131</v>
      </c>
      <c r="E12" s="1230" t="s">
        <v>131</v>
      </c>
      <c r="F12" s="1230" t="s">
        <v>249</v>
      </c>
      <c r="G12" s="1230">
        <v>7400</v>
      </c>
      <c r="H12" s="1230" t="s">
        <v>264</v>
      </c>
      <c r="I12" s="1230" t="s">
        <v>639</v>
      </c>
      <c r="J12" s="1225"/>
      <c r="K12" s="1117"/>
      <c r="L12" s="1117"/>
      <c r="M12" s="1117"/>
      <c r="N12" s="1117"/>
      <c r="O12" s="1117"/>
      <c r="P12" s="1117"/>
      <c r="Q12" s="1117"/>
      <c r="R12" s="1117"/>
      <c r="S12" s="1117"/>
      <c r="T12" s="1117"/>
      <c r="U12" s="1117"/>
      <c r="V12" s="1231">
        <v>2.3119999999999998</v>
      </c>
      <c r="W12" s="1231">
        <v>0.46239999999999998</v>
      </c>
      <c r="X12" s="1117"/>
      <c r="Y12" s="1117"/>
      <c r="Z12" s="1117"/>
      <c r="AA12" s="1117"/>
      <c r="AB12" s="1136"/>
      <c r="AC12" s="1136"/>
      <c r="AD12" s="1232">
        <v>7.5812023720770397E-3</v>
      </c>
      <c r="AE12" s="1136"/>
      <c r="AF12" s="1136"/>
      <c r="AG12" s="1136"/>
      <c r="AH12" s="1136"/>
      <c r="AI12" s="1136"/>
      <c r="AJ12" s="1136"/>
      <c r="AK12" s="1231" t="s">
        <v>222</v>
      </c>
      <c r="AL12" s="1225"/>
      <c r="AM12" s="1655"/>
      <c r="AN12" s="1655"/>
      <c r="AO12" s="1655"/>
      <c r="AP12" s="1655"/>
      <c r="AQ12" s="1655"/>
      <c r="AR12" s="1655"/>
      <c r="AS12" s="1655"/>
      <c r="AT12" s="1655"/>
      <c r="AU12" s="1655"/>
      <c r="AV12" s="1655"/>
      <c r="AW12" s="1655"/>
      <c r="AX12" s="1256">
        <v>2.569</v>
      </c>
      <c r="AY12" s="1256">
        <v>0.51380000000000003</v>
      </c>
      <c r="AZ12" s="1655"/>
      <c r="BA12" s="1655"/>
      <c r="BB12" s="1655"/>
      <c r="BC12" s="1655"/>
      <c r="BD12" s="1657"/>
      <c r="BE12" s="1657"/>
      <c r="BF12" s="1265">
        <v>5.6806575724574404E-3</v>
      </c>
      <c r="BG12" s="1657"/>
      <c r="BH12" s="1657"/>
      <c r="BI12" s="1657"/>
      <c r="BJ12" s="1657"/>
      <c r="BK12" s="1657"/>
      <c r="BL12" s="1657"/>
      <c r="BM12" s="1225"/>
      <c r="BN12" s="1248">
        <v>169</v>
      </c>
      <c r="BO12" s="1117"/>
      <c r="BP12" s="1117"/>
      <c r="BQ12" s="1117"/>
      <c r="BR12" s="1117"/>
      <c r="BS12" s="1117"/>
      <c r="BT12" s="1117"/>
      <c r="BU12" s="1117"/>
      <c r="BV12" s="1117"/>
      <c r="BW12" s="1117"/>
      <c r="BX12" s="1248">
        <v>0</v>
      </c>
      <c r="BY12" s="1248">
        <v>1391585.3388346143</v>
      </c>
      <c r="BZ12" s="1248">
        <v>23346.373249385997</v>
      </c>
      <c r="CA12" s="1117"/>
      <c r="CB12" s="1117"/>
      <c r="CC12" s="1117"/>
      <c r="CD12" s="1248">
        <v>0</v>
      </c>
      <c r="CE12" s="1248">
        <v>0</v>
      </c>
      <c r="CF12" s="1248">
        <v>0</v>
      </c>
      <c r="CG12" s="1248">
        <v>425550196.02837998</v>
      </c>
      <c r="CH12" s="1248">
        <v>0</v>
      </c>
      <c r="CI12" s="1248">
        <v>0</v>
      </c>
      <c r="CJ12" s="1117"/>
      <c r="CK12" s="1117"/>
      <c r="CL12" s="1117"/>
      <c r="CM12" s="1117"/>
      <c r="CN12" s="1225"/>
      <c r="CO12" s="1220">
        <v>0</v>
      </c>
      <c r="CP12" s="1220">
        <v>0</v>
      </c>
      <c r="CQ12" s="1220">
        <v>0</v>
      </c>
      <c r="CR12" s="1220">
        <v>0</v>
      </c>
      <c r="CS12" s="1220">
        <v>0</v>
      </c>
      <c r="CT12" s="1220">
        <v>0</v>
      </c>
      <c r="CU12" s="1220">
        <v>0</v>
      </c>
      <c r="CV12" s="1220">
        <v>0</v>
      </c>
      <c r="CW12" s="1220">
        <v>0</v>
      </c>
      <c r="CX12" s="1220">
        <v>0</v>
      </c>
      <c r="CY12" s="1220">
        <v>0</v>
      </c>
      <c r="CZ12" s="1220">
        <v>3217345.3033856279</v>
      </c>
      <c r="DA12" s="1220">
        <v>10795.362990516085</v>
      </c>
      <c r="DB12" s="1220">
        <v>0</v>
      </c>
      <c r="DC12" s="1220">
        <v>0</v>
      </c>
      <c r="DD12" s="1220">
        <v>0</v>
      </c>
      <c r="DE12" s="1220">
        <v>0</v>
      </c>
      <c r="DF12" s="1220">
        <v>0</v>
      </c>
      <c r="DG12" s="1220">
        <v>0</v>
      </c>
      <c r="DH12" s="1220">
        <v>3226182.1555682048</v>
      </c>
      <c r="DI12" s="1220">
        <v>0</v>
      </c>
      <c r="DJ12" s="1220">
        <v>0</v>
      </c>
      <c r="DK12" s="1220">
        <v>0</v>
      </c>
      <c r="DL12" s="1220">
        <v>0</v>
      </c>
      <c r="DM12" s="1220">
        <v>0</v>
      </c>
      <c r="DN12" s="1220">
        <v>0</v>
      </c>
      <c r="DO12" s="1196">
        <f t="shared" si="3"/>
        <v>6454322.8219443485</v>
      </c>
      <c r="DQ12" s="1220">
        <v>1839.6</v>
      </c>
      <c r="DR12" s="1220">
        <v>0</v>
      </c>
      <c r="DS12" s="1220">
        <v>0</v>
      </c>
      <c r="DT12" s="1220">
        <v>0</v>
      </c>
      <c r="DU12" s="1220">
        <v>0</v>
      </c>
      <c r="DV12" s="1220">
        <v>0</v>
      </c>
      <c r="DW12" s="1220">
        <v>0</v>
      </c>
      <c r="DX12" s="1220">
        <v>0</v>
      </c>
      <c r="DY12" s="1220">
        <v>0</v>
      </c>
      <c r="DZ12" s="1220">
        <v>0</v>
      </c>
      <c r="EA12" s="1220">
        <v>0</v>
      </c>
      <c r="EB12" s="1220">
        <v>3573042.2978341244</v>
      </c>
      <c r="EC12" s="1220">
        <v>11988.855701934524</v>
      </c>
      <c r="ED12" s="1220">
        <v>0</v>
      </c>
      <c r="EE12" s="1220">
        <v>0</v>
      </c>
      <c r="EF12" s="1220">
        <v>0</v>
      </c>
      <c r="EG12" s="1220">
        <v>0</v>
      </c>
      <c r="EH12" s="1220">
        <v>0</v>
      </c>
      <c r="EI12" s="1220">
        <v>0</v>
      </c>
      <c r="EJ12" s="1220">
        <v>2416011.9985750737</v>
      </c>
      <c r="EK12" s="1220">
        <v>0</v>
      </c>
      <c r="EL12" s="1220">
        <v>0</v>
      </c>
      <c r="EM12" s="1220">
        <v>0</v>
      </c>
      <c r="EN12" s="1220">
        <v>0</v>
      </c>
      <c r="EO12" s="1220">
        <v>0</v>
      </c>
      <c r="EP12" s="1220">
        <v>0</v>
      </c>
      <c r="EQ12" s="1196">
        <f t="shared" si="4"/>
        <v>6002882.7521111332</v>
      </c>
    </row>
    <row r="13" spans="1:147" s="1125" customFormat="1" ht="6" customHeight="1">
      <c r="A13" s="1221"/>
      <c r="B13" s="1221"/>
      <c r="C13" s="1221"/>
      <c r="D13" s="1221"/>
      <c r="E13" s="1221"/>
      <c r="F13" s="1221"/>
      <c r="G13" s="1221"/>
      <c r="H13" s="1221"/>
      <c r="I13" s="1221"/>
      <c r="J13" s="1225"/>
      <c r="K13" s="1221"/>
      <c r="L13" s="1221"/>
      <c r="M13" s="1221"/>
      <c r="N13" s="1221"/>
      <c r="O13" s="1221"/>
      <c r="P13" s="1221"/>
      <c r="Q13" s="1221"/>
      <c r="R13" s="1221"/>
      <c r="S13" s="1221"/>
      <c r="T13" s="1221"/>
      <c r="U13" s="1233"/>
      <c r="V13" s="1233"/>
      <c r="W13" s="1233"/>
      <c r="X13" s="1221"/>
      <c r="Y13" s="1221"/>
      <c r="Z13" s="1221"/>
      <c r="AA13" s="1221"/>
      <c r="AB13" s="1221"/>
      <c r="AC13" s="1221"/>
      <c r="AD13" s="1221"/>
      <c r="AE13" s="1221"/>
      <c r="AF13" s="1221"/>
      <c r="AG13" s="1221"/>
      <c r="AH13" s="1221"/>
      <c r="AI13" s="1221"/>
      <c r="AJ13" s="1221"/>
      <c r="AK13" s="1221"/>
      <c r="AL13" s="1225"/>
      <c r="AM13" s="1257"/>
      <c r="AN13" s="1257"/>
      <c r="AO13" s="1257"/>
      <c r="AP13" s="1257"/>
      <c r="AQ13" s="1257"/>
      <c r="AR13" s="1257"/>
      <c r="AS13" s="1257"/>
      <c r="AT13" s="1257"/>
      <c r="AU13" s="1257"/>
      <c r="AV13" s="1257"/>
      <c r="AW13" s="1257"/>
      <c r="AX13" s="1257"/>
      <c r="AY13" s="1257"/>
      <c r="AZ13" s="1257"/>
      <c r="BA13" s="1257"/>
      <c r="BB13" s="1257"/>
      <c r="BC13" s="1257"/>
      <c r="BD13" s="1266"/>
      <c r="BE13" s="1266"/>
      <c r="BF13" s="1266"/>
      <c r="BG13" s="1266"/>
      <c r="BH13" s="1266"/>
      <c r="BI13" s="1266"/>
      <c r="BJ13" s="1266"/>
      <c r="BK13" s="1266"/>
      <c r="BL13" s="1266"/>
      <c r="BM13" s="1225"/>
      <c r="BN13" s="1221"/>
      <c r="BO13" s="1221"/>
      <c r="BP13" s="1221"/>
      <c r="BQ13" s="1221"/>
      <c r="BR13" s="1221"/>
      <c r="BS13" s="1221"/>
      <c r="BT13" s="1221"/>
      <c r="BU13" s="1221"/>
      <c r="BV13" s="1221"/>
      <c r="BW13" s="1221"/>
      <c r="BX13" s="1221"/>
      <c r="BY13" s="1221"/>
      <c r="BZ13" s="1221"/>
      <c r="CA13" s="1221"/>
      <c r="CB13" s="1221"/>
      <c r="CC13" s="1221"/>
      <c r="CD13" s="1221"/>
      <c r="CE13" s="1221"/>
      <c r="CF13" s="1221"/>
      <c r="CG13" s="1221"/>
      <c r="CH13" s="1221"/>
      <c r="CI13" s="1221"/>
      <c r="CJ13" s="1221"/>
      <c r="CK13" s="1221"/>
      <c r="CL13" s="1221"/>
      <c r="CM13" s="1221"/>
      <c r="CN13" s="1225"/>
      <c r="CO13" s="1221"/>
      <c r="CP13" s="1221"/>
      <c r="CQ13" s="1221"/>
      <c r="CR13" s="1221"/>
      <c r="CS13" s="1221"/>
      <c r="CT13" s="1221"/>
      <c r="CU13" s="1221"/>
      <c r="CV13" s="1221"/>
      <c r="CW13" s="1221"/>
      <c r="CX13" s="1221"/>
      <c r="CY13" s="1221"/>
      <c r="CZ13" s="1221"/>
      <c r="DA13" s="1221"/>
      <c r="DB13" s="1221"/>
      <c r="DC13" s="1221"/>
      <c r="DD13" s="1221"/>
      <c r="DE13" s="1221"/>
      <c r="DF13" s="1221"/>
      <c r="DG13" s="1221"/>
      <c r="DH13" s="1221"/>
      <c r="DI13" s="1221"/>
      <c r="DJ13" s="1221"/>
      <c r="DK13" s="1221"/>
      <c r="DL13" s="1221"/>
      <c r="DM13" s="1221"/>
      <c r="DN13" s="1221"/>
      <c r="DO13" s="1221"/>
      <c r="DQ13" s="1221"/>
      <c r="DR13" s="1221"/>
      <c r="DS13" s="1221"/>
      <c r="DT13" s="1221"/>
      <c r="DU13" s="1221"/>
      <c r="DV13" s="1221"/>
      <c r="DW13" s="1221"/>
      <c r="DX13" s="1221"/>
      <c r="DY13" s="1221"/>
      <c r="DZ13" s="1221"/>
      <c r="EA13" s="1221"/>
      <c r="EB13" s="1221"/>
      <c r="EC13" s="1221"/>
      <c r="ED13" s="1221"/>
      <c r="EE13" s="1221"/>
      <c r="EF13" s="1221"/>
      <c r="EG13" s="1221"/>
      <c r="EH13" s="1221"/>
      <c r="EI13" s="1221"/>
      <c r="EJ13" s="1221"/>
      <c r="EK13" s="1221"/>
      <c r="EL13" s="1221"/>
      <c r="EM13" s="1221"/>
      <c r="EN13" s="1221"/>
      <c r="EO13" s="1221"/>
      <c r="EP13" s="1221"/>
      <c r="EQ13" s="1221"/>
    </row>
    <row r="14" spans="1:147">
      <c r="A14" s="1191">
        <f>Prop2021_DUOSTariffs!A14</f>
        <v>0</v>
      </c>
      <c r="B14" s="1230" t="str">
        <f>Prop2021_DUOSTariffs!B14</f>
        <v>Demand Large</v>
      </c>
      <c r="C14" s="1230" t="s">
        <v>113</v>
      </c>
      <c r="D14" s="1234" t="str">
        <f>Prop2021_DUOSTariffs!D14</f>
        <v>SAC</v>
      </c>
      <c r="E14" s="1234" t="str">
        <f>Prop2021_DUOSTariffs!E14</f>
        <v>SACL</v>
      </c>
      <c r="F14" s="1234" t="str">
        <f>Prop2021_DUOSTariffs!F14</f>
        <v>South East</v>
      </c>
      <c r="G14" s="1234" t="str">
        <f>Prop2021_DUOSTariffs!G14</f>
        <v>8100</v>
      </c>
      <c r="H14" s="1230" t="s">
        <v>264</v>
      </c>
      <c r="I14" s="1234" t="s">
        <v>639</v>
      </c>
      <c r="J14" s="1225"/>
      <c r="K14" s="1269">
        <v>5.6847000460860002</v>
      </c>
      <c r="L14" s="1117"/>
      <c r="M14" s="1117"/>
      <c r="N14" s="1117"/>
      <c r="O14" s="1117"/>
      <c r="P14" s="1117"/>
      <c r="Q14" s="1117"/>
      <c r="R14" s="1117"/>
      <c r="S14" s="1117"/>
      <c r="T14" s="1117"/>
      <c r="U14" s="1269">
        <v>2.8562957709300001</v>
      </c>
      <c r="V14" s="1117"/>
      <c r="W14" s="1117"/>
      <c r="X14" s="1117"/>
      <c r="Y14" s="1117"/>
      <c r="Z14" s="1117"/>
      <c r="AA14" s="1117"/>
      <c r="AB14" s="1136"/>
      <c r="AC14" s="1136"/>
      <c r="AD14" s="1262">
        <v>2.2481846525315499E-3</v>
      </c>
      <c r="AE14" s="1136"/>
      <c r="AF14" s="1136"/>
      <c r="AG14" s="1136"/>
      <c r="AH14" s="1136"/>
      <c r="AI14" s="1136"/>
      <c r="AJ14" s="1136"/>
      <c r="AK14" s="1117"/>
      <c r="AL14" s="1225"/>
      <c r="AM14" s="1256">
        <v>5.6361726000000001</v>
      </c>
      <c r="AN14" s="1655"/>
      <c r="AO14" s="1655"/>
      <c r="AP14" s="1655"/>
      <c r="AQ14" s="1655"/>
      <c r="AR14" s="1655"/>
      <c r="AS14" s="1655"/>
      <c r="AT14" s="1655"/>
      <c r="AU14" s="1655"/>
      <c r="AV14" s="1655"/>
      <c r="AW14" s="1256">
        <v>2.8319130000000001</v>
      </c>
      <c r="AX14" s="1655"/>
      <c r="AY14" s="1655"/>
      <c r="AZ14" s="1655"/>
      <c r="BA14" s="1655"/>
      <c r="BB14" s="1655"/>
      <c r="BC14" s="1655"/>
      <c r="BD14" s="1657"/>
      <c r="BE14" s="1657"/>
      <c r="BF14" s="1265">
        <v>1.6156017578706297E-3</v>
      </c>
      <c r="BG14" s="1657"/>
      <c r="BH14" s="1657"/>
      <c r="BI14" s="1657"/>
      <c r="BJ14" s="1657"/>
      <c r="BK14" s="1657"/>
      <c r="BL14" s="1657"/>
      <c r="BM14" s="1225"/>
      <c r="BN14" s="1270">
        <v>721</v>
      </c>
      <c r="BO14" s="1129"/>
      <c r="BP14" s="1129"/>
      <c r="BQ14" s="1129"/>
      <c r="BR14" s="1129"/>
      <c r="BS14" s="1129"/>
      <c r="BT14" s="1129"/>
      <c r="BU14" s="1129"/>
      <c r="BV14" s="1129"/>
      <c r="BW14" s="1129"/>
      <c r="BX14" s="1272">
        <v>3211064.2503295648</v>
      </c>
      <c r="BY14" s="1129"/>
      <c r="BZ14" s="1129"/>
      <c r="CA14" s="1129"/>
      <c r="CB14" s="1129"/>
      <c r="CC14" s="1129"/>
      <c r="CD14" s="1129"/>
      <c r="CE14" s="1129"/>
      <c r="CF14" s="1129"/>
      <c r="CG14" s="1272">
        <v>1181637724.4125111</v>
      </c>
      <c r="CH14" s="1129"/>
      <c r="CI14" s="1129"/>
      <c r="CJ14" s="1129"/>
      <c r="CK14" s="1129"/>
      <c r="CL14" s="1129"/>
      <c r="CM14" s="1129"/>
      <c r="CN14" s="1225"/>
      <c r="CO14" s="1220">
        <f t="shared" ref="CO14:CX16" si="5">K14*BN14*CO$42</f>
        <v>1496014.0876282223</v>
      </c>
      <c r="CP14" s="1220">
        <f t="shared" si="5"/>
        <v>0</v>
      </c>
      <c r="CQ14" s="1220">
        <f t="shared" si="5"/>
        <v>0</v>
      </c>
      <c r="CR14" s="1220">
        <f t="shared" si="5"/>
        <v>0</v>
      </c>
      <c r="CS14" s="1220">
        <f t="shared" si="5"/>
        <v>0</v>
      </c>
      <c r="CT14" s="1220">
        <f t="shared" si="5"/>
        <v>0</v>
      </c>
      <c r="CU14" s="1220">
        <f t="shared" si="5"/>
        <v>0</v>
      </c>
      <c r="CV14" s="1220">
        <f t="shared" si="5"/>
        <v>0</v>
      </c>
      <c r="CW14" s="1220">
        <f t="shared" si="5"/>
        <v>0</v>
      </c>
      <c r="CX14" s="1220">
        <f t="shared" si="5"/>
        <v>0</v>
      </c>
      <c r="CY14" s="1220">
        <f t="shared" ref="CY14:DH16" si="6">U14*BX14*CY$42</f>
        <v>9171749.2384008467</v>
      </c>
      <c r="CZ14" s="1220">
        <f t="shared" si="6"/>
        <v>0</v>
      </c>
      <c r="DA14" s="1220">
        <f t="shared" si="6"/>
        <v>0</v>
      </c>
      <c r="DB14" s="1220">
        <f t="shared" si="6"/>
        <v>0</v>
      </c>
      <c r="DC14" s="1220">
        <f t="shared" si="6"/>
        <v>0</v>
      </c>
      <c r="DD14" s="1220">
        <f t="shared" si="6"/>
        <v>0</v>
      </c>
      <c r="DE14" s="1220">
        <f t="shared" si="6"/>
        <v>0</v>
      </c>
      <c r="DF14" s="1220">
        <f t="shared" si="6"/>
        <v>0</v>
      </c>
      <c r="DG14" s="1220">
        <f t="shared" si="6"/>
        <v>0</v>
      </c>
      <c r="DH14" s="1220">
        <f t="shared" si="6"/>
        <v>2656539.7968765125</v>
      </c>
      <c r="DI14" s="1220">
        <f t="shared" ref="DI14:DR16" si="7">AE14*CH14*DI$42</f>
        <v>0</v>
      </c>
      <c r="DJ14" s="1220">
        <f t="shared" si="7"/>
        <v>0</v>
      </c>
      <c r="DK14" s="1220">
        <f t="shared" si="7"/>
        <v>0</v>
      </c>
      <c r="DL14" s="1220">
        <f t="shared" si="7"/>
        <v>0</v>
      </c>
      <c r="DM14" s="1220">
        <f t="shared" si="7"/>
        <v>0</v>
      </c>
      <c r="DN14" s="1220">
        <f t="shared" si="7"/>
        <v>0</v>
      </c>
      <c r="DO14" s="1241">
        <f t="shared" ref="DO14:DO20" si="8">SUM(CO14:DN14)</f>
        <v>13324303.122905582</v>
      </c>
      <c r="DQ14" s="1220">
        <f t="shared" ref="DQ14:DQ20" si="9">AM14*$BN14*DQ$42</f>
        <v>1483243.362279</v>
      </c>
      <c r="DR14" s="1220">
        <f t="shared" ref="DR14:DR20" si="10">AN14*$BO14*DR$42</f>
        <v>0</v>
      </c>
      <c r="DS14" s="1220">
        <f t="shared" ref="DS14:DS20" si="11">AO14*$BP14*DS$42</f>
        <v>0</v>
      </c>
      <c r="DT14" s="1220">
        <f t="shared" ref="DT14:DT20" si="12">AP14*$BQ14*DT$42</f>
        <v>0</v>
      </c>
      <c r="DU14" s="1220">
        <f t="shared" ref="DU14:DU20" si="13">AQ14*$BR14*DU$42</f>
        <v>0</v>
      </c>
      <c r="DV14" s="1220">
        <f t="shared" ref="DV14:DV20" si="14">AR14*$BS14*DV$42</f>
        <v>0</v>
      </c>
      <c r="DW14" s="1220">
        <f t="shared" ref="DW14:DW20" si="15">AS14*$BT14*DW$42</f>
        <v>0</v>
      </c>
      <c r="DX14" s="1220">
        <f t="shared" ref="DX14:DX20" si="16">AT14*$BU14*DX$42</f>
        <v>0</v>
      </c>
      <c r="DY14" s="1220">
        <f t="shared" ref="DY14:DY20" si="17">AU14*$BV14*DY$42</f>
        <v>0</v>
      </c>
      <c r="DZ14" s="1220">
        <f t="shared" ref="DZ14:DZ20" si="18">AV14*$BW14*DZ$42</f>
        <v>0</v>
      </c>
      <c r="EA14" s="1220">
        <f t="shared" ref="EA14:EA20" si="19">AW14*$BX14*EA$42</f>
        <v>9093454.5943435486</v>
      </c>
      <c r="EB14" s="1220">
        <f t="shared" ref="EB14:EB20" si="20">AX14*$BY14*EB$42</f>
        <v>0</v>
      </c>
      <c r="EC14" s="1220">
        <f t="shared" ref="EC14:EC20" si="21">AY14*$BZ14*EC$42</f>
        <v>0</v>
      </c>
      <c r="ED14" s="1220">
        <f t="shared" ref="ED14:ED20" si="22">AZ14*$CA14*ED$42</f>
        <v>0</v>
      </c>
      <c r="EE14" s="1220">
        <f t="shared" ref="EE14:EE20" si="23">BA14*$CB14*EE$42</f>
        <v>0</v>
      </c>
      <c r="EF14" s="1220">
        <f t="shared" ref="EF14:EF20" si="24">BB14*$CC14*EF$42</f>
        <v>0</v>
      </c>
      <c r="EG14" s="1220">
        <f t="shared" ref="EG14:EG20" si="25">BC14*$CD14*EG$42</f>
        <v>0</v>
      </c>
      <c r="EH14" s="1220">
        <f t="shared" ref="EH14:EH20" si="26">BD14*$CE14*EH$42</f>
        <v>0</v>
      </c>
      <c r="EI14" s="1220">
        <f t="shared" ref="EI14:EI20" si="27">BE14*$CF14*EI$42</f>
        <v>0</v>
      </c>
      <c r="EJ14" s="1220">
        <f t="shared" ref="EJ14:EJ20" si="28">BF14*$CG14*EJ$42</f>
        <v>1909055.9847271037</v>
      </c>
      <c r="EK14" s="1220">
        <f t="shared" ref="EK14:EK20" si="29">BG14*$CH14*EK$42</f>
        <v>0</v>
      </c>
      <c r="EL14" s="1220">
        <f t="shared" ref="EL14:EL20" si="30">BH14*$CI14*EL$42</f>
        <v>0</v>
      </c>
      <c r="EM14" s="1220">
        <f t="shared" ref="EM14:EM20" si="31">BI14*$CJ14*EM$42</f>
        <v>0</v>
      </c>
      <c r="EN14" s="1220">
        <f t="shared" ref="EN14:EN20" si="32">BJ14*$CK14*EN$42</f>
        <v>0</v>
      </c>
      <c r="EO14" s="1220">
        <f t="shared" ref="EO14:EO20" si="33">BK14*$CL14*EO$42</f>
        <v>0</v>
      </c>
      <c r="EP14" s="1220">
        <f t="shared" ref="EP14:EP20" si="34">BL14*$CM14*EP$42</f>
        <v>0</v>
      </c>
      <c r="EQ14" s="1241">
        <f t="shared" ref="EQ14:EQ16" si="35">SUM(DQ14:EP14)</f>
        <v>12485753.941349652</v>
      </c>
    </row>
    <row r="15" spans="1:147">
      <c r="A15" s="1191">
        <f>Prop2021_DUOSTariffs!A15</f>
        <v>0</v>
      </c>
      <c r="B15" s="1230" t="str">
        <f>Prop2021_DUOSTariffs!B15</f>
        <v>Demand Small</v>
      </c>
      <c r="C15" s="1230" t="s">
        <v>114</v>
      </c>
      <c r="D15" s="1234" t="str">
        <f>Prop2021_DUOSTariffs!D15</f>
        <v>SAC</v>
      </c>
      <c r="E15" s="1234" t="str">
        <f>Prop2021_DUOSTariffs!E15</f>
        <v>SACL</v>
      </c>
      <c r="F15" s="1234" t="str">
        <f>Prop2021_DUOSTariffs!F15</f>
        <v>South East</v>
      </c>
      <c r="G15" s="1234" t="str">
        <f>Prop2021_DUOSTariffs!G15</f>
        <v>8300</v>
      </c>
      <c r="H15" s="1230" t="s">
        <v>264</v>
      </c>
      <c r="I15" s="1234" t="s">
        <v>639</v>
      </c>
      <c r="J15" s="1225"/>
      <c r="K15" s="1269">
        <v>1.3821785683560002</v>
      </c>
      <c r="L15" s="1117"/>
      <c r="M15" s="1117"/>
      <c r="N15" s="1117"/>
      <c r="O15" s="1117"/>
      <c r="P15" s="1117"/>
      <c r="Q15" s="1117"/>
      <c r="R15" s="1117"/>
      <c r="S15" s="1117"/>
      <c r="T15" s="1117"/>
      <c r="U15" s="1269">
        <v>2.7643571367120003</v>
      </c>
      <c r="V15" s="1117"/>
      <c r="W15" s="1117"/>
      <c r="X15" s="1117"/>
      <c r="Y15" s="1117"/>
      <c r="Z15" s="1117"/>
      <c r="AA15" s="1117"/>
      <c r="AB15" s="1136"/>
      <c r="AC15" s="1136"/>
      <c r="AD15" s="1262">
        <v>4.8073120431515719E-3</v>
      </c>
      <c r="AE15" s="1136"/>
      <c r="AF15" s="1136"/>
      <c r="AG15" s="1136"/>
      <c r="AH15" s="1136"/>
      <c r="AI15" s="1136"/>
      <c r="AJ15" s="1136"/>
      <c r="AK15" s="1117"/>
      <c r="AL15" s="1225"/>
      <c r="AM15" s="1256">
        <v>1.3703796000000001</v>
      </c>
      <c r="AN15" s="1655"/>
      <c r="AO15" s="1655"/>
      <c r="AP15" s="1655"/>
      <c r="AQ15" s="1655"/>
      <c r="AR15" s="1655"/>
      <c r="AS15" s="1655"/>
      <c r="AT15" s="1655"/>
      <c r="AU15" s="1655"/>
      <c r="AV15" s="1655"/>
      <c r="AW15" s="1256">
        <v>2.7407592000000003</v>
      </c>
      <c r="AX15" s="1655"/>
      <c r="AY15" s="1655"/>
      <c r="AZ15" s="1655"/>
      <c r="BA15" s="1655"/>
      <c r="BB15" s="1655"/>
      <c r="BC15" s="1655"/>
      <c r="BD15" s="1657"/>
      <c r="BE15" s="1657"/>
      <c r="BF15" s="1265">
        <v>4.0129663235351967E-3</v>
      </c>
      <c r="BG15" s="1657"/>
      <c r="BH15" s="1657"/>
      <c r="BI15" s="1657"/>
      <c r="BJ15" s="1657"/>
      <c r="BK15" s="1657"/>
      <c r="BL15" s="1657"/>
      <c r="BM15" s="1225"/>
      <c r="BN15" s="1270">
        <v>8228.35</v>
      </c>
      <c r="BO15" s="1129"/>
      <c r="BP15" s="1129"/>
      <c r="BQ15" s="1129"/>
      <c r="BR15" s="1129"/>
      <c r="BS15" s="1129"/>
      <c r="BT15" s="1129"/>
      <c r="BU15" s="1129"/>
      <c r="BV15" s="1129"/>
      <c r="BW15" s="1129"/>
      <c r="BX15" s="1272">
        <v>9084410.30427045</v>
      </c>
      <c r="BY15" s="1129"/>
      <c r="BZ15" s="1129"/>
      <c r="CA15" s="1129"/>
      <c r="CB15" s="1129"/>
      <c r="CC15" s="1129"/>
      <c r="CD15" s="1129"/>
      <c r="CE15" s="1129"/>
      <c r="CF15" s="1129"/>
      <c r="CG15" s="1272">
        <v>3236797499.0677876</v>
      </c>
      <c r="CH15" s="1129"/>
      <c r="CI15" s="1129"/>
      <c r="CJ15" s="1129"/>
      <c r="CK15" s="1129"/>
      <c r="CL15" s="1129"/>
      <c r="CM15" s="1129"/>
      <c r="CN15" s="1225"/>
      <c r="CO15" s="1220">
        <f t="shared" si="5"/>
        <v>4151162.8933702148</v>
      </c>
      <c r="CP15" s="1220">
        <f t="shared" si="5"/>
        <v>0</v>
      </c>
      <c r="CQ15" s="1220">
        <f t="shared" si="5"/>
        <v>0</v>
      </c>
      <c r="CR15" s="1220">
        <f t="shared" si="5"/>
        <v>0</v>
      </c>
      <c r="CS15" s="1220">
        <f t="shared" si="5"/>
        <v>0</v>
      </c>
      <c r="CT15" s="1220">
        <f t="shared" si="5"/>
        <v>0</v>
      </c>
      <c r="CU15" s="1220">
        <f t="shared" si="5"/>
        <v>0</v>
      </c>
      <c r="CV15" s="1220">
        <f t="shared" si="5"/>
        <v>0</v>
      </c>
      <c r="CW15" s="1220">
        <f t="shared" si="5"/>
        <v>0</v>
      </c>
      <c r="CX15" s="1220">
        <f t="shared" si="5"/>
        <v>0</v>
      </c>
      <c r="CY15" s="1220">
        <f t="shared" si="6"/>
        <v>25112554.457430054</v>
      </c>
      <c r="CZ15" s="1220">
        <f t="shared" si="6"/>
        <v>0</v>
      </c>
      <c r="DA15" s="1220">
        <f t="shared" si="6"/>
        <v>0</v>
      </c>
      <c r="DB15" s="1220">
        <f t="shared" si="6"/>
        <v>0</v>
      </c>
      <c r="DC15" s="1220">
        <f t="shared" si="6"/>
        <v>0</v>
      </c>
      <c r="DD15" s="1220">
        <f t="shared" si="6"/>
        <v>0</v>
      </c>
      <c r="DE15" s="1220">
        <f t="shared" si="6"/>
        <v>0</v>
      </c>
      <c r="DF15" s="1220">
        <f t="shared" si="6"/>
        <v>0</v>
      </c>
      <c r="DG15" s="1220">
        <f t="shared" si="6"/>
        <v>0</v>
      </c>
      <c r="DH15" s="1220">
        <f t="shared" si="6"/>
        <v>15560295.598511465</v>
      </c>
      <c r="DI15" s="1220">
        <f t="shared" si="7"/>
        <v>0</v>
      </c>
      <c r="DJ15" s="1220">
        <f t="shared" si="7"/>
        <v>0</v>
      </c>
      <c r="DK15" s="1220">
        <f t="shared" si="7"/>
        <v>0</v>
      </c>
      <c r="DL15" s="1220">
        <f t="shared" si="7"/>
        <v>0</v>
      </c>
      <c r="DM15" s="1220">
        <f t="shared" si="7"/>
        <v>0</v>
      </c>
      <c r="DN15" s="1220">
        <f t="shared" si="7"/>
        <v>0</v>
      </c>
      <c r="DO15" s="1196">
        <f t="shared" si="8"/>
        <v>44824012.949311733</v>
      </c>
      <c r="DQ15" s="1220">
        <f t="shared" si="9"/>
        <v>4115726.4883059002</v>
      </c>
      <c r="DR15" s="1220">
        <f t="shared" si="10"/>
        <v>0</v>
      </c>
      <c r="DS15" s="1220">
        <f t="shared" si="11"/>
        <v>0</v>
      </c>
      <c r="DT15" s="1220">
        <f t="shared" si="12"/>
        <v>0</v>
      </c>
      <c r="DU15" s="1220">
        <f t="shared" si="13"/>
        <v>0</v>
      </c>
      <c r="DV15" s="1220">
        <f t="shared" si="14"/>
        <v>0</v>
      </c>
      <c r="DW15" s="1220">
        <f t="shared" si="15"/>
        <v>0</v>
      </c>
      <c r="DX15" s="1220">
        <f t="shared" si="16"/>
        <v>0</v>
      </c>
      <c r="DY15" s="1220">
        <f t="shared" si="17"/>
        <v>0</v>
      </c>
      <c r="DZ15" s="1220">
        <f t="shared" si="18"/>
        <v>0</v>
      </c>
      <c r="EA15" s="1220">
        <f t="shared" si="19"/>
        <v>24898181.118004039</v>
      </c>
      <c r="EB15" s="1220">
        <f t="shared" si="20"/>
        <v>0</v>
      </c>
      <c r="EC15" s="1220">
        <f t="shared" si="21"/>
        <v>0</v>
      </c>
      <c r="ED15" s="1220">
        <f t="shared" si="22"/>
        <v>0</v>
      </c>
      <c r="EE15" s="1220">
        <f t="shared" si="23"/>
        <v>0</v>
      </c>
      <c r="EF15" s="1220">
        <f t="shared" si="24"/>
        <v>0</v>
      </c>
      <c r="EG15" s="1220">
        <f t="shared" si="25"/>
        <v>0</v>
      </c>
      <c r="EH15" s="1220">
        <f t="shared" si="26"/>
        <v>0</v>
      </c>
      <c r="EI15" s="1220">
        <f t="shared" si="27"/>
        <v>0</v>
      </c>
      <c r="EJ15" s="1220">
        <f t="shared" si="28"/>
        <v>12989159.359861979</v>
      </c>
      <c r="EK15" s="1220">
        <f t="shared" si="29"/>
        <v>0</v>
      </c>
      <c r="EL15" s="1220">
        <f t="shared" si="30"/>
        <v>0</v>
      </c>
      <c r="EM15" s="1220">
        <f t="shared" si="31"/>
        <v>0</v>
      </c>
      <c r="EN15" s="1220">
        <f t="shared" si="32"/>
        <v>0</v>
      </c>
      <c r="EO15" s="1220">
        <f t="shared" si="33"/>
        <v>0</v>
      </c>
      <c r="EP15" s="1220">
        <f t="shared" si="34"/>
        <v>0</v>
      </c>
      <c r="EQ15" s="1196">
        <f t="shared" si="35"/>
        <v>42003066.96617192</v>
      </c>
    </row>
    <row r="16" spans="1:147">
      <c r="A16" s="1191">
        <f>Prop2021_DUOSTariffs!A16</f>
        <v>0</v>
      </c>
      <c r="B16" s="1230" t="str">
        <f>Prop2021_DUOSTariffs!B16</f>
        <v>Demand ToU LV</v>
      </c>
      <c r="C16" s="1230" t="s">
        <v>219</v>
      </c>
      <c r="D16" s="1234" t="str">
        <f>Prop2021_DUOSTariffs!D16</f>
        <v>SAC</v>
      </c>
      <c r="E16" s="1234" t="str">
        <f>Prop2021_DUOSTariffs!E16</f>
        <v>SACL</v>
      </c>
      <c r="F16" s="1234" t="str">
        <f>Prop2021_DUOSTariffs!F16</f>
        <v>South East</v>
      </c>
      <c r="G16" s="1234" t="str">
        <f>Prop2021_DUOSTariffs!G16</f>
        <v>7200</v>
      </c>
      <c r="H16" s="1230" t="s">
        <v>264</v>
      </c>
      <c r="I16" s="1234" t="s">
        <v>639</v>
      </c>
      <c r="J16" s="1225"/>
      <c r="K16" s="1269">
        <v>0</v>
      </c>
      <c r="L16" s="1117"/>
      <c r="M16" s="1117"/>
      <c r="N16" s="1117"/>
      <c r="O16" s="1117"/>
      <c r="P16" s="1117"/>
      <c r="Q16" s="1117"/>
      <c r="R16" s="1117"/>
      <c r="S16" s="1117"/>
      <c r="T16" s="1117"/>
      <c r="U16" s="1117"/>
      <c r="V16" s="1269">
        <v>2.8562957709300001</v>
      </c>
      <c r="W16" s="1269">
        <v>0.57125915418600004</v>
      </c>
      <c r="X16" s="1117"/>
      <c r="Y16" s="1117"/>
      <c r="Z16" s="1117"/>
      <c r="AA16" s="1117"/>
      <c r="AB16" s="1136"/>
      <c r="AC16" s="1136"/>
      <c r="AD16" s="1262">
        <v>5.4311526545205461E-3</v>
      </c>
      <c r="AE16" s="1136"/>
      <c r="AF16" s="1136"/>
      <c r="AG16" s="1136"/>
      <c r="AH16" s="1136"/>
      <c r="AI16" s="1136"/>
      <c r="AJ16" s="1136"/>
      <c r="AK16" s="1117"/>
      <c r="AL16" s="1225"/>
      <c r="AM16" s="1256">
        <v>0</v>
      </c>
      <c r="AN16" s="1655"/>
      <c r="AO16" s="1655"/>
      <c r="AP16" s="1655"/>
      <c r="AQ16" s="1655"/>
      <c r="AR16" s="1655"/>
      <c r="AS16" s="1655"/>
      <c r="AT16" s="1655"/>
      <c r="AU16" s="1655"/>
      <c r="AV16" s="1655"/>
      <c r="AW16" s="1655"/>
      <c r="AX16" s="1256">
        <v>2.8319130000000001</v>
      </c>
      <c r="AY16" s="1256">
        <v>0.56638260000000007</v>
      </c>
      <c r="AZ16" s="1655"/>
      <c r="BA16" s="1655"/>
      <c r="BB16" s="1655"/>
      <c r="BC16" s="1655"/>
      <c r="BD16" s="1657"/>
      <c r="BE16" s="1657"/>
      <c r="BF16" s="1265">
        <v>4.5769631713531165E-3</v>
      </c>
      <c r="BG16" s="1657"/>
      <c r="BH16" s="1657"/>
      <c r="BI16" s="1657"/>
      <c r="BJ16" s="1657"/>
      <c r="BK16" s="1657"/>
      <c r="BL16" s="1657"/>
      <c r="BM16" s="1225"/>
      <c r="BN16" s="1270">
        <v>3856.6499999999996</v>
      </c>
      <c r="BO16" s="1129"/>
      <c r="BP16" s="1129"/>
      <c r="BQ16" s="1129"/>
      <c r="BR16" s="1129"/>
      <c r="BS16" s="1129"/>
      <c r="BT16" s="1129"/>
      <c r="BU16" s="1129"/>
      <c r="BV16" s="1129"/>
      <c r="BW16" s="1129"/>
      <c r="BX16" s="1129"/>
      <c r="BY16" s="1272">
        <v>4594359.8182017859</v>
      </c>
      <c r="BZ16" s="1272">
        <v>1435341.2271102529</v>
      </c>
      <c r="CA16" s="1129"/>
      <c r="CB16" s="1129"/>
      <c r="CC16" s="1129"/>
      <c r="CD16" s="1129"/>
      <c r="CE16" s="1129"/>
      <c r="CF16" s="1129"/>
      <c r="CG16" s="1272">
        <v>1480232560.033016</v>
      </c>
      <c r="CH16" s="1129"/>
      <c r="CI16" s="1129"/>
      <c r="CJ16" s="1129"/>
      <c r="CK16" s="1129"/>
      <c r="CL16" s="1129"/>
      <c r="CM16" s="1129"/>
      <c r="CN16" s="1225"/>
      <c r="CO16" s="1220">
        <f t="shared" si="5"/>
        <v>0</v>
      </c>
      <c r="CP16" s="1220">
        <f t="shared" si="5"/>
        <v>0</v>
      </c>
      <c r="CQ16" s="1220">
        <f t="shared" si="5"/>
        <v>0</v>
      </c>
      <c r="CR16" s="1220">
        <f t="shared" si="5"/>
        <v>0</v>
      </c>
      <c r="CS16" s="1220">
        <f t="shared" si="5"/>
        <v>0</v>
      </c>
      <c r="CT16" s="1220">
        <f t="shared" si="5"/>
        <v>0</v>
      </c>
      <c r="CU16" s="1220">
        <f t="shared" si="5"/>
        <v>0</v>
      </c>
      <c r="CV16" s="1220">
        <f t="shared" si="5"/>
        <v>0</v>
      </c>
      <c r="CW16" s="1220">
        <f t="shared" si="5"/>
        <v>0</v>
      </c>
      <c r="CX16" s="1220">
        <f t="shared" si="5"/>
        <v>0</v>
      </c>
      <c r="CY16" s="1220">
        <f t="shared" si="6"/>
        <v>0</v>
      </c>
      <c r="CZ16" s="1220">
        <f t="shared" si="6"/>
        <v>13122850.518860485</v>
      </c>
      <c r="DA16" s="1220">
        <f t="shared" si="6"/>
        <v>819951.81536729843</v>
      </c>
      <c r="DB16" s="1220">
        <f t="shared" si="6"/>
        <v>0</v>
      </c>
      <c r="DC16" s="1220">
        <f t="shared" si="6"/>
        <v>0</v>
      </c>
      <c r="DD16" s="1220">
        <f t="shared" si="6"/>
        <v>0</v>
      </c>
      <c r="DE16" s="1220">
        <f t="shared" si="6"/>
        <v>0</v>
      </c>
      <c r="DF16" s="1220">
        <f t="shared" si="6"/>
        <v>0</v>
      </c>
      <c r="DG16" s="1220">
        <f t="shared" si="6"/>
        <v>0</v>
      </c>
      <c r="DH16" s="1220">
        <f t="shared" si="6"/>
        <v>8039368.9977310579</v>
      </c>
      <c r="DI16" s="1220">
        <f t="shared" si="7"/>
        <v>0</v>
      </c>
      <c r="DJ16" s="1220">
        <f t="shared" si="7"/>
        <v>0</v>
      </c>
      <c r="DK16" s="1220">
        <f t="shared" si="7"/>
        <v>0</v>
      </c>
      <c r="DL16" s="1220">
        <f t="shared" si="7"/>
        <v>0</v>
      </c>
      <c r="DM16" s="1220">
        <f t="shared" si="7"/>
        <v>0</v>
      </c>
      <c r="DN16" s="1220">
        <f t="shared" si="7"/>
        <v>0</v>
      </c>
      <c r="DO16" s="1196">
        <f t="shared" si="8"/>
        <v>21982171.331958842</v>
      </c>
      <c r="DQ16" s="1220">
        <f t="shared" si="9"/>
        <v>0</v>
      </c>
      <c r="DR16" s="1220">
        <f t="shared" si="10"/>
        <v>0</v>
      </c>
      <c r="DS16" s="1220">
        <f t="shared" si="11"/>
        <v>0</v>
      </c>
      <c r="DT16" s="1220">
        <f t="shared" si="12"/>
        <v>0</v>
      </c>
      <c r="DU16" s="1220">
        <f t="shared" si="13"/>
        <v>0</v>
      </c>
      <c r="DV16" s="1220">
        <f t="shared" si="14"/>
        <v>0</v>
      </c>
      <c r="DW16" s="1220">
        <f t="shared" si="15"/>
        <v>0</v>
      </c>
      <c r="DX16" s="1220">
        <f t="shared" si="16"/>
        <v>0</v>
      </c>
      <c r="DY16" s="1220">
        <f t="shared" si="17"/>
        <v>0</v>
      </c>
      <c r="DZ16" s="1220">
        <f t="shared" si="18"/>
        <v>0</v>
      </c>
      <c r="EA16" s="1220">
        <f t="shared" si="19"/>
        <v>0</v>
      </c>
      <c r="EB16" s="1220">
        <f t="shared" si="20"/>
        <v>13010827.295843275</v>
      </c>
      <c r="EC16" s="1220">
        <f t="shared" si="21"/>
        <v>812952.2960978956</v>
      </c>
      <c r="ED16" s="1220">
        <f t="shared" si="22"/>
        <v>0</v>
      </c>
      <c r="EE16" s="1220">
        <f t="shared" si="23"/>
        <v>0</v>
      </c>
      <c r="EF16" s="1220">
        <f t="shared" si="24"/>
        <v>0</v>
      </c>
      <c r="EG16" s="1220">
        <f t="shared" si="25"/>
        <v>0</v>
      </c>
      <c r="EH16" s="1220">
        <f t="shared" si="26"/>
        <v>0</v>
      </c>
      <c r="EI16" s="1220">
        <f t="shared" si="27"/>
        <v>0</v>
      </c>
      <c r="EJ16" s="1220">
        <f t="shared" si="28"/>
        <v>6774969.912308855</v>
      </c>
      <c r="EK16" s="1220">
        <f t="shared" si="29"/>
        <v>0</v>
      </c>
      <c r="EL16" s="1220">
        <f t="shared" si="30"/>
        <v>0</v>
      </c>
      <c r="EM16" s="1220">
        <f t="shared" si="31"/>
        <v>0</v>
      </c>
      <c r="EN16" s="1220">
        <f t="shared" si="32"/>
        <v>0</v>
      </c>
      <c r="EO16" s="1220">
        <f t="shared" si="33"/>
        <v>0</v>
      </c>
      <c r="EP16" s="1220">
        <f t="shared" si="34"/>
        <v>0</v>
      </c>
      <c r="EQ16" s="1196">
        <f t="shared" si="35"/>
        <v>20598749.504250027</v>
      </c>
    </row>
    <row r="17" spans="1:147">
      <c r="A17" s="1191" t="str">
        <f>Prop2021_DUOSTariffs!A17</f>
        <v>new_21/22</v>
      </c>
      <c r="B17" s="1230" t="str">
        <f>Prop2021_DUOSTariffs!B17</f>
        <v>Large Business Energy</v>
      </c>
      <c r="C17" s="1230" t="s">
        <v>248</v>
      </c>
      <c r="D17" s="1234" t="str">
        <f>Prop2021_DUOSTariffs!D17</f>
        <v>SAC</v>
      </c>
      <c r="E17" s="1234" t="str">
        <f>Prop2021_DUOSTariffs!E17</f>
        <v>SACL</v>
      </c>
      <c r="F17" s="1234" t="str">
        <f>Prop2021_DUOSTariffs!F17</f>
        <v>South East</v>
      </c>
      <c r="G17" s="1234">
        <f>Prop2021_DUOSTariffs!G17</f>
        <v>6600</v>
      </c>
      <c r="H17" s="1230" t="s">
        <v>264</v>
      </c>
      <c r="I17" s="1234" t="s">
        <v>639</v>
      </c>
      <c r="J17" s="1225"/>
      <c r="K17" s="1269">
        <v>1.3821785683560002</v>
      </c>
      <c r="L17" s="1117"/>
      <c r="M17" s="1117"/>
      <c r="N17" s="1117"/>
      <c r="O17" s="1117"/>
      <c r="P17" s="1117"/>
      <c r="Q17" s="1117"/>
      <c r="R17" s="1117"/>
      <c r="S17" s="1117"/>
      <c r="T17" s="1117"/>
      <c r="U17" s="1117"/>
      <c r="V17" s="1117"/>
      <c r="W17" s="1117"/>
      <c r="X17" s="1117"/>
      <c r="Y17" s="1117"/>
      <c r="Z17" s="1117"/>
      <c r="AA17" s="1117"/>
      <c r="AB17" s="1136"/>
      <c r="AC17" s="1136"/>
      <c r="AD17" s="1262">
        <v>1.1410410388229831E-2</v>
      </c>
      <c r="AE17" s="1136"/>
      <c r="AF17" s="1136"/>
      <c r="AG17" s="1136"/>
      <c r="AH17" s="1136"/>
      <c r="AI17" s="1136"/>
      <c r="AJ17" s="1136"/>
      <c r="AK17" s="1117"/>
      <c r="AL17" s="1225"/>
      <c r="AM17" s="1655"/>
      <c r="AN17" s="1655"/>
      <c r="AO17" s="1655"/>
      <c r="AP17" s="1655"/>
      <c r="AQ17" s="1655"/>
      <c r="AR17" s="1655"/>
      <c r="AS17" s="1655"/>
      <c r="AT17" s="1655"/>
      <c r="AU17" s="1655"/>
      <c r="AV17" s="1655"/>
      <c r="AW17" s="1655"/>
      <c r="AX17" s="1655"/>
      <c r="AY17" s="1655"/>
      <c r="AZ17" s="1655"/>
      <c r="BA17" s="1655"/>
      <c r="BB17" s="1655"/>
      <c r="BC17" s="1655"/>
      <c r="BD17" s="1657"/>
      <c r="BE17" s="1657"/>
      <c r="BF17" s="1657"/>
      <c r="BG17" s="1657"/>
      <c r="BH17" s="1657"/>
      <c r="BI17" s="1657"/>
      <c r="BJ17" s="1657"/>
      <c r="BK17" s="1657"/>
      <c r="BL17" s="1657"/>
      <c r="BM17" s="1225"/>
      <c r="BN17" s="1270">
        <v>0</v>
      </c>
      <c r="BO17" s="1129"/>
      <c r="BP17" s="1129"/>
      <c r="BQ17" s="1129"/>
      <c r="BR17" s="1129"/>
      <c r="BS17" s="1129"/>
      <c r="BT17" s="1129"/>
      <c r="BU17" s="1129"/>
      <c r="BV17" s="1129"/>
      <c r="BW17" s="1129"/>
      <c r="BX17" s="1129"/>
      <c r="BY17" s="1129"/>
      <c r="BZ17" s="1129"/>
      <c r="CA17" s="1129"/>
      <c r="CB17" s="1129"/>
      <c r="CC17" s="1129"/>
      <c r="CD17" s="1129"/>
      <c r="CE17" s="1129"/>
      <c r="CF17" s="1129"/>
      <c r="CG17" s="1272">
        <v>0</v>
      </c>
      <c r="CH17" s="1129"/>
      <c r="CI17" s="1129"/>
      <c r="CJ17" s="1129"/>
      <c r="CK17" s="1129"/>
      <c r="CL17" s="1129"/>
      <c r="CM17" s="1129"/>
      <c r="CN17" s="1225"/>
      <c r="CO17" s="1220">
        <f>IFERROR(K17*BN17*CO$42,0)</f>
        <v>0</v>
      </c>
      <c r="CP17" s="1220">
        <f t="shared" ref="CP17:CY20" si="36">L17*BO17*CP$42</f>
        <v>0</v>
      </c>
      <c r="CQ17" s="1220">
        <f t="shared" si="36"/>
        <v>0</v>
      </c>
      <c r="CR17" s="1220">
        <f t="shared" si="36"/>
        <v>0</v>
      </c>
      <c r="CS17" s="1220">
        <f t="shared" si="36"/>
        <v>0</v>
      </c>
      <c r="CT17" s="1220">
        <f t="shared" si="36"/>
        <v>0</v>
      </c>
      <c r="CU17" s="1220">
        <f t="shared" si="36"/>
        <v>0</v>
      </c>
      <c r="CV17" s="1220">
        <f t="shared" si="36"/>
        <v>0</v>
      </c>
      <c r="CW17" s="1220">
        <f t="shared" si="36"/>
        <v>0</v>
      </c>
      <c r="CX17" s="1220">
        <f t="shared" si="36"/>
        <v>0</v>
      </c>
      <c r="CY17" s="1220">
        <f t="shared" si="36"/>
        <v>0</v>
      </c>
      <c r="CZ17" s="1220">
        <f t="shared" ref="CZ17:DI20" si="37">V17*BY17*CZ$42</f>
        <v>0</v>
      </c>
      <c r="DA17" s="1220">
        <f t="shared" si="37"/>
        <v>0</v>
      </c>
      <c r="DB17" s="1220">
        <f t="shared" si="37"/>
        <v>0</v>
      </c>
      <c r="DC17" s="1220">
        <f t="shared" si="37"/>
        <v>0</v>
      </c>
      <c r="DD17" s="1220">
        <f t="shared" si="37"/>
        <v>0</v>
      </c>
      <c r="DE17" s="1220">
        <f t="shared" si="37"/>
        <v>0</v>
      </c>
      <c r="DF17" s="1220">
        <f t="shared" si="37"/>
        <v>0</v>
      </c>
      <c r="DG17" s="1220">
        <f t="shared" si="37"/>
        <v>0</v>
      </c>
      <c r="DH17" s="1220">
        <f>IFERROR(AD17*CG17*DH$42,0)</f>
        <v>0</v>
      </c>
      <c r="DI17" s="1220">
        <f t="shared" ref="DI17:DN20" si="38">AE17*CH17*DI$42</f>
        <v>0</v>
      </c>
      <c r="DJ17" s="1220">
        <f t="shared" si="38"/>
        <v>0</v>
      </c>
      <c r="DK17" s="1220">
        <f t="shared" si="38"/>
        <v>0</v>
      </c>
      <c r="DL17" s="1220">
        <f t="shared" si="38"/>
        <v>0</v>
      </c>
      <c r="DM17" s="1220">
        <f t="shared" si="38"/>
        <v>0</v>
      </c>
      <c r="DN17" s="1220">
        <f t="shared" si="38"/>
        <v>0</v>
      </c>
      <c r="DO17" s="1241">
        <f>SUM(CO17:DN17)</f>
        <v>0</v>
      </c>
      <c r="DQ17" s="1220">
        <f t="shared" si="9"/>
        <v>0</v>
      </c>
      <c r="DR17" s="1220">
        <f t="shared" si="10"/>
        <v>0</v>
      </c>
      <c r="DS17" s="1220">
        <f t="shared" si="11"/>
        <v>0</v>
      </c>
      <c r="DT17" s="1220">
        <f t="shared" si="12"/>
        <v>0</v>
      </c>
      <c r="DU17" s="1220">
        <f t="shared" si="13"/>
        <v>0</v>
      </c>
      <c r="DV17" s="1220">
        <f t="shared" si="14"/>
        <v>0</v>
      </c>
      <c r="DW17" s="1220">
        <f t="shared" si="15"/>
        <v>0</v>
      </c>
      <c r="DX17" s="1220">
        <f t="shared" si="16"/>
        <v>0</v>
      </c>
      <c r="DY17" s="1220">
        <f t="shared" si="17"/>
        <v>0</v>
      </c>
      <c r="DZ17" s="1220">
        <f t="shared" si="18"/>
        <v>0</v>
      </c>
      <c r="EA17" s="1220">
        <f t="shared" si="19"/>
        <v>0</v>
      </c>
      <c r="EB17" s="1220">
        <f t="shared" si="20"/>
        <v>0</v>
      </c>
      <c r="EC17" s="1220">
        <f t="shared" si="21"/>
        <v>0</v>
      </c>
      <c r="ED17" s="1220">
        <f t="shared" si="22"/>
        <v>0</v>
      </c>
      <c r="EE17" s="1220">
        <f t="shared" si="23"/>
        <v>0</v>
      </c>
      <c r="EF17" s="1220">
        <f t="shared" si="24"/>
        <v>0</v>
      </c>
      <c r="EG17" s="1220">
        <f t="shared" si="25"/>
        <v>0</v>
      </c>
      <c r="EH17" s="1220">
        <f t="shared" si="26"/>
        <v>0</v>
      </c>
      <c r="EI17" s="1220">
        <f t="shared" si="27"/>
        <v>0</v>
      </c>
      <c r="EJ17" s="1220">
        <f t="shared" si="28"/>
        <v>0</v>
      </c>
      <c r="EK17" s="1220">
        <f t="shared" si="29"/>
        <v>0</v>
      </c>
      <c r="EL17" s="1220">
        <f t="shared" si="30"/>
        <v>0</v>
      </c>
      <c r="EM17" s="1220">
        <f t="shared" si="31"/>
        <v>0</v>
      </c>
      <c r="EN17" s="1220">
        <f t="shared" si="32"/>
        <v>0</v>
      </c>
      <c r="EO17" s="1220">
        <f t="shared" si="33"/>
        <v>0</v>
      </c>
      <c r="EP17" s="1220">
        <f t="shared" si="34"/>
        <v>0</v>
      </c>
      <c r="EQ17" s="1241">
        <f>SUM(DQ17:EP17)</f>
        <v>0</v>
      </c>
    </row>
    <row r="18" spans="1:147">
      <c r="A18" s="1191" t="str">
        <f>Prop2021_DUOSTariffs!A18</f>
        <v>new_21/22</v>
      </c>
      <c r="B18" s="1230" t="str">
        <f>Prop2021_DUOSTariffs!B18</f>
        <v>Large Residential Energy</v>
      </c>
      <c r="C18" s="1230" t="s">
        <v>248</v>
      </c>
      <c r="D18" s="1234" t="str">
        <f>Prop2021_DUOSTariffs!D18</f>
        <v>SAC</v>
      </c>
      <c r="E18" s="1234" t="str">
        <f>Prop2021_DUOSTariffs!E18</f>
        <v>SACL</v>
      </c>
      <c r="F18" s="1234" t="str">
        <f>Prop2021_DUOSTariffs!F18</f>
        <v>South East</v>
      </c>
      <c r="G18" s="1234">
        <f>Prop2021_DUOSTariffs!G18</f>
        <v>6700</v>
      </c>
      <c r="H18" s="1230" t="s">
        <v>264</v>
      </c>
      <c r="I18" s="1234" t="s">
        <v>639</v>
      </c>
      <c r="J18" s="1225"/>
      <c r="K18" s="1269">
        <v>1.3821785683560002</v>
      </c>
      <c r="L18" s="1117"/>
      <c r="M18" s="1117"/>
      <c r="N18" s="1117"/>
      <c r="O18" s="1117"/>
      <c r="P18" s="1117"/>
      <c r="Q18" s="1117"/>
      <c r="R18" s="1117"/>
      <c r="S18" s="1117"/>
      <c r="T18" s="1117"/>
      <c r="U18" s="1117"/>
      <c r="V18" s="1117"/>
      <c r="W18" s="1117"/>
      <c r="X18" s="1117"/>
      <c r="Y18" s="1117"/>
      <c r="Z18" s="1117"/>
      <c r="AA18" s="1117"/>
      <c r="AB18" s="1136"/>
      <c r="AC18" s="1136"/>
      <c r="AD18" s="1262">
        <v>1.5382223019369664E-2</v>
      </c>
      <c r="AE18" s="1136"/>
      <c r="AF18" s="1136"/>
      <c r="AG18" s="1136"/>
      <c r="AH18" s="1136"/>
      <c r="AI18" s="1136"/>
      <c r="AJ18" s="1136"/>
      <c r="AK18" s="1117"/>
      <c r="AL18" s="1225"/>
      <c r="AM18" s="1655"/>
      <c r="AN18" s="1655"/>
      <c r="AO18" s="1655"/>
      <c r="AP18" s="1655"/>
      <c r="AQ18" s="1655"/>
      <c r="AR18" s="1655"/>
      <c r="AS18" s="1655"/>
      <c r="AT18" s="1655"/>
      <c r="AU18" s="1655"/>
      <c r="AV18" s="1655"/>
      <c r="AW18" s="1655"/>
      <c r="AX18" s="1655"/>
      <c r="AY18" s="1655"/>
      <c r="AZ18" s="1655"/>
      <c r="BA18" s="1655"/>
      <c r="BB18" s="1655"/>
      <c r="BC18" s="1655"/>
      <c r="BD18" s="1657"/>
      <c r="BE18" s="1657"/>
      <c r="BF18" s="1657"/>
      <c r="BG18" s="1657"/>
      <c r="BH18" s="1657"/>
      <c r="BI18" s="1657"/>
      <c r="BJ18" s="1657"/>
      <c r="BK18" s="1657"/>
      <c r="BL18" s="1657"/>
      <c r="BM18" s="1225"/>
      <c r="BN18" s="1270">
        <v>0</v>
      </c>
      <c r="BO18" s="1129"/>
      <c r="BP18" s="1129"/>
      <c r="BQ18" s="1129"/>
      <c r="BR18" s="1129"/>
      <c r="BS18" s="1129"/>
      <c r="BT18" s="1129"/>
      <c r="BU18" s="1129"/>
      <c r="BV18" s="1129"/>
      <c r="BW18" s="1129"/>
      <c r="BX18" s="1129"/>
      <c r="BY18" s="1129"/>
      <c r="BZ18" s="1129"/>
      <c r="CA18" s="1129"/>
      <c r="CB18" s="1129"/>
      <c r="CC18" s="1129"/>
      <c r="CD18" s="1129"/>
      <c r="CE18" s="1129"/>
      <c r="CF18" s="1129"/>
      <c r="CG18" s="1272">
        <v>0</v>
      </c>
      <c r="CH18" s="1129"/>
      <c r="CI18" s="1129"/>
      <c r="CJ18" s="1129"/>
      <c r="CK18" s="1129"/>
      <c r="CL18" s="1129"/>
      <c r="CM18" s="1129"/>
      <c r="CN18" s="1225"/>
      <c r="CO18" s="1220">
        <f>IFERROR(K18*BN18*CO$42,0)</f>
        <v>0</v>
      </c>
      <c r="CP18" s="1220">
        <f t="shared" si="36"/>
        <v>0</v>
      </c>
      <c r="CQ18" s="1220">
        <f t="shared" si="36"/>
        <v>0</v>
      </c>
      <c r="CR18" s="1220">
        <f t="shared" si="36"/>
        <v>0</v>
      </c>
      <c r="CS18" s="1220">
        <f t="shared" si="36"/>
        <v>0</v>
      </c>
      <c r="CT18" s="1220">
        <f t="shared" si="36"/>
        <v>0</v>
      </c>
      <c r="CU18" s="1220">
        <f t="shared" si="36"/>
        <v>0</v>
      </c>
      <c r="CV18" s="1220">
        <f t="shared" si="36"/>
        <v>0</v>
      </c>
      <c r="CW18" s="1220">
        <f t="shared" si="36"/>
        <v>0</v>
      </c>
      <c r="CX18" s="1220">
        <f t="shared" si="36"/>
        <v>0</v>
      </c>
      <c r="CY18" s="1220">
        <f t="shared" si="36"/>
        <v>0</v>
      </c>
      <c r="CZ18" s="1220">
        <f t="shared" si="37"/>
        <v>0</v>
      </c>
      <c r="DA18" s="1220">
        <f t="shared" si="37"/>
        <v>0</v>
      </c>
      <c r="DB18" s="1220">
        <f t="shared" si="37"/>
        <v>0</v>
      </c>
      <c r="DC18" s="1220">
        <f t="shared" si="37"/>
        <v>0</v>
      </c>
      <c r="DD18" s="1220">
        <f t="shared" si="37"/>
        <v>0</v>
      </c>
      <c r="DE18" s="1220">
        <f t="shared" si="37"/>
        <v>0</v>
      </c>
      <c r="DF18" s="1220">
        <f t="shared" si="37"/>
        <v>0</v>
      </c>
      <c r="DG18" s="1220">
        <f t="shared" si="37"/>
        <v>0</v>
      </c>
      <c r="DH18" s="1220">
        <f>IFERROR(AD18*CG18*DH$42,0)</f>
        <v>0</v>
      </c>
      <c r="DI18" s="1220">
        <f t="shared" si="38"/>
        <v>0</v>
      </c>
      <c r="DJ18" s="1220">
        <f t="shared" si="38"/>
        <v>0</v>
      </c>
      <c r="DK18" s="1220">
        <f t="shared" si="38"/>
        <v>0</v>
      </c>
      <c r="DL18" s="1220">
        <f t="shared" si="38"/>
        <v>0</v>
      </c>
      <c r="DM18" s="1220">
        <f t="shared" si="38"/>
        <v>0</v>
      </c>
      <c r="DN18" s="1220">
        <f t="shared" si="38"/>
        <v>0</v>
      </c>
      <c r="DO18" s="1196">
        <f>SUM(CO18:DN18)</f>
        <v>0</v>
      </c>
      <c r="DQ18" s="1220">
        <f t="shared" si="9"/>
        <v>0</v>
      </c>
      <c r="DR18" s="1220">
        <f t="shared" si="10"/>
        <v>0</v>
      </c>
      <c r="DS18" s="1220">
        <f t="shared" si="11"/>
        <v>0</v>
      </c>
      <c r="DT18" s="1220">
        <f t="shared" si="12"/>
        <v>0</v>
      </c>
      <c r="DU18" s="1220">
        <f t="shared" si="13"/>
        <v>0</v>
      </c>
      <c r="DV18" s="1220">
        <f t="shared" si="14"/>
        <v>0</v>
      </c>
      <c r="DW18" s="1220">
        <f t="shared" si="15"/>
        <v>0</v>
      </c>
      <c r="DX18" s="1220">
        <f t="shared" si="16"/>
        <v>0</v>
      </c>
      <c r="DY18" s="1220">
        <f t="shared" si="17"/>
        <v>0</v>
      </c>
      <c r="DZ18" s="1220">
        <f t="shared" si="18"/>
        <v>0</v>
      </c>
      <c r="EA18" s="1220">
        <f t="shared" si="19"/>
        <v>0</v>
      </c>
      <c r="EB18" s="1220">
        <f t="shared" si="20"/>
        <v>0</v>
      </c>
      <c r="EC18" s="1220">
        <f t="shared" si="21"/>
        <v>0</v>
      </c>
      <c r="ED18" s="1220">
        <f t="shared" si="22"/>
        <v>0</v>
      </c>
      <c r="EE18" s="1220">
        <f t="shared" si="23"/>
        <v>0</v>
      </c>
      <c r="EF18" s="1220">
        <f t="shared" si="24"/>
        <v>0</v>
      </c>
      <c r="EG18" s="1220">
        <f t="shared" si="25"/>
        <v>0</v>
      </c>
      <c r="EH18" s="1220">
        <f t="shared" si="26"/>
        <v>0</v>
      </c>
      <c r="EI18" s="1220">
        <f t="shared" si="27"/>
        <v>0</v>
      </c>
      <c r="EJ18" s="1220">
        <f t="shared" si="28"/>
        <v>0</v>
      </c>
      <c r="EK18" s="1220">
        <f t="shared" si="29"/>
        <v>0</v>
      </c>
      <c r="EL18" s="1220">
        <f t="shared" si="30"/>
        <v>0</v>
      </c>
      <c r="EM18" s="1220">
        <f t="shared" si="31"/>
        <v>0</v>
      </c>
      <c r="EN18" s="1220">
        <f t="shared" si="32"/>
        <v>0</v>
      </c>
      <c r="EO18" s="1220">
        <f t="shared" si="33"/>
        <v>0</v>
      </c>
      <c r="EP18" s="1220">
        <f t="shared" si="34"/>
        <v>0</v>
      </c>
      <c r="EQ18" s="1196">
        <f>SUM(DQ18:EP18)</f>
        <v>0</v>
      </c>
    </row>
    <row r="19" spans="1:147">
      <c r="A19" s="1191" t="str">
        <f>Prop2021_DUOSTariffs!A19</f>
        <v>new_20/21</v>
      </c>
      <c r="B19" s="1230" t="str">
        <f>Prop2021_DUOSTariffs!B19</f>
        <v>Large Business Primary Load Control</v>
      </c>
      <c r="C19" s="1230" t="s">
        <v>558</v>
      </c>
      <c r="D19" s="1234" t="str">
        <f>Prop2021_DUOSTariffs!D19</f>
        <v>SAC</v>
      </c>
      <c r="E19" s="1234" t="str">
        <f>Prop2021_DUOSTariffs!E19</f>
        <v>SACL</v>
      </c>
      <c r="F19" s="1234" t="str">
        <f>Prop2021_DUOSTariffs!F19</f>
        <v>South East</v>
      </c>
      <c r="G19" s="1234" t="str">
        <f>Prop2021_DUOSTariffs!G19</f>
        <v>5800</v>
      </c>
      <c r="H19" s="1230" t="s">
        <v>264</v>
      </c>
      <c r="I19" s="1234" t="s">
        <v>639</v>
      </c>
      <c r="J19" s="1225"/>
      <c r="K19" s="1269">
        <v>1.3821785683560002</v>
      </c>
      <c r="L19" s="1117"/>
      <c r="M19" s="1117"/>
      <c r="N19" s="1117"/>
      <c r="O19" s="1117"/>
      <c r="P19" s="1117"/>
      <c r="Q19" s="1117"/>
      <c r="R19" s="1117"/>
      <c r="S19" s="1117"/>
      <c r="T19" s="1117"/>
      <c r="U19" s="1117"/>
      <c r="V19" s="1117"/>
      <c r="W19" s="1117"/>
      <c r="X19" s="1117"/>
      <c r="Y19" s="1117"/>
      <c r="Z19" s="1117"/>
      <c r="AA19" s="1117"/>
      <c r="AB19" s="1136"/>
      <c r="AC19" s="1136"/>
      <c r="AD19" s="1262">
        <v>1.2074523247963138E-2</v>
      </c>
      <c r="AE19" s="1136"/>
      <c r="AF19" s="1136"/>
      <c r="AG19" s="1136"/>
      <c r="AH19" s="1136"/>
      <c r="AI19" s="1136"/>
      <c r="AJ19" s="1136"/>
      <c r="AK19" s="1117"/>
      <c r="AL19" s="1225"/>
      <c r="AM19" s="1256">
        <v>1.3703796000000001</v>
      </c>
      <c r="AN19" s="1655"/>
      <c r="AO19" s="1655"/>
      <c r="AP19" s="1655"/>
      <c r="AQ19" s="1655"/>
      <c r="AR19" s="1655"/>
      <c r="AS19" s="1655"/>
      <c r="AT19" s="1655"/>
      <c r="AU19" s="1655"/>
      <c r="AV19" s="1655"/>
      <c r="AW19" s="1655"/>
      <c r="AX19" s="1655"/>
      <c r="AY19" s="1655"/>
      <c r="AZ19" s="1655"/>
      <c r="BA19" s="1655"/>
      <c r="BB19" s="1655"/>
      <c r="BC19" s="1655"/>
      <c r="BD19" s="1657"/>
      <c r="BE19" s="1657"/>
      <c r="BF19" s="1265">
        <v>1.116073196622258E-2</v>
      </c>
      <c r="BG19" s="1657"/>
      <c r="BH19" s="1657"/>
      <c r="BI19" s="1657"/>
      <c r="BJ19" s="1657"/>
      <c r="BK19" s="1657"/>
      <c r="BL19" s="1657"/>
      <c r="BM19" s="1225"/>
      <c r="BN19" s="1271">
        <v>3</v>
      </c>
      <c r="BO19" s="1129"/>
      <c r="BP19" s="1129"/>
      <c r="BQ19" s="1129"/>
      <c r="BR19" s="1129"/>
      <c r="BS19" s="1129"/>
      <c r="BT19" s="1129"/>
      <c r="BU19" s="1129"/>
      <c r="BV19" s="1129"/>
      <c r="BW19" s="1129"/>
      <c r="BX19" s="1129"/>
      <c r="BY19" s="1129"/>
      <c r="BZ19" s="1129"/>
      <c r="CA19" s="1129"/>
      <c r="CB19" s="1129"/>
      <c r="CC19" s="1129"/>
      <c r="CD19" s="1129"/>
      <c r="CE19" s="1129"/>
      <c r="CF19" s="1129"/>
      <c r="CG19" s="1272">
        <v>534970.39783999999</v>
      </c>
      <c r="CH19" s="1129"/>
      <c r="CI19" s="1129"/>
      <c r="CJ19" s="1129"/>
      <c r="CK19" s="1129"/>
      <c r="CL19" s="1129"/>
      <c r="CM19" s="1129"/>
      <c r="CN19" s="1225"/>
      <c r="CO19" s="1220">
        <f>K19*BN19*CO$42</f>
        <v>1513.4855323498202</v>
      </c>
      <c r="CP19" s="1220">
        <f t="shared" si="36"/>
        <v>0</v>
      </c>
      <c r="CQ19" s="1220">
        <f t="shared" si="36"/>
        <v>0</v>
      </c>
      <c r="CR19" s="1220">
        <f t="shared" si="36"/>
        <v>0</v>
      </c>
      <c r="CS19" s="1220">
        <f t="shared" si="36"/>
        <v>0</v>
      </c>
      <c r="CT19" s="1220">
        <f t="shared" si="36"/>
        <v>0</v>
      </c>
      <c r="CU19" s="1220">
        <f t="shared" si="36"/>
        <v>0</v>
      </c>
      <c r="CV19" s="1220">
        <f t="shared" si="36"/>
        <v>0</v>
      </c>
      <c r="CW19" s="1220">
        <f t="shared" si="36"/>
        <v>0</v>
      </c>
      <c r="CX19" s="1220">
        <f t="shared" si="36"/>
        <v>0</v>
      </c>
      <c r="CY19" s="1220">
        <f t="shared" si="36"/>
        <v>0</v>
      </c>
      <c r="CZ19" s="1220">
        <f t="shared" si="37"/>
        <v>0</v>
      </c>
      <c r="DA19" s="1220">
        <f t="shared" si="37"/>
        <v>0</v>
      </c>
      <c r="DB19" s="1220">
        <f t="shared" si="37"/>
        <v>0</v>
      </c>
      <c r="DC19" s="1220">
        <f t="shared" si="37"/>
        <v>0</v>
      </c>
      <c r="DD19" s="1220">
        <f t="shared" si="37"/>
        <v>0</v>
      </c>
      <c r="DE19" s="1220">
        <f t="shared" si="37"/>
        <v>0</v>
      </c>
      <c r="DF19" s="1220">
        <f t="shared" si="37"/>
        <v>0</v>
      </c>
      <c r="DG19" s="1220">
        <f t="shared" si="37"/>
        <v>0</v>
      </c>
      <c r="DH19" s="1220">
        <f>AD19*CG19*DH$42</f>
        <v>6459.5125056911693</v>
      </c>
      <c r="DI19" s="1220">
        <f t="shared" si="38"/>
        <v>0</v>
      </c>
      <c r="DJ19" s="1220">
        <f t="shared" si="38"/>
        <v>0</v>
      </c>
      <c r="DK19" s="1220">
        <f t="shared" si="38"/>
        <v>0</v>
      </c>
      <c r="DL19" s="1220">
        <f t="shared" si="38"/>
        <v>0</v>
      </c>
      <c r="DM19" s="1220">
        <f t="shared" si="38"/>
        <v>0</v>
      </c>
      <c r="DN19" s="1220">
        <f t="shared" si="38"/>
        <v>0</v>
      </c>
      <c r="DO19" s="1242">
        <f t="shared" si="8"/>
        <v>7972.9980380409897</v>
      </c>
      <c r="DQ19" s="1220">
        <f t="shared" si="9"/>
        <v>1500.5656620000004</v>
      </c>
      <c r="DR19" s="1220">
        <f t="shared" si="10"/>
        <v>0</v>
      </c>
      <c r="DS19" s="1220">
        <f t="shared" si="11"/>
        <v>0</v>
      </c>
      <c r="DT19" s="1220">
        <f t="shared" si="12"/>
        <v>0</v>
      </c>
      <c r="DU19" s="1220">
        <f t="shared" si="13"/>
        <v>0</v>
      </c>
      <c r="DV19" s="1220">
        <f t="shared" si="14"/>
        <v>0</v>
      </c>
      <c r="DW19" s="1220">
        <f t="shared" si="15"/>
        <v>0</v>
      </c>
      <c r="DX19" s="1220">
        <f t="shared" si="16"/>
        <v>0</v>
      </c>
      <c r="DY19" s="1220">
        <f t="shared" si="17"/>
        <v>0</v>
      </c>
      <c r="DZ19" s="1220">
        <f t="shared" si="18"/>
        <v>0</v>
      </c>
      <c r="EA19" s="1220">
        <f t="shared" si="19"/>
        <v>0</v>
      </c>
      <c r="EB19" s="1220">
        <f t="shared" si="20"/>
        <v>0</v>
      </c>
      <c r="EC19" s="1220">
        <f t="shared" si="21"/>
        <v>0</v>
      </c>
      <c r="ED19" s="1220">
        <f t="shared" si="22"/>
        <v>0</v>
      </c>
      <c r="EE19" s="1220">
        <f t="shared" si="23"/>
        <v>0</v>
      </c>
      <c r="EF19" s="1220">
        <f t="shared" si="24"/>
        <v>0</v>
      </c>
      <c r="EG19" s="1220">
        <f t="shared" si="25"/>
        <v>0</v>
      </c>
      <c r="EH19" s="1220">
        <f t="shared" si="26"/>
        <v>0</v>
      </c>
      <c r="EI19" s="1220">
        <f t="shared" si="27"/>
        <v>0</v>
      </c>
      <c r="EJ19" s="1220">
        <f t="shared" si="28"/>
        <v>5970.6612201556991</v>
      </c>
      <c r="EK19" s="1220">
        <f t="shared" si="29"/>
        <v>0</v>
      </c>
      <c r="EL19" s="1220">
        <f t="shared" si="30"/>
        <v>0</v>
      </c>
      <c r="EM19" s="1220">
        <f t="shared" si="31"/>
        <v>0</v>
      </c>
      <c r="EN19" s="1220">
        <f t="shared" si="32"/>
        <v>0</v>
      </c>
      <c r="EO19" s="1220">
        <f t="shared" si="33"/>
        <v>0</v>
      </c>
      <c r="EP19" s="1220">
        <f t="shared" si="34"/>
        <v>0</v>
      </c>
      <c r="EQ19" s="1242">
        <f t="shared" ref="EQ19:EQ20" si="39">SUM(DQ19:EP19)</f>
        <v>7471.2268821556991</v>
      </c>
    </row>
    <row r="20" spans="1:147">
      <c r="A20" s="1191" t="str">
        <f>Prop2021_DUOSTariffs!A20</f>
        <v>new_20/21</v>
      </c>
      <c r="B20" s="1230" t="str">
        <f>Prop2021_DUOSTariffs!B20</f>
        <v>Large Business Secondary Load Control</v>
      </c>
      <c r="C20" s="1230" t="s">
        <v>559</v>
      </c>
      <c r="D20" s="1234" t="str">
        <f>Prop2021_DUOSTariffs!D20</f>
        <v>SAC</v>
      </c>
      <c r="E20" s="1234" t="str">
        <f>Prop2021_DUOSTariffs!E20</f>
        <v>SACL</v>
      </c>
      <c r="F20" s="1234" t="str">
        <f>Prop2021_DUOSTariffs!F20</f>
        <v>South East</v>
      </c>
      <c r="G20" s="1234" t="str">
        <f>Prop2021_DUOSTariffs!G20</f>
        <v>5900</v>
      </c>
      <c r="H20" s="1230" t="s">
        <v>264</v>
      </c>
      <c r="I20" s="1234" t="s">
        <v>639</v>
      </c>
      <c r="J20" s="1225"/>
      <c r="K20" s="1117"/>
      <c r="L20" s="1117"/>
      <c r="M20" s="1117"/>
      <c r="N20" s="1117"/>
      <c r="O20" s="1117"/>
      <c r="P20" s="1117"/>
      <c r="Q20" s="1117"/>
      <c r="R20" s="1117"/>
      <c r="S20" s="1117"/>
      <c r="T20" s="1117"/>
      <c r="U20" s="1117"/>
      <c r="V20" s="1117"/>
      <c r="W20" s="1117"/>
      <c r="X20" s="1117"/>
      <c r="Y20" s="1117"/>
      <c r="Z20" s="1117"/>
      <c r="AA20" s="1117"/>
      <c r="AB20" s="1136"/>
      <c r="AC20" s="1136"/>
      <c r="AD20" s="1262">
        <v>1.2490565484088384E-2</v>
      </c>
      <c r="AE20" s="1136"/>
      <c r="AF20" s="1136"/>
      <c r="AG20" s="1136"/>
      <c r="AH20" s="1136"/>
      <c r="AI20" s="1136"/>
      <c r="AJ20" s="1136"/>
      <c r="AK20" s="1117"/>
      <c r="AL20" s="1225"/>
      <c r="AM20" s="1655"/>
      <c r="AN20" s="1655"/>
      <c r="AO20" s="1655"/>
      <c r="AP20" s="1655"/>
      <c r="AQ20" s="1655"/>
      <c r="AR20" s="1655"/>
      <c r="AS20" s="1655"/>
      <c r="AT20" s="1655"/>
      <c r="AU20" s="1655"/>
      <c r="AV20" s="1655"/>
      <c r="AW20" s="1655"/>
      <c r="AX20" s="1655"/>
      <c r="AY20" s="1655"/>
      <c r="AZ20" s="1655"/>
      <c r="BA20" s="1655"/>
      <c r="BB20" s="1655"/>
      <c r="BC20" s="1655"/>
      <c r="BD20" s="1657"/>
      <c r="BE20" s="1657"/>
      <c r="BF20" s="1265">
        <v>1.1704486589962398E-2</v>
      </c>
      <c r="BG20" s="1657"/>
      <c r="BH20" s="1657"/>
      <c r="BI20" s="1657"/>
      <c r="BJ20" s="1657"/>
      <c r="BK20" s="1657"/>
      <c r="BL20" s="1657"/>
      <c r="BM20" s="1225"/>
      <c r="BN20" s="1117"/>
      <c r="BO20" s="1129"/>
      <c r="BP20" s="1129"/>
      <c r="BQ20" s="1129"/>
      <c r="BR20" s="1129"/>
      <c r="BS20" s="1129"/>
      <c r="BT20" s="1129"/>
      <c r="BU20" s="1129"/>
      <c r="BV20" s="1129"/>
      <c r="BW20" s="1129"/>
      <c r="BX20" s="1129"/>
      <c r="BY20" s="1129"/>
      <c r="BZ20" s="1129"/>
      <c r="CA20" s="1129"/>
      <c r="CB20" s="1129"/>
      <c r="CC20" s="1129"/>
      <c r="CD20" s="1129"/>
      <c r="CE20" s="1129"/>
      <c r="CF20" s="1129"/>
      <c r="CG20" s="1272">
        <v>6155336.7638699999</v>
      </c>
      <c r="CH20" s="1129"/>
      <c r="CI20" s="1129"/>
      <c r="CJ20" s="1129"/>
      <c r="CK20" s="1129"/>
      <c r="CL20" s="1129"/>
      <c r="CM20" s="1129"/>
      <c r="CN20" s="1225"/>
      <c r="CO20" s="1220">
        <f>K20*BN20*CO$42</f>
        <v>0</v>
      </c>
      <c r="CP20" s="1220">
        <f t="shared" si="36"/>
        <v>0</v>
      </c>
      <c r="CQ20" s="1220">
        <f t="shared" si="36"/>
        <v>0</v>
      </c>
      <c r="CR20" s="1220">
        <f t="shared" si="36"/>
        <v>0</v>
      </c>
      <c r="CS20" s="1220">
        <f t="shared" si="36"/>
        <v>0</v>
      </c>
      <c r="CT20" s="1220">
        <f t="shared" si="36"/>
        <v>0</v>
      </c>
      <c r="CU20" s="1220">
        <f t="shared" si="36"/>
        <v>0</v>
      </c>
      <c r="CV20" s="1220">
        <f t="shared" si="36"/>
        <v>0</v>
      </c>
      <c r="CW20" s="1220">
        <f t="shared" si="36"/>
        <v>0</v>
      </c>
      <c r="CX20" s="1220">
        <f t="shared" si="36"/>
        <v>0</v>
      </c>
      <c r="CY20" s="1220">
        <f t="shared" si="36"/>
        <v>0</v>
      </c>
      <c r="CZ20" s="1220">
        <f t="shared" si="37"/>
        <v>0</v>
      </c>
      <c r="DA20" s="1220">
        <f t="shared" si="37"/>
        <v>0</v>
      </c>
      <c r="DB20" s="1220">
        <f t="shared" si="37"/>
        <v>0</v>
      </c>
      <c r="DC20" s="1220">
        <f t="shared" si="37"/>
        <v>0</v>
      </c>
      <c r="DD20" s="1220">
        <f t="shared" si="37"/>
        <v>0</v>
      </c>
      <c r="DE20" s="1220">
        <f t="shared" si="37"/>
        <v>0</v>
      </c>
      <c r="DF20" s="1220">
        <f t="shared" si="37"/>
        <v>0</v>
      </c>
      <c r="DG20" s="1220">
        <f t="shared" si="37"/>
        <v>0</v>
      </c>
      <c r="DH20" s="1220">
        <f>AD20*CG20*DH$42</f>
        <v>76883.636925734914</v>
      </c>
      <c r="DI20" s="1220">
        <f t="shared" si="38"/>
        <v>0</v>
      </c>
      <c r="DJ20" s="1220">
        <f t="shared" si="38"/>
        <v>0</v>
      </c>
      <c r="DK20" s="1220">
        <f t="shared" si="38"/>
        <v>0</v>
      </c>
      <c r="DL20" s="1220">
        <f t="shared" si="38"/>
        <v>0</v>
      </c>
      <c r="DM20" s="1220">
        <f t="shared" si="38"/>
        <v>0</v>
      </c>
      <c r="DN20" s="1220">
        <f t="shared" si="38"/>
        <v>0</v>
      </c>
      <c r="DO20" s="1242">
        <f t="shared" si="8"/>
        <v>76883.636925734914</v>
      </c>
      <c r="DQ20" s="1220">
        <f t="shared" si="9"/>
        <v>0</v>
      </c>
      <c r="DR20" s="1220">
        <f t="shared" si="10"/>
        <v>0</v>
      </c>
      <c r="DS20" s="1220">
        <f t="shared" si="11"/>
        <v>0</v>
      </c>
      <c r="DT20" s="1220">
        <f t="shared" si="12"/>
        <v>0</v>
      </c>
      <c r="DU20" s="1220">
        <f t="shared" si="13"/>
        <v>0</v>
      </c>
      <c r="DV20" s="1220">
        <f t="shared" si="14"/>
        <v>0</v>
      </c>
      <c r="DW20" s="1220">
        <f t="shared" si="15"/>
        <v>0</v>
      </c>
      <c r="DX20" s="1220">
        <f t="shared" si="16"/>
        <v>0</v>
      </c>
      <c r="DY20" s="1220">
        <f t="shared" si="17"/>
        <v>0</v>
      </c>
      <c r="DZ20" s="1220">
        <f t="shared" si="18"/>
        <v>0</v>
      </c>
      <c r="EA20" s="1220">
        <f t="shared" si="19"/>
        <v>0</v>
      </c>
      <c r="EB20" s="1220">
        <f t="shared" si="20"/>
        <v>0</v>
      </c>
      <c r="EC20" s="1220">
        <f t="shared" si="21"/>
        <v>0</v>
      </c>
      <c r="ED20" s="1220">
        <f t="shared" si="22"/>
        <v>0</v>
      </c>
      <c r="EE20" s="1220">
        <f t="shared" si="23"/>
        <v>0</v>
      </c>
      <c r="EF20" s="1220">
        <f t="shared" si="24"/>
        <v>0</v>
      </c>
      <c r="EG20" s="1220">
        <f t="shared" si="25"/>
        <v>0</v>
      </c>
      <c r="EH20" s="1220">
        <f t="shared" si="26"/>
        <v>0</v>
      </c>
      <c r="EI20" s="1220">
        <f t="shared" si="27"/>
        <v>0</v>
      </c>
      <c r="EJ20" s="1220">
        <f t="shared" si="28"/>
        <v>72045.056609418956</v>
      </c>
      <c r="EK20" s="1220">
        <f t="shared" si="29"/>
        <v>0</v>
      </c>
      <c r="EL20" s="1220">
        <f t="shared" si="30"/>
        <v>0</v>
      </c>
      <c r="EM20" s="1220">
        <f t="shared" si="31"/>
        <v>0</v>
      </c>
      <c r="EN20" s="1220">
        <f t="shared" si="32"/>
        <v>0</v>
      </c>
      <c r="EO20" s="1220">
        <f t="shared" si="33"/>
        <v>0</v>
      </c>
      <c r="EP20" s="1220">
        <f t="shared" si="34"/>
        <v>0</v>
      </c>
      <c r="EQ20" s="1242">
        <f t="shared" si="39"/>
        <v>72045.056609418956</v>
      </c>
    </row>
    <row r="21" spans="1:147" s="1125" customFormat="1" ht="6" customHeight="1">
      <c r="A21" s="1221"/>
      <c r="B21" s="1221"/>
      <c r="C21" s="1221"/>
      <c r="D21" s="1221"/>
      <c r="E21" s="1221"/>
      <c r="F21" s="1221"/>
      <c r="G21" s="1221"/>
      <c r="H21" s="1221"/>
      <c r="I21" s="1221"/>
      <c r="J21" s="1225"/>
      <c r="K21" s="1221"/>
      <c r="L21" s="1221"/>
      <c r="M21" s="1221"/>
      <c r="N21" s="1221"/>
      <c r="O21" s="1221"/>
      <c r="P21" s="1221"/>
      <c r="Q21" s="1221"/>
      <c r="R21" s="1221"/>
      <c r="S21" s="1221"/>
      <c r="T21" s="1221"/>
      <c r="U21" s="1221"/>
      <c r="V21" s="1221"/>
      <c r="W21" s="1221"/>
      <c r="X21" s="1221"/>
      <c r="Y21" s="1221"/>
      <c r="Z21" s="1221"/>
      <c r="AA21" s="1221"/>
      <c r="AB21" s="1221"/>
      <c r="AC21" s="1221"/>
      <c r="AD21" s="1221"/>
      <c r="AE21" s="1221"/>
      <c r="AF21" s="1221"/>
      <c r="AG21" s="1221"/>
      <c r="AH21" s="1221"/>
      <c r="AI21" s="1221"/>
      <c r="AJ21" s="1221"/>
      <c r="AK21" s="1221"/>
      <c r="AL21" s="1225"/>
      <c r="AM21" s="1257"/>
      <c r="AN21" s="1257"/>
      <c r="AO21" s="1257"/>
      <c r="AP21" s="1257"/>
      <c r="AQ21" s="1257"/>
      <c r="AR21" s="1257"/>
      <c r="AS21" s="1257"/>
      <c r="AT21" s="1257"/>
      <c r="AU21" s="1257"/>
      <c r="AV21" s="1257"/>
      <c r="AW21" s="1257"/>
      <c r="AX21" s="1257"/>
      <c r="AY21" s="1257"/>
      <c r="AZ21" s="1257"/>
      <c r="BA21" s="1257"/>
      <c r="BB21" s="1257"/>
      <c r="BC21" s="1257"/>
      <c r="BD21" s="1266"/>
      <c r="BE21" s="1266"/>
      <c r="BF21" s="1266"/>
      <c r="BG21" s="1266"/>
      <c r="BH21" s="1266"/>
      <c r="BI21" s="1266"/>
      <c r="BJ21" s="1266"/>
      <c r="BK21" s="1266"/>
      <c r="BL21" s="1266"/>
      <c r="BM21" s="1225"/>
      <c r="BN21" s="1221"/>
      <c r="BO21" s="1221"/>
      <c r="BP21" s="1221"/>
      <c r="BQ21" s="1221"/>
      <c r="BR21" s="1221"/>
      <c r="BS21" s="1221"/>
      <c r="BT21" s="1221"/>
      <c r="BU21" s="1221"/>
      <c r="BV21" s="1221"/>
      <c r="BW21" s="1221"/>
      <c r="BX21" s="1221"/>
      <c r="BY21" s="1221"/>
      <c r="BZ21" s="1221"/>
      <c r="CA21" s="1221"/>
      <c r="CB21" s="1221"/>
      <c r="CC21" s="1221"/>
      <c r="CD21" s="1221"/>
      <c r="CE21" s="1221"/>
      <c r="CF21" s="1221"/>
      <c r="CG21" s="1221"/>
      <c r="CH21" s="1221"/>
      <c r="CI21" s="1221"/>
      <c r="CJ21" s="1221"/>
      <c r="CK21" s="1221"/>
      <c r="CL21" s="1221"/>
      <c r="CM21" s="1221"/>
      <c r="CN21" s="1225"/>
      <c r="CO21" s="1221"/>
      <c r="CP21" s="1221"/>
      <c r="CQ21" s="1221"/>
      <c r="CR21" s="1221"/>
      <c r="CS21" s="1221"/>
      <c r="CT21" s="1221"/>
      <c r="CU21" s="1221"/>
      <c r="CV21" s="1221"/>
      <c r="CW21" s="1221"/>
      <c r="CX21" s="1221"/>
      <c r="CY21" s="1221"/>
      <c r="CZ21" s="1221"/>
      <c r="DA21" s="1221"/>
      <c r="DB21" s="1221"/>
      <c r="DC21" s="1221"/>
      <c r="DD21" s="1221"/>
      <c r="DE21" s="1221"/>
      <c r="DF21" s="1221"/>
      <c r="DG21" s="1221"/>
      <c r="DH21" s="1221"/>
      <c r="DI21" s="1221"/>
      <c r="DJ21" s="1221"/>
      <c r="DK21" s="1221"/>
      <c r="DL21" s="1221"/>
      <c r="DM21" s="1221"/>
      <c r="DN21" s="1221"/>
      <c r="DO21" s="1221"/>
      <c r="DQ21" s="1221"/>
      <c r="DR21" s="1221"/>
      <c r="DS21" s="1221"/>
      <c r="DT21" s="1221"/>
      <c r="DU21" s="1221"/>
      <c r="DV21" s="1221"/>
      <c r="DW21" s="1221"/>
      <c r="DX21" s="1221"/>
      <c r="DY21" s="1221"/>
      <c r="DZ21" s="1221"/>
      <c r="EA21" s="1221"/>
      <c r="EB21" s="1221"/>
      <c r="EC21" s="1221"/>
      <c r="ED21" s="1221"/>
      <c r="EE21" s="1221"/>
      <c r="EF21" s="1221"/>
      <c r="EG21" s="1221"/>
      <c r="EH21" s="1221"/>
      <c r="EI21" s="1221"/>
      <c r="EJ21" s="1221"/>
      <c r="EK21" s="1221"/>
      <c r="EL21" s="1221"/>
      <c r="EM21" s="1221"/>
      <c r="EN21" s="1221"/>
      <c r="EO21" s="1221"/>
      <c r="EP21" s="1221"/>
      <c r="EQ21" s="1221"/>
    </row>
    <row r="22" spans="1:147">
      <c r="A22" s="1191">
        <f>Prop2021_DUOSTariffs!A22</f>
        <v>0</v>
      </c>
      <c r="B22" s="1230" t="str">
        <f>Prop2021_DUOSTariffs!B22</f>
        <v>Business</v>
      </c>
      <c r="C22" s="1230" t="s">
        <v>115</v>
      </c>
      <c r="D22" s="1234" t="str">
        <f>Prop2021_DUOSTariffs!D22</f>
        <v>SAC</v>
      </c>
      <c r="E22" s="1234" t="str">
        <f>Prop2021_DUOSTariffs!E22</f>
        <v>SACS Bus</v>
      </c>
      <c r="F22" s="1234" t="str">
        <f>Prop2021_DUOSTariffs!F22</f>
        <v>South East</v>
      </c>
      <c r="G22" s="1234" t="str">
        <f>Prop2021_DUOSTariffs!G22</f>
        <v>8500</v>
      </c>
      <c r="H22" s="1230" t="s">
        <v>264</v>
      </c>
      <c r="I22" s="1234" t="s">
        <v>639</v>
      </c>
      <c r="J22" s="1225"/>
      <c r="K22" s="1269">
        <v>0.19420745205599999</v>
      </c>
      <c r="L22" s="1117"/>
      <c r="M22" s="1117"/>
      <c r="N22" s="1117"/>
      <c r="O22" s="1117"/>
      <c r="P22" s="1117"/>
      <c r="Q22" s="1117"/>
      <c r="R22" s="1117"/>
      <c r="S22" s="1117"/>
      <c r="T22" s="1117"/>
      <c r="U22" s="1117"/>
      <c r="V22" s="1117"/>
      <c r="W22" s="1117"/>
      <c r="X22" s="1117"/>
      <c r="Y22" s="1117"/>
      <c r="Z22" s="1117"/>
      <c r="AA22" s="1117"/>
      <c r="AB22" s="1136"/>
      <c r="AC22" s="1136"/>
      <c r="AD22" s="1262">
        <v>1.1410410388229831E-2</v>
      </c>
      <c r="AE22" s="1136"/>
      <c r="AF22" s="1136"/>
      <c r="AG22" s="1136"/>
      <c r="AH22" s="1136"/>
      <c r="AI22" s="1136"/>
      <c r="AJ22" s="1136"/>
      <c r="AK22" s="1117"/>
      <c r="AL22" s="1225"/>
      <c r="AM22" s="1256">
        <v>0.19254959999999999</v>
      </c>
      <c r="AN22" s="1655"/>
      <c r="AO22" s="1655"/>
      <c r="AP22" s="1655"/>
      <c r="AQ22" s="1655"/>
      <c r="AR22" s="1655"/>
      <c r="AS22" s="1655"/>
      <c r="AT22" s="1655"/>
      <c r="AU22" s="1655"/>
      <c r="AV22" s="1655"/>
      <c r="AW22" s="1655"/>
      <c r="AX22" s="1655"/>
      <c r="AY22" s="1655"/>
      <c r="AZ22" s="1655"/>
      <c r="BA22" s="1655"/>
      <c r="BB22" s="1655"/>
      <c r="BC22" s="1655"/>
      <c r="BD22" s="1657"/>
      <c r="BE22" s="1657"/>
      <c r="BF22" s="1265">
        <v>1.039856316748422E-2</v>
      </c>
      <c r="BG22" s="1657"/>
      <c r="BH22" s="1657"/>
      <c r="BI22" s="1657"/>
      <c r="BJ22" s="1657"/>
      <c r="BK22" s="1657"/>
      <c r="BL22" s="1657"/>
      <c r="BM22" s="1225"/>
      <c r="BN22" s="1271">
        <v>62438</v>
      </c>
      <c r="BO22" s="1129"/>
      <c r="BP22" s="1129"/>
      <c r="BQ22" s="1129"/>
      <c r="BR22" s="1129"/>
      <c r="BS22" s="1129"/>
      <c r="BT22" s="1129"/>
      <c r="BU22" s="1129"/>
      <c r="BV22" s="1129"/>
      <c r="BW22" s="1129"/>
      <c r="BX22" s="1129"/>
      <c r="BY22" s="1129"/>
      <c r="BZ22" s="1129"/>
      <c r="CA22" s="1129"/>
      <c r="CB22" s="1129"/>
      <c r="CC22" s="1129"/>
      <c r="CD22" s="1129"/>
      <c r="CE22" s="1129"/>
      <c r="CF22" s="1129"/>
      <c r="CG22" s="1272">
        <v>389733953.32310152</v>
      </c>
      <c r="CH22" s="1129"/>
      <c r="CI22" s="1129"/>
      <c r="CJ22" s="1129"/>
      <c r="CK22" s="1129"/>
      <c r="CL22" s="1129"/>
      <c r="CM22" s="1129"/>
      <c r="CN22" s="1225"/>
      <c r="CO22" s="1220">
        <f t="shared" ref="CO22:CX29" si="40">K22*BN22*CO$42</f>
        <v>4425962.5853874721</v>
      </c>
      <c r="CP22" s="1220">
        <f t="shared" si="40"/>
        <v>0</v>
      </c>
      <c r="CQ22" s="1220">
        <f t="shared" si="40"/>
        <v>0</v>
      </c>
      <c r="CR22" s="1220">
        <f t="shared" si="40"/>
        <v>0</v>
      </c>
      <c r="CS22" s="1220">
        <f t="shared" si="40"/>
        <v>0</v>
      </c>
      <c r="CT22" s="1220">
        <f t="shared" si="40"/>
        <v>0</v>
      </c>
      <c r="CU22" s="1220">
        <f t="shared" si="40"/>
        <v>0</v>
      </c>
      <c r="CV22" s="1220">
        <f t="shared" si="40"/>
        <v>0</v>
      </c>
      <c r="CW22" s="1220">
        <f t="shared" si="40"/>
        <v>0</v>
      </c>
      <c r="CX22" s="1220">
        <f t="shared" si="40"/>
        <v>0</v>
      </c>
      <c r="CY22" s="1220">
        <f t="shared" ref="CY22:DH29" si="41">U22*BX22*CY$42</f>
        <v>0</v>
      </c>
      <c r="CZ22" s="1220">
        <f t="shared" si="41"/>
        <v>0</v>
      </c>
      <c r="DA22" s="1220">
        <f t="shared" si="41"/>
        <v>0</v>
      </c>
      <c r="DB22" s="1220">
        <f t="shared" si="41"/>
        <v>0</v>
      </c>
      <c r="DC22" s="1220">
        <f t="shared" si="41"/>
        <v>0</v>
      </c>
      <c r="DD22" s="1220">
        <f t="shared" si="41"/>
        <v>0</v>
      </c>
      <c r="DE22" s="1220">
        <f t="shared" si="41"/>
        <v>0</v>
      </c>
      <c r="DF22" s="1220">
        <f t="shared" si="41"/>
        <v>0</v>
      </c>
      <c r="DG22" s="1220">
        <f t="shared" si="41"/>
        <v>0</v>
      </c>
      <c r="DH22" s="1220">
        <f t="shared" si="41"/>
        <v>4447024.3496437976</v>
      </c>
      <c r="DI22" s="1220">
        <f t="shared" ref="DI22:DR29" si="42">AE22*CH22*DI$42</f>
        <v>0</v>
      </c>
      <c r="DJ22" s="1220">
        <f t="shared" si="42"/>
        <v>0</v>
      </c>
      <c r="DK22" s="1220">
        <f t="shared" si="42"/>
        <v>0</v>
      </c>
      <c r="DL22" s="1220">
        <f t="shared" si="42"/>
        <v>0</v>
      </c>
      <c r="DM22" s="1220">
        <f t="shared" si="42"/>
        <v>0</v>
      </c>
      <c r="DN22" s="1220">
        <f t="shared" si="42"/>
        <v>0</v>
      </c>
      <c r="DO22" s="1196">
        <f t="shared" ref="DO22:DO39" si="43">SUM(CO22:DN22)</f>
        <v>8872986.9350312687</v>
      </c>
      <c r="DQ22" s="1220">
        <f t="shared" ref="DQ22:DQ29" si="44">AM22*$BN22*DQ$42</f>
        <v>4388180.3525519995</v>
      </c>
      <c r="DR22" s="1220">
        <f t="shared" ref="DR22:DR29" si="45">AN22*$BO22*DR$42</f>
        <v>0</v>
      </c>
      <c r="DS22" s="1220">
        <f t="shared" ref="DS22:DS29" si="46">AO22*$BP22*DS$42</f>
        <v>0</v>
      </c>
      <c r="DT22" s="1220">
        <f t="shared" ref="DT22:DT29" si="47">AP22*$BQ22*DT$42</f>
        <v>0</v>
      </c>
      <c r="DU22" s="1220">
        <f t="shared" ref="DU22:DU29" si="48">AQ22*$BR22*DU$42</f>
        <v>0</v>
      </c>
      <c r="DV22" s="1220">
        <f t="shared" ref="DV22:DV29" si="49">AR22*$BS22*DV$42</f>
        <v>0</v>
      </c>
      <c r="DW22" s="1220">
        <f t="shared" ref="DW22:DW29" si="50">AS22*$BT22*DW$42</f>
        <v>0</v>
      </c>
      <c r="DX22" s="1220">
        <f t="shared" ref="DX22:DX29" si="51">AT22*$BU22*DX$42</f>
        <v>0</v>
      </c>
      <c r="DY22" s="1220">
        <f t="shared" ref="DY22:DY29" si="52">AU22*$BV22*DY$42</f>
        <v>0</v>
      </c>
      <c r="DZ22" s="1220">
        <f t="shared" ref="DZ22:DZ29" si="53">AV22*$BW22*DZ$42</f>
        <v>0</v>
      </c>
      <c r="EA22" s="1220">
        <f t="shared" ref="EA22:EA29" si="54">AW22*$BX22*EA$42</f>
        <v>0</v>
      </c>
      <c r="EB22" s="1220">
        <f t="shared" ref="EB22:EB29" si="55">AX22*$BY22*EB$42</f>
        <v>0</v>
      </c>
      <c r="EC22" s="1220">
        <f t="shared" ref="EC22:EC29" si="56">AY22*$BZ22*EC$42</f>
        <v>0</v>
      </c>
      <c r="ED22" s="1220">
        <f t="shared" ref="ED22:ED29" si="57">AZ22*$CA22*ED$42</f>
        <v>0</v>
      </c>
      <c r="EE22" s="1220">
        <f t="shared" ref="EE22:EE29" si="58">BA22*$CB22*EE$42</f>
        <v>0</v>
      </c>
      <c r="EF22" s="1220">
        <f t="shared" ref="EF22:EF29" si="59">BB22*$CC22*EF$42</f>
        <v>0</v>
      </c>
      <c r="EG22" s="1220">
        <f t="shared" ref="EG22:EG29" si="60">BC22*$CD22*EG$42</f>
        <v>0</v>
      </c>
      <c r="EH22" s="1220">
        <f t="shared" ref="EH22:EH29" si="61">BD22*$CE22*EH$42</f>
        <v>0</v>
      </c>
      <c r="EI22" s="1220">
        <f t="shared" ref="EI22:EI29" si="62">BE22*$CF22*EI$42</f>
        <v>0</v>
      </c>
      <c r="EJ22" s="1220">
        <f t="shared" ref="EJ22:EJ29" si="63">BF22*$CG22*EJ$42</f>
        <v>4052673.1321436181</v>
      </c>
      <c r="EK22" s="1220">
        <f t="shared" ref="EK22:EK29" si="64">BG22*$CH22*EK$42</f>
        <v>0</v>
      </c>
      <c r="EL22" s="1220">
        <f t="shared" ref="EL22:EL29" si="65">BH22*$CI22*EL$42</f>
        <v>0</v>
      </c>
      <c r="EM22" s="1220">
        <f t="shared" ref="EM22:EM29" si="66">BI22*$CJ22*EM$42</f>
        <v>0</v>
      </c>
      <c r="EN22" s="1220">
        <f t="shared" ref="EN22:EN29" si="67">BJ22*$CK22*EN$42</f>
        <v>0</v>
      </c>
      <c r="EO22" s="1220">
        <f t="shared" ref="EO22:EO29" si="68">BK22*$CL22*EO$42</f>
        <v>0</v>
      </c>
      <c r="EP22" s="1220">
        <f t="shared" ref="EP22:EP29" si="69">BL22*$CM22*EP$42</f>
        <v>0</v>
      </c>
      <c r="EQ22" s="1196">
        <f t="shared" ref="EQ22:EQ28" si="70">SUM(DQ22:EP22)</f>
        <v>8440853.4846956171</v>
      </c>
    </row>
    <row r="23" spans="1:147">
      <c r="A23" s="1191">
        <f>Prop2021_DUOSTariffs!A23</f>
        <v>0</v>
      </c>
      <c r="B23" s="1230" t="str">
        <f>Prop2021_DUOSTariffs!B23</f>
        <v>Business - 2 Part ToU</v>
      </c>
      <c r="C23" s="1230" t="s">
        <v>116</v>
      </c>
      <c r="D23" s="1234" t="str">
        <f>Prop2021_DUOSTariffs!D23</f>
        <v>SAC</v>
      </c>
      <c r="E23" s="1234" t="str">
        <f>Prop2021_DUOSTariffs!E23</f>
        <v>SACS Bus</v>
      </c>
      <c r="F23" s="1234" t="str">
        <f>Prop2021_DUOSTariffs!F23</f>
        <v>South East</v>
      </c>
      <c r="G23" s="1234" t="str">
        <f>Prop2021_DUOSTariffs!G23</f>
        <v>8800</v>
      </c>
      <c r="H23" s="1230" t="s">
        <v>264</v>
      </c>
      <c r="I23" s="1234" t="s">
        <v>639</v>
      </c>
      <c r="J23" s="1225"/>
      <c r="K23" s="1269">
        <v>0.19420745205599999</v>
      </c>
      <c r="L23" s="1117"/>
      <c r="M23" s="1117"/>
      <c r="N23" s="1117"/>
      <c r="O23" s="1117"/>
      <c r="P23" s="1117"/>
      <c r="Q23" s="1117"/>
      <c r="R23" s="1117"/>
      <c r="S23" s="1117"/>
      <c r="T23" s="1117"/>
      <c r="U23" s="1117"/>
      <c r="V23" s="1117"/>
      <c r="W23" s="1117"/>
      <c r="X23" s="1117"/>
      <c r="Y23" s="1117"/>
      <c r="Z23" s="1117"/>
      <c r="AA23" s="1117"/>
      <c r="AB23" s="1136"/>
      <c r="AC23" s="1136"/>
      <c r="AD23" s="1136"/>
      <c r="AE23" s="1262">
        <v>1.601867232E-2</v>
      </c>
      <c r="AF23" s="1262">
        <v>7.1988277750627905E-3</v>
      </c>
      <c r="AG23" s="1136"/>
      <c r="AH23" s="1136"/>
      <c r="AI23" s="1136"/>
      <c r="AJ23" s="1136"/>
      <c r="AK23" s="1117"/>
      <c r="AL23" s="1225"/>
      <c r="AM23" s="1256">
        <v>0.19254959999999999</v>
      </c>
      <c r="AN23" s="1655"/>
      <c r="AO23" s="1655"/>
      <c r="AP23" s="1655"/>
      <c r="AQ23" s="1655"/>
      <c r="AR23" s="1655"/>
      <c r="AS23" s="1655"/>
      <c r="AT23" s="1655"/>
      <c r="AU23" s="1655"/>
      <c r="AV23" s="1655"/>
      <c r="AW23" s="1655"/>
      <c r="AX23" s="1655"/>
      <c r="AY23" s="1655"/>
      <c r="AZ23" s="1655"/>
      <c r="BA23" s="1655"/>
      <c r="BB23" s="1655"/>
      <c r="BC23" s="1655"/>
      <c r="BD23" s="1657"/>
      <c r="BE23" s="1657"/>
      <c r="BF23" s="1657"/>
      <c r="BG23" s="1265">
        <v>1.4575680000000001E-2</v>
      </c>
      <c r="BH23" s="1265">
        <v>6.9406680759215855E-3</v>
      </c>
      <c r="BI23" s="1657"/>
      <c r="BJ23" s="1657"/>
      <c r="BK23" s="1657"/>
      <c r="BL23" s="1657"/>
      <c r="BM23" s="1225"/>
      <c r="BN23" s="1270">
        <v>9348</v>
      </c>
      <c r="BO23" s="1129"/>
      <c r="BP23" s="1129"/>
      <c r="BQ23" s="1129"/>
      <c r="BR23" s="1129"/>
      <c r="BS23" s="1129"/>
      <c r="BT23" s="1129"/>
      <c r="BU23" s="1129"/>
      <c r="BV23" s="1129"/>
      <c r="BW23" s="1129"/>
      <c r="BX23" s="1129"/>
      <c r="BY23" s="1129"/>
      <c r="BZ23" s="1129"/>
      <c r="CA23" s="1129"/>
      <c r="CB23" s="1129"/>
      <c r="CC23" s="1129"/>
      <c r="CD23" s="1129"/>
      <c r="CE23" s="1129"/>
      <c r="CF23" s="1129"/>
      <c r="CG23" s="1129"/>
      <c r="CH23" s="1272">
        <v>156392567.10094085</v>
      </c>
      <c r="CI23" s="1272">
        <v>164018646.83616918</v>
      </c>
      <c r="CJ23" s="1129"/>
      <c r="CK23" s="1129"/>
      <c r="CL23" s="1129"/>
      <c r="CM23" s="1129"/>
      <c r="CN23" s="1225"/>
      <c r="CO23" s="1220">
        <f t="shared" si="40"/>
        <v>662639.71056411311</v>
      </c>
      <c r="CP23" s="1220">
        <f t="shared" si="40"/>
        <v>0</v>
      </c>
      <c r="CQ23" s="1220">
        <f t="shared" si="40"/>
        <v>0</v>
      </c>
      <c r="CR23" s="1220">
        <f t="shared" si="40"/>
        <v>0</v>
      </c>
      <c r="CS23" s="1220">
        <f t="shared" si="40"/>
        <v>0</v>
      </c>
      <c r="CT23" s="1220">
        <f t="shared" si="40"/>
        <v>0</v>
      </c>
      <c r="CU23" s="1220">
        <f t="shared" si="40"/>
        <v>0</v>
      </c>
      <c r="CV23" s="1220">
        <f t="shared" si="40"/>
        <v>0</v>
      </c>
      <c r="CW23" s="1220">
        <f t="shared" si="40"/>
        <v>0</v>
      </c>
      <c r="CX23" s="1220">
        <f t="shared" si="40"/>
        <v>0</v>
      </c>
      <c r="CY23" s="1220">
        <f t="shared" si="41"/>
        <v>0</v>
      </c>
      <c r="CZ23" s="1220">
        <f t="shared" si="41"/>
        <v>0</v>
      </c>
      <c r="DA23" s="1220">
        <f t="shared" si="41"/>
        <v>0</v>
      </c>
      <c r="DB23" s="1220">
        <f t="shared" si="41"/>
        <v>0</v>
      </c>
      <c r="DC23" s="1220">
        <f t="shared" si="41"/>
        <v>0</v>
      </c>
      <c r="DD23" s="1220">
        <f t="shared" si="41"/>
        <v>0</v>
      </c>
      <c r="DE23" s="1220">
        <f t="shared" si="41"/>
        <v>0</v>
      </c>
      <c r="DF23" s="1220">
        <f t="shared" si="41"/>
        <v>0</v>
      </c>
      <c r="DG23" s="1220">
        <f t="shared" si="41"/>
        <v>0</v>
      </c>
      <c r="DH23" s="1220">
        <f t="shared" si="41"/>
        <v>0</v>
      </c>
      <c r="DI23" s="1220">
        <f t="shared" si="42"/>
        <v>2505201.2856735839</v>
      </c>
      <c r="DJ23" s="1220">
        <f t="shared" si="42"/>
        <v>1180741.9904724294</v>
      </c>
      <c r="DK23" s="1220">
        <f t="shared" si="42"/>
        <v>0</v>
      </c>
      <c r="DL23" s="1220">
        <f t="shared" si="42"/>
        <v>0</v>
      </c>
      <c r="DM23" s="1220">
        <f t="shared" si="42"/>
        <v>0</v>
      </c>
      <c r="DN23" s="1220">
        <f t="shared" si="42"/>
        <v>0</v>
      </c>
      <c r="DO23" s="1196">
        <f t="shared" si="43"/>
        <v>4348582.9867101265</v>
      </c>
      <c r="DQ23" s="1220">
        <f t="shared" si="44"/>
        <v>656983.08619199996</v>
      </c>
      <c r="DR23" s="1220">
        <f t="shared" si="45"/>
        <v>0</v>
      </c>
      <c r="DS23" s="1220">
        <f t="shared" si="46"/>
        <v>0</v>
      </c>
      <c r="DT23" s="1220">
        <f t="shared" si="47"/>
        <v>0</v>
      </c>
      <c r="DU23" s="1220">
        <f t="shared" si="48"/>
        <v>0</v>
      </c>
      <c r="DV23" s="1220">
        <f t="shared" si="49"/>
        <v>0</v>
      </c>
      <c r="DW23" s="1220">
        <f t="shared" si="50"/>
        <v>0</v>
      </c>
      <c r="DX23" s="1220">
        <f t="shared" si="51"/>
        <v>0</v>
      </c>
      <c r="DY23" s="1220">
        <f t="shared" si="52"/>
        <v>0</v>
      </c>
      <c r="DZ23" s="1220">
        <f t="shared" si="53"/>
        <v>0</v>
      </c>
      <c r="EA23" s="1220">
        <f t="shared" si="54"/>
        <v>0</v>
      </c>
      <c r="EB23" s="1220">
        <f t="shared" si="55"/>
        <v>0</v>
      </c>
      <c r="EC23" s="1220">
        <f t="shared" si="56"/>
        <v>0</v>
      </c>
      <c r="ED23" s="1220">
        <f t="shared" si="57"/>
        <v>0</v>
      </c>
      <c r="EE23" s="1220">
        <f t="shared" si="58"/>
        <v>0</v>
      </c>
      <c r="EF23" s="1220">
        <f t="shared" si="59"/>
        <v>0</v>
      </c>
      <c r="EG23" s="1220">
        <f t="shared" si="60"/>
        <v>0</v>
      </c>
      <c r="EH23" s="1220">
        <f t="shared" si="61"/>
        <v>0</v>
      </c>
      <c r="EI23" s="1220">
        <f t="shared" si="62"/>
        <v>0</v>
      </c>
      <c r="EJ23" s="1220">
        <f t="shared" si="63"/>
        <v>0</v>
      </c>
      <c r="EK23" s="1220">
        <f t="shared" si="64"/>
        <v>2279528.0124418419</v>
      </c>
      <c r="EL23" s="1220">
        <f t="shared" si="65"/>
        <v>1138398.9859516565</v>
      </c>
      <c r="EM23" s="1220">
        <f t="shared" si="66"/>
        <v>0</v>
      </c>
      <c r="EN23" s="1220">
        <f t="shared" si="67"/>
        <v>0</v>
      </c>
      <c r="EO23" s="1220">
        <f t="shared" si="68"/>
        <v>0</v>
      </c>
      <c r="EP23" s="1220">
        <f t="shared" si="69"/>
        <v>0</v>
      </c>
      <c r="EQ23" s="1196">
        <f t="shared" si="70"/>
        <v>4074910.0845854981</v>
      </c>
    </row>
    <row r="24" spans="1:147">
      <c r="A24" s="1191" t="str">
        <f>Prop2021_DUOSTariffs!A24</f>
        <v>new_20/21</v>
      </c>
      <c r="B24" s="1230" t="str">
        <f>Prop2021_DUOSTariffs!B24</f>
        <v>Small Business ToU Energy</v>
      </c>
      <c r="C24" s="1230" t="s">
        <v>560</v>
      </c>
      <c r="D24" s="1234" t="str">
        <f>Prop2021_DUOSTariffs!D24</f>
        <v>SAC</v>
      </c>
      <c r="E24" s="1234" t="str">
        <f>Prop2021_DUOSTariffs!E24</f>
        <v>SACS Bus</v>
      </c>
      <c r="F24" s="1234" t="str">
        <f>Prop2021_DUOSTariffs!F24</f>
        <v>South East</v>
      </c>
      <c r="G24" s="1234" t="str">
        <f>Prop2021_DUOSTariffs!G24</f>
        <v>6800</v>
      </c>
      <c r="H24" s="1230" t="s">
        <v>264</v>
      </c>
      <c r="I24" s="1234" t="s">
        <v>639</v>
      </c>
      <c r="J24" s="1225"/>
      <c r="K24" s="1117"/>
      <c r="L24" s="1279">
        <v>0.19420745205599999</v>
      </c>
      <c r="M24" s="1279">
        <v>0.23304894246719998</v>
      </c>
      <c r="N24" s="1279">
        <v>0.27189043287839998</v>
      </c>
      <c r="O24" s="1279">
        <v>0.31073192328959998</v>
      </c>
      <c r="P24" s="1279">
        <v>0.34957341370079997</v>
      </c>
      <c r="Q24" s="1117"/>
      <c r="R24" s="1117"/>
      <c r="S24" s="1117"/>
      <c r="T24" s="1117"/>
      <c r="U24" s="1117"/>
      <c r="V24" s="1117"/>
      <c r="W24" s="1117"/>
      <c r="X24" s="1117"/>
      <c r="Y24" s="1117"/>
      <c r="Z24" s="1117"/>
      <c r="AA24" s="1117"/>
      <c r="AB24" s="1136"/>
      <c r="AC24" s="1136"/>
      <c r="AD24" s="1136"/>
      <c r="AE24" s="1136"/>
      <c r="AF24" s="1136"/>
      <c r="AG24" s="1136"/>
      <c r="AH24" s="1262">
        <v>2.4028008480000002E-2</v>
      </c>
      <c r="AI24" s="1262">
        <v>9.2372101412909937E-3</v>
      </c>
      <c r="AJ24" s="1262">
        <v>9.4217199999999997E-3</v>
      </c>
      <c r="AK24" s="1117"/>
      <c r="AL24" s="1225"/>
      <c r="AM24" s="1655"/>
      <c r="AN24" s="1256">
        <v>0.19254959999999999</v>
      </c>
      <c r="AO24" s="1256">
        <v>0.23105951999999996</v>
      </c>
      <c r="AP24" s="1256">
        <v>0.26956943999999994</v>
      </c>
      <c r="AQ24" s="1256">
        <v>0.30807936000000002</v>
      </c>
      <c r="AR24" s="1256">
        <v>0.34658928</v>
      </c>
      <c r="AS24" s="1655"/>
      <c r="AT24" s="1655"/>
      <c r="AU24" s="1655"/>
      <c r="AV24" s="1655"/>
      <c r="AW24" s="1655"/>
      <c r="AX24" s="1655"/>
      <c r="AY24" s="1655"/>
      <c r="AZ24" s="1655"/>
      <c r="BA24" s="1655"/>
      <c r="BB24" s="1655"/>
      <c r="BC24" s="1655"/>
      <c r="BD24" s="1657"/>
      <c r="BE24" s="1657"/>
      <c r="BF24" s="1657"/>
      <c r="BG24" s="1657"/>
      <c r="BH24" s="1657"/>
      <c r="BI24" s="1657"/>
      <c r="BJ24" s="1265">
        <v>2.1863520000000001E-2</v>
      </c>
      <c r="BK24" s="1265">
        <v>8.6985423491617621E-3</v>
      </c>
      <c r="BL24" s="1265">
        <v>8.7399999999999995E-3</v>
      </c>
      <c r="BM24" s="1225"/>
      <c r="BN24" s="1117"/>
      <c r="BO24" s="1271">
        <v>2</v>
      </c>
      <c r="BP24" s="1271">
        <v>0</v>
      </c>
      <c r="BQ24" s="1271">
        <v>0</v>
      </c>
      <c r="BR24" s="1271">
        <v>0</v>
      </c>
      <c r="BS24" s="1271">
        <v>6</v>
      </c>
      <c r="BT24" s="1129"/>
      <c r="BU24" s="1129"/>
      <c r="BV24" s="1129"/>
      <c r="BW24" s="1129"/>
      <c r="BX24" s="1129"/>
      <c r="BY24" s="1129"/>
      <c r="BZ24" s="1129"/>
      <c r="CA24" s="1129"/>
      <c r="CB24" s="1129"/>
      <c r="CC24" s="1129"/>
      <c r="CD24" s="1129"/>
      <c r="CE24" s="1129"/>
      <c r="CF24" s="1129"/>
      <c r="CG24" s="1129"/>
      <c r="CH24" s="1129"/>
      <c r="CI24" s="1129"/>
      <c r="CJ24" s="1129"/>
      <c r="CK24" s="1272">
        <v>52364.729868294955</v>
      </c>
      <c r="CL24" s="1272">
        <v>138658.49167898262</v>
      </c>
      <c r="CM24" s="1272">
        <v>237840.08396272245</v>
      </c>
      <c r="CN24" s="1225"/>
      <c r="CO24" s="1220">
        <f t="shared" si="40"/>
        <v>0</v>
      </c>
      <c r="CP24" s="1220">
        <f t="shared" si="40"/>
        <v>141.77144000087998</v>
      </c>
      <c r="CQ24" s="1220">
        <f t="shared" si="40"/>
        <v>0</v>
      </c>
      <c r="CR24" s="1220">
        <f t="shared" si="40"/>
        <v>0</v>
      </c>
      <c r="CS24" s="1220">
        <f t="shared" si="40"/>
        <v>0</v>
      </c>
      <c r="CT24" s="1220">
        <f t="shared" si="40"/>
        <v>765.56577600475191</v>
      </c>
      <c r="CU24" s="1220">
        <f t="shared" si="40"/>
        <v>0</v>
      </c>
      <c r="CV24" s="1220">
        <f t="shared" si="40"/>
        <v>0</v>
      </c>
      <c r="CW24" s="1220">
        <f t="shared" si="40"/>
        <v>0</v>
      </c>
      <c r="CX24" s="1220">
        <f t="shared" si="40"/>
        <v>0</v>
      </c>
      <c r="CY24" s="1220">
        <f t="shared" si="41"/>
        <v>0</v>
      </c>
      <c r="CZ24" s="1220">
        <f t="shared" si="41"/>
        <v>0</v>
      </c>
      <c r="DA24" s="1220">
        <f t="shared" si="41"/>
        <v>0</v>
      </c>
      <c r="DB24" s="1220">
        <f t="shared" si="41"/>
        <v>0</v>
      </c>
      <c r="DC24" s="1220">
        <f t="shared" si="41"/>
        <v>0</v>
      </c>
      <c r="DD24" s="1220">
        <f t="shared" si="41"/>
        <v>0</v>
      </c>
      <c r="DE24" s="1220">
        <f t="shared" si="41"/>
        <v>0</v>
      </c>
      <c r="DF24" s="1220">
        <f t="shared" si="41"/>
        <v>0</v>
      </c>
      <c r="DG24" s="1220">
        <f t="shared" si="41"/>
        <v>0</v>
      </c>
      <c r="DH24" s="1220">
        <f t="shared" si="41"/>
        <v>0</v>
      </c>
      <c r="DI24" s="1220">
        <f t="shared" si="42"/>
        <v>0</v>
      </c>
      <c r="DJ24" s="1220">
        <f t="shared" si="42"/>
        <v>0</v>
      </c>
      <c r="DK24" s="1220">
        <f t="shared" si="42"/>
        <v>0</v>
      </c>
      <c r="DL24" s="1220">
        <f t="shared" si="42"/>
        <v>1258.2201733283005</v>
      </c>
      <c r="DM24" s="1220">
        <f t="shared" si="42"/>
        <v>1280.8176255132112</v>
      </c>
      <c r="DN24" s="1220">
        <f t="shared" si="42"/>
        <v>2240.8626758732612</v>
      </c>
      <c r="DO24" s="1196">
        <f t="shared" si="43"/>
        <v>5687.2376907204052</v>
      </c>
      <c r="DQ24" s="1220">
        <f t="shared" si="44"/>
        <v>0</v>
      </c>
      <c r="DR24" s="1220">
        <f t="shared" si="45"/>
        <v>140.56120799999999</v>
      </c>
      <c r="DS24" s="1220">
        <f t="shared" si="46"/>
        <v>0</v>
      </c>
      <c r="DT24" s="1220">
        <f t="shared" si="47"/>
        <v>0</v>
      </c>
      <c r="DU24" s="1220">
        <f t="shared" si="48"/>
        <v>0</v>
      </c>
      <c r="DV24" s="1220">
        <f t="shared" si="49"/>
        <v>759.03052320000006</v>
      </c>
      <c r="DW24" s="1220">
        <f t="shared" si="50"/>
        <v>0</v>
      </c>
      <c r="DX24" s="1220">
        <f t="shared" si="51"/>
        <v>0</v>
      </c>
      <c r="DY24" s="1220">
        <f t="shared" si="52"/>
        <v>0</v>
      </c>
      <c r="DZ24" s="1220">
        <f t="shared" si="53"/>
        <v>0</v>
      </c>
      <c r="EA24" s="1220">
        <f t="shared" si="54"/>
        <v>0</v>
      </c>
      <c r="EB24" s="1220">
        <f t="shared" si="55"/>
        <v>0</v>
      </c>
      <c r="EC24" s="1220">
        <f t="shared" si="56"/>
        <v>0</v>
      </c>
      <c r="ED24" s="1220">
        <f t="shared" si="57"/>
        <v>0</v>
      </c>
      <c r="EE24" s="1220">
        <f t="shared" si="58"/>
        <v>0</v>
      </c>
      <c r="EF24" s="1220">
        <f t="shared" si="59"/>
        <v>0</v>
      </c>
      <c r="EG24" s="1220">
        <f t="shared" si="60"/>
        <v>0</v>
      </c>
      <c r="EH24" s="1220">
        <f t="shared" si="61"/>
        <v>0</v>
      </c>
      <c r="EI24" s="1220">
        <f t="shared" si="62"/>
        <v>0</v>
      </c>
      <c r="EJ24" s="1220">
        <f t="shared" si="63"/>
        <v>0</v>
      </c>
      <c r="EK24" s="1220">
        <f t="shared" si="64"/>
        <v>0</v>
      </c>
      <c r="EL24" s="1220">
        <f t="shared" si="65"/>
        <v>0</v>
      </c>
      <c r="EM24" s="1220">
        <f t="shared" si="66"/>
        <v>0</v>
      </c>
      <c r="EN24" s="1220">
        <f t="shared" si="67"/>
        <v>1144.8773187700642</v>
      </c>
      <c r="EO24" s="1220">
        <f t="shared" si="68"/>
        <v>1206.1267619405241</v>
      </c>
      <c r="EP24" s="1220">
        <f t="shared" si="69"/>
        <v>2078.7223338341942</v>
      </c>
      <c r="EQ24" s="1196">
        <f t="shared" si="70"/>
        <v>5329.3181457447827</v>
      </c>
    </row>
    <row r="25" spans="1:147">
      <c r="A25" s="1191" t="str">
        <f>Prop2021_DUOSTariffs!A25</f>
        <v>new_20/21</v>
      </c>
      <c r="B25" s="1230" t="str">
        <f>Prop2021_DUOSTariffs!B25</f>
        <v>Wide Inclining Fixed</v>
      </c>
      <c r="C25" s="1230" t="s">
        <v>621</v>
      </c>
      <c r="D25" s="1234" t="str">
        <f>Prop2021_DUOSTariffs!D25</f>
        <v>SAC</v>
      </c>
      <c r="E25" s="1234" t="str">
        <f>Prop2021_DUOSTariffs!E25</f>
        <v>SACS Bus</v>
      </c>
      <c r="F25" s="1234" t="str">
        <f>Prop2021_DUOSTariffs!F25</f>
        <v>South East</v>
      </c>
      <c r="G25" s="1234" t="str">
        <f>Prop2021_DUOSTariffs!G25</f>
        <v>6000</v>
      </c>
      <c r="H25" s="1230" t="s">
        <v>264</v>
      </c>
      <c r="I25" s="1234" t="s">
        <v>639</v>
      </c>
      <c r="J25" s="1225"/>
      <c r="K25" s="1117"/>
      <c r="L25" s="1269">
        <v>0.19420745205599999</v>
      </c>
      <c r="M25" s="1269">
        <v>0.23304894246719998</v>
      </c>
      <c r="N25" s="1269">
        <v>0.27189043287839998</v>
      </c>
      <c r="O25" s="1269">
        <v>0.31073192328959998</v>
      </c>
      <c r="P25" s="1269">
        <v>0.34957341370079997</v>
      </c>
      <c r="Q25" s="1117"/>
      <c r="R25" s="1117"/>
      <c r="S25" s="1117"/>
      <c r="T25" s="1117"/>
      <c r="U25" s="1117"/>
      <c r="V25" s="1117"/>
      <c r="W25" s="1117"/>
      <c r="X25" s="1117"/>
      <c r="Y25" s="1117"/>
      <c r="Z25" s="1117"/>
      <c r="AA25" s="1117"/>
      <c r="AB25" s="1136"/>
      <c r="AC25" s="1136"/>
      <c r="AD25" s="1262">
        <v>1.1410410388229831E-2</v>
      </c>
      <c r="AE25" s="1136"/>
      <c r="AF25" s="1136"/>
      <c r="AG25" s="1136"/>
      <c r="AH25" s="1136"/>
      <c r="AI25" s="1136"/>
      <c r="AJ25" s="1136"/>
      <c r="AK25" s="1117"/>
      <c r="AL25" s="1225"/>
      <c r="AM25" s="1655"/>
      <c r="AN25" s="1256">
        <v>0.19254959999999999</v>
      </c>
      <c r="AO25" s="1256">
        <v>0.23105951999999996</v>
      </c>
      <c r="AP25" s="1256">
        <v>0.26956943999999994</v>
      </c>
      <c r="AQ25" s="1256">
        <v>0.30807936000000002</v>
      </c>
      <c r="AR25" s="1256">
        <v>0.34658928</v>
      </c>
      <c r="AS25" s="1655"/>
      <c r="AT25" s="1655"/>
      <c r="AU25" s="1655"/>
      <c r="AV25" s="1655"/>
      <c r="AW25" s="1655"/>
      <c r="AX25" s="1655"/>
      <c r="AY25" s="1655"/>
      <c r="AZ25" s="1655"/>
      <c r="BA25" s="1655"/>
      <c r="BB25" s="1655"/>
      <c r="BC25" s="1655"/>
      <c r="BD25" s="1657"/>
      <c r="BE25" s="1657"/>
      <c r="BF25" s="1265">
        <v>1.039856316748422E-2</v>
      </c>
      <c r="BG25" s="1657"/>
      <c r="BH25" s="1657"/>
      <c r="BI25" s="1657"/>
      <c r="BJ25" s="1657"/>
      <c r="BK25" s="1657"/>
      <c r="BL25" s="1657"/>
      <c r="BM25" s="1225"/>
      <c r="BN25" s="1117"/>
      <c r="BO25" s="1271">
        <v>583</v>
      </c>
      <c r="BP25" s="1271">
        <v>9330</v>
      </c>
      <c r="BQ25" s="1271">
        <v>3671</v>
      </c>
      <c r="BR25" s="1271">
        <v>1529</v>
      </c>
      <c r="BS25" s="1271">
        <v>989</v>
      </c>
      <c r="BT25" s="1129"/>
      <c r="BU25" s="1129"/>
      <c r="BV25" s="1129"/>
      <c r="BW25" s="1129"/>
      <c r="BX25" s="1129"/>
      <c r="BY25" s="1129"/>
      <c r="BZ25" s="1129"/>
      <c r="CA25" s="1129"/>
      <c r="CB25" s="1129"/>
      <c r="CC25" s="1129"/>
      <c r="CD25" s="1129"/>
      <c r="CE25" s="1129"/>
      <c r="CF25" s="1129"/>
      <c r="CG25" s="1272">
        <v>707454645.47718</v>
      </c>
      <c r="CH25" s="1129"/>
      <c r="CI25" s="1129"/>
      <c r="CJ25" s="1129"/>
      <c r="CK25" s="1129"/>
      <c r="CL25" s="1129"/>
      <c r="CM25" s="1129"/>
      <c r="CN25" s="1225"/>
      <c r="CO25" s="1220">
        <f t="shared" si="40"/>
        <v>0</v>
      </c>
      <c r="CP25" s="1220">
        <f t="shared" si="40"/>
        <v>41326.374760256513</v>
      </c>
      <c r="CQ25" s="1220">
        <f t="shared" si="40"/>
        <v>793636.52112492628</v>
      </c>
      <c r="CR25" s="1220">
        <f t="shared" si="40"/>
        <v>364310.06937026128</v>
      </c>
      <c r="CS25" s="1220">
        <f t="shared" si="40"/>
        <v>173414.82540907641</v>
      </c>
      <c r="CT25" s="1220">
        <f t="shared" si="40"/>
        <v>126190.75874478326</v>
      </c>
      <c r="CU25" s="1220">
        <f t="shared" si="40"/>
        <v>0</v>
      </c>
      <c r="CV25" s="1220">
        <f t="shared" si="40"/>
        <v>0</v>
      </c>
      <c r="CW25" s="1220">
        <f t="shared" si="40"/>
        <v>0</v>
      </c>
      <c r="CX25" s="1220">
        <f t="shared" si="40"/>
        <v>0</v>
      </c>
      <c r="CY25" s="1220">
        <f t="shared" si="41"/>
        <v>0</v>
      </c>
      <c r="CZ25" s="1220">
        <f t="shared" si="41"/>
        <v>0</v>
      </c>
      <c r="DA25" s="1220">
        <f t="shared" si="41"/>
        <v>0</v>
      </c>
      <c r="DB25" s="1220">
        <f t="shared" si="41"/>
        <v>0</v>
      </c>
      <c r="DC25" s="1220">
        <f t="shared" si="41"/>
        <v>0</v>
      </c>
      <c r="DD25" s="1220">
        <f t="shared" si="41"/>
        <v>0</v>
      </c>
      <c r="DE25" s="1220">
        <f t="shared" si="41"/>
        <v>0</v>
      </c>
      <c r="DF25" s="1220">
        <f t="shared" si="41"/>
        <v>0</v>
      </c>
      <c r="DG25" s="1220">
        <f t="shared" si="41"/>
        <v>0</v>
      </c>
      <c r="DH25" s="1220">
        <f t="shared" si="41"/>
        <v>8072347.8359542675</v>
      </c>
      <c r="DI25" s="1220">
        <f t="shared" si="42"/>
        <v>0</v>
      </c>
      <c r="DJ25" s="1220">
        <f t="shared" si="42"/>
        <v>0</v>
      </c>
      <c r="DK25" s="1220">
        <f t="shared" si="42"/>
        <v>0</v>
      </c>
      <c r="DL25" s="1220">
        <f t="shared" si="42"/>
        <v>0</v>
      </c>
      <c r="DM25" s="1220">
        <f t="shared" si="42"/>
        <v>0</v>
      </c>
      <c r="DN25" s="1220">
        <f t="shared" si="42"/>
        <v>0</v>
      </c>
      <c r="DO25" s="1196">
        <f t="shared" si="43"/>
        <v>9571226.3853635713</v>
      </c>
      <c r="DQ25" s="1220">
        <f t="shared" si="44"/>
        <v>0</v>
      </c>
      <c r="DR25" s="1220">
        <f t="shared" si="45"/>
        <v>40973.592131999998</v>
      </c>
      <c r="DS25" s="1220">
        <f t="shared" si="46"/>
        <v>786861.64238400001</v>
      </c>
      <c r="DT25" s="1220">
        <f t="shared" si="47"/>
        <v>361200.13619759993</v>
      </c>
      <c r="DU25" s="1220">
        <f t="shared" si="48"/>
        <v>171934.46962560003</v>
      </c>
      <c r="DV25" s="1220">
        <f t="shared" si="49"/>
        <v>125113.53124079999</v>
      </c>
      <c r="DW25" s="1220">
        <f t="shared" si="50"/>
        <v>0</v>
      </c>
      <c r="DX25" s="1220">
        <f t="shared" si="51"/>
        <v>0</v>
      </c>
      <c r="DY25" s="1220">
        <f t="shared" si="52"/>
        <v>0</v>
      </c>
      <c r="DZ25" s="1220">
        <f t="shared" si="53"/>
        <v>0</v>
      </c>
      <c r="EA25" s="1220">
        <f t="shared" si="54"/>
        <v>0</v>
      </c>
      <c r="EB25" s="1220">
        <f t="shared" si="55"/>
        <v>0</v>
      </c>
      <c r="EC25" s="1220">
        <f t="shared" si="56"/>
        <v>0</v>
      </c>
      <c r="ED25" s="1220">
        <f t="shared" si="57"/>
        <v>0</v>
      </c>
      <c r="EE25" s="1220">
        <f t="shared" si="58"/>
        <v>0</v>
      </c>
      <c r="EF25" s="1220">
        <f t="shared" si="59"/>
        <v>0</v>
      </c>
      <c r="EG25" s="1220">
        <f t="shared" si="60"/>
        <v>0</v>
      </c>
      <c r="EH25" s="1220">
        <f t="shared" si="61"/>
        <v>0</v>
      </c>
      <c r="EI25" s="1220">
        <f t="shared" si="62"/>
        <v>0</v>
      </c>
      <c r="EJ25" s="1220">
        <f t="shared" si="63"/>
        <v>7356511.8191246111</v>
      </c>
      <c r="EK25" s="1220">
        <f t="shared" si="64"/>
        <v>0</v>
      </c>
      <c r="EL25" s="1220">
        <f t="shared" si="65"/>
        <v>0</v>
      </c>
      <c r="EM25" s="1220">
        <f t="shared" si="66"/>
        <v>0</v>
      </c>
      <c r="EN25" s="1220">
        <f t="shared" si="67"/>
        <v>0</v>
      </c>
      <c r="EO25" s="1220">
        <f t="shared" si="68"/>
        <v>0</v>
      </c>
      <c r="EP25" s="1220">
        <f t="shared" si="69"/>
        <v>0</v>
      </c>
      <c r="EQ25" s="1196">
        <f t="shared" si="70"/>
        <v>8842595.1907046102</v>
      </c>
    </row>
    <row r="26" spans="1:147">
      <c r="A26" s="1191">
        <f>Prop2021_DUOSTariffs!A26</f>
        <v>0</v>
      </c>
      <c r="B26" s="1230" t="str">
        <f>Prop2021_DUOSTariffs!B26</f>
        <v>Business Demand</v>
      </c>
      <c r="C26" s="1230" t="s">
        <v>220</v>
      </c>
      <c r="D26" s="1234" t="str">
        <f>Prop2021_DUOSTariffs!D26</f>
        <v>SAC</v>
      </c>
      <c r="E26" s="1234" t="str">
        <f>Prop2021_DUOSTariffs!E26</f>
        <v>SACS Bus</v>
      </c>
      <c r="F26" s="1234" t="str">
        <f>Prop2021_DUOSTariffs!F26</f>
        <v>South East</v>
      </c>
      <c r="G26" s="1234" t="str">
        <f>Prop2021_DUOSTariffs!G26</f>
        <v>7100</v>
      </c>
      <c r="H26" s="1230" t="s">
        <v>264</v>
      </c>
      <c r="I26" s="1234" t="s">
        <v>639</v>
      </c>
      <c r="J26" s="1225"/>
      <c r="K26" s="1117"/>
      <c r="L26" s="1117"/>
      <c r="M26" s="1117"/>
      <c r="N26" s="1117"/>
      <c r="O26" s="1117"/>
      <c r="P26" s="1117"/>
      <c r="Q26" s="1117"/>
      <c r="R26" s="1117"/>
      <c r="S26" s="1117"/>
      <c r="T26" s="1117"/>
      <c r="U26" s="1117"/>
      <c r="V26" s="1117"/>
      <c r="W26" s="1117"/>
      <c r="X26" s="1269">
        <v>1.2529138846738899</v>
      </c>
      <c r="Y26" s="1117"/>
      <c r="Z26" s="1117"/>
      <c r="AA26" s="1117"/>
      <c r="AB26" s="1136"/>
      <c r="AC26" s="1136"/>
      <c r="AD26" s="1262">
        <v>3.3080017558900277E-3</v>
      </c>
      <c r="AE26" s="1136"/>
      <c r="AF26" s="1136"/>
      <c r="AG26" s="1136"/>
      <c r="AH26" s="1136"/>
      <c r="AI26" s="1136"/>
      <c r="AJ26" s="1136"/>
      <c r="AK26" s="1117"/>
      <c r="AL26" s="1225"/>
      <c r="AM26" s="1655"/>
      <c r="AN26" s="1655"/>
      <c r="AO26" s="1655"/>
      <c r="AP26" s="1655"/>
      <c r="AQ26" s="1655"/>
      <c r="AR26" s="1655"/>
      <c r="AS26" s="1655"/>
      <c r="AT26" s="1655"/>
      <c r="AU26" s="1655"/>
      <c r="AV26" s="1655"/>
      <c r="AW26" s="1655"/>
      <c r="AX26" s="1655"/>
      <c r="AY26" s="1655"/>
      <c r="AZ26" s="1256">
        <v>1.2422234931664369</v>
      </c>
      <c r="BA26" s="1655"/>
      <c r="BB26" s="1655"/>
      <c r="BC26" s="1655"/>
      <c r="BD26" s="1657"/>
      <c r="BE26" s="1657"/>
      <c r="BF26" s="1265">
        <v>2.9230498372223458E-3</v>
      </c>
      <c r="BG26" s="1657"/>
      <c r="BH26" s="1657"/>
      <c r="BI26" s="1657"/>
      <c r="BJ26" s="1657"/>
      <c r="BK26" s="1657"/>
      <c r="BL26" s="1657"/>
      <c r="BM26" s="1225"/>
      <c r="BN26" s="1270">
        <v>986</v>
      </c>
      <c r="BO26" s="1129"/>
      <c r="BP26" s="1129"/>
      <c r="BQ26" s="1129"/>
      <c r="BR26" s="1129"/>
      <c r="BS26" s="1129"/>
      <c r="BT26" s="1129"/>
      <c r="BU26" s="1129"/>
      <c r="BV26" s="1129"/>
      <c r="BW26" s="1129"/>
      <c r="BX26" s="1129"/>
      <c r="BY26" s="1129"/>
      <c r="BZ26" s="1129"/>
      <c r="CA26" s="1272">
        <v>175218</v>
      </c>
      <c r="CB26" s="1129"/>
      <c r="CC26" s="1129"/>
      <c r="CD26" s="1129"/>
      <c r="CE26" s="1129"/>
      <c r="CF26" s="1129"/>
      <c r="CG26" s="1272">
        <v>67563061.902710006</v>
      </c>
      <c r="CH26" s="1129"/>
      <c r="CI26" s="1129"/>
      <c r="CJ26" s="1129"/>
      <c r="CK26" s="1129"/>
      <c r="CL26" s="1129"/>
      <c r="CM26" s="1129"/>
      <c r="CN26" s="1225"/>
      <c r="CO26" s="1220">
        <f t="shared" si="40"/>
        <v>0</v>
      </c>
      <c r="CP26" s="1220">
        <f t="shared" si="40"/>
        <v>0</v>
      </c>
      <c r="CQ26" s="1220">
        <f t="shared" si="40"/>
        <v>0</v>
      </c>
      <c r="CR26" s="1220">
        <f t="shared" si="40"/>
        <v>0</v>
      </c>
      <c r="CS26" s="1220">
        <f t="shared" si="40"/>
        <v>0</v>
      </c>
      <c r="CT26" s="1220">
        <f t="shared" si="40"/>
        <v>0</v>
      </c>
      <c r="CU26" s="1220">
        <f t="shared" si="40"/>
        <v>0</v>
      </c>
      <c r="CV26" s="1220">
        <f t="shared" si="40"/>
        <v>0</v>
      </c>
      <c r="CW26" s="1220">
        <f t="shared" si="40"/>
        <v>0</v>
      </c>
      <c r="CX26" s="1220">
        <f t="shared" si="40"/>
        <v>0</v>
      </c>
      <c r="CY26" s="1220">
        <f t="shared" si="41"/>
        <v>0</v>
      </c>
      <c r="CZ26" s="1220">
        <f t="shared" si="41"/>
        <v>0</v>
      </c>
      <c r="DA26" s="1220">
        <f t="shared" si="41"/>
        <v>0</v>
      </c>
      <c r="DB26" s="1220">
        <f t="shared" si="41"/>
        <v>219533.06504478963</v>
      </c>
      <c r="DC26" s="1220">
        <f t="shared" si="41"/>
        <v>0</v>
      </c>
      <c r="DD26" s="1220">
        <f t="shared" si="41"/>
        <v>0</v>
      </c>
      <c r="DE26" s="1220">
        <f t="shared" si="41"/>
        <v>0</v>
      </c>
      <c r="DF26" s="1220">
        <f t="shared" si="41"/>
        <v>0</v>
      </c>
      <c r="DG26" s="1220">
        <f t="shared" si="41"/>
        <v>0</v>
      </c>
      <c r="DH26" s="1220">
        <f t="shared" si="41"/>
        <v>223498.72740747134</v>
      </c>
      <c r="DI26" s="1220">
        <f t="shared" si="42"/>
        <v>0</v>
      </c>
      <c r="DJ26" s="1220">
        <f t="shared" si="42"/>
        <v>0</v>
      </c>
      <c r="DK26" s="1220">
        <f t="shared" si="42"/>
        <v>0</v>
      </c>
      <c r="DL26" s="1220">
        <f t="shared" si="42"/>
        <v>0</v>
      </c>
      <c r="DM26" s="1220">
        <f t="shared" si="42"/>
        <v>0</v>
      </c>
      <c r="DN26" s="1220">
        <f t="shared" si="42"/>
        <v>0</v>
      </c>
      <c r="DO26" s="1196">
        <f t="shared" si="43"/>
        <v>443031.79245226097</v>
      </c>
      <c r="DQ26" s="1220">
        <f t="shared" si="44"/>
        <v>0</v>
      </c>
      <c r="DR26" s="1220">
        <f t="shared" si="45"/>
        <v>0</v>
      </c>
      <c r="DS26" s="1220">
        <f t="shared" si="46"/>
        <v>0</v>
      </c>
      <c r="DT26" s="1220">
        <f t="shared" si="47"/>
        <v>0</v>
      </c>
      <c r="DU26" s="1220">
        <f t="shared" si="48"/>
        <v>0</v>
      </c>
      <c r="DV26" s="1220">
        <f t="shared" si="49"/>
        <v>0</v>
      </c>
      <c r="DW26" s="1220">
        <f t="shared" si="50"/>
        <v>0</v>
      </c>
      <c r="DX26" s="1220">
        <f t="shared" si="51"/>
        <v>0</v>
      </c>
      <c r="DY26" s="1220">
        <f t="shared" si="52"/>
        <v>0</v>
      </c>
      <c r="DZ26" s="1220">
        <f t="shared" si="53"/>
        <v>0</v>
      </c>
      <c r="EA26" s="1220">
        <f t="shared" si="54"/>
        <v>0</v>
      </c>
      <c r="EB26" s="1220">
        <f t="shared" si="55"/>
        <v>0</v>
      </c>
      <c r="EC26" s="1220">
        <f t="shared" si="56"/>
        <v>0</v>
      </c>
      <c r="ED26" s="1220">
        <f t="shared" si="57"/>
        <v>217659.91602563675</v>
      </c>
      <c r="EE26" s="1220">
        <f t="shared" si="58"/>
        <v>0</v>
      </c>
      <c r="EF26" s="1220">
        <f t="shared" si="59"/>
        <v>0</v>
      </c>
      <c r="EG26" s="1220">
        <f t="shared" si="60"/>
        <v>0</v>
      </c>
      <c r="EH26" s="1220">
        <f t="shared" si="61"/>
        <v>0</v>
      </c>
      <c r="EI26" s="1220">
        <f t="shared" si="62"/>
        <v>0</v>
      </c>
      <c r="EJ26" s="1220">
        <f t="shared" si="63"/>
        <v>197490.19709695975</v>
      </c>
      <c r="EK26" s="1220">
        <f t="shared" si="64"/>
        <v>0</v>
      </c>
      <c r="EL26" s="1220">
        <f t="shared" si="65"/>
        <v>0</v>
      </c>
      <c r="EM26" s="1220">
        <f t="shared" si="66"/>
        <v>0</v>
      </c>
      <c r="EN26" s="1220">
        <f t="shared" si="67"/>
        <v>0</v>
      </c>
      <c r="EO26" s="1220">
        <f t="shared" si="68"/>
        <v>0</v>
      </c>
      <c r="EP26" s="1220">
        <f t="shared" si="69"/>
        <v>0</v>
      </c>
      <c r="EQ26" s="1196">
        <f t="shared" si="70"/>
        <v>415150.11312259652</v>
      </c>
    </row>
    <row r="27" spans="1:147">
      <c r="A27" s="1191" t="str">
        <f>Prop2021_DUOSTariffs!A27</f>
        <v>new_20/21</v>
      </c>
      <c r="B27" s="1230" t="str">
        <f>Prop2021_DUOSTariffs!B27</f>
        <v>Small Business Transitional Demand</v>
      </c>
      <c r="C27" s="1230" t="s">
        <v>561</v>
      </c>
      <c r="D27" s="1234" t="str">
        <f>Prop2021_DUOSTariffs!D27</f>
        <v>SAC</v>
      </c>
      <c r="E27" s="1234" t="str">
        <f>Prop2021_DUOSTariffs!E27</f>
        <v>SACS Bus</v>
      </c>
      <c r="F27" s="1234" t="str">
        <f>Prop2021_DUOSTariffs!F27</f>
        <v>South East</v>
      </c>
      <c r="G27" s="1234" t="str">
        <f>Prop2021_DUOSTariffs!G27</f>
        <v>3800</v>
      </c>
      <c r="H27" s="1230" t="s">
        <v>264</v>
      </c>
      <c r="I27" s="1234" t="s">
        <v>639</v>
      </c>
      <c r="J27" s="1225"/>
      <c r="K27" s="1269">
        <v>0.19420745205599999</v>
      </c>
      <c r="L27" s="1117"/>
      <c r="M27" s="1117"/>
      <c r="N27" s="1117"/>
      <c r="O27" s="1117"/>
      <c r="P27" s="1117"/>
      <c r="Q27" s="1117"/>
      <c r="R27" s="1117"/>
      <c r="S27" s="1117"/>
      <c r="T27" s="1117"/>
      <c r="U27" s="1117"/>
      <c r="V27" s="1117"/>
      <c r="W27" s="1117"/>
      <c r="X27" s="1117"/>
      <c r="Y27" s="1269">
        <v>1.2529138846738899</v>
      </c>
      <c r="Z27" s="1117"/>
      <c r="AA27" s="1117"/>
      <c r="AB27" s="1136"/>
      <c r="AC27" s="1136"/>
      <c r="AD27" s="1262">
        <v>7.7044737611277917E-3</v>
      </c>
      <c r="AE27" s="1136"/>
      <c r="AF27" s="1136"/>
      <c r="AG27" s="1136"/>
      <c r="AH27" s="1136"/>
      <c r="AI27" s="1136"/>
      <c r="AJ27" s="1136"/>
      <c r="AK27" s="1117"/>
      <c r="AL27" s="1225"/>
      <c r="AM27" s="1256">
        <v>0.188</v>
      </c>
      <c r="AN27" s="1655"/>
      <c r="AO27" s="1655"/>
      <c r="AP27" s="1655"/>
      <c r="AQ27" s="1655"/>
      <c r="AR27" s="1655"/>
      <c r="AS27" s="1655"/>
      <c r="AT27" s="1655"/>
      <c r="AU27" s="1655"/>
      <c r="AV27" s="1655"/>
      <c r="AW27" s="1655"/>
      <c r="AX27" s="1655"/>
      <c r="AY27" s="1655"/>
      <c r="AZ27" s="1655"/>
      <c r="BA27" s="1256">
        <v>1.2422234931664369</v>
      </c>
      <c r="BB27" s="1655"/>
      <c r="BC27" s="1655"/>
      <c r="BD27" s="1657"/>
      <c r="BE27" s="1657"/>
      <c r="BF27" s="1265">
        <v>6.7789291713347627E-3</v>
      </c>
      <c r="BG27" s="1657"/>
      <c r="BH27" s="1657"/>
      <c r="BI27" s="1657"/>
      <c r="BJ27" s="1657"/>
      <c r="BK27" s="1657"/>
      <c r="BL27" s="1657"/>
      <c r="BM27" s="1225"/>
      <c r="BN27" s="1270">
        <v>21767.677717543615</v>
      </c>
      <c r="BO27" s="1129"/>
      <c r="BP27" s="1129"/>
      <c r="BQ27" s="1129"/>
      <c r="BR27" s="1129"/>
      <c r="BS27" s="1129"/>
      <c r="BT27" s="1129"/>
      <c r="BU27" s="1129"/>
      <c r="BV27" s="1129"/>
      <c r="BW27" s="1129"/>
      <c r="BX27" s="1129"/>
      <c r="BY27" s="1129"/>
      <c r="BZ27" s="1129"/>
      <c r="CA27" s="1129"/>
      <c r="CB27" s="1272">
        <v>1768027.1190347841</v>
      </c>
      <c r="CC27" s="1129"/>
      <c r="CD27" s="1129"/>
      <c r="CE27" s="1129"/>
      <c r="CF27" s="1129"/>
      <c r="CG27" s="1272">
        <v>381910866.98004305</v>
      </c>
      <c r="CH27" s="1129"/>
      <c r="CI27" s="1129"/>
      <c r="CJ27" s="1129"/>
      <c r="CK27" s="1129"/>
      <c r="CL27" s="1129"/>
      <c r="CM27" s="1129"/>
      <c r="CN27" s="1225"/>
      <c r="CO27" s="1220">
        <f t="shared" si="40"/>
        <v>1543017.5077456133</v>
      </c>
      <c r="CP27" s="1220">
        <f t="shared" si="40"/>
        <v>0</v>
      </c>
      <c r="CQ27" s="1220">
        <f t="shared" si="40"/>
        <v>0</v>
      </c>
      <c r="CR27" s="1220">
        <f t="shared" si="40"/>
        <v>0</v>
      </c>
      <c r="CS27" s="1220">
        <f t="shared" si="40"/>
        <v>0</v>
      </c>
      <c r="CT27" s="1220">
        <f t="shared" si="40"/>
        <v>0</v>
      </c>
      <c r="CU27" s="1220">
        <f t="shared" si="40"/>
        <v>0</v>
      </c>
      <c r="CV27" s="1220">
        <f t="shared" si="40"/>
        <v>0</v>
      </c>
      <c r="CW27" s="1220">
        <f t="shared" si="40"/>
        <v>0</v>
      </c>
      <c r="CX27" s="1220">
        <f t="shared" si="40"/>
        <v>0</v>
      </c>
      <c r="CY27" s="1220">
        <f t="shared" si="41"/>
        <v>0</v>
      </c>
      <c r="CZ27" s="1220">
        <f t="shared" si="41"/>
        <v>0</v>
      </c>
      <c r="DA27" s="1220">
        <f t="shared" si="41"/>
        <v>0</v>
      </c>
      <c r="DB27" s="1220">
        <f t="shared" si="41"/>
        <v>0</v>
      </c>
      <c r="DC27" s="1220">
        <f t="shared" si="41"/>
        <v>2215185.7259186571</v>
      </c>
      <c r="DD27" s="1220">
        <f t="shared" si="41"/>
        <v>0</v>
      </c>
      <c r="DE27" s="1220">
        <f t="shared" si="41"/>
        <v>0</v>
      </c>
      <c r="DF27" s="1220">
        <f t="shared" si="41"/>
        <v>0</v>
      </c>
      <c r="DG27" s="1220">
        <f t="shared" si="41"/>
        <v>0</v>
      </c>
      <c r="DH27" s="1220">
        <f t="shared" si="41"/>
        <v>2942422.2537373081</v>
      </c>
      <c r="DI27" s="1220">
        <f t="shared" si="42"/>
        <v>0</v>
      </c>
      <c r="DJ27" s="1220">
        <f t="shared" si="42"/>
        <v>0</v>
      </c>
      <c r="DK27" s="1220">
        <f t="shared" si="42"/>
        <v>0</v>
      </c>
      <c r="DL27" s="1220">
        <f t="shared" si="42"/>
        <v>0</v>
      </c>
      <c r="DM27" s="1220">
        <f t="shared" si="42"/>
        <v>0</v>
      </c>
      <c r="DN27" s="1220">
        <f t="shared" si="42"/>
        <v>0</v>
      </c>
      <c r="DO27" s="1196">
        <f t="shared" si="43"/>
        <v>6700625.4874015786</v>
      </c>
      <c r="DQ27" s="1220">
        <f t="shared" si="44"/>
        <v>1493698.0449778428</v>
      </c>
      <c r="DR27" s="1220">
        <f t="shared" si="45"/>
        <v>0</v>
      </c>
      <c r="DS27" s="1220">
        <f t="shared" si="46"/>
        <v>0</v>
      </c>
      <c r="DT27" s="1220">
        <f t="shared" si="47"/>
        <v>0</v>
      </c>
      <c r="DU27" s="1220">
        <f t="shared" si="48"/>
        <v>0</v>
      </c>
      <c r="DV27" s="1220">
        <f t="shared" si="49"/>
        <v>0</v>
      </c>
      <c r="DW27" s="1220">
        <f t="shared" si="50"/>
        <v>0</v>
      </c>
      <c r="DX27" s="1220">
        <f t="shared" si="51"/>
        <v>0</v>
      </c>
      <c r="DY27" s="1220">
        <f t="shared" si="52"/>
        <v>0</v>
      </c>
      <c r="DZ27" s="1220">
        <f t="shared" si="53"/>
        <v>0</v>
      </c>
      <c r="EA27" s="1220">
        <f t="shared" si="54"/>
        <v>0</v>
      </c>
      <c r="EB27" s="1220">
        <f t="shared" si="55"/>
        <v>0</v>
      </c>
      <c r="EC27" s="1220">
        <f t="shared" si="56"/>
        <v>0</v>
      </c>
      <c r="ED27" s="1220">
        <f t="shared" si="57"/>
        <v>0</v>
      </c>
      <c r="EE27" s="1220">
        <f t="shared" si="58"/>
        <v>2196284.8238203814</v>
      </c>
      <c r="EF27" s="1220">
        <f t="shared" si="59"/>
        <v>0</v>
      </c>
      <c r="EG27" s="1220">
        <f t="shared" si="60"/>
        <v>0</v>
      </c>
      <c r="EH27" s="1220">
        <f t="shared" si="61"/>
        <v>0</v>
      </c>
      <c r="EI27" s="1220">
        <f t="shared" si="62"/>
        <v>0</v>
      </c>
      <c r="EJ27" s="1220">
        <f t="shared" si="63"/>
        <v>2588946.717020764</v>
      </c>
      <c r="EK27" s="1220">
        <f t="shared" si="64"/>
        <v>0</v>
      </c>
      <c r="EL27" s="1220">
        <f t="shared" si="65"/>
        <v>0</v>
      </c>
      <c r="EM27" s="1220">
        <f t="shared" si="66"/>
        <v>0</v>
      </c>
      <c r="EN27" s="1220">
        <f t="shared" si="67"/>
        <v>0</v>
      </c>
      <c r="EO27" s="1220">
        <f t="shared" si="68"/>
        <v>0</v>
      </c>
      <c r="EP27" s="1220">
        <f t="shared" si="69"/>
        <v>0</v>
      </c>
      <c r="EQ27" s="1196">
        <f t="shared" si="70"/>
        <v>6278929.5858189883</v>
      </c>
    </row>
    <row r="28" spans="1:147">
      <c r="A28" s="1191" t="str">
        <f>Prop2021_DUOSTariffs!A28</f>
        <v>new_20/21</v>
      </c>
      <c r="B28" s="1230" t="str">
        <f>Prop2021_DUOSTariffs!B28</f>
        <v>Small Business Demand</v>
      </c>
      <c r="C28" s="1230" t="s">
        <v>562</v>
      </c>
      <c r="D28" s="1234" t="str">
        <f>Prop2021_DUOSTariffs!D28</f>
        <v>SAC</v>
      </c>
      <c r="E28" s="1234" t="str">
        <f>Prop2021_DUOSTariffs!E28</f>
        <v>SACS Bus</v>
      </c>
      <c r="F28" s="1234" t="str">
        <f>Prop2021_DUOSTariffs!F28</f>
        <v>South East</v>
      </c>
      <c r="G28" s="1234" t="str">
        <f>Prop2021_DUOSTariffs!G28</f>
        <v>3600</v>
      </c>
      <c r="H28" s="1230" t="s">
        <v>264</v>
      </c>
      <c r="I28" s="1234" t="s">
        <v>639</v>
      </c>
      <c r="J28" s="1225"/>
      <c r="K28" s="1269">
        <v>0.19420745205599999</v>
      </c>
      <c r="L28" s="1117"/>
      <c r="M28" s="1117"/>
      <c r="N28" s="1117"/>
      <c r="O28" s="1117"/>
      <c r="P28" s="1117"/>
      <c r="Q28" s="1117"/>
      <c r="R28" s="1117"/>
      <c r="S28" s="1117"/>
      <c r="T28" s="1117"/>
      <c r="U28" s="1117"/>
      <c r="V28" s="1117"/>
      <c r="W28" s="1117"/>
      <c r="X28" s="1117"/>
      <c r="Y28" s="1269">
        <v>1.2529138846738899</v>
      </c>
      <c r="Z28" s="1117"/>
      <c r="AA28" s="1117"/>
      <c r="AB28" s="1136"/>
      <c r="AC28" s="1136"/>
      <c r="AD28" s="1262">
        <v>7.3925308612864012E-3</v>
      </c>
      <c r="AE28" s="1136"/>
      <c r="AF28" s="1136"/>
      <c r="AG28" s="1136"/>
      <c r="AH28" s="1136"/>
      <c r="AI28" s="1136"/>
      <c r="AJ28" s="1136"/>
      <c r="AK28" s="1117"/>
      <c r="AL28" s="1225"/>
      <c r="AM28" s="1256">
        <v>0.188</v>
      </c>
      <c r="AN28" s="1655"/>
      <c r="AO28" s="1655"/>
      <c r="AP28" s="1655"/>
      <c r="AQ28" s="1655"/>
      <c r="AR28" s="1655"/>
      <c r="AS28" s="1655"/>
      <c r="AT28" s="1655"/>
      <c r="AU28" s="1655"/>
      <c r="AV28" s="1655"/>
      <c r="AW28" s="1655"/>
      <c r="AX28" s="1655"/>
      <c r="AY28" s="1655"/>
      <c r="AZ28" s="1655"/>
      <c r="BA28" s="1256">
        <v>1.2422234931664369</v>
      </c>
      <c r="BB28" s="1655"/>
      <c r="BC28" s="1655"/>
      <c r="BD28" s="1657"/>
      <c r="BE28" s="1657"/>
      <c r="BF28" s="1265">
        <v>6.786940191811263E-3</v>
      </c>
      <c r="BG28" s="1657"/>
      <c r="BH28" s="1657"/>
      <c r="BI28" s="1657"/>
      <c r="BJ28" s="1657"/>
      <c r="BK28" s="1657"/>
      <c r="BL28" s="1657"/>
      <c r="BM28" s="1225"/>
      <c r="BN28" s="1270">
        <v>14</v>
      </c>
      <c r="BO28" s="1129"/>
      <c r="BP28" s="1129"/>
      <c r="BQ28" s="1129"/>
      <c r="BR28" s="1129"/>
      <c r="BS28" s="1129"/>
      <c r="BT28" s="1129"/>
      <c r="BU28" s="1129"/>
      <c r="BV28" s="1129"/>
      <c r="BW28" s="1129"/>
      <c r="BX28" s="1129"/>
      <c r="BY28" s="1129"/>
      <c r="BZ28" s="1129"/>
      <c r="CA28" s="1129"/>
      <c r="CB28" s="1272">
        <v>997.5962254397607</v>
      </c>
      <c r="CC28" s="1129"/>
      <c r="CD28" s="1129"/>
      <c r="CE28" s="1129"/>
      <c r="CF28" s="1129"/>
      <c r="CG28" s="1272">
        <v>703466.21175999998</v>
      </c>
      <c r="CH28" s="1129"/>
      <c r="CI28" s="1129"/>
      <c r="CJ28" s="1129"/>
      <c r="CK28" s="1129"/>
      <c r="CL28" s="1129"/>
      <c r="CM28" s="1129"/>
      <c r="CN28" s="1225"/>
      <c r="CO28" s="1220">
        <f t="shared" si="40"/>
        <v>992.4000800061599</v>
      </c>
      <c r="CP28" s="1220">
        <f t="shared" si="40"/>
        <v>0</v>
      </c>
      <c r="CQ28" s="1220">
        <f t="shared" si="40"/>
        <v>0</v>
      </c>
      <c r="CR28" s="1220">
        <f t="shared" si="40"/>
        <v>0</v>
      </c>
      <c r="CS28" s="1220">
        <f t="shared" si="40"/>
        <v>0</v>
      </c>
      <c r="CT28" s="1220">
        <f t="shared" si="40"/>
        <v>0</v>
      </c>
      <c r="CU28" s="1220">
        <f t="shared" si="40"/>
        <v>0</v>
      </c>
      <c r="CV28" s="1220">
        <f t="shared" si="40"/>
        <v>0</v>
      </c>
      <c r="CW28" s="1220">
        <f t="shared" si="40"/>
        <v>0</v>
      </c>
      <c r="CX28" s="1220">
        <f t="shared" si="40"/>
        <v>0</v>
      </c>
      <c r="CY28" s="1220">
        <f t="shared" si="41"/>
        <v>0</v>
      </c>
      <c r="CZ28" s="1220">
        <f t="shared" si="41"/>
        <v>0</v>
      </c>
      <c r="DA28" s="1220">
        <f t="shared" si="41"/>
        <v>0</v>
      </c>
      <c r="DB28" s="1220">
        <f t="shared" si="41"/>
        <v>0</v>
      </c>
      <c r="DC28" s="1220">
        <f t="shared" si="41"/>
        <v>1249.9021621517402</v>
      </c>
      <c r="DD28" s="1220">
        <f t="shared" si="41"/>
        <v>0</v>
      </c>
      <c r="DE28" s="1220">
        <f t="shared" si="41"/>
        <v>0</v>
      </c>
      <c r="DF28" s="1220">
        <f t="shared" si="41"/>
        <v>0</v>
      </c>
      <c r="DG28" s="1220">
        <f t="shared" si="41"/>
        <v>0</v>
      </c>
      <c r="DH28" s="1220">
        <f t="shared" si="41"/>
        <v>5200.3956803080346</v>
      </c>
      <c r="DI28" s="1220">
        <f t="shared" si="42"/>
        <v>0</v>
      </c>
      <c r="DJ28" s="1220">
        <f t="shared" si="42"/>
        <v>0</v>
      </c>
      <c r="DK28" s="1220">
        <f t="shared" si="42"/>
        <v>0</v>
      </c>
      <c r="DL28" s="1220">
        <f t="shared" si="42"/>
        <v>0</v>
      </c>
      <c r="DM28" s="1220">
        <f t="shared" si="42"/>
        <v>0</v>
      </c>
      <c r="DN28" s="1220">
        <f t="shared" si="42"/>
        <v>0</v>
      </c>
      <c r="DO28" s="1196">
        <f t="shared" si="43"/>
        <v>7442.6979224659344</v>
      </c>
      <c r="DQ28" s="1220">
        <f t="shared" si="44"/>
        <v>960.68000000000006</v>
      </c>
      <c r="DR28" s="1220">
        <f t="shared" si="45"/>
        <v>0</v>
      </c>
      <c r="DS28" s="1220">
        <f t="shared" si="46"/>
        <v>0</v>
      </c>
      <c r="DT28" s="1220">
        <f t="shared" si="47"/>
        <v>0</v>
      </c>
      <c r="DU28" s="1220">
        <f t="shared" si="48"/>
        <v>0</v>
      </c>
      <c r="DV28" s="1220">
        <f t="shared" si="49"/>
        <v>0</v>
      </c>
      <c r="DW28" s="1220">
        <f t="shared" si="50"/>
        <v>0</v>
      </c>
      <c r="DX28" s="1220">
        <f t="shared" si="51"/>
        <v>0</v>
      </c>
      <c r="DY28" s="1220">
        <f t="shared" si="52"/>
        <v>0</v>
      </c>
      <c r="DZ28" s="1220">
        <f t="shared" si="53"/>
        <v>0</v>
      </c>
      <c r="EA28" s="1220">
        <f t="shared" si="54"/>
        <v>0</v>
      </c>
      <c r="EB28" s="1220">
        <f t="shared" si="55"/>
        <v>0</v>
      </c>
      <c r="EC28" s="1220">
        <f t="shared" si="56"/>
        <v>0</v>
      </c>
      <c r="ED28" s="1220">
        <f t="shared" si="57"/>
        <v>0</v>
      </c>
      <c r="EE28" s="1220">
        <f t="shared" si="58"/>
        <v>1239.2374679354318</v>
      </c>
      <c r="EF28" s="1220">
        <f t="shared" si="59"/>
        <v>0</v>
      </c>
      <c r="EG28" s="1220">
        <f t="shared" si="60"/>
        <v>0</v>
      </c>
      <c r="EH28" s="1220">
        <f t="shared" si="61"/>
        <v>0</v>
      </c>
      <c r="EI28" s="1220">
        <f t="shared" si="62"/>
        <v>0</v>
      </c>
      <c r="EJ28" s="1220">
        <f t="shared" si="63"/>
        <v>4774.3831061751571</v>
      </c>
      <c r="EK28" s="1220">
        <f t="shared" si="64"/>
        <v>0</v>
      </c>
      <c r="EL28" s="1220">
        <f t="shared" si="65"/>
        <v>0</v>
      </c>
      <c r="EM28" s="1220">
        <f t="shared" si="66"/>
        <v>0</v>
      </c>
      <c r="EN28" s="1220">
        <f t="shared" si="67"/>
        <v>0</v>
      </c>
      <c r="EO28" s="1220">
        <f t="shared" si="68"/>
        <v>0</v>
      </c>
      <c r="EP28" s="1220">
        <f t="shared" si="69"/>
        <v>0</v>
      </c>
      <c r="EQ28" s="1196">
        <f t="shared" si="70"/>
        <v>6974.300574110589</v>
      </c>
    </row>
    <row r="29" spans="1:147">
      <c r="A29" s="1191" t="str">
        <f>Prop2021_DUOSTariffs!A29</f>
        <v>new_20/21</v>
      </c>
      <c r="B29" s="1230" t="str">
        <f>Prop2021_DUOSTariffs!B29</f>
        <v>Small Business Primary Load Control</v>
      </c>
      <c r="C29" s="1230" t="s">
        <v>563</v>
      </c>
      <c r="D29" s="1234" t="str">
        <f>Prop2021_DUOSTariffs!D29</f>
        <v>SAC</v>
      </c>
      <c r="E29" s="1234" t="str">
        <f>Prop2021_DUOSTariffs!E29</f>
        <v>SACS Bus</v>
      </c>
      <c r="F29" s="1234" t="str">
        <f>Prop2021_DUOSTariffs!F29</f>
        <v>South East</v>
      </c>
      <c r="G29" s="1234" t="str">
        <f>Prop2021_DUOSTariffs!G29</f>
        <v>5700</v>
      </c>
      <c r="H29" s="1230" t="s">
        <v>264</v>
      </c>
      <c r="I29" s="1234" t="s">
        <v>639</v>
      </c>
      <c r="J29" s="1225"/>
      <c r="K29" s="1269">
        <v>9.7103726027999993E-2</v>
      </c>
      <c r="L29" s="1117"/>
      <c r="M29" s="1117"/>
      <c r="N29" s="1117"/>
      <c r="O29" s="1117"/>
      <c r="P29" s="1117"/>
      <c r="Q29" s="1117"/>
      <c r="R29" s="1117"/>
      <c r="S29" s="1117"/>
      <c r="T29" s="1117"/>
      <c r="U29" s="1117"/>
      <c r="V29" s="1117"/>
      <c r="W29" s="1117"/>
      <c r="X29" s="1117"/>
      <c r="Y29" s="1117"/>
      <c r="Z29" s="1117"/>
      <c r="AA29" s="1117"/>
      <c r="AB29" s="1136"/>
      <c r="AC29" s="1136"/>
      <c r="AD29" s="1262">
        <v>1.3374465659964972E-2</v>
      </c>
      <c r="AE29" s="1136"/>
      <c r="AF29" s="1136"/>
      <c r="AG29" s="1136"/>
      <c r="AH29" s="1136"/>
      <c r="AI29" s="1136"/>
      <c r="AJ29" s="1136"/>
      <c r="AK29" s="1117"/>
      <c r="AL29" s="1225"/>
      <c r="AM29" s="1256">
        <v>9.6274799999999994E-2</v>
      </c>
      <c r="AN29" s="1655"/>
      <c r="AO29" s="1655"/>
      <c r="AP29" s="1655"/>
      <c r="AQ29" s="1655"/>
      <c r="AR29" s="1655"/>
      <c r="AS29" s="1655"/>
      <c r="AT29" s="1655"/>
      <c r="AU29" s="1655"/>
      <c r="AV29" s="1655"/>
      <c r="AW29" s="1655"/>
      <c r="AX29" s="1655"/>
      <c r="AY29" s="1655"/>
      <c r="AZ29" s="1655"/>
      <c r="BA29" s="1655"/>
      <c r="BB29" s="1655"/>
      <c r="BC29" s="1655"/>
      <c r="BD29" s="1657"/>
      <c r="BE29" s="1657"/>
      <c r="BF29" s="1265">
        <v>1.2453103940045139E-2</v>
      </c>
      <c r="BG29" s="1657"/>
      <c r="BH29" s="1657"/>
      <c r="BI29" s="1657"/>
      <c r="BJ29" s="1657"/>
      <c r="BK29" s="1657"/>
      <c r="BL29" s="1657"/>
      <c r="BM29" s="1225"/>
      <c r="BN29" s="1271">
        <v>13</v>
      </c>
      <c r="BO29" s="1129"/>
      <c r="BP29" s="1129"/>
      <c r="BQ29" s="1129"/>
      <c r="BR29" s="1129"/>
      <c r="BS29" s="1129"/>
      <c r="BT29" s="1129"/>
      <c r="BU29" s="1129"/>
      <c r="BV29" s="1129"/>
      <c r="BW29" s="1129"/>
      <c r="BX29" s="1129"/>
      <c r="BY29" s="1129"/>
      <c r="BZ29" s="1129"/>
      <c r="CA29" s="1129"/>
      <c r="CB29" s="1129"/>
      <c r="CC29" s="1129"/>
      <c r="CD29" s="1129"/>
      <c r="CE29" s="1129"/>
      <c r="CF29" s="1129"/>
      <c r="CG29" s="1272">
        <v>314653.90555000002</v>
      </c>
      <c r="CH29" s="1129"/>
      <c r="CI29" s="1129"/>
      <c r="CJ29" s="1129"/>
      <c r="CK29" s="1129"/>
      <c r="CL29" s="1129"/>
      <c r="CM29" s="1129"/>
      <c r="CN29" s="1225"/>
      <c r="CO29" s="1220">
        <f t="shared" si="40"/>
        <v>460.75718000286003</v>
      </c>
      <c r="CP29" s="1220">
        <f t="shared" si="40"/>
        <v>0</v>
      </c>
      <c r="CQ29" s="1220">
        <f t="shared" si="40"/>
        <v>0</v>
      </c>
      <c r="CR29" s="1220">
        <f t="shared" si="40"/>
        <v>0</v>
      </c>
      <c r="CS29" s="1220">
        <f t="shared" si="40"/>
        <v>0</v>
      </c>
      <c r="CT29" s="1220">
        <f t="shared" si="40"/>
        <v>0</v>
      </c>
      <c r="CU29" s="1220">
        <f t="shared" si="40"/>
        <v>0</v>
      </c>
      <c r="CV29" s="1220">
        <f t="shared" si="40"/>
        <v>0</v>
      </c>
      <c r="CW29" s="1220">
        <f t="shared" si="40"/>
        <v>0</v>
      </c>
      <c r="CX29" s="1220">
        <f t="shared" si="40"/>
        <v>0</v>
      </c>
      <c r="CY29" s="1220">
        <f t="shared" si="41"/>
        <v>0</v>
      </c>
      <c r="CZ29" s="1220">
        <f t="shared" si="41"/>
        <v>0</v>
      </c>
      <c r="DA29" s="1220">
        <f t="shared" si="41"/>
        <v>0</v>
      </c>
      <c r="DB29" s="1220">
        <f t="shared" si="41"/>
        <v>0</v>
      </c>
      <c r="DC29" s="1220">
        <f t="shared" si="41"/>
        <v>0</v>
      </c>
      <c r="DD29" s="1220">
        <f t="shared" si="41"/>
        <v>0</v>
      </c>
      <c r="DE29" s="1220">
        <f t="shared" si="41"/>
        <v>0</v>
      </c>
      <c r="DF29" s="1220">
        <f t="shared" si="41"/>
        <v>0</v>
      </c>
      <c r="DG29" s="1220">
        <f t="shared" si="41"/>
        <v>0</v>
      </c>
      <c r="DH29" s="1220">
        <f t="shared" si="41"/>
        <v>4208.3278545523372</v>
      </c>
      <c r="DI29" s="1220">
        <f t="shared" si="42"/>
        <v>0</v>
      </c>
      <c r="DJ29" s="1220">
        <f t="shared" si="42"/>
        <v>0</v>
      </c>
      <c r="DK29" s="1220">
        <f t="shared" si="42"/>
        <v>0</v>
      </c>
      <c r="DL29" s="1220">
        <f t="shared" si="42"/>
        <v>0</v>
      </c>
      <c r="DM29" s="1220">
        <f t="shared" si="42"/>
        <v>0</v>
      </c>
      <c r="DN29" s="1220">
        <f t="shared" si="42"/>
        <v>0</v>
      </c>
      <c r="DO29" s="1242">
        <f>SUM(CO29:DN29)</f>
        <v>4669.0850345551971</v>
      </c>
      <c r="DQ29" s="1220">
        <f t="shared" si="44"/>
        <v>456.82392599999997</v>
      </c>
      <c r="DR29" s="1220">
        <f t="shared" si="45"/>
        <v>0</v>
      </c>
      <c r="DS29" s="1220">
        <f t="shared" si="46"/>
        <v>0</v>
      </c>
      <c r="DT29" s="1220">
        <f t="shared" si="47"/>
        <v>0</v>
      </c>
      <c r="DU29" s="1220">
        <f t="shared" si="48"/>
        <v>0</v>
      </c>
      <c r="DV29" s="1220">
        <f t="shared" si="49"/>
        <v>0</v>
      </c>
      <c r="DW29" s="1220">
        <f t="shared" si="50"/>
        <v>0</v>
      </c>
      <c r="DX29" s="1220">
        <f t="shared" si="51"/>
        <v>0</v>
      </c>
      <c r="DY29" s="1220">
        <f t="shared" si="52"/>
        <v>0</v>
      </c>
      <c r="DZ29" s="1220">
        <f t="shared" si="53"/>
        <v>0</v>
      </c>
      <c r="EA29" s="1220">
        <f t="shared" si="54"/>
        <v>0</v>
      </c>
      <c r="EB29" s="1220">
        <f t="shared" si="55"/>
        <v>0</v>
      </c>
      <c r="EC29" s="1220">
        <f t="shared" si="56"/>
        <v>0</v>
      </c>
      <c r="ED29" s="1220">
        <f t="shared" si="57"/>
        <v>0</v>
      </c>
      <c r="EE29" s="1220">
        <f t="shared" si="58"/>
        <v>0</v>
      </c>
      <c r="EF29" s="1220">
        <f t="shared" si="59"/>
        <v>0</v>
      </c>
      <c r="EG29" s="1220">
        <f t="shared" si="60"/>
        <v>0</v>
      </c>
      <c r="EH29" s="1220">
        <f t="shared" si="61"/>
        <v>0</v>
      </c>
      <c r="EI29" s="1220">
        <f t="shared" si="62"/>
        <v>0</v>
      </c>
      <c r="EJ29" s="1220">
        <f t="shared" si="63"/>
        <v>3918.4177909552964</v>
      </c>
      <c r="EK29" s="1220">
        <f t="shared" si="64"/>
        <v>0</v>
      </c>
      <c r="EL29" s="1220">
        <f t="shared" si="65"/>
        <v>0</v>
      </c>
      <c r="EM29" s="1220">
        <f t="shared" si="66"/>
        <v>0</v>
      </c>
      <c r="EN29" s="1220">
        <f t="shared" si="67"/>
        <v>0</v>
      </c>
      <c r="EO29" s="1220">
        <f t="shared" si="68"/>
        <v>0</v>
      </c>
      <c r="EP29" s="1220">
        <f t="shared" si="69"/>
        <v>0</v>
      </c>
      <c r="EQ29" s="1242">
        <f>SUM(DQ29:EP29)</f>
        <v>4375.2417169552964</v>
      </c>
    </row>
    <row r="30" spans="1:147" s="1125" customFormat="1" ht="6" customHeight="1">
      <c r="A30" s="1221"/>
      <c r="B30" s="1221"/>
      <c r="C30" s="1221"/>
      <c r="D30" s="1221"/>
      <c r="E30" s="1221"/>
      <c r="F30" s="1221"/>
      <c r="G30" s="1221"/>
      <c r="H30" s="1221"/>
      <c r="I30" s="1221"/>
      <c r="J30" s="1225"/>
      <c r="K30" s="1221"/>
      <c r="L30" s="1221"/>
      <c r="M30" s="1221"/>
      <c r="N30" s="1221"/>
      <c r="O30" s="1221"/>
      <c r="P30" s="1221"/>
      <c r="Q30" s="1221"/>
      <c r="R30" s="1221"/>
      <c r="S30" s="1221"/>
      <c r="T30" s="1221"/>
      <c r="U30" s="1221"/>
      <c r="V30" s="1221"/>
      <c r="W30" s="1221"/>
      <c r="X30" s="1221"/>
      <c r="Y30" s="1221"/>
      <c r="Z30" s="1221"/>
      <c r="AA30" s="1221"/>
      <c r="AB30" s="1221"/>
      <c r="AC30" s="1221"/>
      <c r="AD30" s="1221"/>
      <c r="AE30" s="1221"/>
      <c r="AF30" s="1221"/>
      <c r="AG30" s="1221"/>
      <c r="AH30" s="1221"/>
      <c r="AI30" s="1221"/>
      <c r="AJ30" s="1221"/>
      <c r="AK30" s="1221"/>
      <c r="AL30" s="1225"/>
      <c r="AM30" s="1257"/>
      <c r="AN30" s="1257"/>
      <c r="AO30" s="1257"/>
      <c r="AP30" s="1257"/>
      <c r="AQ30" s="1257"/>
      <c r="AR30" s="1257"/>
      <c r="AS30" s="1257"/>
      <c r="AT30" s="1257"/>
      <c r="AU30" s="1257"/>
      <c r="AV30" s="1257"/>
      <c r="AW30" s="1257"/>
      <c r="AX30" s="1257"/>
      <c r="AY30" s="1257"/>
      <c r="AZ30" s="1257"/>
      <c r="BA30" s="1257"/>
      <c r="BB30" s="1257"/>
      <c r="BC30" s="1257"/>
      <c r="BD30" s="1266"/>
      <c r="BE30" s="1266"/>
      <c r="BF30" s="1266"/>
      <c r="BG30" s="1266"/>
      <c r="BH30" s="1266"/>
      <c r="BI30" s="1266"/>
      <c r="BJ30" s="1266"/>
      <c r="BK30" s="1266"/>
      <c r="BL30" s="1266"/>
      <c r="BM30" s="1225"/>
      <c r="BN30" s="1221"/>
      <c r="BO30" s="1221"/>
      <c r="BP30" s="1221"/>
      <c r="BQ30" s="1221"/>
      <c r="BR30" s="1221"/>
      <c r="BS30" s="1221"/>
      <c r="BT30" s="1221"/>
      <c r="BU30" s="1221"/>
      <c r="BV30" s="1221"/>
      <c r="BW30" s="1221"/>
      <c r="BX30" s="1221"/>
      <c r="BY30" s="1221"/>
      <c r="BZ30" s="1221"/>
      <c r="CA30" s="1221"/>
      <c r="CB30" s="1221"/>
      <c r="CC30" s="1221"/>
      <c r="CD30" s="1221"/>
      <c r="CE30" s="1221"/>
      <c r="CF30" s="1221"/>
      <c r="CG30" s="1221"/>
      <c r="CH30" s="1221"/>
      <c r="CI30" s="1221"/>
      <c r="CJ30" s="1221"/>
      <c r="CK30" s="1221"/>
      <c r="CL30" s="1221"/>
      <c r="CM30" s="1221"/>
      <c r="CN30" s="1225"/>
      <c r="CO30" s="1221"/>
      <c r="CP30" s="1221"/>
      <c r="CQ30" s="1221"/>
      <c r="CR30" s="1221"/>
      <c r="CS30" s="1221"/>
      <c r="CT30" s="1221"/>
      <c r="CU30" s="1221"/>
      <c r="CV30" s="1221"/>
      <c r="CW30" s="1221"/>
      <c r="CX30" s="1221"/>
      <c r="CY30" s="1221"/>
      <c r="CZ30" s="1221"/>
      <c r="DA30" s="1221"/>
      <c r="DB30" s="1221"/>
      <c r="DC30" s="1221"/>
      <c r="DD30" s="1221"/>
      <c r="DE30" s="1221"/>
      <c r="DF30" s="1221"/>
      <c r="DG30" s="1221"/>
      <c r="DH30" s="1221"/>
      <c r="DI30" s="1221"/>
      <c r="DJ30" s="1221"/>
      <c r="DK30" s="1221"/>
      <c r="DL30" s="1221"/>
      <c r="DM30" s="1221"/>
      <c r="DN30" s="1221"/>
      <c r="DO30" s="1221"/>
      <c r="DQ30" s="1221"/>
      <c r="DR30" s="1221"/>
      <c r="DS30" s="1221"/>
      <c r="DT30" s="1221"/>
      <c r="DU30" s="1221"/>
      <c r="DV30" s="1221"/>
      <c r="DW30" s="1221"/>
      <c r="DX30" s="1221"/>
      <c r="DY30" s="1221"/>
      <c r="DZ30" s="1221"/>
      <c r="EA30" s="1221"/>
      <c r="EB30" s="1221"/>
      <c r="EC30" s="1221"/>
      <c r="ED30" s="1221"/>
      <c r="EE30" s="1221"/>
      <c r="EF30" s="1221"/>
      <c r="EG30" s="1221"/>
      <c r="EH30" s="1221"/>
      <c r="EI30" s="1221"/>
      <c r="EJ30" s="1221"/>
      <c r="EK30" s="1221"/>
      <c r="EL30" s="1221"/>
      <c r="EM30" s="1221"/>
      <c r="EN30" s="1221"/>
      <c r="EO30" s="1221"/>
      <c r="EP30" s="1221"/>
      <c r="EQ30" s="1221"/>
    </row>
    <row r="31" spans="1:147">
      <c r="A31" s="1191">
        <f>Prop2021_DUOSTariffs!A31</f>
        <v>0</v>
      </c>
      <c r="B31" s="1230" t="str">
        <f>Prop2021_DUOSTariffs!B31</f>
        <v>Residential Flat</v>
      </c>
      <c r="C31" s="1230" t="s">
        <v>117</v>
      </c>
      <c r="D31" s="1234" t="str">
        <f>Prop2021_DUOSTariffs!D31</f>
        <v>SAC</v>
      </c>
      <c r="E31" s="1234" t="str">
        <f>Prop2021_DUOSTariffs!E31</f>
        <v>SACS Res</v>
      </c>
      <c r="F31" s="1234" t="str">
        <f>Prop2021_DUOSTariffs!F31</f>
        <v>South East</v>
      </c>
      <c r="G31" s="1234" t="str">
        <f>Prop2021_DUOSTariffs!G31</f>
        <v>8400</v>
      </c>
      <c r="H31" s="1230" t="s">
        <v>264</v>
      </c>
      <c r="I31" s="1234" t="s">
        <v>639</v>
      </c>
      <c r="J31" s="1225"/>
      <c r="K31" s="1269">
        <v>6.9212230254000001E-2</v>
      </c>
      <c r="L31" s="1117"/>
      <c r="M31" s="1117"/>
      <c r="N31" s="1117"/>
      <c r="O31" s="1117"/>
      <c r="P31" s="1117"/>
      <c r="Q31" s="1117"/>
      <c r="R31" s="1117"/>
      <c r="S31" s="1117"/>
      <c r="T31" s="1117"/>
      <c r="U31" s="1117"/>
      <c r="V31" s="1117"/>
      <c r="W31" s="1117"/>
      <c r="X31" s="1117"/>
      <c r="Y31" s="1117"/>
      <c r="Z31" s="1117"/>
      <c r="AA31" s="1117"/>
      <c r="AB31" s="1136"/>
      <c r="AC31" s="1136"/>
      <c r="AD31" s="1262">
        <v>1.5382223019369664E-2</v>
      </c>
      <c r="AE31" s="1136"/>
      <c r="AF31" s="1136"/>
      <c r="AG31" s="1136"/>
      <c r="AH31" s="1136"/>
      <c r="AI31" s="1136"/>
      <c r="AJ31" s="1136"/>
      <c r="AK31" s="1117"/>
      <c r="AL31" s="1225"/>
      <c r="AM31" s="1256">
        <v>6.8621399999999999E-2</v>
      </c>
      <c r="AN31" s="1655"/>
      <c r="AO31" s="1655"/>
      <c r="AP31" s="1655"/>
      <c r="AQ31" s="1655"/>
      <c r="AR31" s="1655"/>
      <c r="AS31" s="1655"/>
      <c r="AT31" s="1655"/>
      <c r="AU31" s="1655"/>
      <c r="AV31" s="1655"/>
      <c r="AW31" s="1655"/>
      <c r="AX31" s="1655"/>
      <c r="AY31" s="1655"/>
      <c r="AZ31" s="1655"/>
      <c r="BA31" s="1655"/>
      <c r="BB31" s="1655"/>
      <c r="BC31" s="1655"/>
      <c r="BD31" s="1657"/>
      <c r="BE31" s="1657"/>
      <c r="BF31" s="1265">
        <v>1.4128175367636855E-2</v>
      </c>
      <c r="BG31" s="1657"/>
      <c r="BH31" s="1657"/>
      <c r="BI31" s="1657"/>
      <c r="BJ31" s="1657"/>
      <c r="BK31" s="1657"/>
      <c r="BL31" s="1657"/>
      <c r="BM31" s="1225"/>
      <c r="BN31" s="1270">
        <v>1094960.5760996374</v>
      </c>
      <c r="BO31" s="1129"/>
      <c r="BP31" s="1129"/>
      <c r="BQ31" s="1129"/>
      <c r="BR31" s="1129"/>
      <c r="BS31" s="1129"/>
      <c r="BT31" s="1129"/>
      <c r="BU31" s="1129"/>
      <c r="BV31" s="1129"/>
      <c r="BW31" s="1129"/>
      <c r="BX31" s="1129"/>
      <c r="BY31" s="1129"/>
      <c r="BZ31" s="1129"/>
      <c r="CA31" s="1129"/>
      <c r="CB31" s="1129"/>
      <c r="CC31" s="1129"/>
      <c r="CD31" s="1129"/>
      <c r="CE31" s="1129"/>
      <c r="CF31" s="1129"/>
      <c r="CG31" s="1272">
        <v>5261471983.9440479</v>
      </c>
      <c r="CH31" s="1129"/>
      <c r="CI31" s="1129"/>
      <c r="CJ31" s="1129"/>
      <c r="CK31" s="1129"/>
      <c r="CL31" s="1129"/>
      <c r="CM31" s="1129"/>
      <c r="CN31" s="1225"/>
      <c r="CO31" s="1220">
        <f t="shared" ref="CO31:CX35" si="71">K31*BN31*CO$42</f>
        <v>27661402.181902118</v>
      </c>
      <c r="CP31" s="1220">
        <f t="shared" si="71"/>
        <v>0</v>
      </c>
      <c r="CQ31" s="1220">
        <f t="shared" si="71"/>
        <v>0</v>
      </c>
      <c r="CR31" s="1220">
        <f t="shared" si="71"/>
        <v>0</v>
      </c>
      <c r="CS31" s="1220">
        <f t="shared" si="71"/>
        <v>0</v>
      </c>
      <c r="CT31" s="1220">
        <f t="shared" si="71"/>
        <v>0</v>
      </c>
      <c r="CU31" s="1220">
        <f t="shared" si="71"/>
        <v>0</v>
      </c>
      <c r="CV31" s="1220">
        <f t="shared" si="71"/>
        <v>0</v>
      </c>
      <c r="CW31" s="1220">
        <f t="shared" si="71"/>
        <v>0</v>
      </c>
      <c r="CX31" s="1220">
        <f t="shared" si="71"/>
        <v>0</v>
      </c>
      <c r="CY31" s="1220">
        <f t="shared" ref="CY31:DH35" si="72">U31*BX31*CY$42</f>
        <v>0</v>
      </c>
      <c r="CZ31" s="1220">
        <f t="shared" si="72"/>
        <v>0</v>
      </c>
      <c r="DA31" s="1220">
        <f t="shared" si="72"/>
        <v>0</v>
      </c>
      <c r="DB31" s="1220">
        <f t="shared" si="72"/>
        <v>0</v>
      </c>
      <c r="DC31" s="1220">
        <f t="shared" si="72"/>
        <v>0</v>
      </c>
      <c r="DD31" s="1220">
        <f t="shared" si="72"/>
        <v>0</v>
      </c>
      <c r="DE31" s="1220">
        <f t="shared" si="72"/>
        <v>0</v>
      </c>
      <c r="DF31" s="1220">
        <f t="shared" si="72"/>
        <v>0</v>
      </c>
      <c r="DG31" s="1220">
        <f t="shared" si="72"/>
        <v>0</v>
      </c>
      <c r="DH31" s="1220">
        <f t="shared" si="72"/>
        <v>80933135.467192709</v>
      </c>
      <c r="DI31" s="1220">
        <f t="shared" ref="DI31:DR35" si="73">AE31*CH31*DI$42</f>
        <v>0</v>
      </c>
      <c r="DJ31" s="1220">
        <f t="shared" si="73"/>
        <v>0</v>
      </c>
      <c r="DK31" s="1220">
        <f t="shared" si="73"/>
        <v>0</v>
      </c>
      <c r="DL31" s="1220">
        <f t="shared" si="73"/>
        <v>0</v>
      </c>
      <c r="DM31" s="1220">
        <f t="shared" si="73"/>
        <v>0</v>
      </c>
      <c r="DN31" s="1220">
        <f t="shared" si="73"/>
        <v>0</v>
      </c>
      <c r="DO31" s="1196">
        <f t="shared" si="43"/>
        <v>108594537.64909482</v>
      </c>
      <c r="DQ31" s="1220">
        <f>AM31*$BN31*DQ$42</f>
        <v>27425270.602018736</v>
      </c>
      <c r="DR31" s="1220">
        <f>AN31*$BO31*DR$42</f>
        <v>0</v>
      </c>
      <c r="DS31" s="1220">
        <f>AO31*$BP31*DS$42</f>
        <v>0</v>
      </c>
      <c r="DT31" s="1220">
        <f>AP31*$BQ31*DT$42</f>
        <v>0</v>
      </c>
      <c r="DU31" s="1220">
        <f>AQ31*$BR31*DU$42</f>
        <v>0</v>
      </c>
      <c r="DV31" s="1220">
        <f>AR31*$BS31*DV$42</f>
        <v>0</v>
      </c>
      <c r="DW31" s="1220">
        <f>AS31*$BT31*DW$42</f>
        <v>0</v>
      </c>
      <c r="DX31" s="1220">
        <f>AT31*$BU31*DX$42</f>
        <v>0</v>
      </c>
      <c r="DY31" s="1220">
        <f>AU31*$BV31*DY$42</f>
        <v>0</v>
      </c>
      <c r="DZ31" s="1220">
        <f>AV31*$BW31*DZ$42</f>
        <v>0</v>
      </c>
      <c r="EA31" s="1220">
        <f>AW31*$BX31*EA$42</f>
        <v>0</v>
      </c>
      <c r="EB31" s="1220">
        <f>AX31*$BY31*EB$42</f>
        <v>0</v>
      </c>
      <c r="EC31" s="1220">
        <f>AY31*$BZ31*EC$42</f>
        <v>0</v>
      </c>
      <c r="ED31" s="1220">
        <f>AZ31*$CA31*ED$42</f>
        <v>0</v>
      </c>
      <c r="EE31" s="1220">
        <f>BA31*$CB31*EE$42</f>
        <v>0</v>
      </c>
      <c r="EF31" s="1220">
        <f>BB31*$CC31*EF$42</f>
        <v>0</v>
      </c>
      <c r="EG31" s="1220">
        <f>BC31*$CD31*EG$42</f>
        <v>0</v>
      </c>
      <c r="EH31" s="1220">
        <f>BD31*$CE31*EH$42</f>
        <v>0</v>
      </c>
      <c r="EI31" s="1220">
        <f>BE31*$CF31*EI$42</f>
        <v>0</v>
      </c>
      <c r="EJ31" s="1220">
        <f>BF31*$CG31*EJ$42</f>
        <v>74334998.881069705</v>
      </c>
      <c r="EK31" s="1220">
        <f>BG31*$CH31*EK$42</f>
        <v>0</v>
      </c>
      <c r="EL31" s="1220">
        <f>BH31*$CI31*EL$42</f>
        <v>0</v>
      </c>
      <c r="EM31" s="1220">
        <f>BI31*$CJ31*EM$42</f>
        <v>0</v>
      </c>
      <c r="EN31" s="1220">
        <f>BJ31*$CK31*EN$42</f>
        <v>0</v>
      </c>
      <c r="EO31" s="1220">
        <f>BK31*$CL31*EO$42</f>
        <v>0</v>
      </c>
      <c r="EP31" s="1220">
        <f>BL31*$CM31*EP$42</f>
        <v>0</v>
      </c>
      <c r="EQ31" s="1196">
        <f t="shared" ref="EQ31:EQ35" si="74">SUM(DQ31:EP31)</f>
        <v>101760269.48308843</v>
      </c>
    </row>
    <row r="32" spans="1:147">
      <c r="A32" s="1191">
        <f>Prop2021_DUOSTariffs!A32</f>
        <v>0</v>
      </c>
      <c r="B32" s="1230" t="str">
        <f>Prop2021_DUOSTariffs!B32</f>
        <v>Residential - ToU</v>
      </c>
      <c r="C32" s="1230" t="s">
        <v>118</v>
      </c>
      <c r="D32" s="1234" t="str">
        <f>Prop2021_DUOSTariffs!D32</f>
        <v>SAC</v>
      </c>
      <c r="E32" s="1234" t="str">
        <f>Prop2021_DUOSTariffs!E32</f>
        <v>SACS Res</v>
      </c>
      <c r="F32" s="1234" t="str">
        <f>Prop2021_DUOSTariffs!F32</f>
        <v>South East</v>
      </c>
      <c r="G32" s="1234" t="str">
        <f>Prop2021_DUOSTariffs!G32</f>
        <v>8900</v>
      </c>
      <c r="H32" s="1230" t="s">
        <v>264</v>
      </c>
      <c r="I32" s="1234" t="s">
        <v>639</v>
      </c>
      <c r="J32" s="1225"/>
      <c r="K32" s="1269">
        <v>6.9212230254000001E-2</v>
      </c>
      <c r="L32" s="1117"/>
      <c r="M32" s="1117"/>
      <c r="N32" s="1117"/>
      <c r="O32" s="1117"/>
      <c r="P32" s="1117"/>
      <c r="Q32" s="1117"/>
      <c r="R32" s="1117"/>
      <c r="S32" s="1117"/>
      <c r="T32" s="1117"/>
      <c r="U32" s="1117"/>
      <c r="V32" s="1117"/>
      <c r="W32" s="1117"/>
      <c r="X32" s="1117"/>
      <c r="Y32" s="1117"/>
      <c r="Z32" s="1117"/>
      <c r="AA32" s="1117"/>
      <c r="AB32" s="1136"/>
      <c r="AC32" s="1136"/>
      <c r="AD32" s="1136"/>
      <c r="AE32" s="1262">
        <v>4.3386453880000002E-2</v>
      </c>
      <c r="AF32" s="1262">
        <v>3.0918826399999998E-3</v>
      </c>
      <c r="AG32" s="1262">
        <v>1.4753489502851944E-2</v>
      </c>
      <c r="AH32" s="1136"/>
      <c r="AI32" s="1136"/>
      <c r="AJ32" s="1136"/>
      <c r="AK32" s="1117"/>
      <c r="AL32" s="1225"/>
      <c r="AM32" s="1256">
        <v>6.8621399999999999E-2</v>
      </c>
      <c r="AN32" s="1655"/>
      <c r="AO32" s="1655"/>
      <c r="AP32" s="1655"/>
      <c r="AQ32" s="1655"/>
      <c r="AR32" s="1655"/>
      <c r="AS32" s="1655"/>
      <c r="AT32" s="1655"/>
      <c r="AU32" s="1655"/>
      <c r="AV32" s="1655"/>
      <c r="AW32" s="1655"/>
      <c r="AX32" s="1655"/>
      <c r="AY32" s="1655"/>
      <c r="AZ32" s="1655"/>
      <c r="BA32" s="1655"/>
      <c r="BB32" s="1655"/>
      <c r="BC32" s="1655"/>
      <c r="BD32" s="1657"/>
      <c r="BE32" s="1657"/>
      <c r="BF32" s="1657"/>
      <c r="BG32" s="1265">
        <v>3.9478120000000005E-2</v>
      </c>
      <c r="BH32" s="1265">
        <v>2.81336E-3</v>
      </c>
      <c r="BI32" s="1265">
        <v>1.3930944497877903E-2</v>
      </c>
      <c r="BJ32" s="1657"/>
      <c r="BK32" s="1657"/>
      <c r="BL32" s="1657"/>
      <c r="BM32" s="1225"/>
      <c r="BN32" s="1270">
        <v>733.47760704538518</v>
      </c>
      <c r="BO32" s="1129"/>
      <c r="BP32" s="1129"/>
      <c r="BQ32" s="1129"/>
      <c r="BR32" s="1129"/>
      <c r="BS32" s="1129"/>
      <c r="BT32" s="1129"/>
      <c r="BU32" s="1129"/>
      <c r="BV32" s="1129"/>
      <c r="BW32" s="1129"/>
      <c r="BX32" s="1129"/>
      <c r="BY32" s="1129"/>
      <c r="BZ32" s="1129"/>
      <c r="CA32" s="1129"/>
      <c r="CB32" s="1129"/>
      <c r="CC32" s="1129"/>
      <c r="CD32" s="1129"/>
      <c r="CE32" s="1129"/>
      <c r="CF32" s="1129"/>
      <c r="CG32" s="1129"/>
      <c r="CH32" s="1272">
        <v>982239.70295860257</v>
      </c>
      <c r="CI32" s="1272">
        <v>2080037.9264892463</v>
      </c>
      <c r="CJ32" s="1272">
        <v>3054160.1035722899</v>
      </c>
      <c r="CK32" s="1129"/>
      <c r="CL32" s="1129"/>
      <c r="CM32" s="1129"/>
      <c r="CN32" s="1225"/>
      <c r="CO32" s="1220">
        <f t="shared" si="71"/>
        <v>18529.451674117019</v>
      </c>
      <c r="CP32" s="1220">
        <f t="shared" si="71"/>
        <v>0</v>
      </c>
      <c r="CQ32" s="1220">
        <f t="shared" si="71"/>
        <v>0</v>
      </c>
      <c r="CR32" s="1220">
        <f t="shared" si="71"/>
        <v>0</v>
      </c>
      <c r="CS32" s="1220">
        <f t="shared" si="71"/>
        <v>0</v>
      </c>
      <c r="CT32" s="1220">
        <f t="shared" si="71"/>
        <v>0</v>
      </c>
      <c r="CU32" s="1220">
        <f t="shared" si="71"/>
        <v>0</v>
      </c>
      <c r="CV32" s="1220">
        <f t="shared" si="71"/>
        <v>0</v>
      </c>
      <c r="CW32" s="1220">
        <f t="shared" si="71"/>
        <v>0</v>
      </c>
      <c r="CX32" s="1220">
        <f t="shared" si="71"/>
        <v>0</v>
      </c>
      <c r="CY32" s="1220">
        <f t="shared" si="72"/>
        <v>0</v>
      </c>
      <c r="CZ32" s="1220">
        <f t="shared" si="72"/>
        <v>0</v>
      </c>
      <c r="DA32" s="1220">
        <f t="shared" si="72"/>
        <v>0</v>
      </c>
      <c r="DB32" s="1220">
        <f t="shared" si="72"/>
        <v>0</v>
      </c>
      <c r="DC32" s="1220">
        <f t="shared" si="72"/>
        <v>0</v>
      </c>
      <c r="DD32" s="1220">
        <f t="shared" si="72"/>
        <v>0</v>
      </c>
      <c r="DE32" s="1220">
        <f t="shared" si="72"/>
        <v>0</v>
      </c>
      <c r="DF32" s="1220">
        <f t="shared" si="72"/>
        <v>0</v>
      </c>
      <c r="DG32" s="1220">
        <f t="shared" si="72"/>
        <v>0</v>
      </c>
      <c r="DH32" s="1220">
        <f t="shared" si="72"/>
        <v>0</v>
      </c>
      <c r="DI32" s="1220">
        <f t="shared" si="73"/>
        <v>42615.897571518311</v>
      </c>
      <c r="DJ32" s="1220">
        <f t="shared" si="73"/>
        <v>6431.2331554536968</v>
      </c>
      <c r="DK32" s="1220">
        <f t="shared" si="73"/>
        <v>45059.519028082985</v>
      </c>
      <c r="DL32" s="1220">
        <f t="shared" si="73"/>
        <v>0</v>
      </c>
      <c r="DM32" s="1220">
        <f t="shared" si="73"/>
        <v>0</v>
      </c>
      <c r="DN32" s="1220">
        <f t="shared" si="73"/>
        <v>0</v>
      </c>
      <c r="DO32" s="1196">
        <f t="shared" si="43"/>
        <v>112636.10142917201</v>
      </c>
      <c r="DQ32" s="1220">
        <f>AM32*$BN32*DQ$42</f>
        <v>18371.274996398031</v>
      </c>
      <c r="DR32" s="1220">
        <f>AN32*$BO32*DR$42</f>
        <v>0</v>
      </c>
      <c r="DS32" s="1220">
        <f>AO32*$BP32*DS$42</f>
        <v>0</v>
      </c>
      <c r="DT32" s="1220">
        <f>AP32*$BQ32*DT$42</f>
        <v>0</v>
      </c>
      <c r="DU32" s="1220">
        <f>AQ32*$BR32*DU$42</f>
        <v>0</v>
      </c>
      <c r="DV32" s="1220">
        <f>AR32*$BS32*DV$42</f>
        <v>0</v>
      </c>
      <c r="DW32" s="1220">
        <f>AS32*$BT32*DW$42</f>
        <v>0</v>
      </c>
      <c r="DX32" s="1220">
        <f>AT32*$BU32*DX$42</f>
        <v>0</v>
      </c>
      <c r="DY32" s="1220">
        <f>AU32*$BV32*DY$42</f>
        <v>0</v>
      </c>
      <c r="DZ32" s="1220">
        <f>AV32*$BW32*DZ$42</f>
        <v>0</v>
      </c>
      <c r="EA32" s="1220">
        <f>AW32*$BX32*EA$42</f>
        <v>0</v>
      </c>
      <c r="EB32" s="1220">
        <f>AX32*$BY32*EB$42</f>
        <v>0</v>
      </c>
      <c r="EC32" s="1220">
        <f>AY32*$BZ32*EC$42</f>
        <v>0</v>
      </c>
      <c r="ED32" s="1220">
        <f>AZ32*$CA32*ED$42</f>
        <v>0</v>
      </c>
      <c r="EE32" s="1220">
        <f>BA32*$CB32*EE$42</f>
        <v>0</v>
      </c>
      <c r="EF32" s="1220">
        <f>BB32*$CC32*EF$42</f>
        <v>0</v>
      </c>
      <c r="EG32" s="1220">
        <f>BC32*$CD32*EG$42</f>
        <v>0</v>
      </c>
      <c r="EH32" s="1220">
        <f>BD32*$CE32*EH$42</f>
        <v>0</v>
      </c>
      <c r="EI32" s="1220">
        <f>BE32*$CF32*EI$42</f>
        <v>0</v>
      </c>
      <c r="EJ32" s="1220">
        <f>BF32*$CG32*EJ$42</f>
        <v>0</v>
      </c>
      <c r="EK32" s="1220">
        <f>BG32*$CH32*EK$42</f>
        <v>38776.976862164076</v>
      </c>
      <c r="EL32" s="1220">
        <f>BH32*$CI32*EL$42</f>
        <v>5851.8955008677858</v>
      </c>
      <c r="EM32" s="1220">
        <f>BI32*$CJ32*EM$42</f>
        <v>42547.334890498598</v>
      </c>
      <c r="EN32" s="1220">
        <f>BJ32*$CK32*EN$42</f>
        <v>0</v>
      </c>
      <c r="EO32" s="1220">
        <f>BK32*$CL32*EO$42</f>
        <v>0</v>
      </c>
      <c r="EP32" s="1220">
        <f>BL32*$CM32*EP$42</f>
        <v>0</v>
      </c>
      <c r="EQ32" s="1196">
        <f t="shared" si="74"/>
        <v>105547.48224992849</v>
      </c>
    </row>
    <row r="33" spans="1:147">
      <c r="A33" s="1191" t="str">
        <f>Prop2021_DUOSTariffs!A33</f>
        <v>new_20/21</v>
      </c>
      <c r="B33" s="1230" t="str">
        <f>Prop2021_DUOSTariffs!B33</f>
        <v>Residential ToU Energy</v>
      </c>
      <c r="C33" s="1230" t="s">
        <v>564</v>
      </c>
      <c r="D33" s="1234" t="str">
        <f>Prop2021_DUOSTariffs!D33</f>
        <v>SAC</v>
      </c>
      <c r="E33" s="1234" t="str">
        <f>Prop2021_DUOSTariffs!E33</f>
        <v>SACS Res</v>
      </c>
      <c r="F33" s="1234" t="str">
        <f>Prop2021_DUOSTariffs!F33</f>
        <v>South East</v>
      </c>
      <c r="G33" s="1234" t="str">
        <f>Prop2021_DUOSTariffs!G33</f>
        <v>6900</v>
      </c>
      <c r="H33" s="1230" t="s">
        <v>264</v>
      </c>
      <c r="I33" s="1234" t="s">
        <v>639</v>
      </c>
      <c r="J33" s="1225"/>
      <c r="K33" s="1269">
        <v>6.9212230254000001E-2</v>
      </c>
      <c r="L33" s="1117"/>
      <c r="M33" s="1117"/>
      <c r="N33" s="1117"/>
      <c r="O33" s="1117"/>
      <c r="P33" s="1117"/>
      <c r="Q33" s="1117"/>
      <c r="R33" s="1117"/>
      <c r="S33" s="1117"/>
      <c r="T33" s="1117"/>
      <c r="U33" s="1117"/>
      <c r="V33" s="1117"/>
      <c r="W33" s="1117"/>
      <c r="X33" s="1117"/>
      <c r="Y33" s="1117"/>
      <c r="Z33" s="1117"/>
      <c r="AA33" s="1117"/>
      <c r="AB33" s="1136"/>
      <c r="AC33" s="1136"/>
      <c r="AD33" s="1136"/>
      <c r="AE33" s="1136"/>
      <c r="AF33" s="1136"/>
      <c r="AG33" s="1136"/>
      <c r="AH33" s="1262">
        <v>2.198E-2</v>
      </c>
      <c r="AI33" s="1262">
        <v>1.1826614880618673E-2</v>
      </c>
      <c r="AJ33" s="1262">
        <v>1.2242860000000001E-2</v>
      </c>
      <c r="AK33" s="1117"/>
      <c r="AL33" s="1225"/>
      <c r="AM33" s="1256">
        <v>6.8621399999999999E-2</v>
      </c>
      <c r="AN33" s="1655"/>
      <c r="AO33" s="1655"/>
      <c r="AP33" s="1655"/>
      <c r="AQ33" s="1655"/>
      <c r="AR33" s="1655"/>
      <c r="AS33" s="1655"/>
      <c r="AT33" s="1655"/>
      <c r="AU33" s="1655"/>
      <c r="AV33" s="1655"/>
      <c r="AW33" s="1655"/>
      <c r="AX33" s="1655"/>
      <c r="AY33" s="1655"/>
      <c r="AZ33" s="1655"/>
      <c r="BA33" s="1655"/>
      <c r="BB33" s="1655"/>
      <c r="BC33" s="1655"/>
      <c r="BD33" s="1657"/>
      <c r="BE33" s="1657"/>
      <c r="BF33" s="1657"/>
      <c r="BG33" s="1657"/>
      <c r="BH33" s="1657"/>
      <c r="BI33" s="1657"/>
      <c r="BJ33" s="1265">
        <v>0.02</v>
      </c>
      <c r="BK33" s="1265">
        <v>1.1238145898048269E-2</v>
      </c>
      <c r="BL33" s="1265">
        <v>1.1140000000000001E-2</v>
      </c>
      <c r="BM33" s="1225"/>
      <c r="BN33" s="1270">
        <v>7.0140916203238373</v>
      </c>
      <c r="BO33" s="1129"/>
      <c r="BP33" s="1129"/>
      <c r="BQ33" s="1129"/>
      <c r="BR33" s="1129"/>
      <c r="BS33" s="1129"/>
      <c r="BT33" s="1129"/>
      <c r="BU33" s="1129"/>
      <c r="BV33" s="1129"/>
      <c r="BW33" s="1129"/>
      <c r="BX33" s="1129"/>
      <c r="BY33" s="1129"/>
      <c r="BZ33" s="1129"/>
      <c r="CA33" s="1129"/>
      <c r="CB33" s="1129"/>
      <c r="CC33" s="1129"/>
      <c r="CD33" s="1129"/>
      <c r="CE33" s="1129"/>
      <c r="CF33" s="1129"/>
      <c r="CG33" s="1129"/>
      <c r="CH33" s="1129"/>
      <c r="CI33" s="1129"/>
      <c r="CJ33" s="1129"/>
      <c r="CK33" s="1272">
        <v>12933.875230141344</v>
      </c>
      <c r="CL33" s="1272">
        <v>17005.779366176048</v>
      </c>
      <c r="CM33" s="1272">
        <v>13752.515103905811</v>
      </c>
      <c r="CN33" s="1225"/>
      <c r="CO33" s="1220">
        <f t="shared" si="71"/>
        <v>177.19323735070446</v>
      </c>
      <c r="CP33" s="1220">
        <f t="shared" si="71"/>
        <v>0</v>
      </c>
      <c r="CQ33" s="1220">
        <f t="shared" si="71"/>
        <v>0</v>
      </c>
      <c r="CR33" s="1220">
        <f t="shared" si="71"/>
        <v>0</v>
      </c>
      <c r="CS33" s="1220">
        <f t="shared" si="71"/>
        <v>0</v>
      </c>
      <c r="CT33" s="1220">
        <f t="shared" si="71"/>
        <v>0</v>
      </c>
      <c r="CU33" s="1220">
        <f t="shared" si="71"/>
        <v>0</v>
      </c>
      <c r="CV33" s="1220">
        <f t="shared" si="71"/>
        <v>0</v>
      </c>
      <c r="CW33" s="1220">
        <f t="shared" si="71"/>
        <v>0</v>
      </c>
      <c r="CX33" s="1220">
        <f t="shared" si="71"/>
        <v>0</v>
      </c>
      <c r="CY33" s="1220">
        <f t="shared" si="72"/>
        <v>0</v>
      </c>
      <c r="CZ33" s="1220">
        <f t="shared" si="72"/>
        <v>0</v>
      </c>
      <c r="DA33" s="1220">
        <f t="shared" si="72"/>
        <v>0</v>
      </c>
      <c r="DB33" s="1220">
        <f t="shared" si="72"/>
        <v>0</v>
      </c>
      <c r="DC33" s="1220">
        <f t="shared" si="72"/>
        <v>0</v>
      </c>
      <c r="DD33" s="1220">
        <f t="shared" si="72"/>
        <v>0</v>
      </c>
      <c r="DE33" s="1220">
        <f t="shared" si="72"/>
        <v>0</v>
      </c>
      <c r="DF33" s="1220">
        <f t="shared" si="72"/>
        <v>0</v>
      </c>
      <c r="DG33" s="1220">
        <f t="shared" si="72"/>
        <v>0</v>
      </c>
      <c r="DH33" s="1220">
        <f t="shared" si="72"/>
        <v>0</v>
      </c>
      <c r="DI33" s="1220">
        <f t="shared" si="73"/>
        <v>0</v>
      </c>
      <c r="DJ33" s="1220">
        <f t="shared" si="73"/>
        <v>0</v>
      </c>
      <c r="DK33" s="1220">
        <f t="shared" si="73"/>
        <v>0</v>
      </c>
      <c r="DL33" s="1220">
        <f t="shared" si="73"/>
        <v>284.28657755850674</v>
      </c>
      <c r="DM33" s="1220">
        <f t="shared" si="73"/>
        <v>201.12080330853561</v>
      </c>
      <c r="DN33" s="1220">
        <f t="shared" si="73"/>
        <v>168.37011706500431</v>
      </c>
      <c r="DO33" s="1196">
        <f t="shared" si="43"/>
        <v>830.97073528275109</v>
      </c>
      <c r="DQ33" s="1220">
        <f>AM33*$BN33*DQ$42</f>
        <v>175.6806271509349</v>
      </c>
      <c r="DR33" s="1220">
        <f>AN33*$BO33*DR$42</f>
        <v>0</v>
      </c>
      <c r="DS33" s="1220">
        <f>AO33*$BP33*DS$42</f>
        <v>0</v>
      </c>
      <c r="DT33" s="1220">
        <f>AP33*$BQ33*DT$42</f>
        <v>0</v>
      </c>
      <c r="DU33" s="1220">
        <f>AQ33*$BR33*DU$42</f>
        <v>0</v>
      </c>
      <c r="DV33" s="1220">
        <f>AR33*$BS33*DV$42</f>
        <v>0</v>
      </c>
      <c r="DW33" s="1220">
        <f>AS33*$BT33*DW$42</f>
        <v>0</v>
      </c>
      <c r="DX33" s="1220">
        <f>AT33*$BU33*DX$42</f>
        <v>0</v>
      </c>
      <c r="DY33" s="1220">
        <f>AU33*$BV33*DY$42</f>
        <v>0</v>
      </c>
      <c r="DZ33" s="1220">
        <f>AV33*$BW33*DZ$42</f>
        <v>0</v>
      </c>
      <c r="EA33" s="1220">
        <f>AW33*$BX33*EA$42</f>
        <v>0</v>
      </c>
      <c r="EB33" s="1220">
        <f>AX33*$BY33*EB$42</f>
        <v>0</v>
      </c>
      <c r="EC33" s="1220">
        <f>AY33*$BZ33*EC$42</f>
        <v>0</v>
      </c>
      <c r="ED33" s="1220">
        <f>AZ33*$CA33*ED$42</f>
        <v>0</v>
      </c>
      <c r="EE33" s="1220">
        <f>BA33*$CB33*EE$42</f>
        <v>0</v>
      </c>
      <c r="EF33" s="1220">
        <f>BB33*$CC33*EF$42</f>
        <v>0</v>
      </c>
      <c r="EG33" s="1220">
        <f>BC33*$CD33*EG$42</f>
        <v>0</v>
      </c>
      <c r="EH33" s="1220">
        <f>BD33*$CE33*EH$42</f>
        <v>0</v>
      </c>
      <c r="EI33" s="1220">
        <f>BE33*$CF33*EI$42</f>
        <v>0</v>
      </c>
      <c r="EJ33" s="1220">
        <f>BF33*$CG33*EJ$42</f>
        <v>0</v>
      </c>
      <c r="EK33" s="1220">
        <f>BG33*$CH33*EK$42</f>
        <v>0</v>
      </c>
      <c r="EL33" s="1220">
        <f>BH33*$CI33*EL$42</f>
        <v>0</v>
      </c>
      <c r="EM33" s="1220">
        <f>BI33*$CJ33*EM$42</f>
        <v>0</v>
      </c>
      <c r="EN33" s="1220">
        <f>BJ33*$CK33*EN$42</f>
        <v>258.6775046028269</v>
      </c>
      <c r="EO33" s="1220">
        <f>BK33*$CL33*EO$42</f>
        <v>191.11342962710523</v>
      </c>
      <c r="EP33" s="1220">
        <f>BL33*$CM33*EP$42</f>
        <v>153.20301825751073</v>
      </c>
      <c r="EQ33" s="1196">
        <f t="shared" si="74"/>
        <v>778.67457963837774</v>
      </c>
    </row>
    <row r="34" spans="1:147">
      <c r="A34" s="1191" t="str">
        <f>Prop2021_DUOSTariffs!A34</f>
        <v>new_20/21</v>
      </c>
      <c r="B34" s="1230" t="str">
        <f>Prop2021_DUOSTariffs!B34</f>
        <v>Residential Transitional Demand</v>
      </c>
      <c r="C34" s="1230" t="s">
        <v>565</v>
      </c>
      <c r="D34" s="1234" t="str">
        <f>Prop2021_DUOSTariffs!D34</f>
        <v>SAC</v>
      </c>
      <c r="E34" s="1234" t="str">
        <f>Prop2021_DUOSTariffs!E34</f>
        <v>SACS Res</v>
      </c>
      <c r="F34" s="1234" t="str">
        <f>Prop2021_DUOSTariffs!F34</f>
        <v>South East</v>
      </c>
      <c r="G34" s="1234" t="str">
        <f>Prop2021_DUOSTariffs!G34</f>
        <v>3900</v>
      </c>
      <c r="H34" s="1230" t="s">
        <v>264</v>
      </c>
      <c r="I34" s="1234" t="s">
        <v>639</v>
      </c>
      <c r="J34" s="1225"/>
      <c r="K34" s="1269">
        <v>6.7576870000000011E-2</v>
      </c>
      <c r="L34" s="1117"/>
      <c r="M34" s="1117"/>
      <c r="N34" s="1117"/>
      <c r="O34" s="1117"/>
      <c r="P34" s="1117"/>
      <c r="Q34" s="1117"/>
      <c r="R34" s="1117"/>
      <c r="S34" s="1117"/>
      <c r="T34" s="1117"/>
      <c r="U34" s="1117"/>
      <c r="V34" s="1117"/>
      <c r="W34" s="1117"/>
      <c r="X34" s="1117"/>
      <c r="Y34" s="1269">
        <v>1.2529138846738899</v>
      </c>
      <c r="Z34" s="1117"/>
      <c r="AA34" s="1117"/>
      <c r="AB34" s="1136"/>
      <c r="AC34" s="1136"/>
      <c r="AD34" s="1262">
        <v>3.3564907972182243E-3</v>
      </c>
      <c r="AE34" s="1136"/>
      <c r="AF34" s="1136"/>
      <c r="AG34" s="1136"/>
      <c r="AH34" s="1136"/>
      <c r="AI34" s="1136"/>
      <c r="AJ34" s="1136"/>
      <c r="AK34" s="1117"/>
      <c r="AL34" s="1225"/>
      <c r="AM34" s="1256">
        <v>6.7000000000000004E-2</v>
      </c>
      <c r="AN34" s="1655"/>
      <c r="AO34" s="1655"/>
      <c r="AP34" s="1655"/>
      <c r="AQ34" s="1655"/>
      <c r="AR34" s="1655"/>
      <c r="AS34" s="1655"/>
      <c r="AT34" s="1655"/>
      <c r="AU34" s="1655"/>
      <c r="AV34" s="1655"/>
      <c r="AW34" s="1655"/>
      <c r="AX34" s="1655"/>
      <c r="AY34" s="1655"/>
      <c r="AZ34" s="1655"/>
      <c r="BA34" s="1256">
        <v>1.2422234931664369</v>
      </c>
      <c r="BB34" s="1655"/>
      <c r="BC34" s="1655"/>
      <c r="BD34" s="1657"/>
      <c r="BE34" s="1657"/>
      <c r="BF34" s="1265">
        <v>2.2311269930580429E-3</v>
      </c>
      <c r="BG34" s="1657"/>
      <c r="BH34" s="1657"/>
      <c r="BI34" s="1657"/>
      <c r="BJ34" s="1657"/>
      <c r="BK34" s="1657"/>
      <c r="BL34" s="1657"/>
      <c r="BM34" s="1225"/>
      <c r="BN34" s="1270">
        <v>318804.61714733369</v>
      </c>
      <c r="BO34" s="1129"/>
      <c r="BP34" s="1129"/>
      <c r="BQ34" s="1129"/>
      <c r="BR34" s="1129"/>
      <c r="BS34" s="1129"/>
      <c r="BT34" s="1129"/>
      <c r="BU34" s="1129"/>
      <c r="BV34" s="1129"/>
      <c r="BW34" s="1129"/>
      <c r="BX34" s="1129"/>
      <c r="BY34" s="1129"/>
      <c r="BZ34" s="1129"/>
      <c r="CA34" s="1129"/>
      <c r="CB34" s="1272">
        <v>15945595.316150526</v>
      </c>
      <c r="CC34" s="1129"/>
      <c r="CD34" s="1129"/>
      <c r="CE34" s="1129"/>
      <c r="CF34" s="1129"/>
      <c r="CG34" s="1272">
        <v>1656890860.9131534</v>
      </c>
      <c r="CH34" s="1129"/>
      <c r="CI34" s="1129"/>
      <c r="CJ34" s="1129"/>
      <c r="CK34" s="1129"/>
      <c r="CL34" s="1129"/>
      <c r="CM34" s="1129"/>
      <c r="CN34" s="1225"/>
      <c r="CO34" s="1220">
        <f t="shared" si="71"/>
        <v>7863493.6314532766</v>
      </c>
      <c r="CP34" s="1220">
        <f t="shared" si="71"/>
        <v>0</v>
      </c>
      <c r="CQ34" s="1220">
        <f t="shared" si="71"/>
        <v>0</v>
      </c>
      <c r="CR34" s="1220">
        <f t="shared" si="71"/>
        <v>0</v>
      </c>
      <c r="CS34" s="1220">
        <f t="shared" si="71"/>
        <v>0</v>
      </c>
      <c r="CT34" s="1220">
        <f t="shared" si="71"/>
        <v>0</v>
      </c>
      <c r="CU34" s="1220">
        <f t="shared" si="71"/>
        <v>0</v>
      </c>
      <c r="CV34" s="1220">
        <f t="shared" si="71"/>
        <v>0</v>
      </c>
      <c r="CW34" s="1220">
        <f t="shared" si="71"/>
        <v>0</v>
      </c>
      <c r="CX34" s="1220">
        <f t="shared" si="71"/>
        <v>0</v>
      </c>
      <c r="CY34" s="1220">
        <f t="shared" si="72"/>
        <v>0</v>
      </c>
      <c r="CZ34" s="1220">
        <f t="shared" si="72"/>
        <v>0</v>
      </c>
      <c r="DA34" s="1220">
        <f t="shared" si="72"/>
        <v>0</v>
      </c>
      <c r="DB34" s="1220">
        <f t="shared" si="72"/>
        <v>0</v>
      </c>
      <c r="DC34" s="1220">
        <f t="shared" si="72"/>
        <v>19978457.770995937</v>
      </c>
      <c r="DD34" s="1220">
        <f t="shared" si="72"/>
        <v>0</v>
      </c>
      <c r="DE34" s="1220">
        <f t="shared" si="72"/>
        <v>0</v>
      </c>
      <c r="DF34" s="1220">
        <f t="shared" si="72"/>
        <v>0</v>
      </c>
      <c r="DG34" s="1220">
        <f t="shared" si="72"/>
        <v>0</v>
      </c>
      <c r="DH34" s="1220">
        <f t="shared" si="72"/>
        <v>5561338.9266499802</v>
      </c>
      <c r="DI34" s="1220">
        <f t="shared" si="73"/>
        <v>0</v>
      </c>
      <c r="DJ34" s="1220">
        <f t="shared" si="73"/>
        <v>0</v>
      </c>
      <c r="DK34" s="1220">
        <f t="shared" si="73"/>
        <v>0</v>
      </c>
      <c r="DL34" s="1220">
        <f t="shared" si="73"/>
        <v>0</v>
      </c>
      <c r="DM34" s="1220">
        <f t="shared" si="73"/>
        <v>0</v>
      </c>
      <c r="DN34" s="1220">
        <f t="shared" si="73"/>
        <v>0</v>
      </c>
      <c r="DO34" s="1196">
        <f t="shared" si="43"/>
        <v>33403290.329099193</v>
      </c>
      <c r="DQ34" s="1220">
        <f>AM34*$BN34*DQ$42</f>
        <v>7796366.9123380464</v>
      </c>
      <c r="DR34" s="1220">
        <f>AN34*$BO34*DR$42</f>
        <v>0</v>
      </c>
      <c r="DS34" s="1220">
        <f>AO34*$BP34*DS$42</f>
        <v>0</v>
      </c>
      <c r="DT34" s="1220">
        <f>AP34*$BQ34*DT$42</f>
        <v>0</v>
      </c>
      <c r="DU34" s="1220">
        <f>AQ34*$BR34*DU$42</f>
        <v>0</v>
      </c>
      <c r="DV34" s="1220">
        <f>AR34*$BS34*DV$42</f>
        <v>0</v>
      </c>
      <c r="DW34" s="1220">
        <f>AS34*$BT34*DW$42</f>
        <v>0</v>
      </c>
      <c r="DX34" s="1220">
        <f>AT34*$BU34*DX$42</f>
        <v>0</v>
      </c>
      <c r="DY34" s="1220">
        <f>AU34*$BV34*DY$42</f>
        <v>0</v>
      </c>
      <c r="DZ34" s="1220">
        <f>AV34*$BW34*DZ$42</f>
        <v>0</v>
      </c>
      <c r="EA34" s="1220">
        <f>AW34*$BX34*EA$42</f>
        <v>0</v>
      </c>
      <c r="EB34" s="1220">
        <f>AX34*$BY34*EB$42</f>
        <v>0</v>
      </c>
      <c r="EC34" s="1220">
        <f>AY34*$BZ34*EC$42</f>
        <v>0</v>
      </c>
      <c r="ED34" s="1220">
        <f>AZ34*$CA34*ED$42</f>
        <v>0</v>
      </c>
      <c r="EE34" s="1220">
        <f>BA34*$CB34*EE$42</f>
        <v>19807993.114246879</v>
      </c>
      <c r="EF34" s="1220">
        <f>BB34*$CC34*EF$42</f>
        <v>0</v>
      </c>
      <c r="EG34" s="1220">
        <f>BC34*$CD34*EG$42</f>
        <v>0</v>
      </c>
      <c r="EH34" s="1220">
        <f>BD34*$CE34*EH$42</f>
        <v>0</v>
      </c>
      <c r="EI34" s="1220">
        <f>BE34*$CF34*EI$42</f>
        <v>0</v>
      </c>
      <c r="EJ34" s="1220">
        <f>BF34*$CG34*EJ$42</f>
        <v>3696733.9243345158</v>
      </c>
      <c r="EK34" s="1220">
        <f>BG34*$CH34*EK$42</f>
        <v>0</v>
      </c>
      <c r="EL34" s="1220">
        <f>BH34*$CI34*EL$42</f>
        <v>0</v>
      </c>
      <c r="EM34" s="1220">
        <f>BI34*$CJ34*EM$42</f>
        <v>0</v>
      </c>
      <c r="EN34" s="1220">
        <f>BJ34*$CK34*EN$42</f>
        <v>0</v>
      </c>
      <c r="EO34" s="1220">
        <f>BK34*$CL34*EO$42</f>
        <v>0</v>
      </c>
      <c r="EP34" s="1220">
        <f>BL34*$CM34*EP$42</f>
        <v>0</v>
      </c>
      <c r="EQ34" s="1196">
        <f t="shared" si="74"/>
        <v>31301093.950919438</v>
      </c>
    </row>
    <row r="35" spans="1:147">
      <c r="A35" s="1191" t="str">
        <f>Prop2021_DUOSTariffs!A35</f>
        <v>new_20/21</v>
      </c>
      <c r="B35" s="1230" t="str">
        <f>Prop2021_DUOSTariffs!B35</f>
        <v>Residential Demand</v>
      </c>
      <c r="C35" s="1230" t="s">
        <v>119</v>
      </c>
      <c r="D35" s="1234" t="str">
        <f>Prop2021_DUOSTariffs!D35</f>
        <v>SAC</v>
      </c>
      <c r="E35" s="1234" t="str">
        <f>Prop2021_DUOSTariffs!E35</f>
        <v>SACS Res</v>
      </c>
      <c r="F35" s="1234" t="str">
        <f>Prop2021_DUOSTariffs!F35</f>
        <v>South East</v>
      </c>
      <c r="G35" s="1234" t="str">
        <f>Prop2021_DUOSTariffs!G35</f>
        <v>3700</v>
      </c>
      <c r="H35" s="1230" t="s">
        <v>264</v>
      </c>
      <c r="I35" s="1234" t="s">
        <v>639</v>
      </c>
      <c r="J35" s="1225"/>
      <c r="K35" s="1269">
        <v>6.7576870000000011E-2</v>
      </c>
      <c r="L35" s="1117"/>
      <c r="M35" s="1117"/>
      <c r="N35" s="1117"/>
      <c r="O35" s="1117"/>
      <c r="P35" s="1117"/>
      <c r="Q35" s="1117"/>
      <c r="R35" s="1117"/>
      <c r="S35" s="1117"/>
      <c r="T35" s="1117"/>
      <c r="U35" s="1117"/>
      <c r="V35" s="1117"/>
      <c r="W35" s="1117"/>
      <c r="X35" s="1117"/>
      <c r="Y35" s="1269">
        <v>1.2529138846738899</v>
      </c>
      <c r="Z35" s="1117"/>
      <c r="AA35" s="1117"/>
      <c r="AB35" s="1136"/>
      <c r="AC35" s="1136"/>
      <c r="AD35" s="1262">
        <v>2.5625499916057453E-3</v>
      </c>
      <c r="AE35" s="1136"/>
      <c r="AF35" s="1136"/>
      <c r="AG35" s="1136"/>
      <c r="AH35" s="1136"/>
      <c r="AI35" s="1136"/>
      <c r="AJ35" s="1136"/>
      <c r="AK35" s="1117"/>
      <c r="AL35" s="1225"/>
      <c r="AM35" s="1256">
        <v>6.7000000000000004E-2</v>
      </c>
      <c r="AN35" s="1655"/>
      <c r="AO35" s="1655"/>
      <c r="AP35" s="1655"/>
      <c r="AQ35" s="1655"/>
      <c r="AR35" s="1655"/>
      <c r="AS35" s="1655"/>
      <c r="AT35" s="1655"/>
      <c r="AU35" s="1655"/>
      <c r="AV35" s="1655"/>
      <c r="AW35" s="1655"/>
      <c r="AX35" s="1655"/>
      <c r="AY35" s="1655"/>
      <c r="AZ35" s="1655"/>
      <c r="BA35" s="1256">
        <v>1.2422234931664369</v>
      </c>
      <c r="BB35" s="1655"/>
      <c r="BC35" s="1662"/>
      <c r="BD35" s="1657"/>
      <c r="BE35" s="1657"/>
      <c r="BF35" s="1265">
        <v>2.2463333218229937E-3</v>
      </c>
      <c r="BG35" s="1657"/>
      <c r="BH35" s="1657"/>
      <c r="BI35" s="1657"/>
      <c r="BJ35" s="1657"/>
      <c r="BK35" s="1657"/>
      <c r="BL35" s="1657"/>
      <c r="BM35" s="1225"/>
      <c r="BN35" s="1270">
        <v>57.11675913982608</v>
      </c>
      <c r="BO35" s="1129"/>
      <c r="BP35" s="1129"/>
      <c r="BQ35" s="1129"/>
      <c r="BR35" s="1129"/>
      <c r="BS35" s="1129"/>
      <c r="BT35" s="1129"/>
      <c r="BU35" s="1129"/>
      <c r="BV35" s="1129"/>
      <c r="BW35" s="1129"/>
      <c r="BX35" s="1129"/>
      <c r="BY35" s="1129"/>
      <c r="BZ35" s="1129"/>
      <c r="CA35" s="1129"/>
      <c r="CB35" s="1272">
        <v>4312.8824602209934</v>
      </c>
      <c r="CC35" s="1129"/>
      <c r="CD35" s="1129"/>
      <c r="CE35" s="1129"/>
      <c r="CF35" s="1129"/>
      <c r="CG35" s="1272">
        <v>2391826.1134363553</v>
      </c>
      <c r="CH35" s="1129"/>
      <c r="CI35" s="1129"/>
      <c r="CJ35" s="1129"/>
      <c r="CK35" s="1129"/>
      <c r="CL35" s="1129"/>
      <c r="CM35" s="1129"/>
      <c r="CN35" s="1225"/>
      <c r="CO35" s="1220">
        <f t="shared" si="71"/>
        <v>1408.8167096328689</v>
      </c>
      <c r="CP35" s="1220">
        <f t="shared" si="71"/>
        <v>0</v>
      </c>
      <c r="CQ35" s="1220">
        <f t="shared" si="71"/>
        <v>0</v>
      </c>
      <c r="CR35" s="1220">
        <f t="shared" si="71"/>
        <v>0</v>
      </c>
      <c r="CS35" s="1220">
        <f t="shared" si="71"/>
        <v>0</v>
      </c>
      <c r="CT35" s="1220">
        <f t="shared" si="71"/>
        <v>0</v>
      </c>
      <c r="CU35" s="1220">
        <f t="shared" si="71"/>
        <v>0</v>
      </c>
      <c r="CV35" s="1220">
        <f t="shared" si="71"/>
        <v>0</v>
      </c>
      <c r="CW35" s="1220">
        <f t="shared" si="71"/>
        <v>0</v>
      </c>
      <c r="CX35" s="1220">
        <f t="shared" si="71"/>
        <v>0</v>
      </c>
      <c r="CY35" s="1220">
        <f t="shared" si="72"/>
        <v>0</v>
      </c>
      <c r="CZ35" s="1220">
        <f t="shared" si="72"/>
        <v>0</v>
      </c>
      <c r="DA35" s="1220">
        <f t="shared" si="72"/>
        <v>0</v>
      </c>
      <c r="DB35" s="1220">
        <f t="shared" si="72"/>
        <v>0</v>
      </c>
      <c r="DC35" s="1220">
        <f t="shared" si="72"/>
        <v>5403.6703173773685</v>
      </c>
      <c r="DD35" s="1220">
        <f t="shared" si="72"/>
        <v>0</v>
      </c>
      <c r="DE35" s="1220">
        <f t="shared" si="72"/>
        <v>0</v>
      </c>
      <c r="DF35" s="1220">
        <f t="shared" si="72"/>
        <v>0</v>
      </c>
      <c r="DG35" s="1220">
        <f t="shared" si="72"/>
        <v>0</v>
      </c>
      <c r="DH35" s="1220">
        <f t="shared" si="72"/>
        <v>6129.1739869087351</v>
      </c>
      <c r="DI35" s="1220">
        <f t="shared" si="73"/>
        <v>0</v>
      </c>
      <c r="DJ35" s="1220">
        <f t="shared" si="73"/>
        <v>0</v>
      </c>
      <c r="DK35" s="1220">
        <f t="shared" si="73"/>
        <v>0</v>
      </c>
      <c r="DL35" s="1220">
        <f t="shared" si="73"/>
        <v>0</v>
      </c>
      <c r="DM35" s="1220">
        <f t="shared" si="73"/>
        <v>0</v>
      </c>
      <c r="DN35" s="1220">
        <f t="shared" si="73"/>
        <v>0</v>
      </c>
      <c r="DO35" s="1242">
        <f t="shared" si="43"/>
        <v>12941.661013918972</v>
      </c>
      <c r="DQ35" s="1220">
        <f>AM35*$BN35*DQ$42</f>
        <v>1396.7903447644467</v>
      </c>
      <c r="DR35" s="1220">
        <f>AN35*$BO35*DR$42</f>
        <v>0</v>
      </c>
      <c r="DS35" s="1220">
        <f>AO35*$BP35*DS$42</f>
        <v>0</v>
      </c>
      <c r="DT35" s="1220">
        <f>AP35*$BQ35*DT$42</f>
        <v>0</v>
      </c>
      <c r="DU35" s="1220">
        <f>AQ35*$BR35*DU$42</f>
        <v>0</v>
      </c>
      <c r="DV35" s="1220">
        <f>AR35*$BS35*DV$42</f>
        <v>0</v>
      </c>
      <c r="DW35" s="1220">
        <f>AS35*$BT35*DW$42</f>
        <v>0</v>
      </c>
      <c r="DX35" s="1220">
        <f>AT35*$BU35*DX$42</f>
        <v>0</v>
      </c>
      <c r="DY35" s="1220">
        <f>AU35*$BV35*DY$42</f>
        <v>0</v>
      </c>
      <c r="DZ35" s="1220">
        <f>AV35*$BW35*DZ$42</f>
        <v>0</v>
      </c>
      <c r="EA35" s="1220">
        <f>AW35*$BX35*EA$42</f>
        <v>0</v>
      </c>
      <c r="EB35" s="1220">
        <f>AX35*$BY35*EB$42</f>
        <v>0</v>
      </c>
      <c r="EC35" s="1220">
        <f>AY35*$BZ35*EC$42</f>
        <v>0</v>
      </c>
      <c r="ED35" s="1220">
        <f>AZ35*$CA35*ED$42</f>
        <v>0</v>
      </c>
      <c r="EE35" s="1220">
        <f>BA35*$CB35*EE$42</f>
        <v>5357.5639153519787</v>
      </c>
      <c r="EF35" s="1220">
        <f>BB35*$CC35*EF$42</f>
        <v>0</v>
      </c>
      <c r="EG35" s="1220">
        <f>BC35*$CD35*EG$42</f>
        <v>0</v>
      </c>
      <c r="EH35" s="1220">
        <f>BD35*$CE35*EH$42</f>
        <v>0</v>
      </c>
      <c r="EI35" s="1220">
        <f>BE35*$CF35*EI$42</f>
        <v>0</v>
      </c>
      <c r="EJ35" s="1220">
        <f>BF35*$CG35*EJ$42</f>
        <v>5372.8386986184687</v>
      </c>
      <c r="EK35" s="1220">
        <f>BG35*$CH35*EK$42</f>
        <v>0</v>
      </c>
      <c r="EL35" s="1220">
        <f>BH35*$CI35*EL$42</f>
        <v>0</v>
      </c>
      <c r="EM35" s="1220">
        <f>BI35*$CJ35*EM$42</f>
        <v>0</v>
      </c>
      <c r="EN35" s="1220">
        <f>BJ35*$CK35*EN$42</f>
        <v>0</v>
      </c>
      <c r="EO35" s="1220">
        <f>BK35*$CL35*EO$42</f>
        <v>0</v>
      </c>
      <c r="EP35" s="1220">
        <f>BL35*$CM35*EP$42</f>
        <v>0</v>
      </c>
      <c r="EQ35" s="1242">
        <f t="shared" si="74"/>
        <v>12127.192958734893</v>
      </c>
    </row>
    <row r="36" spans="1:147" s="1125" customFormat="1" ht="6" customHeight="1">
      <c r="A36" s="1221"/>
      <c r="B36" s="1221"/>
      <c r="C36" s="1221"/>
      <c r="D36" s="1221"/>
      <c r="E36" s="1221"/>
      <c r="F36" s="1221"/>
      <c r="G36" s="1221"/>
      <c r="H36" s="1221"/>
      <c r="I36" s="1221"/>
      <c r="J36" s="1225"/>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5"/>
      <c r="AM36" s="1257"/>
      <c r="AN36" s="1257"/>
      <c r="AO36" s="1257"/>
      <c r="AP36" s="1257"/>
      <c r="AQ36" s="1257"/>
      <c r="AR36" s="1257"/>
      <c r="AS36" s="1257"/>
      <c r="AT36" s="1257"/>
      <c r="AU36" s="1257"/>
      <c r="AV36" s="1257"/>
      <c r="AW36" s="1257"/>
      <c r="AX36" s="1257"/>
      <c r="AY36" s="1257"/>
      <c r="AZ36" s="1257"/>
      <c r="BA36" s="1257"/>
      <c r="BB36" s="1257"/>
      <c r="BC36" s="1257"/>
      <c r="BD36" s="1266"/>
      <c r="BE36" s="1266"/>
      <c r="BF36" s="1266"/>
      <c r="BG36" s="1266"/>
      <c r="BH36" s="1266"/>
      <c r="BI36" s="1266"/>
      <c r="BJ36" s="1266"/>
      <c r="BK36" s="1266"/>
      <c r="BL36" s="1266"/>
      <c r="BM36" s="1225"/>
      <c r="BN36" s="1221"/>
      <c r="BO36" s="1221"/>
      <c r="BP36" s="1221"/>
      <c r="BQ36" s="1221"/>
      <c r="BR36" s="1221"/>
      <c r="BS36" s="1221"/>
      <c r="BT36" s="1221"/>
      <c r="BU36" s="1221"/>
      <c r="BV36" s="1221"/>
      <c r="BW36" s="1221"/>
      <c r="BX36" s="1221"/>
      <c r="BY36" s="1221"/>
      <c r="BZ36" s="1221"/>
      <c r="CA36" s="1221"/>
      <c r="CB36" s="1221"/>
      <c r="CC36" s="1221"/>
      <c r="CD36" s="1221"/>
      <c r="CE36" s="1221"/>
      <c r="CF36" s="1221"/>
      <c r="CG36" s="1221"/>
      <c r="CH36" s="1221"/>
      <c r="CI36" s="1221"/>
      <c r="CJ36" s="1221"/>
      <c r="CK36" s="1221"/>
      <c r="CL36" s="1221"/>
      <c r="CM36" s="1221"/>
      <c r="CN36" s="1225"/>
      <c r="CO36" s="1221"/>
      <c r="CP36" s="1221"/>
      <c r="CQ36" s="1221"/>
      <c r="CR36" s="1221"/>
      <c r="CS36" s="1221"/>
      <c r="CT36" s="1221"/>
      <c r="CU36" s="1221"/>
      <c r="CV36" s="1221"/>
      <c r="CW36" s="1221"/>
      <c r="CX36" s="1221"/>
      <c r="CY36" s="1221"/>
      <c r="CZ36" s="1221"/>
      <c r="DA36" s="1221"/>
      <c r="DB36" s="1221"/>
      <c r="DC36" s="1221"/>
      <c r="DD36" s="1221"/>
      <c r="DE36" s="1221"/>
      <c r="DF36" s="1221"/>
      <c r="DG36" s="1221"/>
      <c r="DH36" s="1221"/>
      <c r="DI36" s="1221"/>
      <c r="DJ36" s="1221"/>
      <c r="DK36" s="1221"/>
      <c r="DL36" s="1221"/>
      <c r="DM36" s="1221"/>
      <c r="DN36" s="1221"/>
      <c r="DO36" s="1221"/>
      <c r="DQ36" s="1221"/>
      <c r="DR36" s="1221"/>
      <c r="DS36" s="1221"/>
      <c r="DT36" s="1221"/>
      <c r="DU36" s="1221"/>
      <c r="DV36" s="1221"/>
      <c r="DW36" s="1221"/>
      <c r="DX36" s="1221"/>
      <c r="DY36" s="1221"/>
      <c r="DZ36" s="1221"/>
      <c r="EA36" s="1221"/>
      <c r="EB36" s="1221"/>
      <c r="EC36" s="1221"/>
      <c r="ED36" s="1221"/>
      <c r="EE36" s="1221"/>
      <c r="EF36" s="1221"/>
      <c r="EG36" s="1221"/>
      <c r="EH36" s="1221"/>
      <c r="EI36" s="1221"/>
      <c r="EJ36" s="1221"/>
      <c r="EK36" s="1221"/>
      <c r="EL36" s="1221"/>
      <c r="EM36" s="1221"/>
      <c r="EN36" s="1221"/>
      <c r="EO36" s="1221"/>
      <c r="EP36" s="1221"/>
      <c r="EQ36" s="1221"/>
    </row>
    <row r="37" spans="1:147">
      <c r="A37" s="1191">
        <f>Prop2021_DUOSTariffs!A37</f>
        <v>0</v>
      </c>
      <c r="B37" s="1230" t="str">
        <f>Prop2021_DUOSTariffs!B37</f>
        <v>Controlled Load 1 (Super Economy)</v>
      </c>
      <c r="C37" s="1230" t="s">
        <v>120</v>
      </c>
      <c r="D37" s="1234" t="str">
        <f>Prop2021_DUOSTariffs!D37</f>
        <v>SAC</v>
      </c>
      <c r="E37" s="1234" t="str">
        <f>Prop2021_DUOSTariffs!E37</f>
        <v>SACS CL</v>
      </c>
      <c r="F37" s="1234" t="str">
        <f>Prop2021_DUOSTariffs!F37</f>
        <v>South East</v>
      </c>
      <c r="G37" s="1234" t="str">
        <f>Prop2021_DUOSTariffs!G37</f>
        <v>9000</v>
      </c>
      <c r="H37" s="1230" t="s">
        <v>264</v>
      </c>
      <c r="I37" s="1234" t="s">
        <v>639</v>
      </c>
      <c r="J37" s="1225"/>
      <c r="K37" s="1117"/>
      <c r="L37" s="1117"/>
      <c r="M37" s="1117"/>
      <c r="N37" s="1117"/>
      <c r="O37" s="1117"/>
      <c r="P37" s="1117"/>
      <c r="Q37" s="1117"/>
      <c r="R37" s="1117"/>
      <c r="S37" s="1117"/>
      <c r="T37" s="1117"/>
      <c r="U37" s="1117"/>
      <c r="V37" s="1117"/>
      <c r="W37" s="1117"/>
      <c r="X37" s="1117"/>
      <c r="Y37" s="1117"/>
      <c r="Z37" s="1117"/>
      <c r="AA37" s="1117"/>
      <c r="AB37" s="1136"/>
      <c r="AC37" s="1136"/>
      <c r="AD37" s="1262">
        <v>1.2219918114854589E-2</v>
      </c>
      <c r="AE37" s="1136"/>
      <c r="AF37" s="1136"/>
      <c r="AG37" s="1136"/>
      <c r="AH37" s="1136"/>
      <c r="AI37" s="1136"/>
      <c r="AJ37" s="1136"/>
      <c r="AK37" s="1117"/>
      <c r="AL37" s="1225"/>
      <c r="AM37" s="1655"/>
      <c r="AN37" s="1655"/>
      <c r="AO37" s="1655"/>
      <c r="AP37" s="1655"/>
      <c r="AQ37" s="1655"/>
      <c r="AR37" s="1655"/>
      <c r="AS37" s="1655"/>
      <c r="AT37" s="1655"/>
      <c r="AU37" s="1655"/>
      <c r="AV37" s="1655"/>
      <c r="AW37" s="1655"/>
      <c r="AX37" s="1655"/>
      <c r="AY37" s="1655"/>
      <c r="AZ37" s="1655"/>
      <c r="BA37" s="1655"/>
      <c r="BB37" s="1655"/>
      <c r="BC37" s="1655"/>
      <c r="BD37" s="1657"/>
      <c r="BE37" s="1657"/>
      <c r="BF37" s="1265">
        <v>1.1450872091256075E-2</v>
      </c>
      <c r="BG37" s="1657"/>
      <c r="BH37" s="1657"/>
      <c r="BI37" s="1657"/>
      <c r="BJ37" s="1657"/>
      <c r="BK37" s="1657"/>
      <c r="BL37" s="1657"/>
      <c r="BM37" s="1225"/>
      <c r="BN37" s="1117"/>
      <c r="BO37" s="1129"/>
      <c r="BP37" s="1129"/>
      <c r="BQ37" s="1129"/>
      <c r="BR37" s="1129"/>
      <c r="BS37" s="1129"/>
      <c r="BT37" s="1129"/>
      <c r="BU37" s="1129"/>
      <c r="BV37" s="1129"/>
      <c r="BW37" s="1129"/>
      <c r="BX37" s="1129"/>
      <c r="BY37" s="1129"/>
      <c r="BZ37" s="1129"/>
      <c r="CA37" s="1129"/>
      <c r="CB37" s="1129"/>
      <c r="CC37" s="1129"/>
      <c r="CD37" s="1129"/>
      <c r="CE37" s="1129"/>
      <c r="CF37" s="1129"/>
      <c r="CG37" s="1272">
        <v>377074242.39844072</v>
      </c>
      <c r="CH37" s="1129"/>
      <c r="CI37" s="1129"/>
      <c r="CJ37" s="1129"/>
      <c r="CK37" s="1129"/>
      <c r="CL37" s="1129"/>
      <c r="CM37" s="1129"/>
      <c r="CN37" s="1225"/>
      <c r="CO37" s="1220">
        <f t="shared" ref="CO37:CX39" si="75">K37*BN37*CO$42</f>
        <v>0</v>
      </c>
      <c r="CP37" s="1220">
        <f t="shared" si="75"/>
        <v>0</v>
      </c>
      <c r="CQ37" s="1220">
        <f t="shared" si="75"/>
        <v>0</v>
      </c>
      <c r="CR37" s="1220">
        <f t="shared" si="75"/>
        <v>0</v>
      </c>
      <c r="CS37" s="1220">
        <f t="shared" si="75"/>
        <v>0</v>
      </c>
      <c r="CT37" s="1220">
        <f t="shared" si="75"/>
        <v>0</v>
      </c>
      <c r="CU37" s="1220">
        <f t="shared" si="75"/>
        <v>0</v>
      </c>
      <c r="CV37" s="1220">
        <f t="shared" si="75"/>
        <v>0</v>
      </c>
      <c r="CW37" s="1220">
        <f t="shared" si="75"/>
        <v>0</v>
      </c>
      <c r="CX37" s="1220">
        <f t="shared" si="75"/>
        <v>0</v>
      </c>
      <c r="CY37" s="1220">
        <f t="shared" ref="CY37:DH39" si="76">U37*BX37*CY$42</f>
        <v>0</v>
      </c>
      <c r="CZ37" s="1220">
        <f t="shared" si="76"/>
        <v>0</v>
      </c>
      <c r="DA37" s="1220">
        <f t="shared" si="76"/>
        <v>0</v>
      </c>
      <c r="DB37" s="1220">
        <f t="shared" si="76"/>
        <v>0</v>
      </c>
      <c r="DC37" s="1220">
        <f t="shared" si="76"/>
        <v>0</v>
      </c>
      <c r="DD37" s="1220">
        <f t="shared" si="76"/>
        <v>0</v>
      </c>
      <c r="DE37" s="1220">
        <f t="shared" si="76"/>
        <v>0</v>
      </c>
      <c r="DF37" s="1220">
        <f t="shared" si="76"/>
        <v>0</v>
      </c>
      <c r="DG37" s="1220">
        <f t="shared" si="76"/>
        <v>0</v>
      </c>
      <c r="DH37" s="1220">
        <f t="shared" si="76"/>
        <v>4607816.365329776</v>
      </c>
      <c r="DI37" s="1220">
        <f t="shared" ref="DI37:DR39" si="77">AE37*CH37*DI$42</f>
        <v>0</v>
      </c>
      <c r="DJ37" s="1220">
        <f t="shared" si="77"/>
        <v>0</v>
      </c>
      <c r="DK37" s="1220">
        <f t="shared" si="77"/>
        <v>0</v>
      </c>
      <c r="DL37" s="1220">
        <f t="shared" si="77"/>
        <v>0</v>
      </c>
      <c r="DM37" s="1220">
        <f t="shared" si="77"/>
        <v>0</v>
      </c>
      <c r="DN37" s="1220">
        <f t="shared" si="77"/>
        <v>0</v>
      </c>
      <c r="DO37" s="1242">
        <f t="shared" si="43"/>
        <v>4607816.365329776</v>
      </c>
      <c r="DQ37" s="1220">
        <f>AM37*$BN37*DQ$42</f>
        <v>0</v>
      </c>
      <c r="DR37" s="1220">
        <f>AN37*$BO37*DR$42</f>
        <v>0</v>
      </c>
      <c r="DS37" s="1220">
        <f>AO37*$BP37*DS$42</f>
        <v>0</v>
      </c>
      <c r="DT37" s="1220">
        <f>AP37*$BQ37*DT$42</f>
        <v>0</v>
      </c>
      <c r="DU37" s="1220">
        <f>AQ37*$BR37*DU$42</f>
        <v>0</v>
      </c>
      <c r="DV37" s="1220">
        <f>AR37*$BS37*DV$42</f>
        <v>0</v>
      </c>
      <c r="DW37" s="1220">
        <f>AS37*$BT37*DW$42</f>
        <v>0</v>
      </c>
      <c r="DX37" s="1220">
        <f>AT37*$BU37*DX$42</f>
        <v>0</v>
      </c>
      <c r="DY37" s="1220">
        <f>AU37*$BV37*DY$42</f>
        <v>0</v>
      </c>
      <c r="DZ37" s="1220">
        <f>AV37*$BW37*DZ$42</f>
        <v>0</v>
      </c>
      <c r="EA37" s="1220">
        <f>AW37*$BX37*EA$42</f>
        <v>0</v>
      </c>
      <c r="EB37" s="1220">
        <f>AX37*$BY37*EB$42</f>
        <v>0</v>
      </c>
      <c r="EC37" s="1220">
        <f>AY37*$BZ37*EC$42</f>
        <v>0</v>
      </c>
      <c r="ED37" s="1220">
        <f>AZ37*$CA37*ED$42</f>
        <v>0</v>
      </c>
      <c r="EE37" s="1220">
        <f>BA37*$CB37*EE$42</f>
        <v>0</v>
      </c>
      <c r="EF37" s="1220">
        <f>BB37*$CC37*EF$42</f>
        <v>0</v>
      </c>
      <c r="EG37" s="1220">
        <f>BC37*$CD37*EG$42</f>
        <v>0</v>
      </c>
      <c r="EH37" s="1220">
        <f>BD37*$CE37*EH$42</f>
        <v>0</v>
      </c>
      <c r="EI37" s="1220">
        <f>BE37*$CF37*EI$42</f>
        <v>0</v>
      </c>
      <c r="EJ37" s="1220">
        <f>BF37*$CG37*EJ$42</f>
        <v>4317828.9186118329</v>
      </c>
      <c r="EK37" s="1220">
        <f>BG37*$CH37*EK$42</f>
        <v>0</v>
      </c>
      <c r="EL37" s="1220">
        <f>BH37*$CI37*EL$42</f>
        <v>0</v>
      </c>
      <c r="EM37" s="1220">
        <f>BI37*$CJ37*EM$42</f>
        <v>0</v>
      </c>
      <c r="EN37" s="1220">
        <f>BJ37*$CK37*EN$42</f>
        <v>0</v>
      </c>
      <c r="EO37" s="1220">
        <f>BK37*$CL37*EO$42</f>
        <v>0</v>
      </c>
      <c r="EP37" s="1220">
        <f>BL37*$CM37*EP$42</f>
        <v>0</v>
      </c>
      <c r="EQ37" s="1242">
        <f t="shared" ref="EQ37:EQ39" si="78">SUM(DQ37:EP37)</f>
        <v>4317828.9186118329</v>
      </c>
    </row>
    <row r="38" spans="1:147">
      <c r="A38" s="1191">
        <f>Prop2021_DUOSTariffs!A38</f>
        <v>0</v>
      </c>
      <c r="B38" s="1230" t="str">
        <f>Prop2021_DUOSTariffs!B38</f>
        <v>Controlled Load 2 (Economy)</v>
      </c>
      <c r="C38" s="1230" t="s">
        <v>121</v>
      </c>
      <c r="D38" s="1234" t="str">
        <f>Prop2021_DUOSTariffs!D38</f>
        <v>SAC</v>
      </c>
      <c r="E38" s="1234" t="str">
        <f>Prop2021_DUOSTariffs!E38</f>
        <v>SACS CL</v>
      </c>
      <c r="F38" s="1234" t="str">
        <f>Prop2021_DUOSTariffs!F38</f>
        <v>South East</v>
      </c>
      <c r="G38" s="1234" t="str">
        <f>Prop2021_DUOSTariffs!G38</f>
        <v>9100</v>
      </c>
      <c r="H38" s="1230" t="s">
        <v>264</v>
      </c>
      <c r="I38" s="1234" t="s">
        <v>639</v>
      </c>
      <c r="J38" s="1225"/>
      <c r="K38" s="1117"/>
      <c r="L38" s="1117"/>
      <c r="M38" s="1117"/>
      <c r="N38" s="1117"/>
      <c r="O38" s="1117"/>
      <c r="P38" s="1117"/>
      <c r="Q38" s="1117"/>
      <c r="R38" s="1117"/>
      <c r="S38" s="1117"/>
      <c r="T38" s="1117"/>
      <c r="U38" s="1117"/>
      <c r="V38" s="1117"/>
      <c r="W38" s="1117"/>
      <c r="X38" s="1117"/>
      <c r="Y38" s="1117"/>
      <c r="Z38" s="1117"/>
      <c r="AA38" s="1117"/>
      <c r="AB38" s="1136"/>
      <c r="AC38" s="1136"/>
      <c r="AD38" s="1262">
        <v>1.2219918114854589E-2</v>
      </c>
      <c r="AE38" s="1136"/>
      <c r="AF38" s="1136"/>
      <c r="AG38" s="1136"/>
      <c r="AH38" s="1136"/>
      <c r="AI38" s="1136"/>
      <c r="AJ38" s="1136"/>
      <c r="AK38" s="1117"/>
      <c r="AL38" s="1225"/>
      <c r="AM38" s="1655"/>
      <c r="AN38" s="1655"/>
      <c r="AO38" s="1655"/>
      <c r="AP38" s="1655"/>
      <c r="AQ38" s="1655"/>
      <c r="AR38" s="1655"/>
      <c r="AS38" s="1655"/>
      <c r="AT38" s="1655"/>
      <c r="AU38" s="1655"/>
      <c r="AV38" s="1655"/>
      <c r="AW38" s="1655"/>
      <c r="AX38" s="1655"/>
      <c r="AY38" s="1655"/>
      <c r="AZ38" s="1655"/>
      <c r="BA38" s="1655"/>
      <c r="BB38" s="1655"/>
      <c r="BC38" s="1655"/>
      <c r="BD38" s="1657"/>
      <c r="BE38" s="1657"/>
      <c r="BF38" s="1265">
        <v>1.1450872091256075E-2</v>
      </c>
      <c r="BG38" s="1657"/>
      <c r="BH38" s="1657"/>
      <c r="BI38" s="1657"/>
      <c r="BJ38" s="1657"/>
      <c r="BK38" s="1657"/>
      <c r="BL38" s="1657"/>
      <c r="BM38" s="1225"/>
      <c r="BN38" s="1117"/>
      <c r="BO38" s="1129"/>
      <c r="BP38" s="1129"/>
      <c r="BQ38" s="1129"/>
      <c r="BR38" s="1129"/>
      <c r="BS38" s="1129"/>
      <c r="BT38" s="1129"/>
      <c r="BU38" s="1129"/>
      <c r="BV38" s="1129"/>
      <c r="BW38" s="1129"/>
      <c r="BX38" s="1129"/>
      <c r="BY38" s="1129"/>
      <c r="BZ38" s="1129"/>
      <c r="CA38" s="1129"/>
      <c r="CB38" s="1129"/>
      <c r="CC38" s="1129"/>
      <c r="CD38" s="1129"/>
      <c r="CE38" s="1129"/>
      <c r="CF38" s="1129"/>
      <c r="CG38" s="1272">
        <v>924419118.49116659</v>
      </c>
      <c r="CH38" s="1129"/>
      <c r="CI38" s="1129"/>
      <c r="CJ38" s="1129"/>
      <c r="CK38" s="1129"/>
      <c r="CL38" s="1129"/>
      <c r="CM38" s="1129"/>
      <c r="CN38" s="1225"/>
      <c r="CO38" s="1220">
        <f t="shared" si="75"/>
        <v>0</v>
      </c>
      <c r="CP38" s="1220">
        <f t="shared" si="75"/>
        <v>0</v>
      </c>
      <c r="CQ38" s="1220">
        <f t="shared" si="75"/>
        <v>0</v>
      </c>
      <c r="CR38" s="1220">
        <f t="shared" si="75"/>
        <v>0</v>
      </c>
      <c r="CS38" s="1220">
        <f t="shared" si="75"/>
        <v>0</v>
      </c>
      <c r="CT38" s="1220">
        <f t="shared" si="75"/>
        <v>0</v>
      </c>
      <c r="CU38" s="1220">
        <f t="shared" si="75"/>
        <v>0</v>
      </c>
      <c r="CV38" s="1220">
        <f t="shared" si="75"/>
        <v>0</v>
      </c>
      <c r="CW38" s="1220">
        <f t="shared" si="75"/>
        <v>0</v>
      </c>
      <c r="CX38" s="1220">
        <f t="shared" si="75"/>
        <v>0</v>
      </c>
      <c r="CY38" s="1220">
        <f t="shared" si="76"/>
        <v>0</v>
      </c>
      <c r="CZ38" s="1220">
        <f t="shared" si="76"/>
        <v>0</v>
      </c>
      <c r="DA38" s="1220">
        <f t="shared" si="76"/>
        <v>0</v>
      </c>
      <c r="DB38" s="1220">
        <f t="shared" si="76"/>
        <v>0</v>
      </c>
      <c r="DC38" s="1220">
        <f t="shared" si="76"/>
        <v>0</v>
      </c>
      <c r="DD38" s="1220">
        <f t="shared" si="76"/>
        <v>0</v>
      </c>
      <c r="DE38" s="1220">
        <f t="shared" si="76"/>
        <v>0</v>
      </c>
      <c r="DF38" s="1220">
        <f t="shared" si="76"/>
        <v>0</v>
      </c>
      <c r="DG38" s="1220">
        <f t="shared" si="76"/>
        <v>0</v>
      </c>
      <c r="DH38" s="1220">
        <f t="shared" si="76"/>
        <v>11296325.931768117</v>
      </c>
      <c r="DI38" s="1220">
        <f t="shared" si="77"/>
        <v>0</v>
      </c>
      <c r="DJ38" s="1220">
        <f t="shared" si="77"/>
        <v>0</v>
      </c>
      <c r="DK38" s="1220">
        <f t="shared" si="77"/>
        <v>0</v>
      </c>
      <c r="DL38" s="1220">
        <f t="shared" si="77"/>
        <v>0</v>
      </c>
      <c r="DM38" s="1220">
        <f t="shared" si="77"/>
        <v>0</v>
      </c>
      <c r="DN38" s="1220">
        <f t="shared" si="77"/>
        <v>0</v>
      </c>
      <c r="DO38" s="1242">
        <f t="shared" si="43"/>
        <v>11296325.931768117</v>
      </c>
      <c r="DQ38" s="1220">
        <f>AM38*$BN38*DQ$42</f>
        <v>0</v>
      </c>
      <c r="DR38" s="1220">
        <f>AN38*$BO38*DR$42</f>
        <v>0</v>
      </c>
      <c r="DS38" s="1220">
        <f>AO38*$BP38*DS$42</f>
        <v>0</v>
      </c>
      <c r="DT38" s="1220">
        <f>AP38*$BQ38*DT$42</f>
        <v>0</v>
      </c>
      <c r="DU38" s="1220">
        <f>AQ38*$BR38*DU$42</f>
        <v>0</v>
      </c>
      <c r="DV38" s="1220">
        <f>AR38*$BS38*DV$42</f>
        <v>0</v>
      </c>
      <c r="DW38" s="1220">
        <f>AS38*$BT38*DW$42</f>
        <v>0</v>
      </c>
      <c r="DX38" s="1220">
        <f>AT38*$BU38*DX$42</f>
        <v>0</v>
      </c>
      <c r="DY38" s="1220">
        <f>AU38*$BV38*DY$42</f>
        <v>0</v>
      </c>
      <c r="DZ38" s="1220">
        <f>AV38*$BW38*DZ$42</f>
        <v>0</v>
      </c>
      <c r="EA38" s="1220">
        <f>AW38*$BX38*EA$42</f>
        <v>0</v>
      </c>
      <c r="EB38" s="1220">
        <f>AX38*$BY38*EB$42</f>
        <v>0</v>
      </c>
      <c r="EC38" s="1220">
        <f>AY38*$BZ38*EC$42</f>
        <v>0</v>
      </c>
      <c r="ED38" s="1220">
        <f>AZ38*$CA38*ED$42</f>
        <v>0</v>
      </c>
      <c r="EE38" s="1220">
        <f>BA38*$CB38*EE$42</f>
        <v>0</v>
      </c>
      <c r="EF38" s="1220">
        <f>BB38*$CC38*EF$42</f>
        <v>0</v>
      </c>
      <c r="EG38" s="1220">
        <f>BC38*$CD38*EG$42</f>
        <v>0</v>
      </c>
      <c r="EH38" s="1220">
        <f>BD38*$CE38*EH$42</f>
        <v>0</v>
      </c>
      <c r="EI38" s="1220">
        <f>BE38*$CF38*EI$42</f>
        <v>0</v>
      </c>
      <c r="EJ38" s="1220">
        <f>BF38*$CG38*EJ$42</f>
        <v>10585405.084554043</v>
      </c>
      <c r="EK38" s="1220">
        <f>BG38*$CH38*EK$42</f>
        <v>0</v>
      </c>
      <c r="EL38" s="1220">
        <f>BH38*$CI38*EL$42</f>
        <v>0</v>
      </c>
      <c r="EM38" s="1220">
        <f>BI38*$CJ38*EM$42</f>
        <v>0</v>
      </c>
      <c r="EN38" s="1220">
        <f>BJ38*$CK38*EN$42</f>
        <v>0</v>
      </c>
      <c r="EO38" s="1220">
        <f>BK38*$CL38*EO$42</f>
        <v>0</v>
      </c>
      <c r="EP38" s="1220">
        <f>BL38*$CM38*EP$42</f>
        <v>0</v>
      </c>
      <c r="EQ38" s="1242">
        <f t="shared" si="78"/>
        <v>10585405.084554043</v>
      </c>
    </row>
    <row r="39" spans="1:147">
      <c r="A39" s="1191">
        <f>Prop2021_DUOSTariffs!A39</f>
        <v>0</v>
      </c>
      <c r="B39" s="1230" t="str">
        <f>Prop2021_DUOSTariffs!B39</f>
        <v>Unmetered</v>
      </c>
      <c r="C39" s="1230" t="s">
        <v>122</v>
      </c>
      <c r="D39" s="1234" t="str">
        <f>Prop2021_DUOSTariffs!D39</f>
        <v>SAC</v>
      </c>
      <c r="E39" s="1234" t="str">
        <f>Prop2021_DUOSTariffs!E39</f>
        <v>SACS Unm</v>
      </c>
      <c r="F39" s="1234" t="str">
        <f>Prop2021_DUOSTariffs!F39</f>
        <v>South East</v>
      </c>
      <c r="G39" s="1234" t="str">
        <f>Prop2021_DUOSTariffs!G39</f>
        <v>9600</v>
      </c>
      <c r="H39" s="1230" t="s">
        <v>264</v>
      </c>
      <c r="I39" s="1234" t="s">
        <v>639</v>
      </c>
      <c r="J39" s="1225"/>
      <c r="K39" s="1117"/>
      <c r="L39" s="1117"/>
      <c r="M39" s="1117"/>
      <c r="N39" s="1117"/>
      <c r="O39" s="1117"/>
      <c r="P39" s="1117"/>
      <c r="Q39" s="1117"/>
      <c r="R39" s="1117"/>
      <c r="S39" s="1117"/>
      <c r="T39" s="1117"/>
      <c r="U39" s="1117"/>
      <c r="V39" s="1117"/>
      <c r="W39" s="1117"/>
      <c r="X39" s="1117"/>
      <c r="Y39" s="1117"/>
      <c r="Z39" s="1117"/>
      <c r="AA39" s="1117"/>
      <c r="AB39" s="1136"/>
      <c r="AC39" s="1136"/>
      <c r="AD39" s="1262">
        <v>1.1622262731071304E-2</v>
      </c>
      <c r="AE39" s="1136"/>
      <c r="AF39" s="1136"/>
      <c r="AG39" s="1136"/>
      <c r="AH39" s="1136"/>
      <c r="AI39" s="1136"/>
      <c r="AJ39" s="1136"/>
      <c r="AK39" s="1117"/>
      <c r="AL39" s="1225"/>
      <c r="AM39" s="1655"/>
      <c r="AN39" s="1655"/>
      <c r="AO39" s="1655"/>
      <c r="AP39" s="1655"/>
      <c r="AQ39" s="1655"/>
      <c r="AR39" s="1655"/>
      <c r="AS39" s="1655"/>
      <c r="AT39" s="1655"/>
      <c r="AU39" s="1655"/>
      <c r="AV39" s="1655"/>
      <c r="AW39" s="1655"/>
      <c r="AX39" s="1655"/>
      <c r="AY39" s="1655"/>
      <c r="AZ39" s="1655"/>
      <c r="BA39" s="1655"/>
      <c r="BB39" s="1655"/>
      <c r="BC39" s="1655"/>
      <c r="BD39" s="1657"/>
      <c r="BE39" s="1657"/>
      <c r="BF39" s="1265">
        <v>1.089082943875796E-2</v>
      </c>
      <c r="BG39" s="1657"/>
      <c r="BH39" s="1657"/>
      <c r="BI39" s="1657"/>
      <c r="BJ39" s="1657"/>
      <c r="BK39" s="1657"/>
      <c r="BL39" s="1657"/>
      <c r="BM39" s="1225"/>
      <c r="BN39" s="1117"/>
      <c r="BO39" s="1129"/>
      <c r="BP39" s="1129"/>
      <c r="BQ39" s="1129"/>
      <c r="BR39" s="1129"/>
      <c r="BS39" s="1129"/>
      <c r="BT39" s="1129"/>
      <c r="BU39" s="1129"/>
      <c r="BV39" s="1129"/>
      <c r="BW39" s="1129"/>
      <c r="BX39" s="1129"/>
      <c r="BY39" s="1129"/>
      <c r="BZ39" s="1129"/>
      <c r="CA39" s="1129"/>
      <c r="CB39" s="1129"/>
      <c r="CC39" s="1129"/>
      <c r="CD39" s="1129"/>
      <c r="CE39" s="1129"/>
      <c r="CF39" s="1129"/>
      <c r="CG39" s="1272">
        <v>296786019.36981642</v>
      </c>
      <c r="CH39" s="1129"/>
      <c r="CI39" s="1129"/>
      <c r="CJ39" s="1129"/>
      <c r="CK39" s="1129"/>
      <c r="CL39" s="1129"/>
      <c r="CM39" s="1129"/>
      <c r="CN39" s="1225"/>
      <c r="CO39" s="1220">
        <f t="shared" si="75"/>
        <v>0</v>
      </c>
      <c r="CP39" s="1220">
        <f t="shared" si="75"/>
        <v>0</v>
      </c>
      <c r="CQ39" s="1220">
        <f t="shared" si="75"/>
        <v>0</v>
      </c>
      <c r="CR39" s="1220">
        <f t="shared" si="75"/>
        <v>0</v>
      </c>
      <c r="CS39" s="1220">
        <f t="shared" si="75"/>
        <v>0</v>
      </c>
      <c r="CT39" s="1220">
        <f t="shared" si="75"/>
        <v>0</v>
      </c>
      <c r="CU39" s="1220">
        <f t="shared" si="75"/>
        <v>0</v>
      </c>
      <c r="CV39" s="1220">
        <f t="shared" si="75"/>
        <v>0</v>
      </c>
      <c r="CW39" s="1220">
        <f t="shared" si="75"/>
        <v>0</v>
      </c>
      <c r="CX39" s="1220">
        <f t="shared" si="75"/>
        <v>0</v>
      </c>
      <c r="CY39" s="1220">
        <f t="shared" si="76"/>
        <v>0</v>
      </c>
      <c r="CZ39" s="1220">
        <f t="shared" si="76"/>
        <v>0</v>
      </c>
      <c r="DA39" s="1220">
        <f t="shared" si="76"/>
        <v>0</v>
      </c>
      <c r="DB39" s="1220">
        <f t="shared" si="76"/>
        <v>0</v>
      </c>
      <c r="DC39" s="1220">
        <f t="shared" si="76"/>
        <v>0</v>
      </c>
      <c r="DD39" s="1220">
        <f t="shared" si="76"/>
        <v>0</v>
      </c>
      <c r="DE39" s="1220">
        <f t="shared" si="76"/>
        <v>0</v>
      </c>
      <c r="DF39" s="1220">
        <f t="shared" si="76"/>
        <v>0</v>
      </c>
      <c r="DG39" s="1220">
        <f t="shared" si="76"/>
        <v>0</v>
      </c>
      <c r="DH39" s="1220">
        <f t="shared" si="76"/>
        <v>3449325.0920248237</v>
      </c>
      <c r="DI39" s="1220">
        <f t="shared" si="77"/>
        <v>0</v>
      </c>
      <c r="DJ39" s="1220">
        <f t="shared" si="77"/>
        <v>0</v>
      </c>
      <c r="DK39" s="1220">
        <f t="shared" si="77"/>
        <v>0</v>
      </c>
      <c r="DL39" s="1220">
        <f t="shared" si="77"/>
        <v>0</v>
      </c>
      <c r="DM39" s="1220">
        <f t="shared" si="77"/>
        <v>0</v>
      </c>
      <c r="DN39" s="1220">
        <f t="shared" si="77"/>
        <v>0</v>
      </c>
      <c r="DO39" s="1242">
        <f t="shared" si="43"/>
        <v>3449325.0920248237</v>
      </c>
      <c r="DQ39" s="1220">
        <f>AM39*$BN39*DQ$42</f>
        <v>0</v>
      </c>
      <c r="DR39" s="1220">
        <f>AN39*$BO39*DR$42</f>
        <v>0</v>
      </c>
      <c r="DS39" s="1220">
        <f>AO39*$BP39*DS$42</f>
        <v>0</v>
      </c>
      <c r="DT39" s="1220">
        <f>AP39*$BQ39*DT$42</f>
        <v>0</v>
      </c>
      <c r="DU39" s="1220">
        <f>AQ39*$BR39*DU$42</f>
        <v>0</v>
      </c>
      <c r="DV39" s="1220">
        <f>AR39*$BS39*DV$42</f>
        <v>0</v>
      </c>
      <c r="DW39" s="1220">
        <f>AS39*$BT39*DW$42</f>
        <v>0</v>
      </c>
      <c r="DX39" s="1220">
        <f>AT39*$BU39*DX$42</f>
        <v>0</v>
      </c>
      <c r="DY39" s="1220">
        <f>AU39*$BV39*DY$42</f>
        <v>0</v>
      </c>
      <c r="DZ39" s="1220">
        <f>AV39*$BW39*DZ$42</f>
        <v>0</v>
      </c>
      <c r="EA39" s="1220">
        <f>AW39*$BX39*EA$42</f>
        <v>0</v>
      </c>
      <c r="EB39" s="1220">
        <f>AX39*$BY39*EB$42</f>
        <v>0</v>
      </c>
      <c r="EC39" s="1220">
        <f>AY39*$BZ39*EC$42</f>
        <v>0</v>
      </c>
      <c r="ED39" s="1220">
        <f>AZ39*$CA39*ED$42</f>
        <v>0</v>
      </c>
      <c r="EE39" s="1220">
        <f>BA39*$CB39*EE$42</f>
        <v>0</v>
      </c>
      <c r="EF39" s="1220">
        <f>BB39*$CC39*EF$42</f>
        <v>0</v>
      </c>
      <c r="EG39" s="1220">
        <f>BC39*$CD39*EG$42</f>
        <v>0</v>
      </c>
      <c r="EH39" s="1220">
        <f>BD39*$CE39*EH$42</f>
        <v>0</v>
      </c>
      <c r="EI39" s="1220">
        <f>BE39*$CF39*EI$42</f>
        <v>0</v>
      </c>
      <c r="EJ39" s="1220">
        <f>BF39*$CG39*EJ$42</f>
        <v>3232245.9167645867</v>
      </c>
      <c r="EK39" s="1220">
        <f>BG39*$CH39*EK$42</f>
        <v>0</v>
      </c>
      <c r="EL39" s="1220">
        <f>BH39*$CI39*EL$42</f>
        <v>0</v>
      </c>
      <c r="EM39" s="1220">
        <f>BI39*$CJ39*EM$42</f>
        <v>0</v>
      </c>
      <c r="EN39" s="1220">
        <f>BJ39*$CK39*EN$42</f>
        <v>0</v>
      </c>
      <c r="EO39" s="1220">
        <f>BK39*$CL39*EO$42</f>
        <v>0</v>
      </c>
      <c r="EP39" s="1220">
        <f>BL39*$CM39*EP$42</f>
        <v>0</v>
      </c>
      <c r="EQ39" s="1242">
        <f t="shared" si="78"/>
        <v>3232245.9167645867</v>
      </c>
    </row>
    <row r="40" spans="1:147" ht="6" customHeight="1">
      <c r="A40" s="1192"/>
      <c r="B40" s="1192"/>
      <c r="C40" s="1192"/>
      <c r="D40" s="1192"/>
      <c r="E40" s="1192"/>
      <c r="F40" s="1192"/>
      <c r="G40" s="1192"/>
      <c r="H40" s="1192"/>
      <c r="I40" s="1192"/>
      <c r="J40" s="1192"/>
      <c r="K40" s="1192"/>
      <c r="L40" s="1192"/>
      <c r="M40" s="1192"/>
      <c r="N40" s="1192"/>
      <c r="O40" s="1192"/>
      <c r="P40" s="1192"/>
      <c r="Q40" s="1192"/>
      <c r="R40" s="1192"/>
      <c r="S40" s="1192"/>
      <c r="T40" s="1192"/>
      <c r="U40" s="1192"/>
      <c r="V40" s="1192"/>
      <c r="W40" s="1192"/>
      <c r="X40" s="1192"/>
      <c r="Y40" s="1192"/>
      <c r="Z40" s="1192"/>
      <c r="AA40" s="1192"/>
      <c r="AB40" s="1192"/>
      <c r="AC40" s="1192"/>
      <c r="AD40" s="1192"/>
      <c r="AE40" s="1192"/>
      <c r="AF40" s="1192"/>
      <c r="AG40" s="1192"/>
      <c r="AH40" s="1192"/>
      <c r="AI40" s="1192"/>
      <c r="AJ40" s="1192"/>
      <c r="AK40" s="1192"/>
      <c r="AL40" s="1192"/>
      <c r="AM40" s="1192"/>
      <c r="AN40" s="1192"/>
      <c r="AO40" s="1192"/>
      <c r="AP40" s="1192"/>
      <c r="AQ40" s="1192"/>
      <c r="AR40" s="1192"/>
      <c r="AS40" s="1192"/>
      <c r="AT40" s="1192"/>
      <c r="AU40" s="1192"/>
      <c r="AV40" s="1192"/>
      <c r="AW40" s="1192"/>
      <c r="AX40" s="1192"/>
      <c r="AY40" s="1192"/>
      <c r="AZ40" s="1192"/>
      <c r="BA40" s="1192"/>
      <c r="BB40" s="1192"/>
      <c r="BC40" s="1192"/>
      <c r="BD40" s="1192"/>
      <c r="BE40" s="1192"/>
      <c r="BF40" s="1192"/>
      <c r="BG40" s="1192"/>
      <c r="BH40" s="1192"/>
      <c r="BI40" s="1192"/>
      <c r="BJ40" s="1192"/>
      <c r="BK40" s="1192"/>
      <c r="BL40" s="1192"/>
      <c r="BM40" s="1192"/>
      <c r="BN40" s="1192"/>
      <c r="BO40" s="1192"/>
      <c r="BP40" s="1192"/>
      <c r="BQ40" s="1192"/>
      <c r="BR40" s="1192"/>
      <c r="BS40" s="1192"/>
      <c r="BT40" s="1192"/>
      <c r="BU40" s="1192"/>
      <c r="BV40" s="1192"/>
      <c r="BW40" s="1192"/>
      <c r="BX40" s="1192"/>
      <c r="BY40" s="1192"/>
      <c r="BZ40" s="1192"/>
      <c r="CA40" s="1192"/>
      <c r="CB40" s="1192"/>
      <c r="CC40" s="1192"/>
      <c r="CD40" s="1192"/>
      <c r="CE40" s="1192"/>
      <c r="CF40" s="1192"/>
      <c r="CG40" s="1192"/>
      <c r="CH40" s="1192"/>
      <c r="CI40" s="1192"/>
      <c r="CJ40" s="1192"/>
      <c r="CK40" s="1192"/>
      <c r="CL40" s="1192"/>
      <c r="CM40" s="1192"/>
      <c r="CN40" s="1192"/>
      <c r="CO40" s="1192"/>
      <c r="CP40" s="1192"/>
      <c r="CQ40" s="1192"/>
      <c r="CR40" s="1192"/>
      <c r="CS40" s="1192"/>
      <c r="CT40" s="1192"/>
      <c r="CU40" s="1192"/>
      <c r="CV40" s="1192"/>
      <c r="CW40" s="1192"/>
      <c r="CX40" s="1192"/>
      <c r="CY40" s="1192"/>
      <c r="CZ40" s="1192"/>
      <c r="DA40" s="1192"/>
      <c r="DB40" s="1192"/>
      <c r="DC40" s="1192"/>
      <c r="DD40" s="1192"/>
      <c r="DE40" s="1192"/>
      <c r="DF40" s="1192"/>
      <c r="DG40" s="1192"/>
      <c r="DH40" s="1192"/>
      <c r="DI40" s="1192"/>
      <c r="DJ40" s="1192"/>
      <c r="DK40" s="1192"/>
      <c r="DL40" s="1192"/>
      <c r="DM40" s="1192"/>
      <c r="DN40" s="1192"/>
      <c r="DO40" s="1192"/>
      <c r="DQ40" s="1192"/>
      <c r="DR40" s="1192"/>
      <c r="DS40" s="1192"/>
      <c r="DT40" s="1192"/>
      <c r="DU40" s="1192"/>
      <c r="DV40" s="1192"/>
      <c r="DW40" s="1192"/>
      <c r="DX40" s="1192"/>
      <c r="DY40" s="1192"/>
      <c r="DZ40" s="1192"/>
      <c r="EA40" s="1192"/>
      <c r="EB40" s="1192"/>
      <c r="EC40" s="1192"/>
      <c r="ED40" s="1192"/>
      <c r="EE40" s="1192"/>
      <c r="EF40" s="1192"/>
      <c r="EG40" s="1192"/>
      <c r="EH40" s="1192"/>
      <c r="EI40" s="1192"/>
      <c r="EJ40" s="1192"/>
      <c r="EK40" s="1192"/>
      <c r="EL40" s="1192"/>
      <c r="EM40" s="1192"/>
      <c r="EN40" s="1192"/>
      <c r="EO40" s="1192"/>
      <c r="EP40" s="1192"/>
      <c r="EQ40" s="1192"/>
    </row>
    <row r="41" spans="1:147" s="1125" customFormat="1" ht="21" customHeight="1">
      <c r="J41" s="1176"/>
      <c r="AL41" s="1176"/>
      <c r="BM41" s="1176"/>
      <c r="BN41" s="1816">
        <f>SUM(BN8:BN40)-IF('&gt;&gt;SCS prices'!$B$2="Confidential",IFERROR(SUM(BN8:BN13),0),IF('&gt;&gt;SCS prices'!$B$2="Public",IFERROR(SUM(#REF!),0),0))</f>
        <v>1522677.4794223201</v>
      </c>
      <c r="BO41" s="1816">
        <f>SUM(BO8:BO40)-IF('&gt;&gt;SCS prices'!$B$2="Confidential",IFERROR(SUM(BO8:BO13),0),IF('&gt;&gt;SCS prices'!$B$2="Public",IFERROR(SUM(#REF!),0),0))</f>
        <v>585</v>
      </c>
      <c r="BP41" s="1816">
        <f>SUM(BP8:BP40)-IF('&gt;&gt;SCS prices'!$B$2="Confidential",IFERROR(SUM(BP8:BP13),0),IF('&gt;&gt;SCS prices'!$B$2="Public",IFERROR(SUM(#REF!),0),0))</f>
        <v>9330</v>
      </c>
      <c r="BQ41" s="1816">
        <f>SUM(BQ8:BQ40)-IF('&gt;&gt;SCS prices'!$B$2="Confidential",IFERROR(SUM(BQ8:BQ13),0),IF('&gt;&gt;SCS prices'!$B$2="Public",IFERROR(SUM(#REF!),0),0))</f>
        <v>3671</v>
      </c>
      <c r="BR41" s="1816">
        <f>SUM(BR8:BR40)-IF('&gt;&gt;SCS prices'!$B$2="Confidential",IFERROR(SUM(BR8:BR13),0),IF('&gt;&gt;SCS prices'!$B$2="Public",IFERROR(SUM(#REF!),0),0))</f>
        <v>1529</v>
      </c>
      <c r="BS41" s="1816">
        <f>SUM(BS8:BS40)-IF('&gt;&gt;SCS prices'!$B$2="Confidential",IFERROR(SUM(BS8:BS13),0),IF('&gt;&gt;SCS prices'!$B$2="Public",IFERROR(SUM(#REF!),0),0))</f>
        <v>995</v>
      </c>
      <c r="BT41" s="1816">
        <f>SUM(BT8:BT40)-IF('&gt;&gt;SCS prices'!$B$2="Confidential",IFERROR(SUM(BT8:BT13),0),IF('&gt;&gt;SCS prices'!$B$2="Public",IFERROR(SUM(#REF!),0),0))</f>
        <v>0</v>
      </c>
      <c r="BU41" s="1816">
        <f>SUM(BU8:BU40)-IF('&gt;&gt;SCS prices'!$B$2="Confidential",IFERROR(SUM(BU8:BU13),0),IF('&gt;&gt;SCS prices'!$B$2="Public",IFERROR(SUM(#REF!),0),0))</f>
        <v>0</v>
      </c>
      <c r="BV41" s="1816">
        <f>SUM(BV8:BV40)-IF('&gt;&gt;SCS prices'!$B$2="Confidential",IFERROR(SUM(BV8:BV13),0),IF('&gt;&gt;SCS prices'!$B$2="Public",IFERROR(SUM(#REF!),0),0))</f>
        <v>0</v>
      </c>
      <c r="BW41" s="1816">
        <f>SUM(BW8:BW40)-IF('&gt;&gt;SCS prices'!$B$2="Confidential",IFERROR(SUM(BW8:BW13),0),IF('&gt;&gt;SCS prices'!$B$2="Public",IFERROR(SUM(#REF!),0),0))</f>
        <v>0</v>
      </c>
      <c r="BX41" s="1816">
        <f>SUM(BX8:BX40)-IF('&gt;&gt;SCS prices'!$B$2="Confidential",IFERROR(SUM(BX8:BX13),0),IF('&gt;&gt;SCS prices'!$B$2="Public",IFERROR(SUM(#REF!),0),0))</f>
        <v>20733485.07468088</v>
      </c>
      <c r="BY41" s="1816">
        <f>SUM(BY8:BY40)-IF('&gt;&gt;SCS prices'!$B$2="Confidential",IFERROR(SUM(BY8:BY13),0),IF('&gt;&gt;SCS prices'!$B$2="Public",IFERROR(SUM(#REF!),0),0))</f>
        <v>5985945.1570364004</v>
      </c>
      <c r="BZ41" s="1816">
        <f>SUM(BZ8:BZ40)-IF('&gt;&gt;SCS prices'!$B$2="Confidential",IFERROR(SUM(BZ8:BZ13),0),IF('&gt;&gt;SCS prices'!$B$2="Public",IFERROR(SUM(#REF!),0),0))</f>
        <v>1458687.6003596389</v>
      </c>
      <c r="CA41" s="1816">
        <f>SUM(CA8:CA40)-IF('&gt;&gt;SCS prices'!$B$2="Confidential",IFERROR(SUM(CA8:CA13),0),IF('&gt;&gt;SCS prices'!$B$2="Public",IFERROR(SUM(#REF!),0),0))</f>
        <v>175218</v>
      </c>
      <c r="CB41" s="1816">
        <f>SUM(CB8:CB40)-IF('&gt;&gt;SCS prices'!$B$2="Confidential",IFERROR(SUM(CB8:CB13),0),IF('&gt;&gt;SCS prices'!$B$2="Public",IFERROR(SUM(#REF!),0),0))</f>
        <v>17718932.913870972</v>
      </c>
      <c r="CC41" s="1816">
        <f>SUM(CC8:CC40)-IF('&gt;&gt;SCS prices'!$B$2="Confidential",IFERROR(SUM(CC8:CC13),0),IF('&gt;&gt;SCS prices'!$B$2="Public",IFERROR(SUM(#REF!),0),0))</f>
        <v>0</v>
      </c>
      <c r="CD41" s="1816">
        <f>SUM(CD8:CD40)-IF('&gt;&gt;SCS prices'!$B$2="Confidential",IFERROR(SUM(CD8:CD13),0),IF('&gt;&gt;SCS prices'!$B$2="Public",IFERROR(SUM(#REF!),0),0))</f>
        <v>4329234.2753587561</v>
      </c>
      <c r="CE41" s="1816">
        <f>SUM(CE8:CE40)-IF('&gt;&gt;SCS prices'!$B$2="Confidential",IFERROR(SUM(CE8:CE13),0),IF('&gt;&gt;SCS prices'!$B$2="Public",IFERROR(SUM(#REF!),0),0))</f>
        <v>1929516817.0166106</v>
      </c>
      <c r="CF41" s="1816">
        <f>SUM(CF8:CF40)-IF('&gt;&gt;SCS prices'!$B$2="Confidential",IFERROR(SUM(CF8:CF13),0),IF('&gt;&gt;SCS prices'!$B$2="Public",IFERROR(SUM(#REF!),0),0))</f>
        <v>1929516817.0166106</v>
      </c>
      <c r="CG41" s="1816">
        <f>SUM(CG8:CG40)-IF('&gt;&gt;SCS prices'!$B$2="Confidential",IFERROR(SUM(CG8:CG13),0),IF('&gt;&gt;SCS prices'!$B$2="Public",IFERROR(SUM(#REF!),0),0))</f>
        <v>18301413301.868034</v>
      </c>
      <c r="CH41" s="1816">
        <f>SUM(CH8:CH40)-IF('&gt;&gt;SCS prices'!$B$2="Confidential",IFERROR(SUM(CH8:CH13),0),IF('&gt;&gt;SCS prices'!$B$2="Public",IFERROR(SUM(#REF!),0),0))</f>
        <v>2057957453.4748716</v>
      </c>
      <c r="CI41" s="1816">
        <f>SUM(CI8:CI40)-IF('&gt;&gt;SCS prices'!$B$2="Confidential",IFERROR(SUM(CI8:CI13),0),IF('&gt;&gt;SCS prices'!$B$2="Public",IFERROR(SUM(#REF!),0),0))</f>
        <v>1709958052.964592</v>
      </c>
      <c r="CJ41" s="1816">
        <f>SUM(CJ8:CJ40)-IF('&gt;&gt;SCS prices'!$B$2="Confidential",IFERROR(SUM(CJ8:CJ13),0),IF('&gt;&gt;SCS prices'!$B$2="Public",IFERROR(SUM(#REF!),0),0))</f>
        <v>3054160.1035722899</v>
      </c>
      <c r="CK41" s="1816">
        <f>SUM(CK8:CK40)-IF('&gt;&gt;SCS prices'!$B$2="Confidential",IFERROR(SUM(CK8:CK13),0),IF('&gt;&gt;SCS prices'!$B$2="Public",IFERROR(SUM(#REF!),0),0))</f>
        <v>65298.605098436296</v>
      </c>
      <c r="CL41" s="1816">
        <f>SUM(CL8:CL40)-IF('&gt;&gt;SCS prices'!$B$2="Confidential",IFERROR(SUM(CL8:CL13),0),IF('&gt;&gt;SCS prices'!$B$2="Public",IFERROR(SUM(#REF!),0),0))</f>
        <v>155664.27104515868</v>
      </c>
      <c r="CM41" s="1816">
        <f>SUM(CM8:CM40)-IF('&gt;&gt;SCS prices'!$B$2="Confidential",IFERROR(SUM(CM8:CM13),0),IF('&gt;&gt;SCS prices'!$B$2="Public",IFERROR(SUM(#REF!),0),0))</f>
        <v>251592.59906662826</v>
      </c>
      <c r="CN41" s="1176"/>
      <c r="CO41" s="1817">
        <f>SUM(CO8:CO40)-IF('&gt;&gt;SCS prices'!$B$2="Confidential",IFERROR(SUM(CO8:CO13),0),IF('&gt;&gt;SCS prices'!$B$2="Public",IFERROR(SUM(#REF!),0),0))</f>
        <v>69047921.784900934</v>
      </c>
      <c r="CP41" s="1817">
        <f>SUM(CP8:CP40)-IF('&gt;&gt;SCS prices'!$B$2="Confidential",IFERROR(SUM(CP8:CP13),0),IF('&gt;&gt;SCS prices'!$B$2="Public",IFERROR(SUM(#REF!),0),0))</f>
        <v>41468.14620025739</v>
      </c>
      <c r="CQ41" s="1817">
        <f>SUM(CQ8:CQ40)-IF('&gt;&gt;SCS prices'!$B$2="Confidential",IFERROR(SUM(CQ8:CQ13),0),IF('&gt;&gt;SCS prices'!$B$2="Public",IFERROR(SUM(#REF!),0),0))</f>
        <v>793636.52112492628</v>
      </c>
      <c r="CR41" s="1817">
        <f>SUM(CR8:CR40)-IF('&gt;&gt;SCS prices'!$B$2="Confidential",IFERROR(SUM(CR8:CR13),0),IF('&gt;&gt;SCS prices'!$B$2="Public",IFERROR(SUM(#REF!),0),0))</f>
        <v>364310.06937026128</v>
      </c>
      <c r="CS41" s="1817">
        <f>SUM(CS8:CS40)-IF('&gt;&gt;SCS prices'!$B$2="Confidential",IFERROR(SUM(CS8:CS13),0),IF('&gt;&gt;SCS prices'!$B$2="Public",IFERROR(SUM(#REF!),0),0))</f>
        <v>173414.82540907641</v>
      </c>
      <c r="CT41" s="1817">
        <f>SUM(CT8:CT40)-IF('&gt;&gt;SCS prices'!$B$2="Confidential",IFERROR(SUM(CT8:CT13),0),IF('&gt;&gt;SCS prices'!$B$2="Public",IFERROR(SUM(#REF!),0),0))</f>
        <v>126956.32452078801</v>
      </c>
      <c r="CU41" s="1817">
        <f>SUM(CU8:CU40)-IF('&gt;&gt;SCS prices'!$B$2="Confidential",IFERROR(SUM(CU8:CU13),0),IF('&gt;&gt;SCS prices'!$B$2="Public",IFERROR(SUM(#REF!),0),0))</f>
        <v>0</v>
      </c>
      <c r="CV41" s="1817">
        <f>SUM(CV8:CV40)-IF('&gt;&gt;SCS prices'!$B$2="Confidential",IFERROR(SUM(CV8:CV13),0),IF('&gt;&gt;SCS prices'!$B$2="Public",IFERROR(SUM(#REF!),0),0))</f>
        <v>0</v>
      </c>
      <c r="CW41" s="1817">
        <f>SUM(CW8:CW40)-IF('&gt;&gt;SCS prices'!$B$2="Confidential",IFERROR(SUM(CW8:CW13),0),IF('&gt;&gt;SCS prices'!$B$2="Public",IFERROR(SUM(#REF!),0),0))</f>
        <v>0</v>
      </c>
      <c r="CX41" s="1817">
        <f>SUM(CX8:CX40)-IF('&gt;&gt;SCS prices'!$B$2="Confidential",IFERROR(SUM(CX8:CX13),0),IF('&gt;&gt;SCS prices'!$B$2="Public",IFERROR(SUM(#REF!),0),0))</f>
        <v>0</v>
      </c>
      <c r="CY41" s="1817">
        <f>SUM(CY8:CY40)-IF('&gt;&gt;SCS prices'!$B$2="Confidential",IFERROR(SUM(CY8:CY13),0),IF('&gt;&gt;SCS prices'!$B$2="Public",IFERROR(SUM(#REF!),0),0))</f>
        <v>44823080.109705403</v>
      </c>
      <c r="CZ41" s="1817">
        <f>SUM(CZ8:CZ40)-IF('&gt;&gt;SCS prices'!$B$2="Confidential",IFERROR(SUM(CZ8:CZ13),0),IF('&gt;&gt;SCS prices'!$B$2="Public",IFERROR(SUM(#REF!),0),0))</f>
        <v>16340195.822246114</v>
      </c>
      <c r="DA41" s="1817">
        <f>SUM(DA8:DA40)-IF('&gt;&gt;SCS prices'!$B$2="Confidential",IFERROR(SUM(DA8:DA13),0),IF('&gt;&gt;SCS prices'!$B$2="Public",IFERROR(SUM(#REF!),0),0))</f>
        <v>830747.17835781456</v>
      </c>
      <c r="DB41" s="1817">
        <f>SUM(DB8:DB40)-IF('&gt;&gt;SCS prices'!$B$2="Confidential",IFERROR(SUM(DB8:DB13),0),IF('&gt;&gt;SCS prices'!$B$2="Public",IFERROR(SUM(#REF!),0),0))</f>
        <v>219533.06504478963</v>
      </c>
      <c r="DC41" s="1817">
        <f>SUM(DC8:DC40)-IF('&gt;&gt;SCS prices'!$B$2="Confidential",IFERROR(SUM(DC8:DC13),0),IF('&gt;&gt;SCS prices'!$B$2="Public",IFERROR(SUM(#REF!),0),0))</f>
        <v>22200297.069394123</v>
      </c>
      <c r="DD41" s="1817">
        <f>SUM(DD8:DD40)-IF('&gt;&gt;SCS prices'!$B$2="Confidential",IFERROR(SUM(DD8:DD13),0),IF('&gt;&gt;SCS prices'!$B$2="Public",IFERROR(SUM(#REF!),0),0))</f>
        <v>0</v>
      </c>
      <c r="DE41" s="1817">
        <f>SUM(DE8:DE40)-IF('&gt;&gt;SCS prices'!$B$2="Confidential",IFERROR(SUM(DE8:DE13),0),IF('&gt;&gt;SCS prices'!$B$2="Public",IFERROR(SUM(#REF!),0),0))</f>
        <v>4769405.3986653006</v>
      </c>
      <c r="DF41" s="1817">
        <f>SUM(DF8:DF40)-IF('&gt;&gt;SCS prices'!$B$2="Confidential",IFERROR(SUM(DF8:DF13),0),IF('&gt;&gt;SCS prices'!$B$2="Public",IFERROR(SUM(#REF!),0),0))</f>
        <v>11171902.370526172</v>
      </c>
      <c r="DG41" s="1817">
        <f>SUM(DG8:DG40)-IF('&gt;&gt;SCS prices'!$B$2="Confidential",IFERROR(SUM(DG8:DG13),0),IF('&gt;&gt;SCS prices'!$B$2="Public",IFERROR(SUM(#REF!),0),0))</f>
        <v>9801945.4304443821</v>
      </c>
      <c r="DH41" s="1817">
        <f>SUM(DH8:DH40)-IF('&gt;&gt;SCS prices'!$B$2="Confidential",IFERROR(SUM(DH8:DH13),0),IF('&gt;&gt;SCS prices'!$B$2="Public",IFERROR(SUM(#REF!),0),0))</f>
        <v>151114502.5453487</v>
      </c>
      <c r="DI41" s="1817">
        <f>SUM(DI8:DI40)-IF('&gt;&gt;SCS prices'!$B$2="Confidential",IFERROR(SUM(DI8:DI13),0),IF('&gt;&gt;SCS prices'!$B$2="Public",IFERROR(SUM(#REF!),0),0))</f>
        <v>8238860.7928097472</v>
      </c>
      <c r="DJ41" s="1817">
        <f>SUM(DJ8:DJ40)-IF('&gt;&gt;SCS prices'!$B$2="Confidential",IFERROR(SUM(DJ8:DJ13),0),IF('&gt;&gt;SCS prices'!$B$2="Public",IFERROR(SUM(#REF!),0),0))</f>
        <v>5811304.7010501558</v>
      </c>
      <c r="DK41" s="1817">
        <f>SUM(DK8:DK40)-IF('&gt;&gt;SCS prices'!$B$2="Confidential",IFERROR(SUM(DK8:DK13),0),IF('&gt;&gt;SCS prices'!$B$2="Public",IFERROR(SUM(#REF!),0),0))</f>
        <v>45059.519028082985</v>
      </c>
      <c r="DL41" s="1817">
        <f>SUM(DL8:DL40)-IF('&gt;&gt;SCS prices'!$B$2="Confidential",IFERROR(SUM(DL8:DL13),0),IF('&gt;&gt;SCS prices'!$B$2="Public",IFERROR(SUM(#REF!),0),0))</f>
        <v>1542.5067508868071</v>
      </c>
      <c r="DM41" s="1817">
        <f>SUM(DM8:DM40)-IF('&gt;&gt;SCS prices'!$B$2="Confidential",IFERROR(SUM(DM8:DM13),0),IF('&gt;&gt;SCS prices'!$B$2="Public",IFERROR(SUM(#REF!),0),0))</f>
        <v>1481.9384288217468</v>
      </c>
      <c r="DN41" s="1817">
        <f>SUM(DN8:DN40)-IF('&gt;&gt;SCS prices'!$B$2="Confidential",IFERROR(SUM(DN8:DN13),0),IF('&gt;&gt;SCS prices'!$B$2="Public",IFERROR(SUM(#REF!),0),0))</f>
        <v>2409.2327929382654</v>
      </c>
      <c r="DO41" s="1817">
        <f>SUM(DO8:DO40)-IF('&gt;&gt;SCS prices'!$B$2="Confidential",IFERROR(SUM(DO8:DO13),0),IF('&gt;&gt;SCS prices'!$B$2="Public",IFERROR(SUM(#REF!),0),0))</f>
        <v>345919975.35211968</v>
      </c>
      <c r="DQ41" s="1817">
        <f>SUM(DQ8:DQ40)-IF('&gt;&gt;SCS prices'!$B$2="Confidential",IFERROR(SUM(DQ8:DQ13),0),IF('&gt;&gt;SCS prices'!$B$2="Public",IFERROR(SUM(#REF!),0),0))</f>
        <v>69548750.773737296</v>
      </c>
      <c r="DR41" s="1817">
        <f>SUM(DR8:DR40)-IF('&gt;&gt;SCS prices'!$B$2="Confidential",IFERROR(SUM(DR8:DR13),0),IF('&gt;&gt;SCS prices'!$B$2="Public",IFERROR(SUM(#REF!),0),0))</f>
        <v>41114.153339999997</v>
      </c>
      <c r="DS41" s="1817">
        <f>SUM(DS8:DS40)-IF('&gt;&gt;SCS prices'!$B$2="Confidential",IFERROR(SUM(DS8:DS13),0),IF('&gt;&gt;SCS prices'!$B$2="Public",IFERROR(SUM(#REF!),0),0))</f>
        <v>786861.64238400001</v>
      </c>
      <c r="DT41" s="1817">
        <f>SUM(DT8:DT40)-IF('&gt;&gt;SCS prices'!$B$2="Confidential",IFERROR(SUM(DT8:DT13),0),IF('&gt;&gt;SCS prices'!$B$2="Public",IFERROR(SUM(#REF!),0),0))</f>
        <v>361200.13619759993</v>
      </c>
      <c r="DU41" s="1817">
        <f>SUM(DU8:DU40)-IF('&gt;&gt;SCS prices'!$B$2="Confidential",IFERROR(SUM(DU8:DU13),0),IF('&gt;&gt;SCS prices'!$B$2="Public",IFERROR(SUM(#REF!),0),0))</f>
        <v>171934.46962560003</v>
      </c>
      <c r="DV41" s="1817">
        <f>SUM(DV8:DV40)-IF('&gt;&gt;SCS prices'!$B$2="Confidential",IFERROR(SUM(DV8:DV13),0),IF('&gt;&gt;SCS prices'!$B$2="Public",IFERROR(SUM(#REF!),0),0))</f>
        <v>125872.56176399998</v>
      </c>
      <c r="DW41" s="1817">
        <f>SUM(DW8:DW40)-IF('&gt;&gt;SCS prices'!$B$2="Confidential",IFERROR(SUM(DW8:DW13),0),IF('&gt;&gt;SCS prices'!$B$2="Public",IFERROR(SUM(#REF!),0),0))</f>
        <v>0</v>
      </c>
      <c r="DX41" s="1817">
        <f>SUM(DX8:DX40)-IF('&gt;&gt;SCS prices'!$B$2="Confidential",IFERROR(SUM(DX8:DX13),0),IF('&gt;&gt;SCS prices'!$B$2="Public",IFERROR(SUM(#REF!),0),0))</f>
        <v>0</v>
      </c>
      <c r="DY41" s="1817">
        <f>SUM(DY8:DY40)-IF('&gt;&gt;SCS prices'!$B$2="Confidential",IFERROR(SUM(DY8:DY13),0),IF('&gt;&gt;SCS prices'!$B$2="Public",IFERROR(SUM(#REF!),0),0))</f>
        <v>0</v>
      </c>
      <c r="DZ41" s="1817">
        <f>SUM(DZ8:DZ40)-IF('&gt;&gt;SCS prices'!$B$2="Confidential",IFERROR(SUM(DZ8:DZ13),0),IF('&gt;&gt;SCS prices'!$B$2="Public",IFERROR(SUM(#REF!),0),0))</f>
        <v>0</v>
      </c>
      <c r="EA41" s="1817">
        <f>SUM(EA8:EA40)-IF('&gt;&gt;SCS prices'!$B$2="Confidential",IFERROR(SUM(EA8:EA13),0),IF('&gt;&gt;SCS prices'!$B$2="Public",IFERROR(SUM(#REF!),0),0))</f>
        <v>45087619.546253927</v>
      </c>
      <c r="EB41" s="1817">
        <f>SUM(EB8:EB40)-IF('&gt;&gt;SCS prices'!$B$2="Confidential",IFERROR(SUM(EB8:EB13),0),IF('&gt;&gt;SCS prices'!$B$2="Public",IFERROR(SUM(#REF!),0),0))</f>
        <v>16583869.5936774</v>
      </c>
      <c r="EC41" s="1817">
        <f>SUM(EC8:EC40)-IF('&gt;&gt;SCS prices'!$B$2="Confidential",IFERROR(SUM(EC8:EC13),0),IF('&gt;&gt;SCS prices'!$B$2="Public",IFERROR(SUM(#REF!),0),0))</f>
        <v>824941.15179983014</v>
      </c>
      <c r="ED41" s="1817">
        <f>SUM(ED8:ED40)-IF('&gt;&gt;SCS prices'!$B$2="Confidential",IFERROR(SUM(ED8:ED13),0),IF('&gt;&gt;SCS prices'!$B$2="Public",IFERROR(SUM(#REF!),0),0))</f>
        <v>217659.91602563675</v>
      </c>
      <c r="EE41" s="1817">
        <f>SUM(EE8:EE40)-IF('&gt;&gt;SCS prices'!$B$2="Confidential",IFERROR(SUM(EE8:EE13),0),IF('&gt;&gt;SCS prices'!$B$2="Public",IFERROR(SUM(#REF!),0),0))</f>
        <v>22010874.739450548</v>
      </c>
      <c r="EF41" s="1817">
        <f>SUM(EF8:EF40)-IF('&gt;&gt;SCS prices'!$B$2="Confidential",IFERROR(SUM(EF8:EF13),0),IF('&gt;&gt;SCS prices'!$B$2="Public",IFERROR(SUM(#REF!),0),0))</f>
        <v>0</v>
      </c>
      <c r="EG41" s="1817">
        <f>SUM(EG8:EG40)-IF('&gt;&gt;SCS prices'!$B$2="Confidential",IFERROR(SUM(EG8:EG13),0),IF('&gt;&gt;SCS prices'!$B$2="Public",IFERROR(SUM(#REF!),0),0))</f>
        <v>4745872.6874895124</v>
      </c>
      <c r="EH41" s="1817">
        <f>SUM(EH8:EH40)-IF('&gt;&gt;SCS prices'!$B$2="Confidential",IFERROR(SUM(EH8:EH13),0),IF('&gt;&gt;SCS prices'!$B$2="Public",IFERROR(SUM(#REF!),0),0))</f>
        <v>8277627.1450012578</v>
      </c>
      <c r="EI41" s="1817">
        <f>SUM(EI8:EI40)-IF('&gt;&gt;SCS prices'!$B$2="Confidential",IFERROR(SUM(EI8:EI13),0),IF('&gt;&gt;SCS prices'!$B$2="Public",IFERROR(SUM(#REF!),0),0))</f>
        <v>9570403.4124023877</v>
      </c>
      <c r="EJ41" s="1817">
        <f>SUM(EJ8:EJ40)-IF('&gt;&gt;SCS prices'!$B$2="Confidential",IFERROR(SUM(EJ8:EJ13),0),IF('&gt;&gt;SCS prices'!$B$2="Public",IFERROR(SUM(#REF!),0),0))</f>
        <v>134544113.20361897</v>
      </c>
      <c r="EK41" s="1817">
        <f>SUM(EK8:EK40)-IF('&gt;&gt;SCS prices'!$B$2="Confidential",IFERROR(SUM(EK8:EK13),0),IF('&gt;&gt;SCS prices'!$B$2="Public",IFERROR(SUM(#REF!),0),0))</f>
        <v>5465848.7415429745</v>
      </c>
      <c r="EL41" s="1817">
        <f>SUM(EL8:EL40)-IF('&gt;&gt;SCS prices'!$B$2="Confidential",IFERROR(SUM(EL8:EL13),0),IF('&gt;&gt;SCS prices'!$B$2="Public",IFERROR(SUM(#REF!),0),0))</f>
        <v>3700062.3655343289</v>
      </c>
      <c r="EM41" s="1817">
        <f>SUM(EM8:EM40)-IF('&gt;&gt;SCS prices'!$B$2="Confidential",IFERROR(SUM(EM8:EM13),0),IF('&gt;&gt;SCS prices'!$B$2="Public",IFERROR(SUM(#REF!),0),0))</f>
        <v>42547.334890498598</v>
      </c>
      <c r="EN41" s="1817">
        <f>SUM(EN8:EN40)-IF('&gt;&gt;SCS prices'!$B$2="Confidential",IFERROR(SUM(EN8:EN13),0),IF('&gt;&gt;SCS prices'!$B$2="Public",IFERROR(SUM(#REF!),0),0))</f>
        <v>1403.5548233728912</v>
      </c>
      <c r="EO41" s="1817">
        <f>SUM(EO8:EO40)-IF('&gt;&gt;SCS prices'!$B$2="Confidential",IFERROR(SUM(EO8:EO13),0),IF('&gt;&gt;SCS prices'!$B$2="Public",IFERROR(SUM(#REF!),0),0))</f>
        <v>1397.2401915676294</v>
      </c>
      <c r="EP41" s="1817">
        <f>SUM(EP8:EP40)-IF('&gt;&gt;SCS prices'!$B$2="Confidential",IFERROR(SUM(EP8:EP13),0),IF('&gt;&gt;SCS prices'!$B$2="Public",IFERROR(SUM(#REF!),0),0))</f>
        <v>2231.925352091705</v>
      </c>
      <c r="EQ41" s="1817">
        <f>SUM(EQ8:EQ40)-IF('&gt;&gt;SCS prices'!$B$2="Confidential",IFERROR(SUM(EQ8:EQ13),0),IF('&gt;&gt;SCS prices'!$B$2="Public",IFERROR(SUM(#REF!),0),0))</f>
        <v>322112206.29510266</v>
      </c>
    </row>
    <row r="42" spans="1:147" s="1125" customFormat="1">
      <c r="CO42" s="1125">
        <f>Prop2021_DUOSTariffs!CO42</f>
        <v>365</v>
      </c>
      <c r="CP42" s="1125">
        <f>Prop2021_DUOSTariffs!CP42</f>
        <v>365</v>
      </c>
      <c r="CQ42" s="1125">
        <f>Prop2021_DUOSTariffs!CQ42</f>
        <v>365</v>
      </c>
      <c r="CR42" s="1125">
        <f>Prop2021_DUOSTariffs!CR42</f>
        <v>365</v>
      </c>
      <c r="CS42" s="1125">
        <f>Prop2021_DUOSTariffs!CS42</f>
        <v>365</v>
      </c>
      <c r="CT42" s="1125">
        <f>Prop2021_DUOSTariffs!CT42</f>
        <v>365</v>
      </c>
      <c r="CU42" s="1125">
        <f>Prop2021_DUOSTariffs!CU42</f>
        <v>3.6499999999999998E-4</v>
      </c>
      <c r="CV42" s="1125">
        <f>Prop2021_DUOSTariffs!CV42</f>
        <v>3.6499999999999998E-4</v>
      </c>
      <c r="CW42" s="1125">
        <f>Prop2021_DUOSTariffs!CW42</f>
        <v>365</v>
      </c>
      <c r="CX42" s="1125">
        <f>Prop2021_DUOSTariffs!CX42</f>
        <v>12</v>
      </c>
      <c r="CY42" s="1125">
        <f>Prop2021_DUOSTariffs!CY42</f>
        <v>1</v>
      </c>
      <c r="CZ42" s="1125">
        <f>Prop2021_DUOSTariffs!CZ42</f>
        <v>1</v>
      </c>
      <c r="DA42" s="1125">
        <f>Prop2021_DUOSTariffs!DA42</f>
        <v>1</v>
      </c>
      <c r="DB42" s="1125">
        <f>Prop2021_DUOSTariffs!DB42</f>
        <v>1</v>
      </c>
      <c r="DC42" s="1125">
        <f>Prop2021_DUOSTariffs!DC42</f>
        <v>1</v>
      </c>
      <c r="DD42" s="1125">
        <f>Prop2021_DUOSTariffs!DD42</f>
        <v>1</v>
      </c>
      <c r="DE42" s="1125">
        <f>Prop2021_DUOSTariffs!DE42</f>
        <v>1</v>
      </c>
      <c r="DF42" s="1125">
        <f>Prop2021_DUOSTariffs!DF42</f>
        <v>1</v>
      </c>
      <c r="DG42" s="1125">
        <f>Prop2021_DUOSTariffs!DG42</f>
        <v>1</v>
      </c>
      <c r="DH42" s="1125">
        <f>Prop2021_DUOSTariffs!DH42</f>
        <v>1</v>
      </c>
      <c r="DI42" s="1125">
        <f>Prop2021_DUOSTariffs!DI42</f>
        <v>1</v>
      </c>
      <c r="DJ42" s="1125">
        <f>Prop2021_DUOSTariffs!DJ42</f>
        <v>1</v>
      </c>
      <c r="DK42" s="1125">
        <f>Prop2021_DUOSTariffs!DK42</f>
        <v>1</v>
      </c>
      <c r="DL42" s="1125">
        <f>Prop2021_DUOSTariffs!DL42</f>
        <v>1</v>
      </c>
      <c r="DM42" s="1125">
        <f>Prop2021_DUOSTariffs!DM42</f>
        <v>1</v>
      </c>
      <c r="DN42" s="1125">
        <f>Prop2021_DUOSTariffs!DN42</f>
        <v>1</v>
      </c>
      <c r="DO42" s="1137"/>
      <c r="DQ42" s="1219">
        <f>VLOOKUP('Model update'!$B$6,'Model update'!$I$16:$J$20,2,FALSE)</f>
        <v>365</v>
      </c>
      <c r="DR42" s="1095">
        <f>$CO42</f>
        <v>365</v>
      </c>
      <c r="DS42" s="1095">
        <f>$CO42</f>
        <v>365</v>
      </c>
      <c r="DT42" s="1095">
        <f>$CO42</f>
        <v>365</v>
      </c>
      <c r="DU42" s="1095">
        <f>$CO42</f>
        <v>365</v>
      </c>
      <c r="DV42" s="1095">
        <f>$CO42</f>
        <v>365</v>
      </c>
      <c r="DW42" s="1208">
        <f>$CO42/1000000</f>
        <v>3.6499999999999998E-4</v>
      </c>
      <c r="DX42" s="1208">
        <f>$CO42/1000000</f>
        <v>3.6499999999999998E-4</v>
      </c>
      <c r="DY42" s="1095">
        <f>$CO42</f>
        <v>365</v>
      </c>
      <c r="DZ42" s="1207">
        <v>12</v>
      </c>
      <c r="EA42" s="1207">
        <v>1</v>
      </c>
      <c r="EB42" s="1207">
        <v>1</v>
      </c>
      <c r="EC42" s="1207">
        <v>1</v>
      </c>
      <c r="ED42" s="1207">
        <v>1</v>
      </c>
      <c r="EE42" s="1207">
        <v>1</v>
      </c>
      <c r="EF42" s="1207">
        <v>1</v>
      </c>
      <c r="EG42" s="1207">
        <v>1</v>
      </c>
      <c r="EH42" s="1207">
        <v>1</v>
      </c>
      <c r="EI42" s="1207">
        <v>1</v>
      </c>
      <c r="EJ42" s="1207">
        <v>1</v>
      </c>
      <c r="EK42" s="1207">
        <v>1</v>
      </c>
      <c r="EL42" s="1207">
        <v>1</v>
      </c>
      <c r="EM42" s="1207">
        <v>1</v>
      </c>
      <c r="EN42" s="1207">
        <v>1</v>
      </c>
      <c r="EO42" s="1207">
        <v>1</v>
      </c>
      <c r="EP42" s="1207">
        <v>1</v>
      </c>
      <c r="EQ42" s="1137"/>
    </row>
    <row r="43" spans="1:147" s="1125" customFormat="1">
      <c r="DH43" s="1138"/>
      <c r="DN43" s="1138"/>
      <c r="DO43" s="1137"/>
      <c r="EJ43" s="1138"/>
      <c r="EP43" s="1138"/>
      <c r="EQ43" s="1137"/>
    </row>
    <row r="44" spans="1:147" s="1125" customFormat="1">
      <c r="K44" s="1095"/>
      <c r="L44" s="1095"/>
      <c r="M44" s="1095"/>
      <c r="N44" s="1095"/>
      <c r="O44" s="1095"/>
      <c r="P44" s="1095"/>
      <c r="Q44" s="1095"/>
      <c r="R44" s="1095"/>
      <c r="S44" s="1095"/>
      <c r="T44" s="1095"/>
      <c r="U44" s="1095"/>
      <c r="V44" s="1095"/>
      <c r="W44" s="1095"/>
      <c r="X44" s="1095"/>
      <c r="Y44" s="1095"/>
      <c r="Z44" s="1095"/>
      <c r="AA44" s="1095"/>
      <c r="AB44" s="1095"/>
      <c r="AC44" s="1095"/>
      <c r="AD44" s="1095"/>
      <c r="AE44" s="1095"/>
      <c r="AF44" s="1095"/>
      <c r="AG44" s="1095"/>
      <c r="AH44" s="1095"/>
      <c r="AI44" s="1095"/>
      <c r="AJ44" s="1095"/>
      <c r="AK44" s="1095"/>
      <c r="AM44" s="1095"/>
      <c r="AN44" s="1095"/>
      <c r="AO44" s="1095"/>
      <c r="AP44" s="1095"/>
      <c r="AQ44" s="1095"/>
      <c r="AR44" s="1095"/>
      <c r="AS44" s="1095"/>
      <c r="AT44" s="1095"/>
      <c r="AU44" s="1095"/>
      <c r="AV44" s="1095"/>
      <c r="AW44" s="1095"/>
      <c r="AX44" s="1095"/>
      <c r="AY44" s="1095"/>
      <c r="AZ44" s="1095"/>
      <c r="BA44" s="1095"/>
      <c r="BB44" s="1095"/>
      <c r="BC44" s="1095"/>
      <c r="BD44" s="1095"/>
      <c r="BE44" s="1095"/>
      <c r="BF44" s="1095"/>
      <c r="BG44" s="1095"/>
      <c r="BH44" s="1095"/>
      <c r="BI44" s="1095"/>
      <c r="BJ44" s="1095"/>
      <c r="BK44" s="1095"/>
      <c r="BL44" s="1095"/>
      <c r="BN44" s="1095"/>
      <c r="BO44" s="1095"/>
      <c r="BP44" s="1095"/>
      <c r="BQ44" s="1095"/>
      <c r="BR44" s="1095"/>
      <c r="BS44" s="1095"/>
      <c r="BT44" s="1095"/>
      <c r="BU44" s="1095"/>
      <c r="BV44" s="1095"/>
      <c r="BW44" s="1095"/>
      <c r="BX44" s="1095"/>
      <c r="BY44" s="1095"/>
      <c r="BZ44" s="1095"/>
      <c r="CA44" s="1095"/>
      <c r="CB44" s="1095"/>
      <c r="CC44" s="1095"/>
      <c r="CD44" s="1095"/>
      <c r="CE44" s="1095"/>
      <c r="CF44" s="1095"/>
      <c r="CG44" s="1095"/>
      <c r="CH44" s="1095"/>
      <c r="CI44" s="1095"/>
      <c r="CJ44" s="1095"/>
      <c r="CK44" s="1095"/>
      <c r="CL44" s="1095"/>
      <c r="CM44" s="1095"/>
      <c r="DH44" s="1138"/>
      <c r="DN44" s="1138"/>
      <c r="EJ44" s="1138"/>
      <c r="EP44" s="1138"/>
    </row>
    <row r="45" spans="1:147" s="1125" customFormat="1">
      <c r="DO45" s="1139"/>
      <c r="EQ45" s="1139"/>
    </row>
    <row r="46" spans="1:147" s="1125" customFormat="1">
      <c r="DO46" s="1139"/>
      <c r="EQ46" s="1139"/>
    </row>
    <row r="47" spans="1:147" s="1125" customFormat="1">
      <c r="DO47" s="1139"/>
      <c r="EQ47" s="1139"/>
    </row>
    <row r="48" spans="1:147" s="1125" customFormat="1"/>
    <row r="49" spans="11:119" s="1125" customFormat="1">
      <c r="DH49" s="1140"/>
      <c r="DN49" s="1140"/>
      <c r="DO49" s="1137"/>
    </row>
    <row r="50" spans="11:119" s="1125" customFormat="1">
      <c r="DH50" s="1140"/>
      <c r="DN50" s="1140"/>
      <c r="DO50" s="1137"/>
    </row>
    <row r="51" spans="11:119" s="1125" customFormat="1" ht="13.8">
      <c r="K51" s="1205"/>
      <c r="U51" s="1205"/>
      <c r="V51" s="1205"/>
      <c r="W51" s="1205"/>
      <c r="AA51" s="1205"/>
      <c r="AB51" s="1205"/>
      <c r="AC51" s="1205"/>
      <c r="AD51" s="1205"/>
      <c r="AE51" s="1205"/>
      <c r="AF51" s="1205"/>
      <c r="AK51" s="1205"/>
      <c r="BX51" s="1205"/>
      <c r="BY51" s="1205"/>
      <c r="BZ51" s="1205"/>
      <c r="CD51" s="1205"/>
      <c r="CE51" s="1205"/>
      <c r="CF51" s="1205"/>
      <c r="CG51" s="1205"/>
      <c r="CH51" s="1205"/>
      <c r="CI51" s="1205"/>
      <c r="DH51" s="1140"/>
      <c r="DN51" s="1140"/>
      <c r="DO51" s="1137"/>
    </row>
    <row r="52" spans="11:119" s="1125" customFormat="1" ht="13.8">
      <c r="K52" s="1223"/>
    </row>
    <row r="53" spans="11:119" s="1125" customFormat="1"/>
    <row r="54" spans="11:119" s="1125" customFormat="1">
      <c r="DH54" s="1138"/>
      <c r="DN54" s="1138"/>
      <c r="DO54" s="1141"/>
    </row>
    <row r="55" spans="11:119" s="1125" customFormat="1">
      <c r="L55" s="1095"/>
      <c r="M55" s="1095"/>
      <c r="N55" s="1095"/>
      <c r="O55" s="1095"/>
      <c r="P55" s="1095"/>
      <c r="DH55" s="1138"/>
      <c r="DN55" s="1138"/>
      <c r="DO55" s="1141"/>
    </row>
    <row r="56" spans="11:119" s="1125" customFormat="1">
      <c r="L56" s="1206"/>
      <c r="M56" s="1206"/>
      <c r="N56" s="1206"/>
      <c r="O56" s="1206"/>
      <c r="P56" s="1206"/>
      <c r="DH56" s="1138"/>
      <c r="DN56" s="1138"/>
      <c r="DO56" s="1142"/>
    </row>
    <row r="57" spans="11:119" s="1125" customFormat="1"/>
    <row r="58" spans="11:119" s="1125" customFormat="1"/>
    <row r="59" spans="11:119" s="1125" customFormat="1"/>
    <row r="60" spans="11:119" s="1125" customFormat="1"/>
    <row r="61" spans="11:119" s="1125" customFormat="1"/>
    <row r="62" spans="11:119" s="1125" customFormat="1"/>
    <row r="63" spans="11:119" s="1125" customFormat="1"/>
    <row r="64" spans="11:119" s="1125" customFormat="1"/>
    <row r="65" s="1125" customFormat="1"/>
    <row r="66" s="1125" customFormat="1"/>
    <row r="67" s="1125" customFormat="1"/>
    <row r="68" s="1125" customFormat="1"/>
    <row r="69" s="1125" customFormat="1"/>
    <row r="70" s="1125" customFormat="1"/>
    <row r="71" s="1125" customFormat="1"/>
    <row r="72" s="1125" customFormat="1"/>
    <row r="73" s="1125" customFormat="1"/>
    <row r="74" s="1125" customFormat="1"/>
    <row r="75" s="1125" customFormat="1"/>
    <row r="76" s="1125" customFormat="1"/>
    <row r="77" s="1125" customFormat="1"/>
    <row r="78" s="1125" customFormat="1"/>
    <row r="79" s="1125" customFormat="1"/>
    <row r="80" s="1125" customFormat="1"/>
  </sheetData>
  <autoFilter ref="A5:DO39" xr:uid="{6E512BCF-66CA-45E7-B277-856C6335A282}"/>
  <printOptions horizontalCentered="1"/>
  <pageMargins left="0.15748031496062992" right="0.15748031496062992" top="0.39370078740157483" bottom="0.39370078740157483" header="0.11811023622047245" footer="0.11811023622047245"/>
  <pageSetup paperSize="9" scale="33"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2" manualBreakCount="2">
    <brk id="102" max="1048575" man="1"/>
    <brk id="13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FF00"/>
    <pageSetUpPr fitToPage="1"/>
  </sheetPr>
  <dimension ref="A2:Y57"/>
  <sheetViews>
    <sheetView workbookViewId="0"/>
  </sheetViews>
  <sheetFormatPr defaultRowHeight="13.8"/>
  <cols>
    <col min="1" max="1" width="5.44140625" style="6" customWidth="1"/>
    <col min="2" max="2" width="78.44140625" style="7" customWidth="1"/>
    <col min="3" max="4" width="18.5546875" style="8" customWidth="1"/>
    <col min="5" max="5" width="18.5546875" style="9" customWidth="1"/>
    <col min="6" max="6" width="18.6640625" style="9" customWidth="1"/>
    <col min="7" max="9" width="9" style="9" customWidth="1"/>
    <col min="10" max="11" width="9" style="10" customWidth="1"/>
    <col min="12" max="20" width="9" style="9" customWidth="1"/>
    <col min="21" max="21" width="9.109375" style="9"/>
    <col min="22" max="22" width="8.6640625" style="9" customWidth="1"/>
    <col min="23" max="256" width="9.109375" style="9"/>
    <col min="257" max="257" width="2.6640625" style="9" customWidth="1"/>
    <col min="258" max="258" width="114.44140625" style="9" customWidth="1"/>
    <col min="259" max="259" width="0" style="9" hidden="1" customWidth="1"/>
    <col min="260" max="260" width="27.5546875" style="9" customWidth="1"/>
    <col min="261" max="261" width="20" style="9" customWidth="1"/>
    <col min="262" max="262" width="18.33203125" style="9" customWidth="1"/>
    <col min="263" max="263" width="20.109375" style="9" customWidth="1"/>
    <col min="264" max="264" width="10.6640625" style="9" customWidth="1"/>
    <col min="265" max="265" width="14.44140625" style="9" bestFit="1" customWidth="1"/>
    <col min="266" max="266" width="10.6640625" style="9" customWidth="1"/>
    <col min="267" max="267" width="12.6640625" style="9" bestFit="1" customWidth="1"/>
    <col min="268" max="270" width="8.44140625" style="9" customWidth="1"/>
    <col min="271" max="273" width="13" style="9" customWidth="1"/>
    <col min="274" max="277" width="9.109375" style="9"/>
    <col min="278" max="278" width="8.6640625" style="9" customWidth="1"/>
    <col min="279" max="512" width="9.109375" style="9"/>
    <col min="513" max="513" width="2.6640625" style="9" customWidth="1"/>
    <col min="514" max="514" width="114.44140625" style="9" customWidth="1"/>
    <col min="515" max="515" width="0" style="9" hidden="1" customWidth="1"/>
    <col min="516" max="516" width="27.5546875" style="9" customWidth="1"/>
    <col min="517" max="517" width="20" style="9" customWidth="1"/>
    <col min="518" max="518" width="18.33203125" style="9" customWidth="1"/>
    <col min="519" max="519" width="20.109375" style="9" customWidth="1"/>
    <col min="520" max="520" width="10.6640625" style="9" customWidth="1"/>
    <col min="521" max="521" width="14.44140625" style="9" bestFit="1" customWidth="1"/>
    <col min="522" max="522" width="10.6640625" style="9" customWidth="1"/>
    <col min="523" max="523" width="12.6640625" style="9" bestFit="1" customWidth="1"/>
    <col min="524" max="526" width="8.44140625" style="9" customWidth="1"/>
    <col min="527" max="529" width="13" style="9" customWidth="1"/>
    <col min="530" max="533" width="9.109375" style="9"/>
    <col min="534" max="534" width="8.6640625" style="9" customWidth="1"/>
    <col min="535" max="768" width="9.109375" style="9"/>
    <col min="769" max="769" width="2.6640625" style="9" customWidth="1"/>
    <col min="770" max="770" width="114.44140625" style="9" customWidth="1"/>
    <col min="771" max="771" width="0" style="9" hidden="1" customWidth="1"/>
    <col min="772" max="772" width="27.5546875" style="9" customWidth="1"/>
    <col min="773" max="773" width="20" style="9" customWidth="1"/>
    <col min="774" max="774" width="18.33203125" style="9" customWidth="1"/>
    <col min="775" max="775" width="20.109375" style="9" customWidth="1"/>
    <col min="776" max="776" width="10.6640625" style="9" customWidth="1"/>
    <col min="777" max="777" width="14.44140625" style="9" bestFit="1" customWidth="1"/>
    <col min="778" max="778" width="10.6640625" style="9" customWidth="1"/>
    <col min="779" max="779" width="12.6640625" style="9" bestFit="1" customWidth="1"/>
    <col min="780" max="782" width="8.44140625" style="9" customWidth="1"/>
    <col min="783" max="785" width="13" style="9" customWidth="1"/>
    <col min="786" max="789" width="9.109375" style="9"/>
    <col min="790" max="790" width="8.6640625" style="9" customWidth="1"/>
    <col min="791" max="1024" width="9.109375" style="9"/>
    <col min="1025" max="1025" width="2.6640625" style="9" customWidth="1"/>
    <col min="1026" max="1026" width="114.44140625" style="9" customWidth="1"/>
    <col min="1027" max="1027" width="0" style="9" hidden="1" customWidth="1"/>
    <col min="1028" max="1028" width="27.5546875" style="9" customWidth="1"/>
    <col min="1029" max="1029" width="20" style="9" customWidth="1"/>
    <col min="1030" max="1030" width="18.33203125" style="9" customWidth="1"/>
    <col min="1031" max="1031" width="20.109375" style="9" customWidth="1"/>
    <col min="1032" max="1032" width="10.6640625" style="9" customWidth="1"/>
    <col min="1033" max="1033" width="14.44140625" style="9" bestFit="1" customWidth="1"/>
    <col min="1034" max="1034" width="10.6640625" style="9" customWidth="1"/>
    <col min="1035" max="1035" width="12.6640625" style="9" bestFit="1" customWidth="1"/>
    <col min="1036" max="1038" width="8.44140625" style="9" customWidth="1"/>
    <col min="1039" max="1041" width="13" style="9" customWidth="1"/>
    <col min="1042" max="1045" width="9.109375" style="9"/>
    <col min="1046" max="1046" width="8.6640625" style="9" customWidth="1"/>
    <col min="1047" max="1280" width="9.109375" style="9"/>
    <col min="1281" max="1281" width="2.6640625" style="9" customWidth="1"/>
    <col min="1282" max="1282" width="114.44140625" style="9" customWidth="1"/>
    <col min="1283" max="1283" width="0" style="9" hidden="1" customWidth="1"/>
    <col min="1284" max="1284" width="27.5546875" style="9" customWidth="1"/>
    <col min="1285" max="1285" width="20" style="9" customWidth="1"/>
    <col min="1286" max="1286" width="18.33203125" style="9" customWidth="1"/>
    <col min="1287" max="1287" width="20.109375" style="9" customWidth="1"/>
    <col min="1288" max="1288" width="10.6640625" style="9" customWidth="1"/>
    <col min="1289" max="1289" width="14.44140625" style="9" bestFit="1" customWidth="1"/>
    <col min="1290" max="1290" width="10.6640625" style="9" customWidth="1"/>
    <col min="1291" max="1291" width="12.6640625" style="9" bestFit="1" customWidth="1"/>
    <col min="1292" max="1294" width="8.44140625" style="9" customWidth="1"/>
    <col min="1295" max="1297" width="13" style="9" customWidth="1"/>
    <col min="1298" max="1301" width="9.109375" style="9"/>
    <col min="1302" max="1302" width="8.6640625" style="9" customWidth="1"/>
    <col min="1303" max="1536" width="9.109375" style="9"/>
    <col min="1537" max="1537" width="2.6640625" style="9" customWidth="1"/>
    <col min="1538" max="1538" width="114.44140625" style="9" customWidth="1"/>
    <col min="1539" max="1539" width="0" style="9" hidden="1" customWidth="1"/>
    <col min="1540" max="1540" width="27.5546875" style="9" customWidth="1"/>
    <col min="1541" max="1541" width="20" style="9" customWidth="1"/>
    <col min="1542" max="1542" width="18.33203125" style="9" customWidth="1"/>
    <col min="1543" max="1543" width="20.109375" style="9" customWidth="1"/>
    <col min="1544" max="1544" width="10.6640625" style="9" customWidth="1"/>
    <col min="1545" max="1545" width="14.44140625" style="9" bestFit="1" customWidth="1"/>
    <col min="1546" max="1546" width="10.6640625" style="9" customWidth="1"/>
    <col min="1547" max="1547" width="12.6640625" style="9" bestFit="1" customWidth="1"/>
    <col min="1548" max="1550" width="8.44140625" style="9" customWidth="1"/>
    <col min="1551" max="1553" width="13" style="9" customWidth="1"/>
    <col min="1554" max="1557" width="9.109375" style="9"/>
    <col min="1558" max="1558" width="8.6640625" style="9" customWidth="1"/>
    <col min="1559" max="1792" width="9.109375" style="9"/>
    <col min="1793" max="1793" width="2.6640625" style="9" customWidth="1"/>
    <col min="1794" max="1794" width="114.44140625" style="9" customWidth="1"/>
    <col min="1795" max="1795" width="0" style="9" hidden="1" customWidth="1"/>
    <col min="1796" max="1796" width="27.5546875" style="9" customWidth="1"/>
    <col min="1797" max="1797" width="20" style="9" customWidth="1"/>
    <col min="1798" max="1798" width="18.33203125" style="9" customWidth="1"/>
    <col min="1799" max="1799" width="20.109375" style="9" customWidth="1"/>
    <col min="1800" max="1800" width="10.6640625" style="9" customWidth="1"/>
    <col min="1801" max="1801" width="14.44140625" style="9" bestFit="1" customWidth="1"/>
    <col min="1802" max="1802" width="10.6640625" style="9" customWidth="1"/>
    <col min="1803" max="1803" width="12.6640625" style="9" bestFit="1" customWidth="1"/>
    <col min="1804" max="1806" width="8.44140625" style="9" customWidth="1"/>
    <col min="1807" max="1809" width="13" style="9" customWidth="1"/>
    <col min="1810" max="1813" width="9.109375" style="9"/>
    <col min="1814" max="1814" width="8.6640625" style="9" customWidth="1"/>
    <col min="1815" max="2048" width="9.109375" style="9"/>
    <col min="2049" max="2049" width="2.6640625" style="9" customWidth="1"/>
    <col min="2050" max="2050" width="114.44140625" style="9" customWidth="1"/>
    <col min="2051" max="2051" width="0" style="9" hidden="1" customWidth="1"/>
    <col min="2052" max="2052" width="27.5546875" style="9" customWidth="1"/>
    <col min="2053" max="2053" width="20" style="9" customWidth="1"/>
    <col min="2054" max="2054" width="18.33203125" style="9" customWidth="1"/>
    <col min="2055" max="2055" width="20.109375" style="9" customWidth="1"/>
    <col min="2056" max="2056" width="10.6640625" style="9" customWidth="1"/>
    <col min="2057" max="2057" width="14.44140625" style="9" bestFit="1" customWidth="1"/>
    <col min="2058" max="2058" width="10.6640625" style="9" customWidth="1"/>
    <col min="2059" max="2059" width="12.6640625" style="9" bestFit="1" customWidth="1"/>
    <col min="2060" max="2062" width="8.44140625" style="9" customWidth="1"/>
    <col min="2063" max="2065" width="13" style="9" customWidth="1"/>
    <col min="2066" max="2069" width="9.109375" style="9"/>
    <col min="2070" max="2070" width="8.6640625" style="9" customWidth="1"/>
    <col min="2071" max="2304" width="9.109375" style="9"/>
    <col min="2305" max="2305" width="2.6640625" style="9" customWidth="1"/>
    <col min="2306" max="2306" width="114.44140625" style="9" customWidth="1"/>
    <col min="2307" max="2307" width="0" style="9" hidden="1" customWidth="1"/>
    <col min="2308" max="2308" width="27.5546875" style="9" customWidth="1"/>
    <col min="2309" max="2309" width="20" style="9" customWidth="1"/>
    <col min="2310" max="2310" width="18.33203125" style="9" customWidth="1"/>
    <col min="2311" max="2311" width="20.109375" style="9" customWidth="1"/>
    <col min="2312" max="2312" width="10.6640625" style="9" customWidth="1"/>
    <col min="2313" max="2313" width="14.44140625" style="9" bestFit="1" customWidth="1"/>
    <col min="2314" max="2314" width="10.6640625" style="9" customWidth="1"/>
    <col min="2315" max="2315" width="12.6640625" style="9" bestFit="1" customWidth="1"/>
    <col min="2316" max="2318" width="8.44140625" style="9" customWidth="1"/>
    <col min="2319" max="2321" width="13" style="9" customWidth="1"/>
    <col min="2322" max="2325" width="9.109375" style="9"/>
    <col min="2326" max="2326" width="8.6640625" style="9" customWidth="1"/>
    <col min="2327" max="2560" width="9.109375" style="9"/>
    <col min="2561" max="2561" width="2.6640625" style="9" customWidth="1"/>
    <col min="2562" max="2562" width="114.44140625" style="9" customWidth="1"/>
    <col min="2563" max="2563" width="0" style="9" hidden="1" customWidth="1"/>
    <col min="2564" max="2564" width="27.5546875" style="9" customWidth="1"/>
    <col min="2565" max="2565" width="20" style="9" customWidth="1"/>
    <col min="2566" max="2566" width="18.33203125" style="9" customWidth="1"/>
    <col min="2567" max="2567" width="20.109375" style="9" customWidth="1"/>
    <col min="2568" max="2568" width="10.6640625" style="9" customWidth="1"/>
    <col min="2569" max="2569" width="14.44140625" style="9" bestFit="1" customWidth="1"/>
    <col min="2570" max="2570" width="10.6640625" style="9" customWidth="1"/>
    <col min="2571" max="2571" width="12.6640625" style="9" bestFit="1" customWidth="1"/>
    <col min="2572" max="2574" width="8.44140625" style="9" customWidth="1"/>
    <col min="2575" max="2577" width="13" style="9" customWidth="1"/>
    <col min="2578" max="2581" width="9.109375" style="9"/>
    <col min="2582" max="2582" width="8.6640625" style="9" customWidth="1"/>
    <col min="2583" max="2816" width="9.109375" style="9"/>
    <col min="2817" max="2817" width="2.6640625" style="9" customWidth="1"/>
    <col min="2818" max="2818" width="114.44140625" style="9" customWidth="1"/>
    <col min="2819" max="2819" width="0" style="9" hidden="1" customWidth="1"/>
    <col min="2820" max="2820" width="27.5546875" style="9" customWidth="1"/>
    <col min="2821" max="2821" width="20" style="9" customWidth="1"/>
    <col min="2822" max="2822" width="18.33203125" style="9" customWidth="1"/>
    <col min="2823" max="2823" width="20.109375" style="9" customWidth="1"/>
    <col min="2824" max="2824" width="10.6640625" style="9" customWidth="1"/>
    <col min="2825" max="2825" width="14.44140625" style="9" bestFit="1" customWidth="1"/>
    <col min="2826" max="2826" width="10.6640625" style="9" customWidth="1"/>
    <col min="2827" max="2827" width="12.6640625" style="9" bestFit="1" customWidth="1"/>
    <col min="2828" max="2830" width="8.44140625" style="9" customWidth="1"/>
    <col min="2831" max="2833" width="13" style="9" customWidth="1"/>
    <col min="2834" max="2837" width="9.109375" style="9"/>
    <col min="2838" max="2838" width="8.6640625" style="9" customWidth="1"/>
    <col min="2839" max="3072" width="9.109375" style="9"/>
    <col min="3073" max="3073" width="2.6640625" style="9" customWidth="1"/>
    <col min="3074" max="3074" width="114.44140625" style="9" customWidth="1"/>
    <col min="3075" max="3075" width="0" style="9" hidden="1" customWidth="1"/>
    <col min="3076" max="3076" width="27.5546875" style="9" customWidth="1"/>
    <col min="3077" max="3077" width="20" style="9" customWidth="1"/>
    <col min="3078" max="3078" width="18.33203125" style="9" customWidth="1"/>
    <col min="3079" max="3079" width="20.109375" style="9" customWidth="1"/>
    <col min="3080" max="3080" width="10.6640625" style="9" customWidth="1"/>
    <col min="3081" max="3081" width="14.44140625" style="9" bestFit="1" customWidth="1"/>
    <col min="3082" max="3082" width="10.6640625" style="9" customWidth="1"/>
    <col min="3083" max="3083" width="12.6640625" style="9" bestFit="1" customWidth="1"/>
    <col min="3084" max="3086" width="8.44140625" style="9" customWidth="1"/>
    <col min="3087" max="3089" width="13" style="9" customWidth="1"/>
    <col min="3090" max="3093" width="9.109375" style="9"/>
    <col min="3094" max="3094" width="8.6640625" style="9" customWidth="1"/>
    <col min="3095" max="3328" width="9.109375" style="9"/>
    <col min="3329" max="3329" width="2.6640625" style="9" customWidth="1"/>
    <col min="3330" max="3330" width="114.44140625" style="9" customWidth="1"/>
    <col min="3331" max="3331" width="0" style="9" hidden="1" customWidth="1"/>
    <col min="3332" max="3332" width="27.5546875" style="9" customWidth="1"/>
    <col min="3333" max="3333" width="20" style="9" customWidth="1"/>
    <col min="3334" max="3334" width="18.33203125" style="9" customWidth="1"/>
    <col min="3335" max="3335" width="20.109375" style="9" customWidth="1"/>
    <col min="3336" max="3336" width="10.6640625" style="9" customWidth="1"/>
    <col min="3337" max="3337" width="14.44140625" style="9" bestFit="1" customWidth="1"/>
    <col min="3338" max="3338" width="10.6640625" style="9" customWidth="1"/>
    <col min="3339" max="3339" width="12.6640625" style="9" bestFit="1" customWidth="1"/>
    <col min="3340" max="3342" width="8.44140625" style="9" customWidth="1"/>
    <col min="3343" max="3345" width="13" style="9" customWidth="1"/>
    <col min="3346" max="3349" width="9.109375" style="9"/>
    <col min="3350" max="3350" width="8.6640625" style="9" customWidth="1"/>
    <col min="3351" max="3584" width="9.109375" style="9"/>
    <col min="3585" max="3585" width="2.6640625" style="9" customWidth="1"/>
    <col min="3586" max="3586" width="114.44140625" style="9" customWidth="1"/>
    <col min="3587" max="3587" width="0" style="9" hidden="1" customWidth="1"/>
    <col min="3588" max="3588" width="27.5546875" style="9" customWidth="1"/>
    <col min="3589" max="3589" width="20" style="9" customWidth="1"/>
    <col min="3590" max="3590" width="18.33203125" style="9" customWidth="1"/>
    <col min="3591" max="3591" width="20.109375" style="9" customWidth="1"/>
    <col min="3592" max="3592" width="10.6640625" style="9" customWidth="1"/>
    <col min="3593" max="3593" width="14.44140625" style="9" bestFit="1" customWidth="1"/>
    <col min="3594" max="3594" width="10.6640625" style="9" customWidth="1"/>
    <col min="3595" max="3595" width="12.6640625" style="9" bestFit="1" customWidth="1"/>
    <col min="3596" max="3598" width="8.44140625" style="9" customWidth="1"/>
    <col min="3599" max="3601" width="13" style="9" customWidth="1"/>
    <col min="3602" max="3605" width="9.109375" style="9"/>
    <col min="3606" max="3606" width="8.6640625" style="9" customWidth="1"/>
    <col min="3607" max="3840" width="9.109375" style="9"/>
    <col min="3841" max="3841" width="2.6640625" style="9" customWidth="1"/>
    <col min="3842" max="3842" width="114.44140625" style="9" customWidth="1"/>
    <col min="3843" max="3843" width="0" style="9" hidden="1" customWidth="1"/>
    <col min="3844" max="3844" width="27.5546875" style="9" customWidth="1"/>
    <col min="3845" max="3845" width="20" style="9" customWidth="1"/>
    <col min="3846" max="3846" width="18.33203125" style="9" customWidth="1"/>
    <col min="3847" max="3847" width="20.109375" style="9" customWidth="1"/>
    <col min="3848" max="3848" width="10.6640625" style="9" customWidth="1"/>
    <col min="3849" max="3849" width="14.44140625" style="9" bestFit="1" customWidth="1"/>
    <col min="3850" max="3850" width="10.6640625" style="9" customWidth="1"/>
    <col min="3851" max="3851" width="12.6640625" style="9" bestFit="1" customWidth="1"/>
    <col min="3852" max="3854" width="8.44140625" style="9" customWidth="1"/>
    <col min="3855" max="3857" width="13" style="9" customWidth="1"/>
    <col min="3858" max="3861" width="9.109375" style="9"/>
    <col min="3862" max="3862" width="8.6640625" style="9" customWidth="1"/>
    <col min="3863" max="4096" width="9.109375" style="9"/>
    <col min="4097" max="4097" width="2.6640625" style="9" customWidth="1"/>
    <col min="4098" max="4098" width="114.44140625" style="9" customWidth="1"/>
    <col min="4099" max="4099" width="0" style="9" hidden="1" customWidth="1"/>
    <col min="4100" max="4100" width="27.5546875" style="9" customWidth="1"/>
    <col min="4101" max="4101" width="20" style="9" customWidth="1"/>
    <col min="4102" max="4102" width="18.33203125" style="9" customWidth="1"/>
    <col min="4103" max="4103" width="20.109375" style="9" customWidth="1"/>
    <col min="4104" max="4104" width="10.6640625" style="9" customWidth="1"/>
    <col min="4105" max="4105" width="14.44140625" style="9" bestFit="1" customWidth="1"/>
    <col min="4106" max="4106" width="10.6640625" style="9" customWidth="1"/>
    <col min="4107" max="4107" width="12.6640625" style="9" bestFit="1" customWidth="1"/>
    <col min="4108" max="4110" width="8.44140625" style="9" customWidth="1"/>
    <col min="4111" max="4113" width="13" style="9" customWidth="1"/>
    <col min="4114" max="4117" width="9.109375" style="9"/>
    <col min="4118" max="4118" width="8.6640625" style="9" customWidth="1"/>
    <col min="4119" max="4352" width="9.109375" style="9"/>
    <col min="4353" max="4353" width="2.6640625" style="9" customWidth="1"/>
    <col min="4354" max="4354" width="114.44140625" style="9" customWidth="1"/>
    <col min="4355" max="4355" width="0" style="9" hidden="1" customWidth="1"/>
    <col min="4356" max="4356" width="27.5546875" style="9" customWidth="1"/>
    <col min="4357" max="4357" width="20" style="9" customWidth="1"/>
    <col min="4358" max="4358" width="18.33203125" style="9" customWidth="1"/>
    <col min="4359" max="4359" width="20.109375" style="9" customWidth="1"/>
    <col min="4360" max="4360" width="10.6640625" style="9" customWidth="1"/>
    <col min="4361" max="4361" width="14.44140625" style="9" bestFit="1" customWidth="1"/>
    <col min="4362" max="4362" width="10.6640625" style="9" customWidth="1"/>
    <col min="4363" max="4363" width="12.6640625" style="9" bestFit="1" customWidth="1"/>
    <col min="4364" max="4366" width="8.44140625" style="9" customWidth="1"/>
    <col min="4367" max="4369" width="13" style="9" customWidth="1"/>
    <col min="4370" max="4373" width="9.109375" style="9"/>
    <col min="4374" max="4374" width="8.6640625" style="9" customWidth="1"/>
    <col min="4375" max="4608" width="9.109375" style="9"/>
    <col min="4609" max="4609" width="2.6640625" style="9" customWidth="1"/>
    <col min="4610" max="4610" width="114.44140625" style="9" customWidth="1"/>
    <col min="4611" max="4611" width="0" style="9" hidden="1" customWidth="1"/>
    <col min="4612" max="4612" width="27.5546875" style="9" customWidth="1"/>
    <col min="4613" max="4613" width="20" style="9" customWidth="1"/>
    <col min="4614" max="4614" width="18.33203125" style="9" customWidth="1"/>
    <col min="4615" max="4615" width="20.109375" style="9" customWidth="1"/>
    <col min="4616" max="4616" width="10.6640625" style="9" customWidth="1"/>
    <col min="4617" max="4617" width="14.44140625" style="9" bestFit="1" customWidth="1"/>
    <col min="4618" max="4618" width="10.6640625" style="9" customWidth="1"/>
    <col min="4619" max="4619" width="12.6640625" style="9" bestFit="1" customWidth="1"/>
    <col min="4620" max="4622" width="8.44140625" style="9" customWidth="1"/>
    <col min="4623" max="4625" width="13" style="9" customWidth="1"/>
    <col min="4626" max="4629" width="9.109375" style="9"/>
    <col min="4630" max="4630" width="8.6640625" style="9" customWidth="1"/>
    <col min="4631" max="4864" width="9.109375" style="9"/>
    <col min="4865" max="4865" width="2.6640625" style="9" customWidth="1"/>
    <col min="4866" max="4866" width="114.44140625" style="9" customWidth="1"/>
    <col min="4867" max="4867" width="0" style="9" hidden="1" customWidth="1"/>
    <col min="4868" max="4868" width="27.5546875" style="9" customWidth="1"/>
    <col min="4869" max="4869" width="20" style="9" customWidth="1"/>
    <col min="4870" max="4870" width="18.33203125" style="9" customWidth="1"/>
    <col min="4871" max="4871" width="20.109375" style="9" customWidth="1"/>
    <col min="4872" max="4872" width="10.6640625" style="9" customWidth="1"/>
    <col min="4873" max="4873" width="14.44140625" style="9" bestFit="1" customWidth="1"/>
    <col min="4874" max="4874" width="10.6640625" style="9" customWidth="1"/>
    <col min="4875" max="4875" width="12.6640625" style="9" bestFit="1" customWidth="1"/>
    <col min="4876" max="4878" width="8.44140625" style="9" customWidth="1"/>
    <col min="4879" max="4881" width="13" style="9" customWidth="1"/>
    <col min="4882" max="4885" width="9.109375" style="9"/>
    <col min="4886" max="4886" width="8.6640625" style="9" customWidth="1"/>
    <col min="4887" max="5120" width="9.109375" style="9"/>
    <col min="5121" max="5121" width="2.6640625" style="9" customWidth="1"/>
    <col min="5122" max="5122" width="114.44140625" style="9" customWidth="1"/>
    <col min="5123" max="5123" width="0" style="9" hidden="1" customWidth="1"/>
    <col min="5124" max="5124" width="27.5546875" style="9" customWidth="1"/>
    <col min="5125" max="5125" width="20" style="9" customWidth="1"/>
    <col min="5126" max="5126" width="18.33203125" style="9" customWidth="1"/>
    <col min="5127" max="5127" width="20.109375" style="9" customWidth="1"/>
    <col min="5128" max="5128" width="10.6640625" style="9" customWidth="1"/>
    <col min="5129" max="5129" width="14.44140625" style="9" bestFit="1" customWidth="1"/>
    <col min="5130" max="5130" width="10.6640625" style="9" customWidth="1"/>
    <col min="5131" max="5131" width="12.6640625" style="9" bestFit="1" customWidth="1"/>
    <col min="5132" max="5134" width="8.44140625" style="9" customWidth="1"/>
    <col min="5135" max="5137" width="13" style="9" customWidth="1"/>
    <col min="5138" max="5141" width="9.109375" style="9"/>
    <col min="5142" max="5142" width="8.6640625" style="9" customWidth="1"/>
    <col min="5143" max="5376" width="9.109375" style="9"/>
    <col min="5377" max="5377" width="2.6640625" style="9" customWidth="1"/>
    <col min="5378" max="5378" width="114.44140625" style="9" customWidth="1"/>
    <col min="5379" max="5379" width="0" style="9" hidden="1" customWidth="1"/>
    <col min="5380" max="5380" width="27.5546875" style="9" customWidth="1"/>
    <col min="5381" max="5381" width="20" style="9" customWidth="1"/>
    <col min="5382" max="5382" width="18.33203125" style="9" customWidth="1"/>
    <col min="5383" max="5383" width="20.109375" style="9" customWidth="1"/>
    <col min="5384" max="5384" width="10.6640625" style="9" customWidth="1"/>
    <col min="5385" max="5385" width="14.44140625" style="9" bestFit="1" customWidth="1"/>
    <col min="5386" max="5386" width="10.6640625" style="9" customWidth="1"/>
    <col min="5387" max="5387" width="12.6640625" style="9" bestFit="1" customWidth="1"/>
    <col min="5388" max="5390" width="8.44140625" style="9" customWidth="1"/>
    <col min="5391" max="5393" width="13" style="9" customWidth="1"/>
    <col min="5394" max="5397" width="9.109375" style="9"/>
    <col min="5398" max="5398" width="8.6640625" style="9" customWidth="1"/>
    <col min="5399" max="5632" width="9.109375" style="9"/>
    <col min="5633" max="5633" width="2.6640625" style="9" customWidth="1"/>
    <col min="5634" max="5634" width="114.44140625" style="9" customWidth="1"/>
    <col min="5635" max="5635" width="0" style="9" hidden="1" customWidth="1"/>
    <col min="5636" max="5636" width="27.5546875" style="9" customWidth="1"/>
    <col min="5637" max="5637" width="20" style="9" customWidth="1"/>
    <col min="5638" max="5638" width="18.33203125" style="9" customWidth="1"/>
    <col min="5639" max="5639" width="20.109375" style="9" customWidth="1"/>
    <col min="5640" max="5640" width="10.6640625" style="9" customWidth="1"/>
    <col min="5641" max="5641" width="14.44140625" style="9" bestFit="1" customWidth="1"/>
    <col min="5642" max="5642" width="10.6640625" style="9" customWidth="1"/>
    <col min="5643" max="5643" width="12.6640625" style="9" bestFit="1" customWidth="1"/>
    <col min="5644" max="5646" width="8.44140625" style="9" customWidth="1"/>
    <col min="5647" max="5649" width="13" style="9" customWidth="1"/>
    <col min="5650" max="5653" width="9.109375" style="9"/>
    <col min="5654" max="5654" width="8.6640625" style="9" customWidth="1"/>
    <col min="5655" max="5888" width="9.109375" style="9"/>
    <col min="5889" max="5889" width="2.6640625" style="9" customWidth="1"/>
    <col min="5890" max="5890" width="114.44140625" style="9" customWidth="1"/>
    <col min="5891" max="5891" width="0" style="9" hidden="1" customWidth="1"/>
    <col min="5892" max="5892" width="27.5546875" style="9" customWidth="1"/>
    <col min="5893" max="5893" width="20" style="9" customWidth="1"/>
    <col min="5894" max="5894" width="18.33203125" style="9" customWidth="1"/>
    <col min="5895" max="5895" width="20.109375" style="9" customWidth="1"/>
    <col min="5896" max="5896" width="10.6640625" style="9" customWidth="1"/>
    <col min="5897" max="5897" width="14.44140625" style="9" bestFit="1" customWidth="1"/>
    <col min="5898" max="5898" width="10.6640625" style="9" customWidth="1"/>
    <col min="5899" max="5899" width="12.6640625" style="9" bestFit="1" customWidth="1"/>
    <col min="5900" max="5902" width="8.44140625" style="9" customWidth="1"/>
    <col min="5903" max="5905" width="13" style="9" customWidth="1"/>
    <col min="5906" max="5909" width="9.109375" style="9"/>
    <col min="5910" max="5910" width="8.6640625" style="9" customWidth="1"/>
    <col min="5911" max="6144" width="9.109375" style="9"/>
    <col min="6145" max="6145" width="2.6640625" style="9" customWidth="1"/>
    <col min="6146" max="6146" width="114.44140625" style="9" customWidth="1"/>
    <col min="6147" max="6147" width="0" style="9" hidden="1" customWidth="1"/>
    <col min="6148" max="6148" width="27.5546875" style="9" customWidth="1"/>
    <col min="6149" max="6149" width="20" style="9" customWidth="1"/>
    <col min="6150" max="6150" width="18.33203125" style="9" customWidth="1"/>
    <col min="6151" max="6151" width="20.109375" style="9" customWidth="1"/>
    <col min="6152" max="6152" width="10.6640625" style="9" customWidth="1"/>
    <col min="6153" max="6153" width="14.44140625" style="9" bestFit="1" customWidth="1"/>
    <col min="6154" max="6154" width="10.6640625" style="9" customWidth="1"/>
    <col min="6155" max="6155" width="12.6640625" style="9" bestFit="1" customWidth="1"/>
    <col min="6156" max="6158" width="8.44140625" style="9" customWidth="1"/>
    <col min="6159" max="6161" width="13" style="9" customWidth="1"/>
    <col min="6162" max="6165" width="9.109375" style="9"/>
    <col min="6166" max="6166" width="8.6640625" style="9" customWidth="1"/>
    <col min="6167" max="6400" width="9.109375" style="9"/>
    <col min="6401" max="6401" width="2.6640625" style="9" customWidth="1"/>
    <col min="6402" max="6402" width="114.44140625" style="9" customWidth="1"/>
    <col min="6403" max="6403" width="0" style="9" hidden="1" customWidth="1"/>
    <col min="6404" max="6404" width="27.5546875" style="9" customWidth="1"/>
    <col min="6405" max="6405" width="20" style="9" customWidth="1"/>
    <col min="6406" max="6406" width="18.33203125" style="9" customWidth="1"/>
    <col min="6407" max="6407" width="20.109375" style="9" customWidth="1"/>
    <col min="6408" max="6408" width="10.6640625" style="9" customWidth="1"/>
    <col min="6409" max="6409" width="14.44140625" style="9" bestFit="1" customWidth="1"/>
    <col min="6410" max="6410" width="10.6640625" style="9" customWidth="1"/>
    <col min="6411" max="6411" width="12.6640625" style="9" bestFit="1" customWidth="1"/>
    <col min="6412" max="6414" width="8.44140625" style="9" customWidth="1"/>
    <col min="6415" max="6417" width="13" style="9" customWidth="1"/>
    <col min="6418" max="6421" width="9.109375" style="9"/>
    <col min="6422" max="6422" width="8.6640625" style="9" customWidth="1"/>
    <col min="6423" max="6656" width="9.109375" style="9"/>
    <col min="6657" max="6657" width="2.6640625" style="9" customWidth="1"/>
    <col min="6658" max="6658" width="114.44140625" style="9" customWidth="1"/>
    <col min="6659" max="6659" width="0" style="9" hidden="1" customWidth="1"/>
    <col min="6660" max="6660" width="27.5546875" style="9" customWidth="1"/>
    <col min="6661" max="6661" width="20" style="9" customWidth="1"/>
    <col min="6662" max="6662" width="18.33203125" style="9" customWidth="1"/>
    <col min="6663" max="6663" width="20.109375" style="9" customWidth="1"/>
    <col min="6664" max="6664" width="10.6640625" style="9" customWidth="1"/>
    <col min="6665" max="6665" width="14.44140625" style="9" bestFit="1" customWidth="1"/>
    <col min="6666" max="6666" width="10.6640625" style="9" customWidth="1"/>
    <col min="6667" max="6667" width="12.6640625" style="9" bestFit="1" customWidth="1"/>
    <col min="6668" max="6670" width="8.44140625" style="9" customWidth="1"/>
    <col min="6671" max="6673" width="13" style="9" customWidth="1"/>
    <col min="6674" max="6677" width="9.109375" style="9"/>
    <col min="6678" max="6678" width="8.6640625" style="9" customWidth="1"/>
    <col min="6679" max="6912" width="9.109375" style="9"/>
    <col min="6913" max="6913" width="2.6640625" style="9" customWidth="1"/>
    <col min="6914" max="6914" width="114.44140625" style="9" customWidth="1"/>
    <col min="6915" max="6915" width="0" style="9" hidden="1" customWidth="1"/>
    <col min="6916" max="6916" width="27.5546875" style="9" customWidth="1"/>
    <col min="6917" max="6917" width="20" style="9" customWidth="1"/>
    <col min="6918" max="6918" width="18.33203125" style="9" customWidth="1"/>
    <col min="6919" max="6919" width="20.109375" style="9" customWidth="1"/>
    <col min="6920" max="6920" width="10.6640625" style="9" customWidth="1"/>
    <col min="6921" max="6921" width="14.44140625" style="9" bestFit="1" customWidth="1"/>
    <col min="6922" max="6922" width="10.6640625" style="9" customWidth="1"/>
    <col min="6923" max="6923" width="12.6640625" style="9" bestFit="1" customWidth="1"/>
    <col min="6924" max="6926" width="8.44140625" style="9" customWidth="1"/>
    <col min="6927" max="6929" width="13" style="9" customWidth="1"/>
    <col min="6930" max="6933" width="9.109375" style="9"/>
    <col min="6934" max="6934" width="8.6640625" style="9" customWidth="1"/>
    <col min="6935" max="7168" width="9.109375" style="9"/>
    <col min="7169" max="7169" width="2.6640625" style="9" customWidth="1"/>
    <col min="7170" max="7170" width="114.44140625" style="9" customWidth="1"/>
    <col min="7171" max="7171" width="0" style="9" hidden="1" customWidth="1"/>
    <col min="7172" max="7172" width="27.5546875" style="9" customWidth="1"/>
    <col min="7173" max="7173" width="20" style="9" customWidth="1"/>
    <col min="7174" max="7174" width="18.33203125" style="9" customWidth="1"/>
    <col min="7175" max="7175" width="20.109375" style="9" customWidth="1"/>
    <col min="7176" max="7176" width="10.6640625" style="9" customWidth="1"/>
    <col min="7177" max="7177" width="14.44140625" style="9" bestFit="1" customWidth="1"/>
    <col min="7178" max="7178" width="10.6640625" style="9" customWidth="1"/>
    <col min="7179" max="7179" width="12.6640625" style="9" bestFit="1" customWidth="1"/>
    <col min="7180" max="7182" width="8.44140625" style="9" customWidth="1"/>
    <col min="7183" max="7185" width="13" style="9" customWidth="1"/>
    <col min="7186" max="7189" width="9.109375" style="9"/>
    <col min="7190" max="7190" width="8.6640625" style="9" customWidth="1"/>
    <col min="7191" max="7424" width="9.109375" style="9"/>
    <col min="7425" max="7425" width="2.6640625" style="9" customWidth="1"/>
    <col min="7426" max="7426" width="114.44140625" style="9" customWidth="1"/>
    <col min="7427" max="7427" width="0" style="9" hidden="1" customWidth="1"/>
    <col min="7428" max="7428" width="27.5546875" style="9" customWidth="1"/>
    <col min="7429" max="7429" width="20" style="9" customWidth="1"/>
    <col min="7430" max="7430" width="18.33203125" style="9" customWidth="1"/>
    <col min="7431" max="7431" width="20.109375" style="9" customWidth="1"/>
    <col min="7432" max="7432" width="10.6640625" style="9" customWidth="1"/>
    <col min="7433" max="7433" width="14.44140625" style="9" bestFit="1" customWidth="1"/>
    <col min="7434" max="7434" width="10.6640625" style="9" customWidth="1"/>
    <col min="7435" max="7435" width="12.6640625" style="9" bestFit="1" customWidth="1"/>
    <col min="7436" max="7438" width="8.44140625" style="9" customWidth="1"/>
    <col min="7439" max="7441" width="13" style="9" customWidth="1"/>
    <col min="7442" max="7445" width="9.109375" style="9"/>
    <col min="7446" max="7446" width="8.6640625" style="9" customWidth="1"/>
    <col min="7447" max="7680" width="9.109375" style="9"/>
    <col min="7681" max="7681" width="2.6640625" style="9" customWidth="1"/>
    <col min="7682" max="7682" width="114.44140625" style="9" customWidth="1"/>
    <col min="7683" max="7683" width="0" style="9" hidden="1" customWidth="1"/>
    <col min="7684" max="7684" width="27.5546875" style="9" customWidth="1"/>
    <col min="7685" max="7685" width="20" style="9" customWidth="1"/>
    <col min="7686" max="7686" width="18.33203125" style="9" customWidth="1"/>
    <col min="7687" max="7687" width="20.109375" style="9" customWidth="1"/>
    <col min="7688" max="7688" width="10.6640625" style="9" customWidth="1"/>
    <col min="7689" max="7689" width="14.44140625" style="9" bestFit="1" customWidth="1"/>
    <col min="7690" max="7690" width="10.6640625" style="9" customWidth="1"/>
    <col min="7691" max="7691" width="12.6640625" style="9" bestFit="1" customWidth="1"/>
    <col min="7692" max="7694" width="8.44140625" style="9" customWidth="1"/>
    <col min="7695" max="7697" width="13" style="9" customWidth="1"/>
    <col min="7698" max="7701" width="9.109375" style="9"/>
    <col min="7702" max="7702" width="8.6640625" style="9" customWidth="1"/>
    <col min="7703" max="7936" width="9.109375" style="9"/>
    <col min="7937" max="7937" width="2.6640625" style="9" customWidth="1"/>
    <col min="7938" max="7938" width="114.44140625" style="9" customWidth="1"/>
    <col min="7939" max="7939" width="0" style="9" hidden="1" customWidth="1"/>
    <col min="7940" max="7940" width="27.5546875" style="9" customWidth="1"/>
    <col min="7941" max="7941" width="20" style="9" customWidth="1"/>
    <col min="7942" max="7942" width="18.33203125" style="9" customWidth="1"/>
    <col min="7943" max="7943" width="20.109375" style="9" customWidth="1"/>
    <col min="7944" max="7944" width="10.6640625" style="9" customWidth="1"/>
    <col min="7945" max="7945" width="14.44140625" style="9" bestFit="1" customWidth="1"/>
    <col min="7946" max="7946" width="10.6640625" style="9" customWidth="1"/>
    <col min="7947" max="7947" width="12.6640625" style="9" bestFit="1" customWidth="1"/>
    <col min="7948" max="7950" width="8.44140625" style="9" customWidth="1"/>
    <col min="7951" max="7953" width="13" style="9" customWidth="1"/>
    <col min="7954" max="7957" width="9.109375" style="9"/>
    <col min="7958" max="7958" width="8.6640625" style="9" customWidth="1"/>
    <col min="7959" max="8192" width="9.109375" style="9"/>
    <col min="8193" max="8193" width="2.6640625" style="9" customWidth="1"/>
    <col min="8194" max="8194" width="114.44140625" style="9" customWidth="1"/>
    <col min="8195" max="8195" width="0" style="9" hidden="1" customWidth="1"/>
    <col min="8196" max="8196" width="27.5546875" style="9" customWidth="1"/>
    <col min="8197" max="8197" width="20" style="9" customWidth="1"/>
    <col min="8198" max="8198" width="18.33203125" style="9" customWidth="1"/>
    <col min="8199" max="8199" width="20.109375" style="9" customWidth="1"/>
    <col min="8200" max="8200" width="10.6640625" style="9" customWidth="1"/>
    <col min="8201" max="8201" width="14.44140625" style="9" bestFit="1" customWidth="1"/>
    <col min="8202" max="8202" width="10.6640625" style="9" customWidth="1"/>
    <col min="8203" max="8203" width="12.6640625" style="9" bestFit="1" customWidth="1"/>
    <col min="8204" max="8206" width="8.44140625" style="9" customWidth="1"/>
    <col min="8207" max="8209" width="13" style="9" customWidth="1"/>
    <col min="8210" max="8213" width="9.109375" style="9"/>
    <col min="8214" max="8214" width="8.6640625" style="9" customWidth="1"/>
    <col min="8215" max="8448" width="9.109375" style="9"/>
    <col min="8449" max="8449" width="2.6640625" style="9" customWidth="1"/>
    <col min="8450" max="8450" width="114.44140625" style="9" customWidth="1"/>
    <col min="8451" max="8451" width="0" style="9" hidden="1" customWidth="1"/>
    <col min="8452" max="8452" width="27.5546875" style="9" customWidth="1"/>
    <col min="8453" max="8453" width="20" style="9" customWidth="1"/>
    <col min="8454" max="8454" width="18.33203125" style="9" customWidth="1"/>
    <col min="8455" max="8455" width="20.109375" style="9" customWidth="1"/>
    <col min="8456" max="8456" width="10.6640625" style="9" customWidth="1"/>
    <col min="8457" max="8457" width="14.44140625" style="9" bestFit="1" customWidth="1"/>
    <col min="8458" max="8458" width="10.6640625" style="9" customWidth="1"/>
    <col min="8459" max="8459" width="12.6640625" style="9" bestFit="1" customWidth="1"/>
    <col min="8460" max="8462" width="8.44140625" style="9" customWidth="1"/>
    <col min="8463" max="8465" width="13" style="9" customWidth="1"/>
    <col min="8466" max="8469" width="9.109375" style="9"/>
    <col min="8470" max="8470" width="8.6640625" style="9" customWidth="1"/>
    <col min="8471" max="8704" width="9.109375" style="9"/>
    <col min="8705" max="8705" width="2.6640625" style="9" customWidth="1"/>
    <col min="8706" max="8706" width="114.44140625" style="9" customWidth="1"/>
    <col min="8707" max="8707" width="0" style="9" hidden="1" customWidth="1"/>
    <col min="8708" max="8708" width="27.5546875" style="9" customWidth="1"/>
    <col min="8709" max="8709" width="20" style="9" customWidth="1"/>
    <col min="8710" max="8710" width="18.33203125" style="9" customWidth="1"/>
    <col min="8711" max="8711" width="20.109375" style="9" customWidth="1"/>
    <col min="8712" max="8712" width="10.6640625" style="9" customWidth="1"/>
    <col min="8713" max="8713" width="14.44140625" style="9" bestFit="1" customWidth="1"/>
    <col min="8714" max="8714" width="10.6640625" style="9" customWidth="1"/>
    <col min="8715" max="8715" width="12.6640625" style="9" bestFit="1" customWidth="1"/>
    <col min="8716" max="8718" width="8.44140625" style="9" customWidth="1"/>
    <col min="8719" max="8721" width="13" style="9" customWidth="1"/>
    <col min="8722" max="8725" width="9.109375" style="9"/>
    <col min="8726" max="8726" width="8.6640625" style="9" customWidth="1"/>
    <col min="8727" max="8960" width="9.109375" style="9"/>
    <col min="8961" max="8961" width="2.6640625" style="9" customWidth="1"/>
    <col min="8962" max="8962" width="114.44140625" style="9" customWidth="1"/>
    <col min="8963" max="8963" width="0" style="9" hidden="1" customWidth="1"/>
    <col min="8964" max="8964" width="27.5546875" style="9" customWidth="1"/>
    <col min="8965" max="8965" width="20" style="9" customWidth="1"/>
    <col min="8966" max="8966" width="18.33203125" style="9" customWidth="1"/>
    <col min="8967" max="8967" width="20.109375" style="9" customWidth="1"/>
    <col min="8968" max="8968" width="10.6640625" style="9" customWidth="1"/>
    <col min="8969" max="8969" width="14.44140625" style="9" bestFit="1" customWidth="1"/>
    <col min="8970" max="8970" width="10.6640625" style="9" customWidth="1"/>
    <col min="8971" max="8971" width="12.6640625" style="9" bestFit="1" customWidth="1"/>
    <col min="8972" max="8974" width="8.44140625" style="9" customWidth="1"/>
    <col min="8975" max="8977" width="13" style="9" customWidth="1"/>
    <col min="8978" max="8981" width="9.109375" style="9"/>
    <col min="8982" max="8982" width="8.6640625" style="9" customWidth="1"/>
    <col min="8983" max="9216" width="9.109375" style="9"/>
    <col min="9217" max="9217" width="2.6640625" style="9" customWidth="1"/>
    <col min="9218" max="9218" width="114.44140625" style="9" customWidth="1"/>
    <col min="9219" max="9219" width="0" style="9" hidden="1" customWidth="1"/>
    <col min="9220" max="9220" width="27.5546875" style="9" customWidth="1"/>
    <col min="9221" max="9221" width="20" style="9" customWidth="1"/>
    <col min="9222" max="9222" width="18.33203125" style="9" customWidth="1"/>
    <col min="9223" max="9223" width="20.109375" style="9" customWidth="1"/>
    <col min="9224" max="9224" width="10.6640625" style="9" customWidth="1"/>
    <col min="9225" max="9225" width="14.44140625" style="9" bestFit="1" customWidth="1"/>
    <col min="9226" max="9226" width="10.6640625" style="9" customWidth="1"/>
    <col min="9227" max="9227" width="12.6640625" style="9" bestFit="1" customWidth="1"/>
    <col min="9228" max="9230" width="8.44140625" style="9" customWidth="1"/>
    <col min="9231" max="9233" width="13" style="9" customWidth="1"/>
    <col min="9234" max="9237" width="9.109375" style="9"/>
    <col min="9238" max="9238" width="8.6640625" style="9" customWidth="1"/>
    <col min="9239" max="9472" width="9.109375" style="9"/>
    <col min="9473" max="9473" width="2.6640625" style="9" customWidth="1"/>
    <col min="9474" max="9474" width="114.44140625" style="9" customWidth="1"/>
    <col min="9475" max="9475" width="0" style="9" hidden="1" customWidth="1"/>
    <col min="9476" max="9476" width="27.5546875" style="9" customWidth="1"/>
    <col min="9477" max="9477" width="20" style="9" customWidth="1"/>
    <col min="9478" max="9478" width="18.33203125" style="9" customWidth="1"/>
    <col min="9479" max="9479" width="20.109375" style="9" customWidth="1"/>
    <col min="9480" max="9480" width="10.6640625" style="9" customWidth="1"/>
    <col min="9481" max="9481" width="14.44140625" style="9" bestFit="1" customWidth="1"/>
    <col min="9482" max="9482" width="10.6640625" style="9" customWidth="1"/>
    <col min="9483" max="9483" width="12.6640625" style="9" bestFit="1" customWidth="1"/>
    <col min="9484" max="9486" width="8.44140625" style="9" customWidth="1"/>
    <col min="9487" max="9489" width="13" style="9" customWidth="1"/>
    <col min="9490" max="9493" width="9.109375" style="9"/>
    <col min="9494" max="9494" width="8.6640625" style="9" customWidth="1"/>
    <col min="9495" max="9728" width="9.109375" style="9"/>
    <col min="9729" max="9729" width="2.6640625" style="9" customWidth="1"/>
    <col min="9730" max="9730" width="114.44140625" style="9" customWidth="1"/>
    <col min="9731" max="9731" width="0" style="9" hidden="1" customWidth="1"/>
    <col min="9732" max="9732" width="27.5546875" style="9" customWidth="1"/>
    <col min="9733" max="9733" width="20" style="9" customWidth="1"/>
    <col min="9734" max="9734" width="18.33203125" style="9" customWidth="1"/>
    <col min="9735" max="9735" width="20.109375" style="9" customWidth="1"/>
    <col min="9736" max="9736" width="10.6640625" style="9" customWidth="1"/>
    <col min="9737" max="9737" width="14.44140625" style="9" bestFit="1" customWidth="1"/>
    <col min="9738" max="9738" width="10.6640625" style="9" customWidth="1"/>
    <col min="9739" max="9739" width="12.6640625" style="9" bestFit="1" customWidth="1"/>
    <col min="9740" max="9742" width="8.44140625" style="9" customWidth="1"/>
    <col min="9743" max="9745" width="13" style="9" customWidth="1"/>
    <col min="9746" max="9749" width="9.109375" style="9"/>
    <col min="9750" max="9750" width="8.6640625" style="9" customWidth="1"/>
    <col min="9751" max="9984" width="9.109375" style="9"/>
    <col min="9985" max="9985" width="2.6640625" style="9" customWidth="1"/>
    <col min="9986" max="9986" width="114.44140625" style="9" customWidth="1"/>
    <col min="9987" max="9987" width="0" style="9" hidden="1" customWidth="1"/>
    <col min="9988" max="9988" width="27.5546875" style="9" customWidth="1"/>
    <col min="9989" max="9989" width="20" style="9" customWidth="1"/>
    <col min="9990" max="9990" width="18.33203125" style="9" customWidth="1"/>
    <col min="9991" max="9991" width="20.109375" style="9" customWidth="1"/>
    <col min="9992" max="9992" width="10.6640625" style="9" customWidth="1"/>
    <col min="9993" max="9993" width="14.44140625" style="9" bestFit="1" customWidth="1"/>
    <col min="9994" max="9994" width="10.6640625" style="9" customWidth="1"/>
    <col min="9995" max="9995" width="12.6640625" style="9" bestFit="1" customWidth="1"/>
    <col min="9996" max="9998" width="8.44140625" style="9" customWidth="1"/>
    <col min="9999" max="10001" width="13" style="9" customWidth="1"/>
    <col min="10002" max="10005" width="9.109375" style="9"/>
    <col min="10006" max="10006" width="8.6640625" style="9" customWidth="1"/>
    <col min="10007" max="10240" width="9.109375" style="9"/>
    <col min="10241" max="10241" width="2.6640625" style="9" customWidth="1"/>
    <col min="10242" max="10242" width="114.44140625" style="9" customWidth="1"/>
    <col min="10243" max="10243" width="0" style="9" hidden="1" customWidth="1"/>
    <col min="10244" max="10244" width="27.5546875" style="9" customWidth="1"/>
    <col min="10245" max="10245" width="20" style="9" customWidth="1"/>
    <col min="10246" max="10246" width="18.33203125" style="9" customWidth="1"/>
    <col min="10247" max="10247" width="20.109375" style="9" customWidth="1"/>
    <col min="10248" max="10248" width="10.6640625" style="9" customWidth="1"/>
    <col min="10249" max="10249" width="14.44140625" style="9" bestFit="1" customWidth="1"/>
    <col min="10250" max="10250" width="10.6640625" style="9" customWidth="1"/>
    <col min="10251" max="10251" width="12.6640625" style="9" bestFit="1" customWidth="1"/>
    <col min="10252" max="10254" width="8.44140625" style="9" customWidth="1"/>
    <col min="10255" max="10257" width="13" style="9" customWidth="1"/>
    <col min="10258" max="10261" width="9.109375" style="9"/>
    <col min="10262" max="10262" width="8.6640625" style="9" customWidth="1"/>
    <col min="10263" max="10496" width="9.109375" style="9"/>
    <col min="10497" max="10497" width="2.6640625" style="9" customWidth="1"/>
    <col min="10498" max="10498" width="114.44140625" style="9" customWidth="1"/>
    <col min="10499" max="10499" width="0" style="9" hidden="1" customWidth="1"/>
    <col min="10500" max="10500" width="27.5546875" style="9" customWidth="1"/>
    <col min="10501" max="10501" width="20" style="9" customWidth="1"/>
    <col min="10502" max="10502" width="18.33203125" style="9" customWidth="1"/>
    <col min="10503" max="10503" width="20.109375" style="9" customWidth="1"/>
    <col min="10504" max="10504" width="10.6640625" style="9" customWidth="1"/>
    <col min="10505" max="10505" width="14.44140625" style="9" bestFit="1" customWidth="1"/>
    <col min="10506" max="10506" width="10.6640625" style="9" customWidth="1"/>
    <col min="10507" max="10507" width="12.6640625" style="9" bestFit="1" customWidth="1"/>
    <col min="10508" max="10510" width="8.44140625" style="9" customWidth="1"/>
    <col min="10511" max="10513" width="13" style="9" customWidth="1"/>
    <col min="10514" max="10517" width="9.109375" style="9"/>
    <col min="10518" max="10518" width="8.6640625" style="9" customWidth="1"/>
    <col min="10519" max="10752" width="9.109375" style="9"/>
    <col min="10753" max="10753" width="2.6640625" style="9" customWidth="1"/>
    <col min="10754" max="10754" width="114.44140625" style="9" customWidth="1"/>
    <col min="10755" max="10755" width="0" style="9" hidden="1" customWidth="1"/>
    <col min="10756" max="10756" width="27.5546875" style="9" customWidth="1"/>
    <col min="10757" max="10757" width="20" style="9" customWidth="1"/>
    <col min="10758" max="10758" width="18.33203125" style="9" customWidth="1"/>
    <col min="10759" max="10759" width="20.109375" style="9" customWidth="1"/>
    <col min="10760" max="10760" width="10.6640625" style="9" customWidth="1"/>
    <col min="10761" max="10761" width="14.44140625" style="9" bestFit="1" customWidth="1"/>
    <col min="10762" max="10762" width="10.6640625" style="9" customWidth="1"/>
    <col min="10763" max="10763" width="12.6640625" style="9" bestFit="1" customWidth="1"/>
    <col min="10764" max="10766" width="8.44140625" style="9" customWidth="1"/>
    <col min="10767" max="10769" width="13" style="9" customWidth="1"/>
    <col min="10770" max="10773" width="9.109375" style="9"/>
    <col min="10774" max="10774" width="8.6640625" style="9" customWidth="1"/>
    <col min="10775" max="11008" width="9.109375" style="9"/>
    <col min="11009" max="11009" width="2.6640625" style="9" customWidth="1"/>
    <col min="11010" max="11010" width="114.44140625" style="9" customWidth="1"/>
    <col min="11011" max="11011" width="0" style="9" hidden="1" customWidth="1"/>
    <col min="11012" max="11012" width="27.5546875" style="9" customWidth="1"/>
    <col min="11013" max="11013" width="20" style="9" customWidth="1"/>
    <col min="11014" max="11014" width="18.33203125" style="9" customWidth="1"/>
    <col min="11015" max="11015" width="20.109375" style="9" customWidth="1"/>
    <col min="11016" max="11016" width="10.6640625" style="9" customWidth="1"/>
    <col min="11017" max="11017" width="14.44140625" style="9" bestFit="1" customWidth="1"/>
    <col min="11018" max="11018" width="10.6640625" style="9" customWidth="1"/>
    <col min="11019" max="11019" width="12.6640625" style="9" bestFit="1" customWidth="1"/>
    <col min="11020" max="11022" width="8.44140625" style="9" customWidth="1"/>
    <col min="11023" max="11025" width="13" style="9" customWidth="1"/>
    <col min="11026" max="11029" width="9.109375" style="9"/>
    <col min="11030" max="11030" width="8.6640625" style="9" customWidth="1"/>
    <col min="11031" max="11264" width="9.109375" style="9"/>
    <col min="11265" max="11265" width="2.6640625" style="9" customWidth="1"/>
    <col min="11266" max="11266" width="114.44140625" style="9" customWidth="1"/>
    <col min="11267" max="11267" width="0" style="9" hidden="1" customWidth="1"/>
    <col min="11268" max="11268" width="27.5546875" style="9" customWidth="1"/>
    <col min="11269" max="11269" width="20" style="9" customWidth="1"/>
    <col min="11270" max="11270" width="18.33203125" style="9" customWidth="1"/>
    <col min="11271" max="11271" width="20.109375" style="9" customWidth="1"/>
    <col min="11272" max="11272" width="10.6640625" style="9" customWidth="1"/>
    <col min="11273" max="11273" width="14.44140625" style="9" bestFit="1" customWidth="1"/>
    <col min="11274" max="11274" width="10.6640625" style="9" customWidth="1"/>
    <col min="11275" max="11275" width="12.6640625" style="9" bestFit="1" customWidth="1"/>
    <col min="11276" max="11278" width="8.44140625" style="9" customWidth="1"/>
    <col min="11279" max="11281" width="13" style="9" customWidth="1"/>
    <col min="11282" max="11285" width="9.109375" style="9"/>
    <col min="11286" max="11286" width="8.6640625" style="9" customWidth="1"/>
    <col min="11287" max="11520" width="9.109375" style="9"/>
    <col min="11521" max="11521" width="2.6640625" style="9" customWidth="1"/>
    <col min="11522" max="11522" width="114.44140625" style="9" customWidth="1"/>
    <col min="11523" max="11523" width="0" style="9" hidden="1" customWidth="1"/>
    <col min="11524" max="11524" width="27.5546875" style="9" customWidth="1"/>
    <col min="11525" max="11525" width="20" style="9" customWidth="1"/>
    <col min="11526" max="11526" width="18.33203125" style="9" customWidth="1"/>
    <col min="11527" max="11527" width="20.109375" style="9" customWidth="1"/>
    <col min="11528" max="11528" width="10.6640625" style="9" customWidth="1"/>
    <col min="11529" max="11529" width="14.44140625" style="9" bestFit="1" customWidth="1"/>
    <col min="11530" max="11530" width="10.6640625" style="9" customWidth="1"/>
    <col min="11531" max="11531" width="12.6640625" style="9" bestFit="1" customWidth="1"/>
    <col min="11532" max="11534" width="8.44140625" style="9" customWidth="1"/>
    <col min="11535" max="11537" width="13" style="9" customWidth="1"/>
    <col min="11538" max="11541" width="9.109375" style="9"/>
    <col min="11542" max="11542" width="8.6640625" style="9" customWidth="1"/>
    <col min="11543" max="11776" width="9.109375" style="9"/>
    <col min="11777" max="11777" width="2.6640625" style="9" customWidth="1"/>
    <col min="11778" max="11778" width="114.44140625" style="9" customWidth="1"/>
    <col min="11779" max="11779" width="0" style="9" hidden="1" customWidth="1"/>
    <col min="11780" max="11780" width="27.5546875" style="9" customWidth="1"/>
    <col min="11781" max="11781" width="20" style="9" customWidth="1"/>
    <col min="11782" max="11782" width="18.33203125" style="9" customWidth="1"/>
    <col min="11783" max="11783" width="20.109375" style="9" customWidth="1"/>
    <col min="11784" max="11784" width="10.6640625" style="9" customWidth="1"/>
    <col min="11785" max="11785" width="14.44140625" style="9" bestFit="1" customWidth="1"/>
    <col min="11786" max="11786" width="10.6640625" style="9" customWidth="1"/>
    <col min="11787" max="11787" width="12.6640625" style="9" bestFit="1" customWidth="1"/>
    <col min="11788" max="11790" width="8.44140625" style="9" customWidth="1"/>
    <col min="11791" max="11793" width="13" style="9" customWidth="1"/>
    <col min="11794" max="11797" width="9.109375" style="9"/>
    <col min="11798" max="11798" width="8.6640625" style="9" customWidth="1"/>
    <col min="11799" max="12032" width="9.109375" style="9"/>
    <col min="12033" max="12033" width="2.6640625" style="9" customWidth="1"/>
    <col min="12034" max="12034" width="114.44140625" style="9" customWidth="1"/>
    <col min="12035" max="12035" width="0" style="9" hidden="1" customWidth="1"/>
    <col min="12036" max="12036" width="27.5546875" style="9" customWidth="1"/>
    <col min="12037" max="12037" width="20" style="9" customWidth="1"/>
    <col min="12038" max="12038" width="18.33203125" style="9" customWidth="1"/>
    <col min="12039" max="12039" width="20.109375" style="9" customWidth="1"/>
    <col min="12040" max="12040" width="10.6640625" style="9" customWidth="1"/>
    <col min="12041" max="12041" width="14.44140625" style="9" bestFit="1" customWidth="1"/>
    <col min="12042" max="12042" width="10.6640625" style="9" customWidth="1"/>
    <col min="12043" max="12043" width="12.6640625" style="9" bestFit="1" customWidth="1"/>
    <col min="12044" max="12046" width="8.44140625" style="9" customWidth="1"/>
    <col min="12047" max="12049" width="13" style="9" customWidth="1"/>
    <col min="12050" max="12053" width="9.109375" style="9"/>
    <col min="12054" max="12054" width="8.6640625" style="9" customWidth="1"/>
    <col min="12055" max="12288" width="9.109375" style="9"/>
    <col min="12289" max="12289" width="2.6640625" style="9" customWidth="1"/>
    <col min="12290" max="12290" width="114.44140625" style="9" customWidth="1"/>
    <col min="12291" max="12291" width="0" style="9" hidden="1" customWidth="1"/>
    <col min="12292" max="12292" width="27.5546875" style="9" customWidth="1"/>
    <col min="12293" max="12293" width="20" style="9" customWidth="1"/>
    <col min="12294" max="12294" width="18.33203125" style="9" customWidth="1"/>
    <col min="12295" max="12295" width="20.109375" style="9" customWidth="1"/>
    <col min="12296" max="12296" width="10.6640625" style="9" customWidth="1"/>
    <col min="12297" max="12297" width="14.44140625" style="9" bestFit="1" customWidth="1"/>
    <col min="12298" max="12298" width="10.6640625" style="9" customWidth="1"/>
    <col min="12299" max="12299" width="12.6640625" style="9" bestFit="1" customWidth="1"/>
    <col min="12300" max="12302" width="8.44140625" style="9" customWidth="1"/>
    <col min="12303" max="12305" width="13" style="9" customWidth="1"/>
    <col min="12306" max="12309" width="9.109375" style="9"/>
    <col min="12310" max="12310" width="8.6640625" style="9" customWidth="1"/>
    <col min="12311" max="12544" width="9.109375" style="9"/>
    <col min="12545" max="12545" width="2.6640625" style="9" customWidth="1"/>
    <col min="12546" max="12546" width="114.44140625" style="9" customWidth="1"/>
    <col min="12547" max="12547" width="0" style="9" hidden="1" customWidth="1"/>
    <col min="12548" max="12548" width="27.5546875" style="9" customWidth="1"/>
    <col min="12549" max="12549" width="20" style="9" customWidth="1"/>
    <col min="12550" max="12550" width="18.33203125" style="9" customWidth="1"/>
    <col min="12551" max="12551" width="20.109375" style="9" customWidth="1"/>
    <col min="12552" max="12552" width="10.6640625" style="9" customWidth="1"/>
    <col min="12553" max="12553" width="14.44140625" style="9" bestFit="1" customWidth="1"/>
    <col min="12554" max="12554" width="10.6640625" style="9" customWidth="1"/>
    <col min="12555" max="12555" width="12.6640625" style="9" bestFit="1" customWidth="1"/>
    <col min="12556" max="12558" width="8.44140625" style="9" customWidth="1"/>
    <col min="12559" max="12561" width="13" style="9" customWidth="1"/>
    <col min="12562" max="12565" width="9.109375" style="9"/>
    <col min="12566" max="12566" width="8.6640625" style="9" customWidth="1"/>
    <col min="12567" max="12800" width="9.109375" style="9"/>
    <col min="12801" max="12801" width="2.6640625" style="9" customWidth="1"/>
    <col min="12802" max="12802" width="114.44140625" style="9" customWidth="1"/>
    <col min="12803" max="12803" width="0" style="9" hidden="1" customWidth="1"/>
    <col min="12804" max="12804" width="27.5546875" style="9" customWidth="1"/>
    <col min="12805" max="12805" width="20" style="9" customWidth="1"/>
    <col min="12806" max="12806" width="18.33203125" style="9" customWidth="1"/>
    <col min="12807" max="12807" width="20.109375" style="9" customWidth="1"/>
    <col min="12808" max="12808" width="10.6640625" style="9" customWidth="1"/>
    <col min="12809" max="12809" width="14.44140625" style="9" bestFit="1" customWidth="1"/>
    <col min="12810" max="12810" width="10.6640625" style="9" customWidth="1"/>
    <col min="12811" max="12811" width="12.6640625" style="9" bestFit="1" customWidth="1"/>
    <col min="12812" max="12814" width="8.44140625" style="9" customWidth="1"/>
    <col min="12815" max="12817" width="13" style="9" customWidth="1"/>
    <col min="12818" max="12821" width="9.109375" style="9"/>
    <col min="12822" max="12822" width="8.6640625" style="9" customWidth="1"/>
    <col min="12823" max="13056" width="9.109375" style="9"/>
    <col min="13057" max="13057" width="2.6640625" style="9" customWidth="1"/>
    <col min="13058" max="13058" width="114.44140625" style="9" customWidth="1"/>
    <col min="13059" max="13059" width="0" style="9" hidden="1" customWidth="1"/>
    <col min="13060" max="13060" width="27.5546875" style="9" customWidth="1"/>
    <col min="13061" max="13061" width="20" style="9" customWidth="1"/>
    <col min="13062" max="13062" width="18.33203125" style="9" customWidth="1"/>
    <col min="13063" max="13063" width="20.109375" style="9" customWidth="1"/>
    <col min="13064" max="13064" width="10.6640625" style="9" customWidth="1"/>
    <col min="13065" max="13065" width="14.44140625" style="9" bestFit="1" customWidth="1"/>
    <col min="13066" max="13066" width="10.6640625" style="9" customWidth="1"/>
    <col min="13067" max="13067" width="12.6640625" style="9" bestFit="1" customWidth="1"/>
    <col min="13068" max="13070" width="8.44140625" style="9" customWidth="1"/>
    <col min="13071" max="13073" width="13" style="9" customWidth="1"/>
    <col min="13074" max="13077" width="9.109375" style="9"/>
    <col min="13078" max="13078" width="8.6640625" style="9" customWidth="1"/>
    <col min="13079" max="13312" width="9.109375" style="9"/>
    <col min="13313" max="13313" width="2.6640625" style="9" customWidth="1"/>
    <col min="13314" max="13314" width="114.44140625" style="9" customWidth="1"/>
    <col min="13315" max="13315" width="0" style="9" hidden="1" customWidth="1"/>
    <col min="13316" max="13316" width="27.5546875" style="9" customWidth="1"/>
    <col min="13317" max="13317" width="20" style="9" customWidth="1"/>
    <col min="13318" max="13318" width="18.33203125" style="9" customWidth="1"/>
    <col min="13319" max="13319" width="20.109375" style="9" customWidth="1"/>
    <col min="13320" max="13320" width="10.6640625" style="9" customWidth="1"/>
    <col min="13321" max="13321" width="14.44140625" style="9" bestFit="1" customWidth="1"/>
    <col min="13322" max="13322" width="10.6640625" style="9" customWidth="1"/>
    <col min="13323" max="13323" width="12.6640625" style="9" bestFit="1" customWidth="1"/>
    <col min="13324" max="13326" width="8.44140625" style="9" customWidth="1"/>
    <col min="13327" max="13329" width="13" style="9" customWidth="1"/>
    <col min="13330" max="13333" width="9.109375" style="9"/>
    <col min="13334" max="13334" width="8.6640625" style="9" customWidth="1"/>
    <col min="13335" max="13568" width="9.109375" style="9"/>
    <col min="13569" max="13569" width="2.6640625" style="9" customWidth="1"/>
    <col min="13570" max="13570" width="114.44140625" style="9" customWidth="1"/>
    <col min="13571" max="13571" width="0" style="9" hidden="1" customWidth="1"/>
    <col min="13572" max="13572" width="27.5546875" style="9" customWidth="1"/>
    <col min="13573" max="13573" width="20" style="9" customWidth="1"/>
    <col min="13574" max="13574" width="18.33203125" style="9" customWidth="1"/>
    <col min="13575" max="13575" width="20.109375" style="9" customWidth="1"/>
    <col min="13576" max="13576" width="10.6640625" style="9" customWidth="1"/>
    <col min="13577" max="13577" width="14.44140625" style="9" bestFit="1" customWidth="1"/>
    <col min="13578" max="13578" width="10.6640625" style="9" customWidth="1"/>
    <col min="13579" max="13579" width="12.6640625" style="9" bestFit="1" customWidth="1"/>
    <col min="13580" max="13582" width="8.44140625" style="9" customWidth="1"/>
    <col min="13583" max="13585" width="13" style="9" customWidth="1"/>
    <col min="13586" max="13589" width="9.109375" style="9"/>
    <col min="13590" max="13590" width="8.6640625" style="9" customWidth="1"/>
    <col min="13591" max="13824" width="9.109375" style="9"/>
    <col min="13825" max="13825" width="2.6640625" style="9" customWidth="1"/>
    <col min="13826" max="13826" width="114.44140625" style="9" customWidth="1"/>
    <col min="13827" max="13827" width="0" style="9" hidden="1" customWidth="1"/>
    <col min="13828" max="13828" width="27.5546875" style="9" customWidth="1"/>
    <col min="13829" max="13829" width="20" style="9" customWidth="1"/>
    <col min="13830" max="13830" width="18.33203125" style="9" customWidth="1"/>
    <col min="13831" max="13831" width="20.109375" style="9" customWidth="1"/>
    <col min="13832" max="13832" width="10.6640625" style="9" customWidth="1"/>
    <col min="13833" max="13833" width="14.44140625" style="9" bestFit="1" customWidth="1"/>
    <col min="13834" max="13834" width="10.6640625" style="9" customWidth="1"/>
    <col min="13835" max="13835" width="12.6640625" style="9" bestFit="1" customWidth="1"/>
    <col min="13836" max="13838" width="8.44140625" style="9" customWidth="1"/>
    <col min="13839" max="13841" width="13" style="9" customWidth="1"/>
    <col min="13842" max="13845" width="9.109375" style="9"/>
    <col min="13846" max="13846" width="8.6640625" style="9" customWidth="1"/>
    <col min="13847" max="14080" width="9.109375" style="9"/>
    <col min="14081" max="14081" width="2.6640625" style="9" customWidth="1"/>
    <col min="14082" max="14082" width="114.44140625" style="9" customWidth="1"/>
    <col min="14083" max="14083" width="0" style="9" hidden="1" customWidth="1"/>
    <col min="14084" max="14084" width="27.5546875" style="9" customWidth="1"/>
    <col min="14085" max="14085" width="20" style="9" customWidth="1"/>
    <col min="14086" max="14086" width="18.33203125" style="9" customWidth="1"/>
    <col min="14087" max="14087" width="20.109375" style="9" customWidth="1"/>
    <col min="14088" max="14088" width="10.6640625" style="9" customWidth="1"/>
    <col min="14089" max="14089" width="14.44140625" style="9" bestFit="1" customWidth="1"/>
    <col min="14090" max="14090" width="10.6640625" style="9" customWidth="1"/>
    <col min="14091" max="14091" width="12.6640625" style="9" bestFit="1" customWidth="1"/>
    <col min="14092" max="14094" width="8.44140625" style="9" customWidth="1"/>
    <col min="14095" max="14097" width="13" style="9" customWidth="1"/>
    <col min="14098" max="14101" width="9.109375" style="9"/>
    <col min="14102" max="14102" width="8.6640625" style="9" customWidth="1"/>
    <col min="14103" max="14336" width="9.109375" style="9"/>
    <col min="14337" max="14337" width="2.6640625" style="9" customWidth="1"/>
    <col min="14338" max="14338" width="114.44140625" style="9" customWidth="1"/>
    <col min="14339" max="14339" width="0" style="9" hidden="1" customWidth="1"/>
    <col min="14340" max="14340" width="27.5546875" style="9" customWidth="1"/>
    <col min="14341" max="14341" width="20" style="9" customWidth="1"/>
    <col min="14342" max="14342" width="18.33203125" style="9" customWidth="1"/>
    <col min="14343" max="14343" width="20.109375" style="9" customWidth="1"/>
    <col min="14344" max="14344" width="10.6640625" style="9" customWidth="1"/>
    <col min="14345" max="14345" width="14.44140625" style="9" bestFit="1" customWidth="1"/>
    <col min="14346" max="14346" width="10.6640625" style="9" customWidth="1"/>
    <col min="14347" max="14347" width="12.6640625" style="9" bestFit="1" customWidth="1"/>
    <col min="14348" max="14350" width="8.44140625" style="9" customWidth="1"/>
    <col min="14351" max="14353" width="13" style="9" customWidth="1"/>
    <col min="14354" max="14357" width="9.109375" style="9"/>
    <col min="14358" max="14358" width="8.6640625" style="9" customWidth="1"/>
    <col min="14359" max="14592" width="9.109375" style="9"/>
    <col min="14593" max="14593" width="2.6640625" style="9" customWidth="1"/>
    <col min="14594" max="14594" width="114.44140625" style="9" customWidth="1"/>
    <col min="14595" max="14595" width="0" style="9" hidden="1" customWidth="1"/>
    <col min="14596" max="14596" width="27.5546875" style="9" customWidth="1"/>
    <col min="14597" max="14597" width="20" style="9" customWidth="1"/>
    <col min="14598" max="14598" width="18.33203125" style="9" customWidth="1"/>
    <col min="14599" max="14599" width="20.109375" style="9" customWidth="1"/>
    <col min="14600" max="14600" width="10.6640625" style="9" customWidth="1"/>
    <col min="14601" max="14601" width="14.44140625" style="9" bestFit="1" customWidth="1"/>
    <col min="14602" max="14602" width="10.6640625" style="9" customWidth="1"/>
    <col min="14603" max="14603" width="12.6640625" style="9" bestFit="1" customWidth="1"/>
    <col min="14604" max="14606" width="8.44140625" style="9" customWidth="1"/>
    <col min="14607" max="14609" width="13" style="9" customWidth="1"/>
    <col min="14610" max="14613" width="9.109375" style="9"/>
    <col min="14614" max="14614" width="8.6640625" style="9" customWidth="1"/>
    <col min="14615" max="14848" width="9.109375" style="9"/>
    <col min="14849" max="14849" width="2.6640625" style="9" customWidth="1"/>
    <col min="14850" max="14850" width="114.44140625" style="9" customWidth="1"/>
    <col min="14851" max="14851" width="0" style="9" hidden="1" customWidth="1"/>
    <col min="14852" max="14852" width="27.5546875" style="9" customWidth="1"/>
    <col min="14853" max="14853" width="20" style="9" customWidth="1"/>
    <col min="14854" max="14854" width="18.33203125" style="9" customWidth="1"/>
    <col min="14855" max="14855" width="20.109375" style="9" customWidth="1"/>
    <col min="14856" max="14856" width="10.6640625" style="9" customWidth="1"/>
    <col min="14857" max="14857" width="14.44140625" style="9" bestFit="1" customWidth="1"/>
    <col min="14858" max="14858" width="10.6640625" style="9" customWidth="1"/>
    <col min="14859" max="14859" width="12.6640625" style="9" bestFit="1" customWidth="1"/>
    <col min="14860" max="14862" width="8.44140625" style="9" customWidth="1"/>
    <col min="14863" max="14865" width="13" style="9" customWidth="1"/>
    <col min="14866" max="14869" width="9.109375" style="9"/>
    <col min="14870" max="14870" width="8.6640625" style="9" customWidth="1"/>
    <col min="14871" max="15104" width="9.109375" style="9"/>
    <col min="15105" max="15105" width="2.6640625" style="9" customWidth="1"/>
    <col min="15106" max="15106" width="114.44140625" style="9" customWidth="1"/>
    <col min="15107" max="15107" width="0" style="9" hidden="1" customWidth="1"/>
    <col min="15108" max="15108" width="27.5546875" style="9" customWidth="1"/>
    <col min="15109" max="15109" width="20" style="9" customWidth="1"/>
    <col min="15110" max="15110" width="18.33203125" style="9" customWidth="1"/>
    <col min="15111" max="15111" width="20.109375" style="9" customWidth="1"/>
    <col min="15112" max="15112" width="10.6640625" style="9" customWidth="1"/>
    <col min="15113" max="15113" width="14.44140625" style="9" bestFit="1" customWidth="1"/>
    <col min="15114" max="15114" width="10.6640625" style="9" customWidth="1"/>
    <col min="15115" max="15115" width="12.6640625" style="9" bestFit="1" customWidth="1"/>
    <col min="15116" max="15118" width="8.44140625" style="9" customWidth="1"/>
    <col min="15119" max="15121" width="13" style="9" customWidth="1"/>
    <col min="15122" max="15125" width="9.109375" style="9"/>
    <col min="15126" max="15126" width="8.6640625" style="9" customWidth="1"/>
    <col min="15127" max="15360" width="9.109375" style="9"/>
    <col min="15361" max="15361" width="2.6640625" style="9" customWidth="1"/>
    <col min="15362" max="15362" width="114.44140625" style="9" customWidth="1"/>
    <col min="15363" max="15363" width="0" style="9" hidden="1" customWidth="1"/>
    <col min="15364" max="15364" width="27.5546875" style="9" customWidth="1"/>
    <col min="15365" max="15365" width="20" style="9" customWidth="1"/>
    <col min="15366" max="15366" width="18.33203125" style="9" customWidth="1"/>
    <col min="15367" max="15367" width="20.109375" style="9" customWidth="1"/>
    <col min="15368" max="15368" width="10.6640625" style="9" customWidth="1"/>
    <col min="15369" max="15369" width="14.44140625" style="9" bestFit="1" customWidth="1"/>
    <col min="15370" max="15370" width="10.6640625" style="9" customWidth="1"/>
    <col min="15371" max="15371" width="12.6640625" style="9" bestFit="1" customWidth="1"/>
    <col min="15372" max="15374" width="8.44140625" style="9" customWidth="1"/>
    <col min="15375" max="15377" width="13" style="9" customWidth="1"/>
    <col min="15378" max="15381" width="9.109375" style="9"/>
    <col min="15382" max="15382" width="8.6640625" style="9" customWidth="1"/>
    <col min="15383" max="15616" width="9.109375" style="9"/>
    <col min="15617" max="15617" width="2.6640625" style="9" customWidth="1"/>
    <col min="15618" max="15618" width="114.44140625" style="9" customWidth="1"/>
    <col min="15619" max="15619" width="0" style="9" hidden="1" customWidth="1"/>
    <col min="15620" max="15620" width="27.5546875" style="9" customWidth="1"/>
    <col min="15621" max="15621" width="20" style="9" customWidth="1"/>
    <col min="15622" max="15622" width="18.33203125" style="9" customWidth="1"/>
    <col min="15623" max="15623" width="20.109375" style="9" customWidth="1"/>
    <col min="15624" max="15624" width="10.6640625" style="9" customWidth="1"/>
    <col min="15625" max="15625" width="14.44140625" style="9" bestFit="1" customWidth="1"/>
    <col min="15626" max="15626" width="10.6640625" style="9" customWidth="1"/>
    <col min="15627" max="15627" width="12.6640625" style="9" bestFit="1" customWidth="1"/>
    <col min="15628" max="15630" width="8.44140625" style="9" customWidth="1"/>
    <col min="15631" max="15633" width="13" style="9" customWidth="1"/>
    <col min="15634" max="15637" width="9.109375" style="9"/>
    <col min="15638" max="15638" width="8.6640625" style="9" customWidth="1"/>
    <col min="15639" max="15872" width="9.109375" style="9"/>
    <col min="15873" max="15873" width="2.6640625" style="9" customWidth="1"/>
    <col min="15874" max="15874" width="114.44140625" style="9" customWidth="1"/>
    <col min="15875" max="15875" width="0" style="9" hidden="1" customWidth="1"/>
    <col min="15876" max="15876" width="27.5546875" style="9" customWidth="1"/>
    <col min="15877" max="15877" width="20" style="9" customWidth="1"/>
    <col min="15878" max="15878" width="18.33203125" style="9" customWidth="1"/>
    <col min="15879" max="15879" width="20.109375" style="9" customWidth="1"/>
    <col min="15880" max="15880" width="10.6640625" style="9" customWidth="1"/>
    <col min="15881" max="15881" width="14.44140625" style="9" bestFit="1" customWidth="1"/>
    <col min="15882" max="15882" width="10.6640625" style="9" customWidth="1"/>
    <col min="15883" max="15883" width="12.6640625" style="9" bestFit="1" customWidth="1"/>
    <col min="15884" max="15886" width="8.44140625" style="9" customWidth="1"/>
    <col min="15887" max="15889" width="13" style="9" customWidth="1"/>
    <col min="15890" max="15893" width="9.109375" style="9"/>
    <col min="15894" max="15894" width="8.6640625" style="9" customWidth="1"/>
    <col min="15895" max="16128" width="9.109375" style="9"/>
    <col min="16129" max="16129" width="2.6640625" style="9" customWidth="1"/>
    <col min="16130" max="16130" width="114.44140625" style="9" customWidth="1"/>
    <col min="16131" max="16131" width="0" style="9" hidden="1" customWidth="1"/>
    <col min="16132" max="16132" width="27.5546875" style="9" customWidth="1"/>
    <col min="16133" max="16133" width="20" style="9" customWidth="1"/>
    <col min="16134" max="16134" width="18.33203125" style="9" customWidth="1"/>
    <col min="16135" max="16135" width="20.109375" style="9" customWidth="1"/>
    <col min="16136" max="16136" width="10.6640625" style="9" customWidth="1"/>
    <col min="16137" max="16137" width="14.44140625" style="9" bestFit="1" customWidth="1"/>
    <col min="16138" max="16138" width="10.6640625" style="9" customWidth="1"/>
    <col min="16139" max="16139" width="12.6640625" style="9" bestFit="1" customWidth="1"/>
    <col min="16140" max="16142" width="8.44140625" style="9" customWidth="1"/>
    <col min="16143" max="16145" width="13" style="9" customWidth="1"/>
    <col min="16146" max="16149" width="9.109375" style="9"/>
    <col min="16150" max="16150" width="8.6640625" style="9" customWidth="1"/>
    <col min="16151" max="16384" width="9.109375" style="9"/>
  </cols>
  <sheetData>
    <row r="2" spans="1:25">
      <c r="B2" s="29" t="str">
        <f>"Tariff Approval - "&amp;'Model update'!$B$3</f>
        <v>Tariff Approval - Energex</v>
      </c>
      <c r="C2" s="228" t="str">
        <f>'Model update'!B3</f>
        <v>Energex</v>
      </c>
      <c r="D2" s="228"/>
      <c r="E2" s="12"/>
      <c r="H2" s="67"/>
      <c r="N2" s="36"/>
      <c r="O2" s="36"/>
      <c r="P2" s="36"/>
      <c r="Q2" s="36"/>
      <c r="R2" s="36"/>
      <c r="S2" s="36"/>
    </row>
    <row r="3" spans="1:25">
      <c r="B3" s="62"/>
      <c r="D3" s="1043"/>
      <c r="E3" s="12"/>
      <c r="N3" s="36"/>
      <c r="O3" s="36"/>
      <c r="P3" s="36"/>
      <c r="Q3" s="36"/>
      <c r="R3" s="36"/>
      <c r="S3" s="36"/>
    </row>
    <row r="4" spans="1:25" ht="17.399999999999999">
      <c r="B4" s="63" t="s">
        <v>80</v>
      </c>
      <c r="C4" s="64"/>
      <c r="D4" s="1043"/>
      <c r="E4" s="12"/>
      <c r="N4" s="36"/>
      <c r="O4" s="36"/>
      <c r="P4" s="36"/>
      <c r="Q4" s="36"/>
      <c r="R4" s="36"/>
      <c r="S4" s="36"/>
    </row>
    <row r="5" spans="1:25" ht="14.4">
      <c r="B5" s="13"/>
      <c r="D5" s="1043"/>
      <c r="E5" s="12"/>
      <c r="N5" s="36"/>
      <c r="O5" s="36"/>
      <c r="P5" s="36"/>
      <c r="Q5" s="36"/>
      <c r="R5" s="36"/>
      <c r="S5" s="36"/>
    </row>
    <row r="6" spans="1:25">
      <c r="B6" s="226" t="s">
        <v>61</v>
      </c>
      <c r="C6" s="227" t="str">
        <f>'Model update'!B7</f>
        <v>2021-22</v>
      </c>
      <c r="D6" s="1710"/>
      <c r="E6" s="12"/>
      <c r="N6" s="36"/>
      <c r="O6" s="36"/>
      <c r="P6" s="36"/>
      <c r="Q6" s="36"/>
      <c r="R6" s="36"/>
      <c r="S6" s="36"/>
    </row>
    <row r="7" spans="1:25">
      <c r="B7" s="226" t="s">
        <v>178</v>
      </c>
      <c r="C7" s="227" t="str">
        <f>'Model update'!B8</f>
        <v>2020-21</v>
      </c>
      <c r="D7" s="1710"/>
      <c r="E7" s="12"/>
      <c r="N7" s="36"/>
      <c r="O7" s="36"/>
      <c r="P7" s="36"/>
      <c r="Q7" s="36"/>
      <c r="R7" s="36"/>
      <c r="S7" s="36"/>
    </row>
    <row r="8" spans="1:25">
      <c r="B8" s="226" t="s">
        <v>181</v>
      </c>
      <c r="C8" s="227" t="str">
        <f>'Model update'!B9</f>
        <v>2019-20</v>
      </c>
      <c r="D8" s="1710"/>
      <c r="E8" s="12"/>
      <c r="N8" s="36"/>
      <c r="O8" s="36"/>
      <c r="P8" s="36"/>
      <c r="Q8" s="36"/>
      <c r="R8" s="36"/>
      <c r="S8" s="36"/>
    </row>
    <row r="9" spans="1:25">
      <c r="B9" s="11"/>
      <c r="C9" s="15"/>
      <c r="D9" s="1741"/>
      <c r="E9" s="12"/>
      <c r="F9" s="6"/>
      <c r="G9" s="6"/>
      <c r="H9" s="6"/>
      <c r="I9" s="6"/>
      <c r="J9" s="16"/>
      <c r="K9" s="16"/>
      <c r="L9" s="6"/>
      <c r="M9" s="6"/>
      <c r="N9" s="37"/>
      <c r="O9" s="37"/>
      <c r="P9" s="37"/>
      <c r="Q9" s="37"/>
      <c r="R9" s="37"/>
      <c r="S9" s="37"/>
      <c r="T9" s="6"/>
    </row>
    <row r="10" spans="1:25" ht="18" customHeight="1">
      <c r="A10" s="17"/>
      <c r="B10" s="18" t="s">
        <v>81</v>
      </c>
      <c r="C10" s="19"/>
      <c r="D10" s="1742"/>
      <c r="E10" s="20"/>
      <c r="F10" s="20"/>
      <c r="N10" s="36"/>
      <c r="O10" s="36"/>
      <c r="P10" s="36"/>
      <c r="Q10" s="36"/>
      <c r="R10" s="36"/>
      <c r="S10" s="36"/>
    </row>
    <row r="11" spans="1:25" ht="18" customHeight="1">
      <c r="A11" s="17"/>
      <c r="B11" s="21" t="s">
        <v>227</v>
      </c>
      <c r="C11" s="1877">
        <f>Prop2021_JSTariffs!DO41</f>
        <v>133676122.00000001</v>
      </c>
      <c r="D11" s="408"/>
      <c r="E11" s="20"/>
      <c r="F11" s="10"/>
      <c r="J11" s="9"/>
      <c r="K11" s="9"/>
      <c r="N11" s="36"/>
      <c r="O11" s="36"/>
      <c r="P11" s="36"/>
      <c r="Q11" s="36"/>
      <c r="R11" s="36"/>
      <c r="S11" s="36"/>
    </row>
    <row r="12" spans="1:25" ht="18" customHeight="1">
      <c r="A12" s="17"/>
      <c r="B12" s="38" t="s">
        <v>226</v>
      </c>
      <c r="C12" s="1878">
        <f>C18</f>
        <v>133676122.00000001</v>
      </c>
      <c r="D12" s="408"/>
      <c r="E12" s="22"/>
      <c r="F12" s="67"/>
      <c r="J12" s="9"/>
      <c r="K12" s="9"/>
      <c r="N12" s="36"/>
      <c r="O12" s="36"/>
      <c r="P12" s="36"/>
      <c r="Q12" s="36"/>
      <c r="R12" s="36"/>
      <c r="S12" s="36"/>
    </row>
    <row r="13" spans="1:25" ht="18" customHeight="1">
      <c r="A13" s="17"/>
      <c r="B13" s="39"/>
      <c r="C13" s="40" t="str">
        <f>IF(C11="","",IF(ABS(C12-C11)&lt;0.5,"JSA REVENUE FORMULA COMPLIANT",IF(C11&lt;=C12,"JS REVENUE FORMULA COMPLIANT","JSA REVENUE FORMULA BREACHED")))</f>
        <v>JSA REVENUE FORMULA COMPLIANT</v>
      </c>
      <c r="D13" s="1042"/>
      <c r="E13" s="23"/>
      <c r="F13" s="34"/>
      <c r="G13" s="35"/>
      <c r="H13" s="35"/>
      <c r="I13" s="35"/>
      <c r="J13" s="35"/>
      <c r="K13" s="35"/>
      <c r="L13" s="35"/>
      <c r="M13" s="35"/>
      <c r="N13" s="36"/>
      <c r="O13" s="36"/>
      <c r="P13" s="36"/>
      <c r="Q13" s="36"/>
      <c r="R13" s="36"/>
      <c r="S13" s="36"/>
      <c r="W13" s="24"/>
      <c r="X13" s="24"/>
      <c r="Y13" s="24"/>
    </row>
    <row r="14" spans="1:25" ht="18" customHeight="1">
      <c r="A14" s="17"/>
      <c r="B14" s="23"/>
      <c r="C14" s="23"/>
      <c r="D14" s="23"/>
      <c r="E14" s="23"/>
      <c r="F14" s="34"/>
      <c r="G14" s="35"/>
      <c r="H14" s="35"/>
      <c r="I14" s="35"/>
      <c r="J14" s="35"/>
      <c r="K14" s="35"/>
      <c r="L14" s="35"/>
      <c r="M14" s="35"/>
      <c r="N14" s="36"/>
      <c r="O14" s="36"/>
      <c r="P14" s="36"/>
      <c r="Q14" s="36"/>
      <c r="R14" s="36"/>
      <c r="S14" s="36"/>
      <c r="W14" s="24"/>
      <c r="X14" s="24"/>
      <c r="Y14" s="24"/>
    </row>
    <row r="15" spans="1:25" ht="18" customHeight="1">
      <c r="A15" s="17"/>
      <c r="B15" s="18" t="s">
        <v>84</v>
      </c>
      <c r="C15" s="23"/>
      <c r="D15" s="23"/>
      <c r="E15" s="23"/>
      <c r="F15" s="34"/>
      <c r="G15" s="35"/>
      <c r="H15" s="35"/>
      <c r="I15" s="35"/>
      <c r="J15" s="35"/>
      <c r="K15" s="35"/>
      <c r="L15" s="35"/>
      <c r="M15" s="35"/>
      <c r="N15" s="36"/>
      <c r="O15" s="36"/>
      <c r="P15" s="36"/>
      <c r="Q15" s="36"/>
      <c r="R15" s="36"/>
      <c r="S15" s="36"/>
      <c r="W15" s="24"/>
      <c r="X15" s="24"/>
      <c r="Y15" s="24"/>
    </row>
    <row r="16" spans="1:25" ht="18" customHeight="1">
      <c r="A16" s="17"/>
      <c r="B16" s="25" t="s">
        <v>136</v>
      </c>
      <c r="C16" s="1879">
        <f>C23</f>
        <v>133872090</v>
      </c>
      <c r="D16" s="409"/>
      <c r="E16" s="23"/>
      <c r="F16" s="34"/>
      <c r="G16" s="35"/>
      <c r="H16" s="35"/>
      <c r="I16" s="35"/>
      <c r="J16" s="35"/>
      <c r="K16" s="35"/>
      <c r="L16" s="35"/>
      <c r="M16" s="35"/>
      <c r="N16" s="36"/>
      <c r="O16" s="36"/>
      <c r="P16" s="36"/>
      <c r="Q16" s="36"/>
      <c r="R16" s="36"/>
      <c r="S16" s="36"/>
      <c r="W16" s="24"/>
      <c r="X16" s="24"/>
      <c r="Y16" s="24"/>
    </row>
    <row r="17" spans="1:25" ht="18" customHeight="1">
      <c r="A17" s="17"/>
      <c r="B17" s="26" t="s">
        <v>83</v>
      </c>
      <c r="C17" s="1879">
        <f>E41</f>
        <v>-195967.9999999851</v>
      </c>
      <c r="D17" s="409"/>
      <c r="E17" s="23"/>
      <c r="F17" s="34"/>
      <c r="G17" s="35"/>
      <c r="H17" s="35"/>
      <c r="I17" s="35"/>
      <c r="J17" s="35"/>
      <c r="K17" s="35"/>
      <c r="L17" s="35"/>
      <c r="M17" s="35"/>
      <c r="N17" s="36"/>
      <c r="O17" s="36"/>
      <c r="P17" s="36"/>
      <c r="Q17" s="36"/>
      <c r="R17" s="36"/>
      <c r="S17" s="36"/>
      <c r="W17" s="24"/>
      <c r="X17" s="24"/>
      <c r="Y17" s="24"/>
    </row>
    <row r="18" spans="1:25" ht="18" customHeight="1">
      <c r="A18" s="17"/>
      <c r="B18" s="21" t="s">
        <v>82</v>
      </c>
      <c r="C18" s="1880">
        <f>SUM(C16:C17)</f>
        <v>133676122.00000001</v>
      </c>
      <c r="D18" s="412"/>
      <c r="E18" s="23"/>
      <c r="F18" s="34"/>
      <c r="G18" s="35"/>
      <c r="H18" s="35"/>
      <c r="I18" s="35"/>
      <c r="J18" s="35"/>
      <c r="K18" s="35"/>
      <c r="L18" s="35"/>
      <c r="M18" s="35"/>
      <c r="N18" s="36"/>
      <c r="O18" s="36"/>
      <c r="P18" s="36"/>
      <c r="Q18" s="36"/>
      <c r="R18" s="36"/>
      <c r="S18" s="36"/>
      <c r="W18" s="24"/>
      <c r="X18" s="24"/>
      <c r="Y18" s="24"/>
    </row>
    <row r="19" spans="1:25" ht="18" customHeight="1">
      <c r="A19" s="17"/>
      <c r="B19" s="27"/>
      <c r="C19" s="41"/>
      <c r="D19" s="410"/>
      <c r="E19" s="23"/>
      <c r="F19" s="34"/>
      <c r="G19" s="35"/>
      <c r="H19" s="35"/>
      <c r="I19" s="35"/>
      <c r="J19" s="35"/>
      <c r="K19" s="35"/>
      <c r="L19" s="35"/>
      <c r="M19" s="35"/>
      <c r="N19" s="36"/>
      <c r="O19" s="36"/>
      <c r="P19" s="36"/>
      <c r="Q19" s="36"/>
      <c r="R19" s="36"/>
      <c r="S19" s="36"/>
      <c r="W19" s="24"/>
      <c r="X19" s="24"/>
      <c r="Y19" s="24"/>
    </row>
    <row r="20" spans="1:25" ht="18" customHeight="1">
      <c r="A20" s="17"/>
      <c r="B20" s="18" t="s">
        <v>85</v>
      </c>
      <c r="C20" s="23"/>
      <c r="D20" s="23"/>
      <c r="E20" s="23"/>
      <c r="F20" s="34"/>
      <c r="G20" s="35"/>
      <c r="H20" s="35"/>
      <c r="I20" s="35"/>
      <c r="J20" s="35"/>
      <c r="K20" s="35"/>
      <c r="L20" s="35"/>
      <c r="M20" s="35"/>
      <c r="N20" s="36"/>
      <c r="O20" s="36"/>
      <c r="P20" s="36"/>
      <c r="Q20" s="36"/>
      <c r="R20" s="36"/>
      <c r="S20" s="36"/>
      <c r="W20" s="24"/>
      <c r="X20" s="24"/>
      <c r="Y20" s="24"/>
    </row>
    <row r="21" spans="1:25" ht="18" customHeight="1">
      <c r="A21" s="17"/>
      <c r="B21" s="25" t="s">
        <v>133</v>
      </c>
      <c r="C21" s="1879">
        <f>'Model update'!J146</f>
        <v>133644704</v>
      </c>
      <c r="D21" s="409"/>
      <c r="E21" s="23"/>
      <c r="F21" s="34"/>
      <c r="G21" s="35"/>
      <c r="H21" s="35"/>
      <c r="I21" s="35"/>
      <c r="J21" s="35"/>
      <c r="K21" s="35"/>
      <c r="L21" s="35"/>
      <c r="M21" s="35"/>
      <c r="N21" s="36"/>
      <c r="O21" s="36"/>
      <c r="P21" s="36"/>
      <c r="Q21" s="36"/>
      <c r="R21" s="36"/>
      <c r="S21" s="36"/>
      <c r="W21" s="24"/>
      <c r="X21" s="24"/>
      <c r="Y21" s="24"/>
    </row>
    <row r="22" spans="1:25" ht="18" customHeight="1">
      <c r="A22" s="17"/>
      <c r="B22" s="26" t="s">
        <v>134</v>
      </c>
      <c r="C22" s="1879">
        <f>'Model update'!J147</f>
        <v>227386</v>
      </c>
      <c r="D22" s="409"/>
      <c r="E22" s="23"/>
      <c r="F22" s="34"/>
      <c r="G22" s="35"/>
      <c r="H22" s="35"/>
      <c r="I22" s="35"/>
      <c r="J22" s="35"/>
      <c r="K22" s="35"/>
      <c r="L22" s="35"/>
      <c r="M22" s="35"/>
      <c r="N22" s="36"/>
      <c r="O22" s="36"/>
      <c r="P22" s="36"/>
      <c r="Q22" s="36"/>
      <c r="R22" s="36"/>
      <c r="S22" s="36"/>
      <c r="W22" s="24"/>
      <c r="X22" s="24"/>
      <c r="Y22" s="24"/>
    </row>
    <row r="23" spans="1:25" ht="18" customHeight="1">
      <c r="A23" s="17"/>
      <c r="B23" s="21" t="s">
        <v>137</v>
      </c>
      <c r="C23" s="1880">
        <f>SUM(C21:C22)</f>
        <v>133872090</v>
      </c>
      <c r="D23" s="412"/>
      <c r="E23" s="23"/>
      <c r="F23" s="34"/>
      <c r="G23" s="35"/>
      <c r="H23" s="35"/>
      <c r="I23" s="35"/>
      <c r="J23" s="35"/>
      <c r="K23" s="35"/>
      <c r="L23" s="35"/>
      <c r="M23" s="35"/>
      <c r="N23" s="36"/>
      <c r="O23" s="36"/>
      <c r="P23" s="36"/>
      <c r="Q23" s="36"/>
      <c r="R23" s="36"/>
      <c r="S23" s="36"/>
      <c r="W23" s="24"/>
      <c r="X23" s="24"/>
      <c r="Y23" s="24"/>
    </row>
    <row r="24" spans="1:25" ht="18" customHeight="1">
      <c r="A24" s="17"/>
      <c r="B24" s="28"/>
      <c r="C24" s="32"/>
      <c r="D24" s="32"/>
      <c r="E24" s="23"/>
      <c r="F24" s="34"/>
      <c r="G24" s="35"/>
      <c r="H24" s="35"/>
      <c r="I24" s="35"/>
      <c r="J24" s="35"/>
      <c r="K24" s="35"/>
      <c r="L24" s="35"/>
      <c r="M24" s="35"/>
      <c r="N24" s="36"/>
      <c r="O24" s="36"/>
      <c r="P24" s="36"/>
      <c r="Q24" s="36"/>
      <c r="R24" s="36"/>
      <c r="S24" s="36"/>
      <c r="W24" s="24"/>
      <c r="X24" s="24"/>
      <c r="Y24" s="24"/>
    </row>
    <row r="25" spans="1:25">
      <c r="D25" s="1043"/>
    </row>
    <row r="26" spans="1:25">
      <c r="B26" s="319" t="s">
        <v>86</v>
      </c>
    </row>
    <row r="27" spans="1:25">
      <c r="B27" s="46"/>
      <c r="C27" s="58" t="s">
        <v>60</v>
      </c>
      <c r="D27" s="411" t="s">
        <v>654</v>
      </c>
      <c r="E27" s="58" t="s">
        <v>7</v>
      </c>
      <c r="I27" s="10"/>
      <c r="K27" s="9"/>
    </row>
    <row r="28" spans="1:25">
      <c r="B28" s="47"/>
      <c r="C28" s="59" t="s">
        <v>6</v>
      </c>
      <c r="D28" s="59" t="s">
        <v>648</v>
      </c>
      <c r="E28" s="59" t="s">
        <v>8</v>
      </c>
      <c r="I28" s="10"/>
      <c r="K28" s="9"/>
    </row>
    <row r="29" spans="1:25">
      <c r="B29" s="47"/>
      <c r="C29" s="60" t="str">
        <f>'Model update'!B9</f>
        <v>2019-20</v>
      </c>
      <c r="D29" s="60" t="str">
        <f>'Model update'!B8</f>
        <v>2020-21</v>
      </c>
      <c r="E29" s="60" t="str">
        <f>'Model update'!B7</f>
        <v>2021-22</v>
      </c>
      <c r="I29" s="10"/>
      <c r="K29" s="9"/>
    </row>
    <row r="30" spans="1:25">
      <c r="B30" s="47"/>
      <c r="C30" s="45"/>
      <c r="D30" s="45"/>
      <c r="E30" s="56"/>
      <c r="I30" s="10"/>
      <c r="K30" s="9"/>
    </row>
    <row r="31" spans="1:25">
      <c r="B31" s="107" t="s">
        <v>87</v>
      </c>
      <c r="C31" s="1881">
        <f>C33</f>
        <v>147823058</v>
      </c>
      <c r="D31" s="1881">
        <f>'Model update'!I142</f>
        <v>148057414.41763797</v>
      </c>
      <c r="E31" s="1885">
        <f>C11</f>
        <v>133676122.00000001</v>
      </c>
      <c r="I31" s="10"/>
      <c r="K31" s="9"/>
    </row>
    <row r="32" spans="1:25">
      <c r="B32" s="89"/>
      <c r="C32" s="1883"/>
      <c r="D32" s="1883"/>
      <c r="E32" s="1884"/>
      <c r="I32" s="10"/>
      <c r="K32" s="9"/>
    </row>
    <row r="33" spans="2:11">
      <c r="B33" s="49" t="s">
        <v>88</v>
      </c>
      <c r="C33" s="1881">
        <f>C35+C39</f>
        <v>147823058</v>
      </c>
      <c r="D33" s="1881">
        <f>D35+D39</f>
        <v>147868442.53108403</v>
      </c>
      <c r="E33" s="1881">
        <f>E35+E39</f>
        <v>133872090</v>
      </c>
      <c r="I33" s="10"/>
      <c r="K33" s="9"/>
    </row>
    <row r="34" spans="2:11">
      <c r="B34" s="50"/>
      <c r="C34" s="1886"/>
      <c r="D34" s="1886"/>
      <c r="E34" s="1936"/>
      <c r="I34" s="10"/>
      <c r="K34" s="9"/>
    </row>
    <row r="35" spans="2:11">
      <c r="B35" s="50" t="s">
        <v>140</v>
      </c>
      <c r="C35" s="1937">
        <f>SUM(C36:C37)</f>
        <v>149816044</v>
      </c>
      <c r="D35" s="1937">
        <f>SUM(D36:D37)</f>
        <v>147868442.53108403</v>
      </c>
      <c r="E35" s="1937">
        <f>SUM(E36:E37)</f>
        <v>133872090</v>
      </c>
      <c r="I35" s="10"/>
      <c r="K35" s="9"/>
    </row>
    <row r="36" spans="2:11" ht="14.4">
      <c r="B36" s="51" t="s">
        <v>141</v>
      </c>
      <c r="C36" s="1886">
        <f>'Model update'!G138</f>
        <v>149594644.56999999</v>
      </c>
      <c r="D36" s="1886">
        <f>'Model update'!I146</f>
        <v>147641056.53108403</v>
      </c>
      <c r="E36" s="1887">
        <f>C21</f>
        <v>133644704</v>
      </c>
      <c r="I36" s="10"/>
      <c r="K36" s="9"/>
    </row>
    <row r="37" spans="2:11" ht="14.4">
      <c r="B37" s="51" t="s">
        <v>142</v>
      </c>
      <c r="C37" s="1886">
        <f>'Model update'!G139</f>
        <v>221399.43</v>
      </c>
      <c r="D37" s="1886">
        <f>'Model update'!I147</f>
        <v>227386</v>
      </c>
      <c r="E37" s="1884">
        <f>C22</f>
        <v>227386</v>
      </c>
      <c r="I37" s="10"/>
      <c r="K37" s="9"/>
    </row>
    <row r="38" spans="2:11" ht="7.95" customHeight="1">
      <c r="B38" s="51"/>
      <c r="C38" s="1888"/>
      <c r="D38" s="1886"/>
      <c r="E38" s="1884"/>
      <c r="I38" s="10"/>
      <c r="K38" s="9"/>
    </row>
    <row r="39" spans="2:11">
      <c r="B39" s="50" t="s">
        <v>139</v>
      </c>
      <c r="C39" s="1888">
        <f>'RINS Extracts'!F319-'RINS Extracts'!F332</f>
        <v>-1992986</v>
      </c>
      <c r="D39" s="1885">
        <v>0</v>
      </c>
      <c r="E39" s="1885">
        <v>0</v>
      </c>
      <c r="I39" s="10"/>
      <c r="K39" s="9"/>
    </row>
    <row r="40" spans="2:11">
      <c r="B40" s="49" t="s">
        <v>655</v>
      </c>
      <c r="C40" s="1885">
        <v>0</v>
      </c>
      <c r="D40" s="1885">
        <v>0</v>
      </c>
      <c r="E40" s="1885">
        <v>0</v>
      </c>
      <c r="I40" s="10"/>
      <c r="K40" s="9"/>
    </row>
    <row r="41" spans="2:11">
      <c r="B41" s="108" t="s">
        <v>649</v>
      </c>
      <c r="C41" s="1885">
        <f>C31-C33+C40</f>
        <v>0</v>
      </c>
      <c r="D41" s="1885">
        <f>D31-D33+D40</f>
        <v>188971.88655394316</v>
      </c>
      <c r="E41" s="1885">
        <f>E31-E33+E40</f>
        <v>-195967.9999999851</v>
      </c>
      <c r="I41" s="10"/>
      <c r="K41" s="9"/>
    </row>
    <row r="42" spans="2:11">
      <c r="B42" s="14"/>
      <c r="I42" s="10"/>
      <c r="K42" s="9"/>
    </row>
    <row r="43" spans="2:11">
      <c r="B43" s="14"/>
      <c r="I43" s="10"/>
      <c r="K43" s="9"/>
    </row>
    <row r="44" spans="2:11" ht="15.6">
      <c r="B44" s="53" t="s">
        <v>89</v>
      </c>
      <c r="I44" s="10"/>
      <c r="K44" s="9"/>
    </row>
    <row r="45" spans="2:11">
      <c r="B45" s="109"/>
      <c r="C45" s="411" t="s">
        <v>60</v>
      </c>
      <c r="D45" s="418" t="s">
        <v>654</v>
      </c>
      <c r="E45" s="58" t="s">
        <v>7</v>
      </c>
      <c r="I45" s="10"/>
      <c r="K45" s="9"/>
    </row>
    <row r="46" spans="2:11">
      <c r="B46" s="52"/>
      <c r="C46" s="59" t="s">
        <v>6</v>
      </c>
      <c r="D46" s="419" t="s">
        <v>648</v>
      </c>
      <c r="E46" s="59" t="s">
        <v>8</v>
      </c>
      <c r="I46" s="10"/>
      <c r="K46" s="9"/>
    </row>
    <row r="47" spans="2:11">
      <c r="B47" s="110" t="s">
        <v>138</v>
      </c>
      <c r="C47" s="60" t="str">
        <f>C29</f>
        <v>2019-20</v>
      </c>
      <c r="D47" s="420" t="str">
        <f>D29</f>
        <v>2020-21</v>
      </c>
      <c r="E47" s="60" t="str">
        <f>E29</f>
        <v>2021-22</v>
      </c>
      <c r="I47" s="10"/>
      <c r="K47" s="9"/>
    </row>
    <row r="48" spans="2:11">
      <c r="B48" s="52" t="s">
        <v>650</v>
      </c>
      <c r="C48" s="54">
        <f>'Model update'!G50</f>
        <v>5.9824760999999997E-2</v>
      </c>
      <c r="D48" s="413">
        <f>'Model update'!I50</f>
        <v>4.2845042391632671E-2</v>
      </c>
      <c r="E48" s="54">
        <f>'2021_DUOSRevCap'!E55</f>
        <v>3.1228392305169494E-2</v>
      </c>
      <c r="I48" s="10"/>
      <c r="K48" s="9"/>
    </row>
    <row r="49" spans="2:11">
      <c r="B49" s="313" t="s">
        <v>651</v>
      </c>
      <c r="C49" s="405"/>
      <c r="D49" s="312"/>
      <c r="E49" s="54">
        <f>'Model update'!J51</f>
        <v>2.2429515237719279E-2</v>
      </c>
      <c r="I49" s="10"/>
      <c r="K49" s="9"/>
    </row>
    <row r="50" spans="2:11">
      <c r="B50" s="313" t="s">
        <v>652</v>
      </c>
      <c r="C50" s="405"/>
      <c r="D50" s="312"/>
      <c r="E50" s="54">
        <f>'2021_DUOSRevCap'!E57</f>
        <v>8.6058519793459354E-3</v>
      </c>
      <c r="I50" s="10"/>
      <c r="K50" s="9"/>
    </row>
    <row r="51" spans="2:11">
      <c r="B51" s="52" t="s">
        <v>11</v>
      </c>
      <c r="C51" s="1886">
        <v>0</v>
      </c>
      <c r="D51" s="1890">
        <f>C55</f>
        <v>0</v>
      </c>
      <c r="E51" s="1884">
        <f>D55</f>
        <v>192977.68366227022</v>
      </c>
      <c r="I51" s="10"/>
      <c r="K51" s="9"/>
    </row>
    <row r="52" spans="2:11">
      <c r="B52" s="52" t="s">
        <v>653</v>
      </c>
      <c r="C52" s="1886">
        <f>C51*C48</f>
        <v>0</v>
      </c>
      <c r="D52" s="1890">
        <f t="shared" ref="D52:E52" si="0">D51*D48</f>
        <v>0</v>
      </c>
      <c r="E52" s="1884">
        <f t="shared" si="0"/>
        <v>6026.382811548272</v>
      </c>
      <c r="I52" s="10"/>
      <c r="K52" s="9"/>
    </row>
    <row r="53" spans="2:11">
      <c r="B53" s="52" t="s">
        <v>13</v>
      </c>
      <c r="C53" s="1884">
        <f>C41</f>
        <v>0</v>
      </c>
      <c r="D53" s="1891">
        <f>D41</f>
        <v>188971.88655394316</v>
      </c>
      <c r="E53" s="1892">
        <f>E41</f>
        <v>-195967.9999999851</v>
      </c>
      <c r="I53" s="10"/>
      <c r="K53" s="9"/>
    </row>
    <row r="54" spans="2:11">
      <c r="B54" s="52" t="s">
        <v>105</v>
      </c>
      <c r="C54" s="1888">
        <f>C53*((1+C48)^0.5-1)</f>
        <v>0</v>
      </c>
      <c r="D54" s="1888">
        <f t="shared" ref="D54:E54" si="1">D53*((1+D48)^0.5-1)</f>
        <v>4005.7971083270668</v>
      </c>
      <c r="E54" s="1888">
        <f t="shared" si="1"/>
        <v>-3036.3598663609464</v>
      </c>
      <c r="I54" s="10"/>
      <c r="K54" s="9"/>
    </row>
    <row r="55" spans="2:11">
      <c r="B55" s="108" t="s">
        <v>94</v>
      </c>
      <c r="C55" s="1885">
        <f>SUM(C51:C54)</f>
        <v>0</v>
      </c>
      <c r="D55" s="1885">
        <f t="shared" ref="D55:E55" si="2">SUM(D51:D54)</f>
        <v>192977.68366227022</v>
      </c>
      <c r="E55" s="1885">
        <f t="shared" si="2"/>
        <v>-0.2933925275447109</v>
      </c>
      <c r="I55" s="10"/>
      <c r="K55" s="9"/>
    </row>
    <row r="57" spans="2:11">
      <c r="B57" s="114"/>
    </row>
  </sheetData>
  <pageMargins left="0.31496062992125984" right="0.31496062992125984" top="0.35433070866141736" bottom="0.35433070866141736" header="0.31496062992125984" footer="0.31496062992125984"/>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FF00"/>
    <pageSetUpPr autoPageBreaks="0"/>
  </sheetPr>
  <dimension ref="A1:EQ52"/>
  <sheetViews>
    <sheetView zoomScale="80" zoomScaleNormal="80" workbookViewId="0">
      <pane ySplit="7" topLeftCell="A8" activePane="bottomLeft" state="frozen"/>
      <selection pane="bottomLeft" activeCell="A8" sqref="A8"/>
    </sheetView>
  </sheetViews>
  <sheetFormatPr defaultColWidth="9.109375" defaultRowHeight="13.2"/>
  <cols>
    <col min="1" max="1" width="21.109375" style="1095" customWidth="1"/>
    <col min="2" max="2" width="40.5546875" style="1095" customWidth="1"/>
    <col min="3" max="3" width="40" style="1095" customWidth="1"/>
    <col min="4" max="8" width="13" style="1095" customWidth="1"/>
    <col min="9" max="10" width="1.6640625" style="1095" customWidth="1"/>
    <col min="11" max="19" width="13" style="1095" customWidth="1"/>
    <col min="20" max="20" width="10.109375" style="1095" customWidth="1"/>
    <col min="21" max="29" width="11.44140625" style="1095" customWidth="1"/>
    <col min="30" max="30" width="12.6640625" style="1095" customWidth="1"/>
    <col min="31" max="35" width="11.44140625" style="1095" customWidth="1"/>
    <col min="36" max="36" width="12.6640625" style="1095" customWidth="1"/>
    <col min="37" max="38" width="1.6640625" style="1095" customWidth="1"/>
    <col min="39" max="64" width="12.6640625" style="1095" customWidth="1"/>
    <col min="65" max="65" width="2.6640625" style="1095" customWidth="1"/>
    <col min="66" max="74" width="13.5546875" style="1095" customWidth="1"/>
    <col min="75" max="75" width="10.5546875" style="1095" customWidth="1"/>
    <col min="76" max="84" width="11.33203125" style="1095" customWidth="1"/>
    <col min="85" max="85" width="19" style="1095" bestFit="1" customWidth="1"/>
    <col min="86" max="86" width="12.44140625" style="1095" bestFit="1" customWidth="1"/>
    <col min="87" max="87" width="15" style="1095" bestFit="1" customWidth="1"/>
    <col min="88" max="88" width="11.44140625" style="1095" customWidth="1"/>
    <col min="89" max="89" width="11.33203125" style="1095" customWidth="1"/>
    <col min="90" max="90" width="14.109375" style="1095" customWidth="1"/>
    <col min="91" max="91" width="12.33203125" style="1095" customWidth="1"/>
    <col min="92" max="92" width="2.6640625" style="1095" customWidth="1"/>
    <col min="93" max="102" width="13.6640625" style="1095" customWidth="1"/>
    <col min="103" max="107" width="15.5546875" style="1095" customWidth="1"/>
    <col min="108" max="111" width="14.44140625" style="1095" customWidth="1"/>
    <col min="112" max="112" width="14.88671875" style="1095" customWidth="1"/>
    <col min="113" max="114" width="14.44140625" style="1095" customWidth="1"/>
    <col min="115" max="115" width="15.88671875" style="1095" customWidth="1"/>
    <col min="116" max="116" width="17" style="1095" customWidth="1"/>
    <col min="117" max="117" width="14.6640625" style="1095" customWidth="1"/>
    <col min="118" max="118" width="14.88671875" style="1095" customWidth="1"/>
    <col min="119" max="119" width="17.88671875" style="1095" customWidth="1"/>
    <col min="120" max="120" width="1.88671875" style="1095" customWidth="1"/>
    <col min="121" max="139" width="12.77734375" style="1095" customWidth="1"/>
    <col min="140" max="140" width="14.77734375" style="1095" customWidth="1"/>
    <col min="141" max="146" width="12.77734375" style="1095" customWidth="1"/>
    <col min="147" max="147" width="16.77734375" style="1095" customWidth="1"/>
    <col min="148" max="16384" width="9.109375" style="1095"/>
  </cols>
  <sheetData>
    <row r="1" spans="1:147" ht="13.8">
      <c r="B1" s="1096" t="str">
        <f>"Tariff Approval - "&amp;'Model update'!$B$3</f>
        <v>Tariff Approval - Energex</v>
      </c>
      <c r="C1" s="1096"/>
      <c r="D1" s="1096"/>
      <c r="E1" s="1096"/>
      <c r="F1" s="1096"/>
      <c r="G1" s="1096"/>
      <c r="H1" s="1096"/>
      <c r="I1" s="1174"/>
      <c r="J1" s="1174"/>
      <c r="K1" s="1097"/>
      <c r="L1" s="1097"/>
      <c r="M1" s="1097"/>
      <c r="N1" s="1097"/>
      <c r="O1" s="1097"/>
      <c r="P1" s="1097"/>
      <c r="Q1" s="1097"/>
      <c r="R1" s="1097"/>
      <c r="S1" s="1097"/>
      <c r="U1" s="1097"/>
      <c r="V1" s="1097"/>
      <c r="W1" s="1097"/>
      <c r="X1" s="1097"/>
      <c r="Y1" s="1097"/>
      <c r="Z1" s="1097"/>
      <c r="AA1" s="1097"/>
      <c r="AB1" s="1097"/>
      <c r="AC1" s="1097"/>
      <c r="AE1" s="1097"/>
      <c r="AF1" s="1097"/>
      <c r="AG1" s="1097"/>
      <c r="AH1" s="1097"/>
      <c r="AI1" s="1097"/>
      <c r="AK1" s="1174"/>
      <c r="AL1" s="1174"/>
      <c r="BM1" s="1174"/>
      <c r="CN1" s="1174"/>
    </row>
    <row r="2" spans="1:147">
      <c r="I2" s="1174"/>
      <c r="J2" s="1174"/>
      <c r="AK2" s="1174"/>
      <c r="AL2" s="1174"/>
      <c r="BM2" s="1174"/>
      <c r="CN2" s="1174"/>
    </row>
    <row r="3" spans="1:147">
      <c r="B3" s="1098" t="str">
        <f>"PROPOSED "&amp;'Model update'!$B$6&amp;" JURISDICTIONAL SCHEME TARIFFS"</f>
        <v>PROPOSED 2021-22 JURISDICTIONAL SCHEME TARIFFS</v>
      </c>
      <c r="C3" s="1098"/>
      <c r="D3" s="1098"/>
      <c r="E3" s="1098"/>
      <c r="F3" s="1098"/>
      <c r="G3" s="1098"/>
      <c r="H3" s="1098"/>
      <c r="I3" s="1174"/>
      <c r="J3" s="1174"/>
      <c r="AK3" s="1174"/>
      <c r="AL3" s="1174"/>
      <c r="BM3" s="1174"/>
      <c r="CN3" s="1174"/>
    </row>
    <row r="4" spans="1:147" ht="42.75" customHeight="1" thickBot="1">
      <c r="I4" s="1174"/>
      <c r="J4" s="1174"/>
      <c r="K4" s="1099" t="str">
        <f>"Proposed Jurisdictional scheme Tariffs (Pt) for "&amp;'Model update'!$B$6</f>
        <v>Proposed Jurisdictional scheme Tariffs (Pt) for 2021-22</v>
      </c>
      <c r="L4" s="1099"/>
      <c r="M4" s="1099"/>
      <c r="N4" s="1099"/>
      <c r="O4" s="1099"/>
      <c r="P4" s="1099"/>
      <c r="Q4" s="1099"/>
      <c r="R4" s="1099"/>
      <c r="S4" s="1099"/>
      <c r="T4" s="1100"/>
      <c r="U4" s="1100"/>
      <c r="V4" s="1100"/>
      <c r="W4" s="1100"/>
      <c r="X4" s="1100"/>
      <c r="Y4" s="1100"/>
      <c r="Z4" s="1100"/>
      <c r="AA4" s="1100"/>
      <c r="AB4" s="1100"/>
      <c r="AC4" s="1100"/>
      <c r="AD4" s="1100"/>
      <c r="AE4" s="1100"/>
      <c r="AF4" s="1100"/>
      <c r="AG4" s="1100"/>
      <c r="AH4" s="1100"/>
      <c r="AI4" s="1100"/>
      <c r="AJ4" s="1100"/>
      <c r="AK4" s="1174"/>
      <c r="AL4" s="1174"/>
      <c r="AM4" s="1099" t="str">
        <f>"Jurisdictional scheme Tariffs (Pt-1) for "&amp;'Model update'!B8</f>
        <v>Jurisdictional scheme Tariffs (Pt-1) for 2020-21</v>
      </c>
      <c r="AN4" s="1100"/>
      <c r="AO4" s="1100"/>
      <c r="AP4" s="1100"/>
      <c r="AQ4" s="1100"/>
      <c r="AR4" s="1100"/>
      <c r="AS4" s="1100"/>
      <c r="AT4" s="1100"/>
      <c r="AU4" s="1100"/>
      <c r="AV4" s="1100"/>
      <c r="AW4" s="1100"/>
      <c r="AX4" s="1100"/>
      <c r="AY4" s="1100"/>
      <c r="AZ4" s="1100"/>
      <c r="BA4" s="1100"/>
      <c r="BB4" s="1100"/>
      <c r="BC4" s="1100"/>
      <c r="BD4" s="1100"/>
      <c r="BE4" s="1100"/>
      <c r="BF4" s="1100"/>
      <c r="BG4" s="1100"/>
      <c r="BH4" s="1100"/>
      <c r="BI4" s="1100"/>
      <c r="BJ4" s="1100"/>
      <c r="BK4" s="1100"/>
      <c r="BL4" s="1100"/>
      <c r="BM4" s="1174"/>
      <c r="BN4" s="1099" t="str">
        <f>"Forecast Quantities (Qt) for "&amp;'Model update'!$B$6</f>
        <v>Forecast Quantities (Qt) for 2021-22</v>
      </c>
      <c r="BO4" s="1099"/>
      <c r="BP4" s="1099"/>
      <c r="BQ4" s="1099"/>
      <c r="BR4" s="1099"/>
      <c r="BS4" s="1099"/>
      <c r="BT4" s="1099"/>
      <c r="BU4" s="1099"/>
      <c r="BV4" s="1099"/>
      <c r="BW4" s="1100"/>
      <c r="BX4" s="1100"/>
      <c r="BY4" s="1100"/>
      <c r="BZ4" s="1100"/>
      <c r="CA4" s="1100"/>
      <c r="CB4" s="1100"/>
      <c r="CC4" s="1100"/>
      <c r="CD4" s="1100"/>
      <c r="CE4" s="1100"/>
      <c r="CF4" s="1100"/>
      <c r="CG4" s="1100"/>
      <c r="CH4" s="1100"/>
      <c r="CI4" s="1100"/>
      <c r="CJ4" s="1100"/>
      <c r="CK4" s="1100"/>
      <c r="CL4" s="1100"/>
      <c r="CM4" s="1100"/>
      <c r="CN4" s="1174"/>
      <c r="CO4" s="1101" t="str">
        <f>"Forecast Revenue (Pt "&amp;'Model update'!$B$6&amp;")*(Qt " &amp;'Model update'!$B$6&amp;")"</f>
        <v>Forecast Revenue (Pt 2021-22)*(Qt 2021-22)</v>
      </c>
      <c r="CP4" s="1101"/>
      <c r="CQ4" s="1101"/>
      <c r="CR4" s="1101"/>
      <c r="CS4" s="1101"/>
      <c r="CT4" s="1101"/>
      <c r="CU4" s="1101"/>
      <c r="CV4" s="1101"/>
      <c r="CW4" s="1101"/>
      <c r="CX4" s="1101"/>
      <c r="CY4" s="1102"/>
      <c r="CZ4" s="1102"/>
      <c r="DA4" s="1102"/>
      <c r="DB4" s="1102"/>
      <c r="DC4" s="1102"/>
      <c r="DD4" s="1102"/>
      <c r="DE4" s="1102"/>
      <c r="DF4" s="1102"/>
      <c r="DG4" s="1102"/>
      <c r="DH4" s="1100"/>
      <c r="DI4" s="1102"/>
      <c r="DJ4" s="1102"/>
      <c r="DK4" s="1100"/>
      <c r="DL4" s="1100"/>
      <c r="DM4" s="1100"/>
      <c r="DN4" s="1100"/>
      <c r="DO4" s="1100"/>
      <c r="DQ4" s="1101" t="str">
        <f>"Forecast Revenue (Pt "&amp;'Model update'!B8&amp;")*(Qt " &amp;'Model update'!$B$6&amp;")"</f>
        <v>Forecast Revenue (Pt 2020-21)*(Qt 2021-22)</v>
      </c>
    </row>
    <row r="5" spans="1:147" ht="52.8">
      <c r="B5" s="1103" t="str">
        <f>Prop2021_DUOSTariffs!B5</f>
        <v>Proposed tariff</v>
      </c>
      <c r="C5" s="1103" t="str">
        <f>Prop2021_DUOSTariffs!C5</f>
        <v>Existing tariff</v>
      </c>
      <c r="D5" s="1104" t="str">
        <f>Prop2021_DUOSTariffs!D5</f>
        <v>Tariff Class</v>
      </c>
      <c r="E5" s="1105" t="str">
        <f>Prop2021_DUOSTariffs!E5</f>
        <v>Customer class</v>
      </c>
      <c r="F5" s="1105" t="str">
        <f>Prop2021_DUOSTariffs!F5</f>
        <v>Region</v>
      </c>
      <c r="G5" s="1105" t="str">
        <f>Prop2021_DUOSTariffs!G5</f>
        <v>Tariff Class/Tariff description</v>
      </c>
      <c r="H5" s="1105" t="str">
        <f>Prop2021_DUOSTariffs!H5</f>
        <v>Category</v>
      </c>
      <c r="I5" s="1174"/>
      <c r="J5" s="1174"/>
      <c r="K5" s="1106" t="str">
        <f>Prop2021_DUOSTariffs!K5</f>
        <v>Fixed Charge</v>
      </c>
      <c r="L5" s="1107" t="str">
        <f>Prop2021_DUOSTariffs!L5</f>
        <v>Band1 Charge</v>
      </c>
      <c r="M5" s="1107" t="str">
        <f>Prop2021_DUOSTariffs!M5</f>
        <v>Band2 Charge</v>
      </c>
      <c r="N5" s="1107" t="str">
        <f>Prop2021_DUOSTariffs!N5</f>
        <v>Band3 Charge</v>
      </c>
      <c r="O5" s="1107" t="str">
        <f>Prop2021_DUOSTariffs!O5</f>
        <v>Band4 Charge</v>
      </c>
      <c r="P5" s="1107" t="str">
        <f>Prop2021_DUOSTariffs!P5</f>
        <v>Band5 Charge</v>
      </c>
      <c r="Q5" s="1107" t="str">
        <f>Prop2021_DUOSTariffs!Q5</f>
        <v>CAV Charge</v>
      </c>
      <c r="R5" s="1107" t="str">
        <f>Prop2021_DUOSTariffs!R5</f>
        <v>NCCAV Charge</v>
      </c>
      <c r="S5" s="1107" t="str">
        <f>Prop2021_DUOSTariffs!S5</f>
        <v>Connection Unit Charge</v>
      </c>
      <c r="T5" s="1108" t="str">
        <f>Prop2021_DUOSTariffs!T5</f>
        <v>Capacity Charge</v>
      </c>
      <c r="U5" s="1108" t="str">
        <f>Prop2021_DUOSTariffs!U5</f>
        <v>Demand Charge kVA</v>
      </c>
      <c r="V5" s="1108" t="str">
        <f>Prop2021_DUOSTariffs!V5</f>
        <v>Peak Demand Charge kVA</v>
      </c>
      <c r="W5" s="1108" t="str">
        <f>Prop2021_DUOSTariffs!W5</f>
        <v>Excess Demand Charge</v>
      </c>
      <c r="X5" s="1108" t="str">
        <f>Prop2021_DUOSTariffs!X5</f>
        <v>Demand Charge kW</v>
      </c>
      <c r="Y5" s="1108" t="str">
        <f>Prop2021_DUOSTariffs!Y5</f>
        <v>Peak Demand Charge kW</v>
      </c>
      <c r="Z5" s="1108" t="str">
        <f>Prop2021_DUOSTariffs!Z5</f>
        <v>Off Peak Demand Charge kW</v>
      </c>
      <c r="AA5" s="1108" t="str">
        <f>Prop2021_DUOSTariffs!AA5</f>
        <v xml:space="preserve"> Location
</v>
      </c>
      <c r="AB5" s="1108" t="str">
        <f>Prop2021_DUOSTariffs!AB5</f>
        <v>General Charge</v>
      </c>
      <c r="AC5" s="1108" t="str">
        <f>Prop2021_DUOSTariffs!AC5</f>
        <v>Common</v>
      </c>
      <c r="AD5" s="1110" t="str">
        <f>Prop2021_DUOSTariffs!AD5</f>
        <v>Volume Charge</v>
      </c>
      <c r="AE5" s="1109" t="str">
        <f>Prop2021_DUOSTariffs!AE5</f>
        <v>Volume Peak Charge</v>
      </c>
      <c r="AF5" s="1109" t="str">
        <f>Prop2021_DUOSTariffs!AF5</f>
        <v>Volume Off Peak Charge</v>
      </c>
      <c r="AG5" s="1109" t="str">
        <f>Prop2021_DUOSTariffs!AG5</f>
        <v>Volume Shoulder Charge</v>
      </c>
      <c r="AH5" s="1109" t="str">
        <f>Prop2021_DUOSTariffs!AH5</f>
        <v>Volume Evening Charge</v>
      </c>
      <c r="AI5" s="1109" t="str">
        <f>Prop2021_DUOSTariffs!AI5</f>
        <v>Volume Overnight Charge</v>
      </c>
      <c r="AJ5" s="1109" t="str">
        <f>Prop2021_DUOSTariffs!AJ5</f>
        <v>Volume Day Charge</v>
      </c>
      <c r="AK5" s="1174"/>
      <c r="AL5" s="1174"/>
      <c r="AM5" s="1106" t="str">
        <f>Prop2021_DUOSTariffs!AM5</f>
        <v>Fixed Charge</v>
      </c>
      <c r="AN5" s="1107" t="str">
        <f>Prop2021_DUOSTariffs!AN5</f>
        <v>Band1 Charge</v>
      </c>
      <c r="AO5" s="1107" t="str">
        <f>Prop2021_DUOSTariffs!AO5</f>
        <v>Band2 Charge</v>
      </c>
      <c r="AP5" s="1107" t="str">
        <f>Prop2021_DUOSTariffs!AP5</f>
        <v>Band3 Charge</v>
      </c>
      <c r="AQ5" s="1107" t="str">
        <f>Prop2021_DUOSTariffs!AQ5</f>
        <v>Band4 Charge</v>
      </c>
      <c r="AR5" s="1107" t="str">
        <f>Prop2021_DUOSTariffs!AR5</f>
        <v>Band5 Charge</v>
      </c>
      <c r="AS5" s="1107" t="str">
        <f>Prop2021_DUOSTariffs!AS5</f>
        <v>CAV Charge</v>
      </c>
      <c r="AT5" s="1107" t="str">
        <f>Prop2021_DUOSTariffs!AT5</f>
        <v>NCCAV Charge</v>
      </c>
      <c r="AU5" s="1109" t="str">
        <f>Prop2021_DUOSTariffs!AU5</f>
        <v>Connection Unit Charge</v>
      </c>
      <c r="AV5" s="1108" t="str">
        <f>Prop2021_DUOSTariffs!AV5</f>
        <v>Capacity Charge</v>
      </c>
      <c r="AW5" s="1108" t="str">
        <f>Prop2021_DUOSTariffs!AW5</f>
        <v>Demand Charge kVA</v>
      </c>
      <c r="AX5" s="1108" t="str">
        <f>Prop2021_DUOSTariffs!AX5</f>
        <v>Peak Demand Charge kVA</v>
      </c>
      <c r="AY5" s="1108" t="str">
        <f>Prop2021_DUOSTariffs!AY5</f>
        <v>Excess Demand Charge</v>
      </c>
      <c r="AZ5" s="1108" t="str">
        <f>Prop2021_DUOSTariffs!AZ5</f>
        <v>Demand Charge kW</v>
      </c>
      <c r="BA5" s="1108" t="str">
        <f>Prop2021_DUOSTariffs!BA5</f>
        <v>Peak Demand Charge kW</v>
      </c>
      <c r="BB5" s="1108" t="str">
        <f>Prop2021_DUOSTariffs!BB5</f>
        <v>Off Peak Demand Charge kW</v>
      </c>
      <c r="BC5" s="1108" t="str">
        <f>Prop2021_DUOSTariffs!BC5</f>
        <v xml:space="preserve"> Location
</v>
      </c>
      <c r="BD5" s="1108" t="str">
        <f>Prop2021_DUOSTariffs!BD5</f>
        <v>General Charge</v>
      </c>
      <c r="BE5" s="1108" t="str">
        <f>Prop2021_DUOSTariffs!BE5</f>
        <v>Common</v>
      </c>
      <c r="BF5" s="1110" t="str">
        <f>Prop2021_DUOSTariffs!BF5</f>
        <v>Volume Charge</v>
      </c>
      <c r="BG5" s="1109" t="str">
        <f>Prop2021_DUOSTariffs!BG5</f>
        <v>Volume Peak Charge</v>
      </c>
      <c r="BH5" s="1109" t="str">
        <f>Prop2021_DUOSTariffs!BH5</f>
        <v>Volume Off Peak Charge</v>
      </c>
      <c r="BI5" s="1109" t="str">
        <f>Prop2021_DUOSTariffs!BI5</f>
        <v>Volume Shoulder Charge</v>
      </c>
      <c r="BJ5" s="1109" t="str">
        <f>Prop2021_DUOSTariffs!BJ5</f>
        <v>Volume Evening Charge</v>
      </c>
      <c r="BK5" s="1109" t="str">
        <f>Prop2021_DUOSTariffs!BK5</f>
        <v>Volume Overnight Charge</v>
      </c>
      <c r="BL5" s="1109" t="str">
        <f>Prop2021_DUOSTariffs!BL5</f>
        <v>Volume Day Charge</v>
      </c>
      <c r="BM5" s="1174"/>
      <c r="BN5" s="1106" t="str">
        <f>Prop2021_DUOSTariffs!BN5</f>
        <v>Fixed Charge</v>
      </c>
      <c r="BO5" s="1107" t="str">
        <f>Prop2021_DUOSTariffs!BO5</f>
        <v>Band1 Charge</v>
      </c>
      <c r="BP5" s="1107" t="str">
        <f>Prop2021_DUOSTariffs!BP5</f>
        <v>Band2 Charge</v>
      </c>
      <c r="BQ5" s="1107" t="str">
        <f>Prop2021_DUOSTariffs!BQ5</f>
        <v>Band3 Charge</v>
      </c>
      <c r="BR5" s="1107" t="str">
        <f>Prop2021_DUOSTariffs!BR5</f>
        <v>Band4 Charge</v>
      </c>
      <c r="BS5" s="1107" t="str">
        <f>Prop2021_DUOSTariffs!BS5</f>
        <v>Band5 Charge</v>
      </c>
      <c r="BT5" s="1107" t="str">
        <f>Prop2021_DUOSTariffs!BT5</f>
        <v>CAV Charge</v>
      </c>
      <c r="BU5" s="1107" t="str">
        <f>Prop2021_DUOSTariffs!BU5</f>
        <v>NCCAV Charge</v>
      </c>
      <c r="BV5" s="1663" t="str">
        <f>Prop2021_DUOSTariffs!BV5</f>
        <v>Connection Unit Charge</v>
      </c>
      <c r="BW5" s="1108" t="str">
        <f>Prop2021_DUOSTariffs!BW5</f>
        <v>Capacity Charge</v>
      </c>
      <c r="BX5" s="1108" t="str">
        <f>Prop2021_DUOSTariffs!BX5</f>
        <v>Demand Charge kVA</v>
      </c>
      <c r="BY5" s="1108" t="str">
        <f>Prop2021_DUOSTariffs!BY5</f>
        <v>Peak Demand Charge kVA</v>
      </c>
      <c r="BZ5" s="1108" t="str">
        <f>Prop2021_DUOSTariffs!BZ5</f>
        <v>Excess Demand Charge</v>
      </c>
      <c r="CA5" s="1108" t="str">
        <f>Prop2021_DUOSTariffs!CA5</f>
        <v>Demand Charge kW</v>
      </c>
      <c r="CB5" s="1108" t="str">
        <f>Prop2021_DUOSTariffs!CB5</f>
        <v>Peak Demand Charge kW</v>
      </c>
      <c r="CC5" s="1108" t="str">
        <f>Prop2021_DUOSTariffs!CC5</f>
        <v>Off Peak Demand Charge kW</v>
      </c>
      <c r="CD5" s="1108" t="str">
        <f>Prop2021_DUOSTariffs!CD5</f>
        <v xml:space="preserve"> Location
</v>
      </c>
      <c r="CE5" s="1108" t="str">
        <f>Prop2021_DUOSTariffs!CE5</f>
        <v>General Charge</v>
      </c>
      <c r="CF5" s="1108" t="str">
        <f>Prop2021_DUOSTariffs!CF5</f>
        <v>Common</v>
      </c>
      <c r="CG5" s="1112" t="str">
        <f>Prop2021_DUOSTariffs!CG5</f>
        <v>Volume Charge</v>
      </c>
      <c r="CH5" s="1108" t="str">
        <f>Prop2021_DUOSTariffs!CH5</f>
        <v>Volume Peak Charge</v>
      </c>
      <c r="CI5" s="1108" t="str">
        <f>Prop2021_DUOSTariffs!CI5</f>
        <v>Volume Off Peak Charge</v>
      </c>
      <c r="CJ5" s="1108" t="str">
        <f>Prop2021_DUOSTariffs!CJ5</f>
        <v>Volume Shoulder Charge</v>
      </c>
      <c r="CK5" s="1107" t="str">
        <f>Prop2021_DUOSTariffs!CK5</f>
        <v>Volume Evening Charge</v>
      </c>
      <c r="CL5" s="1108" t="str">
        <f>Prop2021_DUOSTariffs!CL5</f>
        <v>Volume Overnight Charge</v>
      </c>
      <c r="CM5" s="1111" t="str">
        <f>Prop2021_DUOSTariffs!CM5</f>
        <v>Volume Day Charge</v>
      </c>
      <c r="CN5" s="1174"/>
      <c r="CO5" s="1113" t="str">
        <f>Prop2021_DUOSTariffs!CO5</f>
        <v>Fixed Charge</v>
      </c>
      <c r="CP5" s="1280" t="str">
        <f>Prop2021_DUOSTariffs!CP5</f>
        <v>Band1 Charge</v>
      </c>
      <c r="CQ5" s="1113" t="str">
        <f>Prop2021_DUOSTariffs!CQ5</f>
        <v>Band2 Charge</v>
      </c>
      <c r="CR5" s="1113" t="str">
        <f>Prop2021_DUOSTariffs!CR5</f>
        <v>Band3 Charge</v>
      </c>
      <c r="CS5" s="1113" t="str">
        <f>Prop2021_DUOSTariffs!CS5</f>
        <v>Band4 Charge</v>
      </c>
      <c r="CT5" s="1113" t="str">
        <f>Prop2021_DUOSTariffs!CT5</f>
        <v>Band5 Charge</v>
      </c>
      <c r="CU5" s="1280" t="str">
        <f>Prop2021_DUOSTariffs!CU5</f>
        <v>CAV Charge</v>
      </c>
      <c r="CV5" s="1280" t="str">
        <f>Prop2021_DUOSTariffs!CV5</f>
        <v>NCCAV Charge</v>
      </c>
      <c r="CW5" s="1664" t="str">
        <f>Prop2021_DUOSTariffs!CW5</f>
        <v>Connection Unit Charge</v>
      </c>
      <c r="CX5" s="1113" t="str">
        <f>Prop2021_DUOSTariffs!CX5</f>
        <v>Capacity Charge</v>
      </c>
      <c r="CY5" s="1113" t="str">
        <f>Prop2021_DUOSTariffs!CY5</f>
        <v>Demand Charge kVA</v>
      </c>
      <c r="CZ5" s="1113" t="str">
        <f>Prop2021_DUOSTariffs!CZ5</f>
        <v>Peak Demand Charge kVA</v>
      </c>
      <c r="DA5" s="1113" t="str">
        <f>Prop2021_DUOSTariffs!DA5</f>
        <v>Excess Demand Charge</v>
      </c>
      <c r="DB5" s="1113" t="str">
        <f>Prop2021_DUOSTariffs!DB5</f>
        <v>Demand Charge kW</v>
      </c>
      <c r="DC5" s="1113" t="str">
        <f>Prop2021_DUOSTariffs!DC5</f>
        <v>Peak Demand Charge kW</v>
      </c>
      <c r="DD5" s="1113" t="str">
        <f>Prop2021_DUOSTariffs!DD5</f>
        <v>Off Peak Demand Charge kW</v>
      </c>
      <c r="DE5" s="1113" t="str">
        <f>Prop2021_DUOSTariffs!DE5</f>
        <v xml:space="preserve"> Location
</v>
      </c>
      <c r="DF5" s="1113" t="str">
        <f>Prop2021_DUOSTariffs!DF5</f>
        <v>General Charge</v>
      </c>
      <c r="DG5" s="1113" t="str">
        <f>Prop2021_DUOSTariffs!DG5</f>
        <v>Common</v>
      </c>
      <c r="DH5" s="1113" t="str">
        <f>Prop2021_DUOSTariffs!DH5</f>
        <v>Volume Charge</v>
      </c>
      <c r="DI5" s="1113" t="str">
        <f>Prop2021_DUOSTariffs!DI5</f>
        <v>Volume Peak Charge</v>
      </c>
      <c r="DJ5" s="1113" t="str">
        <f>Prop2021_DUOSTariffs!DJ5</f>
        <v>Volume Off Peak Charge</v>
      </c>
      <c r="DK5" s="1113" t="str">
        <f>Prop2021_DUOSTariffs!DK5</f>
        <v>Volume Shoulder Charge</v>
      </c>
      <c r="DL5" s="1280" t="str">
        <f>Prop2021_DUOSTariffs!DL5</f>
        <v>Volume Evening Charge</v>
      </c>
      <c r="DM5" s="1113" t="str">
        <f>Prop2021_DUOSTariffs!DM5</f>
        <v>Volume Overnight Charge</v>
      </c>
      <c r="DN5" s="1113" t="str">
        <f>Prop2021_DUOSTariffs!DN5</f>
        <v>Volume Day Charge</v>
      </c>
      <c r="DO5" s="1281" t="s">
        <v>233</v>
      </c>
      <c r="DQ5" s="1113" t="str">
        <f>Prop2021_DUOSTariffs!DQ5</f>
        <v>Fixed Charge</v>
      </c>
      <c r="DR5" s="1280" t="str">
        <f>Prop2021_DUOSTariffs!DR5</f>
        <v>Band1 Charge</v>
      </c>
      <c r="DS5" s="1113" t="str">
        <f>Prop2021_DUOSTariffs!DS5</f>
        <v>Band2 Charge</v>
      </c>
      <c r="DT5" s="1113" t="str">
        <f>Prop2021_DUOSTariffs!DT5</f>
        <v>Band3 Charge</v>
      </c>
      <c r="DU5" s="1113" t="str">
        <f>Prop2021_DUOSTariffs!DU5</f>
        <v>Band4 Charge</v>
      </c>
      <c r="DV5" s="1113" t="str">
        <f>Prop2021_DUOSTariffs!DV5</f>
        <v>Band5 Charge</v>
      </c>
      <c r="DW5" s="1280" t="str">
        <f>Prop2021_DUOSTariffs!DW5</f>
        <v>CAV Charge</v>
      </c>
      <c r="DX5" s="1280" t="str">
        <f>Prop2021_DUOSTariffs!DX5</f>
        <v>NCCAV Charge</v>
      </c>
      <c r="DY5" s="1664" t="str">
        <f>Prop2021_DUOSTariffs!DY5</f>
        <v>Connection Unit Charge</v>
      </c>
      <c r="DZ5" s="1113" t="str">
        <f>Prop2021_DUOSTariffs!DZ5</f>
        <v>Capacity Charge</v>
      </c>
      <c r="EA5" s="1113" t="str">
        <f>Prop2021_DUOSTariffs!EA5</f>
        <v>Demand Charge kVA</v>
      </c>
      <c r="EB5" s="1113" t="str">
        <f>Prop2021_DUOSTariffs!EB5</f>
        <v>Peak Demand Charge kVA</v>
      </c>
      <c r="EC5" s="1113" t="str">
        <f>Prop2021_DUOSTariffs!EC5</f>
        <v>Excess Demand Charge</v>
      </c>
      <c r="ED5" s="1113" t="str">
        <f>Prop2021_DUOSTariffs!ED5</f>
        <v>Demand Charge kW</v>
      </c>
      <c r="EE5" s="1113" t="str">
        <f>Prop2021_DUOSTariffs!EE5</f>
        <v>Peak Demand Charge kW</v>
      </c>
      <c r="EF5" s="1113" t="str">
        <f>Prop2021_DUOSTariffs!EF5</f>
        <v>Off Peak Demand Charge kW</v>
      </c>
      <c r="EG5" s="1113" t="str">
        <f>Prop2021_DUOSTariffs!EG5</f>
        <v xml:space="preserve"> Location
</v>
      </c>
      <c r="EH5" s="1113" t="str">
        <f>Prop2021_DUOSTariffs!EH5</f>
        <v>General Charge</v>
      </c>
      <c r="EI5" s="1113" t="str">
        <f>Prop2021_DUOSTariffs!EI5</f>
        <v>Common</v>
      </c>
      <c r="EJ5" s="1113" t="str">
        <f>Prop2021_DUOSTariffs!EJ5</f>
        <v>Volume Charge</v>
      </c>
      <c r="EK5" s="1113" t="str">
        <f>Prop2021_DUOSTariffs!EK5</f>
        <v>Volume Peak Charge</v>
      </c>
      <c r="EL5" s="1113" t="str">
        <f>Prop2021_DUOSTariffs!EL5</f>
        <v>Volume Off Peak Charge</v>
      </c>
      <c r="EM5" s="1113" t="str">
        <f>Prop2021_DUOSTariffs!EM5</f>
        <v>Volume Shoulder Charge</v>
      </c>
      <c r="EN5" s="1280" t="str">
        <f>Prop2021_DUOSTariffs!EN5</f>
        <v>Volume Evening Charge</v>
      </c>
      <c r="EO5" s="1113" t="str">
        <f>Prop2021_DUOSTariffs!EO5</f>
        <v>Volume Overnight Charge</v>
      </c>
      <c r="EP5" s="1113" t="str">
        <f>Prop2021_DUOSTariffs!EP5</f>
        <v>Volume Day Charge</v>
      </c>
      <c r="EQ5" s="1281" t="s">
        <v>233</v>
      </c>
    </row>
    <row r="6" spans="1:147" s="1163" customFormat="1">
      <c r="A6" s="1095"/>
      <c r="B6" s="1177"/>
      <c r="C6" s="1177"/>
      <c r="D6" s="1178"/>
      <c r="E6" s="1179"/>
      <c r="F6" s="1179"/>
      <c r="G6" s="1179"/>
      <c r="H6" s="1179"/>
      <c r="I6" s="1199"/>
      <c r="J6" s="1199"/>
      <c r="K6" s="1168" t="str">
        <f>Prop2021_DUOSTariffs!K6</f>
        <v>Rate</v>
      </c>
      <c r="L6" s="1164" t="str">
        <f>Prop2021_DUOSTariffs!L6</f>
        <v>Rate</v>
      </c>
      <c r="M6" s="1164" t="str">
        <f>Prop2021_DUOSTariffs!M6</f>
        <v>Rate</v>
      </c>
      <c r="N6" s="1164" t="str">
        <f>Prop2021_DUOSTariffs!N6</f>
        <v>Rate</v>
      </c>
      <c r="O6" s="1164" t="str">
        <f>Prop2021_DUOSTariffs!O6</f>
        <v>Rate</v>
      </c>
      <c r="P6" s="1164" t="str">
        <f>Prop2021_DUOSTariffs!P6</f>
        <v>Rate</v>
      </c>
      <c r="Q6" s="1164" t="str">
        <f>Prop2021_DUOSTariffs!Q6</f>
        <v>Rate</v>
      </c>
      <c r="R6" s="1164" t="str">
        <f>Prop2021_DUOSTariffs!R6</f>
        <v>Rate</v>
      </c>
      <c r="S6" s="1165" t="str">
        <f>Prop2021_DUOSTariffs!S6</f>
        <v>Rate</v>
      </c>
      <c r="T6" s="1165" t="str">
        <f>Prop2021_DUOSTariffs!T6</f>
        <v>Rate</v>
      </c>
      <c r="U6" s="1165" t="str">
        <f>Prop2021_DUOSTariffs!U6</f>
        <v>Rate</v>
      </c>
      <c r="V6" s="1164" t="str">
        <f>Prop2021_DUOSTariffs!V6</f>
        <v>Rate</v>
      </c>
      <c r="W6" s="1165" t="str">
        <f>Prop2021_DUOSTariffs!W6</f>
        <v>Rate</v>
      </c>
      <c r="X6" s="1165" t="str">
        <f>Prop2021_DUOSTariffs!X6</f>
        <v>Rate</v>
      </c>
      <c r="Y6" s="1165" t="str">
        <f>Prop2021_DUOSTariffs!Y6</f>
        <v>Rate</v>
      </c>
      <c r="Z6" s="1165" t="str">
        <f>Prop2021_DUOSTariffs!Z6</f>
        <v>Rate</v>
      </c>
      <c r="AA6" s="1165" t="str">
        <f>Prop2021_DUOSTariffs!AA6</f>
        <v>Rate</v>
      </c>
      <c r="AB6" s="1165" t="str">
        <f>Prop2021_DUOSTariffs!AB6</f>
        <v>Rate</v>
      </c>
      <c r="AC6" s="1165" t="str">
        <f>Prop2021_DUOSTariffs!AC6</f>
        <v>Rate</v>
      </c>
      <c r="AD6" s="1167" t="str">
        <f>Prop2021_DUOSTariffs!AD6</f>
        <v>Rate</v>
      </c>
      <c r="AE6" s="1165" t="str">
        <f>Prop2021_DUOSTariffs!AE6</f>
        <v>Rate</v>
      </c>
      <c r="AF6" s="1165" t="str">
        <f>Prop2021_DUOSTariffs!AF6</f>
        <v>Rate</v>
      </c>
      <c r="AG6" s="1165" t="str">
        <f>Prop2021_DUOSTariffs!AG6</f>
        <v>Rate</v>
      </c>
      <c r="AH6" s="1165" t="str">
        <f>Prop2021_DUOSTariffs!AH6</f>
        <v>Rate</v>
      </c>
      <c r="AI6" s="1165" t="str">
        <f>Prop2021_DUOSTariffs!AI6</f>
        <v>Rate</v>
      </c>
      <c r="AJ6" s="1165" t="str">
        <f>Prop2021_DUOSTariffs!AJ6</f>
        <v>Rate</v>
      </c>
      <c r="AK6" s="1199"/>
      <c r="AL6" s="1199"/>
      <c r="AM6" s="1168" t="str">
        <f>Prop2021_DUOSTariffs!AM6</f>
        <v>Rate</v>
      </c>
      <c r="AN6" s="1164" t="str">
        <f>Prop2021_DUOSTariffs!AN6</f>
        <v>Rate</v>
      </c>
      <c r="AO6" s="1164" t="str">
        <f>Prop2021_DUOSTariffs!AO6</f>
        <v>Rate</v>
      </c>
      <c r="AP6" s="1164" t="str">
        <f>Prop2021_DUOSTariffs!AP6</f>
        <v>Rate</v>
      </c>
      <c r="AQ6" s="1164" t="str">
        <f>Prop2021_DUOSTariffs!AQ6</f>
        <v>Rate</v>
      </c>
      <c r="AR6" s="1164" t="str">
        <f>Prop2021_DUOSTariffs!AR6</f>
        <v>Rate</v>
      </c>
      <c r="AS6" s="1164" t="str">
        <f>Prop2021_DUOSTariffs!AS6</f>
        <v>Rate</v>
      </c>
      <c r="AT6" s="1164" t="str">
        <f>Prop2021_DUOSTariffs!AT6</f>
        <v>Rate</v>
      </c>
      <c r="AU6" s="1165" t="str">
        <f>Prop2021_DUOSTariffs!AU6</f>
        <v>Rate</v>
      </c>
      <c r="AV6" s="1165" t="str">
        <f>Prop2021_DUOSTariffs!AV6</f>
        <v>Rate</v>
      </c>
      <c r="AW6" s="1165" t="str">
        <f>Prop2021_DUOSTariffs!AW6</f>
        <v>Rate</v>
      </c>
      <c r="AX6" s="1164" t="str">
        <f>Prop2021_DUOSTariffs!AX6</f>
        <v>Rate</v>
      </c>
      <c r="AY6" s="1165" t="str">
        <f>Prop2021_DUOSTariffs!AY6</f>
        <v>Rate</v>
      </c>
      <c r="AZ6" s="1165" t="str">
        <f>Prop2021_DUOSTariffs!AZ6</f>
        <v>Rate</v>
      </c>
      <c r="BA6" s="1165" t="str">
        <f>Prop2021_DUOSTariffs!BA6</f>
        <v>Rate</v>
      </c>
      <c r="BB6" s="1165" t="str">
        <f>Prop2021_DUOSTariffs!BB6</f>
        <v>Rate</v>
      </c>
      <c r="BC6" s="1165" t="str">
        <f>Prop2021_DUOSTariffs!BC6</f>
        <v>Rate</v>
      </c>
      <c r="BD6" s="1165" t="str">
        <f>Prop2021_DUOSTariffs!BD6</f>
        <v>Rate</v>
      </c>
      <c r="BE6" s="1165" t="str">
        <f>Prop2021_DUOSTariffs!BE6</f>
        <v>Rate</v>
      </c>
      <c r="BF6" s="1167" t="str">
        <f>Prop2021_DUOSTariffs!BF6</f>
        <v>Rate</v>
      </c>
      <c r="BG6" s="1165" t="str">
        <f>Prop2021_DUOSTariffs!BG6</f>
        <v>Rate</v>
      </c>
      <c r="BH6" s="1165" t="str">
        <f>Prop2021_DUOSTariffs!BH6</f>
        <v>Rate</v>
      </c>
      <c r="BI6" s="1165" t="str">
        <f>Prop2021_DUOSTariffs!BI6</f>
        <v>Rate</v>
      </c>
      <c r="BJ6" s="1165" t="str">
        <f>Prop2021_DUOSTariffs!BJ6</f>
        <v>Rate</v>
      </c>
      <c r="BK6" s="1165" t="str">
        <f>Prop2021_DUOSTariffs!BK6</f>
        <v>Rate</v>
      </c>
      <c r="BL6" s="1165" t="str">
        <f>Prop2021_DUOSTariffs!BL6</f>
        <v>Rate</v>
      </c>
      <c r="BM6" s="1199"/>
      <c r="BN6" s="1168" t="str">
        <f>Prop2021_DUOSTariffs!BN6</f>
        <v>Quantity</v>
      </c>
      <c r="BO6" s="1164" t="str">
        <f>Prop2021_DUOSTariffs!BO6</f>
        <v>Quantity</v>
      </c>
      <c r="BP6" s="1164" t="str">
        <f>Prop2021_DUOSTariffs!BP6</f>
        <v>Quantity</v>
      </c>
      <c r="BQ6" s="1164" t="str">
        <f>Prop2021_DUOSTariffs!BQ6</f>
        <v>Quantity</v>
      </c>
      <c r="BR6" s="1164" t="str">
        <f>Prop2021_DUOSTariffs!BR6</f>
        <v>Quantity</v>
      </c>
      <c r="BS6" s="1164" t="str">
        <f>Prop2021_DUOSTariffs!BS6</f>
        <v>Quantity</v>
      </c>
      <c r="BT6" s="1164" t="str">
        <f>Prop2021_DUOSTariffs!BT6</f>
        <v>Quantity</v>
      </c>
      <c r="BU6" s="1164" t="str">
        <f>Prop2021_DUOSTariffs!BU6</f>
        <v>Quantity</v>
      </c>
      <c r="BV6" s="1164" t="str">
        <f>Prop2021_DUOSTariffs!BV6</f>
        <v>Quantity</v>
      </c>
      <c r="BW6" s="1164" t="str">
        <f>Prop2021_DUOSTariffs!BW6</f>
        <v>Quantity</v>
      </c>
      <c r="BX6" s="1164" t="str">
        <f>Prop2021_DUOSTariffs!BX6</f>
        <v>Quantity</v>
      </c>
      <c r="BY6" s="1165" t="str">
        <f>Prop2021_DUOSTariffs!BY6</f>
        <v>Quantity</v>
      </c>
      <c r="BZ6" s="1165" t="str">
        <f>Prop2021_DUOSTariffs!BZ6</f>
        <v>Quantity</v>
      </c>
      <c r="CA6" s="1165" t="str">
        <f>Prop2021_DUOSTariffs!CA6</f>
        <v>Quantity</v>
      </c>
      <c r="CB6" s="1165" t="str">
        <f>Prop2021_DUOSTariffs!CB6</f>
        <v>Quantity</v>
      </c>
      <c r="CC6" s="1165" t="str">
        <f>Prop2021_DUOSTariffs!CC6</f>
        <v>Quantity</v>
      </c>
      <c r="CD6" s="1165" t="str">
        <f>Prop2021_DUOSTariffs!CD6</f>
        <v>Quantity</v>
      </c>
      <c r="CE6" s="1165" t="str">
        <f>Prop2021_DUOSTariffs!CE6</f>
        <v>Quantity</v>
      </c>
      <c r="CF6" s="1165" t="str">
        <f>Prop2021_DUOSTariffs!CF6</f>
        <v>Quantity</v>
      </c>
      <c r="CG6" s="1167" t="str">
        <f>Prop2021_DUOSTariffs!CG6</f>
        <v>Quantity</v>
      </c>
      <c r="CH6" s="1165" t="str">
        <f>Prop2021_DUOSTariffs!CH6</f>
        <v>Quantity</v>
      </c>
      <c r="CI6" s="1165" t="str">
        <f>Prop2021_DUOSTariffs!CI6</f>
        <v>Quantity</v>
      </c>
      <c r="CJ6" s="1165" t="str">
        <f>Prop2021_DUOSTariffs!CJ6</f>
        <v>Quantity</v>
      </c>
      <c r="CK6" s="1164" t="str">
        <f>Prop2021_DUOSTariffs!CK6</f>
        <v>Quantity</v>
      </c>
      <c r="CL6" s="1165" t="str">
        <f>Prop2021_DUOSTariffs!CL6</f>
        <v>Quantity</v>
      </c>
      <c r="CM6" s="1166" t="str">
        <f>Prop2021_DUOSTariffs!CM6</f>
        <v>Quantity</v>
      </c>
      <c r="CN6" s="1199"/>
      <c r="CO6" s="1165" t="str">
        <f>Prop2021_DUOSTariffs!CO6</f>
        <v>Revenue</v>
      </c>
      <c r="CP6" s="1164" t="str">
        <f>Prop2021_DUOSTariffs!CP6</f>
        <v>Revenue</v>
      </c>
      <c r="CQ6" s="1165" t="str">
        <f>Prop2021_DUOSTariffs!CQ6</f>
        <v>Revenue</v>
      </c>
      <c r="CR6" s="1165" t="str">
        <f>Prop2021_DUOSTariffs!CR6</f>
        <v>Revenue</v>
      </c>
      <c r="CS6" s="1165" t="str">
        <f>Prop2021_DUOSTariffs!CS6</f>
        <v>Revenue</v>
      </c>
      <c r="CT6" s="1165" t="str">
        <f>Prop2021_DUOSTariffs!CT6</f>
        <v>Revenue</v>
      </c>
      <c r="CU6" s="1164" t="str">
        <f>Prop2021_DUOSTariffs!CU6</f>
        <v>Revenue</v>
      </c>
      <c r="CV6" s="1165" t="str">
        <f>Prop2021_DUOSTariffs!CV6</f>
        <v>Revenue</v>
      </c>
      <c r="CW6" s="1164" t="str">
        <f>Prop2021_DUOSTariffs!CW6</f>
        <v>Revenue</v>
      </c>
      <c r="CX6" s="1165" t="str">
        <f>Prop2021_DUOSTariffs!CX6</f>
        <v>Revenue</v>
      </c>
      <c r="CY6" s="1282" t="str">
        <f>Prop2021_DUOSTariffs!CY6</f>
        <v>Revenue</v>
      </c>
      <c r="CZ6" s="1165" t="str">
        <f>Prop2021_DUOSTariffs!CZ6</f>
        <v>Revenue</v>
      </c>
      <c r="DA6" s="1165" t="str">
        <f>Prop2021_DUOSTariffs!DA6</f>
        <v>Revenue</v>
      </c>
      <c r="DB6" s="1165" t="str">
        <f>Prop2021_DUOSTariffs!DB6</f>
        <v>Revenue</v>
      </c>
      <c r="DC6" s="1165" t="str">
        <f>Prop2021_DUOSTariffs!DC6</f>
        <v>Revenue</v>
      </c>
      <c r="DD6" s="1165" t="str">
        <f>Prop2021_DUOSTariffs!DD6</f>
        <v>Revenue</v>
      </c>
      <c r="DE6" s="1165" t="str">
        <f>Prop2021_DUOSTariffs!DE6</f>
        <v>Revenue</v>
      </c>
      <c r="DF6" s="1165" t="str">
        <f>Prop2021_DUOSTariffs!DF6</f>
        <v>Revenue</v>
      </c>
      <c r="DG6" s="1165" t="str">
        <f>Prop2021_DUOSTariffs!DG6</f>
        <v>Revenue</v>
      </c>
      <c r="DH6" s="1282" t="str">
        <f>Prop2021_DUOSTariffs!DH6</f>
        <v>Revenue</v>
      </c>
      <c r="DI6" s="1165" t="str">
        <f>Prop2021_DUOSTariffs!DI6</f>
        <v>Revenue</v>
      </c>
      <c r="DJ6" s="1165" t="str">
        <f>Prop2021_DUOSTariffs!DJ6</f>
        <v>Revenue</v>
      </c>
      <c r="DK6" s="1165" t="str">
        <f>Prop2021_DUOSTariffs!DK6</f>
        <v>Revenue</v>
      </c>
      <c r="DL6" s="1164" t="str">
        <f>Prop2021_DUOSTariffs!DL6</f>
        <v>Revenue</v>
      </c>
      <c r="DM6" s="1165" t="str">
        <f>Prop2021_DUOSTariffs!DM6</f>
        <v>Revenue</v>
      </c>
      <c r="DN6" s="1282" t="str">
        <f>Prop2021_DUOSTariffs!DN6</f>
        <v>Revenue</v>
      </c>
      <c r="DO6" s="1240"/>
      <c r="DQ6" s="1165" t="str">
        <f>Prop2021_DUOSTariffs!DQ6</f>
        <v>Revenue</v>
      </c>
      <c r="DR6" s="1164" t="str">
        <f>Prop2021_DUOSTariffs!DR6</f>
        <v>Revenue</v>
      </c>
      <c r="DS6" s="1165" t="str">
        <f>Prop2021_DUOSTariffs!DS6</f>
        <v>Revenue</v>
      </c>
      <c r="DT6" s="1165" t="str">
        <f>Prop2021_DUOSTariffs!DT6</f>
        <v>Revenue</v>
      </c>
      <c r="DU6" s="1165" t="str">
        <f>Prop2021_DUOSTariffs!DU6</f>
        <v>Revenue</v>
      </c>
      <c r="DV6" s="1165" t="str">
        <f>Prop2021_DUOSTariffs!DV6</f>
        <v>Revenue</v>
      </c>
      <c r="DW6" s="1164" t="str">
        <f>Prop2021_DUOSTariffs!DW6</f>
        <v>Revenue</v>
      </c>
      <c r="DX6" s="1165" t="str">
        <f>Prop2021_DUOSTariffs!DX6</f>
        <v>Revenue</v>
      </c>
      <c r="DY6" s="1164" t="str">
        <f>Prop2021_DUOSTariffs!DY6</f>
        <v>Revenue</v>
      </c>
      <c r="DZ6" s="1165" t="str">
        <f>Prop2021_DUOSTariffs!DZ6</f>
        <v>Revenue</v>
      </c>
      <c r="EA6" s="1282" t="str">
        <f>Prop2021_DUOSTariffs!EA6</f>
        <v>Revenue</v>
      </c>
      <c r="EB6" s="1165" t="str">
        <f>Prop2021_DUOSTariffs!EB6</f>
        <v>Revenue</v>
      </c>
      <c r="EC6" s="1165" t="str">
        <f>Prop2021_DUOSTariffs!EC6</f>
        <v>Revenue</v>
      </c>
      <c r="ED6" s="1165" t="str">
        <f>Prop2021_DUOSTariffs!ED6</f>
        <v>Revenue</v>
      </c>
      <c r="EE6" s="1165" t="str">
        <f>Prop2021_DUOSTariffs!EE6</f>
        <v>Revenue</v>
      </c>
      <c r="EF6" s="1165" t="str">
        <f>Prop2021_DUOSTariffs!EF6</f>
        <v>Revenue</v>
      </c>
      <c r="EG6" s="1165" t="str">
        <f>Prop2021_DUOSTariffs!EG6</f>
        <v>Revenue</v>
      </c>
      <c r="EH6" s="1165" t="str">
        <f>Prop2021_DUOSTariffs!EH6</f>
        <v>Revenue</v>
      </c>
      <c r="EI6" s="1165" t="str">
        <f>Prop2021_DUOSTariffs!EI6</f>
        <v>Revenue</v>
      </c>
      <c r="EJ6" s="1282" t="str">
        <f>Prop2021_DUOSTariffs!EJ6</f>
        <v>Revenue</v>
      </c>
      <c r="EK6" s="1165" t="str">
        <f>Prop2021_DUOSTariffs!EK6</f>
        <v>Revenue</v>
      </c>
      <c r="EL6" s="1165" t="str">
        <f>Prop2021_DUOSTariffs!EL6</f>
        <v>Revenue</v>
      </c>
      <c r="EM6" s="1165" t="str">
        <f>Prop2021_DUOSTariffs!EM6</f>
        <v>Revenue</v>
      </c>
      <c r="EN6" s="1164" t="str">
        <f>Prop2021_DUOSTariffs!EN6</f>
        <v>Revenue</v>
      </c>
      <c r="EO6" s="1165" t="str">
        <f>Prop2021_DUOSTariffs!EO6</f>
        <v>Revenue</v>
      </c>
      <c r="EP6" s="1282" t="str">
        <f>Prop2021_DUOSTariffs!EP6</f>
        <v>Revenue</v>
      </c>
      <c r="EQ6" s="1240"/>
    </row>
    <row r="7" spans="1:147" s="1163" customFormat="1" ht="10.199999999999999">
      <c r="A7" s="1210"/>
      <c r="B7" s="1177"/>
      <c r="C7" s="1177"/>
      <c r="D7" s="1178"/>
      <c r="E7" s="1179"/>
      <c r="F7" s="1179"/>
      <c r="G7" s="1179"/>
      <c r="H7" s="1179"/>
      <c r="I7" s="1199"/>
      <c r="J7" s="1199"/>
      <c r="K7" s="1171" t="str">
        <f>Prop2021_DUOSTariffs!K7</f>
        <v>$/customer/day</v>
      </c>
      <c r="L7" s="1169" t="str">
        <f>Prop2021_DUOSTariffs!L7</f>
        <v>$/customer/day</v>
      </c>
      <c r="M7" s="1169" t="str">
        <f>Prop2021_DUOSTariffs!M7</f>
        <v>$/customer/day</v>
      </c>
      <c r="N7" s="1169" t="str">
        <f>Prop2021_DUOSTariffs!N7</f>
        <v>$/customer/day</v>
      </c>
      <c r="O7" s="1169" t="str">
        <f>Prop2021_DUOSTariffs!O7</f>
        <v>$/customer/day</v>
      </c>
      <c r="P7" s="1169" t="str">
        <f>Prop2021_DUOSTariffs!P7</f>
        <v>$/customer/day</v>
      </c>
      <c r="Q7" s="1169" t="str">
        <f>Prop2021_DUOSTariffs!Q7</f>
        <v>$/Day/$M- CAV</v>
      </c>
      <c r="R7" s="1169" t="str">
        <f>Prop2021_DUOSTariffs!R7</f>
        <v>$/Day/$M-NCAV</v>
      </c>
      <c r="S7" s="1172" t="str">
        <f>Prop2021_DUOSTariffs!S7</f>
        <v>$/customer/day</v>
      </c>
      <c r="T7" s="1172" t="str">
        <f>Prop2021_DUOSTariffs!T7</f>
        <v>$/kVA/month</v>
      </c>
      <c r="U7" s="1172" t="str">
        <f>Prop2021_DUOSTariffs!U7</f>
        <v>$/kVA/month</v>
      </c>
      <c r="V7" s="1169" t="str">
        <f>Prop2021_DUOSTariffs!V7</f>
        <v>$/kVA/month</v>
      </c>
      <c r="W7" s="1172" t="str">
        <f>Prop2021_DUOSTariffs!W7</f>
        <v>$/kVA/month</v>
      </c>
      <c r="X7" s="1172" t="str">
        <f>Prop2021_DUOSTariffs!X7</f>
        <v xml:space="preserve">
$/kW/Mth</v>
      </c>
      <c r="Y7" s="1172" t="str">
        <f>Prop2021_DUOSTariffs!Y7</f>
        <v xml:space="preserve">
$/kW/Mth</v>
      </c>
      <c r="Z7" s="1172" t="str">
        <f>Prop2021_DUOSTariffs!Z7</f>
        <v xml:space="preserve">
$/kW/Mth</v>
      </c>
      <c r="AA7" s="1172" t="str">
        <f>Prop2021_DUOSTariffs!AA7</f>
        <v xml:space="preserve">$/kW/Mth </v>
      </c>
      <c r="AB7" s="1172" t="str">
        <f>Prop2021_DUOSTariffs!AB7</f>
        <v>$/kWh</v>
      </c>
      <c r="AC7" s="1172" t="str">
        <f>Prop2021_DUOSTariffs!AC7</f>
        <v>$/kWh</v>
      </c>
      <c r="AD7" s="1244" t="str">
        <f>Prop2021_DUOSTariffs!AD7</f>
        <v>$/kWh</v>
      </c>
      <c r="AE7" s="1172" t="str">
        <f>Prop2021_DUOSTariffs!AE7</f>
        <v>$/kWh</v>
      </c>
      <c r="AF7" s="1172" t="str">
        <f>Prop2021_DUOSTariffs!AF7</f>
        <v>$/kWh</v>
      </c>
      <c r="AG7" s="1172" t="str">
        <f>Prop2021_DUOSTariffs!AG7</f>
        <v>$/kWh</v>
      </c>
      <c r="AH7" s="1172" t="str">
        <f>Prop2021_DUOSTariffs!AH7</f>
        <v>$/kWh</v>
      </c>
      <c r="AI7" s="1172" t="str">
        <f>Prop2021_DUOSTariffs!AI7</f>
        <v>$/kWh</v>
      </c>
      <c r="AJ7" s="1172" t="str">
        <f>Prop2021_DUOSTariffs!AJ7</f>
        <v>$/kWh</v>
      </c>
      <c r="AK7" s="1199"/>
      <c r="AL7" s="1199"/>
      <c r="AM7" s="1171" t="str">
        <f>Prop2021_DUOSTariffs!AM7</f>
        <v>$/customer/day</v>
      </c>
      <c r="AN7" s="1169" t="str">
        <f>Prop2021_DUOSTariffs!AN7</f>
        <v>$/customer/day</v>
      </c>
      <c r="AO7" s="1169" t="str">
        <f>Prop2021_DUOSTariffs!AO7</f>
        <v>$/customer/day</v>
      </c>
      <c r="AP7" s="1169" t="str">
        <f>Prop2021_DUOSTariffs!AP7</f>
        <v>$/customer/day</v>
      </c>
      <c r="AQ7" s="1169" t="str">
        <f>Prop2021_DUOSTariffs!AQ7</f>
        <v>$/customer/day</v>
      </c>
      <c r="AR7" s="1169" t="str">
        <f>Prop2021_DUOSTariffs!AR7</f>
        <v>$/customer/day</v>
      </c>
      <c r="AS7" s="1169" t="str">
        <f>Prop2021_DUOSTariffs!AS7</f>
        <v>$/Day/$M- CAV</v>
      </c>
      <c r="AT7" s="1169" t="str">
        <f>Prop2021_DUOSTariffs!AT7</f>
        <v>$/Day/$M-NCAV</v>
      </c>
      <c r="AU7" s="1172" t="str">
        <f>Prop2021_DUOSTariffs!AU7</f>
        <v>$/customer/day</v>
      </c>
      <c r="AV7" s="1172" t="str">
        <f>Prop2021_DUOSTariffs!AV7</f>
        <v>$/kVA/month</v>
      </c>
      <c r="AW7" s="1172" t="str">
        <f>Prop2021_DUOSTariffs!AW7</f>
        <v>$/kVA/month</v>
      </c>
      <c r="AX7" s="1169" t="str">
        <f>Prop2021_DUOSTariffs!AX7</f>
        <v>$/kVA/month</v>
      </c>
      <c r="AY7" s="1172" t="str">
        <f>Prop2021_DUOSTariffs!AY7</f>
        <v>$/kVA/month</v>
      </c>
      <c r="AZ7" s="1172" t="str">
        <f>Prop2021_DUOSTariffs!AZ7</f>
        <v xml:space="preserve">
$/kW/Mth</v>
      </c>
      <c r="BA7" s="1172" t="str">
        <f>Prop2021_DUOSTariffs!BA7</f>
        <v xml:space="preserve">
$/kW/Mth</v>
      </c>
      <c r="BB7" s="1172" t="str">
        <f>Prop2021_DUOSTariffs!BB7</f>
        <v xml:space="preserve">
$/kW/Mth</v>
      </c>
      <c r="BC7" s="1172" t="str">
        <f>Prop2021_DUOSTariffs!BC7</f>
        <v xml:space="preserve">$/kW/Mth </v>
      </c>
      <c r="BD7" s="1172" t="str">
        <f>Prop2021_DUOSTariffs!BD7</f>
        <v>$/kWh</v>
      </c>
      <c r="BE7" s="1172" t="str">
        <f>Prop2021_DUOSTariffs!BE7</f>
        <v>$/kWh</v>
      </c>
      <c r="BF7" s="1244" t="str">
        <f>Prop2021_DUOSTariffs!BF7</f>
        <v>$/kWh</v>
      </c>
      <c r="BG7" s="1172" t="str">
        <f>Prop2021_DUOSTariffs!BG7</f>
        <v>$/kWh</v>
      </c>
      <c r="BH7" s="1172" t="str">
        <f>Prop2021_DUOSTariffs!BH7</f>
        <v>$/kWh</v>
      </c>
      <c r="BI7" s="1172" t="str">
        <f>Prop2021_DUOSTariffs!BI7</f>
        <v>$/kWh</v>
      </c>
      <c r="BJ7" s="1172" t="str">
        <f>Prop2021_DUOSTariffs!BJ7</f>
        <v>$/kWh</v>
      </c>
      <c r="BK7" s="1172" t="str">
        <f>Prop2021_DUOSTariffs!BK7</f>
        <v>$/kWh</v>
      </c>
      <c r="BL7" s="1172" t="str">
        <f>Prop2021_DUOSTariffs!BL7</f>
        <v>$/kWh</v>
      </c>
      <c r="BM7" s="1199"/>
      <c r="BN7" s="1168" t="str">
        <f>Prop2021_DUOSTariffs!BN7</f>
        <v>Cust #</v>
      </c>
      <c r="BO7" s="1164" t="str">
        <f>Prop2021_DUOSTariffs!BO7</f>
        <v>Cust #</v>
      </c>
      <c r="BP7" s="1164" t="str">
        <f>Prop2021_DUOSTariffs!BP7</f>
        <v>Cust #</v>
      </c>
      <c r="BQ7" s="1164" t="str">
        <f>Prop2021_DUOSTariffs!BQ7</f>
        <v>Cust #</v>
      </c>
      <c r="BR7" s="1164" t="str">
        <f>Prop2021_DUOSTariffs!BR7</f>
        <v>Cust #</v>
      </c>
      <c r="BS7" s="1164" t="str">
        <f>Prop2021_DUOSTariffs!BS7</f>
        <v>Cust #</v>
      </c>
      <c r="BT7" s="1164" t="str">
        <f>Prop2021_DUOSTariffs!BT7</f>
        <v>$</v>
      </c>
      <c r="BU7" s="1164" t="str">
        <f>Prop2021_DUOSTariffs!BU7</f>
        <v>$</v>
      </c>
      <c r="BV7" s="1164" t="str">
        <f>Prop2021_DUOSTariffs!BV7</f>
        <v>No.</v>
      </c>
      <c r="BW7" s="1164" t="str">
        <f>Prop2021_DUOSTariffs!BW7</f>
        <v>kVA</v>
      </c>
      <c r="BX7" s="1164" t="str">
        <f>Prop2021_DUOSTariffs!BX7</f>
        <v>kVA</v>
      </c>
      <c r="BY7" s="1165" t="str">
        <f>Prop2021_DUOSTariffs!BY7</f>
        <v>kVA</v>
      </c>
      <c r="BZ7" s="1165" t="str">
        <f>Prop2021_DUOSTariffs!BZ7</f>
        <v>kVA</v>
      </c>
      <c r="CA7" s="1165" t="str">
        <f>Prop2021_DUOSTariffs!CA7</f>
        <v>kW</v>
      </c>
      <c r="CB7" s="1165" t="str">
        <f>Prop2021_DUOSTariffs!CB7</f>
        <v>kW</v>
      </c>
      <c r="CC7" s="1165" t="str">
        <f>Prop2021_DUOSTariffs!CC7</f>
        <v>kW</v>
      </c>
      <c r="CD7" s="1165" t="str">
        <f>Prop2021_DUOSTariffs!CD7</f>
        <v>kW</v>
      </c>
      <c r="CE7" s="1165" t="str">
        <f>Prop2021_DUOSTariffs!CE7</f>
        <v>kWh/annum</v>
      </c>
      <c r="CF7" s="1165" t="str">
        <f>Prop2021_DUOSTariffs!CF7</f>
        <v>kWh/annum</v>
      </c>
      <c r="CG7" s="1246" t="str">
        <f>Prop2021_DUOSTariffs!CG7</f>
        <v>kWh/annum</v>
      </c>
      <c r="CH7" s="1165" t="str">
        <f>Prop2021_DUOSTariffs!CH7</f>
        <v>kWh/annum</v>
      </c>
      <c r="CI7" s="1165" t="str">
        <f>Prop2021_DUOSTariffs!CI7</f>
        <v>kWh/annum</v>
      </c>
      <c r="CJ7" s="1165" t="str">
        <f>Prop2021_DUOSTariffs!CJ7</f>
        <v>kWh/annum</v>
      </c>
      <c r="CK7" s="1164" t="str">
        <f>Prop2021_DUOSTariffs!CK7</f>
        <v>kWh/annum</v>
      </c>
      <c r="CL7" s="1165" t="str">
        <f>Prop2021_DUOSTariffs!CL7</f>
        <v>kWh/annum</v>
      </c>
      <c r="CM7" s="1166" t="str">
        <f>Prop2021_DUOSTariffs!CM7</f>
        <v>kWh/annum</v>
      </c>
      <c r="CN7" s="1199"/>
      <c r="CO7" s="1189" t="str">
        <f>Prop2021_DUOSTariffs!CO7</f>
        <v>$/year</v>
      </c>
      <c r="CP7" s="1164" t="str">
        <f>Prop2021_DUOSTariffs!CP7</f>
        <v>$/year</v>
      </c>
      <c r="CQ7" s="1165" t="str">
        <f>Prop2021_DUOSTariffs!CQ7</f>
        <v>$/year</v>
      </c>
      <c r="CR7" s="1165" t="str">
        <f>Prop2021_DUOSTariffs!CR7</f>
        <v>$/year</v>
      </c>
      <c r="CS7" s="1165" t="str">
        <f>Prop2021_DUOSTariffs!CS7</f>
        <v>$/year</v>
      </c>
      <c r="CT7" s="1165" t="str">
        <f>Prop2021_DUOSTariffs!CT7</f>
        <v>$/year</v>
      </c>
      <c r="CU7" s="1164" t="str">
        <f>Prop2021_DUOSTariffs!CU7</f>
        <v>$/year</v>
      </c>
      <c r="CV7" s="1165" t="str">
        <f>Prop2021_DUOSTariffs!CV7</f>
        <v>$/year</v>
      </c>
      <c r="CW7" s="1164" t="str">
        <f>Prop2021_DUOSTariffs!CW7</f>
        <v>$/year</v>
      </c>
      <c r="CX7" s="1165" t="str">
        <f>Prop2021_DUOSTariffs!CX7</f>
        <v>$/year</v>
      </c>
      <c r="CY7" s="1282" t="str">
        <f>Prop2021_DUOSTariffs!CY7</f>
        <v>$/year</v>
      </c>
      <c r="CZ7" s="1165" t="str">
        <f>Prop2021_DUOSTariffs!CZ7</f>
        <v>$/year</v>
      </c>
      <c r="DA7" s="1165" t="str">
        <f>Prop2021_DUOSTariffs!DA7</f>
        <v>$/year</v>
      </c>
      <c r="DB7" s="1165" t="str">
        <f>Prop2021_DUOSTariffs!DB7</f>
        <v>$/year</v>
      </c>
      <c r="DC7" s="1165" t="str">
        <f>Prop2021_DUOSTariffs!DC7</f>
        <v>$/year</v>
      </c>
      <c r="DD7" s="1165" t="str">
        <f>Prop2021_DUOSTariffs!DD7</f>
        <v>$/year</v>
      </c>
      <c r="DE7" s="1165" t="str">
        <f>Prop2021_DUOSTariffs!DE7</f>
        <v>$/year</v>
      </c>
      <c r="DF7" s="1165" t="str">
        <f>Prop2021_DUOSTariffs!DF7</f>
        <v>$/year</v>
      </c>
      <c r="DG7" s="1165" t="str">
        <f>Prop2021_DUOSTariffs!DG7</f>
        <v>$/year</v>
      </c>
      <c r="DH7" s="1282" t="str">
        <f>Prop2021_DUOSTariffs!DH7</f>
        <v>$/year</v>
      </c>
      <c r="DI7" s="1165" t="str">
        <f>Prop2021_DUOSTariffs!DI7</f>
        <v>$/year</v>
      </c>
      <c r="DJ7" s="1165" t="str">
        <f>Prop2021_DUOSTariffs!DJ7</f>
        <v>$/year</v>
      </c>
      <c r="DK7" s="1165" t="str">
        <f>Prop2021_DUOSTariffs!DK7</f>
        <v>$/year</v>
      </c>
      <c r="DL7" s="1164" t="str">
        <f>Prop2021_DUOSTariffs!DL7</f>
        <v>$/year</v>
      </c>
      <c r="DM7" s="1165" t="str">
        <f>Prop2021_DUOSTariffs!DM7</f>
        <v>$/year</v>
      </c>
      <c r="DN7" s="1282" t="str">
        <f>Prop2021_DUOSTariffs!DN7</f>
        <v>$/year</v>
      </c>
      <c r="DO7" s="1240"/>
      <c r="DQ7" s="1189" t="str">
        <f>Prop2021_DUOSTariffs!DQ7</f>
        <v>$/year</v>
      </c>
      <c r="DR7" s="1164" t="str">
        <f>Prop2021_DUOSTariffs!DR7</f>
        <v>$/year</v>
      </c>
      <c r="DS7" s="1165" t="str">
        <f>Prop2021_DUOSTariffs!DS7</f>
        <v>$/year</v>
      </c>
      <c r="DT7" s="1165" t="str">
        <f>Prop2021_DUOSTariffs!DT7</f>
        <v>$/year</v>
      </c>
      <c r="DU7" s="1165" t="str">
        <f>Prop2021_DUOSTariffs!DU7</f>
        <v>$/year</v>
      </c>
      <c r="DV7" s="1165" t="str">
        <f>Prop2021_DUOSTariffs!DV7</f>
        <v>$/year</v>
      </c>
      <c r="DW7" s="1164" t="str">
        <f>Prop2021_DUOSTariffs!DW7</f>
        <v>$/year</v>
      </c>
      <c r="DX7" s="1165" t="str">
        <f>Prop2021_DUOSTariffs!DX7</f>
        <v>$/year</v>
      </c>
      <c r="DY7" s="1164" t="str">
        <f>Prop2021_DUOSTariffs!DY7</f>
        <v>$/year</v>
      </c>
      <c r="DZ7" s="1165" t="str">
        <f>Prop2021_DUOSTariffs!DZ7</f>
        <v>$/year</v>
      </c>
      <c r="EA7" s="1282" t="str">
        <f>Prop2021_DUOSTariffs!EA7</f>
        <v>$/year</v>
      </c>
      <c r="EB7" s="1165" t="str">
        <f>Prop2021_DUOSTariffs!EB7</f>
        <v>$/year</v>
      </c>
      <c r="EC7" s="1165" t="str">
        <f>Prop2021_DUOSTariffs!EC7</f>
        <v>$/year</v>
      </c>
      <c r="ED7" s="1165" t="str">
        <f>Prop2021_DUOSTariffs!ED7</f>
        <v>$/year</v>
      </c>
      <c r="EE7" s="1165" t="str">
        <f>Prop2021_DUOSTariffs!EE7</f>
        <v>$/year</v>
      </c>
      <c r="EF7" s="1165" t="str">
        <f>Prop2021_DUOSTariffs!EF7</f>
        <v>$/year</v>
      </c>
      <c r="EG7" s="1165" t="str">
        <f>Prop2021_DUOSTariffs!EG7</f>
        <v>$/year</v>
      </c>
      <c r="EH7" s="1165" t="str">
        <f>Prop2021_DUOSTariffs!EH7</f>
        <v>$/year</v>
      </c>
      <c r="EI7" s="1165" t="str">
        <f>Prop2021_DUOSTariffs!EI7</f>
        <v>$/year</v>
      </c>
      <c r="EJ7" s="1282" t="str">
        <f>Prop2021_DUOSTariffs!EJ7</f>
        <v>$/year</v>
      </c>
      <c r="EK7" s="1165" t="str">
        <f>Prop2021_DUOSTariffs!EK7</f>
        <v>$/year</v>
      </c>
      <c r="EL7" s="1165" t="str">
        <f>Prop2021_DUOSTariffs!EL7</f>
        <v>$/year</v>
      </c>
      <c r="EM7" s="1165" t="str">
        <f>Prop2021_DUOSTariffs!EM7</f>
        <v>$/year</v>
      </c>
      <c r="EN7" s="1164" t="str">
        <f>Prop2021_DUOSTariffs!EN7</f>
        <v>$/year</v>
      </c>
      <c r="EO7" s="1165" t="str">
        <f>Prop2021_DUOSTariffs!EO7</f>
        <v>$/year</v>
      </c>
      <c r="EP7" s="1282" t="str">
        <f>Prop2021_DUOSTariffs!EP7</f>
        <v>$/year</v>
      </c>
      <c r="EQ7" s="1240"/>
    </row>
    <row r="8" spans="1:147">
      <c r="B8" s="1114" t="s">
        <v>1403</v>
      </c>
      <c r="C8" s="1114" t="s">
        <v>1403</v>
      </c>
      <c r="D8" s="1114" t="s">
        <v>130</v>
      </c>
      <c r="E8" s="1114" t="s">
        <v>130</v>
      </c>
      <c r="F8" s="1114" t="s">
        <v>249</v>
      </c>
      <c r="G8" s="1114" t="s">
        <v>130</v>
      </c>
      <c r="H8" s="1777" t="s">
        <v>640</v>
      </c>
      <c r="I8" s="1174"/>
      <c r="J8" s="1174"/>
      <c r="K8" s="1775">
        <v>10.0225996619408</v>
      </c>
      <c r="L8" s="1118"/>
      <c r="M8" s="1118"/>
      <c r="N8" s="1118"/>
      <c r="O8" s="1118"/>
      <c r="P8" s="1118"/>
      <c r="Q8" s="1118"/>
      <c r="R8" s="1118"/>
      <c r="S8" s="1118"/>
      <c r="T8" s="1118"/>
      <c r="U8" s="1118"/>
      <c r="V8" s="1118"/>
      <c r="W8" s="1118"/>
      <c r="X8" s="1118"/>
      <c r="Y8" s="1118"/>
      <c r="Z8" s="1118"/>
      <c r="AA8" s="1118"/>
      <c r="AB8" s="1127"/>
      <c r="AC8" s="1127"/>
      <c r="AD8" s="1245">
        <v>1.0722309362789901E-3</v>
      </c>
      <c r="AE8" s="1128"/>
      <c r="AF8" s="1128"/>
      <c r="AG8" s="1128"/>
      <c r="AH8" s="1128"/>
      <c r="AI8" s="1128"/>
      <c r="AJ8" s="1128"/>
      <c r="AK8" s="1174"/>
      <c r="AL8" s="1174"/>
      <c r="AM8" s="1786">
        <v>10.910714306128799</v>
      </c>
      <c r="AN8" s="1780"/>
      <c r="AO8" s="1780"/>
      <c r="AP8" s="1780"/>
      <c r="AQ8" s="1780"/>
      <c r="AR8" s="1780"/>
      <c r="AS8" s="1780"/>
      <c r="AT8" s="1780"/>
      <c r="AU8" s="1780"/>
      <c r="AV8" s="1780"/>
      <c r="AW8" s="1780"/>
      <c r="AX8" s="1780"/>
      <c r="AY8" s="1780"/>
      <c r="AZ8" s="1780"/>
      <c r="BA8" s="1780"/>
      <c r="BB8" s="1780"/>
      <c r="BC8" s="1780"/>
      <c r="BD8" s="1119"/>
      <c r="BE8" s="1119"/>
      <c r="BF8" s="1787">
        <v>1.15850406894321E-3</v>
      </c>
      <c r="BG8" s="1119"/>
      <c r="BH8" s="1119"/>
      <c r="BI8" s="1119"/>
      <c r="BJ8" s="1119"/>
      <c r="BK8" s="1119"/>
      <c r="BL8" s="1119"/>
      <c r="BM8" s="1174"/>
      <c r="BN8" s="1776">
        <v>62</v>
      </c>
      <c r="BO8" s="1120"/>
      <c r="BP8" s="1120"/>
      <c r="BQ8" s="1120"/>
      <c r="BR8" s="1120"/>
      <c r="BS8" s="1120"/>
      <c r="BT8" s="1120"/>
      <c r="BU8" s="1120"/>
      <c r="BV8" s="1121"/>
      <c r="BW8" s="1121"/>
      <c r="BX8" s="1121"/>
      <c r="BY8" s="1121"/>
      <c r="BZ8" s="1121"/>
      <c r="CA8" s="1121"/>
      <c r="CB8" s="1121"/>
      <c r="CC8" s="1121"/>
      <c r="CD8" s="1121"/>
      <c r="CE8" s="1121"/>
      <c r="CF8" s="1121"/>
      <c r="CG8" s="1776">
        <v>1903790316.1342232</v>
      </c>
      <c r="CH8" s="1121"/>
      <c r="CI8" s="1121"/>
      <c r="CJ8" s="1121"/>
      <c r="CK8" s="1121"/>
      <c r="CL8" s="1121"/>
      <c r="CM8" s="1126"/>
      <c r="CN8" s="1174"/>
      <c r="CO8" s="1222">
        <v>226811.43034972023</v>
      </c>
      <c r="CP8" s="1222">
        <v>0</v>
      </c>
      <c r="CQ8" s="1222">
        <v>0</v>
      </c>
      <c r="CR8" s="1222">
        <v>0</v>
      </c>
      <c r="CS8" s="1222">
        <v>0</v>
      </c>
      <c r="CT8" s="1222">
        <v>0</v>
      </c>
      <c r="CU8" s="1222">
        <v>0</v>
      </c>
      <c r="CV8" s="1222">
        <v>0</v>
      </c>
      <c r="CW8" s="1222">
        <v>0</v>
      </c>
      <c r="CX8" s="1222">
        <v>0</v>
      </c>
      <c r="CY8" s="1222">
        <v>0</v>
      </c>
      <c r="CZ8" s="1222">
        <v>0</v>
      </c>
      <c r="DA8" s="1222">
        <v>0</v>
      </c>
      <c r="DB8" s="1222">
        <v>0</v>
      </c>
      <c r="DC8" s="1222">
        <v>0</v>
      </c>
      <c r="DD8" s="1222">
        <v>0</v>
      </c>
      <c r="DE8" s="1222">
        <v>0</v>
      </c>
      <c r="DF8" s="1222">
        <v>0</v>
      </c>
      <c r="DG8" s="1222">
        <v>0</v>
      </c>
      <c r="DH8" s="1222">
        <v>2041302.8731474727</v>
      </c>
      <c r="DI8" s="1222">
        <v>0</v>
      </c>
      <c r="DJ8" s="1222">
        <v>0</v>
      </c>
      <c r="DK8" s="1222">
        <v>0</v>
      </c>
      <c r="DL8" s="1222">
        <v>0</v>
      </c>
      <c r="DM8" s="1222">
        <v>0</v>
      </c>
      <c r="DN8" s="1222">
        <v>0</v>
      </c>
      <c r="DO8" s="1183">
        <f t="shared" ref="DO8:DO12" si="0">SUM(CO8:DN8)</f>
        <v>2268114.3034971929</v>
      </c>
      <c r="DQ8" s="1222">
        <v>246909.46474769502</v>
      </c>
      <c r="DR8" s="1222">
        <v>0</v>
      </c>
      <c r="DS8" s="1222">
        <v>0</v>
      </c>
      <c r="DT8" s="1222">
        <v>0</v>
      </c>
      <c r="DU8" s="1222">
        <v>0</v>
      </c>
      <c r="DV8" s="1222">
        <v>0</v>
      </c>
      <c r="DW8" s="1222">
        <v>0</v>
      </c>
      <c r="DX8" s="1222">
        <v>0</v>
      </c>
      <c r="DY8" s="1222">
        <v>0</v>
      </c>
      <c r="DZ8" s="1222">
        <v>0</v>
      </c>
      <c r="EA8" s="1222">
        <v>0</v>
      </c>
      <c r="EB8" s="1222">
        <v>0</v>
      </c>
      <c r="EC8" s="1222">
        <v>0</v>
      </c>
      <c r="ED8" s="1222">
        <v>0</v>
      </c>
      <c r="EE8" s="1222">
        <v>0</v>
      </c>
      <c r="EF8" s="1222">
        <v>0</v>
      </c>
      <c r="EG8" s="1222">
        <v>0</v>
      </c>
      <c r="EH8" s="1222">
        <v>0</v>
      </c>
      <c r="EI8" s="1222">
        <v>0</v>
      </c>
      <c r="EJ8" s="1222">
        <v>2205548.8276561773</v>
      </c>
      <c r="EK8" s="1222">
        <v>0</v>
      </c>
      <c r="EL8" s="1222">
        <v>0</v>
      </c>
      <c r="EM8" s="1222">
        <v>0</v>
      </c>
      <c r="EN8" s="1222">
        <v>0</v>
      </c>
      <c r="EO8" s="1222">
        <v>0</v>
      </c>
      <c r="EP8" s="1222">
        <v>0</v>
      </c>
      <c r="EQ8" s="1183">
        <f t="shared" ref="EQ8:EQ12" si="1">SUM(DQ8:EP8)</f>
        <v>2452458.2924038721</v>
      </c>
    </row>
    <row r="9" spans="1:147">
      <c r="B9" s="1114" t="s">
        <v>1404</v>
      </c>
      <c r="C9" s="1114" t="s">
        <v>1403</v>
      </c>
      <c r="D9" s="1114" t="s">
        <v>131</v>
      </c>
      <c r="E9" s="1114" t="s">
        <v>131</v>
      </c>
      <c r="F9" s="1114" t="s">
        <v>249</v>
      </c>
      <c r="G9" s="1114" t="s">
        <v>627</v>
      </c>
      <c r="H9" s="1778" t="s">
        <v>640</v>
      </c>
      <c r="I9" s="1174"/>
      <c r="J9" s="1174"/>
      <c r="K9" s="1775">
        <v>4.6491856639271898</v>
      </c>
      <c r="L9" s="1118"/>
      <c r="M9" s="1118"/>
      <c r="N9" s="1118"/>
      <c r="O9" s="1118"/>
      <c r="P9" s="1118"/>
      <c r="Q9" s="1118"/>
      <c r="R9" s="1118"/>
      <c r="S9" s="1118"/>
      <c r="T9" s="1118"/>
      <c r="U9" s="1118"/>
      <c r="V9" s="1118"/>
      <c r="W9" s="1118"/>
      <c r="X9" s="1118"/>
      <c r="Y9" s="1118"/>
      <c r="Z9" s="1118"/>
      <c r="AA9" s="1118"/>
      <c r="AB9" s="1127"/>
      <c r="AC9" s="1127"/>
      <c r="AD9" s="1245">
        <v>2.76270751120976E-3</v>
      </c>
      <c r="AE9" s="1128"/>
      <c r="AF9" s="1128"/>
      <c r="AG9" s="1128"/>
      <c r="AH9" s="1128"/>
      <c r="AI9" s="1128"/>
      <c r="AJ9" s="1128"/>
      <c r="AK9" s="1174"/>
      <c r="AL9" s="1174"/>
      <c r="AM9" s="1786">
        <v>5.3646639506786196</v>
      </c>
      <c r="AN9" s="1780"/>
      <c r="AO9" s="1780"/>
      <c r="AP9" s="1780"/>
      <c r="AQ9" s="1780"/>
      <c r="AR9" s="1780"/>
      <c r="AS9" s="1780"/>
      <c r="AT9" s="1780"/>
      <c r="AU9" s="1780"/>
      <c r="AV9" s="1780"/>
      <c r="AW9" s="1780"/>
      <c r="AX9" s="1780"/>
      <c r="AY9" s="1780"/>
      <c r="AZ9" s="1780"/>
      <c r="BA9" s="1780"/>
      <c r="BB9" s="1780"/>
      <c r="BC9" s="1780"/>
      <c r="BD9" s="1119"/>
      <c r="BE9" s="1119"/>
      <c r="BF9" s="1787">
        <v>3.04742090904198E-3</v>
      </c>
      <c r="BG9" s="1119"/>
      <c r="BH9" s="1119"/>
      <c r="BI9" s="1119"/>
      <c r="BJ9" s="1119"/>
      <c r="BK9" s="1119"/>
      <c r="BL9" s="1119"/>
      <c r="BM9" s="1174"/>
      <c r="BN9" s="1776">
        <v>71</v>
      </c>
      <c r="BO9" s="1120"/>
      <c r="BP9" s="1120"/>
      <c r="BQ9" s="1120"/>
      <c r="BR9" s="1120"/>
      <c r="BS9" s="1120"/>
      <c r="BT9" s="1120"/>
      <c r="BU9" s="1120"/>
      <c r="BV9" s="1121"/>
      <c r="BW9" s="1121"/>
      <c r="BX9" s="1121"/>
      <c r="BY9" s="1121"/>
      <c r="BZ9" s="1121"/>
      <c r="CA9" s="1121"/>
      <c r="CB9" s="1121"/>
      <c r="CC9" s="1121"/>
      <c r="CD9" s="1121"/>
      <c r="CE9" s="1121"/>
      <c r="CF9" s="1121"/>
      <c r="CG9" s="1776">
        <v>959718099.1450429</v>
      </c>
      <c r="CH9" s="1121"/>
      <c r="CI9" s="1121"/>
      <c r="CJ9" s="1121"/>
      <c r="CK9" s="1121"/>
      <c r="CL9" s="1121"/>
      <c r="CM9" s="1126"/>
      <c r="CN9" s="1174"/>
      <c r="CO9" s="1222">
        <v>120483.64648067307</v>
      </c>
      <c r="CP9" s="1222">
        <v>0</v>
      </c>
      <c r="CQ9" s="1222">
        <v>0</v>
      </c>
      <c r="CR9" s="1222">
        <v>0</v>
      </c>
      <c r="CS9" s="1222">
        <v>0</v>
      </c>
      <c r="CT9" s="1222">
        <v>0</v>
      </c>
      <c r="CU9" s="1222">
        <v>0</v>
      </c>
      <c r="CV9" s="1222">
        <v>0</v>
      </c>
      <c r="CW9" s="1222">
        <v>0</v>
      </c>
      <c r="CX9" s="1222">
        <v>0</v>
      </c>
      <c r="CY9" s="1222">
        <v>0</v>
      </c>
      <c r="CZ9" s="1222">
        <v>0</v>
      </c>
      <c r="DA9" s="1222">
        <v>0</v>
      </c>
      <c r="DB9" s="1222">
        <v>0</v>
      </c>
      <c r="DC9" s="1222">
        <v>0</v>
      </c>
      <c r="DD9" s="1222">
        <v>0</v>
      </c>
      <c r="DE9" s="1222">
        <v>0</v>
      </c>
      <c r="DF9" s="1222">
        <v>0</v>
      </c>
      <c r="DG9" s="1222">
        <v>0</v>
      </c>
      <c r="DH9" s="1222">
        <v>2651420.401151964</v>
      </c>
      <c r="DI9" s="1222">
        <v>0</v>
      </c>
      <c r="DJ9" s="1222">
        <v>0</v>
      </c>
      <c r="DK9" s="1222">
        <v>0</v>
      </c>
      <c r="DL9" s="1222">
        <v>0</v>
      </c>
      <c r="DM9" s="1222">
        <v>0</v>
      </c>
      <c r="DN9" s="1222">
        <v>0</v>
      </c>
      <c r="DO9" s="1183">
        <f t="shared" si="0"/>
        <v>2771904.047632637</v>
      </c>
      <c r="DQ9" s="1222">
        <v>139025.26628183658</v>
      </c>
      <c r="DR9" s="1222">
        <v>0</v>
      </c>
      <c r="DS9" s="1222">
        <v>0</v>
      </c>
      <c r="DT9" s="1222">
        <v>0</v>
      </c>
      <c r="DU9" s="1222">
        <v>0</v>
      </c>
      <c r="DV9" s="1222">
        <v>0</v>
      </c>
      <c r="DW9" s="1222">
        <v>0</v>
      </c>
      <c r="DX9" s="1222">
        <v>0</v>
      </c>
      <c r="DY9" s="1222">
        <v>0</v>
      </c>
      <c r="DZ9" s="1222">
        <v>0</v>
      </c>
      <c r="EA9" s="1222">
        <v>0</v>
      </c>
      <c r="EB9" s="1222">
        <v>0</v>
      </c>
      <c r="EC9" s="1222">
        <v>0</v>
      </c>
      <c r="ED9" s="1222">
        <v>0</v>
      </c>
      <c r="EE9" s="1222">
        <v>0</v>
      </c>
      <c r="EF9" s="1222">
        <v>0</v>
      </c>
      <c r="EG9" s="1222">
        <v>0</v>
      </c>
      <c r="EH9" s="1222">
        <v>0</v>
      </c>
      <c r="EI9" s="1222">
        <v>0</v>
      </c>
      <c r="EJ9" s="1222">
        <v>2924665.002120628</v>
      </c>
      <c r="EK9" s="1222">
        <v>0</v>
      </c>
      <c r="EL9" s="1222">
        <v>0</v>
      </c>
      <c r="EM9" s="1222">
        <v>0</v>
      </c>
      <c r="EN9" s="1222">
        <v>0</v>
      </c>
      <c r="EO9" s="1222">
        <v>0</v>
      </c>
      <c r="EP9" s="1222">
        <v>0</v>
      </c>
      <c r="EQ9" s="1183">
        <f t="shared" si="1"/>
        <v>3063690.2684024647</v>
      </c>
    </row>
    <row r="10" spans="1:147">
      <c r="B10" s="1114" t="s">
        <v>1404</v>
      </c>
      <c r="C10" s="1114" t="s">
        <v>1403</v>
      </c>
      <c r="D10" s="1114" t="s">
        <v>131</v>
      </c>
      <c r="E10" s="1114" t="s">
        <v>131</v>
      </c>
      <c r="F10" s="1114" t="s">
        <v>249</v>
      </c>
      <c r="G10" s="1114" t="s">
        <v>218</v>
      </c>
      <c r="H10" s="1778" t="s">
        <v>640</v>
      </c>
      <c r="I10" s="1174"/>
      <c r="J10" s="1174"/>
      <c r="K10" s="1775">
        <v>4.6491856639271898</v>
      </c>
      <c r="L10" s="1118"/>
      <c r="M10" s="1118"/>
      <c r="N10" s="1118"/>
      <c r="O10" s="1118"/>
      <c r="P10" s="1118"/>
      <c r="Q10" s="1118"/>
      <c r="R10" s="1118"/>
      <c r="S10" s="1118"/>
      <c r="T10" s="1118"/>
      <c r="U10" s="1118"/>
      <c r="V10" s="1118"/>
      <c r="W10" s="1118"/>
      <c r="X10" s="1118"/>
      <c r="Y10" s="1118"/>
      <c r="Z10" s="1118"/>
      <c r="AA10" s="1118"/>
      <c r="AB10" s="1127"/>
      <c r="AC10" s="1127"/>
      <c r="AD10" s="1245">
        <v>2.76270751120976E-3</v>
      </c>
      <c r="AE10" s="1128"/>
      <c r="AF10" s="1128"/>
      <c r="AG10" s="1128"/>
      <c r="AH10" s="1128"/>
      <c r="AI10" s="1128"/>
      <c r="AJ10" s="1128"/>
      <c r="AK10" s="1174"/>
      <c r="AL10" s="1174"/>
      <c r="AM10" s="1786">
        <v>5.3646639506786196</v>
      </c>
      <c r="AN10" s="1780"/>
      <c r="AO10" s="1780"/>
      <c r="AP10" s="1780"/>
      <c r="AQ10" s="1780"/>
      <c r="AR10" s="1780"/>
      <c r="AS10" s="1780"/>
      <c r="AT10" s="1780"/>
      <c r="AU10" s="1780"/>
      <c r="AV10" s="1780"/>
      <c r="AW10" s="1780"/>
      <c r="AX10" s="1780"/>
      <c r="AY10" s="1780"/>
      <c r="AZ10" s="1780"/>
      <c r="BA10" s="1780"/>
      <c r="BB10" s="1780"/>
      <c r="BC10" s="1780"/>
      <c r="BD10" s="1119"/>
      <c r="BE10" s="1119"/>
      <c r="BF10" s="1787">
        <v>3.04742090904198E-3</v>
      </c>
      <c r="BG10" s="1119"/>
      <c r="BH10" s="1119"/>
      <c r="BI10" s="1119"/>
      <c r="BJ10" s="1119"/>
      <c r="BK10" s="1119"/>
      <c r="BL10" s="1119"/>
      <c r="BM10" s="1174"/>
      <c r="BN10" s="1776">
        <v>13</v>
      </c>
      <c r="BO10" s="1120"/>
      <c r="BP10" s="1120"/>
      <c r="BQ10" s="1120"/>
      <c r="BR10" s="1120"/>
      <c r="BS10" s="1120"/>
      <c r="BT10" s="1120"/>
      <c r="BU10" s="1120"/>
      <c r="BV10" s="1121"/>
      <c r="BW10" s="1121"/>
      <c r="BX10" s="1121"/>
      <c r="BY10" s="1121"/>
      <c r="BZ10" s="1121"/>
      <c r="CA10" s="1121"/>
      <c r="CB10" s="1121"/>
      <c r="CC10" s="1121"/>
      <c r="CD10" s="1121"/>
      <c r="CE10" s="1121"/>
      <c r="CF10" s="1121"/>
      <c r="CG10" s="1776">
        <v>389342.17380482028</v>
      </c>
      <c r="CH10" s="1121"/>
      <c r="CI10" s="1121"/>
      <c r="CJ10" s="1121"/>
      <c r="CK10" s="1121"/>
      <c r="CL10" s="1121"/>
      <c r="CM10" s="1126"/>
      <c r="CN10" s="1174"/>
      <c r="CO10" s="1222">
        <v>22060.385975334506</v>
      </c>
      <c r="CP10" s="1222">
        <v>0</v>
      </c>
      <c r="CQ10" s="1222">
        <v>0</v>
      </c>
      <c r="CR10" s="1222">
        <v>0</v>
      </c>
      <c r="CS10" s="1222">
        <v>0</v>
      </c>
      <c r="CT10" s="1222">
        <v>0</v>
      </c>
      <c r="CU10" s="1222">
        <v>0</v>
      </c>
      <c r="CV10" s="1222">
        <v>0</v>
      </c>
      <c r="CW10" s="1222">
        <v>0</v>
      </c>
      <c r="CX10" s="1222">
        <v>0</v>
      </c>
      <c r="CY10" s="1222">
        <v>0</v>
      </c>
      <c r="CZ10" s="1222">
        <v>0</v>
      </c>
      <c r="DA10" s="1222">
        <v>0</v>
      </c>
      <c r="DB10" s="1222">
        <v>0</v>
      </c>
      <c r="DC10" s="1222">
        <v>0</v>
      </c>
      <c r="DD10" s="1222">
        <v>0</v>
      </c>
      <c r="DE10" s="1222">
        <v>0</v>
      </c>
      <c r="DF10" s="1222">
        <v>0</v>
      </c>
      <c r="DG10" s="1222">
        <v>0</v>
      </c>
      <c r="DH10" s="1222">
        <v>1075.638548001313</v>
      </c>
      <c r="DI10" s="1222">
        <v>0</v>
      </c>
      <c r="DJ10" s="1222">
        <v>0</v>
      </c>
      <c r="DK10" s="1222">
        <v>0</v>
      </c>
      <c r="DL10" s="1222">
        <v>0</v>
      </c>
      <c r="DM10" s="1222">
        <v>0</v>
      </c>
      <c r="DN10" s="1222">
        <v>0</v>
      </c>
      <c r="DO10" s="1183">
        <f t="shared" si="0"/>
        <v>23136.024523335818</v>
      </c>
      <c r="DQ10" s="1222">
        <v>25455.330445970045</v>
      </c>
      <c r="DR10" s="1222">
        <v>0</v>
      </c>
      <c r="DS10" s="1222">
        <v>0</v>
      </c>
      <c r="DT10" s="1222">
        <v>0</v>
      </c>
      <c r="DU10" s="1222">
        <v>0</v>
      </c>
      <c r="DV10" s="1222">
        <v>0</v>
      </c>
      <c r="DW10" s="1222">
        <v>0</v>
      </c>
      <c r="DX10" s="1222">
        <v>0</v>
      </c>
      <c r="DY10" s="1222">
        <v>0</v>
      </c>
      <c r="DZ10" s="1222">
        <v>0</v>
      </c>
      <c r="EA10" s="1222">
        <v>0</v>
      </c>
      <c r="EB10" s="1222">
        <v>0</v>
      </c>
      <c r="EC10" s="1222">
        <v>0</v>
      </c>
      <c r="ED10" s="1222">
        <v>0</v>
      </c>
      <c r="EE10" s="1222">
        <v>0</v>
      </c>
      <c r="EF10" s="1222">
        <v>0</v>
      </c>
      <c r="EG10" s="1222">
        <v>0</v>
      </c>
      <c r="EH10" s="1222">
        <v>0</v>
      </c>
      <c r="EI10" s="1222">
        <v>0</v>
      </c>
      <c r="EJ10" s="1222">
        <v>1186.4894812246655</v>
      </c>
      <c r="EK10" s="1222">
        <v>0</v>
      </c>
      <c r="EL10" s="1222">
        <v>0</v>
      </c>
      <c r="EM10" s="1222">
        <v>0</v>
      </c>
      <c r="EN10" s="1222">
        <v>0</v>
      </c>
      <c r="EO10" s="1222">
        <v>0</v>
      </c>
      <c r="EP10" s="1222">
        <v>0</v>
      </c>
      <c r="EQ10" s="1183">
        <f t="shared" si="1"/>
        <v>26641.819927194709</v>
      </c>
    </row>
    <row r="11" spans="1:147">
      <c r="B11" s="1114" t="s">
        <v>1404</v>
      </c>
      <c r="C11" s="1114" t="s">
        <v>1403</v>
      </c>
      <c r="D11" s="1114" t="s">
        <v>131</v>
      </c>
      <c r="E11" s="1114" t="s">
        <v>131</v>
      </c>
      <c r="F11" s="1114" t="s">
        <v>249</v>
      </c>
      <c r="G11" s="1114" t="s">
        <v>626</v>
      </c>
      <c r="H11" s="1778" t="s">
        <v>640</v>
      </c>
      <c r="I11" s="1174"/>
      <c r="J11" s="1174"/>
      <c r="K11" s="1775">
        <v>4.6491856639271898</v>
      </c>
      <c r="L11" s="1118"/>
      <c r="M11" s="1118"/>
      <c r="N11" s="1118"/>
      <c r="O11" s="1118"/>
      <c r="P11" s="1118"/>
      <c r="Q11" s="1118"/>
      <c r="R11" s="1118"/>
      <c r="S11" s="1118"/>
      <c r="T11" s="1118"/>
      <c r="U11" s="1118"/>
      <c r="V11" s="1118"/>
      <c r="W11" s="1118"/>
      <c r="X11" s="1118"/>
      <c r="Y11" s="1118"/>
      <c r="Z11" s="1118"/>
      <c r="AA11" s="1118"/>
      <c r="AB11" s="1127"/>
      <c r="AC11" s="1127"/>
      <c r="AD11" s="1245">
        <v>2.76270751120976E-3</v>
      </c>
      <c r="AE11" s="1128"/>
      <c r="AF11" s="1128"/>
      <c r="AG11" s="1128"/>
      <c r="AH11" s="1128"/>
      <c r="AI11" s="1128"/>
      <c r="AJ11" s="1128"/>
      <c r="AK11" s="1174"/>
      <c r="AL11" s="1174"/>
      <c r="AM11" s="1786">
        <v>5.3646639506786196</v>
      </c>
      <c r="AN11" s="1780"/>
      <c r="AO11" s="1780"/>
      <c r="AP11" s="1780"/>
      <c r="AQ11" s="1780"/>
      <c r="AR11" s="1780"/>
      <c r="AS11" s="1780"/>
      <c r="AT11" s="1780"/>
      <c r="AU11" s="1780"/>
      <c r="AV11" s="1780"/>
      <c r="AW11" s="1780"/>
      <c r="AX11" s="1780"/>
      <c r="AY11" s="1780"/>
      <c r="AZ11" s="1780"/>
      <c r="BA11" s="1780"/>
      <c r="BB11" s="1780"/>
      <c r="BC11" s="1780"/>
      <c r="BD11" s="1119"/>
      <c r="BE11" s="1119"/>
      <c r="BF11" s="1787">
        <v>3.04742090904198E-3</v>
      </c>
      <c r="BG11" s="1119"/>
      <c r="BH11" s="1119"/>
      <c r="BI11" s="1119"/>
      <c r="BJ11" s="1119"/>
      <c r="BK11" s="1119"/>
      <c r="BL11" s="1119"/>
      <c r="BM11" s="1174"/>
      <c r="BN11" s="1776">
        <v>424</v>
      </c>
      <c r="BO11" s="1120"/>
      <c r="BP11" s="1120"/>
      <c r="BQ11" s="1120"/>
      <c r="BR11" s="1120"/>
      <c r="BS11" s="1120"/>
      <c r="BT11" s="1120"/>
      <c r="BU11" s="1120"/>
      <c r="BV11" s="1121"/>
      <c r="BW11" s="1121"/>
      <c r="BX11" s="1121"/>
      <c r="BY11" s="1121"/>
      <c r="BZ11" s="1121"/>
      <c r="CA11" s="1121"/>
      <c r="CB11" s="1121"/>
      <c r="CC11" s="1121"/>
      <c r="CD11" s="1121"/>
      <c r="CE11" s="1121"/>
      <c r="CF11" s="1121"/>
      <c r="CG11" s="1776">
        <v>2370568109.892529</v>
      </c>
      <c r="CH11" s="1121"/>
      <c r="CI11" s="1121"/>
      <c r="CJ11" s="1121"/>
      <c r="CK11" s="1121"/>
      <c r="CL11" s="1121"/>
      <c r="CM11" s="1126"/>
      <c r="CN11" s="1174"/>
      <c r="CO11" s="1222">
        <v>719507.97334937821</v>
      </c>
      <c r="CP11" s="1222">
        <v>0</v>
      </c>
      <c r="CQ11" s="1222">
        <v>0</v>
      </c>
      <c r="CR11" s="1222">
        <v>0</v>
      </c>
      <c r="CS11" s="1222">
        <v>0</v>
      </c>
      <c r="CT11" s="1222">
        <v>0</v>
      </c>
      <c r="CU11" s="1222">
        <v>0</v>
      </c>
      <c r="CV11" s="1222">
        <v>0</v>
      </c>
      <c r="CW11" s="1222">
        <v>0</v>
      </c>
      <c r="CX11" s="1222">
        <v>0</v>
      </c>
      <c r="CY11" s="1222">
        <v>0</v>
      </c>
      <c r="CZ11" s="1222">
        <v>0</v>
      </c>
      <c r="DA11" s="1222">
        <v>0</v>
      </c>
      <c r="DB11" s="1222">
        <v>0</v>
      </c>
      <c r="DC11" s="1222">
        <v>0</v>
      </c>
      <c r="DD11" s="1222">
        <v>0</v>
      </c>
      <c r="DE11" s="1222">
        <v>0</v>
      </c>
      <c r="DF11" s="1222">
        <v>0</v>
      </c>
      <c r="DG11" s="1222">
        <v>0</v>
      </c>
      <c r="DH11" s="1222">
        <v>6549186.3230344122</v>
      </c>
      <c r="DI11" s="1222">
        <v>0</v>
      </c>
      <c r="DJ11" s="1222">
        <v>0</v>
      </c>
      <c r="DK11" s="1222">
        <v>0</v>
      </c>
      <c r="DL11" s="1222">
        <v>0</v>
      </c>
      <c r="DM11" s="1222">
        <v>0</v>
      </c>
      <c r="DN11" s="1222">
        <v>0</v>
      </c>
      <c r="DO11" s="1183">
        <f t="shared" si="0"/>
        <v>7268694.2963837907</v>
      </c>
      <c r="DQ11" s="1222">
        <v>830235.39300701593</v>
      </c>
      <c r="DR11" s="1222">
        <v>0</v>
      </c>
      <c r="DS11" s="1222">
        <v>0</v>
      </c>
      <c r="DT11" s="1222">
        <v>0</v>
      </c>
      <c r="DU11" s="1222">
        <v>0</v>
      </c>
      <c r="DV11" s="1222">
        <v>0</v>
      </c>
      <c r="DW11" s="1222">
        <v>0</v>
      </c>
      <c r="DX11" s="1222">
        <v>0</v>
      </c>
      <c r="DY11" s="1222">
        <v>0</v>
      </c>
      <c r="DZ11" s="1222">
        <v>0</v>
      </c>
      <c r="EA11" s="1222">
        <v>0</v>
      </c>
      <c r="EB11" s="1222">
        <v>0</v>
      </c>
      <c r="EC11" s="1222">
        <v>0</v>
      </c>
      <c r="ED11" s="1222">
        <v>0</v>
      </c>
      <c r="EE11" s="1222">
        <v>0</v>
      </c>
      <c r="EF11" s="1222">
        <v>0</v>
      </c>
      <c r="EG11" s="1222">
        <v>0</v>
      </c>
      <c r="EH11" s="1222">
        <v>0</v>
      </c>
      <c r="EI11" s="1222">
        <v>0</v>
      </c>
      <c r="EJ11" s="1222">
        <v>7224118.8243946033</v>
      </c>
      <c r="EK11" s="1222">
        <v>0</v>
      </c>
      <c r="EL11" s="1222">
        <v>0</v>
      </c>
      <c r="EM11" s="1222">
        <v>0</v>
      </c>
      <c r="EN11" s="1222">
        <v>0</v>
      </c>
      <c r="EO11" s="1222">
        <v>0</v>
      </c>
      <c r="EP11" s="1222">
        <v>0</v>
      </c>
      <c r="EQ11" s="1183">
        <f t="shared" si="1"/>
        <v>8054354.2174016191</v>
      </c>
    </row>
    <row r="12" spans="1:147">
      <c r="B12" s="1114" t="s">
        <v>1404</v>
      </c>
      <c r="C12" s="1114" t="s">
        <v>1403</v>
      </c>
      <c r="D12" s="1114" t="s">
        <v>131</v>
      </c>
      <c r="E12" s="1114" t="s">
        <v>131</v>
      </c>
      <c r="F12" s="1114" t="s">
        <v>249</v>
      </c>
      <c r="G12" s="1114">
        <v>7400</v>
      </c>
      <c r="H12" s="1778" t="s">
        <v>640</v>
      </c>
      <c r="I12" s="1174"/>
      <c r="J12" s="1174"/>
      <c r="K12" s="1775">
        <v>4.6491856639271898</v>
      </c>
      <c r="L12" s="1118"/>
      <c r="M12" s="1118"/>
      <c r="N12" s="1118"/>
      <c r="O12" s="1118"/>
      <c r="P12" s="1118"/>
      <c r="Q12" s="1118"/>
      <c r="R12" s="1118"/>
      <c r="S12" s="1118"/>
      <c r="T12" s="1118"/>
      <c r="U12" s="1118"/>
      <c r="V12" s="1118"/>
      <c r="W12" s="1118"/>
      <c r="X12" s="1118"/>
      <c r="Y12" s="1118"/>
      <c r="Z12" s="1118"/>
      <c r="AA12" s="1118"/>
      <c r="AB12" s="1127"/>
      <c r="AC12" s="1127"/>
      <c r="AD12" s="1245">
        <v>2.76270751120976E-3</v>
      </c>
      <c r="AE12" s="1128"/>
      <c r="AF12" s="1128"/>
      <c r="AG12" s="1128"/>
      <c r="AH12" s="1128"/>
      <c r="AI12" s="1128"/>
      <c r="AJ12" s="1128"/>
      <c r="AK12" s="1174"/>
      <c r="AL12" s="1174"/>
      <c r="AM12" s="1786">
        <v>5.3646639506786196</v>
      </c>
      <c r="AN12" s="1780"/>
      <c r="AO12" s="1780"/>
      <c r="AP12" s="1780"/>
      <c r="AQ12" s="1780"/>
      <c r="AR12" s="1780"/>
      <c r="AS12" s="1780"/>
      <c r="AT12" s="1780"/>
      <c r="AU12" s="1780"/>
      <c r="AV12" s="1780"/>
      <c r="AW12" s="1780"/>
      <c r="AX12" s="1780"/>
      <c r="AY12" s="1780"/>
      <c r="AZ12" s="1780"/>
      <c r="BA12" s="1780"/>
      <c r="BB12" s="1780"/>
      <c r="BC12" s="1780"/>
      <c r="BD12" s="1119"/>
      <c r="BE12" s="1119"/>
      <c r="BF12" s="1787">
        <v>3.04742090904198E-3</v>
      </c>
      <c r="BG12" s="1119"/>
      <c r="BH12" s="1119"/>
      <c r="BI12" s="1119"/>
      <c r="BJ12" s="1119"/>
      <c r="BK12" s="1119"/>
      <c r="BL12" s="1119"/>
      <c r="BM12" s="1174"/>
      <c r="BN12" s="1776">
        <v>169</v>
      </c>
      <c r="BO12" s="1120"/>
      <c r="BP12" s="1120"/>
      <c r="BQ12" s="1120"/>
      <c r="BR12" s="1120"/>
      <c r="BS12" s="1120"/>
      <c r="BT12" s="1120"/>
      <c r="BU12" s="1120"/>
      <c r="BV12" s="1121"/>
      <c r="BW12" s="1121"/>
      <c r="BX12" s="1121"/>
      <c r="BY12" s="1121"/>
      <c r="BZ12" s="1121"/>
      <c r="CA12" s="1121"/>
      <c r="CB12" s="1121"/>
      <c r="CC12" s="1121"/>
      <c r="CD12" s="1121"/>
      <c r="CE12" s="1121"/>
      <c r="CF12" s="1121"/>
      <c r="CG12" s="1776">
        <v>411860772.0908953</v>
      </c>
      <c r="CH12" s="1121"/>
      <c r="CI12" s="1121"/>
      <c r="CJ12" s="1121"/>
      <c r="CK12" s="1121"/>
      <c r="CL12" s="1121"/>
      <c r="CM12" s="1126"/>
      <c r="CN12" s="1174"/>
      <c r="CO12" s="1222">
        <v>286785.01767934859</v>
      </c>
      <c r="CP12" s="1222">
        <v>0</v>
      </c>
      <c r="CQ12" s="1222">
        <v>0</v>
      </c>
      <c r="CR12" s="1222">
        <v>0</v>
      </c>
      <c r="CS12" s="1222">
        <v>0</v>
      </c>
      <c r="CT12" s="1222">
        <v>0</v>
      </c>
      <c r="CU12" s="1222">
        <v>0</v>
      </c>
      <c r="CV12" s="1222">
        <v>0</v>
      </c>
      <c r="CW12" s="1222">
        <v>0</v>
      </c>
      <c r="CX12" s="1222">
        <v>0</v>
      </c>
      <c r="CY12" s="1222">
        <v>0</v>
      </c>
      <c r="CZ12" s="1222">
        <v>0</v>
      </c>
      <c r="DA12" s="1222">
        <v>0</v>
      </c>
      <c r="DB12" s="1222">
        <v>0</v>
      </c>
      <c r="DC12" s="1222">
        <v>0</v>
      </c>
      <c r="DD12" s="1222">
        <v>0</v>
      </c>
      <c r="DE12" s="1222">
        <v>0</v>
      </c>
      <c r="DF12" s="1222">
        <v>0</v>
      </c>
      <c r="DG12" s="1222">
        <v>0</v>
      </c>
      <c r="DH12" s="1222">
        <v>1137850.8486281668</v>
      </c>
      <c r="DI12" s="1222">
        <v>0</v>
      </c>
      <c r="DJ12" s="1222">
        <v>0</v>
      </c>
      <c r="DK12" s="1222">
        <v>0</v>
      </c>
      <c r="DL12" s="1222">
        <v>0</v>
      </c>
      <c r="DM12" s="1222">
        <v>0</v>
      </c>
      <c r="DN12" s="1222">
        <v>0</v>
      </c>
      <c r="DO12" s="1183">
        <f t="shared" si="0"/>
        <v>1424635.8663075154</v>
      </c>
      <c r="DQ12" s="1222">
        <v>272176.22553767997</v>
      </c>
      <c r="DR12" s="1222">
        <v>0</v>
      </c>
      <c r="DS12" s="1222">
        <v>0</v>
      </c>
      <c r="DT12" s="1222">
        <v>0</v>
      </c>
      <c r="DU12" s="1222">
        <v>0</v>
      </c>
      <c r="DV12" s="1222">
        <v>0</v>
      </c>
      <c r="DW12" s="1222">
        <v>0</v>
      </c>
      <c r="DX12" s="1222">
        <v>0</v>
      </c>
      <c r="DY12" s="1222">
        <v>0</v>
      </c>
      <c r="DZ12" s="1222">
        <v>0</v>
      </c>
      <c r="EA12" s="1222">
        <v>0</v>
      </c>
      <c r="EB12" s="1222">
        <v>0</v>
      </c>
      <c r="EC12" s="1222">
        <v>0</v>
      </c>
      <c r="ED12" s="1222">
        <v>0</v>
      </c>
      <c r="EE12" s="1222">
        <v>0</v>
      </c>
      <c r="EF12" s="1222">
        <v>0</v>
      </c>
      <c r="EG12" s="1222">
        <v>0</v>
      </c>
      <c r="EH12" s="1222">
        <v>0</v>
      </c>
      <c r="EI12" s="1222">
        <v>0</v>
      </c>
      <c r="EJ12" s="1222">
        <v>954361.53164784936</v>
      </c>
      <c r="EK12" s="1222">
        <v>0</v>
      </c>
      <c r="EL12" s="1222">
        <v>0</v>
      </c>
      <c r="EM12" s="1222">
        <v>0</v>
      </c>
      <c r="EN12" s="1222">
        <v>0</v>
      </c>
      <c r="EO12" s="1222">
        <v>0</v>
      </c>
      <c r="EP12" s="1222">
        <v>0</v>
      </c>
      <c r="EQ12" s="1183">
        <f t="shared" si="1"/>
        <v>1226537.7571855295</v>
      </c>
    </row>
    <row r="13" spans="1:147" s="1125" customFormat="1" ht="6" customHeight="1">
      <c r="A13" s="1211"/>
      <c r="B13" s="1211"/>
      <c r="C13" s="1211"/>
      <c r="D13" s="1211"/>
      <c r="E13" s="1211"/>
      <c r="F13" s="1211"/>
      <c r="G13" s="1211"/>
      <c r="H13" s="1211"/>
      <c r="I13" s="1176"/>
      <c r="J13" s="1176"/>
      <c r="K13" s="1211"/>
      <c r="L13" s="1211"/>
      <c r="M13" s="1211"/>
      <c r="N13" s="1211"/>
      <c r="O13" s="1211"/>
      <c r="P13" s="1211"/>
      <c r="Q13" s="1211"/>
      <c r="R13" s="1211"/>
      <c r="S13" s="1211"/>
      <c r="T13" s="1211"/>
      <c r="U13" s="1211"/>
      <c r="V13" s="1211"/>
      <c r="W13" s="1211"/>
      <c r="X13" s="1211"/>
      <c r="Y13" s="1211"/>
      <c r="Z13" s="1211"/>
      <c r="AA13" s="1211"/>
      <c r="AB13" s="1211"/>
      <c r="AC13" s="1211"/>
      <c r="AD13" s="1211"/>
      <c r="AE13" s="1211"/>
      <c r="AF13" s="1211"/>
      <c r="AG13" s="1211"/>
      <c r="AH13" s="1211"/>
      <c r="AI13" s="1211"/>
      <c r="AJ13" s="1211"/>
      <c r="AK13" s="1176"/>
      <c r="AL13" s="1176"/>
      <c r="AM13" s="1781"/>
      <c r="AN13" s="1782"/>
      <c r="AO13" s="1782"/>
      <c r="AP13" s="1782"/>
      <c r="AQ13" s="1782"/>
      <c r="AR13" s="1782"/>
      <c r="AS13" s="1782"/>
      <c r="AT13" s="1782"/>
      <c r="AU13" s="1782"/>
      <c r="AV13" s="1782"/>
      <c r="AW13" s="1782"/>
      <c r="AX13" s="1782"/>
      <c r="AY13" s="1782"/>
      <c r="AZ13" s="1782"/>
      <c r="BA13" s="1782"/>
      <c r="BB13" s="1782"/>
      <c r="BC13" s="1782"/>
      <c r="BD13" s="1424"/>
      <c r="BE13" s="1424"/>
      <c r="BF13" s="1424"/>
      <c r="BG13" s="1424"/>
      <c r="BH13" s="1424"/>
      <c r="BI13" s="1424"/>
      <c r="BJ13" s="1424"/>
      <c r="BK13" s="1424"/>
      <c r="BL13" s="1424"/>
      <c r="BM13" s="1176"/>
      <c r="BN13" s="1211"/>
      <c r="BO13" s="1211"/>
      <c r="BP13" s="1211"/>
      <c r="BQ13" s="1211"/>
      <c r="BR13" s="1211"/>
      <c r="BS13" s="1211"/>
      <c r="BT13" s="1211"/>
      <c r="BU13" s="1211"/>
      <c r="BV13" s="1211"/>
      <c r="BW13" s="1211"/>
      <c r="BX13" s="1211"/>
      <c r="BY13" s="1211"/>
      <c r="BZ13" s="1211"/>
      <c r="CA13" s="1211"/>
      <c r="CB13" s="1211"/>
      <c r="CC13" s="1211"/>
      <c r="CD13" s="1211"/>
      <c r="CE13" s="1211"/>
      <c r="CF13" s="1211"/>
      <c r="CG13" s="1211"/>
      <c r="CH13" s="1211"/>
      <c r="CI13" s="1211"/>
      <c r="CJ13" s="1211"/>
      <c r="CK13" s="1211"/>
      <c r="CL13" s="1211"/>
      <c r="CM13" s="1211"/>
      <c r="CN13" s="1176"/>
      <c r="CO13" s="1211"/>
      <c r="CP13" s="1211"/>
      <c r="CQ13" s="1211"/>
      <c r="CR13" s="1211"/>
      <c r="CS13" s="1211"/>
      <c r="CT13" s="1211"/>
      <c r="CU13" s="1211"/>
      <c r="CV13" s="1211"/>
      <c r="CW13" s="1211"/>
      <c r="CX13" s="1211"/>
      <c r="CY13" s="1211"/>
      <c r="CZ13" s="1211"/>
      <c r="DA13" s="1211"/>
      <c r="DB13" s="1211"/>
      <c r="DC13" s="1211"/>
      <c r="DD13" s="1211"/>
      <c r="DE13" s="1211"/>
      <c r="DF13" s="1211"/>
      <c r="DG13" s="1211"/>
      <c r="DH13" s="1211"/>
      <c r="DI13" s="1211"/>
      <c r="DJ13" s="1211"/>
      <c r="DK13" s="1211"/>
      <c r="DL13" s="1211"/>
      <c r="DM13" s="1211"/>
      <c r="DN13" s="1211"/>
      <c r="DO13" s="1211"/>
      <c r="DQ13" s="1211"/>
      <c r="DR13" s="1211"/>
      <c r="DS13" s="1211"/>
      <c r="DT13" s="1211"/>
      <c r="DU13" s="1211"/>
      <c r="DV13" s="1211"/>
      <c r="DW13" s="1211"/>
      <c r="DX13" s="1211"/>
      <c r="DY13" s="1211"/>
      <c r="DZ13" s="1211"/>
      <c r="EA13" s="1211"/>
      <c r="EB13" s="1211"/>
      <c r="EC13" s="1211"/>
      <c r="ED13" s="1211"/>
      <c r="EE13" s="1211"/>
      <c r="EF13" s="1211"/>
      <c r="EG13" s="1211"/>
      <c r="EH13" s="1211"/>
      <c r="EI13" s="1211"/>
      <c r="EJ13" s="1211"/>
      <c r="EK13" s="1211"/>
      <c r="EL13" s="1211"/>
      <c r="EM13" s="1211"/>
      <c r="EN13" s="1211"/>
      <c r="EO13" s="1211"/>
      <c r="EP13" s="1211"/>
      <c r="EQ13" s="1211"/>
    </row>
    <row r="14" spans="1:147" s="1125" customFormat="1">
      <c r="A14" s="1095">
        <f>Prop2021_DUOSTariffs!A14</f>
        <v>0</v>
      </c>
      <c r="B14" s="1114" t="str">
        <f>IF(Prop2021_DUOSTariffs!B14="","",Prop2021_DUOSTariffs!B14)</f>
        <v>Demand Large</v>
      </c>
      <c r="C14" s="1114" t="s">
        <v>113</v>
      </c>
      <c r="D14" s="1115" t="str">
        <f>IF(Prop2021_DUOSTariffs!D14="","",Prop2021_DUOSTariffs!D14)</f>
        <v>SAC</v>
      </c>
      <c r="E14" s="1116" t="str">
        <f>IF(Prop2021_DUOSTariffs!E14="","",Prop2021_DUOSTariffs!E14)</f>
        <v>SACL</v>
      </c>
      <c r="F14" s="1116" t="str">
        <f>IF(Prop2021_DUOSTariffs!F14="","",Prop2021_DUOSTariffs!F14)</f>
        <v>South East</v>
      </c>
      <c r="G14" s="1116" t="str">
        <f>IF(Prop2021_DUOSTariffs!G14="","",Prop2021_DUOSTariffs!G14)</f>
        <v>8100</v>
      </c>
      <c r="H14" s="1114" t="s">
        <v>640</v>
      </c>
      <c r="I14" s="1174"/>
      <c r="J14" s="1174"/>
      <c r="K14" s="1276">
        <v>0.56383523566334504</v>
      </c>
      <c r="L14" s="1117"/>
      <c r="M14" s="1117"/>
      <c r="N14" s="1117"/>
      <c r="O14" s="1117"/>
      <c r="P14" s="1117"/>
      <c r="Q14" s="1117"/>
      <c r="R14" s="1117"/>
      <c r="S14" s="1117"/>
      <c r="T14" s="1117"/>
      <c r="U14" s="1117"/>
      <c r="V14" s="1118"/>
      <c r="W14" s="1117"/>
      <c r="X14" s="1117"/>
      <c r="Y14" s="1117"/>
      <c r="Z14" s="1117"/>
      <c r="AA14" s="1117"/>
      <c r="AB14" s="1123"/>
      <c r="AC14" s="1123"/>
      <c r="AD14" s="1277">
        <v>5.2753349564730817E-3</v>
      </c>
      <c r="AE14" s="1119"/>
      <c r="AF14" s="1119"/>
      <c r="AG14" s="1119"/>
      <c r="AH14" s="1119"/>
      <c r="AI14" s="1119"/>
      <c r="AJ14" s="1119"/>
      <c r="AK14" s="1174"/>
      <c r="AL14" s="1174"/>
      <c r="AM14" s="1779">
        <v>0.60448992780422828</v>
      </c>
      <c r="AN14" s="1780"/>
      <c r="AO14" s="1780"/>
      <c r="AP14" s="1780"/>
      <c r="AQ14" s="1780"/>
      <c r="AR14" s="1780"/>
      <c r="AS14" s="1780"/>
      <c r="AT14" s="1780"/>
      <c r="AU14" s="1780"/>
      <c r="AV14" s="1780"/>
      <c r="AW14" s="1780"/>
      <c r="AX14" s="1780"/>
      <c r="AY14" s="1780"/>
      <c r="AZ14" s="1780"/>
      <c r="BA14" s="1780"/>
      <c r="BB14" s="1780"/>
      <c r="BC14" s="1780"/>
      <c r="BD14" s="1119"/>
      <c r="BE14" s="1119"/>
      <c r="BF14" s="1423">
        <v>5.5891891224752344E-3</v>
      </c>
      <c r="BG14" s="1119"/>
      <c r="BH14" s="1119"/>
      <c r="BI14" s="1119"/>
      <c r="BJ14" s="1119"/>
      <c r="BK14" s="1119"/>
      <c r="BL14" s="1119"/>
      <c r="BM14" s="1174"/>
      <c r="BN14" s="1247">
        <v>721</v>
      </c>
      <c r="BO14" s="1120"/>
      <c r="BP14" s="1120"/>
      <c r="BQ14" s="1120"/>
      <c r="BR14" s="1120"/>
      <c r="BS14" s="1120"/>
      <c r="BT14" s="1120"/>
      <c r="BU14" s="1120"/>
      <c r="BV14" s="1122"/>
      <c r="BW14" s="1122"/>
      <c r="BX14" s="1122"/>
      <c r="BY14" s="1122"/>
      <c r="BZ14" s="1122"/>
      <c r="CA14" s="1122"/>
      <c r="CB14" s="1122"/>
      <c r="CC14" s="1122"/>
      <c r="CD14" s="1122"/>
      <c r="CE14" s="1122"/>
      <c r="CF14" s="1122"/>
      <c r="CG14" s="1278">
        <v>1132444342.18787</v>
      </c>
      <c r="CH14" s="1122"/>
      <c r="CI14" s="1122"/>
      <c r="CJ14" s="1122"/>
      <c r="CK14" s="1122"/>
      <c r="CL14" s="1122"/>
      <c r="CM14" s="1122"/>
      <c r="CN14" s="1174"/>
      <c r="CO14" s="1222">
        <f t="shared" ref="CO14:CX16" si="2">K14*BN14*CO$42</f>
        <v>148381.69979334419</v>
      </c>
      <c r="CP14" s="1222">
        <f t="shared" si="2"/>
        <v>0</v>
      </c>
      <c r="CQ14" s="1222">
        <f t="shared" si="2"/>
        <v>0</v>
      </c>
      <c r="CR14" s="1222">
        <f t="shared" si="2"/>
        <v>0</v>
      </c>
      <c r="CS14" s="1222">
        <f t="shared" si="2"/>
        <v>0</v>
      </c>
      <c r="CT14" s="1222">
        <f t="shared" si="2"/>
        <v>0</v>
      </c>
      <c r="CU14" s="1222">
        <f t="shared" si="2"/>
        <v>0</v>
      </c>
      <c r="CV14" s="1222">
        <f t="shared" si="2"/>
        <v>0</v>
      </c>
      <c r="CW14" s="1222">
        <f t="shared" si="2"/>
        <v>0</v>
      </c>
      <c r="CX14" s="1222">
        <f t="shared" si="2"/>
        <v>0</v>
      </c>
      <c r="CY14" s="1222">
        <f t="shared" ref="CY14:DH16" si="3">U14*BX14*CY$42</f>
        <v>0</v>
      </c>
      <c r="CZ14" s="1222">
        <f t="shared" si="3"/>
        <v>0</v>
      </c>
      <c r="DA14" s="1222">
        <f t="shared" si="3"/>
        <v>0</v>
      </c>
      <c r="DB14" s="1222">
        <f t="shared" si="3"/>
        <v>0</v>
      </c>
      <c r="DC14" s="1222">
        <f t="shared" si="3"/>
        <v>0</v>
      </c>
      <c r="DD14" s="1222">
        <f t="shared" si="3"/>
        <v>0</v>
      </c>
      <c r="DE14" s="1222">
        <f t="shared" si="3"/>
        <v>0</v>
      </c>
      <c r="DF14" s="1222">
        <f t="shared" si="3"/>
        <v>0</v>
      </c>
      <c r="DG14" s="1222">
        <f t="shared" si="3"/>
        <v>0</v>
      </c>
      <c r="DH14" s="1222">
        <f t="shared" si="3"/>
        <v>5974023.2246038346</v>
      </c>
      <c r="DI14" s="1222">
        <f t="shared" ref="DI14:DN16" si="4">AE14*CH14*DI$42</f>
        <v>0</v>
      </c>
      <c r="DJ14" s="1222">
        <f t="shared" si="4"/>
        <v>0</v>
      </c>
      <c r="DK14" s="1222">
        <f t="shared" si="4"/>
        <v>0</v>
      </c>
      <c r="DL14" s="1222">
        <f t="shared" si="4"/>
        <v>0</v>
      </c>
      <c r="DM14" s="1222">
        <f t="shared" si="4"/>
        <v>0</v>
      </c>
      <c r="DN14" s="1222">
        <f t="shared" si="4"/>
        <v>0</v>
      </c>
      <c r="DO14" s="1183">
        <f>SUM(CO14:DN14)</f>
        <v>6122404.9243971789</v>
      </c>
      <c r="DQ14" s="1222">
        <f t="shared" ref="DQ14:DZ20" si="5">AM14*BN14*DQ$42</f>
        <v>159080.59185059974</v>
      </c>
      <c r="DR14" s="1222">
        <f t="shared" si="5"/>
        <v>0</v>
      </c>
      <c r="DS14" s="1222">
        <f t="shared" si="5"/>
        <v>0</v>
      </c>
      <c r="DT14" s="1222">
        <f t="shared" si="5"/>
        <v>0</v>
      </c>
      <c r="DU14" s="1222">
        <f t="shared" si="5"/>
        <v>0</v>
      </c>
      <c r="DV14" s="1222">
        <f t="shared" si="5"/>
        <v>0</v>
      </c>
      <c r="DW14" s="1222">
        <f t="shared" si="5"/>
        <v>0</v>
      </c>
      <c r="DX14" s="1222">
        <f t="shared" si="5"/>
        <v>0</v>
      </c>
      <c r="DY14" s="1222">
        <f t="shared" si="5"/>
        <v>0</v>
      </c>
      <c r="DZ14" s="1222">
        <f t="shared" si="5"/>
        <v>0</v>
      </c>
      <c r="EA14" s="1222">
        <f t="shared" ref="EA14:EJ20" si="6">AW14*BX14*EA$42</f>
        <v>0</v>
      </c>
      <c r="EB14" s="1222">
        <f t="shared" si="6"/>
        <v>0</v>
      </c>
      <c r="EC14" s="1222">
        <f t="shared" si="6"/>
        <v>0</v>
      </c>
      <c r="ED14" s="1222">
        <f t="shared" si="6"/>
        <v>0</v>
      </c>
      <c r="EE14" s="1222">
        <f t="shared" si="6"/>
        <v>0</v>
      </c>
      <c r="EF14" s="1222">
        <f t="shared" si="6"/>
        <v>0</v>
      </c>
      <c r="EG14" s="1222">
        <f t="shared" si="6"/>
        <v>0</v>
      </c>
      <c r="EH14" s="1222">
        <f t="shared" si="6"/>
        <v>0</v>
      </c>
      <c r="EI14" s="1222">
        <f t="shared" si="6"/>
        <v>0</v>
      </c>
      <c r="EJ14" s="1222">
        <f t="shared" si="6"/>
        <v>6329445.5991650652</v>
      </c>
      <c r="EK14" s="1222">
        <f t="shared" ref="EK14:EP20" si="7">BG14*CH14*EK$42</f>
        <v>0</v>
      </c>
      <c r="EL14" s="1222">
        <f t="shared" si="7"/>
        <v>0</v>
      </c>
      <c r="EM14" s="1222">
        <f t="shared" si="7"/>
        <v>0</v>
      </c>
      <c r="EN14" s="1222">
        <f t="shared" si="7"/>
        <v>0</v>
      </c>
      <c r="EO14" s="1222">
        <f t="shared" si="7"/>
        <v>0</v>
      </c>
      <c r="EP14" s="1222">
        <f t="shared" si="7"/>
        <v>0</v>
      </c>
      <c r="EQ14" s="1183">
        <f>SUM(DQ14:EP14)</f>
        <v>6488526.1910156645</v>
      </c>
    </row>
    <row r="15" spans="1:147" s="1125" customFormat="1">
      <c r="A15" s="1095">
        <f>Prop2021_DUOSTariffs!A15</f>
        <v>0</v>
      </c>
      <c r="B15" s="1273" t="str">
        <f>IF(Prop2021_DUOSTariffs!B15="","",Prop2021_DUOSTariffs!B15)</f>
        <v>Demand Small</v>
      </c>
      <c r="C15" s="1114" t="s">
        <v>114</v>
      </c>
      <c r="D15" s="1274" t="str">
        <f>IF(Prop2021_DUOSTariffs!D15="","",Prop2021_DUOSTariffs!D15)</f>
        <v>SAC</v>
      </c>
      <c r="E15" s="1275" t="str">
        <f>IF(Prop2021_DUOSTariffs!E15="","",Prop2021_DUOSTariffs!E15)</f>
        <v>SACL</v>
      </c>
      <c r="F15" s="1275" t="str">
        <f>IF(Prop2021_DUOSTariffs!F15="","",Prop2021_DUOSTariffs!F15)</f>
        <v>South East</v>
      </c>
      <c r="G15" s="1275" t="str">
        <f>IF(Prop2021_DUOSTariffs!G15="","",Prop2021_DUOSTariffs!G15)</f>
        <v>8300</v>
      </c>
      <c r="H15" s="1273" t="s">
        <v>640</v>
      </c>
      <c r="I15" s="1174"/>
      <c r="J15" s="1174"/>
      <c r="K15" s="1276">
        <v>0.56383523566334504</v>
      </c>
      <c r="L15" s="1117"/>
      <c r="M15" s="1117"/>
      <c r="N15" s="1117"/>
      <c r="O15" s="1117"/>
      <c r="P15" s="1117"/>
      <c r="Q15" s="1117"/>
      <c r="R15" s="1117"/>
      <c r="S15" s="1117"/>
      <c r="T15" s="1117"/>
      <c r="U15" s="1117"/>
      <c r="V15" s="1118"/>
      <c r="W15" s="1117"/>
      <c r="X15" s="1117"/>
      <c r="Y15" s="1117"/>
      <c r="Z15" s="1117"/>
      <c r="AA15" s="1117"/>
      <c r="AB15" s="1123"/>
      <c r="AC15" s="1123"/>
      <c r="AD15" s="1277">
        <v>5.2753349564730817E-3</v>
      </c>
      <c r="AE15" s="1119"/>
      <c r="AF15" s="1119"/>
      <c r="AG15" s="1119"/>
      <c r="AH15" s="1119"/>
      <c r="AI15" s="1119"/>
      <c r="AJ15" s="1119"/>
      <c r="AK15" s="1174"/>
      <c r="AL15" s="1174"/>
      <c r="AM15" s="1779">
        <v>0.60448992780422828</v>
      </c>
      <c r="AN15" s="1780"/>
      <c r="AO15" s="1780"/>
      <c r="AP15" s="1780"/>
      <c r="AQ15" s="1780"/>
      <c r="AR15" s="1780"/>
      <c r="AS15" s="1780"/>
      <c r="AT15" s="1780"/>
      <c r="AU15" s="1780"/>
      <c r="AV15" s="1780"/>
      <c r="AW15" s="1780"/>
      <c r="AX15" s="1780"/>
      <c r="AY15" s="1780"/>
      <c r="AZ15" s="1780"/>
      <c r="BA15" s="1780"/>
      <c r="BB15" s="1780"/>
      <c r="BC15" s="1780"/>
      <c r="BD15" s="1119"/>
      <c r="BE15" s="1119"/>
      <c r="BF15" s="1423">
        <v>5.5891891224752344E-3</v>
      </c>
      <c r="BG15" s="1119"/>
      <c r="BH15" s="1119"/>
      <c r="BI15" s="1119"/>
      <c r="BJ15" s="1119"/>
      <c r="BK15" s="1119"/>
      <c r="BL15" s="1119"/>
      <c r="BM15" s="1174"/>
      <c r="BN15" s="1247">
        <v>8228.35</v>
      </c>
      <c r="BO15" s="1120"/>
      <c r="BP15" s="1120"/>
      <c r="BQ15" s="1120"/>
      <c r="BR15" s="1120"/>
      <c r="BS15" s="1120"/>
      <c r="BT15" s="1120"/>
      <c r="BU15" s="1120"/>
      <c r="BV15" s="1122"/>
      <c r="BW15" s="1122"/>
      <c r="BX15" s="1122"/>
      <c r="BY15" s="1122"/>
      <c r="BZ15" s="1122"/>
      <c r="CA15" s="1122"/>
      <c r="CB15" s="1122"/>
      <c r="CC15" s="1122"/>
      <c r="CD15" s="1122"/>
      <c r="CE15" s="1122"/>
      <c r="CF15" s="1122"/>
      <c r="CG15" s="1278">
        <v>3057303226.6322103</v>
      </c>
      <c r="CH15" s="1122"/>
      <c r="CI15" s="1122"/>
      <c r="CJ15" s="1122"/>
      <c r="CK15" s="1122"/>
      <c r="CL15" s="1122"/>
      <c r="CM15" s="1122"/>
      <c r="CN15" s="1174"/>
      <c r="CO15" s="1222">
        <f t="shared" si="2"/>
        <v>1693393.2864002271</v>
      </c>
      <c r="CP15" s="1222">
        <f t="shared" si="2"/>
        <v>0</v>
      </c>
      <c r="CQ15" s="1222">
        <f t="shared" si="2"/>
        <v>0</v>
      </c>
      <c r="CR15" s="1222">
        <f t="shared" si="2"/>
        <v>0</v>
      </c>
      <c r="CS15" s="1222">
        <f t="shared" si="2"/>
        <v>0</v>
      </c>
      <c r="CT15" s="1222">
        <f t="shared" si="2"/>
        <v>0</v>
      </c>
      <c r="CU15" s="1222">
        <f t="shared" si="2"/>
        <v>0</v>
      </c>
      <c r="CV15" s="1222">
        <f t="shared" si="2"/>
        <v>0</v>
      </c>
      <c r="CW15" s="1222">
        <f t="shared" si="2"/>
        <v>0</v>
      </c>
      <c r="CX15" s="1222">
        <f t="shared" si="2"/>
        <v>0</v>
      </c>
      <c r="CY15" s="1222">
        <f t="shared" si="3"/>
        <v>0</v>
      </c>
      <c r="CZ15" s="1222">
        <f t="shared" si="3"/>
        <v>0</v>
      </c>
      <c r="DA15" s="1222">
        <f t="shared" si="3"/>
        <v>0</v>
      </c>
      <c r="DB15" s="1222">
        <f t="shared" si="3"/>
        <v>0</v>
      </c>
      <c r="DC15" s="1222">
        <f t="shared" si="3"/>
        <v>0</v>
      </c>
      <c r="DD15" s="1222">
        <f t="shared" si="3"/>
        <v>0</v>
      </c>
      <c r="DE15" s="1222">
        <f t="shared" si="3"/>
        <v>0</v>
      </c>
      <c r="DF15" s="1222">
        <f t="shared" si="3"/>
        <v>0</v>
      </c>
      <c r="DG15" s="1222">
        <f t="shared" si="3"/>
        <v>0</v>
      </c>
      <c r="DH15" s="1222">
        <f t="shared" si="3"/>
        <v>16128298.583990844</v>
      </c>
      <c r="DI15" s="1222">
        <f t="shared" si="4"/>
        <v>0</v>
      </c>
      <c r="DJ15" s="1222">
        <f t="shared" si="4"/>
        <v>0</v>
      </c>
      <c r="DK15" s="1222">
        <f t="shared" si="4"/>
        <v>0</v>
      </c>
      <c r="DL15" s="1222">
        <f t="shared" si="4"/>
        <v>0</v>
      </c>
      <c r="DM15" s="1222">
        <f t="shared" si="4"/>
        <v>0</v>
      </c>
      <c r="DN15" s="1222">
        <f t="shared" si="4"/>
        <v>0</v>
      </c>
      <c r="DO15" s="1183">
        <f>SUM(CO15:DN15)</f>
        <v>17821691.870391071</v>
      </c>
      <c r="DQ15" s="1222">
        <f t="shared" si="5"/>
        <v>1815493.4645684913</v>
      </c>
      <c r="DR15" s="1222">
        <f t="shared" si="5"/>
        <v>0</v>
      </c>
      <c r="DS15" s="1222">
        <f t="shared" si="5"/>
        <v>0</v>
      </c>
      <c r="DT15" s="1222">
        <f t="shared" si="5"/>
        <v>0</v>
      </c>
      <c r="DU15" s="1222">
        <f t="shared" si="5"/>
        <v>0</v>
      </c>
      <c r="DV15" s="1222">
        <f t="shared" si="5"/>
        <v>0</v>
      </c>
      <c r="DW15" s="1222">
        <f t="shared" si="5"/>
        <v>0</v>
      </c>
      <c r="DX15" s="1222">
        <f t="shared" si="5"/>
        <v>0</v>
      </c>
      <c r="DY15" s="1222">
        <f t="shared" si="5"/>
        <v>0</v>
      </c>
      <c r="DZ15" s="1222">
        <f t="shared" si="5"/>
        <v>0</v>
      </c>
      <c r="EA15" s="1222">
        <f t="shared" si="6"/>
        <v>0</v>
      </c>
      <c r="EB15" s="1222">
        <f t="shared" si="6"/>
        <v>0</v>
      </c>
      <c r="EC15" s="1222">
        <f t="shared" si="6"/>
        <v>0</v>
      </c>
      <c r="ED15" s="1222">
        <f t="shared" si="6"/>
        <v>0</v>
      </c>
      <c r="EE15" s="1222">
        <f t="shared" si="6"/>
        <v>0</v>
      </c>
      <c r="EF15" s="1222">
        <f t="shared" si="6"/>
        <v>0</v>
      </c>
      <c r="EG15" s="1222">
        <f t="shared" si="6"/>
        <v>0</v>
      </c>
      <c r="EH15" s="1222">
        <f t="shared" si="6"/>
        <v>0</v>
      </c>
      <c r="EI15" s="1222">
        <f t="shared" si="6"/>
        <v>0</v>
      </c>
      <c r="EJ15" s="1222">
        <f t="shared" si="6"/>
        <v>17087845.938401185</v>
      </c>
      <c r="EK15" s="1222">
        <f t="shared" si="7"/>
        <v>0</v>
      </c>
      <c r="EL15" s="1222">
        <f t="shared" si="7"/>
        <v>0</v>
      </c>
      <c r="EM15" s="1222">
        <f t="shared" si="7"/>
        <v>0</v>
      </c>
      <c r="EN15" s="1222">
        <f t="shared" si="7"/>
        <v>0</v>
      </c>
      <c r="EO15" s="1222">
        <f t="shared" si="7"/>
        <v>0</v>
      </c>
      <c r="EP15" s="1222">
        <f t="shared" si="7"/>
        <v>0</v>
      </c>
      <c r="EQ15" s="1183">
        <f>SUM(DQ15:EP15)</f>
        <v>18903339.402969677</v>
      </c>
    </row>
    <row r="16" spans="1:147" s="1125" customFormat="1">
      <c r="A16" s="1095">
        <f>Prop2021_DUOSTariffs!A16</f>
        <v>0</v>
      </c>
      <c r="B16" s="1273" t="str">
        <f>IF(Prop2021_DUOSTariffs!B16="","",Prop2021_DUOSTariffs!B16)</f>
        <v>Demand ToU LV</v>
      </c>
      <c r="C16" s="1114" t="s">
        <v>219</v>
      </c>
      <c r="D16" s="1274" t="str">
        <f>IF(Prop2021_DUOSTariffs!D16="","",Prop2021_DUOSTariffs!D16)</f>
        <v>SAC</v>
      </c>
      <c r="E16" s="1275" t="str">
        <f>IF(Prop2021_DUOSTariffs!E16="","",Prop2021_DUOSTariffs!E16)</f>
        <v>SACL</v>
      </c>
      <c r="F16" s="1275" t="str">
        <f>IF(Prop2021_DUOSTariffs!F16="","",Prop2021_DUOSTariffs!F16)</f>
        <v>South East</v>
      </c>
      <c r="G16" s="1275" t="str">
        <f>IF(Prop2021_DUOSTariffs!G16="","",Prop2021_DUOSTariffs!G16)</f>
        <v>7200</v>
      </c>
      <c r="H16" s="1273" t="s">
        <v>640</v>
      </c>
      <c r="I16" s="1174"/>
      <c r="J16" s="1174"/>
      <c r="K16" s="1276">
        <v>0.56383523566334504</v>
      </c>
      <c r="L16" s="1117"/>
      <c r="M16" s="1117"/>
      <c r="N16" s="1117"/>
      <c r="O16" s="1117"/>
      <c r="P16" s="1117"/>
      <c r="Q16" s="1117"/>
      <c r="R16" s="1117"/>
      <c r="S16" s="1117"/>
      <c r="T16" s="1117"/>
      <c r="U16" s="1117"/>
      <c r="V16" s="1118"/>
      <c r="W16" s="1117"/>
      <c r="X16" s="1117"/>
      <c r="Y16" s="1117"/>
      <c r="Z16" s="1117"/>
      <c r="AA16" s="1117"/>
      <c r="AB16" s="1123"/>
      <c r="AC16" s="1123"/>
      <c r="AD16" s="1277">
        <v>5.2753349564730817E-3</v>
      </c>
      <c r="AE16" s="1119"/>
      <c r="AF16" s="1119"/>
      <c r="AG16" s="1119"/>
      <c r="AH16" s="1119"/>
      <c r="AI16" s="1119"/>
      <c r="AJ16" s="1119"/>
      <c r="AK16" s="1174"/>
      <c r="AL16" s="1174"/>
      <c r="AM16" s="1779">
        <v>0.60448992780422828</v>
      </c>
      <c r="AN16" s="1780"/>
      <c r="AO16" s="1780"/>
      <c r="AP16" s="1780"/>
      <c r="AQ16" s="1780"/>
      <c r="AR16" s="1780"/>
      <c r="AS16" s="1780"/>
      <c r="AT16" s="1780"/>
      <c r="AU16" s="1780"/>
      <c r="AV16" s="1780"/>
      <c r="AW16" s="1780"/>
      <c r="AX16" s="1780"/>
      <c r="AY16" s="1780"/>
      <c r="AZ16" s="1780"/>
      <c r="BA16" s="1780"/>
      <c r="BB16" s="1780"/>
      <c r="BC16" s="1780"/>
      <c r="BD16" s="1119"/>
      <c r="BE16" s="1119"/>
      <c r="BF16" s="1423">
        <v>5.5891891224752344E-3</v>
      </c>
      <c r="BG16" s="1119"/>
      <c r="BH16" s="1119"/>
      <c r="BI16" s="1119"/>
      <c r="BJ16" s="1119"/>
      <c r="BK16" s="1119"/>
      <c r="BL16" s="1119"/>
      <c r="BM16" s="1174"/>
      <c r="BN16" s="1247">
        <v>3856.6499999999996</v>
      </c>
      <c r="BO16" s="1120"/>
      <c r="BP16" s="1120"/>
      <c r="BQ16" s="1120"/>
      <c r="BR16" s="1120"/>
      <c r="BS16" s="1120"/>
      <c r="BT16" s="1120"/>
      <c r="BU16" s="1120"/>
      <c r="BV16" s="1122"/>
      <c r="BW16" s="1122"/>
      <c r="BX16" s="1122"/>
      <c r="BY16" s="1122"/>
      <c r="BZ16" s="1122"/>
      <c r="CA16" s="1122"/>
      <c r="CB16" s="1122"/>
      <c r="CC16" s="1122"/>
      <c r="CD16" s="1122"/>
      <c r="CE16" s="1122"/>
      <c r="CF16" s="1122"/>
      <c r="CG16" s="1278">
        <v>1398147330.2727053</v>
      </c>
      <c r="CH16" s="1122"/>
      <c r="CI16" s="1122"/>
      <c r="CJ16" s="1122"/>
      <c r="CK16" s="1122"/>
      <c r="CL16" s="1122"/>
      <c r="CM16" s="1122"/>
      <c r="CN16" s="1174"/>
      <c r="CO16" s="1222">
        <f t="shared" si="2"/>
        <v>793698.03399167943</v>
      </c>
      <c r="CP16" s="1222">
        <f t="shared" si="2"/>
        <v>0</v>
      </c>
      <c r="CQ16" s="1222">
        <f t="shared" si="2"/>
        <v>0</v>
      </c>
      <c r="CR16" s="1222">
        <f t="shared" si="2"/>
        <v>0</v>
      </c>
      <c r="CS16" s="1222">
        <f t="shared" si="2"/>
        <v>0</v>
      </c>
      <c r="CT16" s="1222">
        <f t="shared" si="2"/>
        <v>0</v>
      </c>
      <c r="CU16" s="1222">
        <f t="shared" si="2"/>
        <v>0</v>
      </c>
      <c r="CV16" s="1222">
        <f t="shared" si="2"/>
        <v>0</v>
      </c>
      <c r="CW16" s="1222">
        <f t="shared" si="2"/>
        <v>0</v>
      </c>
      <c r="CX16" s="1222">
        <f t="shared" si="2"/>
        <v>0</v>
      </c>
      <c r="CY16" s="1222">
        <f t="shared" si="3"/>
        <v>0</v>
      </c>
      <c r="CZ16" s="1222">
        <f t="shared" si="3"/>
        <v>0</v>
      </c>
      <c r="DA16" s="1222">
        <f t="shared" si="3"/>
        <v>0</v>
      </c>
      <c r="DB16" s="1222">
        <f t="shared" si="3"/>
        <v>0</v>
      </c>
      <c r="DC16" s="1222">
        <f t="shared" si="3"/>
        <v>0</v>
      </c>
      <c r="DD16" s="1222">
        <f t="shared" si="3"/>
        <v>0</v>
      </c>
      <c r="DE16" s="1222">
        <f t="shared" si="3"/>
        <v>0</v>
      </c>
      <c r="DF16" s="1222">
        <f t="shared" si="3"/>
        <v>0</v>
      </c>
      <c r="DG16" s="1222">
        <f t="shared" si="3"/>
        <v>0</v>
      </c>
      <c r="DH16" s="1222">
        <f t="shared" si="3"/>
        <v>7375695.4856871171</v>
      </c>
      <c r="DI16" s="1222">
        <f t="shared" si="4"/>
        <v>0</v>
      </c>
      <c r="DJ16" s="1222">
        <f t="shared" si="4"/>
        <v>0</v>
      </c>
      <c r="DK16" s="1222">
        <f t="shared" si="4"/>
        <v>0</v>
      </c>
      <c r="DL16" s="1222">
        <f t="shared" si="4"/>
        <v>0</v>
      </c>
      <c r="DM16" s="1222">
        <f t="shared" si="4"/>
        <v>0</v>
      </c>
      <c r="DN16" s="1222">
        <f t="shared" si="4"/>
        <v>0</v>
      </c>
      <c r="DO16" s="1183">
        <f>SUM(CO16:DN16)</f>
        <v>8169393.5196787966</v>
      </c>
      <c r="DQ16" s="1222">
        <f t="shared" si="5"/>
        <v>850926.7192241546</v>
      </c>
      <c r="DR16" s="1222">
        <f t="shared" si="5"/>
        <v>0</v>
      </c>
      <c r="DS16" s="1222">
        <f t="shared" si="5"/>
        <v>0</v>
      </c>
      <c r="DT16" s="1222">
        <f t="shared" si="5"/>
        <v>0</v>
      </c>
      <c r="DU16" s="1222">
        <f t="shared" si="5"/>
        <v>0</v>
      </c>
      <c r="DV16" s="1222">
        <f t="shared" si="5"/>
        <v>0</v>
      </c>
      <c r="DW16" s="1222">
        <f t="shared" si="5"/>
        <v>0</v>
      </c>
      <c r="DX16" s="1222">
        <f t="shared" si="5"/>
        <v>0</v>
      </c>
      <c r="DY16" s="1222">
        <f t="shared" si="5"/>
        <v>0</v>
      </c>
      <c r="DZ16" s="1222">
        <f t="shared" si="5"/>
        <v>0</v>
      </c>
      <c r="EA16" s="1222">
        <f t="shared" si="6"/>
        <v>0</v>
      </c>
      <c r="EB16" s="1222">
        <f t="shared" si="6"/>
        <v>0</v>
      </c>
      <c r="EC16" s="1222">
        <f t="shared" si="6"/>
        <v>0</v>
      </c>
      <c r="ED16" s="1222">
        <f t="shared" si="6"/>
        <v>0</v>
      </c>
      <c r="EE16" s="1222">
        <f t="shared" si="6"/>
        <v>0</v>
      </c>
      <c r="EF16" s="1222">
        <f t="shared" si="6"/>
        <v>0</v>
      </c>
      <c r="EG16" s="1222">
        <f t="shared" si="6"/>
        <v>0</v>
      </c>
      <c r="EH16" s="1222">
        <f t="shared" si="6"/>
        <v>0</v>
      </c>
      <c r="EI16" s="1222">
        <f t="shared" si="6"/>
        <v>0</v>
      </c>
      <c r="EJ16" s="1222">
        <f t="shared" si="6"/>
        <v>7814509.8499779934</v>
      </c>
      <c r="EK16" s="1222">
        <f t="shared" si="7"/>
        <v>0</v>
      </c>
      <c r="EL16" s="1222">
        <f t="shared" si="7"/>
        <v>0</v>
      </c>
      <c r="EM16" s="1222">
        <f t="shared" si="7"/>
        <v>0</v>
      </c>
      <c r="EN16" s="1222">
        <f t="shared" si="7"/>
        <v>0</v>
      </c>
      <c r="EO16" s="1222">
        <f t="shared" si="7"/>
        <v>0</v>
      </c>
      <c r="EP16" s="1222">
        <f t="shared" si="7"/>
        <v>0</v>
      </c>
      <c r="EQ16" s="1183">
        <f>SUM(DQ16:EP16)</f>
        <v>8665436.5692021474</v>
      </c>
    </row>
    <row r="17" spans="1:147" s="1125" customFormat="1">
      <c r="A17" s="1095" t="str">
        <f>Prop2021_DUOSTariffs!A17</f>
        <v>new_21/22</v>
      </c>
      <c r="B17" s="1273" t="str">
        <f>IF(Prop2021_DUOSTariffs!B17="","",Prop2021_DUOSTariffs!B17)</f>
        <v>Large Business Energy</v>
      </c>
      <c r="C17" s="1114" t="s">
        <v>248</v>
      </c>
      <c r="D17" s="1274" t="str">
        <f>IF(Prop2021_DUOSTariffs!D17="","",Prop2021_DUOSTariffs!D17)</f>
        <v>SAC</v>
      </c>
      <c r="E17" s="1275" t="str">
        <f>IF(Prop2021_DUOSTariffs!E17="","",Prop2021_DUOSTariffs!E17)</f>
        <v>SACL</v>
      </c>
      <c r="F17" s="1275" t="str">
        <f>IF(Prop2021_DUOSTariffs!F17="","",Prop2021_DUOSTariffs!F17)</f>
        <v>South East</v>
      </c>
      <c r="G17" s="1275">
        <f>IF(Prop2021_DUOSTariffs!G17="","",Prop2021_DUOSTariffs!G17)</f>
        <v>6600</v>
      </c>
      <c r="H17" s="1273" t="s">
        <v>640</v>
      </c>
      <c r="I17" s="1174"/>
      <c r="J17" s="1174"/>
      <c r="K17" s="1276">
        <v>0.56383523566334504</v>
      </c>
      <c r="L17" s="1117"/>
      <c r="M17" s="1117"/>
      <c r="N17" s="1117"/>
      <c r="O17" s="1117"/>
      <c r="P17" s="1117"/>
      <c r="Q17" s="1117"/>
      <c r="R17" s="1117"/>
      <c r="S17" s="1117"/>
      <c r="T17" s="1117"/>
      <c r="U17" s="1117"/>
      <c r="V17" s="1118"/>
      <c r="W17" s="1117"/>
      <c r="X17" s="1117"/>
      <c r="Y17" s="1117"/>
      <c r="Z17" s="1117"/>
      <c r="AA17" s="1117"/>
      <c r="AB17" s="1123"/>
      <c r="AC17" s="1123"/>
      <c r="AD17" s="1277">
        <v>5.2753349564730817E-3</v>
      </c>
      <c r="AE17" s="1119"/>
      <c r="AF17" s="1119"/>
      <c r="AG17" s="1119"/>
      <c r="AH17" s="1119"/>
      <c r="AI17" s="1119"/>
      <c r="AJ17" s="1119"/>
      <c r="AK17" s="1174"/>
      <c r="AL17" s="1174"/>
      <c r="AM17" s="1783"/>
      <c r="AN17" s="1780"/>
      <c r="AO17" s="1780"/>
      <c r="AP17" s="1780"/>
      <c r="AQ17" s="1780"/>
      <c r="AR17" s="1780"/>
      <c r="AS17" s="1780"/>
      <c r="AT17" s="1780"/>
      <c r="AU17" s="1780"/>
      <c r="AV17" s="1780"/>
      <c r="AW17" s="1780"/>
      <c r="AX17" s="1780"/>
      <c r="AY17" s="1780"/>
      <c r="AZ17" s="1780"/>
      <c r="BA17" s="1780"/>
      <c r="BB17" s="1780"/>
      <c r="BC17" s="1780"/>
      <c r="BD17" s="1119"/>
      <c r="BE17" s="1119"/>
      <c r="BF17" s="1119"/>
      <c r="BG17" s="1119"/>
      <c r="BH17" s="1119"/>
      <c r="BI17" s="1119"/>
      <c r="BJ17" s="1119"/>
      <c r="BK17" s="1119"/>
      <c r="BL17" s="1119"/>
      <c r="BM17" s="1174"/>
      <c r="BN17" s="1247">
        <v>0</v>
      </c>
      <c r="BO17" s="1120"/>
      <c r="BP17" s="1120"/>
      <c r="BQ17" s="1120"/>
      <c r="BR17" s="1120"/>
      <c r="BS17" s="1120"/>
      <c r="BT17" s="1120"/>
      <c r="BU17" s="1120"/>
      <c r="BV17" s="1122"/>
      <c r="BW17" s="1122"/>
      <c r="BX17" s="1122"/>
      <c r="BY17" s="1122"/>
      <c r="BZ17" s="1122"/>
      <c r="CA17" s="1122"/>
      <c r="CB17" s="1122"/>
      <c r="CC17" s="1122"/>
      <c r="CD17" s="1122"/>
      <c r="CE17" s="1122"/>
      <c r="CF17" s="1122"/>
      <c r="CG17" s="1278">
        <v>0</v>
      </c>
      <c r="CH17" s="1122"/>
      <c r="CI17" s="1122"/>
      <c r="CJ17" s="1122"/>
      <c r="CK17" s="1122"/>
      <c r="CL17" s="1122"/>
      <c r="CM17" s="1122"/>
      <c r="CN17" s="1174"/>
      <c r="CO17" s="1222">
        <f>IFERROR(K17*BN17*CO$42,0)</f>
        <v>0</v>
      </c>
      <c r="CP17" s="1222">
        <f t="shared" ref="CP17:CY20" si="8">L17*BO17*CP$42</f>
        <v>0</v>
      </c>
      <c r="CQ17" s="1222">
        <f t="shared" si="8"/>
        <v>0</v>
      </c>
      <c r="CR17" s="1222">
        <f t="shared" si="8"/>
        <v>0</v>
      </c>
      <c r="CS17" s="1222">
        <f t="shared" si="8"/>
        <v>0</v>
      </c>
      <c r="CT17" s="1222">
        <f t="shared" si="8"/>
        <v>0</v>
      </c>
      <c r="CU17" s="1222">
        <f t="shared" si="8"/>
        <v>0</v>
      </c>
      <c r="CV17" s="1222">
        <f t="shared" si="8"/>
        <v>0</v>
      </c>
      <c r="CW17" s="1222">
        <f t="shared" si="8"/>
        <v>0</v>
      </c>
      <c r="CX17" s="1222">
        <f t="shared" si="8"/>
        <v>0</v>
      </c>
      <c r="CY17" s="1222">
        <f t="shared" si="8"/>
        <v>0</v>
      </c>
      <c r="CZ17" s="1222">
        <f t="shared" ref="CZ17:DG20" si="9">V17*BY17*CZ$42</f>
        <v>0</v>
      </c>
      <c r="DA17" s="1222">
        <f t="shared" si="9"/>
        <v>0</v>
      </c>
      <c r="DB17" s="1222">
        <f t="shared" si="9"/>
        <v>0</v>
      </c>
      <c r="DC17" s="1222">
        <f t="shared" si="9"/>
        <v>0</v>
      </c>
      <c r="DD17" s="1222">
        <f t="shared" si="9"/>
        <v>0</v>
      </c>
      <c r="DE17" s="1222">
        <f t="shared" si="9"/>
        <v>0</v>
      </c>
      <c r="DF17" s="1222">
        <f t="shared" si="9"/>
        <v>0</v>
      </c>
      <c r="DG17" s="1222">
        <f t="shared" si="9"/>
        <v>0</v>
      </c>
      <c r="DH17" s="1222">
        <f>IFERROR(AD17*CG17*DH$42,0)</f>
        <v>0</v>
      </c>
      <c r="DI17" s="1222">
        <f t="shared" ref="DI17:DN20" si="10">AE17*CH17*DI$42</f>
        <v>0</v>
      </c>
      <c r="DJ17" s="1222">
        <f t="shared" si="10"/>
        <v>0</v>
      </c>
      <c r="DK17" s="1222">
        <f t="shared" si="10"/>
        <v>0</v>
      </c>
      <c r="DL17" s="1222">
        <f t="shared" si="10"/>
        <v>0</v>
      </c>
      <c r="DM17" s="1222">
        <f t="shared" si="10"/>
        <v>0</v>
      </c>
      <c r="DN17" s="1222">
        <f t="shared" si="10"/>
        <v>0</v>
      </c>
      <c r="DO17" s="1183">
        <f t="shared" ref="DO17:DO18" si="11">SUM(CO17:DN17)</f>
        <v>0</v>
      </c>
      <c r="DQ17" s="1222">
        <f t="shared" si="5"/>
        <v>0</v>
      </c>
      <c r="DR17" s="1222">
        <f t="shared" si="5"/>
        <v>0</v>
      </c>
      <c r="DS17" s="1222">
        <f t="shared" si="5"/>
        <v>0</v>
      </c>
      <c r="DT17" s="1222">
        <f t="shared" si="5"/>
        <v>0</v>
      </c>
      <c r="DU17" s="1222">
        <f t="shared" si="5"/>
        <v>0</v>
      </c>
      <c r="DV17" s="1222">
        <f t="shared" si="5"/>
        <v>0</v>
      </c>
      <c r="DW17" s="1222">
        <f t="shared" si="5"/>
        <v>0</v>
      </c>
      <c r="DX17" s="1222">
        <f t="shared" si="5"/>
        <v>0</v>
      </c>
      <c r="DY17" s="1222">
        <f t="shared" si="5"/>
        <v>0</v>
      </c>
      <c r="DZ17" s="1222">
        <f t="shared" si="5"/>
        <v>0</v>
      </c>
      <c r="EA17" s="1222">
        <f t="shared" si="6"/>
        <v>0</v>
      </c>
      <c r="EB17" s="1222">
        <f t="shared" si="6"/>
        <v>0</v>
      </c>
      <c r="EC17" s="1222">
        <f t="shared" si="6"/>
        <v>0</v>
      </c>
      <c r="ED17" s="1222">
        <f t="shared" si="6"/>
        <v>0</v>
      </c>
      <c r="EE17" s="1222">
        <f t="shared" si="6"/>
        <v>0</v>
      </c>
      <c r="EF17" s="1222">
        <f t="shared" si="6"/>
        <v>0</v>
      </c>
      <c r="EG17" s="1222">
        <f t="shared" si="6"/>
        <v>0</v>
      </c>
      <c r="EH17" s="1222">
        <f t="shared" si="6"/>
        <v>0</v>
      </c>
      <c r="EI17" s="1222">
        <f t="shared" si="6"/>
        <v>0</v>
      </c>
      <c r="EJ17" s="1222">
        <f t="shared" si="6"/>
        <v>0</v>
      </c>
      <c r="EK17" s="1222">
        <f t="shared" si="7"/>
        <v>0</v>
      </c>
      <c r="EL17" s="1222">
        <f t="shared" si="7"/>
        <v>0</v>
      </c>
      <c r="EM17" s="1222">
        <f t="shared" si="7"/>
        <v>0</v>
      </c>
      <c r="EN17" s="1222">
        <f t="shared" si="7"/>
        <v>0</v>
      </c>
      <c r="EO17" s="1222">
        <f t="shared" si="7"/>
        <v>0</v>
      </c>
      <c r="EP17" s="1222">
        <f t="shared" si="7"/>
        <v>0</v>
      </c>
      <c r="EQ17" s="1183">
        <f t="shared" ref="EQ17:EQ18" si="12">SUM(DQ17:EP17)</f>
        <v>0</v>
      </c>
    </row>
    <row r="18" spans="1:147" s="1125" customFormat="1">
      <c r="A18" s="1095" t="str">
        <f>Prop2021_DUOSTariffs!A18</f>
        <v>new_21/22</v>
      </c>
      <c r="B18" s="1273" t="str">
        <f>IF(Prop2021_DUOSTariffs!B18="","",Prop2021_DUOSTariffs!B18)</f>
        <v>Large Residential Energy</v>
      </c>
      <c r="C18" s="1114" t="s">
        <v>248</v>
      </c>
      <c r="D18" s="1274" t="str">
        <f>IF(Prop2021_DUOSTariffs!D18="","",Prop2021_DUOSTariffs!D18)</f>
        <v>SAC</v>
      </c>
      <c r="E18" s="1275" t="str">
        <f>IF(Prop2021_DUOSTariffs!E18="","",Prop2021_DUOSTariffs!E18)</f>
        <v>SACL</v>
      </c>
      <c r="F18" s="1275" t="str">
        <f>IF(Prop2021_DUOSTariffs!F18="","",Prop2021_DUOSTariffs!F18)</f>
        <v>South East</v>
      </c>
      <c r="G18" s="1275">
        <f>IF(Prop2021_DUOSTariffs!G18="","",Prop2021_DUOSTariffs!G18)</f>
        <v>6700</v>
      </c>
      <c r="H18" s="1273" t="s">
        <v>640</v>
      </c>
      <c r="I18" s="1174"/>
      <c r="J18" s="1174"/>
      <c r="K18" s="1276">
        <v>0.56383523566334504</v>
      </c>
      <c r="L18" s="1117"/>
      <c r="M18" s="1117"/>
      <c r="N18" s="1117"/>
      <c r="O18" s="1117"/>
      <c r="P18" s="1117"/>
      <c r="Q18" s="1117"/>
      <c r="R18" s="1117"/>
      <c r="S18" s="1117"/>
      <c r="T18" s="1117"/>
      <c r="U18" s="1117"/>
      <c r="V18" s="1118"/>
      <c r="W18" s="1117"/>
      <c r="X18" s="1117"/>
      <c r="Y18" s="1117"/>
      <c r="Z18" s="1117"/>
      <c r="AA18" s="1117"/>
      <c r="AB18" s="1123"/>
      <c r="AC18" s="1123"/>
      <c r="AD18" s="1277">
        <v>5.2753349564730817E-3</v>
      </c>
      <c r="AE18" s="1119"/>
      <c r="AF18" s="1119"/>
      <c r="AG18" s="1119"/>
      <c r="AH18" s="1119"/>
      <c r="AI18" s="1119"/>
      <c r="AJ18" s="1119"/>
      <c r="AK18" s="1174"/>
      <c r="AL18" s="1174"/>
      <c r="AM18" s="1783"/>
      <c r="AN18" s="1780"/>
      <c r="AO18" s="1780"/>
      <c r="AP18" s="1780"/>
      <c r="AQ18" s="1780"/>
      <c r="AR18" s="1780"/>
      <c r="AS18" s="1780"/>
      <c r="AT18" s="1780"/>
      <c r="AU18" s="1780"/>
      <c r="AV18" s="1780"/>
      <c r="AW18" s="1780"/>
      <c r="AX18" s="1780"/>
      <c r="AY18" s="1780"/>
      <c r="AZ18" s="1780"/>
      <c r="BA18" s="1780"/>
      <c r="BB18" s="1780"/>
      <c r="BC18" s="1780"/>
      <c r="BD18" s="1119"/>
      <c r="BE18" s="1119"/>
      <c r="BF18" s="1119"/>
      <c r="BG18" s="1119"/>
      <c r="BH18" s="1119"/>
      <c r="BI18" s="1119"/>
      <c r="BJ18" s="1119"/>
      <c r="BK18" s="1119"/>
      <c r="BL18" s="1119"/>
      <c r="BM18" s="1174"/>
      <c r="BN18" s="1247">
        <v>0</v>
      </c>
      <c r="BO18" s="1120"/>
      <c r="BP18" s="1120"/>
      <c r="BQ18" s="1120"/>
      <c r="BR18" s="1120"/>
      <c r="BS18" s="1120"/>
      <c r="BT18" s="1120"/>
      <c r="BU18" s="1120"/>
      <c r="BV18" s="1122"/>
      <c r="BW18" s="1122"/>
      <c r="BX18" s="1122"/>
      <c r="BY18" s="1122"/>
      <c r="BZ18" s="1122"/>
      <c r="CA18" s="1122"/>
      <c r="CB18" s="1122"/>
      <c r="CC18" s="1122"/>
      <c r="CD18" s="1122"/>
      <c r="CE18" s="1122"/>
      <c r="CF18" s="1122"/>
      <c r="CG18" s="1278">
        <v>0</v>
      </c>
      <c r="CH18" s="1122"/>
      <c r="CI18" s="1122"/>
      <c r="CJ18" s="1122"/>
      <c r="CK18" s="1122"/>
      <c r="CL18" s="1122"/>
      <c r="CM18" s="1122"/>
      <c r="CN18" s="1174"/>
      <c r="CO18" s="1222">
        <f>IFERROR(K18*BN18*CO$42,0)</f>
        <v>0</v>
      </c>
      <c r="CP18" s="1222">
        <f t="shared" si="8"/>
        <v>0</v>
      </c>
      <c r="CQ18" s="1222">
        <f t="shared" si="8"/>
        <v>0</v>
      </c>
      <c r="CR18" s="1222">
        <f t="shared" si="8"/>
        <v>0</v>
      </c>
      <c r="CS18" s="1222">
        <f t="shared" si="8"/>
        <v>0</v>
      </c>
      <c r="CT18" s="1222">
        <f t="shared" si="8"/>
        <v>0</v>
      </c>
      <c r="CU18" s="1222">
        <f t="shared" si="8"/>
        <v>0</v>
      </c>
      <c r="CV18" s="1222">
        <f t="shared" si="8"/>
        <v>0</v>
      </c>
      <c r="CW18" s="1222">
        <f t="shared" si="8"/>
        <v>0</v>
      </c>
      <c r="CX18" s="1222">
        <f t="shared" si="8"/>
        <v>0</v>
      </c>
      <c r="CY18" s="1222">
        <f t="shared" si="8"/>
        <v>0</v>
      </c>
      <c r="CZ18" s="1222">
        <f t="shared" si="9"/>
        <v>0</v>
      </c>
      <c r="DA18" s="1222">
        <f t="shared" si="9"/>
        <v>0</v>
      </c>
      <c r="DB18" s="1222">
        <f t="shared" si="9"/>
        <v>0</v>
      </c>
      <c r="DC18" s="1222">
        <f t="shared" si="9"/>
        <v>0</v>
      </c>
      <c r="DD18" s="1222">
        <f t="shared" si="9"/>
        <v>0</v>
      </c>
      <c r="DE18" s="1222">
        <f t="shared" si="9"/>
        <v>0</v>
      </c>
      <c r="DF18" s="1222">
        <f t="shared" si="9"/>
        <v>0</v>
      </c>
      <c r="DG18" s="1222">
        <f t="shared" si="9"/>
        <v>0</v>
      </c>
      <c r="DH18" s="1222">
        <f>IFERROR(AD18*CG18*DH$42,0)</f>
        <v>0</v>
      </c>
      <c r="DI18" s="1222">
        <f t="shared" si="10"/>
        <v>0</v>
      </c>
      <c r="DJ18" s="1222">
        <f t="shared" si="10"/>
        <v>0</v>
      </c>
      <c r="DK18" s="1222">
        <f t="shared" si="10"/>
        <v>0</v>
      </c>
      <c r="DL18" s="1222">
        <f t="shared" si="10"/>
        <v>0</v>
      </c>
      <c r="DM18" s="1222">
        <f t="shared" si="10"/>
        <v>0</v>
      </c>
      <c r="DN18" s="1222">
        <f t="shared" si="10"/>
        <v>0</v>
      </c>
      <c r="DO18" s="1183">
        <f t="shared" si="11"/>
        <v>0</v>
      </c>
      <c r="DQ18" s="1222">
        <f t="shared" si="5"/>
        <v>0</v>
      </c>
      <c r="DR18" s="1222">
        <f t="shared" si="5"/>
        <v>0</v>
      </c>
      <c r="DS18" s="1222">
        <f t="shared" si="5"/>
        <v>0</v>
      </c>
      <c r="DT18" s="1222">
        <f t="shared" si="5"/>
        <v>0</v>
      </c>
      <c r="DU18" s="1222">
        <f t="shared" si="5"/>
        <v>0</v>
      </c>
      <c r="DV18" s="1222">
        <f t="shared" si="5"/>
        <v>0</v>
      </c>
      <c r="DW18" s="1222">
        <f t="shared" si="5"/>
        <v>0</v>
      </c>
      <c r="DX18" s="1222">
        <f t="shared" si="5"/>
        <v>0</v>
      </c>
      <c r="DY18" s="1222">
        <f t="shared" si="5"/>
        <v>0</v>
      </c>
      <c r="DZ18" s="1222">
        <f t="shared" si="5"/>
        <v>0</v>
      </c>
      <c r="EA18" s="1222">
        <f t="shared" si="6"/>
        <v>0</v>
      </c>
      <c r="EB18" s="1222">
        <f t="shared" si="6"/>
        <v>0</v>
      </c>
      <c r="EC18" s="1222">
        <f t="shared" si="6"/>
        <v>0</v>
      </c>
      <c r="ED18" s="1222">
        <f t="shared" si="6"/>
        <v>0</v>
      </c>
      <c r="EE18" s="1222">
        <f t="shared" si="6"/>
        <v>0</v>
      </c>
      <c r="EF18" s="1222">
        <f t="shared" si="6"/>
        <v>0</v>
      </c>
      <c r="EG18" s="1222">
        <f t="shared" si="6"/>
        <v>0</v>
      </c>
      <c r="EH18" s="1222">
        <f t="shared" si="6"/>
        <v>0</v>
      </c>
      <c r="EI18" s="1222">
        <f t="shared" si="6"/>
        <v>0</v>
      </c>
      <c r="EJ18" s="1222">
        <f t="shared" si="6"/>
        <v>0</v>
      </c>
      <c r="EK18" s="1222">
        <f t="shared" si="7"/>
        <v>0</v>
      </c>
      <c r="EL18" s="1222">
        <f t="shared" si="7"/>
        <v>0</v>
      </c>
      <c r="EM18" s="1222">
        <f t="shared" si="7"/>
        <v>0</v>
      </c>
      <c r="EN18" s="1222">
        <f t="shared" si="7"/>
        <v>0</v>
      </c>
      <c r="EO18" s="1222">
        <f t="shared" si="7"/>
        <v>0</v>
      </c>
      <c r="EP18" s="1222">
        <f t="shared" si="7"/>
        <v>0</v>
      </c>
      <c r="EQ18" s="1183">
        <f t="shared" si="12"/>
        <v>0</v>
      </c>
    </row>
    <row r="19" spans="1:147" s="1125" customFormat="1">
      <c r="A19" s="1095" t="str">
        <f>Prop2021_DUOSTariffs!A19</f>
        <v>new_20/21</v>
      </c>
      <c r="B19" s="1273" t="str">
        <f>IF(Prop2021_DUOSTariffs!B19="","",Prop2021_DUOSTariffs!B19)</f>
        <v>Large Business Primary Load Control</v>
      </c>
      <c r="C19" s="1114" t="s">
        <v>558</v>
      </c>
      <c r="D19" s="1274" t="str">
        <f>IF(Prop2021_DUOSTariffs!D19="","",Prop2021_DUOSTariffs!D19)</f>
        <v>SAC</v>
      </c>
      <c r="E19" s="1275" t="str">
        <f>IF(Prop2021_DUOSTariffs!E19="","",Prop2021_DUOSTariffs!E19)</f>
        <v>SACL</v>
      </c>
      <c r="F19" s="1275" t="str">
        <f>IF(Prop2021_DUOSTariffs!F19="","",Prop2021_DUOSTariffs!F19)</f>
        <v>South East</v>
      </c>
      <c r="G19" s="1275" t="str">
        <f>IF(Prop2021_DUOSTariffs!G19="","",Prop2021_DUOSTariffs!G19)</f>
        <v>5800</v>
      </c>
      <c r="H19" s="1273" t="s">
        <v>640</v>
      </c>
      <c r="I19" s="1174"/>
      <c r="J19" s="1174"/>
      <c r="K19" s="1276">
        <v>0.56383523566334504</v>
      </c>
      <c r="L19" s="1117"/>
      <c r="M19" s="1117"/>
      <c r="N19" s="1117"/>
      <c r="O19" s="1117"/>
      <c r="P19" s="1117"/>
      <c r="Q19" s="1117"/>
      <c r="R19" s="1117"/>
      <c r="S19" s="1117"/>
      <c r="T19" s="1117"/>
      <c r="U19" s="1117"/>
      <c r="V19" s="1118"/>
      <c r="W19" s="1117"/>
      <c r="X19" s="1117"/>
      <c r="Y19" s="1117"/>
      <c r="Z19" s="1117"/>
      <c r="AA19" s="1117"/>
      <c r="AB19" s="1123"/>
      <c r="AC19" s="1123"/>
      <c r="AD19" s="1277">
        <v>5.2753349564730817E-3</v>
      </c>
      <c r="AE19" s="1119"/>
      <c r="AF19" s="1119"/>
      <c r="AG19" s="1119"/>
      <c r="AH19" s="1119"/>
      <c r="AI19" s="1119"/>
      <c r="AJ19" s="1119"/>
      <c r="AK19" s="1174"/>
      <c r="AL19" s="1174"/>
      <c r="AM19" s="1779">
        <v>0.60448992780422828</v>
      </c>
      <c r="AN19" s="1780"/>
      <c r="AO19" s="1780"/>
      <c r="AP19" s="1780"/>
      <c r="AQ19" s="1780"/>
      <c r="AR19" s="1780"/>
      <c r="AS19" s="1780"/>
      <c r="AT19" s="1780"/>
      <c r="AU19" s="1780"/>
      <c r="AV19" s="1780"/>
      <c r="AW19" s="1780"/>
      <c r="AX19" s="1780"/>
      <c r="AY19" s="1780"/>
      <c r="AZ19" s="1780"/>
      <c r="BA19" s="1780"/>
      <c r="BB19" s="1780"/>
      <c r="BC19" s="1780"/>
      <c r="BD19" s="1119"/>
      <c r="BE19" s="1119"/>
      <c r="BF19" s="1423">
        <v>5.5891891224752344E-3</v>
      </c>
      <c r="BG19" s="1119"/>
      <c r="BH19" s="1119"/>
      <c r="BI19" s="1119"/>
      <c r="BJ19" s="1119"/>
      <c r="BK19" s="1119"/>
      <c r="BL19" s="1119"/>
      <c r="BM19" s="1174"/>
      <c r="BN19" s="1247">
        <v>3</v>
      </c>
      <c r="BO19" s="1120"/>
      <c r="BP19" s="1120"/>
      <c r="BQ19" s="1120"/>
      <c r="BR19" s="1120"/>
      <c r="BS19" s="1120"/>
      <c r="BT19" s="1120"/>
      <c r="BU19" s="1120"/>
      <c r="BV19" s="1122"/>
      <c r="BW19" s="1122"/>
      <c r="BX19" s="1122"/>
      <c r="BY19" s="1122"/>
      <c r="BZ19" s="1122"/>
      <c r="CA19" s="1122"/>
      <c r="CB19" s="1122"/>
      <c r="CC19" s="1122"/>
      <c r="CD19" s="1122"/>
      <c r="CE19" s="1122"/>
      <c r="CF19" s="1122"/>
      <c r="CG19" s="1278">
        <v>505304</v>
      </c>
      <c r="CH19" s="1122"/>
      <c r="CI19" s="1122"/>
      <c r="CJ19" s="1122"/>
      <c r="CK19" s="1122"/>
      <c r="CL19" s="1122"/>
      <c r="CM19" s="1122"/>
      <c r="CN19" s="1174"/>
      <c r="CO19" s="1222">
        <f>K19*BN19*CO$42</f>
        <v>617.39958305136281</v>
      </c>
      <c r="CP19" s="1222">
        <f t="shared" si="8"/>
        <v>0</v>
      </c>
      <c r="CQ19" s="1222">
        <f t="shared" si="8"/>
        <v>0</v>
      </c>
      <c r="CR19" s="1222">
        <f t="shared" si="8"/>
        <v>0</v>
      </c>
      <c r="CS19" s="1222">
        <f t="shared" si="8"/>
        <v>0</v>
      </c>
      <c r="CT19" s="1222">
        <f t="shared" si="8"/>
        <v>0</v>
      </c>
      <c r="CU19" s="1222">
        <f t="shared" si="8"/>
        <v>0</v>
      </c>
      <c r="CV19" s="1222">
        <f t="shared" si="8"/>
        <v>0</v>
      </c>
      <c r="CW19" s="1222">
        <f t="shared" si="8"/>
        <v>0</v>
      </c>
      <c r="CX19" s="1222">
        <f t="shared" si="8"/>
        <v>0</v>
      </c>
      <c r="CY19" s="1222">
        <f t="shared" si="8"/>
        <v>0</v>
      </c>
      <c r="CZ19" s="1222">
        <f t="shared" si="9"/>
        <v>0</v>
      </c>
      <c r="DA19" s="1222">
        <f t="shared" si="9"/>
        <v>0</v>
      </c>
      <c r="DB19" s="1222">
        <f t="shared" si="9"/>
        <v>0</v>
      </c>
      <c r="DC19" s="1222">
        <f t="shared" si="9"/>
        <v>0</v>
      </c>
      <c r="DD19" s="1222">
        <f t="shared" si="9"/>
        <v>0</v>
      </c>
      <c r="DE19" s="1222">
        <f t="shared" si="9"/>
        <v>0</v>
      </c>
      <c r="DF19" s="1222">
        <f t="shared" si="9"/>
        <v>0</v>
      </c>
      <c r="DG19" s="1222">
        <f t="shared" si="9"/>
        <v>0</v>
      </c>
      <c r="DH19" s="1222">
        <f>AD19*CG19*DH$42</f>
        <v>2665.6478548456739</v>
      </c>
      <c r="DI19" s="1222">
        <f t="shared" si="10"/>
        <v>0</v>
      </c>
      <c r="DJ19" s="1222">
        <f t="shared" si="10"/>
        <v>0</v>
      </c>
      <c r="DK19" s="1222">
        <f t="shared" si="10"/>
        <v>0</v>
      </c>
      <c r="DL19" s="1222">
        <f t="shared" si="10"/>
        <v>0</v>
      </c>
      <c r="DM19" s="1222">
        <f t="shared" si="10"/>
        <v>0</v>
      </c>
      <c r="DN19" s="1222">
        <f t="shared" si="10"/>
        <v>0</v>
      </c>
      <c r="DO19" s="1183">
        <f>SUM(CO19:DN19)</f>
        <v>3283.0474378970366</v>
      </c>
      <c r="DQ19" s="1222">
        <f t="shared" si="5"/>
        <v>661.91647094562995</v>
      </c>
      <c r="DR19" s="1222">
        <f t="shared" si="5"/>
        <v>0</v>
      </c>
      <c r="DS19" s="1222">
        <f t="shared" si="5"/>
        <v>0</v>
      </c>
      <c r="DT19" s="1222">
        <f t="shared" si="5"/>
        <v>0</v>
      </c>
      <c r="DU19" s="1222">
        <f t="shared" si="5"/>
        <v>0</v>
      </c>
      <c r="DV19" s="1222">
        <f t="shared" si="5"/>
        <v>0</v>
      </c>
      <c r="DW19" s="1222">
        <f t="shared" si="5"/>
        <v>0</v>
      </c>
      <c r="DX19" s="1222">
        <f t="shared" si="5"/>
        <v>0</v>
      </c>
      <c r="DY19" s="1222">
        <f t="shared" si="5"/>
        <v>0</v>
      </c>
      <c r="DZ19" s="1222">
        <f t="shared" si="5"/>
        <v>0</v>
      </c>
      <c r="EA19" s="1222">
        <f t="shared" si="6"/>
        <v>0</v>
      </c>
      <c r="EB19" s="1222">
        <f t="shared" si="6"/>
        <v>0</v>
      </c>
      <c r="EC19" s="1222">
        <f t="shared" si="6"/>
        <v>0</v>
      </c>
      <c r="ED19" s="1222">
        <f t="shared" si="6"/>
        <v>0</v>
      </c>
      <c r="EE19" s="1222">
        <f t="shared" si="6"/>
        <v>0</v>
      </c>
      <c r="EF19" s="1222">
        <f t="shared" si="6"/>
        <v>0</v>
      </c>
      <c r="EG19" s="1222">
        <f t="shared" si="6"/>
        <v>0</v>
      </c>
      <c r="EH19" s="1222">
        <f t="shared" si="6"/>
        <v>0</v>
      </c>
      <c r="EI19" s="1222">
        <f t="shared" si="6"/>
        <v>0</v>
      </c>
      <c r="EJ19" s="1222">
        <f t="shared" si="6"/>
        <v>2824.2396203432259</v>
      </c>
      <c r="EK19" s="1222">
        <f t="shared" si="7"/>
        <v>0</v>
      </c>
      <c r="EL19" s="1222">
        <f t="shared" si="7"/>
        <v>0</v>
      </c>
      <c r="EM19" s="1222">
        <f t="shared" si="7"/>
        <v>0</v>
      </c>
      <c r="EN19" s="1222">
        <f t="shared" si="7"/>
        <v>0</v>
      </c>
      <c r="EO19" s="1222">
        <f t="shared" si="7"/>
        <v>0</v>
      </c>
      <c r="EP19" s="1222">
        <f t="shared" si="7"/>
        <v>0</v>
      </c>
      <c r="EQ19" s="1183">
        <f>SUM(DQ19:EP19)</f>
        <v>3486.1560912888558</v>
      </c>
    </row>
    <row r="20" spans="1:147" s="1125" customFormat="1">
      <c r="A20" s="1095" t="str">
        <f>Prop2021_DUOSTariffs!A20</f>
        <v>new_20/21</v>
      </c>
      <c r="B20" s="1273" t="str">
        <f>IF(Prop2021_DUOSTariffs!B20="","",Prop2021_DUOSTariffs!B20)</f>
        <v>Large Business Secondary Load Control</v>
      </c>
      <c r="C20" s="1114" t="s">
        <v>559</v>
      </c>
      <c r="D20" s="1274" t="str">
        <f>IF(Prop2021_DUOSTariffs!D20="","",Prop2021_DUOSTariffs!D20)</f>
        <v>SAC</v>
      </c>
      <c r="E20" s="1275" t="str">
        <f>IF(Prop2021_DUOSTariffs!E20="","",Prop2021_DUOSTariffs!E20)</f>
        <v>SACL</v>
      </c>
      <c r="F20" s="1275" t="str">
        <f>IF(Prop2021_DUOSTariffs!F20="","",Prop2021_DUOSTariffs!F20)</f>
        <v>South East</v>
      </c>
      <c r="G20" s="1275" t="str">
        <f>IF(Prop2021_DUOSTariffs!G20="","",Prop2021_DUOSTariffs!G20)</f>
        <v>5900</v>
      </c>
      <c r="H20" s="1273" t="s">
        <v>640</v>
      </c>
      <c r="I20" s="1174"/>
      <c r="J20" s="1174"/>
      <c r="K20" s="1118"/>
      <c r="L20" s="1117"/>
      <c r="M20" s="1117"/>
      <c r="N20" s="1117"/>
      <c r="O20" s="1117"/>
      <c r="P20" s="1117"/>
      <c r="Q20" s="1117"/>
      <c r="R20" s="1117"/>
      <c r="S20" s="1117"/>
      <c r="T20" s="1117"/>
      <c r="U20" s="1117"/>
      <c r="V20" s="1118"/>
      <c r="W20" s="1117"/>
      <c r="X20" s="1117"/>
      <c r="Y20" s="1117"/>
      <c r="Z20" s="1117"/>
      <c r="AA20" s="1117"/>
      <c r="AB20" s="1123"/>
      <c r="AC20" s="1123"/>
      <c r="AD20" s="1277">
        <v>5.2753349564730817E-3</v>
      </c>
      <c r="AE20" s="1119"/>
      <c r="AF20" s="1119"/>
      <c r="AG20" s="1119"/>
      <c r="AH20" s="1119"/>
      <c r="AI20" s="1119"/>
      <c r="AJ20" s="1119"/>
      <c r="AK20" s="1174"/>
      <c r="AL20" s="1174"/>
      <c r="AM20" s="1779">
        <v>0</v>
      </c>
      <c r="AN20" s="1780"/>
      <c r="AO20" s="1780"/>
      <c r="AP20" s="1780"/>
      <c r="AQ20" s="1780"/>
      <c r="AR20" s="1780"/>
      <c r="AS20" s="1780"/>
      <c r="AT20" s="1780"/>
      <c r="AU20" s="1780"/>
      <c r="AV20" s="1780"/>
      <c r="AW20" s="1780"/>
      <c r="AX20" s="1780"/>
      <c r="AY20" s="1780"/>
      <c r="AZ20" s="1780"/>
      <c r="BA20" s="1780"/>
      <c r="BB20" s="1780"/>
      <c r="BC20" s="1780"/>
      <c r="BD20" s="1119"/>
      <c r="BE20" s="1119"/>
      <c r="BF20" s="1423">
        <v>5.5891891224752344E-3</v>
      </c>
      <c r="BG20" s="1119"/>
      <c r="BH20" s="1119"/>
      <c r="BI20" s="1119"/>
      <c r="BJ20" s="1119"/>
      <c r="BK20" s="1119"/>
      <c r="BL20" s="1119"/>
      <c r="BM20" s="1174"/>
      <c r="BN20" s="1247">
        <v>0</v>
      </c>
      <c r="BO20" s="1120"/>
      <c r="BP20" s="1120"/>
      <c r="BQ20" s="1120"/>
      <c r="BR20" s="1120"/>
      <c r="BS20" s="1120"/>
      <c r="BT20" s="1120"/>
      <c r="BU20" s="1120"/>
      <c r="BV20" s="1122"/>
      <c r="BW20" s="1122"/>
      <c r="BX20" s="1122"/>
      <c r="BY20" s="1122"/>
      <c r="BZ20" s="1122"/>
      <c r="CA20" s="1122"/>
      <c r="CB20" s="1122"/>
      <c r="CC20" s="1122"/>
      <c r="CD20" s="1122"/>
      <c r="CE20" s="1122"/>
      <c r="CF20" s="1122"/>
      <c r="CG20" s="1278">
        <v>5813997</v>
      </c>
      <c r="CH20" s="1122"/>
      <c r="CI20" s="1122"/>
      <c r="CJ20" s="1122"/>
      <c r="CK20" s="1122"/>
      <c r="CL20" s="1122"/>
      <c r="CM20" s="1122"/>
      <c r="CN20" s="1174"/>
      <c r="CO20" s="1222">
        <f>K20*BN20*CO$42</f>
        <v>0</v>
      </c>
      <c r="CP20" s="1222">
        <f t="shared" si="8"/>
        <v>0</v>
      </c>
      <c r="CQ20" s="1222">
        <f t="shared" si="8"/>
        <v>0</v>
      </c>
      <c r="CR20" s="1222">
        <f t="shared" si="8"/>
        <v>0</v>
      </c>
      <c r="CS20" s="1222">
        <f t="shared" si="8"/>
        <v>0</v>
      </c>
      <c r="CT20" s="1222">
        <f t="shared" si="8"/>
        <v>0</v>
      </c>
      <c r="CU20" s="1222">
        <f t="shared" si="8"/>
        <v>0</v>
      </c>
      <c r="CV20" s="1222">
        <f t="shared" si="8"/>
        <v>0</v>
      </c>
      <c r="CW20" s="1222">
        <f t="shared" si="8"/>
        <v>0</v>
      </c>
      <c r="CX20" s="1222">
        <f t="shared" si="8"/>
        <v>0</v>
      </c>
      <c r="CY20" s="1222">
        <f t="shared" si="8"/>
        <v>0</v>
      </c>
      <c r="CZ20" s="1222">
        <f t="shared" si="9"/>
        <v>0</v>
      </c>
      <c r="DA20" s="1222">
        <f t="shared" si="9"/>
        <v>0</v>
      </c>
      <c r="DB20" s="1222">
        <f t="shared" si="9"/>
        <v>0</v>
      </c>
      <c r="DC20" s="1222">
        <f t="shared" si="9"/>
        <v>0</v>
      </c>
      <c r="DD20" s="1222">
        <f t="shared" si="9"/>
        <v>0</v>
      </c>
      <c r="DE20" s="1222">
        <f t="shared" si="9"/>
        <v>0</v>
      </c>
      <c r="DF20" s="1222">
        <f t="shared" si="9"/>
        <v>0</v>
      </c>
      <c r="DG20" s="1222">
        <f t="shared" si="9"/>
        <v>0</v>
      </c>
      <c r="DH20" s="1222">
        <f>AD20*CG20*DH$42</f>
        <v>30670.781610929629</v>
      </c>
      <c r="DI20" s="1222">
        <f t="shared" si="10"/>
        <v>0</v>
      </c>
      <c r="DJ20" s="1222">
        <f t="shared" si="10"/>
        <v>0</v>
      </c>
      <c r="DK20" s="1222">
        <f t="shared" si="10"/>
        <v>0</v>
      </c>
      <c r="DL20" s="1222">
        <f t="shared" si="10"/>
        <v>0</v>
      </c>
      <c r="DM20" s="1222">
        <f t="shared" si="10"/>
        <v>0</v>
      </c>
      <c r="DN20" s="1222">
        <f t="shared" si="10"/>
        <v>0</v>
      </c>
      <c r="DO20" s="1183">
        <f>SUM(CO20:DN20)</f>
        <v>30670.781610929629</v>
      </c>
      <c r="DQ20" s="1222">
        <f t="shared" si="5"/>
        <v>0</v>
      </c>
      <c r="DR20" s="1222">
        <f t="shared" si="5"/>
        <v>0</v>
      </c>
      <c r="DS20" s="1222">
        <f t="shared" si="5"/>
        <v>0</v>
      </c>
      <c r="DT20" s="1222">
        <f t="shared" si="5"/>
        <v>0</v>
      </c>
      <c r="DU20" s="1222">
        <f t="shared" si="5"/>
        <v>0</v>
      </c>
      <c r="DV20" s="1222">
        <f t="shared" si="5"/>
        <v>0</v>
      </c>
      <c r="DW20" s="1222">
        <f t="shared" si="5"/>
        <v>0</v>
      </c>
      <c r="DX20" s="1222">
        <f t="shared" si="5"/>
        <v>0</v>
      </c>
      <c r="DY20" s="1222">
        <f t="shared" si="5"/>
        <v>0</v>
      </c>
      <c r="DZ20" s="1222">
        <f t="shared" si="5"/>
        <v>0</v>
      </c>
      <c r="EA20" s="1222">
        <f t="shared" si="6"/>
        <v>0</v>
      </c>
      <c r="EB20" s="1222">
        <f t="shared" si="6"/>
        <v>0</v>
      </c>
      <c r="EC20" s="1222">
        <f t="shared" si="6"/>
        <v>0</v>
      </c>
      <c r="ED20" s="1222">
        <f t="shared" si="6"/>
        <v>0</v>
      </c>
      <c r="EE20" s="1222">
        <f t="shared" si="6"/>
        <v>0</v>
      </c>
      <c r="EF20" s="1222">
        <f t="shared" si="6"/>
        <v>0</v>
      </c>
      <c r="EG20" s="1222">
        <f t="shared" si="6"/>
        <v>0</v>
      </c>
      <c r="EH20" s="1222">
        <f t="shared" si="6"/>
        <v>0</v>
      </c>
      <c r="EI20" s="1222">
        <f t="shared" si="6"/>
        <v>0</v>
      </c>
      <c r="EJ20" s="1222">
        <f t="shared" si="6"/>
        <v>32495.528790503646</v>
      </c>
      <c r="EK20" s="1222">
        <f t="shared" si="7"/>
        <v>0</v>
      </c>
      <c r="EL20" s="1222">
        <f t="shared" si="7"/>
        <v>0</v>
      </c>
      <c r="EM20" s="1222">
        <f t="shared" si="7"/>
        <v>0</v>
      </c>
      <c r="EN20" s="1222">
        <f t="shared" si="7"/>
        <v>0</v>
      </c>
      <c r="EO20" s="1222">
        <f t="shared" si="7"/>
        <v>0</v>
      </c>
      <c r="EP20" s="1222">
        <f t="shared" si="7"/>
        <v>0</v>
      </c>
      <c r="EQ20" s="1183">
        <f>SUM(DQ20:EP20)</f>
        <v>32495.528790503646</v>
      </c>
    </row>
    <row r="21" spans="1:147" s="1125" customFormat="1" ht="6" customHeight="1">
      <c r="A21" s="1211"/>
      <c r="B21" s="1216"/>
      <c r="C21" s="1216"/>
      <c r="D21" s="1216"/>
      <c r="E21" s="1216"/>
      <c r="F21" s="1216"/>
      <c r="G21" s="1216"/>
      <c r="H21" s="1216"/>
      <c r="I21" s="1176"/>
      <c r="J21" s="1176"/>
      <c r="K21" s="1211"/>
      <c r="L21" s="1211"/>
      <c r="M21" s="1211"/>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176"/>
      <c r="AL21" s="1176"/>
      <c r="AM21" s="1781"/>
      <c r="AN21" s="1782"/>
      <c r="AO21" s="1782"/>
      <c r="AP21" s="1782"/>
      <c r="AQ21" s="1782"/>
      <c r="AR21" s="1782"/>
      <c r="AS21" s="1782"/>
      <c r="AT21" s="1782"/>
      <c r="AU21" s="1782"/>
      <c r="AV21" s="1782"/>
      <c r="AW21" s="1782"/>
      <c r="AX21" s="1782"/>
      <c r="AY21" s="1782"/>
      <c r="AZ21" s="1782"/>
      <c r="BA21" s="1782"/>
      <c r="BB21" s="1782"/>
      <c r="BC21" s="1782"/>
      <c r="BD21" s="1424"/>
      <c r="BE21" s="1424"/>
      <c r="BF21" s="1424"/>
      <c r="BG21" s="1424"/>
      <c r="BH21" s="1424"/>
      <c r="BI21" s="1424"/>
      <c r="BJ21" s="1424"/>
      <c r="BK21" s="1424"/>
      <c r="BL21" s="1424"/>
      <c r="BM21" s="1176"/>
      <c r="BN21" s="1211"/>
      <c r="BO21" s="1211"/>
      <c r="BP21" s="1211"/>
      <c r="BQ21" s="1211"/>
      <c r="BR21" s="1211"/>
      <c r="BS21" s="1211"/>
      <c r="BT21" s="1211"/>
      <c r="BU21" s="1211"/>
      <c r="BV21" s="1211"/>
      <c r="BW21" s="1211"/>
      <c r="BX21" s="1211"/>
      <c r="BY21" s="1211"/>
      <c r="BZ21" s="1211"/>
      <c r="CA21" s="1211"/>
      <c r="CB21" s="1211"/>
      <c r="CC21" s="1211"/>
      <c r="CD21" s="1211"/>
      <c r="CE21" s="1211"/>
      <c r="CF21" s="1211"/>
      <c r="CG21" s="1211"/>
      <c r="CH21" s="1211"/>
      <c r="CI21" s="1211"/>
      <c r="CJ21" s="1211"/>
      <c r="CK21" s="1211"/>
      <c r="CL21" s="1211"/>
      <c r="CM21" s="1211"/>
      <c r="CN21" s="1176"/>
      <c r="CO21" s="1211"/>
      <c r="CP21" s="1211"/>
      <c r="CQ21" s="1211"/>
      <c r="CR21" s="1211"/>
      <c r="CS21" s="1211"/>
      <c r="CT21" s="1211"/>
      <c r="CU21" s="1211"/>
      <c r="CV21" s="1211"/>
      <c r="CW21" s="1211"/>
      <c r="CX21" s="1211"/>
      <c r="CY21" s="1211"/>
      <c r="CZ21" s="1211"/>
      <c r="DA21" s="1211"/>
      <c r="DB21" s="1211"/>
      <c r="DC21" s="1211"/>
      <c r="DD21" s="1211"/>
      <c r="DE21" s="1211"/>
      <c r="DF21" s="1211"/>
      <c r="DG21" s="1211"/>
      <c r="DH21" s="1211"/>
      <c r="DI21" s="1211"/>
      <c r="DJ21" s="1211"/>
      <c r="DK21" s="1211"/>
      <c r="DL21" s="1211"/>
      <c r="DM21" s="1211"/>
      <c r="DN21" s="1211"/>
      <c r="DO21" s="1211"/>
      <c r="DQ21" s="1211"/>
      <c r="DR21" s="1211"/>
      <c r="DS21" s="1211"/>
      <c r="DT21" s="1211"/>
      <c r="DU21" s="1211"/>
      <c r="DV21" s="1211"/>
      <c r="DW21" s="1211"/>
      <c r="DX21" s="1211"/>
      <c r="DY21" s="1211"/>
      <c r="DZ21" s="1211"/>
      <c r="EA21" s="1211"/>
      <c r="EB21" s="1211"/>
      <c r="EC21" s="1211"/>
      <c r="ED21" s="1211"/>
      <c r="EE21" s="1211"/>
      <c r="EF21" s="1211"/>
      <c r="EG21" s="1211"/>
      <c r="EH21" s="1211"/>
      <c r="EI21" s="1211"/>
      <c r="EJ21" s="1211"/>
      <c r="EK21" s="1211"/>
      <c r="EL21" s="1211"/>
      <c r="EM21" s="1211"/>
      <c r="EN21" s="1211"/>
      <c r="EO21" s="1211"/>
      <c r="EP21" s="1211"/>
      <c r="EQ21" s="1211"/>
    </row>
    <row r="22" spans="1:147" s="1125" customFormat="1">
      <c r="A22" s="1095">
        <f>Prop2021_DUOSTariffs!A22</f>
        <v>0</v>
      </c>
      <c r="B22" s="1273" t="str">
        <f>IF(Prop2021_DUOSTariffs!B22="","",Prop2021_DUOSTariffs!B22)</f>
        <v>Business</v>
      </c>
      <c r="C22" s="1114" t="s">
        <v>115</v>
      </c>
      <c r="D22" s="1274" t="str">
        <f>IF(Prop2021_DUOSTariffs!D22="","",Prop2021_DUOSTariffs!D22)</f>
        <v>SAC</v>
      </c>
      <c r="E22" s="1275" t="str">
        <f>IF(Prop2021_DUOSTariffs!E22="","",Prop2021_DUOSTariffs!E22)</f>
        <v>SACS Bus</v>
      </c>
      <c r="F22" s="1275" t="str">
        <f>IF(Prop2021_DUOSTariffs!F22="","",Prop2021_DUOSTariffs!F22)</f>
        <v>South East</v>
      </c>
      <c r="G22" s="1275" t="str">
        <f>IF(Prop2021_DUOSTariffs!G22="","",Prop2021_DUOSTariffs!G22)</f>
        <v>8500</v>
      </c>
      <c r="H22" s="1273" t="s">
        <v>640</v>
      </c>
      <c r="I22" s="1174"/>
      <c r="J22" s="1174"/>
      <c r="K22" s="1276">
        <v>9.694226148682138E-3</v>
      </c>
      <c r="L22" s="1117"/>
      <c r="M22" s="1117"/>
      <c r="N22" s="1117"/>
      <c r="O22" s="1117"/>
      <c r="P22" s="1117"/>
      <c r="Q22" s="1117"/>
      <c r="R22" s="1117"/>
      <c r="S22" s="1117"/>
      <c r="T22" s="1117"/>
      <c r="U22" s="1117"/>
      <c r="V22" s="1118"/>
      <c r="W22" s="1117"/>
      <c r="X22" s="1117"/>
      <c r="Y22" s="1117"/>
      <c r="Z22" s="1117"/>
      <c r="AA22" s="1117"/>
      <c r="AB22" s="1123"/>
      <c r="AC22" s="1123"/>
      <c r="AD22" s="1277">
        <v>9.3958473760368741E-3</v>
      </c>
      <c r="AE22" s="1119"/>
      <c r="AF22" s="1119"/>
      <c r="AG22" s="1119"/>
      <c r="AH22" s="1119"/>
      <c r="AI22" s="1119"/>
      <c r="AJ22" s="1119"/>
      <c r="AK22" s="1174"/>
      <c r="AL22" s="1174"/>
      <c r="AM22" s="1779">
        <v>1.118696755143956E-2</v>
      </c>
      <c r="AN22" s="1780"/>
      <c r="AO22" s="1780"/>
      <c r="AP22" s="1780"/>
      <c r="AQ22" s="1780"/>
      <c r="AR22" s="1780"/>
      <c r="AS22" s="1780"/>
      <c r="AT22" s="1780"/>
      <c r="AU22" s="1780"/>
      <c r="AV22" s="1780"/>
      <c r="AW22" s="1780"/>
      <c r="AX22" s="1780"/>
      <c r="AY22" s="1780"/>
      <c r="AZ22" s="1780"/>
      <c r="BA22" s="1780"/>
      <c r="BB22" s="1780"/>
      <c r="BC22" s="1780"/>
      <c r="BD22" s="1119"/>
      <c r="BE22" s="1119"/>
      <c r="BF22" s="1423">
        <v>9.9284160291618559E-3</v>
      </c>
      <c r="BG22" s="1119"/>
      <c r="BH22" s="1119"/>
      <c r="BI22" s="1119"/>
      <c r="BJ22" s="1119"/>
      <c r="BK22" s="1119"/>
      <c r="BL22" s="1119"/>
      <c r="BM22" s="1174"/>
      <c r="BN22" s="1247">
        <v>62438</v>
      </c>
      <c r="BO22" s="1120"/>
      <c r="BP22" s="1120"/>
      <c r="BQ22" s="1120"/>
      <c r="BR22" s="1120"/>
      <c r="BS22" s="1120"/>
      <c r="BT22" s="1120"/>
      <c r="BU22" s="1120"/>
      <c r="BV22" s="1122"/>
      <c r="BW22" s="1122"/>
      <c r="BX22" s="1122"/>
      <c r="BY22" s="1122"/>
      <c r="BZ22" s="1122"/>
      <c r="CA22" s="1122"/>
      <c r="CB22" s="1122"/>
      <c r="CC22" s="1122"/>
      <c r="CD22" s="1122"/>
      <c r="CE22" s="1122"/>
      <c r="CF22" s="1122"/>
      <c r="CG22" s="1278">
        <v>368121537.83670837</v>
      </c>
      <c r="CH22" s="1122"/>
      <c r="CI22" s="1122"/>
      <c r="CJ22" s="1122"/>
      <c r="CK22" s="1122"/>
      <c r="CL22" s="1122"/>
      <c r="CM22" s="1122"/>
      <c r="CN22" s="1174"/>
      <c r="CO22" s="1222">
        <f t="shared" ref="CO22:CX29" si="13">K22*BN22*CO$42</f>
        <v>220930.15367906657</v>
      </c>
      <c r="CP22" s="1222">
        <f t="shared" si="13"/>
        <v>0</v>
      </c>
      <c r="CQ22" s="1222">
        <f t="shared" si="13"/>
        <v>0</v>
      </c>
      <c r="CR22" s="1222">
        <f t="shared" si="13"/>
        <v>0</v>
      </c>
      <c r="CS22" s="1222">
        <f t="shared" si="13"/>
        <v>0</v>
      </c>
      <c r="CT22" s="1222">
        <f t="shared" si="13"/>
        <v>0</v>
      </c>
      <c r="CU22" s="1222">
        <f t="shared" si="13"/>
        <v>0</v>
      </c>
      <c r="CV22" s="1222">
        <f t="shared" si="13"/>
        <v>0</v>
      </c>
      <c r="CW22" s="1222">
        <f t="shared" si="13"/>
        <v>0</v>
      </c>
      <c r="CX22" s="1222">
        <f t="shared" si="13"/>
        <v>0</v>
      </c>
      <c r="CY22" s="1222">
        <f t="shared" ref="CY22:DH29" si="14">U22*BX22*CY$42</f>
        <v>0</v>
      </c>
      <c r="CZ22" s="1222">
        <f t="shared" si="14"/>
        <v>0</v>
      </c>
      <c r="DA22" s="1222">
        <f t="shared" si="14"/>
        <v>0</v>
      </c>
      <c r="DB22" s="1222">
        <f t="shared" si="14"/>
        <v>0</v>
      </c>
      <c r="DC22" s="1222">
        <f t="shared" si="14"/>
        <v>0</v>
      </c>
      <c r="DD22" s="1222">
        <f t="shared" si="14"/>
        <v>0</v>
      </c>
      <c r="DE22" s="1222">
        <f t="shared" si="14"/>
        <v>0</v>
      </c>
      <c r="DF22" s="1222">
        <f t="shared" si="14"/>
        <v>0</v>
      </c>
      <c r="DG22" s="1222">
        <f t="shared" si="14"/>
        <v>0</v>
      </c>
      <c r="DH22" s="1222">
        <f t="shared" si="14"/>
        <v>3458813.785345695</v>
      </c>
      <c r="DI22" s="1222">
        <f t="shared" ref="DI22:DN29" si="15">AE22*CH22*DI$42</f>
        <v>0</v>
      </c>
      <c r="DJ22" s="1222">
        <f t="shared" si="15"/>
        <v>0</v>
      </c>
      <c r="DK22" s="1222">
        <f t="shared" si="15"/>
        <v>0</v>
      </c>
      <c r="DL22" s="1222">
        <f t="shared" si="15"/>
        <v>0</v>
      </c>
      <c r="DM22" s="1222">
        <f t="shared" si="15"/>
        <v>0</v>
      </c>
      <c r="DN22" s="1222">
        <f t="shared" si="15"/>
        <v>0</v>
      </c>
      <c r="DO22" s="1183">
        <f t="shared" ref="DO22:DO39" si="16">SUM(CO22:DN22)</f>
        <v>3679743.9390247613</v>
      </c>
      <c r="DQ22" s="1222">
        <f t="shared" ref="DQ22:DZ29" si="17">AM22*BN22*DQ$42</f>
        <v>254949.5361915259</v>
      </c>
      <c r="DR22" s="1222">
        <f t="shared" si="17"/>
        <v>0</v>
      </c>
      <c r="DS22" s="1222">
        <f t="shared" si="17"/>
        <v>0</v>
      </c>
      <c r="DT22" s="1222">
        <f t="shared" si="17"/>
        <v>0</v>
      </c>
      <c r="DU22" s="1222">
        <f t="shared" si="17"/>
        <v>0</v>
      </c>
      <c r="DV22" s="1222">
        <f t="shared" si="17"/>
        <v>0</v>
      </c>
      <c r="DW22" s="1222">
        <f t="shared" si="17"/>
        <v>0</v>
      </c>
      <c r="DX22" s="1222">
        <f t="shared" si="17"/>
        <v>0</v>
      </c>
      <c r="DY22" s="1222">
        <f t="shared" si="17"/>
        <v>0</v>
      </c>
      <c r="DZ22" s="1222">
        <f t="shared" si="17"/>
        <v>0</v>
      </c>
      <c r="EA22" s="1222">
        <f t="shared" ref="EA22:EJ29" si="18">AW22*BX22*EA$42</f>
        <v>0</v>
      </c>
      <c r="EB22" s="1222">
        <f t="shared" si="18"/>
        <v>0</v>
      </c>
      <c r="EC22" s="1222">
        <f t="shared" si="18"/>
        <v>0</v>
      </c>
      <c r="ED22" s="1222">
        <f t="shared" si="18"/>
        <v>0</v>
      </c>
      <c r="EE22" s="1222">
        <f t="shared" si="18"/>
        <v>0</v>
      </c>
      <c r="EF22" s="1222">
        <f t="shared" si="18"/>
        <v>0</v>
      </c>
      <c r="EG22" s="1222">
        <f t="shared" si="18"/>
        <v>0</v>
      </c>
      <c r="EH22" s="1222">
        <f t="shared" si="18"/>
        <v>0</v>
      </c>
      <c r="EI22" s="1222">
        <f t="shared" si="18"/>
        <v>0</v>
      </c>
      <c r="EJ22" s="1222">
        <f t="shared" si="18"/>
        <v>3654863.7769376878</v>
      </c>
      <c r="EK22" s="1222">
        <f t="shared" ref="EK22:EP29" si="19">BG22*CH22*EK$42</f>
        <v>0</v>
      </c>
      <c r="EL22" s="1222">
        <f t="shared" si="19"/>
        <v>0</v>
      </c>
      <c r="EM22" s="1222">
        <f t="shared" si="19"/>
        <v>0</v>
      </c>
      <c r="EN22" s="1222">
        <f t="shared" si="19"/>
        <v>0</v>
      </c>
      <c r="EO22" s="1222">
        <f t="shared" si="19"/>
        <v>0</v>
      </c>
      <c r="EP22" s="1222">
        <f t="shared" si="19"/>
        <v>0</v>
      </c>
      <c r="EQ22" s="1183">
        <f t="shared" ref="EQ22:EQ28" si="20">SUM(DQ22:EP22)</f>
        <v>3909813.3131292136</v>
      </c>
    </row>
    <row r="23" spans="1:147" s="1125" customFormat="1">
      <c r="A23" s="1095">
        <f>Prop2021_DUOSTariffs!A23</f>
        <v>0</v>
      </c>
      <c r="B23" s="1273" t="str">
        <f>IF(Prop2021_DUOSTariffs!B23="","",Prop2021_DUOSTariffs!B23)</f>
        <v>Business - 2 Part ToU</v>
      </c>
      <c r="C23" s="1114" t="s">
        <v>116</v>
      </c>
      <c r="D23" s="1274" t="str">
        <f>IF(Prop2021_DUOSTariffs!D23="","",Prop2021_DUOSTariffs!D23)</f>
        <v>SAC</v>
      </c>
      <c r="E23" s="1275" t="str">
        <f>IF(Prop2021_DUOSTariffs!E23="","",Prop2021_DUOSTariffs!E23)</f>
        <v>SACS Bus</v>
      </c>
      <c r="F23" s="1275" t="str">
        <f>IF(Prop2021_DUOSTariffs!F23="","",Prop2021_DUOSTariffs!F23)</f>
        <v>South East</v>
      </c>
      <c r="G23" s="1275" t="str">
        <f>IF(Prop2021_DUOSTariffs!G23="","",Prop2021_DUOSTariffs!G23)</f>
        <v>8800</v>
      </c>
      <c r="H23" s="1273" t="s">
        <v>640</v>
      </c>
      <c r="I23" s="1174"/>
      <c r="J23" s="1174"/>
      <c r="K23" s="1276">
        <v>9.694226148682138E-3</v>
      </c>
      <c r="L23" s="1117"/>
      <c r="M23" s="1117"/>
      <c r="N23" s="1117"/>
      <c r="O23" s="1117"/>
      <c r="P23" s="1117"/>
      <c r="Q23" s="1117"/>
      <c r="R23" s="1117"/>
      <c r="S23" s="1117"/>
      <c r="T23" s="1117"/>
      <c r="U23" s="1117"/>
      <c r="V23" s="1118"/>
      <c r="W23" s="1117"/>
      <c r="X23" s="1117"/>
      <c r="Y23" s="1117"/>
      <c r="Z23" s="1117"/>
      <c r="AA23" s="1117"/>
      <c r="AB23" s="1123"/>
      <c r="AC23" s="1123"/>
      <c r="AD23" s="1277">
        <v>9.3958473760368741E-3</v>
      </c>
      <c r="AE23" s="1119"/>
      <c r="AF23" s="1119"/>
      <c r="AG23" s="1119"/>
      <c r="AH23" s="1119"/>
      <c r="AI23" s="1119"/>
      <c r="AJ23" s="1119"/>
      <c r="AK23" s="1174"/>
      <c r="AL23" s="1174"/>
      <c r="AM23" s="1779">
        <v>1.118696755143956E-2</v>
      </c>
      <c r="AN23" s="1780"/>
      <c r="AO23" s="1780"/>
      <c r="AP23" s="1780"/>
      <c r="AQ23" s="1780"/>
      <c r="AR23" s="1780"/>
      <c r="AS23" s="1780"/>
      <c r="AT23" s="1780"/>
      <c r="AU23" s="1780"/>
      <c r="AV23" s="1780"/>
      <c r="AW23" s="1780"/>
      <c r="AX23" s="1780"/>
      <c r="AY23" s="1780"/>
      <c r="AZ23" s="1780"/>
      <c r="BA23" s="1780"/>
      <c r="BB23" s="1780"/>
      <c r="BC23" s="1780"/>
      <c r="BD23" s="1119"/>
      <c r="BE23" s="1119"/>
      <c r="BF23" s="1423">
        <v>9.9284160291618559E-3</v>
      </c>
      <c r="BG23" s="1119"/>
      <c r="BH23" s="1119"/>
      <c r="BI23" s="1119"/>
      <c r="BJ23" s="1119"/>
      <c r="BK23" s="1119"/>
      <c r="BL23" s="1119"/>
      <c r="BM23" s="1174"/>
      <c r="BN23" s="1247">
        <v>9348</v>
      </c>
      <c r="BO23" s="1120"/>
      <c r="BP23" s="1120"/>
      <c r="BQ23" s="1120"/>
      <c r="BR23" s="1120"/>
      <c r="BS23" s="1120"/>
      <c r="BT23" s="1120"/>
      <c r="BU23" s="1120"/>
      <c r="BV23" s="1122"/>
      <c r="BW23" s="1122"/>
      <c r="BX23" s="1122"/>
      <c r="BY23" s="1122"/>
      <c r="BZ23" s="1122"/>
      <c r="CA23" s="1122"/>
      <c r="CB23" s="1122"/>
      <c r="CC23" s="1122"/>
      <c r="CD23" s="1122"/>
      <c r="CE23" s="1122"/>
      <c r="CF23" s="1122"/>
      <c r="CG23" s="1278">
        <v>302643041</v>
      </c>
      <c r="CH23" s="1122"/>
      <c r="CI23" s="1122"/>
      <c r="CJ23" s="1122"/>
      <c r="CK23" s="1122"/>
      <c r="CL23" s="1122"/>
      <c r="CM23" s="1122"/>
      <c r="CN23" s="1174"/>
      <c r="CO23" s="1222">
        <f t="shared" si="13"/>
        <v>33076.893503826432</v>
      </c>
      <c r="CP23" s="1222">
        <f t="shared" si="13"/>
        <v>0</v>
      </c>
      <c r="CQ23" s="1222">
        <f t="shared" si="13"/>
        <v>0</v>
      </c>
      <c r="CR23" s="1222">
        <f t="shared" si="13"/>
        <v>0</v>
      </c>
      <c r="CS23" s="1222">
        <f t="shared" si="13"/>
        <v>0</v>
      </c>
      <c r="CT23" s="1222">
        <f t="shared" si="13"/>
        <v>0</v>
      </c>
      <c r="CU23" s="1222">
        <f t="shared" si="13"/>
        <v>0</v>
      </c>
      <c r="CV23" s="1222">
        <f t="shared" si="13"/>
        <v>0</v>
      </c>
      <c r="CW23" s="1222">
        <f t="shared" si="13"/>
        <v>0</v>
      </c>
      <c r="CX23" s="1222">
        <f t="shared" si="13"/>
        <v>0</v>
      </c>
      <c r="CY23" s="1222">
        <f t="shared" si="14"/>
        <v>0</v>
      </c>
      <c r="CZ23" s="1222">
        <f t="shared" si="14"/>
        <v>0</v>
      </c>
      <c r="DA23" s="1222">
        <f t="shared" si="14"/>
        <v>0</v>
      </c>
      <c r="DB23" s="1222">
        <f t="shared" si="14"/>
        <v>0</v>
      </c>
      <c r="DC23" s="1222">
        <f t="shared" si="14"/>
        <v>0</v>
      </c>
      <c r="DD23" s="1222">
        <f t="shared" si="14"/>
        <v>0</v>
      </c>
      <c r="DE23" s="1222">
        <f t="shared" si="14"/>
        <v>0</v>
      </c>
      <c r="DF23" s="1222">
        <f t="shared" si="14"/>
        <v>0</v>
      </c>
      <c r="DG23" s="1222">
        <f t="shared" si="14"/>
        <v>0</v>
      </c>
      <c r="DH23" s="1222">
        <f t="shared" si="14"/>
        <v>2843587.8226556699</v>
      </c>
      <c r="DI23" s="1222">
        <f t="shared" si="15"/>
        <v>0</v>
      </c>
      <c r="DJ23" s="1222">
        <f t="shared" si="15"/>
        <v>0</v>
      </c>
      <c r="DK23" s="1222">
        <f t="shared" si="15"/>
        <v>0</v>
      </c>
      <c r="DL23" s="1222">
        <f t="shared" si="15"/>
        <v>0</v>
      </c>
      <c r="DM23" s="1222">
        <f t="shared" si="15"/>
        <v>0</v>
      </c>
      <c r="DN23" s="1222">
        <f t="shared" si="15"/>
        <v>0</v>
      </c>
      <c r="DO23" s="1183">
        <f t="shared" si="16"/>
        <v>2876664.7161594965</v>
      </c>
      <c r="DQ23" s="1222">
        <f t="shared" si="17"/>
        <v>38170.157024862805</v>
      </c>
      <c r="DR23" s="1222">
        <f t="shared" si="17"/>
        <v>0</v>
      </c>
      <c r="DS23" s="1222">
        <f t="shared" si="17"/>
        <v>0</v>
      </c>
      <c r="DT23" s="1222">
        <f t="shared" si="17"/>
        <v>0</v>
      </c>
      <c r="DU23" s="1222">
        <f t="shared" si="17"/>
        <v>0</v>
      </c>
      <c r="DV23" s="1222">
        <f t="shared" si="17"/>
        <v>0</v>
      </c>
      <c r="DW23" s="1222">
        <f t="shared" si="17"/>
        <v>0</v>
      </c>
      <c r="DX23" s="1222">
        <f t="shared" si="17"/>
        <v>0</v>
      </c>
      <c r="DY23" s="1222">
        <f t="shared" si="17"/>
        <v>0</v>
      </c>
      <c r="DZ23" s="1222">
        <f t="shared" si="17"/>
        <v>0</v>
      </c>
      <c r="EA23" s="1222">
        <f t="shared" si="18"/>
        <v>0</v>
      </c>
      <c r="EB23" s="1222">
        <f t="shared" si="18"/>
        <v>0</v>
      </c>
      <c r="EC23" s="1222">
        <f t="shared" si="18"/>
        <v>0</v>
      </c>
      <c r="ED23" s="1222">
        <f t="shared" si="18"/>
        <v>0</v>
      </c>
      <c r="EE23" s="1222">
        <f t="shared" si="18"/>
        <v>0</v>
      </c>
      <c r="EF23" s="1222">
        <f t="shared" si="18"/>
        <v>0</v>
      </c>
      <c r="EG23" s="1222">
        <f t="shared" si="18"/>
        <v>0</v>
      </c>
      <c r="EH23" s="1222">
        <f t="shared" si="18"/>
        <v>0</v>
      </c>
      <c r="EI23" s="1222">
        <f t="shared" si="18"/>
        <v>0</v>
      </c>
      <c r="EJ23" s="1222">
        <f t="shared" si="18"/>
        <v>3004766.0193786887</v>
      </c>
      <c r="EK23" s="1222">
        <f t="shared" si="19"/>
        <v>0</v>
      </c>
      <c r="EL23" s="1222">
        <f t="shared" si="19"/>
        <v>0</v>
      </c>
      <c r="EM23" s="1222">
        <f t="shared" si="19"/>
        <v>0</v>
      </c>
      <c r="EN23" s="1222">
        <f t="shared" si="19"/>
        <v>0</v>
      </c>
      <c r="EO23" s="1222">
        <f t="shared" si="19"/>
        <v>0</v>
      </c>
      <c r="EP23" s="1222">
        <f t="shared" si="19"/>
        <v>0</v>
      </c>
      <c r="EQ23" s="1183">
        <f t="shared" si="20"/>
        <v>3042936.1764035514</v>
      </c>
    </row>
    <row r="24" spans="1:147" s="1125" customFormat="1">
      <c r="A24" s="1095" t="str">
        <f>Prop2021_DUOSTariffs!A24</f>
        <v>new_20/21</v>
      </c>
      <c r="B24" s="1273" t="str">
        <f>IF(Prop2021_DUOSTariffs!B24="","",Prop2021_DUOSTariffs!B24)</f>
        <v>Small Business ToU Energy</v>
      </c>
      <c r="C24" s="1114" t="s">
        <v>560</v>
      </c>
      <c r="D24" s="1274" t="str">
        <f>IF(Prop2021_DUOSTariffs!D24="","",Prop2021_DUOSTariffs!D24)</f>
        <v>SAC</v>
      </c>
      <c r="E24" s="1275" t="str">
        <f>IF(Prop2021_DUOSTariffs!E24="","",Prop2021_DUOSTariffs!E24)</f>
        <v>SACS Bus</v>
      </c>
      <c r="F24" s="1275" t="str">
        <f>IF(Prop2021_DUOSTariffs!F24="","",Prop2021_DUOSTariffs!F24)</f>
        <v>South East</v>
      </c>
      <c r="G24" s="1275" t="str">
        <f>IF(Prop2021_DUOSTariffs!G24="","",Prop2021_DUOSTariffs!G24)</f>
        <v>6800</v>
      </c>
      <c r="H24" s="1273" t="s">
        <v>640</v>
      </c>
      <c r="I24" s="1174"/>
      <c r="J24" s="1174"/>
      <c r="K24" s="1276">
        <v>9.694226148682138E-3</v>
      </c>
      <c r="L24" s="1117"/>
      <c r="M24" s="1117"/>
      <c r="N24" s="1117"/>
      <c r="O24" s="1117"/>
      <c r="P24" s="1117"/>
      <c r="Q24" s="1117"/>
      <c r="R24" s="1117"/>
      <c r="S24" s="1117"/>
      <c r="T24" s="1117"/>
      <c r="U24" s="1117"/>
      <c r="V24" s="1118"/>
      <c r="W24" s="1117"/>
      <c r="X24" s="1117"/>
      <c r="Y24" s="1117"/>
      <c r="Z24" s="1117"/>
      <c r="AA24" s="1117"/>
      <c r="AB24" s="1123"/>
      <c r="AC24" s="1123"/>
      <c r="AD24" s="1277">
        <v>9.3958473760368741E-3</v>
      </c>
      <c r="AE24" s="1119"/>
      <c r="AF24" s="1119"/>
      <c r="AG24" s="1119"/>
      <c r="AH24" s="1119"/>
      <c r="AI24" s="1119"/>
      <c r="AJ24" s="1119"/>
      <c r="AK24" s="1174"/>
      <c r="AL24" s="1174"/>
      <c r="AM24" s="1779">
        <v>1.118696755143956E-2</v>
      </c>
      <c r="AN24" s="1780"/>
      <c r="AO24" s="1780"/>
      <c r="AP24" s="1780"/>
      <c r="AQ24" s="1780"/>
      <c r="AR24" s="1780"/>
      <c r="AS24" s="1780"/>
      <c r="AT24" s="1780"/>
      <c r="AU24" s="1780"/>
      <c r="AV24" s="1780"/>
      <c r="AW24" s="1780"/>
      <c r="AX24" s="1780"/>
      <c r="AY24" s="1780"/>
      <c r="AZ24" s="1780"/>
      <c r="BA24" s="1780"/>
      <c r="BB24" s="1780"/>
      <c r="BC24" s="1780"/>
      <c r="BD24" s="1119"/>
      <c r="BE24" s="1119"/>
      <c r="BF24" s="1423">
        <v>9.9284160291618559E-3</v>
      </c>
      <c r="BG24" s="1119"/>
      <c r="BH24" s="1119"/>
      <c r="BI24" s="1119"/>
      <c r="BJ24" s="1119"/>
      <c r="BK24" s="1119"/>
      <c r="BL24" s="1119"/>
      <c r="BM24" s="1174"/>
      <c r="BN24" s="1247">
        <v>8</v>
      </c>
      <c r="BO24" s="1120"/>
      <c r="BP24" s="1120"/>
      <c r="BQ24" s="1120"/>
      <c r="BR24" s="1120"/>
      <c r="BS24" s="1120"/>
      <c r="BT24" s="1120"/>
      <c r="BU24" s="1120"/>
      <c r="BV24" s="1122"/>
      <c r="BW24" s="1122"/>
      <c r="BX24" s="1122"/>
      <c r="BY24" s="1122"/>
      <c r="BZ24" s="1122"/>
      <c r="CA24" s="1122"/>
      <c r="CB24" s="1122"/>
      <c r="CC24" s="1122"/>
      <c r="CD24" s="1122"/>
      <c r="CE24" s="1122"/>
      <c r="CF24" s="1122"/>
      <c r="CG24" s="1278">
        <v>405081</v>
      </c>
      <c r="CH24" s="1122"/>
      <c r="CI24" s="1122"/>
      <c r="CJ24" s="1122"/>
      <c r="CK24" s="1122"/>
      <c r="CL24" s="1122"/>
      <c r="CM24" s="1122"/>
      <c r="CN24" s="1174"/>
      <c r="CO24" s="1222">
        <f t="shared" si="13"/>
        <v>28.307140354151844</v>
      </c>
      <c r="CP24" s="1222">
        <f t="shared" si="13"/>
        <v>0</v>
      </c>
      <c r="CQ24" s="1222">
        <f t="shared" si="13"/>
        <v>0</v>
      </c>
      <c r="CR24" s="1222">
        <f t="shared" si="13"/>
        <v>0</v>
      </c>
      <c r="CS24" s="1222">
        <f t="shared" si="13"/>
        <v>0</v>
      </c>
      <c r="CT24" s="1222">
        <f t="shared" si="13"/>
        <v>0</v>
      </c>
      <c r="CU24" s="1222">
        <f t="shared" si="13"/>
        <v>0</v>
      </c>
      <c r="CV24" s="1222">
        <f t="shared" si="13"/>
        <v>0</v>
      </c>
      <c r="CW24" s="1222">
        <f t="shared" si="13"/>
        <v>0</v>
      </c>
      <c r="CX24" s="1222">
        <f t="shared" si="13"/>
        <v>0</v>
      </c>
      <c r="CY24" s="1222">
        <f t="shared" si="14"/>
        <v>0</v>
      </c>
      <c r="CZ24" s="1222">
        <f t="shared" si="14"/>
        <v>0</v>
      </c>
      <c r="DA24" s="1222">
        <f t="shared" si="14"/>
        <v>0</v>
      </c>
      <c r="DB24" s="1222">
        <f t="shared" si="14"/>
        <v>0</v>
      </c>
      <c r="DC24" s="1222">
        <f t="shared" si="14"/>
        <v>0</v>
      </c>
      <c r="DD24" s="1222">
        <f t="shared" si="14"/>
        <v>0</v>
      </c>
      <c r="DE24" s="1222">
        <f t="shared" si="14"/>
        <v>0</v>
      </c>
      <c r="DF24" s="1222">
        <f t="shared" si="14"/>
        <v>0</v>
      </c>
      <c r="DG24" s="1222">
        <f t="shared" si="14"/>
        <v>0</v>
      </c>
      <c r="DH24" s="1222">
        <f t="shared" si="14"/>
        <v>3806.0792509323928</v>
      </c>
      <c r="DI24" s="1222">
        <f t="shared" si="15"/>
        <v>0</v>
      </c>
      <c r="DJ24" s="1222">
        <f t="shared" si="15"/>
        <v>0</v>
      </c>
      <c r="DK24" s="1222">
        <f t="shared" si="15"/>
        <v>0</v>
      </c>
      <c r="DL24" s="1222">
        <f t="shared" si="15"/>
        <v>0</v>
      </c>
      <c r="DM24" s="1222">
        <f t="shared" si="15"/>
        <v>0</v>
      </c>
      <c r="DN24" s="1222">
        <f t="shared" si="15"/>
        <v>0</v>
      </c>
      <c r="DO24" s="1183">
        <f t="shared" si="16"/>
        <v>3834.3863912865445</v>
      </c>
      <c r="DQ24" s="1222">
        <f t="shared" si="17"/>
        <v>32.665945250203514</v>
      </c>
      <c r="DR24" s="1222">
        <f t="shared" si="17"/>
        <v>0</v>
      </c>
      <c r="DS24" s="1222">
        <f t="shared" si="17"/>
        <v>0</v>
      </c>
      <c r="DT24" s="1222">
        <f t="shared" si="17"/>
        <v>0</v>
      </c>
      <c r="DU24" s="1222">
        <f t="shared" si="17"/>
        <v>0</v>
      </c>
      <c r="DV24" s="1222">
        <f t="shared" si="17"/>
        <v>0</v>
      </c>
      <c r="DW24" s="1222">
        <f t="shared" si="17"/>
        <v>0</v>
      </c>
      <c r="DX24" s="1222">
        <f t="shared" si="17"/>
        <v>0</v>
      </c>
      <c r="DY24" s="1222">
        <f t="shared" si="17"/>
        <v>0</v>
      </c>
      <c r="DZ24" s="1222">
        <f t="shared" si="17"/>
        <v>0</v>
      </c>
      <c r="EA24" s="1222">
        <f t="shared" si="18"/>
        <v>0</v>
      </c>
      <c r="EB24" s="1222">
        <f t="shared" si="18"/>
        <v>0</v>
      </c>
      <c r="EC24" s="1222">
        <f t="shared" si="18"/>
        <v>0</v>
      </c>
      <c r="ED24" s="1222">
        <f t="shared" si="18"/>
        <v>0</v>
      </c>
      <c r="EE24" s="1222">
        <f t="shared" si="18"/>
        <v>0</v>
      </c>
      <c r="EF24" s="1222">
        <f t="shared" si="18"/>
        <v>0</v>
      </c>
      <c r="EG24" s="1222">
        <f t="shared" si="18"/>
        <v>0</v>
      </c>
      <c r="EH24" s="1222">
        <f t="shared" si="18"/>
        <v>0</v>
      </c>
      <c r="EI24" s="1222">
        <f t="shared" si="18"/>
        <v>0</v>
      </c>
      <c r="EJ24" s="1222">
        <f t="shared" si="18"/>
        <v>4021.8126935089135</v>
      </c>
      <c r="EK24" s="1222">
        <f t="shared" si="19"/>
        <v>0</v>
      </c>
      <c r="EL24" s="1222">
        <f t="shared" si="19"/>
        <v>0</v>
      </c>
      <c r="EM24" s="1222">
        <f t="shared" si="19"/>
        <v>0</v>
      </c>
      <c r="EN24" s="1222">
        <f t="shared" si="19"/>
        <v>0</v>
      </c>
      <c r="EO24" s="1222">
        <f t="shared" si="19"/>
        <v>0</v>
      </c>
      <c r="EP24" s="1222">
        <f t="shared" si="19"/>
        <v>0</v>
      </c>
      <c r="EQ24" s="1183">
        <f t="shared" si="20"/>
        <v>4054.4786387591171</v>
      </c>
    </row>
    <row r="25" spans="1:147" s="1125" customFormat="1">
      <c r="A25" s="1095" t="str">
        <f>Prop2021_DUOSTariffs!A25</f>
        <v>new_20/21</v>
      </c>
      <c r="B25" s="1273" t="str">
        <f>IF(Prop2021_DUOSTariffs!B25="","",Prop2021_DUOSTariffs!B25)</f>
        <v>Wide Inclining Fixed</v>
      </c>
      <c r="C25" s="1114" t="s">
        <v>621</v>
      </c>
      <c r="D25" s="1274" t="str">
        <f>IF(Prop2021_DUOSTariffs!D25="","",Prop2021_DUOSTariffs!D25)</f>
        <v>SAC</v>
      </c>
      <c r="E25" s="1275" t="str">
        <f>IF(Prop2021_DUOSTariffs!E25="","",Prop2021_DUOSTariffs!E25)</f>
        <v>SACS Bus</v>
      </c>
      <c r="F25" s="1275" t="str">
        <f>IF(Prop2021_DUOSTariffs!F25="","",Prop2021_DUOSTariffs!F25)</f>
        <v>South East</v>
      </c>
      <c r="G25" s="1275" t="str">
        <f>IF(Prop2021_DUOSTariffs!G25="","",Prop2021_DUOSTariffs!G25)</f>
        <v>6000</v>
      </c>
      <c r="H25" s="1273" t="s">
        <v>640</v>
      </c>
      <c r="I25" s="1174"/>
      <c r="J25" s="1174"/>
      <c r="K25" s="1276">
        <v>9.694226148682138E-3</v>
      </c>
      <c r="L25" s="1117"/>
      <c r="M25" s="1117"/>
      <c r="N25" s="1117"/>
      <c r="O25" s="1117"/>
      <c r="P25" s="1117"/>
      <c r="Q25" s="1117"/>
      <c r="R25" s="1117"/>
      <c r="S25" s="1117"/>
      <c r="T25" s="1117"/>
      <c r="U25" s="1117"/>
      <c r="V25" s="1118"/>
      <c r="W25" s="1117"/>
      <c r="X25" s="1117"/>
      <c r="Y25" s="1117"/>
      <c r="Z25" s="1117"/>
      <c r="AA25" s="1117"/>
      <c r="AB25" s="1123"/>
      <c r="AC25" s="1123"/>
      <c r="AD25" s="1277">
        <v>9.3958473760368741E-3</v>
      </c>
      <c r="AE25" s="1119"/>
      <c r="AF25" s="1119"/>
      <c r="AG25" s="1119"/>
      <c r="AH25" s="1119"/>
      <c r="AI25" s="1119"/>
      <c r="AJ25" s="1119"/>
      <c r="AK25" s="1174"/>
      <c r="AL25" s="1174"/>
      <c r="AM25" s="1779">
        <v>1.118696755143956E-2</v>
      </c>
      <c r="AN25" s="1780"/>
      <c r="AO25" s="1780"/>
      <c r="AP25" s="1780"/>
      <c r="AQ25" s="1780"/>
      <c r="AR25" s="1780"/>
      <c r="AS25" s="1780"/>
      <c r="AT25" s="1780"/>
      <c r="AU25" s="1780"/>
      <c r="AV25" s="1780"/>
      <c r="AW25" s="1780"/>
      <c r="AX25" s="1780"/>
      <c r="AY25" s="1780"/>
      <c r="AZ25" s="1780"/>
      <c r="BA25" s="1780"/>
      <c r="BB25" s="1780"/>
      <c r="BC25" s="1780"/>
      <c r="BD25" s="1119"/>
      <c r="BE25" s="1119"/>
      <c r="BF25" s="1423">
        <v>9.9284160291618559E-3</v>
      </c>
      <c r="BG25" s="1119"/>
      <c r="BH25" s="1119"/>
      <c r="BI25" s="1119"/>
      <c r="BJ25" s="1119"/>
      <c r="BK25" s="1119"/>
      <c r="BL25" s="1119"/>
      <c r="BM25" s="1174"/>
      <c r="BN25" s="1247">
        <v>16102</v>
      </c>
      <c r="BO25" s="1120"/>
      <c r="BP25" s="1120"/>
      <c r="BQ25" s="1120"/>
      <c r="BR25" s="1120"/>
      <c r="BS25" s="1120"/>
      <c r="BT25" s="1120"/>
      <c r="BU25" s="1120"/>
      <c r="BV25" s="1122"/>
      <c r="BW25" s="1122"/>
      <c r="BX25" s="1122"/>
      <c r="BY25" s="1122"/>
      <c r="BZ25" s="1122"/>
      <c r="CA25" s="1122"/>
      <c r="CB25" s="1122"/>
      <c r="CC25" s="1122"/>
      <c r="CD25" s="1122"/>
      <c r="CE25" s="1122"/>
      <c r="CF25" s="1122"/>
      <c r="CG25" s="1278">
        <v>668223258</v>
      </c>
      <c r="CH25" s="1122"/>
      <c r="CI25" s="1122"/>
      <c r="CJ25" s="1122"/>
      <c r="CK25" s="1122"/>
      <c r="CL25" s="1122"/>
      <c r="CM25" s="1122"/>
      <c r="CN25" s="1174"/>
      <c r="CO25" s="1222">
        <f t="shared" si="13"/>
        <v>56975.196747819122</v>
      </c>
      <c r="CP25" s="1222">
        <f t="shared" si="13"/>
        <v>0</v>
      </c>
      <c r="CQ25" s="1222">
        <f t="shared" si="13"/>
        <v>0</v>
      </c>
      <c r="CR25" s="1222">
        <f t="shared" si="13"/>
        <v>0</v>
      </c>
      <c r="CS25" s="1222">
        <f t="shared" si="13"/>
        <v>0</v>
      </c>
      <c r="CT25" s="1222">
        <f t="shared" si="13"/>
        <v>0</v>
      </c>
      <c r="CU25" s="1222">
        <f t="shared" si="13"/>
        <v>0</v>
      </c>
      <c r="CV25" s="1222">
        <f t="shared" si="13"/>
        <v>0</v>
      </c>
      <c r="CW25" s="1222">
        <f t="shared" si="13"/>
        <v>0</v>
      </c>
      <c r="CX25" s="1222">
        <f t="shared" si="13"/>
        <v>0</v>
      </c>
      <c r="CY25" s="1222">
        <f t="shared" si="14"/>
        <v>0</v>
      </c>
      <c r="CZ25" s="1222">
        <f t="shared" si="14"/>
        <v>0</v>
      </c>
      <c r="DA25" s="1222">
        <f t="shared" si="14"/>
        <v>0</v>
      </c>
      <c r="DB25" s="1222">
        <f t="shared" si="14"/>
        <v>0</v>
      </c>
      <c r="DC25" s="1222">
        <f t="shared" si="14"/>
        <v>0</v>
      </c>
      <c r="DD25" s="1222">
        <f t="shared" si="14"/>
        <v>0</v>
      </c>
      <c r="DE25" s="1222">
        <f t="shared" si="14"/>
        <v>0</v>
      </c>
      <c r="DF25" s="1222">
        <f t="shared" si="14"/>
        <v>0</v>
      </c>
      <c r="DG25" s="1222">
        <f t="shared" si="14"/>
        <v>0</v>
      </c>
      <c r="DH25" s="1222">
        <f t="shared" si="14"/>
        <v>6278523.7452861108</v>
      </c>
      <c r="DI25" s="1222">
        <f t="shared" si="15"/>
        <v>0</v>
      </c>
      <c r="DJ25" s="1222">
        <f t="shared" si="15"/>
        <v>0</v>
      </c>
      <c r="DK25" s="1222">
        <f t="shared" si="15"/>
        <v>0</v>
      </c>
      <c r="DL25" s="1222">
        <f t="shared" si="15"/>
        <v>0</v>
      </c>
      <c r="DM25" s="1222">
        <f t="shared" si="15"/>
        <v>0</v>
      </c>
      <c r="DN25" s="1222">
        <f t="shared" si="15"/>
        <v>0</v>
      </c>
      <c r="DO25" s="1183">
        <f t="shared" si="16"/>
        <v>6335498.9420339298</v>
      </c>
      <c r="DQ25" s="1222">
        <f t="shared" si="17"/>
        <v>65748.38130234713</v>
      </c>
      <c r="DR25" s="1222">
        <f t="shared" si="17"/>
        <v>0</v>
      </c>
      <c r="DS25" s="1222">
        <f t="shared" si="17"/>
        <v>0</v>
      </c>
      <c r="DT25" s="1222">
        <f t="shared" si="17"/>
        <v>0</v>
      </c>
      <c r="DU25" s="1222">
        <f t="shared" si="17"/>
        <v>0</v>
      </c>
      <c r="DV25" s="1222">
        <f t="shared" si="17"/>
        <v>0</v>
      </c>
      <c r="DW25" s="1222">
        <f t="shared" si="17"/>
        <v>0</v>
      </c>
      <c r="DX25" s="1222">
        <f t="shared" si="17"/>
        <v>0</v>
      </c>
      <c r="DY25" s="1222">
        <f t="shared" si="17"/>
        <v>0</v>
      </c>
      <c r="DZ25" s="1222">
        <f t="shared" si="17"/>
        <v>0</v>
      </c>
      <c r="EA25" s="1222">
        <f t="shared" si="18"/>
        <v>0</v>
      </c>
      <c r="EB25" s="1222">
        <f t="shared" si="18"/>
        <v>0</v>
      </c>
      <c r="EC25" s="1222">
        <f t="shared" si="18"/>
        <v>0</v>
      </c>
      <c r="ED25" s="1222">
        <f t="shared" si="18"/>
        <v>0</v>
      </c>
      <c r="EE25" s="1222">
        <f t="shared" si="18"/>
        <v>0</v>
      </c>
      <c r="EF25" s="1222">
        <f t="shared" si="18"/>
        <v>0</v>
      </c>
      <c r="EG25" s="1222">
        <f t="shared" si="18"/>
        <v>0</v>
      </c>
      <c r="EH25" s="1222">
        <f t="shared" si="18"/>
        <v>0</v>
      </c>
      <c r="EI25" s="1222">
        <f t="shared" si="18"/>
        <v>0</v>
      </c>
      <c r="EJ25" s="1222">
        <f t="shared" si="18"/>
        <v>6634398.5057859579</v>
      </c>
      <c r="EK25" s="1222">
        <f t="shared" si="19"/>
        <v>0</v>
      </c>
      <c r="EL25" s="1222">
        <f t="shared" si="19"/>
        <v>0</v>
      </c>
      <c r="EM25" s="1222">
        <f t="shared" si="19"/>
        <v>0</v>
      </c>
      <c r="EN25" s="1222">
        <f t="shared" si="19"/>
        <v>0</v>
      </c>
      <c r="EO25" s="1222">
        <f t="shared" si="19"/>
        <v>0</v>
      </c>
      <c r="EP25" s="1222">
        <f t="shared" si="19"/>
        <v>0</v>
      </c>
      <c r="EQ25" s="1183">
        <f t="shared" si="20"/>
        <v>6700146.8870883053</v>
      </c>
    </row>
    <row r="26" spans="1:147" s="1125" customFormat="1">
      <c r="A26" s="1095">
        <f>Prop2021_DUOSTariffs!A26</f>
        <v>0</v>
      </c>
      <c r="B26" s="1273" t="str">
        <f>IF(Prop2021_DUOSTariffs!B26="","",Prop2021_DUOSTariffs!B26)</f>
        <v>Business Demand</v>
      </c>
      <c r="C26" s="1114" t="s">
        <v>220</v>
      </c>
      <c r="D26" s="1274" t="str">
        <f>IF(Prop2021_DUOSTariffs!D26="","",Prop2021_DUOSTariffs!D26)</f>
        <v>SAC</v>
      </c>
      <c r="E26" s="1275" t="str">
        <f>IF(Prop2021_DUOSTariffs!E26="","",Prop2021_DUOSTariffs!E26)</f>
        <v>SACS Bus</v>
      </c>
      <c r="F26" s="1275" t="str">
        <f>IF(Prop2021_DUOSTariffs!F26="","",Prop2021_DUOSTariffs!F26)</f>
        <v>South East</v>
      </c>
      <c r="G26" s="1275" t="str">
        <f>IF(Prop2021_DUOSTariffs!G26="","",Prop2021_DUOSTariffs!G26)</f>
        <v>7100</v>
      </c>
      <c r="H26" s="1273" t="s">
        <v>640</v>
      </c>
      <c r="I26" s="1174"/>
      <c r="J26" s="1174"/>
      <c r="K26" s="1276">
        <v>9.694226148682138E-3</v>
      </c>
      <c r="L26" s="1117"/>
      <c r="M26" s="1117"/>
      <c r="N26" s="1117"/>
      <c r="O26" s="1117"/>
      <c r="P26" s="1117"/>
      <c r="Q26" s="1117"/>
      <c r="R26" s="1117"/>
      <c r="S26" s="1117"/>
      <c r="T26" s="1117"/>
      <c r="U26" s="1117"/>
      <c r="V26" s="1118"/>
      <c r="W26" s="1117"/>
      <c r="X26" s="1117"/>
      <c r="Y26" s="1117"/>
      <c r="Z26" s="1117"/>
      <c r="AA26" s="1117"/>
      <c r="AB26" s="1123"/>
      <c r="AC26" s="1123"/>
      <c r="AD26" s="1277">
        <v>9.3958473760368741E-3</v>
      </c>
      <c r="AE26" s="1119"/>
      <c r="AF26" s="1119"/>
      <c r="AG26" s="1119"/>
      <c r="AH26" s="1119"/>
      <c r="AI26" s="1119"/>
      <c r="AJ26" s="1119"/>
      <c r="AK26" s="1174"/>
      <c r="AL26" s="1174"/>
      <c r="AM26" s="1779">
        <v>1.118696755143956E-2</v>
      </c>
      <c r="AN26" s="1780"/>
      <c r="AO26" s="1780"/>
      <c r="AP26" s="1780"/>
      <c r="AQ26" s="1780"/>
      <c r="AR26" s="1780"/>
      <c r="AS26" s="1780"/>
      <c r="AT26" s="1780"/>
      <c r="AU26" s="1780"/>
      <c r="AV26" s="1780"/>
      <c r="AW26" s="1780"/>
      <c r="AX26" s="1780"/>
      <c r="AY26" s="1780"/>
      <c r="AZ26" s="1780"/>
      <c r="BA26" s="1780"/>
      <c r="BB26" s="1780"/>
      <c r="BC26" s="1780"/>
      <c r="BD26" s="1119"/>
      <c r="BE26" s="1119"/>
      <c r="BF26" s="1423">
        <v>9.9284160291618559E-3</v>
      </c>
      <c r="BG26" s="1119"/>
      <c r="BH26" s="1119"/>
      <c r="BI26" s="1119"/>
      <c r="BJ26" s="1119"/>
      <c r="BK26" s="1119"/>
      <c r="BL26" s="1119"/>
      <c r="BM26" s="1174"/>
      <c r="BN26" s="1247">
        <v>986</v>
      </c>
      <c r="BO26" s="1120"/>
      <c r="BP26" s="1120"/>
      <c r="BQ26" s="1120"/>
      <c r="BR26" s="1120"/>
      <c r="BS26" s="1120"/>
      <c r="BT26" s="1120"/>
      <c r="BU26" s="1120"/>
      <c r="BV26" s="1122"/>
      <c r="BW26" s="1122"/>
      <c r="BX26" s="1122"/>
      <c r="BY26" s="1122"/>
      <c r="BZ26" s="1122"/>
      <c r="CA26" s="1122"/>
      <c r="CB26" s="1122"/>
      <c r="CC26" s="1122"/>
      <c r="CD26" s="1122"/>
      <c r="CE26" s="1122"/>
      <c r="CF26" s="1122"/>
      <c r="CG26" s="1278">
        <v>63816401</v>
      </c>
      <c r="CH26" s="1122"/>
      <c r="CI26" s="1122"/>
      <c r="CJ26" s="1122"/>
      <c r="CK26" s="1122"/>
      <c r="CL26" s="1122"/>
      <c r="CM26" s="1122"/>
      <c r="CN26" s="1174"/>
      <c r="CO26" s="1222">
        <f t="shared" si="13"/>
        <v>3488.855048649215</v>
      </c>
      <c r="CP26" s="1222">
        <f t="shared" si="13"/>
        <v>0</v>
      </c>
      <c r="CQ26" s="1222">
        <f t="shared" si="13"/>
        <v>0</v>
      </c>
      <c r="CR26" s="1222">
        <f t="shared" si="13"/>
        <v>0</v>
      </c>
      <c r="CS26" s="1222">
        <f t="shared" si="13"/>
        <v>0</v>
      </c>
      <c r="CT26" s="1222">
        <f t="shared" si="13"/>
        <v>0</v>
      </c>
      <c r="CU26" s="1222">
        <f t="shared" si="13"/>
        <v>0</v>
      </c>
      <c r="CV26" s="1222">
        <f t="shared" si="13"/>
        <v>0</v>
      </c>
      <c r="CW26" s="1222">
        <f t="shared" si="13"/>
        <v>0</v>
      </c>
      <c r="CX26" s="1222">
        <f t="shared" si="13"/>
        <v>0</v>
      </c>
      <c r="CY26" s="1222">
        <f t="shared" si="14"/>
        <v>0</v>
      </c>
      <c r="CZ26" s="1222">
        <f t="shared" si="14"/>
        <v>0</v>
      </c>
      <c r="DA26" s="1222">
        <f t="shared" si="14"/>
        <v>0</v>
      </c>
      <c r="DB26" s="1222">
        <f t="shared" si="14"/>
        <v>0</v>
      </c>
      <c r="DC26" s="1222">
        <f t="shared" si="14"/>
        <v>0</v>
      </c>
      <c r="DD26" s="1222">
        <f t="shared" si="14"/>
        <v>0</v>
      </c>
      <c r="DE26" s="1222">
        <f t="shared" si="14"/>
        <v>0</v>
      </c>
      <c r="DF26" s="1222">
        <f t="shared" si="14"/>
        <v>0</v>
      </c>
      <c r="DG26" s="1222">
        <f t="shared" si="14"/>
        <v>0</v>
      </c>
      <c r="DH26" s="1222">
        <f t="shared" si="14"/>
        <v>599609.16388396698</v>
      </c>
      <c r="DI26" s="1222">
        <f t="shared" si="15"/>
        <v>0</v>
      </c>
      <c r="DJ26" s="1222">
        <f t="shared" si="15"/>
        <v>0</v>
      </c>
      <c r="DK26" s="1222">
        <f t="shared" si="15"/>
        <v>0</v>
      </c>
      <c r="DL26" s="1222">
        <f t="shared" si="15"/>
        <v>0</v>
      </c>
      <c r="DM26" s="1222">
        <f t="shared" si="15"/>
        <v>0</v>
      </c>
      <c r="DN26" s="1222">
        <f t="shared" si="15"/>
        <v>0</v>
      </c>
      <c r="DO26" s="1183">
        <f t="shared" si="16"/>
        <v>603098.01893261622</v>
      </c>
      <c r="DQ26" s="1222">
        <f t="shared" si="17"/>
        <v>4026.0777520875831</v>
      </c>
      <c r="DR26" s="1222">
        <f t="shared" si="17"/>
        <v>0</v>
      </c>
      <c r="DS26" s="1222">
        <f t="shared" si="17"/>
        <v>0</v>
      </c>
      <c r="DT26" s="1222">
        <f t="shared" si="17"/>
        <v>0</v>
      </c>
      <c r="DU26" s="1222">
        <f t="shared" si="17"/>
        <v>0</v>
      </c>
      <c r="DV26" s="1222">
        <f t="shared" si="17"/>
        <v>0</v>
      </c>
      <c r="DW26" s="1222">
        <f t="shared" si="17"/>
        <v>0</v>
      </c>
      <c r="DX26" s="1222">
        <f t="shared" si="17"/>
        <v>0</v>
      </c>
      <c r="DY26" s="1222">
        <f t="shared" si="17"/>
        <v>0</v>
      </c>
      <c r="DZ26" s="1222">
        <f t="shared" si="17"/>
        <v>0</v>
      </c>
      <c r="EA26" s="1222">
        <f t="shared" si="18"/>
        <v>0</v>
      </c>
      <c r="EB26" s="1222">
        <f t="shared" si="18"/>
        <v>0</v>
      </c>
      <c r="EC26" s="1222">
        <f t="shared" si="18"/>
        <v>0</v>
      </c>
      <c r="ED26" s="1222">
        <f t="shared" si="18"/>
        <v>0</v>
      </c>
      <c r="EE26" s="1222">
        <f t="shared" si="18"/>
        <v>0</v>
      </c>
      <c r="EF26" s="1222">
        <f t="shared" si="18"/>
        <v>0</v>
      </c>
      <c r="EG26" s="1222">
        <f t="shared" si="18"/>
        <v>0</v>
      </c>
      <c r="EH26" s="1222">
        <f t="shared" si="18"/>
        <v>0</v>
      </c>
      <c r="EI26" s="1222">
        <f t="shared" si="18"/>
        <v>0</v>
      </c>
      <c r="EJ26" s="1222">
        <f t="shared" si="18"/>
        <v>633595.77861182066</v>
      </c>
      <c r="EK26" s="1222">
        <f t="shared" si="19"/>
        <v>0</v>
      </c>
      <c r="EL26" s="1222">
        <f t="shared" si="19"/>
        <v>0</v>
      </c>
      <c r="EM26" s="1222">
        <f t="shared" si="19"/>
        <v>0</v>
      </c>
      <c r="EN26" s="1222">
        <f t="shared" si="19"/>
        <v>0</v>
      </c>
      <c r="EO26" s="1222">
        <f t="shared" si="19"/>
        <v>0</v>
      </c>
      <c r="EP26" s="1222">
        <f t="shared" si="19"/>
        <v>0</v>
      </c>
      <c r="EQ26" s="1183">
        <f t="shared" si="20"/>
        <v>637621.85636390827</v>
      </c>
    </row>
    <row r="27" spans="1:147" s="1125" customFormat="1">
      <c r="A27" s="1095" t="str">
        <f>Prop2021_DUOSTariffs!A27</f>
        <v>new_20/21</v>
      </c>
      <c r="B27" s="1273" t="str">
        <f>IF(Prop2021_DUOSTariffs!B27="","",Prop2021_DUOSTariffs!B27)</f>
        <v>Small Business Transitional Demand</v>
      </c>
      <c r="C27" s="1114" t="s">
        <v>561</v>
      </c>
      <c r="D27" s="1274" t="str">
        <f>IF(Prop2021_DUOSTariffs!D27="","",Prop2021_DUOSTariffs!D27)</f>
        <v>SAC</v>
      </c>
      <c r="E27" s="1275" t="str">
        <f>IF(Prop2021_DUOSTariffs!E27="","",Prop2021_DUOSTariffs!E27)</f>
        <v>SACS Bus</v>
      </c>
      <c r="F27" s="1275" t="str">
        <f>IF(Prop2021_DUOSTariffs!F27="","",Prop2021_DUOSTariffs!F27)</f>
        <v>South East</v>
      </c>
      <c r="G27" s="1275" t="str">
        <f>IF(Prop2021_DUOSTariffs!G27="","",Prop2021_DUOSTariffs!G27)</f>
        <v>3800</v>
      </c>
      <c r="H27" s="1273" t="s">
        <v>640</v>
      </c>
      <c r="I27" s="1174"/>
      <c r="J27" s="1174"/>
      <c r="K27" s="1276">
        <v>9.694226148682138E-3</v>
      </c>
      <c r="L27" s="1117"/>
      <c r="M27" s="1117"/>
      <c r="N27" s="1117"/>
      <c r="O27" s="1117"/>
      <c r="P27" s="1117"/>
      <c r="Q27" s="1117"/>
      <c r="R27" s="1117"/>
      <c r="S27" s="1117"/>
      <c r="T27" s="1117"/>
      <c r="U27" s="1117"/>
      <c r="V27" s="1118"/>
      <c r="W27" s="1117"/>
      <c r="X27" s="1117"/>
      <c r="Y27" s="1117"/>
      <c r="Z27" s="1117"/>
      <c r="AA27" s="1117"/>
      <c r="AB27" s="1123"/>
      <c r="AC27" s="1123"/>
      <c r="AD27" s="1277">
        <v>9.3958473760368741E-3</v>
      </c>
      <c r="AE27" s="1119"/>
      <c r="AF27" s="1119"/>
      <c r="AG27" s="1119"/>
      <c r="AH27" s="1119"/>
      <c r="AI27" s="1119"/>
      <c r="AJ27" s="1119"/>
      <c r="AK27" s="1174"/>
      <c r="AL27" s="1174"/>
      <c r="AM27" s="1779">
        <v>1.118696755143956E-2</v>
      </c>
      <c r="AN27" s="1780"/>
      <c r="AO27" s="1780"/>
      <c r="AP27" s="1780"/>
      <c r="AQ27" s="1780"/>
      <c r="AR27" s="1780"/>
      <c r="AS27" s="1780"/>
      <c r="AT27" s="1780"/>
      <c r="AU27" s="1780"/>
      <c r="AV27" s="1780"/>
      <c r="AW27" s="1780"/>
      <c r="AX27" s="1780"/>
      <c r="AY27" s="1780"/>
      <c r="AZ27" s="1780"/>
      <c r="BA27" s="1780"/>
      <c r="BB27" s="1780"/>
      <c r="BC27" s="1780"/>
      <c r="BD27" s="1119"/>
      <c r="BE27" s="1119"/>
      <c r="BF27" s="1423">
        <v>9.9284160291618559E-3</v>
      </c>
      <c r="BG27" s="1119"/>
      <c r="BH27" s="1119"/>
      <c r="BI27" s="1119"/>
      <c r="BJ27" s="1119"/>
      <c r="BK27" s="1119"/>
      <c r="BL27" s="1119"/>
      <c r="BM27" s="1174"/>
      <c r="BN27" s="1247">
        <v>21767.677717543615</v>
      </c>
      <c r="BO27" s="1120"/>
      <c r="BP27" s="1120"/>
      <c r="BQ27" s="1120"/>
      <c r="BR27" s="1120"/>
      <c r="BS27" s="1120"/>
      <c r="BT27" s="1120"/>
      <c r="BU27" s="1120"/>
      <c r="BV27" s="1122"/>
      <c r="BW27" s="1122"/>
      <c r="BX27" s="1122"/>
      <c r="BY27" s="1122"/>
      <c r="BZ27" s="1122"/>
      <c r="CA27" s="1122"/>
      <c r="CB27" s="1122"/>
      <c r="CC27" s="1122"/>
      <c r="CD27" s="1122"/>
      <c r="CE27" s="1122"/>
      <c r="CF27" s="1122"/>
      <c r="CG27" s="1278">
        <v>360732275.10842729</v>
      </c>
      <c r="CH27" s="1122"/>
      <c r="CI27" s="1122"/>
      <c r="CJ27" s="1122"/>
      <c r="CK27" s="1122"/>
      <c r="CL27" s="1122"/>
      <c r="CM27" s="1122"/>
      <c r="CN27" s="1174"/>
      <c r="CO27" s="1222">
        <f t="shared" si="13"/>
        <v>77022.588541806341</v>
      </c>
      <c r="CP27" s="1222">
        <f t="shared" si="13"/>
        <v>0</v>
      </c>
      <c r="CQ27" s="1222">
        <f t="shared" si="13"/>
        <v>0</v>
      </c>
      <c r="CR27" s="1222">
        <f t="shared" si="13"/>
        <v>0</v>
      </c>
      <c r="CS27" s="1222">
        <f t="shared" si="13"/>
        <v>0</v>
      </c>
      <c r="CT27" s="1222">
        <f t="shared" si="13"/>
        <v>0</v>
      </c>
      <c r="CU27" s="1222">
        <f t="shared" si="13"/>
        <v>0</v>
      </c>
      <c r="CV27" s="1222">
        <f t="shared" si="13"/>
        <v>0</v>
      </c>
      <c r="CW27" s="1222">
        <f t="shared" si="13"/>
        <v>0</v>
      </c>
      <c r="CX27" s="1222">
        <f t="shared" si="13"/>
        <v>0</v>
      </c>
      <c r="CY27" s="1222">
        <f t="shared" si="14"/>
        <v>0</v>
      </c>
      <c r="CZ27" s="1222">
        <f t="shared" si="14"/>
        <v>0</v>
      </c>
      <c r="DA27" s="1222">
        <f t="shared" si="14"/>
        <v>0</v>
      </c>
      <c r="DB27" s="1222">
        <f t="shared" si="14"/>
        <v>0</v>
      </c>
      <c r="DC27" s="1222">
        <f t="shared" si="14"/>
        <v>0</v>
      </c>
      <c r="DD27" s="1222">
        <f t="shared" si="14"/>
        <v>0</v>
      </c>
      <c r="DE27" s="1222">
        <f t="shared" si="14"/>
        <v>0</v>
      </c>
      <c r="DF27" s="1222">
        <f t="shared" si="14"/>
        <v>0</v>
      </c>
      <c r="DG27" s="1222">
        <f t="shared" si="14"/>
        <v>0</v>
      </c>
      <c r="DH27" s="1222">
        <f t="shared" si="14"/>
        <v>3389385.4005293283</v>
      </c>
      <c r="DI27" s="1222">
        <f t="shared" si="15"/>
        <v>0</v>
      </c>
      <c r="DJ27" s="1222">
        <f t="shared" si="15"/>
        <v>0</v>
      </c>
      <c r="DK27" s="1222">
        <f t="shared" si="15"/>
        <v>0</v>
      </c>
      <c r="DL27" s="1222">
        <f t="shared" si="15"/>
        <v>0</v>
      </c>
      <c r="DM27" s="1222">
        <f t="shared" si="15"/>
        <v>0</v>
      </c>
      <c r="DN27" s="1222">
        <f t="shared" si="15"/>
        <v>0</v>
      </c>
      <c r="DO27" s="1183">
        <f t="shared" si="16"/>
        <v>3466407.9890711345</v>
      </c>
      <c r="DQ27" s="1222">
        <f t="shared" si="17"/>
        <v>88882.72106816934</v>
      </c>
      <c r="DR27" s="1222">
        <f t="shared" si="17"/>
        <v>0</v>
      </c>
      <c r="DS27" s="1222">
        <f t="shared" si="17"/>
        <v>0</v>
      </c>
      <c r="DT27" s="1222">
        <f t="shared" si="17"/>
        <v>0</v>
      </c>
      <c r="DU27" s="1222">
        <f t="shared" si="17"/>
        <v>0</v>
      </c>
      <c r="DV27" s="1222">
        <f t="shared" si="17"/>
        <v>0</v>
      </c>
      <c r="DW27" s="1222">
        <f t="shared" si="17"/>
        <v>0</v>
      </c>
      <c r="DX27" s="1222">
        <f t="shared" si="17"/>
        <v>0</v>
      </c>
      <c r="DY27" s="1222">
        <f t="shared" si="17"/>
        <v>0</v>
      </c>
      <c r="DZ27" s="1222">
        <f t="shared" si="17"/>
        <v>0</v>
      </c>
      <c r="EA27" s="1222">
        <f t="shared" si="18"/>
        <v>0</v>
      </c>
      <c r="EB27" s="1222">
        <f t="shared" si="18"/>
        <v>0</v>
      </c>
      <c r="EC27" s="1222">
        <f t="shared" si="18"/>
        <v>0</v>
      </c>
      <c r="ED27" s="1222">
        <f t="shared" si="18"/>
        <v>0</v>
      </c>
      <c r="EE27" s="1222">
        <f t="shared" si="18"/>
        <v>0</v>
      </c>
      <c r="EF27" s="1222">
        <f t="shared" si="18"/>
        <v>0</v>
      </c>
      <c r="EG27" s="1222">
        <f t="shared" si="18"/>
        <v>0</v>
      </c>
      <c r="EH27" s="1222">
        <f t="shared" si="18"/>
        <v>0</v>
      </c>
      <c r="EI27" s="1222">
        <f t="shared" si="18"/>
        <v>0</v>
      </c>
      <c r="EJ27" s="1222">
        <f t="shared" si="18"/>
        <v>3581500.102422534</v>
      </c>
      <c r="EK27" s="1222">
        <f t="shared" si="19"/>
        <v>0</v>
      </c>
      <c r="EL27" s="1222">
        <f t="shared" si="19"/>
        <v>0</v>
      </c>
      <c r="EM27" s="1222">
        <f t="shared" si="19"/>
        <v>0</v>
      </c>
      <c r="EN27" s="1222">
        <f t="shared" si="19"/>
        <v>0</v>
      </c>
      <c r="EO27" s="1222">
        <f t="shared" si="19"/>
        <v>0</v>
      </c>
      <c r="EP27" s="1222">
        <f t="shared" si="19"/>
        <v>0</v>
      </c>
      <c r="EQ27" s="1183">
        <f t="shared" si="20"/>
        <v>3670382.8234907035</v>
      </c>
    </row>
    <row r="28" spans="1:147" s="1125" customFormat="1">
      <c r="A28" s="1095" t="str">
        <f>Prop2021_DUOSTariffs!A28</f>
        <v>new_20/21</v>
      </c>
      <c r="B28" s="1273" t="str">
        <f>IF(Prop2021_DUOSTariffs!B28="","",Prop2021_DUOSTariffs!B28)</f>
        <v>Small Business Demand</v>
      </c>
      <c r="C28" s="1114" t="s">
        <v>562</v>
      </c>
      <c r="D28" s="1274" t="str">
        <f>IF(Prop2021_DUOSTariffs!D28="","",Prop2021_DUOSTariffs!D28)</f>
        <v>SAC</v>
      </c>
      <c r="E28" s="1275" t="str">
        <f>IF(Prop2021_DUOSTariffs!E28="","",Prop2021_DUOSTariffs!E28)</f>
        <v>SACS Bus</v>
      </c>
      <c r="F28" s="1275" t="str">
        <f>IF(Prop2021_DUOSTariffs!F28="","",Prop2021_DUOSTariffs!F28)</f>
        <v>South East</v>
      </c>
      <c r="G28" s="1275" t="str">
        <f>IF(Prop2021_DUOSTariffs!G28="","",Prop2021_DUOSTariffs!G28)</f>
        <v>3600</v>
      </c>
      <c r="H28" s="1273" t="s">
        <v>640</v>
      </c>
      <c r="I28" s="1174"/>
      <c r="J28" s="1174"/>
      <c r="K28" s="1276">
        <v>9.694226148682138E-3</v>
      </c>
      <c r="L28" s="1117"/>
      <c r="M28" s="1117"/>
      <c r="N28" s="1117"/>
      <c r="O28" s="1117"/>
      <c r="P28" s="1117"/>
      <c r="Q28" s="1117"/>
      <c r="R28" s="1117"/>
      <c r="S28" s="1117"/>
      <c r="T28" s="1117"/>
      <c r="U28" s="1117"/>
      <c r="V28" s="1118"/>
      <c r="W28" s="1117"/>
      <c r="X28" s="1117"/>
      <c r="Y28" s="1117"/>
      <c r="Z28" s="1117"/>
      <c r="AA28" s="1117"/>
      <c r="AB28" s="1123"/>
      <c r="AC28" s="1123"/>
      <c r="AD28" s="1277">
        <v>9.3958473760368741E-3</v>
      </c>
      <c r="AE28" s="1119"/>
      <c r="AF28" s="1119"/>
      <c r="AG28" s="1119"/>
      <c r="AH28" s="1119"/>
      <c r="AI28" s="1119"/>
      <c r="AJ28" s="1119"/>
      <c r="AK28" s="1174"/>
      <c r="AL28" s="1174"/>
      <c r="AM28" s="1779">
        <v>1.118696755143956E-2</v>
      </c>
      <c r="AN28" s="1780"/>
      <c r="AO28" s="1780"/>
      <c r="AP28" s="1780"/>
      <c r="AQ28" s="1780"/>
      <c r="AR28" s="1780"/>
      <c r="AS28" s="1780"/>
      <c r="AT28" s="1780"/>
      <c r="AU28" s="1780"/>
      <c r="AV28" s="1780"/>
      <c r="AW28" s="1780"/>
      <c r="AX28" s="1780"/>
      <c r="AY28" s="1780"/>
      <c r="AZ28" s="1780"/>
      <c r="BA28" s="1780"/>
      <c r="BB28" s="1780"/>
      <c r="BC28" s="1780"/>
      <c r="BD28" s="1119"/>
      <c r="BE28" s="1119"/>
      <c r="BF28" s="1423">
        <v>9.9284160291618559E-3</v>
      </c>
      <c r="BG28" s="1119"/>
      <c r="BH28" s="1119"/>
      <c r="BI28" s="1119"/>
      <c r="BJ28" s="1119"/>
      <c r="BK28" s="1119"/>
      <c r="BL28" s="1119"/>
      <c r="BM28" s="1174"/>
      <c r="BN28" s="1247">
        <v>14</v>
      </c>
      <c r="BO28" s="1120"/>
      <c r="BP28" s="1120"/>
      <c r="BQ28" s="1120"/>
      <c r="BR28" s="1120"/>
      <c r="BS28" s="1120"/>
      <c r="BT28" s="1120"/>
      <c r="BU28" s="1120"/>
      <c r="BV28" s="1122"/>
      <c r="BW28" s="1122"/>
      <c r="BX28" s="1122"/>
      <c r="BY28" s="1122"/>
      <c r="BZ28" s="1122"/>
      <c r="CA28" s="1122"/>
      <c r="CB28" s="1122"/>
      <c r="CC28" s="1122"/>
      <c r="CD28" s="1122"/>
      <c r="CE28" s="1122"/>
      <c r="CF28" s="1122"/>
      <c r="CG28" s="1278">
        <v>664456</v>
      </c>
      <c r="CH28" s="1122"/>
      <c r="CI28" s="1122"/>
      <c r="CJ28" s="1122"/>
      <c r="CK28" s="1122"/>
      <c r="CL28" s="1122"/>
      <c r="CM28" s="1122"/>
      <c r="CN28" s="1174"/>
      <c r="CO28" s="1222">
        <f t="shared" si="13"/>
        <v>49.537495619765728</v>
      </c>
      <c r="CP28" s="1222">
        <f t="shared" si="13"/>
        <v>0</v>
      </c>
      <c r="CQ28" s="1222">
        <f t="shared" si="13"/>
        <v>0</v>
      </c>
      <c r="CR28" s="1222">
        <f t="shared" si="13"/>
        <v>0</v>
      </c>
      <c r="CS28" s="1222">
        <f t="shared" si="13"/>
        <v>0</v>
      </c>
      <c r="CT28" s="1222">
        <f t="shared" si="13"/>
        <v>0</v>
      </c>
      <c r="CU28" s="1222">
        <f t="shared" si="13"/>
        <v>0</v>
      </c>
      <c r="CV28" s="1222">
        <f t="shared" si="13"/>
        <v>0</v>
      </c>
      <c r="CW28" s="1222">
        <f t="shared" si="13"/>
        <v>0</v>
      </c>
      <c r="CX28" s="1222">
        <f t="shared" si="13"/>
        <v>0</v>
      </c>
      <c r="CY28" s="1222">
        <f t="shared" si="14"/>
        <v>0</v>
      </c>
      <c r="CZ28" s="1222">
        <f t="shared" si="14"/>
        <v>0</v>
      </c>
      <c r="DA28" s="1222">
        <f t="shared" si="14"/>
        <v>0</v>
      </c>
      <c r="DB28" s="1222">
        <f t="shared" si="14"/>
        <v>0</v>
      </c>
      <c r="DC28" s="1222">
        <f t="shared" si="14"/>
        <v>0</v>
      </c>
      <c r="DD28" s="1222">
        <f t="shared" si="14"/>
        <v>0</v>
      </c>
      <c r="DE28" s="1222">
        <f t="shared" si="14"/>
        <v>0</v>
      </c>
      <c r="DF28" s="1222">
        <f t="shared" si="14"/>
        <v>0</v>
      </c>
      <c r="DG28" s="1222">
        <f t="shared" si="14"/>
        <v>0</v>
      </c>
      <c r="DH28" s="1222">
        <f t="shared" si="14"/>
        <v>6243.1271640919576</v>
      </c>
      <c r="DI28" s="1222">
        <f t="shared" si="15"/>
        <v>0</v>
      </c>
      <c r="DJ28" s="1222">
        <f t="shared" si="15"/>
        <v>0</v>
      </c>
      <c r="DK28" s="1222">
        <f t="shared" si="15"/>
        <v>0</v>
      </c>
      <c r="DL28" s="1222">
        <f t="shared" si="15"/>
        <v>0</v>
      </c>
      <c r="DM28" s="1222">
        <f t="shared" si="15"/>
        <v>0</v>
      </c>
      <c r="DN28" s="1222">
        <f t="shared" si="15"/>
        <v>0</v>
      </c>
      <c r="DO28" s="1183">
        <f t="shared" si="16"/>
        <v>6292.6646597117233</v>
      </c>
      <c r="DQ28" s="1222">
        <f t="shared" si="17"/>
        <v>57.165404187856154</v>
      </c>
      <c r="DR28" s="1222">
        <f t="shared" si="17"/>
        <v>0</v>
      </c>
      <c r="DS28" s="1222">
        <f t="shared" si="17"/>
        <v>0</v>
      </c>
      <c r="DT28" s="1222">
        <f t="shared" si="17"/>
        <v>0</v>
      </c>
      <c r="DU28" s="1222">
        <f t="shared" si="17"/>
        <v>0</v>
      </c>
      <c r="DV28" s="1222">
        <f t="shared" si="17"/>
        <v>0</v>
      </c>
      <c r="DW28" s="1222">
        <f t="shared" si="17"/>
        <v>0</v>
      </c>
      <c r="DX28" s="1222">
        <f t="shared" si="17"/>
        <v>0</v>
      </c>
      <c r="DY28" s="1222">
        <f t="shared" si="17"/>
        <v>0</v>
      </c>
      <c r="DZ28" s="1222">
        <f t="shared" si="17"/>
        <v>0</v>
      </c>
      <c r="EA28" s="1222">
        <f t="shared" si="18"/>
        <v>0</v>
      </c>
      <c r="EB28" s="1222">
        <f t="shared" si="18"/>
        <v>0</v>
      </c>
      <c r="EC28" s="1222">
        <f t="shared" si="18"/>
        <v>0</v>
      </c>
      <c r="ED28" s="1222">
        <f t="shared" si="18"/>
        <v>0</v>
      </c>
      <c r="EE28" s="1222">
        <f t="shared" si="18"/>
        <v>0</v>
      </c>
      <c r="EF28" s="1222">
        <f t="shared" si="18"/>
        <v>0</v>
      </c>
      <c r="EG28" s="1222">
        <f t="shared" si="18"/>
        <v>0</v>
      </c>
      <c r="EH28" s="1222">
        <f t="shared" si="18"/>
        <v>0</v>
      </c>
      <c r="EI28" s="1222">
        <f t="shared" si="18"/>
        <v>0</v>
      </c>
      <c r="EJ28" s="1222">
        <f t="shared" si="18"/>
        <v>6596.9956010727701</v>
      </c>
      <c r="EK28" s="1222">
        <f t="shared" si="19"/>
        <v>0</v>
      </c>
      <c r="EL28" s="1222">
        <f t="shared" si="19"/>
        <v>0</v>
      </c>
      <c r="EM28" s="1222">
        <f t="shared" si="19"/>
        <v>0</v>
      </c>
      <c r="EN28" s="1222">
        <f t="shared" si="19"/>
        <v>0</v>
      </c>
      <c r="EO28" s="1222">
        <f t="shared" si="19"/>
        <v>0</v>
      </c>
      <c r="EP28" s="1222">
        <f t="shared" si="19"/>
        <v>0</v>
      </c>
      <c r="EQ28" s="1183">
        <f t="shared" si="20"/>
        <v>6654.1610052606266</v>
      </c>
    </row>
    <row r="29" spans="1:147">
      <c r="A29" s="1095" t="str">
        <f>Prop2021_DUOSTariffs!A29</f>
        <v>new_20/21</v>
      </c>
      <c r="B29" s="1273" t="str">
        <f>IF(Prop2021_DUOSTariffs!B29="","",Prop2021_DUOSTariffs!B29)</f>
        <v>Small Business Primary Load Control</v>
      </c>
      <c r="C29" s="1114" t="s">
        <v>563</v>
      </c>
      <c r="D29" s="1274" t="str">
        <f>IF(Prop2021_DUOSTariffs!D29="","",Prop2021_DUOSTariffs!D29)</f>
        <v>SAC</v>
      </c>
      <c r="E29" s="1275" t="str">
        <f>IF(Prop2021_DUOSTariffs!E29="","",Prop2021_DUOSTariffs!E29)</f>
        <v>SACS Bus</v>
      </c>
      <c r="F29" s="1275" t="str">
        <f>IF(Prop2021_DUOSTariffs!F29="","",Prop2021_DUOSTariffs!F29)</f>
        <v>South East</v>
      </c>
      <c r="G29" s="1275" t="str">
        <f>IF(Prop2021_DUOSTariffs!G29="","",Prop2021_DUOSTariffs!G29)</f>
        <v>5700</v>
      </c>
      <c r="H29" s="1273" t="s">
        <v>640</v>
      </c>
      <c r="I29" s="1174"/>
      <c r="J29" s="1174"/>
      <c r="K29" s="1276">
        <v>9.694226148682138E-3</v>
      </c>
      <c r="L29" s="1117"/>
      <c r="M29" s="1117"/>
      <c r="N29" s="1117"/>
      <c r="O29" s="1117"/>
      <c r="P29" s="1117"/>
      <c r="Q29" s="1117"/>
      <c r="R29" s="1117"/>
      <c r="S29" s="1117"/>
      <c r="T29" s="1117"/>
      <c r="U29" s="1117">
        <v>0</v>
      </c>
      <c r="V29" s="1118"/>
      <c r="W29" s="1117"/>
      <c r="X29" s="1117"/>
      <c r="Y29" s="1117"/>
      <c r="Z29" s="1117"/>
      <c r="AA29" s="1117"/>
      <c r="AB29" s="1123"/>
      <c r="AC29" s="1123"/>
      <c r="AD29" s="1277">
        <v>9.3958473760368741E-3</v>
      </c>
      <c r="AE29" s="1119"/>
      <c r="AF29" s="1119"/>
      <c r="AG29" s="1119"/>
      <c r="AH29" s="1119"/>
      <c r="AI29" s="1119"/>
      <c r="AJ29" s="1119"/>
      <c r="AK29" s="1174"/>
      <c r="AL29" s="1174"/>
      <c r="AM29" s="1779">
        <v>1.118696755143956E-2</v>
      </c>
      <c r="AN29" s="1780"/>
      <c r="AO29" s="1780"/>
      <c r="AP29" s="1780"/>
      <c r="AQ29" s="1780"/>
      <c r="AR29" s="1780"/>
      <c r="AS29" s="1780"/>
      <c r="AT29" s="1780"/>
      <c r="AU29" s="1780"/>
      <c r="AV29" s="1780"/>
      <c r="AW29" s="1780"/>
      <c r="AX29" s="1780"/>
      <c r="AY29" s="1780"/>
      <c r="AZ29" s="1780"/>
      <c r="BA29" s="1780"/>
      <c r="BB29" s="1780"/>
      <c r="BC29" s="1780"/>
      <c r="BD29" s="1119"/>
      <c r="BE29" s="1119"/>
      <c r="BF29" s="1423">
        <v>9.9284160291618559E-3</v>
      </c>
      <c r="BG29" s="1119"/>
      <c r="BH29" s="1119"/>
      <c r="BI29" s="1119"/>
      <c r="BJ29" s="1119"/>
      <c r="BK29" s="1119"/>
      <c r="BL29" s="1119"/>
      <c r="BM29" s="1174"/>
      <c r="BN29" s="1247">
        <v>13</v>
      </c>
      <c r="BO29" s="1120"/>
      <c r="BP29" s="1120"/>
      <c r="BQ29" s="1120"/>
      <c r="BR29" s="1120"/>
      <c r="BS29" s="1120"/>
      <c r="BT29" s="1120"/>
      <c r="BU29" s="1120"/>
      <c r="BV29" s="1122"/>
      <c r="BW29" s="1122"/>
      <c r="BX29" s="1122"/>
      <c r="BY29" s="1122"/>
      <c r="BZ29" s="1122"/>
      <c r="CA29" s="1122"/>
      <c r="CB29" s="1122"/>
      <c r="CC29" s="1122"/>
      <c r="CD29" s="1122"/>
      <c r="CE29" s="1122"/>
      <c r="CF29" s="1122"/>
      <c r="CG29" s="1278">
        <v>297205</v>
      </c>
      <c r="CH29" s="1122"/>
      <c r="CI29" s="1122"/>
      <c r="CJ29" s="1122"/>
      <c r="CK29" s="1122"/>
      <c r="CL29" s="1122"/>
      <c r="CM29" s="1122"/>
      <c r="CN29" s="1174"/>
      <c r="CO29" s="1222">
        <f t="shared" si="13"/>
        <v>45.999103075496741</v>
      </c>
      <c r="CP29" s="1222">
        <f t="shared" si="13"/>
        <v>0</v>
      </c>
      <c r="CQ29" s="1222">
        <f t="shared" si="13"/>
        <v>0</v>
      </c>
      <c r="CR29" s="1222">
        <f t="shared" si="13"/>
        <v>0</v>
      </c>
      <c r="CS29" s="1222">
        <f t="shared" si="13"/>
        <v>0</v>
      </c>
      <c r="CT29" s="1222">
        <f t="shared" si="13"/>
        <v>0</v>
      </c>
      <c r="CU29" s="1222">
        <f t="shared" si="13"/>
        <v>0</v>
      </c>
      <c r="CV29" s="1222">
        <f t="shared" si="13"/>
        <v>0</v>
      </c>
      <c r="CW29" s="1222">
        <f t="shared" si="13"/>
        <v>0</v>
      </c>
      <c r="CX29" s="1222">
        <f t="shared" si="13"/>
        <v>0</v>
      </c>
      <c r="CY29" s="1222">
        <f t="shared" si="14"/>
        <v>0</v>
      </c>
      <c r="CZ29" s="1222">
        <f t="shared" si="14"/>
        <v>0</v>
      </c>
      <c r="DA29" s="1222">
        <f t="shared" si="14"/>
        <v>0</v>
      </c>
      <c r="DB29" s="1222">
        <f t="shared" si="14"/>
        <v>0</v>
      </c>
      <c r="DC29" s="1222">
        <f t="shared" si="14"/>
        <v>0</v>
      </c>
      <c r="DD29" s="1222">
        <f t="shared" si="14"/>
        <v>0</v>
      </c>
      <c r="DE29" s="1222">
        <f t="shared" si="14"/>
        <v>0</v>
      </c>
      <c r="DF29" s="1222">
        <f t="shared" si="14"/>
        <v>0</v>
      </c>
      <c r="DG29" s="1222">
        <f t="shared" si="14"/>
        <v>0</v>
      </c>
      <c r="DH29" s="1222">
        <f t="shared" si="14"/>
        <v>2792.4928193950391</v>
      </c>
      <c r="DI29" s="1222">
        <f t="shared" si="15"/>
        <v>0</v>
      </c>
      <c r="DJ29" s="1222">
        <f t="shared" si="15"/>
        <v>0</v>
      </c>
      <c r="DK29" s="1222">
        <f t="shared" si="15"/>
        <v>0</v>
      </c>
      <c r="DL29" s="1222">
        <f t="shared" si="15"/>
        <v>0</v>
      </c>
      <c r="DM29" s="1222">
        <f t="shared" si="15"/>
        <v>0</v>
      </c>
      <c r="DN29" s="1222">
        <f t="shared" si="15"/>
        <v>0</v>
      </c>
      <c r="DO29" s="1183">
        <f>SUM(CO29:DN29)</f>
        <v>2838.4919224705359</v>
      </c>
      <c r="DQ29" s="1222">
        <f t="shared" si="17"/>
        <v>53.082161031580711</v>
      </c>
      <c r="DR29" s="1222">
        <f t="shared" si="17"/>
        <v>0</v>
      </c>
      <c r="DS29" s="1222">
        <f t="shared" si="17"/>
        <v>0</v>
      </c>
      <c r="DT29" s="1222">
        <f t="shared" si="17"/>
        <v>0</v>
      </c>
      <c r="DU29" s="1222">
        <f t="shared" si="17"/>
        <v>0</v>
      </c>
      <c r="DV29" s="1222">
        <f t="shared" si="17"/>
        <v>0</v>
      </c>
      <c r="DW29" s="1222">
        <f t="shared" si="17"/>
        <v>0</v>
      </c>
      <c r="DX29" s="1222">
        <f t="shared" si="17"/>
        <v>0</v>
      </c>
      <c r="DY29" s="1222">
        <f t="shared" si="17"/>
        <v>0</v>
      </c>
      <c r="DZ29" s="1222">
        <f t="shared" si="17"/>
        <v>0</v>
      </c>
      <c r="EA29" s="1222">
        <f t="shared" si="18"/>
        <v>0</v>
      </c>
      <c r="EB29" s="1222">
        <f t="shared" si="18"/>
        <v>0</v>
      </c>
      <c r="EC29" s="1222">
        <f t="shared" si="18"/>
        <v>0</v>
      </c>
      <c r="ED29" s="1222">
        <f t="shared" si="18"/>
        <v>0</v>
      </c>
      <c r="EE29" s="1222">
        <f t="shared" si="18"/>
        <v>0</v>
      </c>
      <c r="EF29" s="1222">
        <f t="shared" si="18"/>
        <v>0</v>
      </c>
      <c r="EG29" s="1222">
        <f t="shared" si="18"/>
        <v>0</v>
      </c>
      <c r="EH29" s="1222">
        <f t="shared" si="18"/>
        <v>0</v>
      </c>
      <c r="EI29" s="1222">
        <f t="shared" si="18"/>
        <v>0</v>
      </c>
      <c r="EJ29" s="1222">
        <f t="shared" si="18"/>
        <v>2950.7748859470494</v>
      </c>
      <c r="EK29" s="1222">
        <f t="shared" si="19"/>
        <v>0</v>
      </c>
      <c r="EL29" s="1222">
        <f t="shared" si="19"/>
        <v>0</v>
      </c>
      <c r="EM29" s="1222">
        <f t="shared" si="19"/>
        <v>0</v>
      </c>
      <c r="EN29" s="1222">
        <f t="shared" si="19"/>
        <v>0</v>
      </c>
      <c r="EO29" s="1222">
        <f t="shared" si="19"/>
        <v>0</v>
      </c>
      <c r="EP29" s="1222">
        <f t="shared" si="19"/>
        <v>0</v>
      </c>
      <c r="EQ29" s="1183">
        <f>SUM(DQ29:EP29)</f>
        <v>3003.85704697863</v>
      </c>
    </row>
    <row r="30" spans="1:147" s="1125" customFormat="1" ht="6" customHeight="1">
      <c r="A30" s="1211"/>
      <c r="B30" s="1216"/>
      <c r="C30" s="1216"/>
      <c r="D30" s="1216"/>
      <c r="E30" s="1216"/>
      <c r="F30" s="1216"/>
      <c r="G30" s="1216"/>
      <c r="H30" s="1216"/>
      <c r="I30" s="1176"/>
      <c r="J30" s="1176"/>
      <c r="K30" s="1211"/>
      <c r="L30" s="1211"/>
      <c r="M30" s="1211"/>
      <c r="N30" s="1211"/>
      <c r="O30" s="1211"/>
      <c r="P30" s="1211"/>
      <c r="Q30" s="1211"/>
      <c r="R30" s="1211"/>
      <c r="S30" s="1211"/>
      <c r="T30" s="1211"/>
      <c r="U30" s="1211"/>
      <c r="V30" s="1211"/>
      <c r="W30" s="1211"/>
      <c r="X30" s="1211"/>
      <c r="Y30" s="1211"/>
      <c r="Z30" s="1211"/>
      <c r="AA30" s="1211"/>
      <c r="AB30" s="1211"/>
      <c r="AC30" s="1211"/>
      <c r="AD30" s="1211"/>
      <c r="AE30" s="1211"/>
      <c r="AF30" s="1211"/>
      <c r="AG30" s="1211"/>
      <c r="AH30" s="1211"/>
      <c r="AI30" s="1211"/>
      <c r="AJ30" s="1211"/>
      <c r="AK30" s="1176"/>
      <c r="AL30" s="1176"/>
      <c r="AM30" s="1781"/>
      <c r="AN30" s="1782"/>
      <c r="AO30" s="1782"/>
      <c r="AP30" s="1782"/>
      <c r="AQ30" s="1782"/>
      <c r="AR30" s="1782"/>
      <c r="AS30" s="1782"/>
      <c r="AT30" s="1782"/>
      <c r="AU30" s="1782"/>
      <c r="AV30" s="1782"/>
      <c r="AW30" s="1782"/>
      <c r="AX30" s="1782"/>
      <c r="AY30" s="1782"/>
      <c r="AZ30" s="1782"/>
      <c r="BA30" s="1782"/>
      <c r="BB30" s="1782"/>
      <c r="BC30" s="1782"/>
      <c r="BD30" s="1424"/>
      <c r="BE30" s="1424"/>
      <c r="BF30" s="1424"/>
      <c r="BG30" s="1424"/>
      <c r="BH30" s="1424"/>
      <c r="BI30" s="1424"/>
      <c r="BJ30" s="1424"/>
      <c r="BK30" s="1424"/>
      <c r="BL30" s="1424"/>
      <c r="BM30" s="1176"/>
      <c r="BN30" s="1211"/>
      <c r="BO30" s="1211"/>
      <c r="BP30" s="1211"/>
      <c r="BQ30" s="1211"/>
      <c r="BR30" s="1211"/>
      <c r="BS30" s="1211"/>
      <c r="BT30" s="1211"/>
      <c r="BU30" s="1211"/>
      <c r="BV30" s="1211"/>
      <c r="BW30" s="1211"/>
      <c r="BX30" s="1211"/>
      <c r="BY30" s="1211"/>
      <c r="BZ30" s="1211"/>
      <c r="CA30" s="1211"/>
      <c r="CB30" s="1211"/>
      <c r="CC30" s="1211"/>
      <c r="CD30" s="1211"/>
      <c r="CE30" s="1211"/>
      <c r="CF30" s="1211"/>
      <c r="CG30" s="1211"/>
      <c r="CH30" s="1211"/>
      <c r="CI30" s="1211"/>
      <c r="CJ30" s="1211"/>
      <c r="CK30" s="1211"/>
      <c r="CL30" s="1211"/>
      <c r="CM30" s="1211"/>
      <c r="CN30" s="1176"/>
      <c r="CO30" s="1211"/>
      <c r="CP30" s="1211"/>
      <c r="CQ30" s="1211"/>
      <c r="CR30" s="1211"/>
      <c r="CS30" s="1211"/>
      <c r="CT30" s="1211"/>
      <c r="CU30" s="1211"/>
      <c r="CV30" s="1211"/>
      <c r="CW30" s="1211"/>
      <c r="CX30" s="1211"/>
      <c r="CY30" s="1211"/>
      <c r="CZ30" s="1211"/>
      <c r="DA30" s="1211"/>
      <c r="DB30" s="1211"/>
      <c r="DC30" s="1211"/>
      <c r="DD30" s="1211"/>
      <c r="DE30" s="1211"/>
      <c r="DF30" s="1211"/>
      <c r="DG30" s="1211"/>
      <c r="DH30" s="1211"/>
      <c r="DI30" s="1211"/>
      <c r="DJ30" s="1211"/>
      <c r="DK30" s="1211"/>
      <c r="DL30" s="1211"/>
      <c r="DM30" s="1211"/>
      <c r="DN30" s="1211"/>
      <c r="DO30" s="1211"/>
      <c r="DQ30" s="1211"/>
      <c r="DR30" s="1211"/>
      <c r="DS30" s="1211"/>
      <c r="DT30" s="1211"/>
      <c r="DU30" s="1211"/>
      <c r="DV30" s="1211"/>
      <c r="DW30" s="1211"/>
      <c r="DX30" s="1211"/>
      <c r="DY30" s="1211"/>
      <c r="DZ30" s="1211"/>
      <c r="EA30" s="1211"/>
      <c r="EB30" s="1211"/>
      <c r="EC30" s="1211"/>
      <c r="ED30" s="1211"/>
      <c r="EE30" s="1211"/>
      <c r="EF30" s="1211"/>
      <c r="EG30" s="1211"/>
      <c r="EH30" s="1211"/>
      <c r="EI30" s="1211"/>
      <c r="EJ30" s="1211"/>
      <c r="EK30" s="1211"/>
      <c r="EL30" s="1211"/>
      <c r="EM30" s="1211"/>
      <c r="EN30" s="1211"/>
      <c r="EO30" s="1211"/>
      <c r="EP30" s="1211"/>
      <c r="EQ30" s="1211"/>
    </row>
    <row r="31" spans="1:147" s="1125" customFormat="1">
      <c r="A31" s="1095">
        <f>Prop2021_DUOSTariffs!A31</f>
        <v>0</v>
      </c>
      <c r="B31" s="1273" t="str">
        <f>IF(Prop2021_DUOSTariffs!B31="","",Prop2021_DUOSTariffs!B31)</f>
        <v>Residential Flat</v>
      </c>
      <c r="C31" s="1114" t="s">
        <v>117</v>
      </c>
      <c r="D31" s="1274" t="str">
        <f>IF(Prop2021_DUOSTariffs!D31="","",Prop2021_DUOSTariffs!D31)</f>
        <v>SAC</v>
      </c>
      <c r="E31" s="1275" t="str">
        <f>IF(Prop2021_DUOSTariffs!E31="","",Prop2021_DUOSTariffs!E31)</f>
        <v>SACS Res</v>
      </c>
      <c r="F31" s="1275" t="str">
        <f>IF(Prop2021_DUOSTariffs!F31="","",Prop2021_DUOSTariffs!F31)</f>
        <v>South East</v>
      </c>
      <c r="G31" s="1275" t="str">
        <f>IF(Prop2021_DUOSTariffs!G31="","",Prop2021_DUOSTariffs!G31)</f>
        <v>8400</v>
      </c>
      <c r="H31" s="1273" t="s">
        <v>640</v>
      </c>
      <c r="I31" s="1174"/>
      <c r="J31" s="1174"/>
      <c r="K31" s="1276">
        <v>1.0043794584668453E-2</v>
      </c>
      <c r="L31" s="1117"/>
      <c r="M31" s="1117"/>
      <c r="N31" s="1117"/>
      <c r="O31" s="1117"/>
      <c r="P31" s="1117"/>
      <c r="Q31" s="1117"/>
      <c r="R31" s="1117"/>
      <c r="S31" s="1117"/>
      <c r="T31" s="1117"/>
      <c r="U31" s="1117"/>
      <c r="V31" s="1118"/>
      <c r="W31" s="1117"/>
      <c r="X31" s="1117"/>
      <c r="Y31" s="1117"/>
      <c r="Z31" s="1117"/>
      <c r="AA31" s="1117"/>
      <c r="AB31" s="1123"/>
      <c r="AC31" s="1123"/>
      <c r="AD31" s="1277">
        <v>8.3291363238876034E-3</v>
      </c>
      <c r="AE31" s="1119"/>
      <c r="AF31" s="1119"/>
      <c r="AG31" s="1119"/>
      <c r="AH31" s="1119"/>
      <c r="AI31" s="1119"/>
      <c r="AJ31" s="1119"/>
      <c r="AK31" s="1174"/>
      <c r="AL31" s="1174"/>
      <c r="AM31" s="1779">
        <v>1.1258543611105057E-2</v>
      </c>
      <c r="AN31" s="1780"/>
      <c r="AO31" s="1780"/>
      <c r="AP31" s="1780"/>
      <c r="AQ31" s="1780"/>
      <c r="AR31" s="1780"/>
      <c r="AS31" s="1780"/>
      <c r="AT31" s="1780"/>
      <c r="AU31" s="1780"/>
      <c r="AV31" s="1780"/>
      <c r="AW31" s="1780"/>
      <c r="AX31" s="1780"/>
      <c r="AY31" s="1780"/>
      <c r="AZ31" s="1780"/>
      <c r="BA31" s="1780"/>
      <c r="BB31" s="1780"/>
      <c r="BC31" s="1780"/>
      <c r="BD31" s="1119"/>
      <c r="BE31" s="1119"/>
      <c r="BF31" s="1423">
        <v>9.3199829231669674E-3</v>
      </c>
      <c r="BG31" s="1119"/>
      <c r="BH31" s="1119"/>
      <c r="BI31" s="1119"/>
      <c r="BJ31" s="1119"/>
      <c r="BK31" s="1119"/>
      <c r="BL31" s="1119"/>
      <c r="BM31" s="1174"/>
      <c r="BN31" s="1247">
        <v>1094960.5760996374</v>
      </c>
      <c r="BO31" s="1120"/>
      <c r="BP31" s="1120"/>
      <c r="BQ31" s="1120"/>
      <c r="BR31" s="1120"/>
      <c r="BS31" s="1120"/>
      <c r="BT31" s="1120"/>
      <c r="BU31" s="1120"/>
      <c r="BV31" s="1122"/>
      <c r="BW31" s="1122"/>
      <c r="BX31" s="1122"/>
      <c r="BY31" s="1122"/>
      <c r="BZ31" s="1122"/>
      <c r="CA31" s="1122"/>
      <c r="CB31" s="1122"/>
      <c r="CC31" s="1122"/>
      <c r="CD31" s="1122"/>
      <c r="CE31" s="1122"/>
      <c r="CF31" s="1122"/>
      <c r="CG31" s="1278">
        <v>4969700847.2046623</v>
      </c>
      <c r="CH31" s="1122"/>
      <c r="CI31" s="1122"/>
      <c r="CJ31" s="1122"/>
      <c r="CK31" s="1122"/>
      <c r="CL31" s="1122"/>
      <c r="CM31" s="1122"/>
      <c r="CN31" s="1174"/>
      <c r="CO31" s="1222">
        <f t="shared" ref="CO31:CX35" si="21">K31*BN31*CO$42</f>
        <v>4014109.0731990701</v>
      </c>
      <c r="CP31" s="1222">
        <f t="shared" si="21"/>
        <v>0</v>
      </c>
      <c r="CQ31" s="1222">
        <f t="shared" si="21"/>
        <v>0</v>
      </c>
      <c r="CR31" s="1222">
        <f t="shared" si="21"/>
        <v>0</v>
      </c>
      <c r="CS31" s="1222">
        <f t="shared" si="21"/>
        <v>0</v>
      </c>
      <c r="CT31" s="1222">
        <f t="shared" si="21"/>
        <v>0</v>
      </c>
      <c r="CU31" s="1222">
        <f t="shared" si="21"/>
        <v>0</v>
      </c>
      <c r="CV31" s="1222">
        <f t="shared" si="21"/>
        <v>0</v>
      </c>
      <c r="CW31" s="1222">
        <f t="shared" si="21"/>
        <v>0</v>
      </c>
      <c r="CX31" s="1222">
        <f t="shared" si="21"/>
        <v>0</v>
      </c>
      <c r="CY31" s="1222">
        <f t="shared" ref="CY31:DH35" si="22">U31*BX31*CY$42</f>
        <v>0</v>
      </c>
      <c r="CZ31" s="1222">
        <f t="shared" si="22"/>
        <v>0</v>
      </c>
      <c r="DA31" s="1222">
        <f t="shared" si="22"/>
        <v>0</v>
      </c>
      <c r="DB31" s="1222">
        <f t="shared" si="22"/>
        <v>0</v>
      </c>
      <c r="DC31" s="1222">
        <f t="shared" si="22"/>
        <v>0</v>
      </c>
      <c r="DD31" s="1222">
        <f t="shared" si="22"/>
        <v>0</v>
      </c>
      <c r="DE31" s="1222">
        <f t="shared" si="22"/>
        <v>0</v>
      </c>
      <c r="DF31" s="1222">
        <f t="shared" si="22"/>
        <v>0</v>
      </c>
      <c r="DG31" s="1222">
        <f t="shared" si="22"/>
        <v>0</v>
      </c>
      <c r="DH31" s="1222">
        <f t="shared" si="22"/>
        <v>41393315.84530735</v>
      </c>
      <c r="DI31" s="1222">
        <f t="shared" ref="DI31:DN35" si="23">AE31*CH31*DI$42</f>
        <v>0</v>
      </c>
      <c r="DJ31" s="1222">
        <f t="shared" si="23"/>
        <v>0</v>
      </c>
      <c r="DK31" s="1222">
        <f t="shared" si="23"/>
        <v>0</v>
      </c>
      <c r="DL31" s="1222">
        <f t="shared" si="23"/>
        <v>0</v>
      </c>
      <c r="DM31" s="1222">
        <f t="shared" si="23"/>
        <v>0</v>
      </c>
      <c r="DN31" s="1222">
        <f t="shared" si="23"/>
        <v>0</v>
      </c>
      <c r="DO31" s="1183">
        <f t="shared" si="16"/>
        <v>45407424.918506421</v>
      </c>
      <c r="DQ31" s="1222">
        <f t="shared" ref="DQ31:DZ35" si="24">AM31*BN31*DQ$42</f>
        <v>4499596.4104373474</v>
      </c>
      <c r="DR31" s="1222">
        <f t="shared" si="24"/>
        <v>0</v>
      </c>
      <c r="DS31" s="1222">
        <f t="shared" si="24"/>
        <v>0</v>
      </c>
      <c r="DT31" s="1222">
        <f t="shared" si="24"/>
        <v>0</v>
      </c>
      <c r="DU31" s="1222">
        <f t="shared" si="24"/>
        <v>0</v>
      </c>
      <c r="DV31" s="1222">
        <f t="shared" si="24"/>
        <v>0</v>
      </c>
      <c r="DW31" s="1222">
        <f t="shared" si="24"/>
        <v>0</v>
      </c>
      <c r="DX31" s="1222">
        <f t="shared" si="24"/>
        <v>0</v>
      </c>
      <c r="DY31" s="1222">
        <f t="shared" si="24"/>
        <v>0</v>
      </c>
      <c r="DZ31" s="1222">
        <f t="shared" si="24"/>
        <v>0</v>
      </c>
      <c r="EA31" s="1222">
        <f t="shared" ref="EA31:EJ35" si="25">AW31*BX31*EA$42</f>
        <v>0</v>
      </c>
      <c r="EB31" s="1222">
        <f t="shared" si="25"/>
        <v>0</v>
      </c>
      <c r="EC31" s="1222">
        <f t="shared" si="25"/>
        <v>0</v>
      </c>
      <c r="ED31" s="1222">
        <f t="shared" si="25"/>
        <v>0</v>
      </c>
      <c r="EE31" s="1222">
        <f t="shared" si="25"/>
        <v>0</v>
      </c>
      <c r="EF31" s="1222">
        <f t="shared" si="25"/>
        <v>0</v>
      </c>
      <c r="EG31" s="1222">
        <f t="shared" si="25"/>
        <v>0</v>
      </c>
      <c r="EH31" s="1222">
        <f t="shared" si="25"/>
        <v>0</v>
      </c>
      <c r="EI31" s="1222">
        <f t="shared" si="25"/>
        <v>0</v>
      </c>
      <c r="EJ31" s="1222">
        <f t="shared" si="25"/>
        <v>46317527.02919586</v>
      </c>
      <c r="EK31" s="1222">
        <f t="shared" ref="EK31:EP35" si="26">BG31*CH31*EK$42</f>
        <v>0</v>
      </c>
      <c r="EL31" s="1222">
        <f t="shared" si="26"/>
        <v>0</v>
      </c>
      <c r="EM31" s="1222">
        <f t="shared" si="26"/>
        <v>0</v>
      </c>
      <c r="EN31" s="1222">
        <f t="shared" si="26"/>
        <v>0</v>
      </c>
      <c r="EO31" s="1222">
        <f t="shared" si="26"/>
        <v>0</v>
      </c>
      <c r="EP31" s="1222">
        <f t="shared" si="26"/>
        <v>0</v>
      </c>
      <c r="EQ31" s="1183">
        <f t="shared" ref="EQ31:EQ35" si="27">SUM(DQ31:EP31)</f>
        <v>50817123.439633206</v>
      </c>
    </row>
    <row r="32" spans="1:147" s="1125" customFormat="1">
      <c r="A32" s="1095">
        <f>Prop2021_DUOSTariffs!A32</f>
        <v>0</v>
      </c>
      <c r="B32" s="1273" t="str">
        <f>IF(Prop2021_DUOSTariffs!B32="","",Prop2021_DUOSTariffs!B32)</f>
        <v>Residential - ToU</v>
      </c>
      <c r="C32" s="1114" t="s">
        <v>118</v>
      </c>
      <c r="D32" s="1274" t="str">
        <f>IF(Prop2021_DUOSTariffs!D32="","",Prop2021_DUOSTariffs!D32)</f>
        <v>SAC</v>
      </c>
      <c r="E32" s="1275" t="str">
        <f>IF(Prop2021_DUOSTariffs!E32="","",Prop2021_DUOSTariffs!E32)</f>
        <v>SACS Res</v>
      </c>
      <c r="F32" s="1275" t="str">
        <f>IF(Prop2021_DUOSTariffs!F32="","",Prop2021_DUOSTariffs!F32)</f>
        <v>South East</v>
      </c>
      <c r="G32" s="1275" t="str">
        <f>IF(Prop2021_DUOSTariffs!G32="","",Prop2021_DUOSTariffs!G32)</f>
        <v>8900</v>
      </c>
      <c r="H32" s="1273" t="s">
        <v>640</v>
      </c>
      <c r="I32" s="1174"/>
      <c r="J32" s="1174"/>
      <c r="K32" s="1276">
        <v>1.0043794584668453E-2</v>
      </c>
      <c r="L32" s="1117"/>
      <c r="M32" s="1117"/>
      <c r="N32" s="1117"/>
      <c r="O32" s="1117"/>
      <c r="P32" s="1117"/>
      <c r="Q32" s="1117"/>
      <c r="R32" s="1117"/>
      <c r="S32" s="1117"/>
      <c r="T32" s="1117"/>
      <c r="U32" s="1117"/>
      <c r="V32" s="1118"/>
      <c r="W32" s="1117"/>
      <c r="X32" s="1117"/>
      <c r="Y32" s="1117"/>
      <c r="Z32" s="1117"/>
      <c r="AA32" s="1117"/>
      <c r="AB32" s="1123"/>
      <c r="AC32" s="1123"/>
      <c r="AD32" s="1277">
        <v>8.3291363238876034E-3</v>
      </c>
      <c r="AE32" s="1119"/>
      <c r="AF32" s="1119"/>
      <c r="AG32" s="1119"/>
      <c r="AH32" s="1119"/>
      <c r="AI32" s="1119"/>
      <c r="AJ32" s="1119"/>
      <c r="AK32" s="1174"/>
      <c r="AL32" s="1174"/>
      <c r="AM32" s="1779">
        <v>1.1258543611105057E-2</v>
      </c>
      <c r="AN32" s="1780"/>
      <c r="AO32" s="1780"/>
      <c r="AP32" s="1780"/>
      <c r="AQ32" s="1780"/>
      <c r="AR32" s="1780"/>
      <c r="AS32" s="1780"/>
      <c r="AT32" s="1780"/>
      <c r="AU32" s="1780"/>
      <c r="AV32" s="1780"/>
      <c r="AW32" s="1780"/>
      <c r="AX32" s="1780"/>
      <c r="AY32" s="1780"/>
      <c r="AZ32" s="1780"/>
      <c r="BA32" s="1780"/>
      <c r="BB32" s="1780"/>
      <c r="BC32" s="1780"/>
      <c r="BD32" s="1119"/>
      <c r="BE32" s="1119"/>
      <c r="BF32" s="1423">
        <v>9.3199829231669674E-3</v>
      </c>
      <c r="BG32" s="1119"/>
      <c r="BH32" s="1119"/>
      <c r="BI32" s="1119"/>
      <c r="BJ32" s="1119"/>
      <c r="BK32" s="1119"/>
      <c r="BL32" s="1119"/>
      <c r="BM32" s="1174"/>
      <c r="BN32" s="1247">
        <v>733.47760704538518</v>
      </c>
      <c r="BO32" s="1120"/>
      <c r="BP32" s="1120"/>
      <c r="BQ32" s="1120"/>
      <c r="BR32" s="1120"/>
      <c r="BS32" s="1120"/>
      <c r="BT32" s="1120"/>
      <c r="BU32" s="1120"/>
      <c r="BV32" s="1122"/>
      <c r="BW32" s="1122"/>
      <c r="BX32" s="1122"/>
      <c r="BY32" s="1122"/>
      <c r="BZ32" s="1122"/>
      <c r="CA32" s="1122"/>
      <c r="CB32" s="1122"/>
      <c r="CC32" s="1122"/>
      <c r="CD32" s="1122"/>
      <c r="CE32" s="1122"/>
      <c r="CF32" s="1122"/>
      <c r="CG32" s="1278">
        <v>5777255.0868700016</v>
      </c>
      <c r="CH32" s="1122"/>
      <c r="CI32" s="1122"/>
      <c r="CJ32" s="1122"/>
      <c r="CK32" s="1122"/>
      <c r="CL32" s="1122"/>
      <c r="CM32" s="1122"/>
      <c r="CN32" s="1174"/>
      <c r="CO32" s="1222">
        <f t="shared" si="21"/>
        <v>2688.9179224305753</v>
      </c>
      <c r="CP32" s="1222">
        <f t="shared" si="21"/>
        <v>0</v>
      </c>
      <c r="CQ32" s="1222">
        <f t="shared" si="21"/>
        <v>0</v>
      </c>
      <c r="CR32" s="1222">
        <f t="shared" si="21"/>
        <v>0</v>
      </c>
      <c r="CS32" s="1222">
        <f t="shared" si="21"/>
        <v>0</v>
      </c>
      <c r="CT32" s="1222">
        <f t="shared" si="21"/>
        <v>0</v>
      </c>
      <c r="CU32" s="1222">
        <f t="shared" si="21"/>
        <v>0</v>
      </c>
      <c r="CV32" s="1222">
        <f t="shared" si="21"/>
        <v>0</v>
      </c>
      <c r="CW32" s="1222">
        <f t="shared" si="21"/>
        <v>0</v>
      </c>
      <c r="CX32" s="1222">
        <f t="shared" si="21"/>
        <v>0</v>
      </c>
      <c r="CY32" s="1222">
        <f t="shared" si="22"/>
        <v>0</v>
      </c>
      <c r="CZ32" s="1222">
        <f t="shared" si="22"/>
        <v>0</v>
      </c>
      <c r="DA32" s="1222">
        <f t="shared" si="22"/>
        <v>0</v>
      </c>
      <c r="DB32" s="1222">
        <f t="shared" si="22"/>
        <v>0</v>
      </c>
      <c r="DC32" s="1222">
        <f t="shared" si="22"/>
        <v>0</v>
      </c>
      <c r="DD32" s="1222">
        <f t="shared" si="22"/>
        <v>0</v>
      </c>
      <c r="DE32" s="1222">
        <f t="shared" si="22"/>
        <v>0</v>
      </c>
      <c r="DF32" s="1222">
        <f t="shared" si="22"/>
        <v>0</v>
      </c>
      <c r="DG32" s="1222">
        <f t="shared" si="22"/>
        <v>0</v>
      </c>
      <c r="DH32" s="1222">
        <f t="shared" si="22"/>
        <v>48119.545196413361</v>
      </c>
      <c r="DI32" s="1222">
        <f t="shared" si="23"/>
        <v>0</v>
      </c>
      <c r="DJ32" s="1222">
        <f t="shared" si="23"/>
        <v>0</v>
      </c>
      <c r="DK32" s="1222">
        <f t="shared" si="23"/>
        <v>0</v>
      </c>
      <c r="DL32" s="1222">
        <f t="shared" si="23"/>
        <v>0</v>
      </c>
      <c r="DM32" s="1222">
        <f t="shared" si="23"/>
        <v>0</v>
      </c>
      <c r="DN32" s="1222">
        <f t="shared" si="23"/>
        <v>0</v>
      </c>
      <c r="DO32" s="1183">
        <f t="shared" si="16"/>
        <v>50808.463118843938</v>
      </c>
      <c r="DQ32" s="1222">
        <f t="shared" si="24"/>
        <v>3014.1297137416477</v>
      </c>
      <c r="DR32" s="1222">
        <f t="shared" si="24"/>
        <v>0</v>
      </c>
      <c r="DS32" s="1222">
        <f t="shared" si="24"/>
        <v>0</v>
      </c>
      <c r="DT32" s="1222">
        <f t="shared" si="24"/>
        <v>0</v>
      </c>
      <c r="DU32" s="1222">
        <f t="shared" si="24"/>
        <v>0</v>
      </c>
      <c r="DV32" s="1222">
        <f t="shared" si="24"/>
        <v>0</v>
      </c>
      <c r="DW32" s="1222">
        <f t="shared" si="24"/>
        <v>0</v>
      </c>
      <c r="DX32" s="1222">
        <f t="shared" si="24"/>
        <v>0</v>
      </c>
      <c r="DY32" s="1222">
        <f t="shared" si="24"/>
        <v>0</v>
      </c>
      <c r="DZ32" s="1222">
        <f t="shared" si="24"/>
        <v>0</v>
      </c>
      <c r="EA32" s="1222">
        <f t="shared" si="25"/>
        <v>0</v>
      </c>
      <c r="EB32" s="1222">
        <f t="shared" si="25"/>
        <v>0</v>
      </c>
      <c r="EC32" s="1222">
        <f t="shared" si="25"/>
        <v>0</v>
      </c>
      <c r="ED32" s="1222">
        <f t="shared" si="25"/>
        <v>0</v>
      </c>
      <c r="EE32" s="1222">
        <f t="shared" si="25"/>
        <v>0</v>
      </c>
      <c r="EF32" s="1222">
        <f t="shared" si="25"/>
        <v>0</v>
      </c>
      <c r="EG32" s="1222">
        <f t="shared" si="25"/>
        <v>0</v>
      </c>
      <c r="EH32" s="1222">
        <f t="shared" si="25"/>
        <v>0</v>
      </c>
      <c r="EI32" s="1222">
        <f t="shared" si="25"/>
        <v>0</v>
      </c>
      <c r="EJ32" s="1222">
        <f t="shared" si="25"/>
        <v>53843.91875240791</v>
      </c>
      <c r="EK32" s="1222">
        <f t="shared" si="26"/>
        <v>0</v>
      </c>
      <c r="EL32" s="1222">
        <f t="shared" si="26"/>
        <v>0</v>
      </c>
      <c r="EM32" s="1222">
        <f t="shared" si="26"/>
        <v>0</v>
      </c>
      <c r="EN32" s="1222">
        <f t="shared" si="26"/>
        <v>0</v>
      </c>
      <c r="EO32" s="1222">
        <f t="shared" si="26"/>
        <v>0</v>
      </c>
      <c r="EP32" s="1222">
        <f t="shared" si="26"/>
        <v>0</v>
      </c>
      <c r="EQ32" s="1183">
        <f t="shared" si="27"/>
        <v>56858.048466149557</v>
      </c>
    </row>
    <row r="33" spans="1:147">
      <c r="A33" s="1095" t="str">
        <f>Prop2021_DUOSTariffs!A33</f>
        <v>new_20/21</v>
      </c>
      <c r="B33" s="1273" t="str">
        <f>IF(Prop2021_DUOSTariffs!B33="","",Prop2021_DUOSTariffs!B33)</f>
        <v>Residential ToU Energy</v>
      </c>
      <c r="C33" s="1114" t="s">
        <v>564</v>
      </c>
      <c r="D33" s="1274" t="str">
        <f>IF(Prop2021_DUOSTariffs!D33="","",Prop2021_DUOSTariffs!D33)</f>
        <v>SAC</v>
      </c>
      <c r="E33" s="1275" t="str">
        <f>IF(Prop2021_DUOSTariffs!E33="","",Prop2021_DUOSTariffs!E33)</f>
        <v>SACS Res</v>
      </c>
      <c r="F33" s="1275" t="str">
        <f>IF(Prop2021_DUOSTariffs!F33="","",Prop2021_DUOSTariffs!F33)</f>
        <v>South East</v>
      </c>
      <c r="G33" s="1275" t="str">
        <f>IF(Prop2021_DUOSTariffs!G33="","",Prop2021_DUOSTariffs!G33)</f>
        <v>6900</v>
      </c>
      <c r="H33" s="1273" t="s">
        <v>640</v>
      </c>
      <c r="I33" s="1174"/>
      <c r="J33" s="1174"/>
      <c r="K33" s="1276">
        <v>1.0043794584668453E-2</v>
      </c>
      <c r="L33" s="1117"/>
      <c r="M33" s="1117"/>
      <c r="N33" s="1117"/>
      <c r="O33" s="1117"/>
      <c r="P33" s="1117"/>
      <c r="Q33" s="1117"/>
      <c r="R33" s="1117"/>
      <c r="S33" s="1117"/>
      <c r="T33" s="1117"/>
      <c r="U33" s="1117">
        <v>0</v>
      </c>
      <c r="V33" s="1118"/>
      <c r="W33" s="1117"/>
      <c r="X33" s="1117"/>
      <c r="Y33" s="1117"/>
      <c r="Z33" s="1117"/>
      <c r="AA33" s="1117"/>
      <c r="AB33" s="1123"/>
      <c r="AC33" s="1123"/>
      <c r="AD33" s="1277">
        <v>8.3291363238876034E-3</v>
      </c>
      <c r="AE33" s="1119"/>
      <c r="AF33" s="1119"/>
      <c r="AG33" s="1119"/>
      <c r="AH33" s="1119"/>
      <c r="AI33" s="1119"/>
      <c r="AJ33" s="1119"/>
      <c r="AK33" s="1174"/>
      <c r="AL33" s="1174"/>
      <c r="AM33" s="1779">
        <v>1.1258543611105057E-2</v>
      </c>
      <c r="AN33" s="1780"/>
      <c r="AO33" s="1780"/>
      <c r="AP33" s="1780"/>
      <c r="AQ33" s="1780"/>
      <c r="AR33" s="1780"/>
      <c r="AS33" s="1780"/>
      <c r="AT33" s="1780"/>
      <c r="AU33" s="1780"/>
      <c r="AV33" s="1780"/>
      <c r="AW33" s="1780"/>
      <c r="AX33" s="1780"/>
      <c r="AY33" s="1780"/>
      <c r="AZ33" s="1780"/>
      <c r="BA33" s="1780"/>
      <c r="BB33" s="1780"/>
      <c r="BC33" s="1780"/>
      <c r="BD33" s="1119"/>
      <c r="BE33" s="1119"/>
      <c r="BF33" s="1423">
        <v>9.3199829231669674E-3</v>
      </c>
      <c r="BG33" s="1119"/>
      <c r="BH33" s="1119"/>
      <c r="BI33" s="1119"/>
      <c r="BJ33" s="1119"/>
      <c r="BK33" s="1119"/>
      <c r="BL33" s="1119"/>
      <c r="BM33" s="1174"/>
      <c r="BN33" s="1247">
        <v>7.0140916203238373</v>
      </c>
      <c r="BO33" s="1120"/>
      <c r="BP33" s="1120"/>
      <c r="BQ33" s="1120"/>
      <c r="BR33" s="1120"/>
      <c r="BS33" s="1120"/>
      <c r="BT33" s="1120"/>
      <c r="BU33" s="1120"/>
      <c r="BV33" s="1122"/>
      <c r="BW33" s="1122"/>
      <c r="BX33" s="1122"/>
      <c r="BY33" s="1122"/>
      <c r="BZ33" s="1122"/>
      <c r="CA33" s="1122"/>
      <c r="CB33" s="1122"/>
      <c r="CC33" s="1122"/>
      <c r="CD33" s="1122"/>
      <c r="CE33" s="1122"/>
      <c r="CF33" s="1122"/>
      <c r="CG33" s="1278">
        <v>41269.251920000002</v>
      </c>
      <c r="CH33" s="1122"/>
      <c r="CI33" s="1122"/>
      <c r="CJ33" s="1122"/>
      <c r="CK33" s="1122"/>
      <c r="CL33" s="1122"/>
      <c r="CM33" s="1122"/>
      <c r="CN33" s="1174"/>
      <c r="CO33" s="1222">
        <f t="shared" si="21"/>
        <v>25.71355483289058</v>
      </c>
      <c r="CP33" s="1222">
        <f t="shared" si="21"/>
        <v>0</v>
      </c>
      <c r="CQ33" s="1222">
        <f t="shared" si="21"/>
        <v>0</v>
      </c>
      <c r="CR33" s="1222">
        <f t="shared" si="21"/>
        <v>0</v>
      </c>
      <c r="CS33" s="1222">
        <f t="shared" si="21"/>
        <v>0</v>
      </c>
      <c r="CT33" s="1222">
        <f t="shared" si="21"/>
        <v>0</v>
      </c>
      <c r="CU33" s="1222">
        <f t="shared" si="21"/>
        <v>0</v>
      </c>
      <c r="CV33" s="1222">
        <f t="shared" si="21"/>
        <v>0</v>
      </c>
      <c r="CW33" s="1222">
        <f t="shared" si="21"/>
        <v>0</v>
      </c>
      <c r="CX33" s="1222">
        <f t="shared" si="21"/>
        <v>0</v>
      </c>
      <c r="CY33" s="1222">
        <f t="shared" si="22"/>
        <v>0</v>
      </c>
      <c r="CZ33" s="1222">
        <f t="shared" si="22"/>
        <v>0</v>
      </c>
      <c r="DA33" s="1222">
        <f t="shared" si="22"/>
        <v>0</v>
      </c>
      <c r="DB33" s="1222">
        <f t="shared" si="22"/>
        <v>0</v>
      </c>
      <c r="DC33" s="1222">
        <f t="shared" si="22"/>
        <v>0</v>
      </c>
      <c r="DD33" s="1222">
        <f t="shared" si="22"/>
        <v>0</v>
      </c>
      <c r="DE33" s="1222">
        <f t="shared" si="22"/>
        <v>0</v>
      </c>
      <c r="DF33" s="1222">
        <f t="shared" si="22"/>
        <v>0</v>
      </c>
      <c r="DG33" s="1222">
        <f t="shared" si="22"/>
        <v>0</v>
      </c>
      <c r="DH33" s="1222">
        <f t="shared" si="22"/>
        <v>343.73722522654026</v>
      </c>
      <c r="DI33" s="1222">
        <f t="shared" si="23"/>
        <v>0</v>
      </c>
      <c r="DJ33" s="1222">
        <f t="shared" si="23"/>
        <v>0</v>
      </c>
      <c r="DK33" s="1222">
        <f t="shared" si="23"/>
        <v>0</v>
      </c>
      <c r="DL33" s="1222">
        <f t="shared" si="23"/>
        <v>0</v>
      </c>
      <c r="DM33" s="1222">
        <f t="shared" si="23"/>
        <v>0</v>
      </c>
      <c r="DN33" s="1222">
        <f t="shared" si="23"/>
        <v>0</v>
      </c>
      <c r="DO33" s="1183">
        <f t="shared" si="16"/>
        <v>369.45078005943083</v>
      </c>
      <c r="DQ33" s="1222">
        <f t="shared" si="24"/>
        <v>28.823486585891398</v>
      </c>
      <c r="DR33" s="1222">
        <f t="shared" si="24"/>
        <v>0</v>
      </c>
      <c r="DS33" s="1222">
        <f t="shared" si="24"/>
        <v>0</v>
      </c>
      <c r="DT33" s="1222">
        <f t="shared" si="24"/>
        <v>0</v>
      </c>
      <c r="DU33" s="1222">
        <f t="shared" si="24"/>
        <v>0</v>
      </c>
      <c r="DV33" s="1222">
        <f t="shared" si="24"/>
        <v>0</v>
      </c>
      <c r="DW33" s="1222">
        <f t="shared" si="24"/>
        <v>0</v>
      </c>
      <c r="DX33" s="1222">
        <f t="shared" si="24"/>
        <v>0</v>
      </c>
      <c r="DY33" s="1222">
        <f t="shared" si="24"/>
        <v>0</v>
      </c>
      <c r="DZ33" s="1222">
        <f t="shared" si="24"/>
        <v>0</v>
      </c>
      <c r="EA33" s="1222">
        <f t="shared" si="25"/>
        <v>0</v>
      </c>
      <c r="EB33" s="1222">
        <f t="shared" si="25"/>
        <v>0</v>
      </c>
      <c r="EC33" s="1222">
        <f t="shared" si="25"/>
        <v>0</v>
      </c>
      <c r="ED33" s="1222">
        <f t="shared" si="25"/>
        <v>0</v>
      </c>
      <c r="EE33" s="1222">
        <f t="shared" si="25"/>
        <v>0</v>
      </c>
      <c r="EF33" s="1222">
        <f t="shared" si="25"/>
        <v>0</v>
      </c>
      <c r="EG33" s="1222">
        <f t="shared" si="25"/>
        <v>0</v>
      </c>
      <c r="EH33" s="1222">
        <f t="shared" si="25"/>
        <v>0</v>
      </c>
      <c r="EI33" s="1222">
        <f t="shared" si="25"/>
        <v>0</v>
      </c>
      <c r="EJ33" s="1222">
        <f t="shared" si="25"/>
        <v>384.6287231462756</v>
      </c>
      <c r="EK33" s="1222">
        <f t="shared" si="26"/>
        <v>0</v>
      </c>
      <c r="EL33" s="1222">
        <f t="shared" si="26"/>
        <v>0</v>
      </c>
      <c r="EM33" s="1222">
        <f t="shared" si="26"/>
        <v>0</v>
      </c>
      <c r="EN33" s="1222">
        <f t="shared" si="26"/>
        <v>0</v>
      </c>
      <c r="EO33" s="1222">
        <f t="shared" si="26"/>
        <v>0</v>
      </c>
      <c r="EP33" s="1222">
        <f t="shared" si="26"/>
        <v>0</v>
      </c>
      <c r="EQ33" s="1183">
        <f t="shared" si="27"/>
        <v>413.45220973216698</v>
      </c>
    </row>
    <row r="34" spans="1:147">
      <c r="A34" s="1095" t="str">
        <f>Prop2021_DUOSTariffs!A34</f>
        <v>new_20/21</v>
      </c>
      <c r="B34" s="1273" t="str">
        <f>IF(Prop2021_DUOSTariffs!B34="","",Prop2021_DUOSTariffs!B34)</f>
        <v>Residential Transitional Demand</v>
      </c>
      <c r="C34" s="1114" t="s">
        <v>565</v>
      </c>
      <c r="D34" s="1274" t="str">
        <f>IF(Prop2021_DUOSTariffs!D34="","",Prop2021_DUOSTariffs!D34)</f>
        <v>SAC</v>
      </c>
      <c r="E34" s="1275" t="str">
        <f>IF(Prop2021_DUOSTariffs!E34="","",Prop2021_DUOSTariffs!E34)</f>
        <v>SACS Res</v>
      </c>
      <c r="F34" s="1275" t="str">
        <f>IF(Prop2021_DUOSTariffs!F34="","",Prop2021_DUOSTariffs!F34)</f>
        <v>South East</v>
      </c>
      <c r="G34" s="1275" t="str">
        <f>IF(Prop2021_DUOSTariffs!G34="","",Prop2021_DUOSTariffs!G34)</f>
        <v>3900</v>
      </c>
      <c r="H34" s="1273" t="s">
        <v>640</v>
      </c>
      <c r="I34" s="1174"/>
      <c r="J34" s="1174"/>
      <c r="K34" s="1276">
        <v>1.0043794584668453E-2</v>
      </c>
      <c r="L34" s="1117"/>
      <c r="M34" s="1117"/>
      <c r="N34" s="1117"/>
      <c r="O34" s="1117"/>
      <c r="P34" s="1117"/>
      <c r="Q34" s="1117"/>
      <c r="R34" s="1117"/>
      <c r="S34" s="1117"/>
      <c r="T34" s="1117"/>
      <c r="U34" s="1117"/>
      <c r="V34" s="1118"/>
      <c r="W34" s="1117"/>
      <c r="X34" s="1117"/>
      <c r="Y34" s="1117"/>
      <c r="Z34" s="1117"/>
      <c r="AA34" s="1117"/>
      <c r="AB34" s="1123"/>
      <c r="AC34" s="1123"/>
      <c r="AD34" s="1277">
        <v>8.3291363238876034E-3</v>
      </c>
      <c r="AE34" s="1119"/>
      <c r="AF34" s="1119"/>
      <c r="AG34" s="1119"/>
      <c r="AH34" s="1119"/>
      <c r="AI34" s="1119"/>
      <c r="AJ34" s="1119"/>
      <c r="AK34" s="1174"/>
      <c r="AL34" s="1174"/>
      <c r="AM34" s="1779">
        <v>1.1258543611105057E-2</v>
      </c>
      <c r="AN34" s="1780"/>
      <c r="AO34" s="1780"/>
      <c r="AP34" s="1780"/>
      <c r="AQ34" s="1780"/>
      <c r="AR34" s="1780"/>
      <c r="AS34" s="1780"/>
      <c r="AT34" s="1780"/>
      <c r="AU34" s="1780"/>
      <c r="AV34" s="1780"/>
      <c r="AW34" s="1780"/>
      <c r="AX34" s="1780"/>
      <c r="AY34" s="1780"/>
      <c r="AZ34" s="1780"/>
      <c r="BA34" s="1780"/>
      <c r="BB34" s="1780"/>
      <c r="BC34" s="1780"/>
      <c r="BD34" s="1119"/>
      <c r="BE34" s="1119"/>
      <c r="BF34" s="1423">
        <v>9.3199829231669674E-3</v>
      </c>
      <c r="BG34" s="1119"/>
      <c r="BH34" s="1119"/>
      <c r="BI34" s="1119"/>
      <c r="BJ34" s="1119"/>
      <c r="BK34" s="1119"/>
      <c r="BL34" s="1119"/>
      <c r="BM34" s="1174"/>
      <c r="BN34" s="1247">
        <v>318804.61714733369</v>
      </c>
      <c r="BO34" s="1120"/>
      <c r="BP34" s="1120"/>
      <c r="BQ34" s="1120"/>
      <c r="BR34" s="1120"/>
      <c r="BS34" s="1120"/>
      <c r="BT34" s="1120"/>
      <c r="BU34" s="1120"/>
      <c r="BV34" s="1122"/>
      <c r="BW34" s="1122"/>
      <c r="BX34" s="1122"/>
      <c r="BY34" s="1122"/>
      <c r="BZ34" s="1122"/>
      <c r="CA34" s="1122"/>
      <c r="CB34" s="1122"/>
      <c r="CC34" s="1122"/>
      <c r="CD34" s="1122"/>
      <c r="CE34" s="1122"/>
      <c r="CF34" s="1122"/>
      <c r="CG34" s="1278">
        <v>1565009172.4014635</v>
      </c>
      <c r="CH34" s="1122"/>
      <c r="CI34" s="1122"/>
      <c r="CJ34" s="1122"/>
      <c r="CK34" s="1122"/>
      <c r="CL34" s="1122"/>
      <c r="CM34" s="1122"/>
      <c r="CN34" s="1174"/>
      <c r="CO34" s="1222">
        <f t="shared" si="21"/>
        <v>1168732.9518541666</v>
      </c>
      <c r="CP34" s="1222">
        <f t="shared" si="21"/>
        <v>0</v>
      </c>
      <c r="CQ34" s="1222">
        <f t="shared" si="21"/>
        <v>0</v>
      </c>
      <c r="CR34" s="1222">
        <f t="shared" si="21"/>
        <v>0</v>
      </c>
      <c r="CS34" s="1222">
        <f t="shared" si="21"/>
        <v>0</v>
      </c>
      <c r="CT34" s="1222">
        <f t="shared" si="21"/>
        <v>0</v>
      </c>
      <c r="CU34" s="1222">
        <f t="shared" si="21"/>
        <v>0</v>
      </c>
      <c r="CV34" s="1222">
        <f t="shared" si="21"/>
        <v>0</v>
      </c>
      <c r="CW34" s="1222">
        <f t="shared" si="21"/>
        <v>0</v>
      </c>
      <c r="CX34" s="1222">
        <f t="shared" si="21"/>
        <v>0</v>
      </c>
      <c r="CY34" s="1222">
        <f t="shared" si="22"/>
        <v>0</v>
      </c>
      <c r="CZ34" s="1222">
        <f t="shared" si="22"/>
        <v>0</v>
      </c>
      <c r="DA34" s="1222">
        <f t="shared" si="22"/>
        <v>0</v>
      </c>
      <c r="DB34" s="1222">
        <f t="shared" si="22"/>
        <v>0</v>
      </c>
      <c r="DC34" s="1222">
        <f t="shared" si="22"/>
        <v>0</v>
      </c>
      <c r="DD34" s="1222">
        <f t="shared" si="22"/>
        <v>0</v>
      </c>
      <c r="DE34" s="1222">
        <f t="shared" si="22"/>
        <v>0</v>
      </c>
      <c r="DF34" s="1222">
        <f t="shared" si="22"/>
        <v>0</v>
      </c>
      <c r="DG34" s="1222">
        <f t="shared" si="22"/>
        <v>0</v>
      </c>
      <c r="DH34" s="1222">
        <f t="shared" si="22"/>
        <v>13035174.745066306</v>
      </c>
      <c r="DI34" s="1222">
        <f t="shared" si="23"/>
        <v>0</v>
      </c>
      <c r="DJ34" s="1222">
        <f t="shared" si="23"/>
        <v>0</v>
      </c>
      <c r="DK34" s="1222">
        <f t="shared" si="23"/>
        <v>0</v>
      </c>
      <c r="DL34" s="1222">
        <f t="shared" si="23"/>
        <v>0</v>
      </c>
      <c r="DM34" s="1222">
        <f t="shared" si="23"/>
        <v>0</v>
      </c>
      <c r="DN34" s="1222">
        <f t="shared" si="23"/>
        <v>0</v>
      </c>
      <c r="DO34" s="1183">
        <f t="shared" si="16"/>
        <v>14203907.696920473</v>
      </c>
      <c r="DQ34" s="1222">
        <f t="shared" si="24"/>
        <v>1310085.6252348411</v>
      </c>
      <c r="DR34" s="1222">
        <f t="shared" si="24"/>
        <v>0</v>
      </c>
      <c r="DS34" s="1222">
        <f t="shared" si="24"/>
        <v>0</v>
      </c>
      <c r="DT34" s="1222">
        <f t="shared" si="24"/>
        <v>0</v>
      </c>
      <c r="DU34" s="1222">
        <f t="shared" si="24"/>
        <v>0</v>
      </c>
      <c r="DV34" s="1222">
        <f t="shared" si="24"/>
        <v>0</v>
      </c>
      <c r="DW34" s="1222">
        <f t="shared" si="24"/>
        <v>0</v>
      </c>
      <c r="DX34" s="1222">
        <f t="shared" si="24"/>
        <v>0</v>
      </c>
      <c r="DY34" s="1222">
        <f t="shared" si="24"/>
        <v>0</v>
      </c>
      <c r="DZ34" s="1222">
        <f t="shared" si="24"/>
        <v>0</v>
      </c>
      <c r="EA34" s="1222">
        <f t="shared" si="25"/>
        <v>0</v>
      </c>
      <c r="EB34" s="1222">
        <f t="shared" si="25"/>
        <v>0</v>
      </c>
      <c r="EC34" s="1222">
        <f t="shared" si="25"/>
        <v>0</v>
      </c>
      <c r="ED34" s="1222">
        <f t="shared" si="25"/>
        <v>0</v>
      </c>
      <c r="EE34" s="1222">
        <f t="shared" si="25"/>
        <v>0</v>
      </c>
      <c r="EF34" s="1222">
        <f t="shared" si="25"/>
        <v>0</v>
      </c>
      <c r="EG34" s="1222">
        <f t="shared" si="25"/>
        <v>0</v>
      </c>
      <c r="EH34" s="1222">
        <f t="shared" si="25"/>
        <v>0</v>
      </c>
      <c r="EI34" s="1222">
        <f t="shared" si="25"/>
        <v>0</v>
      </c>
      <c r="EJ34" s="1222">
        <f t="shared" si="25"/>
        <v>14585858.761381308</v>
      </c>
      <c r="EK34" s="1222">
        <f t="shared" si="26"/>
        <v>0</v>
      </c>
      <c r="EL34" s="1222">
        <f t="shared" si="26"/>
        <v>0</v>
      </c>
      <c r="EM34" s="1222">
        <f t="shared" si="26"/>
        <v>0</v>
      </c>
      <c r="EN34" s="1222">
        <f t="shared" si="26"/>
        <v>0</v>
      </c>
      <c r="EO34" s="1222">
        <f t="shared" si="26"/>
        <v>0</v>
      </c>
      <c r="EP34" s="1222">
        <f t="shared" si="26"/>
        <v>0</v>
      </c>
      <c r="EQ34" s="1183">
        <f t="shared" si="27"/>
        <v>15895944.386616148</v>
      </c>
    </row>
    <row r="35" spans="1:147">
      <c r="A35" s="1095" t="str">
        <f>Prop2021_DUOSTariffs!A35</f>
        <v>new_20/21</v>
      </c>
      <c r="B35" s="1273" t="str">
        <f>IF(Prop2021_DUOSTariffs!B35="","",Prop2021_DUOSTariffs!B35)</f>
        <v>Residential Demand</v>
      </c>
      <c r="C35" s="1114" t="s">
        <v>119</v>
      </c>
      <c r="D35" s="1274" t="str">
        <f>IF(Prop2021_DUOSTariffs!D35="","",Prop2021_DUOSTariffs!D35)</f>
        <v>SAC</v>
      </c>
      <c r="E35" s="1275" t="str">
        <f>IF(Prop2021_DUOSTariffs!E35="","",Prop2021_DUOSTariffs!E35)</f>
        <v>SACS Res</v>
      </c>
      <c r="F35" s="1275" t="str">
        <f>IF(Prop2021_DUOSTariffs!F35="","",Prop2021_DUOSTariffs!F35)</f>
        <v>South East</v>
      </c>
      <c r="G35" s="1275" t="str">
        <f>IF(Prop2021_DUOSTariffs!G35="","",Prop2021_DUOSTariffs!G35)</f>
        <v>3700</v>
      </c>
      <c r="H35" s="1273" t="s">
        <v>640</v>
      </c>
      <c r="I35" s="1174"/>
      <c r="J35" s="1174"/>
      <c r="K35" s="1276">
        <v>1.0043794584668453E-2</v>
      </c>
      <c r="L35" s="1117"/>
      <c r="M35" s="1117"/>
      <c r="N35" s="1117"/>
      <c r="O35" s="1117"/>
      <c r="P35" s="1117"/>
      <c r="Q35" s="1117"/>
      <c r="R35" s="1117"/>
      <c r="S35" s="1117"/>
      <c r="T35" s="1117"/>
      <c r="U35" s="1117">
        <v>0</v>
      </c>
      <c r="V35" s="1118"/>
      <c r="W35" s="1117"/>
      <c r="X35" s="1117"/>
      <c r="Y35" s="1117"/>
      <c r="Z35" s="1117"/>
      <c r="AA35" s="1117"/>
      <c r="AB35" s="1123"/>
      <c r="AC35" s="1123"/>
      <c r="AD35" s="1277">
        <v>8.3291363238876034E-3</v>
      </c>
      <c r="AE35" s="1119"/>
      <c r="AF35" s="1119"/>
      <c r="AG35" s="1119"/>
      <c r="AH35" s="1119"/>
      <c r="AI35" s="1119"/>
      <c r="AJ35" s="1119"/>
      <c r="AK35" s="1174"/>
      <c r="AL35" s="1174"/>
      <c r="AM35" s="1779">
        <v>1.1258543611105057E-2</v>
      </c>
      <c r="AN35" s="1780"/>
      <c r="AO35" s="1780"/>
      <c r="AP35" s="1780"/>
      <c r="AQ35" s="1780"/>
      <c r="AR35" s="1780"/>
      <c r="AS35" s="1780"/>
      <c r="AT35" s="1780"/>
      <c r="AU35" s="1780"/>
      <c r="AV35" s="1780"/>
      <c r="AW35" s="1780"/>
      <c r="AX35" s="1780"/>
      <c r="AY35" s="1780"/>
      <c r="AZ35" s="1780"/>
      <c r="BA35" s="1780"/>
      <c r="BB35" s="1780"/>
      <c r="BC35" s="1780"/>
      <c r="BD35" s="1119"/>
      <c r="BE35" s="1119"/>
      <c r="BF35" s="1423">
        <v>9.3199829231669674E-3</v>
      </c>
      <c r="BG35" s="1119"/>
      <c r="BH35" s="1119"/>
      <c r="BI35" s="1119"/>
      <c r="BJ35" s="1119"/>
      <c r="BK35" s="1119"/>
      <c r="BL35" s="1119"/>
      <c r="BM35" s="1174"/>
      <c r="BN35" s="1247">
        <v>57.11675913982608</v>
      </c>
      <c r="BO35" s="1120"/>
      <c r="BP35" s="1120"/>
      <c r="BQ35" s="1120"/>
      <c r="BR35" s="1120"/>
      <c r="BS35" s="1120"/>
      <c r="BT35" s="1120"/>
      <c r="BU35" s="1120"/>
      <c r="BV35" s="1122"/>
      <c r="BW35" s="1122"/>
      <c r="BX35" s="1122"/>
      <c r="BY35" s="1122"/>
      <c r="BZ35" s="1122"/>
      <c r="CA35" s="1122"/>
      <c r="CB35" s="1122"/>
      <c r="CC35" s="1122"/>
      <c r="CD35" s="1122"/>
      <c r="CE35" s="1122"/>
      <c r="CF35" s="1122"/>
      <c r="CG35" s="1278">
        <v>2259189.1201900002</v>
      </c>
      <c r="CH35" s="1122"/>
      <c r="CI35" s="1122"/>
      <c r="CJ35" s="1122"/>
      <c r="CK35" s="1122"/>
      <c r="CL35" s="1122"/>
      <c r="CM35" s="1122"/>
      <c r="CN35" s="1174"/>
      <c r="CO35" s="1222">
        <f t="shared" si="21"/>
        <v>209.3891835919751</v>
      </c>
      <c r="CP35" s="1222">
        <f t="shared" si="21"/>
        <v>0</v>
      </c>
      <c r="CQ35" s="1222">
        <f t="shared" si="21"/>
        <v>0</v>
      </c>
      <c r="CR35" s="1222">
        <f t="shared" si="21"/>
        <v>0</v>
      </c>
      <c r="CS35" s="1222">
        <f t="shared" si="21"/>
        <v>0</v>
      </c>
      <c r="CT35" s="1222">
        <f t="shared" si="21"/>
        <v>0</v>
      </c>
      <c r="CU35" s="1222">
        <f t="shared" si="21"/>
        <v>0</v>
      </c>
      <c r="CV35" s="1222">
        <f t="shared" si="21"/>
        <v>0</v>
      </c>
      <c r="CW35" s="1222">
        <f t="shared" si="21"/>
        <v>0</v>
      </c>
      <c r="CX35" s="1222">
        <f t="shared" si="21"/>
        <v>0</v>
      </c>
      <c r="CY35" s="1222">
        <f t="shared" si="22"/>
        <v>0</v>
      </c>
      <c r="CZ35" s="1222">
        <f t="shared" si="22"/>
        <v>0</v>
      </c>
      <c r="DA35" s="1222">
        <f t="shared" si="22"/>
        <v>0</v>
      </c>
      <c r="DB35" s="1222">
        <f t="shared" si="22"/>
        <v>0</v>
      </c>
      <c r="DC35" s="1222">
        <f t="shared" si="22"/>
        <v>0</v>
      </c>
      <c r="DD35" s="1222">
        <f t="shared" si="22"/>
        <v>0</v>
      </c>
      <c r="DE35" s="1222">
        <f t="shared" si="22"/>
        <v>0</v>
      </c>
      <c r="DF35" s="1222">
        <f t="shared" si="22"/>
        <v>0</v>
      </c>
      <c r="DG35" s="1222">
        <f t="shared" si="22"/>
        <v>0</v>
      </c>
      <c r="DH35" s="1222">
        <f t="shared" si="22"/>
        <v>18817.094163506208</v>
      </c>
      <c r="DI35" s="1222">
        <f t="shared" si="23"/>
        <v>0</v>
      </c>
      <c r="DJ35" s="1222">
        <f t="shared" si="23"/>
        <v>0</v>
      </c>
      <c r="DK35" s="1222">
        <f t="shared" si="23"/>
        <v>0</v>
      </c>
      <c r="DL35" s="1222">
        <f t="shared" si="23"/>
        <v>0</v>
      </c>
      <c r="DM35" s="1222">
        <f t="shared" si="23"/>
        <v>0</v>
      </c>
      <c r="DN35" s="1222">
        <f t="shared" si="23"/>
        <v>0</v>
      </c>
      <c r="DO35" s="1183">
        <f t="shared" si="16"/>
        <v>19026.483347098183</v>
      </c>
      <c r="DQ35" s="1222">
        <f t="shared" si="24"/>
        <v>234.71380615076109</v>
      </c>
      <c r="DR35" s="1222">
        <f t="shared" si="24"/>
        <v>0</v>
      </c>
      <c r="DS35" s="1222">
        <f t="shared" si="24"/>
        <v>0</v>
      </c>
      <c r="DT35" s="1222">
        <f t="shared" si="24"/>
        <v>0</v>
      </c>
      <c r="DU35" s="1222">
        <f t="shared" si="24"/>
        <v>0</v>
      </c>
      <c r="DV35" s="1222">
        <f t="shared" si="24"/>
        <v>0</v>
      </c>
      <c r="DW35" s="1222">
        <f t="shared" si="24"/>
        <v>0</v>
      </c>
      <c r="DX35" s="1222">
        <f t="shared" si="24"/>
        <v>0</v>
      </c>
      <c r="DY35" s="1222">
        <f t="shared" si="24"/>
        <v>0</v>
      </c>
      <c r="DZ35" s="1222">
        <f t="shared" si="24"/>
        <v>0</v>
      </c>
      <c r="EA35" s="1222">
        <f t="shared" si="25"/>
        <v>0</v>
      </c>
      <c r="EB35" s="1222">
        <f t="shared" si="25"/>
        <v>0</v>
      </c>
      <c r="EC35" s="1222">
        <f t="shared" si="25"/>
        <v>0</v>
      </c>
      <c r="ED35" s="1222">
        <f t="shared" si="25"/>
        <v>0</v>
      </c>
      <c r="EE35" s="1222">
        <f t="shared" si="25"/>
        <v>0</v>
      </c>
      <c r="EF35" s="1222">
        <f t="shared" si="25"/>
        <v>0</v>
      </c>
      <c r="EG35" s="1222">
        <f t="shared" si="25"/>
        <v>0</v>
      </c>
      <c r="EH35" s="1222">
        <f t="shared" si="25"/>
        <v>0</v>
      </c>
      <c r="EI35" s="1222">
        <f t="shared" si="25"/>
        <v>0</v>
      </c>
      <c r="EJ35" s="1222">
        <f t="shared" si="25"/>
        <v>21055.604020375406</v>
      </c>
      <c r="EK35" s="1222">
        <f t="shared" si="26"/>
        <v>0</v>
      </c>
      <c r="EL35" s="1222">
        <f t="shared" si="26"/>
        <v>0</v>
      </c>
      <c r="EM35" s="1222">
        <f t="shared" si="26"/>
        <v>0</v>
      </c>
      <c r="EN35" s="1222">
        <f t="shared" si="26"/>
        <v>0</v>
      </c>
      <c r="EO35" s="1222">
        <f t="shared" si="26"/>
        <v>0</v>
      </c>
      <c r="EP35" s="1222">
        <f t="shared" si="26"/>
        <v>0</v>
      </c>
      <c r="EQ35" s="1183">
        <f t="shared" si="27"/>
        <v>21290.317826526167</v>
      </c>
    </row>
    <row r="36" spans="1:147" s="1125" customFormat="1" ht="6" customHeight="1">
      <c r="A36" s="1211"/>
      <c r="B36" s="1216"/>
      <c r="C36" s="1216"/>
      <c r="D36" s="1216"/>
      <c r="E36" s="1216"/>
      <c r="F36" s="1216"/>
      <c r="G36" s="1216"/>
      <c r="H36" s="1216"/>
      <c r="I36" s="1176"/>
      <c r="J36" s="1176"/>
      <c r="K36" s="1211"/>
      <c r="L36" s="1211"/>
      <c r="M36" s="1211"/>
      <c r="N36" s="1211"/>
      <c r="O36" s="1211"/>
      <c r="P36" s="1211"/>
      <c r="Q36" s="1211"/>
      <c r="R36" s="1211"/>
      <c r="S36" s="1211"/>
      <c r="T36" s="1211"/>
      <c r="U36" s="1211"/>
      <c r="V36" s="1211"/>
      <c r="W36" s="1211"/>
      <c r="X36" s="1211"/>
      <c r="Y36" s="1211"/>
      <c r="Z36" s="1211"/>
      <c r="AA36" s="1211"/>
      <c r="AB36" s="1211"/>
      <c r="AC36" s="1211"/>
      <c r="AD36" s="1211"/>
      <c r="AE36" s="1211"/>
      <c r="AF36" s="1211"/>
      <c r="AG36" s="1211"/>
      <c r="AH36" s="1211"/>
      <c r="AI36" s="1211"/>
      <c r="AJ36" s="1211"/>
      <c r="AK36" s="1176"/>
      <c r="AL36" s="1176"/>
      <c r="AM36" s="1781"/>
      <c r="AN36" s="1782"/>
      <c r="AO36" s="1782"/>
      <c r="AP36" s="1782"/>
      <c r="AQ36" s="1782"/>
      <c r="AR36" s="1782"/>
      <c r="AS36" s="1782"/>
      <c r="AT36" s="1782"/>
      <c r="AU36" s="1782"/>
      <c r="AV36" s="1782"/>
      <c r="AW36" s="1782"/>
      <c r="AX36" s="1782"/>
      <c r="AY36" s="1782"/>
      <c r="AZ36" s="1782"/>
      <c r="BA36" s="1782"/>
      <c r="BB36" s="1782"/>
      <c r="BC36" s="1782"/>
      <c r="BD36" s="1424"/>
      <c r="BE36" s="1424"/>
      <c r="BF36" s="1424"/>
      <c r="BG36" s="1424"/>
      <c r="BH36" s="1424"/>
      <c r="BI36" s="1424"/>
      <c r="BJ36" s="1424"/>
      <c r="BK36" s="1424"/>
      <c r="BL36" s="1424"/>
      <c r="BM36" s="1176"/>
      <c r="BN36" s="1211"/>
      <c r="BO36" s="1211"/>
      <c r="BP36" s="1211"/>
      <c r="BQ36" s="1211"/>
      <c r="BR36" s="1211"/>
      <c r="BS36" s="1211"/>
      <c r="BT36" s="1211"/>
      <c r="BU36" s="1211"/>
      <c r="BV36" s="1211"/>
      <c r="BW36" s="1211"/>
      <c r="BX36" s="1211"/>
      <c r="BY36" s="1211"/>
      <c r="BZ36" s="1211"/>
      <c r="CA36" s="1211"/>
      <c r="CB36" s="1211"/>
      <c r="CC36" s="1211"/>
      <c r="CD36" s="1211"/>
      <c r="CE36" s="1211"/>
      <c r="CF36" s="1211"/>
      <c r="CG36" s="1211"/>
      <c r="CH36" s="1211"/>
      <c r="CI36" s="1211"/>
      <c r="CJ36" s="1211"/>
      <c r="CK36" s="1211"/>
      <c r="CL36" s="1211"/>
      <c r="CM36" s="1211"/>
      <c r="CN36" s="1176"/>
      <c r="CO36" s="1211"/>
      <c r="CP36" s="1211"/>
      <c r="CQ36" s="1211"/>
      <c r="CR36" s="1211"/>
      <c r="CS36" s="1211"/>
      <c r="CT36" s="1211"/>
      <c r="CU36" s="1211"/>
      <c r="CV36" s="1211"/>
      <c r="CW36" s="1211"/>
      <c r="CX36" s="1211"/>
      <c r="CY36" s="1211"/>
      <c r="CZ36" s="1211"/>
      <c r="DA36" s="1211"/>
      <c r="DB36" s="1211"/>
      <c r="DC36" s="1211"/>
      <c r="DD36" s="1211"/>
      <c r="DE36" s="1211"/>
      <c r="DF36" s="1211"/>
      <c r="DG36" s="1211"/>
      <c r="DH36" s="1211"/>
      <c r="DI36" s="1211"/>
      <c r="DJ36" s="1211"/>
      <c r="DK36" s="1211"/>
      <c r="DL36" s="1211"/>
      <c r="DM36" s="1211"/>
      <c r="DN36" s="1211"/>
      <c r="DO36" s="1211"/>
      <c r="DQ36" s="1211"/>
      <c r="DR36" s="1211"/>
      <c r="DS36" s="1211"/>
      <c r="DT36" s="1211"/>
      <c r="DU36" s="1211"/>
      <c r="DV36" s="1211"/>
      <c r="DW36" s="1211"/>
      <c r="DX36" s="1211"/>
      <c r="DY36" s="1211"/>
      <c r="DZ36" s="1211"/>
      <c r="EA36" s="1211"/>
      <c r="EB36" s="1211"/>
      <c r="EC36" s="1211"/>
      <c r="ED36" s="1211"/>
      <c r="EE36" s="1211"/>
      <c r="EF36" s="1211"/>
      <c r="EG36" s="1211"/>
      <c r="EH36" s="1211"/>
      <c r="EI36" s="1211"/>
      <c r="EJ36" s="1211"/>
      <c r="EK36" s="1211"/>
      <c r="EL36" s="1211"/>
      <c r="EM36" s="1211"/>
      <c r="EN36" s="1211"/>
      <c r="EO36" s="1211"/>
      <c r="EP36" s="1211"/>
      <c r="EQ36" s="1211"/>
    </row>
    <row r="37" spans="1:147">
      <c r="A37" s="1095">
        <f>Prop2021_DUOSTariffs!A37</f>
        <v>0</v>
      </c>
      <c r="B37" s="1273" t="str">
        <f>IF(Prop2021_DUOSTariffs!B37="","",Prop2021_DUOSTariffs!B37)</f>
        <v>Controlled Load 1 (Super Economy)</v>
      </c>
      <c r="C37" s="1114" t="s">
        <v>120</v>
      </c>
      <c r="D37" s="1274" t="str">
        <f>IF(Prop2021_DUOSTariffs!D37="","",Prop2021_DUOSTariffs!D37)</f>
        <v>SAC</v>
      </c>
      <c r="E37" s="1275" t="str">
        <f>IF(Prop2021_DUOSTariffs!E37="","",Prop2021_DUOSTariffs!E37)</f>
        <v>SACS CL</v>
      </c>
      <c r="F37" s="1275" t="str">
        <f>IF(Prop2021_DUOSTariffs!F37="","",Prop2021_DUOSTariffs!F37)</f>
        <v>South East</v>
      </c>
      <c r="G37" s="1275" t="str">
        <f>IF(Prop2021_DUOSTariffs!G37="","",Prop2021_DUOSTariffs!G37)</f>
        <v>9000</v>
      </c>
      <c r="H37" s="1273" t="s">
        <v>640</v>
      </c>
      <c r="I37" s="1174"/>
      <c r="J37" s="1174"/>
      <c r="K37" s="1118"/>
      <c r="L37" s="1117"/>
      <c r="M37" s="1117"/>
      <c r="N37" s="1117"/>
      <c r="O37" s="1117"/>
      <c r="P37" s="1117"/>
      <c r="Q37" s="1117"/>
      <c r="R37" s="1117"/>
      <c r="S37" s="1117"/>
      <c r="T37" s="1117"/>
      <c r="U37" s="1117">
        <v>0</v>
      </c>
      <c r="V37" s="1118"/>
      <c r="W37" s="1117"/>
      <c r="X37" s="1117"/>
      <c r="Y37" s="1117"/>
      <c r="Z37" s="1117"/>
      <c r="AA37" s="1117"/>
      <c r="AB37" s="1123"/>
      <c r="AC37" s="1123"/>
      <c r="AD37" s="1277">
        <v>7.6947028302939129E-3</v>
      </c>
      <c r="AE37" s="1119"/>
      <c r="AF37" s="1119"/>
      <c r="AG37" s="1119"/>
      <c r="AH37" s="1119"/>
      <c r="AI37" s="1119"/>
      <c r="AJ37" s="1119"/>
      <c r="AK37" s="1174"/>
      <c r="AL37" s="1174"/>
      <c r="AM37" s="1783"/>
      <c r="AN37" s="1780"/>
      <c r="AO37" s="1780"/>
      <c r="AP37" s="1780"/>
      <c r="AQ37" s="1780"/>
      <c r="AR37" s="1780"/>
      <c r="AS37" s="1780"/>
      <c r="AT37" s="1780"/>
      <c r="AU37" s="1780"/>
      <c r="AV37" s="1780"/>
      <c r="AW37" s="1780"/>
      <c r="AX37" s="1780"/>
      <c r="AY37" s="1780"/>
      <c r="AZ37" s="1780"/>
      <c r="BA37" s="1780"/>
      <c r="BB37" s="1780"/>
      <c r="BC37" s="1780"/>
      <c r="BD37" s="1119"/>
      <c r="BE37" s="1119"/>
      <c r="BF37" s="1423">
        <v>8.1215794482147156E-3</v>
      </c>
      <c r="BG37" s="1119"/>
      <c r="BH37" s="1119"/>
      <c r="BI37" s="1119"/>
      <c r="BJ37" s="1119"/>
      <c r="BK37" s="1119"/>
      <c r="BL37" s="1119"/>
      <c r="BM37" s="1174"/>
      <c r="BN37" s="1247">
        <v>0</v>
      </c>
      <c r="BO37" s="1120"/>
      <c r="BP37" s="1120"/>
      <c r="BQ37" s="1120"/>
      <c r="BR37" s="1120"/>
      <c r="BS37" s="1120"/>
      <c r="BT37" s="1120"/>
      <c r="BU37" s="1120"/>
      <c r="BV37" s="1122"/>
      <c r="BW37" s="1122"/>
      <c r="BX37" s="1122"/>
      <c r="BY37" s="1122"/>
      <c r="BZ37" s="1122"/>
      <c r="CA37" s="1122"/>
      <c r="CB37" s="1122"/>
      <c r="CC37" s="1122"/>
      <c r="CD37" s="1122"/>
      <c r="CE37" s="1122"/>
      <c r="CF37" s="1122"/>
      <c r="CG37" s="1278">
        <v>356163862.05707014</v>
      </c>
      <c r="CH37" s="1122"/>
      <c r="CI37" s="1122"/>
      <c r="CJ37" s="1122"/>
      <c r="CK37" s="1122"/>
      <c r="CL37" s="1122"/>
      <c r="CM37" s="1122"/>
      <c r="CN37" s="1174"/>
      <c r="CO37" s="1222">
        <f t="shared" ref="CO37:CX39" si="28">K37*BN37*CO$42</f>
        <v>0</v>
      </c>
      <c r="CP37" s="1222">
        <f t="shared" si="28"/>
        <v>0</v>
      </c>
      <c r="CQ37" s="1222">
        <f t="shared" si="28"/>
        <v>0</v>
      </c>
      <c r="CR37" s="1222">
        <f t="shared" si="28"/>
        <v>0</v>
      </c>
      <c r="CS37" s="1222">
        <f t="shared" si="28"/>
        <v>0</v>
      </c>
      <c r="CT37" s="1222">
        <f t="shared" si="28"/>
        <v>0</v>
      </c>
      <c r="CU37" s="1222">
        <f t="shared" si="28"/>
        <v>0</v>
      </c>
      <c r="CV37" s="1222">
        <f t="shared" si="28"/>
        <v>0</v>
      </c>
      <c r="CW37" s="1222">
        <f t="shared" si="28"/>
        <v>0</v>
      </c>
      <c r="CX37" s="1222">
        <f t="shared" si="28"/>
        <v>0</v>
      </c>
      <c r="CY37" s="1222">
        <f t="shared" ref="CY37:DH39" si="29">U37*BX37*CY$42</f>
        <v>0</v>
      </c>
      <c r="CZ37" s="1222">
        <f t="shared" si="29"/>
        <v>0</v>
      </c>
      <c r="DA37" s="1222">
        <f t="shared" si="29"/>
        <v>0</v>
      </c>
      <c r="DB37" s="1222">
        <f t="shared" si="29"/>
        <v>0</v>
      </c>
      <c r="DC37" s="1222">
        <f t="shared" si="29"/>
        <v>0</v>
      </c>
      <c r="DD37" s="1222">
        <f t="shared" si="29"/>
        <v>0</v>
      </c>
      <c r="DE37" s="1222">
        <f t="shared" si="29"/>
        <v>0</v>
      </c>
      <c r="DF37" s="1222">
        <f t="shared" si="29"/>
        <v>0</v>
      </c>
      <c r="DG37" s="1222">
        <f t="shared" si="29"/>
        <v>0</v>
      </c>
      <c r="DH37" s="1222">
        <f t="shared" si="29"/>
        <v>2740575.0774189485</v>
      </c>
      <c r="DI37" s="1222">
        <f t="shared" ref="DI37:DN39" si="30">AE37*CH37*DI$42</f>
        <v>0</v>
      </c>
      <c r="DJ37" s="1222">
        <f t="shared" si="30"/>
        <v>0</v>
      </c>
      <c r="DK37" s="1222">
        <f t="shared" si="30"/>
        <v>0</v>
      </c>
      <c r="DL37" s="1222">
        <f t="shared" si="30"/>
        <v>0</v>
      </c>
      <c r="DM37" s="1222">
        <f t="shared" si="30"/>
        <v>0</v>
      </c>
      <c r="DN37" s="1222">
        <f t="shared" si="30"/>
        <v>0</v>
      </c>
      <c r="DO37" s="1183">
        <f t="shared" si="16"/>
        <v>2740575.0774189485</v>
      </c>
      <c r="DQ37" s="1222">
        <f t="shared" ref="DQ37:DZ39" si="31">AM37*BN37*DQ$42</f>
        <v>0</v>
      </c>
      <c r="DR37" s="1222">
        <f t="shared" si="31"/>
        <v>0</v>
      </c>
      <c r="DS37" s="1222">
        <f t="shared" si="31"/>
        <v>0</v>
      </c>
      <c r="DT37" s="1222">
        <f t="shared" si="31"/>
        <v>0</v>
      </c>
      <c r="DU37" s="1222">
        <f t="shared" si="31"/>
        <v>0</v>
      </c>
      <c r="DV37" s="1222">
        <f t="shared" si="31"/>
        <v>0</v>
      </c>
      <c r="DW37" s="1222">
        <f t="shared" si="31"/>
        <v>0</v>
      </c>
      <c r="DX37" s="1222">
        <f t="shared" si="31"/>
        <v>0</v>
      </c>
      <c r="DY37" s="1222">
        <f t="shared" si="31"/>
        <v>0</v>
      </c>
      <c r="DZ37" s="1222">
        <f t="shared" si="31"/>
        <v>0</v>
      </c>
      <c r="EA37" s="1222">
        <f t="shared" ref="EA37:EJ39" si="32">AW37*BX37*EA$42</f>
        <v>0</v>
      </c>
      <c r="EB37" s="1222">
        <f t="shared" si="32"/>
        <v>0</v>
      </c>
      <c r="EC37" s="1222">
        <f t="shared" si="32"/>
        <v>0</v>
      </c>
      <c r="ED37" s="1222">
        <f t="shared" si="32"/>
        <v>0</v>
      </c>
      <c r="EE37" s="1222">
        <f t="shared" si="32"/>
        <v>0</v>
      </c>
      <c r="EF37" s="1222">
        <f t="shared" si="32"/>
        <v>0</v>
      </c>
      <c r="EG37" s="1222">
        <f t="shared" si="32"/>
        <v>0</v>
      </c>
      <c r="EH37" s="1222">
        <f t="shared" si="32"/>
        <v>0</v>
      </c>
      <c r="EI37" s="1222">
        <f t="shared" si="32"/>
        <v>0</v>
      </c>
      <c r="EJ37" s="1222">
        <f t="shared" si="32"/>
        <v>2892613.1022794819</v>
      </c>
      <c r="EK37" s="1222">
        <f t="shared" ref="EK37:EP39" si="33">BG37*CH37*EK$42</f>
        <v>0</v>
      </c>
      <c r="EL37" s="1222">
        <f t="shared" si="33"/>
        <v>0</v>
      </c>
      <c r="EM37" s="1222">
        <f t="shared" si="33"/>
        <v>0</v>
      </c>
      <c r="EN37" s="1222">
        <f t="shared" si="33"/>
        <v>0</v>
      </c>
      <c r="EO37" s="1222">
        <f t="shared" si="33"/>
        <v>0</v>
      </c>
      <c r="EP37" s="1222">
        <f t="shared" si="33"/>
        <v>0</v>
      </c>
      <c r="EQ37" s="1183">
        <f t="shared" ref="EQ37:EQ39" si="34">SUM(DQ37:EP37)</f>
        <v>2892613.1022794819</v>
      </c>
    </row>
    <row r="38" spans="1:147">
      <c r="A38" s="1095">
        <f>Prop2021_DUOSTariffs!A38</f>
        <v>0</v>
      </c>
      <c r="B38" s="1273" t="str">
        <f>IF(Prop2021_DUOSTariffs!B38="","",Prop2021_DUOSTariffs!B38)</f>
        <v>Controlled Load 2 (Economy)</v>
      </c>
      <c r="C38" s="1114" t="s">
        <v>121</v>
      </c>
      <c r="D38" s="1274" t="str">
        <f>IF(Prop2021_DUOSTariffs!D38="","",Prop2021_DUOSTariffs!D38)</f>
        <v>SAC</v>
      </c>
      <c r="E38" s="1275" t="str">
        <f>IF(Prop2021_DUOSTariffs!E38="","",Prop2021_DUOSTariffs!E38)</f>
        <v>SACS CL</v>
      </c>
      <c r="F38" s="1275" t="str">
        <f>IF(Prop2021_DUOSTariffs!F38="","",Prop2021_DUOSTariffs!F38)</f>
        <v>South East</v>
      </c>
      <c r="G38" s="1275" t="str">
        <f>IF(Prop2021_DUOSTariffs!G38="","",Prop2021_DUOSTariffs!G38)</f>
        <v>9100</v>
      </c>
      <c r="H38" s="1273" t="s">
        <v>640</v>
      </c>
      <c r="I38" s="1174"/>
      <c r="J38" s="1174"/>
      <c r="K38" s="1118"/>
      <c r="L38" s="1117"/>
      <c r="M38" s="1117"/>
      <c r="N38" s="1117"/>
      <c r="O38" s="1117"/>
      <c r="P38" s="1117"/>
      <c r="Q38" s="1117"/>
      <c r="R38" s="1117"/>
      <c r="S38" s="1117"/>
      <c r="T38" s="1117"/>
      <c r="U38" s="1117">
        <v>0</v>
      </c>
      <c r="V38" s="1118"/>
      <c r="W38" s="1117"/>
      <c r="X38" s="1117"/>
      <c r="Y38" s="1117"/>
      <c r="Z38" s="1117"/>
      <c r="AA38" s="1117"/>
      <c r="AB38" s="1123"/>
      <c r="AC38" s="1123"/>
      <c r="AD38" s="1277">
        <v>7.6947028302939129E-3</v>
      </c>
      <c r="AE38" s="1119"/>
      <c r="AF38" s="1119"/>
      <c r="AG38" s="1119"/>
      <c r="AH38" s="1119"/>
      <c r="AI38" s="1119"/>
      <c r="AJ38" s="1119"/>
      <c r="AK38" s="1174"/>
      <c r="AL38" s="1174"/>
      <c r="AM38" s="1783"/>
      <c r="AN38" s="1780"/>
      <c r="AO38" s="1780"/>
      <c r="AP38" s="1780"/>
      <c r="AQ38" s="1780"/>
      <c r="AR38" s="1780"/>
      <c r="AS38" s="1780"/>
      <c r="AT38" s="1780"/>
      <c r="AU38" s="1780"/>
      <c r="AV38" s="1780"/>
      <c r="AW38" s="1780"/>
      <c r="AX38" s="1780"/>
      <c r="AY38" s="1780"/>
      <c r="AZ38" s="1780"/>
      <c r="BA38" s="1780"/>
      <c r="BB38" s="1780"/>
      <c r="BC38" s="1780"/>
      <c r="BD38" s="1119"/>
      <c r="BE38" s="1119"/>
      <c r="BF38" s="1423">
        <v>8.1215794482147156E-3</v>
      </c>
      <c r="BG38" s="1119"/>
      <c r="BH38" s="1119"/>
      <c r="BI38" s="1119"/>
      <c r="BJ38" s="1119"/>
      <c r="BK38" s="1119"/>
      <c r="BL38" s="1119"/>
      <c r="BM38" s="1174"/>
      <c r="BN38" s="1247">
        <v>0</v>
      </c>
      <c r="BO38" s="1120"/>
      <c r="BP38" s="1120"/>
      <c r="BQ38" s="1120"/>
      <c r="BR38" s="1120"/>
      <c r="BS38" s="1120"/>
      <c r="BT38" s="1120"/>
      <c r="BU38" s="1120"/>
      <c r="BV38" s="1122"/>
      <c r="BW38" s="1122"/>
      <c r="BX38" s="1122"/>
      <c r="BY38" s="1122"/>
      <c r="BZ38" s="1122"/>
      <c r="CA38" s="1122"/>
      <c r="CB38" s="1122"/>
      <c r="CC38" s="1122"/>
      <c r="CD38" s="1122"/>
      <c r="CE38" s="1122"/>
      <c r="CF38" s="1122"/>
      <c r="CG38" s="1278">
        <v>873156122.53701818</v>
      </c>
      <c r="CH38" s="1122"/>
      <c r="CI38" s="1122"/>
      <c r="CJ38" s="1122"/>
      <c r="CK38" s="1122"/>
      <c r="CL38" s="1122"/>
      <c r="CM38" s="1122"/>
      <c r="CN38" s="1174"/>
      <c r="CO38" s="1222">
        <f t="shared" si="28"/>
        <v>0</v>
      </c>
      <c r="CP38" s="1222">
        <f t="shared" si="28"/>
        <v>0</v>
      </c>
      <c r="CQ38" s="1222">
        <f t="shared" si="28"/>
        <v>0</v>
      </c>
      <c r="CR38" s="1222">
        <f t="shared" si="28"/>
        <v>0</v>
      </c>
      <c r="CS38" s="1222">
        <f t="shared" si="28"/>
        <v>0</v>
      </c>
      <c r="CT38" s="1222">
        <f t="shared" si="28"/>
        <v>0</v>
      </c>
      <c r="CU38" s="1222">
        <f t="shared" si="28"/>
        <v>0</v>
      </c>
      <c r="CV38" s="1222">
        <f t="shared" si="28"/>
        <v>0</v>
      </c>
      <c r="CW38" s="1222">
        <f t="shared" si="28"/>
        <v>0</v>
      </c>
      <c r="CX38" s="1222">
        <f t="shared" si="28"/>
        <v>0</v>
      </c>
      <c r="CY38" s="1222">
        <f t="shared" si="29"/>
        <v>0</v>
      </c>
      <c r="CZ38" s="1222">
        <f t="shared" si="29"/>
        <v>0</v>
      </c>
      <c r="DA38" s="1222">
        <f t="shared" si="29"/>
        <v>0</v>
      </c>
      <c r="DB38" s="1222">
        <f t="shared" si="29"/>
        <v>0</v>
      </c>
      <c r="DC38" s="1222">
        <f t="shared" si="29"/>
        <v>0</v>
      </c>
      <c r="DD38" s="1222">
        <f t="shared" si="29"/>
        <v>0</v>
      </c>
      <c r="DE38" s="1222">
        <f t="shared" si="29"/>
        <v>0</v>
      </c>
      <c r="DF38" s="1222">
        <f t="shared" si="29"/>
        <v>0</v>
      </c>
      <c r="DG38" s="1222">
        <f t="shared" si="29"/>
        <v>0</v>
      </c>
      <c r="DH38" s="1222">
        <f t="shared" si="29"/>
        <v>6718676.8873740528</v>
      </c>
      <c r="DI38" s="1222">
        <f t="shared" si="30"/>
        <v>0</v>
      </c>
      <c r="DJ38" s="1222">
        <f t="shared" si="30"/>
        <v>0</v>
      </c>
      <c r="DK38" s="1222">
        <f t="shared" si="30"/>
        <v>0</v>
      </c>
      <c r="DL38" s="1222">
        <f t="shared" si="30"/>
        <v>0</v>
      </c>
      <c r="DM38" s="1222">
        <f t="shared" si="30"/>
        <v>0</v>
      </c>
      <c r="DN38" s="1222">
        <f t="shared" si="30"/>
        <v>0</v>
      </c>
      <c r="DO38" s="1183">
        <f t="shared" si="16"/>
        <v>6718676.8873740528</v>
      </c>
      <c r="DQ38" s="1222">
        <f t="shared" si="31"/>
        <v>0</v>
      </c>
      <c r="DR38" s="1222">
        <f t="shared" si="31"/>
        <v>0</v>
      </c>
      <c r="DS38" s="1222">
        <f t="shared" si="31"/>
        <v>0</v>
      </c>
      <c r="DT38" s="1222">
        <f t="shared" si="31"/>
        <v>0</v>
      </c>
      <c r="DU38" s="1222">
        <f t="shared" si="31"/>
        <v>0</v>
      </c>
      <c r="DV38" s="1222">
        <f t="shared" si="31"/>
        <v>0</v>
      </c>
      <c r="DW38" s="1222">
        <f t="shared" si="31"/>
        <v>0</v>
      </c>
      <c r="DX38" s="1222">
        <f t="shared" si="31"/>
        <v>0</v>
      </c>
      <c r="DY38" s="1222">
        <f t="shared" si="31"/>
        <v>0</v>
      </c>
      <c r="DZ38" s="1222">
        <f t="shared" si="31"/>
        <v>0</v>
      </c>
      <c r="EA38" s="1222">
        <f t="shared" si="32"/>
        <v>0</v>
      </c>
      <c r="EB38" s="1222">
        <f t="shared" si="32"/>
        <v>0</v>
      </c>
      <c r="EC38" s="1222">
        <f t="shared" si="32"/>
        <v>0</v>
      </c>
      <c r="ED38" s="1222">
        <f t="shared" si="32"/>
        <v>0</v>
      </c>
      <c r="EE38" s="1222">
        <f t="shared" si="32"/>
        <v>0</v>
      </c>
      <c r="EF38" s="1222">
        <f t="shared" si="32"/>
        <v>0</v>
      </c>
      <c r="EG38" s="1222">
        <f t="shared" si="32"/>
        <v>0</v>
      </c>
      <c r="EH38" s="1222">
        <f t="shared" si="32"/>
        <v>0</v>
      </c>
      <c r="EI38" s="1222">
        <f t="shared" si="32"/>
        <v>0</v>
      </c>
      <c r="EJ38" s="1222">
        <f t="shared" si="32"/>
        <v>7091406.8198794965</v>
      </c>
      <c r="EK38" s="1222">
        <f t="shared" si="33"/>
        <v>0</v>
      </c>
      <c r="EL38" s="1222">
        <f t="shared" si="33"/>
        <v>0</v>
      </c>
      <c r="EM38" s="1222">
        <f t="shared" si="33"/>
        <v>0</v>
      </c>
      <c r="EN38" s="1222">
        <f t="shared" si="33"/>
        <v>0</v>
      </c>
      <c r="EO38" s="1222">
        <f t="shared" si="33"/>
        <v>0</v>
      </c>
      <c r="EP38" s="1222">
        <f t="shared" si="33"/>
        <v>0</v>
      </c>
      <c r="EQ38" s="1183">
        <f t="shared" si="34"/>
        <v>7091406.8198794965</v>
      </c>
    </row>
    <row r="39" spans="1:147">
      <c r="A39" s="1095">
        <f>Prop2021_DUOSTariffs!A39</f>
        <v>0</v>
      </c>
      <c r="B39" s="1273" t="str">
        <f>IF(Prop2021_DUOSTariffs!B39="","",Prop2021_DUOSTariffs!B39)</f>
        <v>Unmetered</v>
      </c>
      <c r="C39" s="1114" t="s">
        <v>122</v>
      </c>
      <c r="D39" s="1274" t="str">
        <f>IF(Prop2021_DUOSTariffs!D39="","",Prop2021_DUOSTariffs!D39)</f>
        <v>SAC</v>
      </c>
      <c r="E39" s="1275" t="str">
        <f>IF(Prop2021_DUOSTariffs!E39="","",Prop2021_DUOSTariffs!E39)</f>
        <v>SACS Unm</v>
      </c>
      <c r="F39" s="1275" t="str">
        <f>IF(Prop2021_DUOSTariffs!F39="","",Prop2021_DUOSTariffs!F39)</f>
        <v>South East</v>
      </c>
      <c r="G39" s="1275" t="str">
        <f>IF(Prop2021_DUOSTariffs!G39="","",Prop2021_DUOSTariffs!G39)</f>
        <v>9600</v>
      </c>
      <c r="H39" s="1273" t="s">
        <v>640</v>
      </c>
      <c r="I39" s="1174"/>
      <c r="J39" s="1174"/>
      <c r="K39" s="1118"/>
      <c r="L39" s="1117"/>
      <c r="M39" s="1117"/>
      <c r="N39" s="1117"/>
      <c r="O39" s="1117"/>
      <c r="P39" s="1117"/>
      <c r="Q39" s="1117"/>
      <c r="R39" s="1117"/>
      <c r="S39" s="1117"/>
      <c r="T39" s="1117"/>
      <c r="U39" s="1117">
        <v>0</v>
      </c>
      <c r="V39" s="1118"/>
      <c r="W39" s="1117"/>
      <c r="X39" s="1117"/>
      <c r="Y39" s="1117"/>
      <c r="Z39" s="1117"/>
      <c r="AA39" s="1117"/>
      <c r="AB39" s="1123"/>
      <c r="AC39" s="1123"/>
      <c r="AD39" s="1277">
        <v>5.9110235221113061E-3</v>
      </c>
      <c r="AE39" s="1119"/>
      <c r="AF39" s="1119"/>
      <c r="AG39" s="1119"/>
      <c r="AH39" s="1119"/>
      <c r="AI39" s="1119"/>
      <c r="AJ39" s="1119"/>
      <c r="AK39" s="1174"/>
      <c r="AL39" s="1174"/>
      <c r="AM39" s="1783"/>
      <c r="AN39" s="1780"/>
      <c r="AO39" s="1780"/>
      <c r="AP39" s="1780"/>
      <c r="AQ39" s="1780"/>
      <c r="AR39" s="1780"/>
      <c r="AS39" s="1780"/>
      <c r="AT39" s="1780"/>
      <c r="AU39" s="1780"/>
      <c r="AV39" s="1780"/>
      <c r="AW39" s="1780"/>
      <c r="AX39" s="1780"/>
      <c r="AY39" s="1780"/>
      <c r="AZ39" s="1780"/>
      <c r="BA39" s="1780"/>
      <c r="BB39" s="1780"/>
      <c r="BC39" s="1780"/>
      <c r="BD39" s="1119"/>
      <c r="BE39" s="1119"/>
      <c r="BF39" s="1423">
        <v>6.5881094382671162E-3</v>
      </c>
      <c r="BG39" s="1119"/>
      <c r="BH39" s="1119"/>
      <c r="BI39" s="1119"/>
      <c r="BJ39" s="1119"/>
      <c r="BK39" s="1119"/>
      <c r="BL39" s="1119"/>
      <c r="BM39" s="1174"/>
      <c r="BN39" s="1247">
        <v>0</v>
      </c>
      <c r="BO39" s="1120"/>
      <c r="BP39" s="1120"/>
      <c r="BQ39" s="1120"/>
      <c r="BR39" s="1120"/>
      <c r="BS39" s="1120"/>
      <c r="BT39" s="1120"/>
      <c r="BU39" s="1120"/>
      <c r="BV39" s="1122"/>
      <c r="BW39" s="1122"/>
      <c r="BX39" s="1122"/>
      <c r="BY39" s="1122"/>
      <c r="BZ39" s="1122"/>
      <c r="CA39" s="1122"/>
      <c r="CB39" s="1122"/>
      <c r="CC39" s="1122"/>
      <c r="CD39" s="1122"/>
      <c r="CE39" s="1122"/>
      <c r="CF39" s="1122"/>
      <c r="CG39" s="1278">
        <v>280327964.56991661</v>
      </c>
      <c r="CH39" s="1122"/>
      <c r="CI39" s="1122"/>
      <c r="CJ39" s="1122"/>
      <c r="CK39" s="1122"/>
      <c r="CL39" s="1122"/>
      <c r="CM39" s="1122"/>
      <c r="CN39" s="1174"/>
      <c r="CO39" s="1222">
        <f t="shared" si="28"/>
        <v>0</v>
      </c>
      <c r="CP39" s="1222">
        <f t="shared" si="28"/>
        <v>0</v>
      </c>
      <c r="CQ39" s="1222">
        <f t="shared" si="28"/>
        <v>0</v>
      </c>
      <c r="CR39" s="1222">
        <f t="shared" si="28"/>
        <v>0</v>
      </c>
      <c r="CS39" s="1222">
        <f t="shared" si="28"/>
        <v>0</v>
      </c>
      <c r="CT39" s="1222">
        <f t="shared" si="28"/>
        <v>0</v>
      </c>
      <c r="CU39" s="1222">
        <f t="shared" si="28"/>
        <v>0</v>
      </c>
      <c r="CV39" s="1222">
        <f t="shared" si="28"/>
        <v>0</v>
      </c>
      <c r="CW39" s="1222">
        <f t="shared" si="28"/>
        <v>0</v>
      </c>
      <c r="CX39" s="1222">
        <f t="shared" si="28"/>
        <v>0</v>
      </c>
      <c r="CY39" s="1222">
        <f t="shared" si="29"/>
        <v>0</v>
      </c>
      <c r="CZ39" s="1222">
        <f t="shared" si="29"/>
        <v>0</v>
      </c>
      <c r="DA39" s="1222">
        <f t="shared" si="29"/>
        <v>0</v>
      </c>
      <c r="DB39" s="1222">
        <f t="shared" si="29"/>
        <v>0</v>
      </c>
      <c r="DC39" s="1222">
        <f t="shared" si="29"/>
        <v>0</v>
      </c>
      <c r="DD39" s="1222">
        <f t="shared" si="29"/>
        <v>0</v>
      </c>
      <c r="DE39" s="1222">
        <f t="shared" si="29"/>
        <v>0</v>
      </c>
      <c r="DF39" s="1222">
        <f t="shared" si="29"/>
        <v>0</v>
      </c>
      <c r="DG39" s="1222">
        <f t="shared" si="29"/>
        <v>0</v>
      </c>
      <c r="DH39" s="1222">
        <f t="shared" si="29"/>
        <v>1657025.1924783618</v>
      </c>
      <c r="DI39" s="1222">
        <f t="shared" si="30"/>
        <v>0</v>
      </c>
      <c r="DJ39" s="1222">
        <f t="shared" si="30"/>
        <v>0</v>
      </c>
      <c r="DK39" s="1222">
        <f t="shared" si="30"/>
        <v>0</v>
      </c>
      <c r="DL39" s="1222">
        <f t="shared" si="30"/>
        <v>0</v>
      </c>
      <c r="DM39" s="1222">
        <f t="shared" si="30"/>
        <v>0</v>
      </c>
      <c r="DN39" s="1222">
        <f t="shared" si="30"/>
        <v>0</v>
      </c>
      <c r="DO39" s="1183">
        <f t="shared" si="16"/>
        <v>1657025.1924783618</v>
      </c>
      <c r="DQ39" s="1222">
        <f t="shared" si="31"/>
        <v>0</v>
      </c>
      <c r="DR39" s="1222">
        <f t="shared" si="31"/>
        <v>0</v>
      </c>
      <c r="DS39" s="1222">
        <f t="shared" si="31"/>
        <v>0</v>
      </c>
      <c r="DT39" s="1222">
        <f t="shared" si="31"/>
        <v>0</v>
      </c>
      <c r="DU39" s="1222">
        <f t="shared" si="31"/>
        <v>0</v>
      </c>
      <c r="DV39" s="1222">
        <f t="shared" si="31"/>
        <v>0</v>
      </c>
      <c r="DW39" s="1222">
        <f t="shared" si="31"/>
        <v>0</v>
      </c>
      <c r="DX39" s="1222">
        <f t="shared" si="31"/>
        <v>0</v>
      </c>
      <c r="DY39" s="1222">
        <f t="shared" si="31"/>
        <v>0</v>
      </c>
      <c r="DZ39" s="1222">
        <f t="shared" si="31"/>
        <v>0</v>
      </c>
      <c r="EA39" s="1222">
        <f t="shared" si="32"/>
        <v>0</v>
      </c>
      <c r="EB39" s="1222">
        <f t="shared" si="32"/>
        <v>0</v>
      </c>
      <c r="EC39" s="1222">
        <f t="shared" si="32"/>
        <v>0</v>
      </c>
      <c r="ED39" s="1222">
        <f t="shared" si="32"/>
        <v>0</v>
      </c>
      <c r="EE39" s="1222">
        <f t="shared" si="32"/>
        <v>0</v>
      </c>
      <c r="EF39" s="1222">
        <f t="shared" si="32"/>
        <v>0</v>
      </c>
      <c r="EG39" s="1222">
        <f t="shared" si="32"/>
        <v>0</v>
      </c>
      <c r="EH39" s="1222">
        <f t="shared" si="32"/>
        <v>0</v>
      </c>
      <c r="EI39" s="1222">
        <f t="shared" si="32"/>
        <v>0</v>
      </c>
      <c r="EJ39" s="1222">
        <f t="shared" si="32"/>
        <v>1846831.3091932773</v>
      </c>
      <c r="EK39" s="1222">
        <f t="shared" si="33"/>
        <v>0</v>
      </c>
      <c r="EL39" s="1222">
        <f t="shared" si="33"/>
        <v>0</v>
      </c>
      <c r="EM39" s="1222">
        <f t="shared" si="33"/>
        <v>0</v>
      </c>
      <c r="EN39" s="1222">
        <f t="shared" si="33"/>
        <v>0</v>
      </c>
      <c r="EO39" s="1222">
        <f t="shared" si="33"/>
        <v>0</v>
      </c>
      <c r="EP39" s="1222">
        <f t="shared" si="33"/>
        <v>0</v>
      </c>
      <c r="EQ39" s="1183">
        <f t="shared" si="34"/>
        <v>1846831.3091932773</v>
      </c>
    </row>
    <row r="40" spans="1:147" ht="6" customHeight="1">
      <c r="A40" s="1198"/>
      <c r="B40" s="1198"/>
      <c r="C40" s="1198"/>
      <c r="D40" s="1198"/>
      <c r="E40" s="1198"/>
      <c r="F40" s="1198"/>
      <c r="G40" s="1198"/>
      <c r="H40" s="1198"/>
      <c r="I40" s="1200"/>
      <c r="J40" s="1200"/>
      <c r="K40" s="1198"/>
      <c r="L40" s="1198"/>
      <c r="M40" s="1198"/>
      <c r="N40" s="1198"/>
      <c r="O40" s="1198"/>
      <c r="P40" s="1198"/>
      <c r="Q40" s="1198"/>
      <c r="R40" s="1198"/>
      <c r="S40" s="1198"/>
      <c r="T40" s="1198"/>
      <c r="U40" s="1198"/>
      <c r="V40" s="1198"/>
      <c r="W40" s="1198"/>
      <c r="X40" s="1198"/>
      <c r="Y40" s="1198"/>
      <c r="Z40" s="1198"/>
      <c r="AA40" s="1198"/>
      <c r="AB40" s="1198"/>
      <c r="AC40" s="1198"/>
      <c r="AD40" s="1198"/>
      <c r="AE40" s="1198"/>
      <c r="AF40" s="1198"/>
      <c r="AG40" s="1198"/>
      <c r="AH40" s="1198"/>
      <c r="AI40" s="1198"/>
      <c r="AJ40" s="1198"/>
      <c r="AK40" s="1200"/>
      <c r="AL40" s="1200"/>
      <c r="AM40" s="1784"/>
      <c r="AN40" s="1784"/>
      <c r="AO40" s="1784"/>
      <c r="AP40" s="1785"/>
      <c r="AQ40" s="1784"/>
      <c r="AR40" s="1784"/>
      <c r="AS40" s="1784"/>
      <c r="AT40" s="1784"/>
      <c r="AU40" s="1784"/>
      <c r="AV40" s="1784"/>
      <c r="AW40" s="1784"/>
      <c r="AX40" s="1784"/>
      <c r="AY40" s="1784"/>
      <c r="AZ40" s="1784"/>
      <c r="BA40" s="1784"/>
      <c r="BB40" s="1784"/>
      <c r="BC40" s="1784"/>
      <c r="BD40" s="1198"/>
      <c r="BE40" s="1198"/>
      <c r="BF40" s="1198"/>
      <c r="BG40" s="1198"/>
      <c r="BH40" s="1198"/>
      <c r="BI40" s="1198"/>
      <c r="BJ40" s="1198"/>
      <c r="BK40" s="1198"/>
      <c r="BL40" s="1198"/>
      <c r="BM40" s="1200"/>
      <c r="BN40" s="1198"/>
      <c r="BO40" s="1198"/>
      <c r="BP40" s="1198"/>
      <c r="BQ40" s="1198"/>
      <c r="BR40" s="1198"/>
      <c r="BS40" s="1198"/>
      <c r="BT40" s="1198"/>
      <c r="BU40" s="1198"/>
      <c r="BV40" s="1198"/>
      <c r="BW40" s="1198"/>
      <c r="BX40" s="1198"/>
      <c r="BY40" s="1198"/>
      <c r="BZ40" s="1198"/>
      <c r="CA40" s="1198"/>
      <c r="CB40" s="1198"/>
      <c r="CC40" s="1198"/>
      <c r="CD40" s="1198"/>
      <c r="CE40" s="1198"/>
      <c r="CF40" s="1198"/>
      <c r="CG40" s="1198"/>
      <c r="CH40" s="1198"/>
      <c r="CI40" s="1198"/>
      <c r="CJ40" s="1198"/>
      <c r="CK40" s="1198"/>
      <c r="CL40" s="1198"/>
      <c r="CM40" s="1198"/>
      <c r="CN40" s="1200"/>
      <c r="CO40" s="1198"/>
      <c r="CP40" s="1198"/>
      <c r="CQ40" s="1198"/>
      <c r="CR40" s="1198"/>
      <c r="CS40" s="1198"/>
      <c r="CT40" s="1198"/>
      <c r="CU40" s="1198"/>
      <c r="CV40" s="1198"/>
      <c r="CW40" s="1198"/>
      <c r="CX40" s="1198"/>
      <c r="CY40" s="1198"/>
      <c r="CZ40" s="1198"/>
      <c r="DA40" s="1198"/>
      <c r="DB40" s="1198"/>
      <c r="DC40" s="1198"/>
      <c r="DD40" s="1198"/>
      <c r="DE40" s="1198"/>
      <c r="DF40" s="1198"/>
      <c r="DG40" s="1198"/>
      <c r="DH40" s="1198"/>
      <c r="DI40" s="1198"/>
      <c r="DJ40" s="1198"/>
      <c r="DK40" s="1198"/>
      <c r="DL40" s="1198"/>
      <c r="DM40" s="1198"/>
      <c r="DN40" s="1198"/>
      <c r="DO40" s="1198"/>
      <c r="DQ40" s="1198"/>
      <c r="DR40" s="1198"/>
      <c r="DS40" s="1198"/>
      <c r="DT40" s="1198"/>
      <c r="DU40" s="1198"/>
      <c r="DV40" s="1198"/>
      <c r="DW40" s="1198"/>
      <c r="DX40" s="1198"/>
      <c r="DY40" s="1198"/>
      <c r="DZ40" s="1198"/>
      <c r="EA40" s="1198"/>
      <c r="EB40" s="1198"/>
      <c r="EC40" s="1198"/>
      <c r="ED40" s="1198"/>
      <c r="EE40" s="1198"/>
      <c r="EF40" s="1198"/>
      <c r="EG40" s="1198"/>
      <c r="EH40" s="1198"/>
      <c r="EI40" s="1198"/>
      <c r="EJ40" s="1198"/>
      <c r="EK40" s="1198"/>
      <c r="EL40" s="1198"/>
      <c r="EM40" s="1198"/>
      <c r="EN40" s="1198"/>
      <c r="EO40" s="1198"/>
      <c r="EP40" s="1198"/>
      <c r="EQ40" s="1198"/>
    </row>
    <row r="41" spans="1:147" ht="18" customHeight="1">
      <c r="BN41" s="1816">
        <f>SUM(BN8:BN40)-IF('&gt;&gt;SCS prices'!$B$2="Confidential",IFERROR(SUM(BN8:BN13),0),IF('&gt;&gt;SCS prices'!$B$2="Public",IFERROR(SUM(#REF!),0),0))</f>
        <v>1538787.4794223201</v>
      </c>
      <c r="CG41" s="1816">
        <f>SUM(CG8:CG40)-IF('&gt;&gt;SCS prices'!$B$2="Confidential",IFERROR(SUM(CG8:CG13),0),IF('&gt;&gt;SCS prices'!$B$2="Public",IFERROR(SUM(#REF!),0),0))</f>
        <v>21057879776.703522</v>
      </c>
      <c r="CH41" s="1816">
        <f>SUM(CH8:CH40)-IF('&gt;&gt;SCS prices'!$B$2="Confidential",IFERROR(SUM(CH8:CH13),0),IF('&gt;&gt;SCS prices'!$B$2="Public",IFERROR(SUM(#REF!),0),0))</f>
        <v>0</v>
      </c>
      <c r="CI41" s="1816">
        <f>SUM(CI8:CI40)-IF('&gt;&gt;SCS prices'!$B$2="Confidential",IFERROR(SUM(CI8:CI13),0),IF('&gt;&gt;SCS prices'!$B$2="Public",IFERROR(SUM(#REF!),0),0))</f>
        <v>0</v>
      </c>
      <c r="CJ41" s="1816">
        <f>SUM(CJ8:CJ40)-IF('&gt;&gt;SCS prices'!$B$2="Confidential",IFERROR(SUM(CJ8:CJ13),0),IF('&gt;&gt;SCS prices'!$B$2="Public",IFERROR(SUM(#REF!),0),0))</f>
        <v>0</v>
      </c>
      <c r="CK41" s="1816">
        <f>SUM(CK8:CK40)-IF('&gt;&gt;SCS prices'!$B$2="Confidential",IFERROR(SUM(CK8:CK13),0),IF('&gt;&gt;SCS prices'!$B$2="Public",IFERROR(SUM(#REF!),0),0))</f>
        <v>0</v>
      </c>
      <c r="CL41" s="1816">
        <f>SUM(CL8:CL40)-IF('&gt;&gt;SCS prices'!$B$2="Confidential",IFERROR(SUM(CL8:CL13),0),IF('&gt;&gt;SCS prices'!$B$2="Public",IFERROR(SUM(#REF!),0),0))</f>
        <v>0</v>
      </c>
      <c r="CM41" s="1816">
        <f>SUM(CM8:CM40)-IF('&gt;&gt;SCS prices'!$B$2="Confidential",IFERROR(SUM(CM8:CM13),0),IF('&gt;&gt;SCS prices'!$B$2="Public",IFERROR(SUM(#REF!),0),0))</f>
        <v>0</v>
      </c>
      <c r="CN41" s="1174"/>
      <c r="CO41" s="1817">
        <f>SUM(CO8:CO40)-IF('&gt;&gt;SCS prices'!$B$2="Confidential",IFERROR(SUM(CO8:CO13),0),IF('&gt;&gt;SCS prices'!$B$2="Public",IFERROR(SUM(#REF!),0),0))</f>
        <v>9589122.4505770653</v>
      </c>
      <c r="CP41" s="1817">
        <f>SUM(CP8:CP40)-IF('&gt;&gt;SCS prices'!$B$2="Confidential",IFERROR(SUM(CP8:CP13),0),IF('&gt;&gt;SCS prices'!$B$2="Public",IFERROR(SUM(#REF!),0),0))</f>
        <v>0</v>
      </c>
      <c r="CQ41" s="1817">
        <f>SUM(CQ8:CQ40)-IF('&gt;&gt;SCS prices'!$B$2="Confidential",IFERROR(SUM(CQ8:CQ13),0),IF('&gt;&gt;SCS prices'!$B$2="Public",IFERROR(SUM(#REF!),0),0))</f>
        <v>0</v>
      </c>
      <c r="CR41" s="1817">
        <f>SUM(CR8:CR40)-IF('&gt;&gt;SCS prices'!$B$2="Confidential",IFERROR(SUM(CR8:CR13),0),IF('&gt;&gt;SCS prices'!$B$2="Public",IFERROR(SUM(#REF!),0),0))</f>
        <v>0</v>
      </c>
      <c r="CS41" s="1817">
        <f>SUM(CS8:CS40)-IF('&gt;&gt;SCS prices'!$B$2="Confidential",IFERROR(SUM(CS8:CS13),0),IF('&gt;&gt;SCS prices'!$B$2="Public",IFERROR(SUM(#REF!),0),0))</f>
        <v>0</v>
      </c>
      <c r="CT41" s="1817">
        <f>SUM(CT8:CT40)-IF('&gt;&gt;SCS prices'!$B$2="Confidential",IFERROR(SUM(CT8:CT13),0),IF('&gt;&gt;SCS prices'!$B$2="Public",IFERROR(SUM(#REF!),0),0))</f>
        <v>0</v>
      </c>
      <c r="CU41" s="1817">
        <f>SUM(CU8:CU40)-IF('&gt;&gt;SCS prices'!$B$2="Confidential",IFERROR(SUM(CU8:CU13),0),IF('&gt;&gt;SCS prices'!$B$2="Public",IFERROR(SUM(#REF!),0),0))</f>
        <v>0</v>
      </c>
      <c r="CV41" s="1817">
        <f>SUM(CV8:CV40)-IF('&gt;&gt;SCS prices'!$B$2="Confidential",IFERROR(SUM(CV8:CV13),0),IF('&gt;&gt;SCS prices'!$B$2="Public",IFERROR(SUM(#REF!),0),0))</f>
        <v>0</v>
      </c>
      <c r="CW41" s="1817">
        <f>SUM(CW8:CW40)-IF('&gt;&gt;SCS prices'!$B$2="Confidential",IFERROR(SUM(CW8:CW13),0),IF('&gt;&gt;SCS prices'!$B$2="Public",IFERROR(SUM(#REF!),0),0))</f>
        <v>0</v>
      </c>
      <c r="CX41" s="1817">
        <f>SUM(CX8:CX40)-IF('&gt;&gt;SCS prices'!$B$2="Confidential",IFERROR(SUM(CX8:CX13),0),IF('&gt;&gt;SCS prices'!$B$2="Public",IFERROR(SUM(#REF!),0),0))</f>
        <v>0</v>
      </c>
      <c r="CY41" s="1817">
        <f>SUM(CY8:CY40)-IF('&gt;&gt;SCS prices'!$B$2="Confidential",IFERROR(SUM(CY8:CY13),0),IF('&gt;&gt;SCS prices'!$B$2="Public",IFERROR(SUM(#REF!),0),0))</f>
        <v>0</v>
      </c>
      <c r="CZ41" s="1817">
        <f>SUM(CZ8:CZ40)-IF('&gt;&gt;SCS prices'!$B$2="Confidential",IFERROR(SUM(CZ8:CZ13),0),IF('&gt;&gt;SCS prices'!$B$2="Public",IFERROR(SUM(#REF!),0),0))</f>
        <v>0</v>
      </c>
      <c r="DA41" s="1817">
        <f>SUM(DA8:DA40)-IF('&gt;&gt;SCS prices'!$B$2="Confidential",IFERROR(SUM(DA8:DA13),0),IF('&gt;&gt;SCS prices'!$B$2="Public",IFERROR(SUM(#REF!),0),0))</f>
        <v>0</v>
      </c>
      <c r="DB41" s="1817">
        <f>SUM(DB8:DB40)-IF('&gt;&gt;SCS prices'!$B$2="Confidential",IFERROR(SUM(DB8:DB13),0),IF('&gt;&gt;SCS prices'!$B$2="Public",IFERROR(SUM(#REF!),0),0))</f>
        <v>0</v>
      </c>
      <c r="DC41" s="1817">
        <f>SUM(DC8:DC40)-IF('&gt;&gt;SCS prices'!$B$2="Confidential",IFERROR(SUM(DC8:DC13),0),IF('&gt;&gt;SCS prices'!$B$2="Public",IFERROR(SUM(#REF!),0),0))</f>
        <v>0</v>
      </c>
      <c r="DD41" s="1817">
        <f>SUM(DD8:DD40)-IF('&gt;&gt;SCS prices'!$B$2="Confidential",IFERROR(SUM(DD8:DD13),0),IF('&gt;&gt;SCS prices'!$B$2="Public",IFERROR(SUM(#REF!),0),0))</f>
        <v>0</v>
      </c>
      <c r="DE41" s="1817">
        <f>SUM(DE8:DE40)-IF('&gt;&gt;SCS prices'!$B$2="Confidential",IFERROR(SUM(DE8:DE13),0),IF('&gt;&gt;SCS prices'!$B$2="Public",IFERROR(SUM(#REF!),0),0))</f>
        <v>0</v>
      </c>
      <c r="DF41" s="1817">
        <f>SUM(DF8:DF40)-IF('&gt;&gt;SCS prices'!$B$2="Confidential",IFERROR(SUM(DF8:DF13),0),IF('&gt;&gt;SCS prices'!$B$2="Public",IFERROR(SUM(#REF!),0),0))</f>
        <v>0</v>
      </c>
      <c r="DG41" s="1817">
        <f>SUM(DG8:DG40)-IF('&gt;&gt;SCS prices'!$B$2="Confidential",IFERROR(SUM(DG8:DG13),0),IF('&gt;&gt;SCS prices'!$B$2="Public",IFERROR(SUM(#REF!),0),0))</f>
        <v>0</v>
      </c>
      <c r="DH41" s="1817">
        <f>SUM(DH8:DH40)-IF('&gt;&gt;SCS prices'!$B$2="Confidential",IFERROR(SUM(DH8:DH13),0),IF('&gt;&gt;SCS prices'!$B$2="Public",IFERROR(SUM(#REF!),0),0))</f>
        <v>124086999.54942293</v>
      </c>
      <c r="DI41" s="1817">
        <f>SUM(DI8:DI40)-IF('&gt;&gt;SCS prices'!$B$2="Confidential",IFERROR(SUM(DI8:DI13),0),IF('&gt;&gt;SCS prices'!$B$2="Public",IFERROR(SUM(#REF!),0),0))</f>
        <v>0</v>
      </c>
      <c r="DJ41" s="1817">
        <f>SUM(DJ8:DJ40)-IF('&gt;&gt;SCS prices'!$B$2="Confidential",IFERROR(SUM(DJ8:DJ13),0),IF('&gt;&gt;SCS prices'!$B$2="Public",IFERROR(SUM(#REF!),0),0))</f>
        <v>0</v>
      </c>
      <c r="DK41" s="1817">
        <f>SUM(DK8:DK40)-IF('&gt;&gt;SCS prices'!$B$2="Confidential",IFERROR(SUM(DK8:DK13),0),IF('&gt;&gt;SCS prices'!$B$2="Public",IFERROR(SUM(#REF!),0),0))</f>
        <v>0</v>
      </c>
      <c r="DL41" s="1817">
        <f>SUM(DL8:DL40)-IF('&gt;&gt;SCS prices'!$B$2="Confidential",IFERROR(SUM(DL8:DL13),0),IF('&gt;&gt;SCS prices'!$B$2="Public",IFERROR(SUM(#REF!),0),0))</f>
        <v>0</v>
      </c>
      <c r="DM41" s="1817">
        <f>SUM(DM8:DM40)-IF('&gt;&gt;SCS prices'!$B$2="Confidential",IFERROR(SUM(DM8:DM13),0),IF('&gt;&gt;SCS prices'!$B$2="Public",IFERROR(SUM(#REF!),0),0))</f>
        <v>0</v>
      </c>
      <c r="DN41" s="1817">
        <f>SUM(DN8:DN40)-IF('&gt;&gt;SCS prices'!$B$2="Confidential",IFERROR(SUM(DN8:DN13),0),IF('&gt;&gt;SCS prices'!$B$2="Public",IFERROR(SUM(#REF!),0),0))</f>
        <v>0</v>
      </c>
      <c r="DO41" s="1817">
        <f>SUM(DO8:DO40)-IF('&gt;&gt;SCS prices'!$B$2="Confidential",IFERROR(SUM(DO8:DO13),0),IF('&gt;&gt;SCS prices'!$B$2="Public",IFERROR(SUM(#REF!),0),0))</f>
        <v>133676122.00000001</v>
      </c>
      <c r="DQ41" s="1817">
        <f>SUM(DQ8:DQ40)-IF('&gt;&gt;SCS prices'!$B$2="Confidential",IFERROR(SUM(DQ8:DQ13),0),IF('&gt;&gt;SCS prices'!$B$2="Public",IFERROR(SUM(#REF!),0),0))</f>
        <v>10604843.861662516</v>
      </c>
      <c r="DR41" s="1817">
        <f>SUM(DR8:DR40)-IF('&gt;&gt;SCS prices'!$B$2="Confidential",IFERROR(SUM(DR8:DR13),0),IF('&gt;&gt;SCS prices'!$B$2="Public",IFERROR(SUM(#REF!),0),0))</f>
        <v>0</v>
      </c>
      <c r="DS41" s="1817">
        <f>SUM(DS8:DS40)-IF('&gt;&gt;SCS prices'!$B$2="Confidential",IFERROR(SUM(DS8:DS13),0),IF('&gt;&gt;SCS prices'!$B$2="Public",IFERROR(SUM(#REF!),0),0))</f>
        <v>0</v>
      </c>
      <c r="DT41" s="1817">
        <f>SUM(DT8:DT40)-IF('&gt;&gt;SCS prices'!$B$2="Confidential",IFERROR(SUM(DT8:DT13),0),IF('&gt;&gt;SCS prices'!$B$2="Public",IFERROR(SUM(#REF!),0),0))</f>
        <v>0</v>
      </c>
      <c r="DU41" s="1817">
        <f>SUM(DU8:DU40)-IF('&gt;&gt;SCS prices'!$B$2="Confidential",IFERROR(SUM(DU8:DU13),0),IF('&gt;&gt;SCS prices'!$B$2="Public",IFERROR(SUM(#REF!),0),0))</f>
        <v>0</v>
      </c>
      <c r="DV41" s="1817">
        <f>SUM(DV8:DV40)-IF('&gt;&gt;SCS prices'!$B$2="Confidential",IFERROR(SUM(DV8:DV13),0),IF('&gt;&gt;SCS prices'!$B$2="Public",IFERROR(SUM(#REF!),0),0))</f>
        <v>0</v>
      </c>
      <c r="DW41" s="1817">
        <f>SUM(DW8:DW40)-IF('&gt;&gt;SCS prices'!$B$2="Confidential",IFERROR(SUM(DW8:DW13),0),IF('&gt;&gt;SCS prices'!$B$2="Public",IFERROR(SUM(#REF!),0),0))</f>
        <v>0</v>
      </c>
      <c r="DX41" s="1817">
        <f>SUM(DX8:DX40)-IF('&gt;&gt;SCS prices'!$B$2="Confidential",IFERROR(SUM(DX8:DX13),0),IF('&gt;&gt;SCS prices'!$B$2="Public",IFERROR(SUM(#REF!),0),0))</f>
        <v>0</v>
      </c>
      <c r="DY41" s="1817">
        <f>SUM(DY8:DY40)-IF('&gt;&gt;SCS prices'!$B$2="Confidential",IFERROR(SUM(DY8:DY13),0),IF('&gt;&gt;SCS prices'!$B$2="Public",IFERROR(SUM(#REF!),0),0))</f>
        <v>0</v>
      </c>
      <c r="DZ41" s="1817">
        <f>SUM(DZ8:DZ40)-IF('&gt;&gt;SCS prices'!$B$2="Confidential",IFERROR(SUM(DZ8:DZ13),0),IF('&gt;&gt;SCS prices'!$B$2="Public",IFERROR(SUM(#REF!),0),0))</f>
        <v>0</v>
      </c>
      <c r="EA41" s="1817">
        <f>SUM(EA8:EA40)-IF('&gt;&gt;SCS prices'!$B$2="Confidential",IFERROR(SUM(EA8:EA13),0),IF('&gt;&gt;SCS prices'!$B$2="Public",IFERROR(SUM(#REF!),0),0))</f>
        <v>0</v>
      </c>
      <c r="EB41" s="1817">
        <f>SUM(EB8:EB40)-IF('&gt;&gt;SCS prices'!$B$2="Confidential",IFERROR(SUM(EB8:EB13),0),IF('&gt;&gt;SCS prices'!$B$2="Public",IFERROR(SUM(#REF!),0),0))</f>
        <v>0</v>
      </c>
      <c r="EC41" s="1817">
        <f>SUM(EC8:EC40)-IF('&gt;&gt;SCS prices'!$B$2="Confidential",IFERROR(SUM(EC8:EC13),0),IF('&gt;&gt;SCS prices'!$B$2="Public",IFERROR(SUM(#REF!),0),0))</f>
        <v>0</v>
      </c>
      <c r="ED41" s="1817">
        <f>SUM(ED8:ED40)-IF('&gt;&gt;SCS prices'!$B$2="Confidential",IFERROR(SUM(ED8:ED13),0),IF('&gt;&gt;SCS prices'!$B$2="Public",IFERROR(SUM(#REF!),0),0))</f>
        <v>0</v>
      </c>
      <c r="EE41" s="1817">
        <f>SUM(EE8:EE40)-IF('&gt;&gt;SCS prices'!$B$2="Confidential",IFERROR(SUM(EE8:EE13),0),IF('&gt;&gt;SCS prices'!$B$2="Public",IFERROR(SUM(#REF!),0),0))</f>
        <v>0</v>
      </c>
      <c r="EF41" s="1817">
        <f>SUM(EF8:EF40)-IF('&gt;&gt;SCS prices'!$B$2="Confidential",IFERROR(SUM(EF8:EF13),0),IF('&gt;&gt;SCS prices'!$B$2="Public",IFERROR(SUM(#REF!),0),0))</f>
        <v>0</v>
      </c>
      <c r="EG41" s="1817">
        <f>SUM(EG8:EG40)-IF('&gt;&gt;SCS prices'!$B$2="Confidential",IFERROR(SUM(EG8:EG13),0),IF('&gt;&gt;SCS prices'!$B$2="Public",IFERROR(SUM(#REF!),0),0))</f>
        <v>0</v>
      </c>
      <c r="EH41" s="1817">
        <f>SUM(EH8:EH40)-IF('&gt;&gt;SCS prices'!$B$2="Confidential",IFERROR(SUM(EH8:EH13),0),IF('&gt;&gt;SCS prices'!$B$2="Public",IFERROR(SUM(#REF!),0),0))</f>
        <v>0</v>
      </c>
      <c r="EI41" s="1817">
        <f>SUM(EI8:EI40)-IF('&gt;&gt;SCS prices'!$B$2="Confidential",IFERROR(SUM(EI8:EI13),0),IF('&gt;&gt;SCS prices'!$B$2="Public",IFERROR(SUM(#REF!),0),0))</f>
        <v>0</v>
      </c>
      <c r="EJ41" s="1817">
        <f>SUM(EJ8:EJ40)-IF('&gt;&gt;SCS prices'!$B$2="Confidential",IFERROR(SUM(EJ8:EJ13),0),IF('&gt;&gt;SCS prices'!$B$2="Public",IFERROR(SUM(#REF!),0),0))</f>
        <v>134909216.77099815</v>
      </c>
      <c r="EK41" s="1817">
        <f>SUM(EK8:EK40)-IF('&gt;&gt;SCS prices'!$B$2="Confidential",IFERROR(SUM(EK8:EK13),0),IF('&gt;&gt;SCS prices'!$B$2="Public",IFERROR(SUM(#REF!),0),0))</f>
        <v>0</v>
      </c>
      <c r="EL41" s="1817">
        <f>SUM(EL8:EL40)-IF('&gt;&gt;SCS prices'!$B$2="Confidential",IFERROR(SUM(EL8:EL13),0),IF('&gt;&gt;SCS prices'!$B$2="Public",IFERROR(SUM(#REF!),0),0))</f>
        <v>0</v>
      </c>
      <c r="EM41" s="1817">
        <f>SUM(EM8:EM40)-IF('&gt;&gt;SCS prices'!$B$2="Confidential",IFERROR(SUM(EM8:EM13),0),IF('&gt;&gt;SCS prices'!$B$2="Public",IFERROR(SUM(#REF!),0),0))</f>
        <v>0</v>
      </c>
      <c r="EN41" s="1817">
        <f>SUM(EN8:EN40)-IF('&gt;&gt;SCS prices'!$B$2="Confidential",IFERROR(SUM(EN8:EN13),0),IF('&gt;&gt;SCS prices'!$B$2="Public",IFERROR(SUM(#REF!),0),0))</f>
        <v>0</v>
      </c>
      <c r="EO41" s="1817">
        <f>SUM(EO8:EO40)-IF('&gt;&gt;SCS prices'!$B$2="Confidential",IFERROR(SUM(EO8:EO13),0),IF('&gt;&gt;SCS prices'!$B$2="Public",IFERROR(SUM(#REF!),0),0))</f>
        <v>0</v>
      </c>
      <c r="EP41" s="1817">
        <f>SUM(EP8:EP40)-IF('&gt;&gt;SCS prices'!$B$2="Confidential",IFERROR(SUM(EP8:EP13),0),IF('&gt;&gt;SCS prices'!$B$2="Public",IFERROR(SUM(#REF!),0),0))</f>
        <v>0</v>
      </c>
      <c r="EQ41" s="1817">
        <f>SUM(EQ8:EQ40)-IF('&gt;&gt;SCS prices'!$B$2="Confidential",IFERROR(SUM(EQ8:EQ13),0),IF('&gt;&gt;SCS prices'!$B$2="Public",IFERROR(SUM(#REF!),0),0))</f>
        <v>145514060.63266066</v>
      </c>
    </row>
    <row r="42" spans="1:147">
      <c r="CO42" s="1219">
        <f>VLOOKUP('Model update'!$B$6,'Model update'!$I$16:$J$20,2,FALSE)</f>
        <v>365</v>
      </c>
      <c r="CP42" s="1095">
        <f>$CO42</f>
        <v>365</v>
      </c>
      <c r="CQ42" s="1095">
        <f>$CO42</f>
        <v>365</v>
      </c>
      <c r="CR42" s="1095">
        <f>$CO42</f>
        <v>365</v>
      </c>
      <c r="CS42" s="1095">
        <f>$CO42</f>
        <v>365</v>
      </c>
      <c r="CT42" s="1095">
        <f>$CO42</f>
        <v>365</v>
      </c>
      <c r="CU42" s="1208">
        <f>$CO42/1000000</f>
        <v>3.6499999999999998E-4</v>
      </c>
      <c r="CV42" s="1208">
        <f>$CO42/1000000</f>
        <v>3.6499999999999998E-4</v>
      </c>
      <c r="CW42" s="1095">
        <f>$CO42</f>
        <v>365</v>
      </c>
      <c r="CX42" s="1207">
        <v>12</v>
      </c>
      <c r="CY42" s="1207">
        <v>1</v>
      </c>
      <c r="CZ42" s="1207">
        <v>1</v>
      </c>
      <c r="DA42" s="1207">
        <v>1</v>
      </c>
      <c r="DB42" s="1207">
        <v>1</v>
      </c>
      <c r="DC42" s="1207">
        <v>1</v>
      </c>
      <c r="DD42" s="1207">
        <v>1</v>
      </c>
      <c r="DE42" s="1207">
        <v>1</v>
      </c>
      <c r="DF42" s="1207">
        <v>1</v>
      </c>
      <c r="DG42" s="1207">
        <v>1</v>
      </c>
      <c r="DH42" s="1207">
        <v>1</v>
      </c>
      <c r="DI42" s="1207">
        <v>1</v>
      </c>
      <c r="DJ42" s="1207">
        <v>1</v>
      </c>
      <c r="DK42" s="1207">
        <v>1</v>
      </c>
      <c r="DL42" s="1207">
        <v>1</v>
      </c>
      <c r="DM42" s="1207">
        <v>1</v>
      </c>
      <c r="DN42" s="1207">
        <v>1</v>
      </c>
      <c r="DQ42" s="1219">
        <f>VLOOKUP('Model update'!$B$6,'Model update'!$I$16:$J$20,2,FALSE)</f>
        <v>365</v>
      </c>
      <c r="DR42" s="1095">
        <f>$CO42</f>
        <v>365</v>
      </c>
      <c r="DS42" s="1095">
        <f>$CO42</f>
        <v>365</v>
      </c>
      <c r="DT42" s="1095">
        <f>$CO42</f>
        <v>365</v>
      </c>
      <c r="DU42" s="1095">
        <f>$CO42</f>
        <v>365</v>
      </c>
      <c r="DV42" s="1095">
        <f>$CO42</f>
        <v>365</v>
      </c>
      <c r="DW42" s="1208">
        <f>$CO42/1000000</f>
        <v>3.6499999999999998E-4</v>
      </c>
      <c r="DX42" s="1208">
        <f>$CO42/1000000</f>
        <v>3.6499999999999998E-4</v>
      </c>
      <c r="DY42" s="1095">
        <f>$CO42</f>
        <v>365</v>
      </c>
      <c r="DZ42" s="1207">
        <v>12</v>
      </c>
      <c r="EA42" s="1207">
        <v>1</v>
      </c>
      <c r="EB42" s="1207">
        <v>1</v>
      </c>
      <c r="EC42" s="1207">
        <v>1</v>
      </c>
      <c r="ED42" s="1207">
        <v>1</v>
      </c>
      <c r="EE42" s="1207">
        <v>1</v>
      </c>
      <c r="EF42" s="1207">
        <v>1</v>
      </c>
      <c r="EG42" s="1207">
        <v>1</v>
      </c>
      <c r="EH42" s="1207">
        <v>1</v>
      </c>
      <c r="EI42" s="1207">
        <v>1</v>
      </c>
      <c r="EJ42" s="1207">
        <v>1</v>
      </c>
      <c r="EK42" s="1207">
        <v>1</v>
      </c>
      <c r="EL42" s="1207">
        <v>1</v>
      </c>
      <c r="EM42" s="1207">
        <v>1</v>
      </c>
      <c r="EN42" s="1207">
        <v>1</v>
      </c>
      <c r="EO42" s="1207">
        <v>1</v>
      </c>
      <c r="EP42" s="1207">
        <v>1</v>
      </c>
    </row>
    <row r="44" spans="1:147">
      <c r="K44" s="1095">
        <f t="shared" ref="K44:AJ44" si="35">COUNTA(K8:K40)</f>
        <v>24</v>
      </c>
      <c r="L44" s="1095">
        <f t="shared" si="35"/>
        <v>0</v>
      </c>
      <c r="M44" s="1095">
        <f t="shared" si="35"/>
        <v>0</v>
      </c>
      <c r="N44" s="1095">
        <f t="shared" si="35"/>
        <v>0</v>
      </c>
      <c r="O44" s="1095">
        <f t="shared" si="35"/>
        <v>0</v>
      </c>
      <c r="P44" s="1095">
        <f t="shared" si="35"/>
        <v>0</v>
      </c>
      <c r="Q44" s="1095">
        <f t="shared" si="35"/>
        <v>0</v>
      </c>
      <c r="R44" s="1095">
        <f t="shared" si="35"/>
        <v>0</v>
      </c>
      <c r="S44" s="1095">
        <f t="shared" si="35"/>
        <v>0</v>
      </c>
      <c r="T44" s="1095">
        <f t="shared" si="35"/>
        <v>0</v>
      </c>
      <c r="U44" s="1095">
        <f t="shared" si="35"/>
        <v>6</v>
      </c>
      <c r="V44" s="1095">
        <f t="shared" si="35"/>
        <v>0</v>
      </c>
      <c r="W44" s="1095">
        <f t="shared" si="35"/>
        <v>0</v>
      </c>
      <c r="X44" s="1095">
        <f t="shared" si="35"/>
        <v>0</v>
      </c>
      <c r="Y44" s="1095">
        <f t="shared" si="35"/>
        <v>0</v>
      </c>
      <c r="Z44" s="1095">
        <f t="shared" si="35"/>
        <v>0</v>
      </c>
      <c r="AA44" s="1095">
        <f t="shared" si="35"/>
        <v>0</v>
      </c>
      <c r="AB44" s="1095">
        <f t="shared" si="35"/>
        <v>0</v>
      </c>
      <c r="AC44" s="1095">
        <f t="shared" si="35"/>
        <v>0</v>
      </c>
      <c r="AD44" s="1095">
        <f t="shared" si="35"/>
        <v>28</v>
      </c>
      <c r="AE44" s="1095">
        <f t="shared" si="35"/>
        <v>0</v>
      </c>
      <c r="AF44" s="1095">
        <f t="shared" si="35"/>
        <v>0</v>
      </c>
      <c r="AG44" s="1095">
        <f t="shared" si="35"/>
        <v>0</v>
      </c>
      <c r="AH44" s="1095">
        <f t="shared" si="35"/>
        <v>0</v>
      </c>
      <c r="AI44" s="1095">
        <f t="shared" si="35"/>
        <v>0</v>
      </c>
      <c r="AJ44" s="1095">
        <f t="shared" si="35"/>
        <v>0</v>
      </c>
      <c r="BN44" s="1095">
        <f t="shared" ref="BN44:CM44" si="36">COUNTA(BN8:BN40)</f>
        <v>28</v>
      </c>
      <c r="BO44" s="1095">
        <f t="shared" si="36"/>
        <v>0</v>
      </c>
      <c r="BP44" s="1095">
        <f t="shared" si="36"/>
        <v>0</v>
      </c>
      <c r="BQ44" s="1095">
        <f t="shared" si="36"/>
        <v>0</v>
      </c>
      <c r="BR44" s="1095">
        <f t="shared" si="36"/>
        <v>0</v>
      </c>
      <c r="BS44" s="1095">
        <f t="shared" si="36"/>
        <v>0</v>
      </c>
      <c r="BT44" s="1095">
        <f t="shared" si="36"/>
        <v>0</v>
      </c>
      <c r="BU44" s="1095">
        <f t="shared" si="36"/>
        <v>0</v>
      </c>
      <c r="BV44" s="1095">
        <f t="shared" si="36"/>
        <v>0</v>
      </c>
      <c r="BW44" s="1095">
        <f t="shared" si="36"/>
        <v>0</v>
      </c>
      <c r="BX44" s="1095">
        <f t="shared" si="36"/>
        <v>0</v>
      </c>
      <c r="BY44" s="1095">
        <f t="shared" si="36"/>
        <v>0</v>
      </c>
      <c r="BZ44" s="1095">
        <f t="shared" si="36"/>
        <v>0</v>
      </c>
      <c r="CA44" s="1095">
        <f t="shared" si="36"/>
        <v>0</v>
      </c>
      <c r="CB44" s="1095">
        <f t="shared" si="36"/>
        <v>0</v>
      </c>
      <c r="CC44" s="1095">
        <f t="shared" si="36"/>
        <v>0</v>
      </c>
      <c r="CD44" s="1095">
        <f t="shared" si="36"/>
        <v>0</v>
      </c>
      <c r="CE44" s="1095">
        <f t="shared" si="36"/>
        <v>0</v>
      </c>
      <c r="CF44" s="1095">
        <f t="shared" si="36"/>
        <v>0</v>
      </c>
      <c r="CG44" s="1095">
        <f t="shared" si="36"/>
        <v>28</v>
      </c>
      <c r="CH44" s="1095">
        <f t="shared" si="36"/>
        <v>0</v>
      </c>
      <c r="CI44" s="1095">
        <f t="shared" si="36"/>
        <v>0</v>
      </c>
      <c r="CJ44" s="1095">
        <f t="shared" si="36"/>
        <v>0</v>
      </c>
      <c r="CK44" s="1095">
        <f t="shared" si="36"/>
        <v>0</v>
      </c>
      <c r="CL44" s="1095">
        <f t="shared" si="36"/>
        <v>0</v>
      </c>
      <c r="CM44" s="1095">
        <f t="shared" si="36"/>
        <v>0</v>
      </c>
    </row>
    <row r="51" spans="11:91" ht="13.8">
      <c r="K51" s="1205" t="e">
        <f>#REF!</f>
        <v>#REF!</v>
      </c>
      <c r="AD51" s="1205" t="e">
        <f>#REF!</f>
        <v>#REF!</v>
      </c>
      <c r="CG51" s="1205" t="e">
        <f>#REF!</f>
        <v>#REF!</v>
      </c>
    </row>
    <row r="52" spans="11:91" ht="13.8">
      <c r="K52" s="1243" t="e">
        <f>#REF!</f>
        <v>#REF!</v>
      </c>
      <c r="L52" s="1095" t="e">
        <f>K52</f>
        <v>#REF!</v>
      </c>
      <c r="M52" s="1095" t="e">
        <f t="shared" ref="M52:AA52" si="37">L52</f>
        <v>#REF!</v>
      </c>
      <c r="N52" s="1095" t="e">
        <f t="shared" si="37"/>
        <v>#REF!</v>
      </c>
      <c r="O52" s="1095" t="e">
        <f t="shared" si="37"/>
        <v>#REF!</v>
      </c>
      <c r="P52" s="1095" t="e">
        <f t="shared" si="37"/>
        <v>#REF!</v>
      </c>
      <c r="Q52" s="1095" t="e">
        <f t="shared" si="37"/>
        <v>#REF!</v>
      </c>
      <c r="R52" s="1095" t="e">
        <f t="shared" si="37"/>
        <v>#REF!</v>
      </c>
      <c r="S52" s="1095" t="e">
        <f t="shared" si="37"/>
        <v>#REF!</v>
      </c>
      <c r="T52" s="1095" t="e">
        <f t="shared" si="37"/>
        <v>#REF!</v>
      </c>
      <c r="U52" s="1095" t="e">
        <f t="shared" si="37"/>
        <v>#REF!</v>
      </c>
      <c r="V52" s="1095" t="e">
        <f t="shared" si="37"/>
        <v>#REF!</v>
      </c>
      <c r="W52" s="1095" t="e">
        <f t="shared" si="37"/>
        <v>#REF!</v>
      </c>
      <c r="X52" s="1095" t="e">
        <f t="shared" si="37"/>
        <v>#REF!</v>
      </c>
      <c r="Y52" s="1095" t="e">
        <f t="shared" si="37"/>
        <v>#REF!</v>
      </c>
      <c r="Z52" s="1095" t="e">
        <f t="shared" si="37"/>
        <v>#REF!</v>
      </c>
      <c r="AA52" s="1095" t="e">
        <f t="shared" si="37"/>
        <v>#REF!</v>
      </c>
      <c r="AB52" s="1095" t="e">
        <f t="shared" ref="AB52" si="38">AA52</f>
        <v>#REF!</v>
      </c>
      <c r="AC52" s="1095" t="e">
        <f t="shared" ref="AC52" si="39">AB52</f>
        <v>#REF!</v>
      </c>
      <c r="AD52" s="1095" t="e">
        <f t="shared" ref="AD52" si="40">AC52</f>
        <v>#REF!</v>
      </c>
      <c r="AE52" s="1095" t="e">
        <f t="shared" ref="AE52" si="41">AD52</f>
        <v>#REF!</v>
      </c>
      <c r="AF52" s="1095" t="e">
        <f t="shared" ref="AF52" si="42">AE52</f>
        <v>#REF!</v>
      </c>
      <c r="AG52" s="1095" t="e">
        <f t="shared" ref="AG52" si="43">AF52</f>
        <v>#REF!</v>
      </c>
      <c r="AH52" s="1095" t="e">
        <f t="shared" ref="AH52" si="44">AG52</f>
        <v>#REF!</v>
      </c>
      <c r="AI52" s="1095" t="e">
        <f t="shared" ref="AI52" si="45">AH52</f>
        <v>#REF!</v>
      </c>
      <c r="AJ52" s="1095" t="e">
        <f t="shared" ref="AJ52" si="46">AI52</f>
        <v>#REF!</v>
      </c>
      <c r="BN52" s="1095" t="e">
        <f t="shared" ref="BN52:CD52" si="47">K52</f>
        <v>#REF!</v>
      </c>
      <c r="BO52" s="1095" t="e">
        <f t="shared" si="47"/>
        <v>#REF!</v>
      </c>
      <c r="BP52" s="1095" t="e">
        <f t="shared" si="47"/>
        <v>#REF!</v>
      </c>
      <c r="BQ52" s="1095" t="e">
        <f t="shared" si="47"/>
        <v>#REF!</v>
      </c>
      <c r="BR52" s="1095" t="e">
        <f t="shared" si="47"/>
        <v>#REF!</v>
      </c>
      <c r="BS52" s="1095" t="e">
        <f t="shared" si="47"/>
        <v>#REF!</v>
      </c>
      <c r="BT52" s="1095" t="e">
        <f t="shared" si="47"/>
        <v>#REF!</v>
      </c>
      <c r="BU52" s="1095" t="e">
        <f t="shared" si="47"/>
        <v>#REF!</v>
      </c>
      <c r="BV52" s="1095" t="e">
        <f t="shared" si="47"/>
        <v>#REF!</v>
      </c>
      <c r="BW52" s="1095" t="e">
        <f t="shared" si="47"/>
        <v>#REF!</v>
      </c>
      <c r="BX52" s="1095" t="e">
        <f t="shared" si="47"/>
        <v>#REF!</v>
      </c>
      <c r="BY52" s="1095" t="e">
        <f t="shared" si="47"/>
        <v>#REF!</v>
      </c>
      <c r="BZ52" s="1095" t="e">
        <f t="shared" si="47"/>
        <v>#REF!</v>
      </c>
      <c r="CA52" s="1095" t="e">
        <f t="shared" si="47"/>
        <v>#REF!</v>
      </c>
      <c r="CB52" s="1095" t="e">
        <f t="shared" si="47"/>
        <v>#REF!</v>
      </c>
      <c r="CC52" s="1095" t="e">
        <f t="shared" si="47"/>
        <v>#REF!</v>
      </c>
      <c r="CD52" s="1095" t="e">
        <f t="shared" si="47"/>
        <v>#REF!</v>
      </c>
      <c r="CE52" s="1095" t="e">
        <f t="shared" ref="CE52:CM52" si="48">AB52</f>
        <v>#REF!</v>
      </c>
      <c r="CF52" s="1095" t="e">
        <f t="shared" si="48"/>
        <v>#REF!</v>
      </c>
      <c r="CG52" s="1095" t="e">
        <f t="shared" si="48"/>
        <v>#REF!</v>
      </c>
      <c r="CH52" s="1095" t="e">
        <f t="shared" si="48"/>
        <v>#REF!</v>
      </c>
      <c r="CI52" s="1095" t="e">
        <f t="shared" si="48"/>
        <v>#REF!</v>
      </c>
      <c r="CJ52" s="1095" t="e">
        <f t="shared" si="48"/>
        <v>#REF!</v>
      </c>
      <c r="CK52" s="1095" t="e">
        <f t="shared" si="48"/>
        <v>#REF!</v>
      </c>
      <c r="CL52" s="1095" t="e">
        <f t="shared" si="48"/>
        <v>#REF!</v>
      </c>
      <c r="CM52" s="1095" t="e">
        <f t="shared" si="48"/>
        <v>#REF!</v>
      </c>
    </row>
  </sheetData>
  <autoFilter ref="A5:DO39" xr:uid="{6EECCB95-3706-4B77-A7E3-17FCECA9A78E}"/>
  <printOptions horizontalCentered="1"/>
  <pageMargins left="0.15748031496062992" right="0.15748031496062992" top="0.39370078740157483" bottom="0.39370078740157483" header="0.11811023622047245" footer="0.11811023622047245"/>
  <pageSetup paperSize="9" scale="33"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2" manualBreakCount="2">
    <brk id="102" max="1048575" man="1"/>
    <brk id="13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FFFF00"/>
    <pageSetUpPr autoPageBreaks="0"/>
  </sheetPr>
  <dimension ref="B1:CM55"/>
  <sheetViews>
    <sheetView zoomScale="70" zoomScaleNormal="70" workbookViewId="0">
      <pane ySplit="7" topLeftCell="A8" activePane="bottomLeft" state="frozen"/>
      <selection pane="bottomLeft" activeCell="A8" sqref="A8"/>
    </sheetView>
  </sheetViews>
  <sheetFormatPr defaultColWidth="9.109375" defaultRowHeight="13.2"/>
  <cols>
    <col min="1" max="1" width="1.88671875" style="1487" customWidth="1"/>
    <col min="2" max="2" width="26.5546875" style="1487" customWidth="1"/>
    <col min="3" max="3" width="25.6640625" style="1487" customWidth="1"/>
    <col min="4" max="4" width="11.33203125" style="1487" bestFit="1" customWidth="1"/>
    <col min="5" max="7" width="11.33203125" style="1487" customWidth="1"/>
    <col min="8" max="8" width="1.6640625" style="1487" customWidth="1"/>
    <col min="9" max="16" width="14.6640625" style="1487" customWidth="1"/>
    <col min="17" max="17" width="11.33203125" style="1487" customWidth="1"/>
    <col min="18" max="18" width="12.44140625" style="1487" customWidth="1"/>
    <col min="19" max="19" width="13.5546875" style="1487" customWidth="1"/>
    <col min="20" max="20" width="11.33203125" style="1487" customWidth="1"/>
    <col min="21" max="21" width="12.33203125" style="1487" customWidth="1"/>
    <col min="22" max="22" width="13.5546875" style="1487" customWidth="1"/>
    <col min="23" max="23" width="14.33203125" style="1487" customWidth="1"/>
    <col min="24" max="27" width="13.33203125" style="1487" customWidth="1"/>
    <col min="28" max="34" width="12.77734375" style="1487" customWidth="1"/>
    <col min="35" max="35" width="1.88671875" style="1487" customWidth="1"/>
    <col min="36" max="36" width="13.109375" style="1487" customWidth="1"/>
    <col min="37" max="42" width="16.33203125" style="1487" customWidth="1"/>
    <col min="43" max="43" width="17.44140625" style="1487" customWidth="1"/>
    <col min="44" max="44" width="14.88671875" style="1487" customWidth="1"/>
    <col min="45" max="45" width="13.6640625" style="1487" customWidth="1"/>
    <col min="46" max="46" width="12.6640625" style="1487" customWidth="1"/>
    <col min="47" max="47" width="13.88671875" style="1487" customWidth="1"/>
    <col min="48" max="48" width="13.6640625" style="1487" customWidth="1"/>
    <col min="49" max="49" width="14.44140625" style="1487" customWidth="1"/>
    <col min="50" max="50" width="15.44140625" style="1487" customWidth="1"/>
    <col min="51" max="54" width="12.44140625" style="1487" customWidth="1"/>
    <col min="55" max="61" width="12.6640625" style="1487" customWidth="1"/>
    <col min="62" max="63" width="1.88671875" style="1487" customWidth="1"/>
    <col min="64" max="89" width="12.109375" style="1487" customWidth="1"/>
    <col min="90" max="90" width="17.109375" style="1487" customWidth="1"/>
    <col min="91" max="91" width="37.88671875" style="1487" customWidth="1"/>
    <col min="92" max="16384" width="9.109375" style="1487"/>
  </cols>
  <sheetData>
    <row r="1" spans="2:91" ht="13.8">
      <c r="B1" s="1485" t="str">
        <f>"Tariff Approval - "&amp;'Model update'!$B$3</f>
        <v>Tariff Approval - Energex</v>
      </c>
      <c r="C1" s="1485"/>
      <c r="D1" s="1485"/>
      <c r="E1" s="1485"/>
      <c r="F1" s="1485"/>
      <c r="G1" s="1485"/>
      <c r="H1" s="1571"/>
      <c r="I1" s="1486"/>
      <c r="J1" s="1486"/>
      <c r="K1" s="1486"/>
      <c r="L1" s="1486"/>
      <c r="M1" s="1486"/>
      <c r="N1" s="1486"/>
      <c r="O1" s="1486"/>
      <c r="P1" s="1486"/>
      <c r="R1" s="1486"/>
    </row>
    <row r="2" spans="2:91" ht="13.8" thickBot="1">
      <c r="H2" s="1570"/>
    </row>
    <row r="3" spans="2:91">
      <c r="B3" s="1488" t="str">
        <f>"COMPARISON OF "&amp;'Model update'!$B$6&amp;" PROPOSED AND INDICATIVE DISTRIBUTION TARIFFS"</f>
        <v>COMPARISON OF 2021-22 PROPOSED AND INDICATIVE DISTRIBUTION TARIFFS</v>
      </c>
      <c r="C3" s="1488"/>
      <c r="D3" s="1488"/>
      <c r="E3" s="1488"/>
      <c r="F3" s="1488"/>
      <c r="G3" s="1488"/>
      <c r="H3" s="1572"/>
      <c r="CL3" s="1489" t="s">
        <v>179</v>
      </c>
    </row>
    <row r="4" spans="2:91" ht="34.5" customHeight="1" thickBot="1">
      <c r="H4" s="1570"/>
      <c r="I4" s="1490" t="str">
        <f>"Proposed DUOS Tariffs (Pt) for "&amp;'Model update'!$B$7</f>
        <v>Proposed DUOS Tariffs (Pt) for 2021-22</v>
      </c>
      <c r="J4" s="1490"/>
      <c r="K4" s="1490"/>
      <c r="L4" s="1490"/>
      <c r="M4" s="1490"/>
      <c r="N4" s="1490"/>
      <c r="O4" s="1490"/>
      <c r="P4" s="1490"/>
      <c r="Q4" s="1491"/>
      <c r="R4" s="1491"/>
      <c r="S4" s="1491"/>
      <c r="T4" s="1751"/>
      <c r="U4" s="1751"/>
      <c r="V4" s="1751"/>
      <c r="W4" s="1751"/>
      <c r="X4" s="1752"/>
      <c r="Y4" s="1752"/>
      <c r="Z4" s="1752"/>
      <c r="AA4" s="1752"/>
      <c r="AB4" s="1751"/>
      <c r="AC4" s="1751"/>
      <c r="AD4" s="1751"/>
      <c r="AE4" s="1751"/>
      <c r="AF4" s="1751"/>
      <c r="AG4" s="1751"/>
      <c r="AH4" s="1751"/>
      <c r="AJ4" s="1490" t="str">
        <f>"Indicative tariffs for "&amp;'Model update'!$B$8</f>
        <v>Indicative tariffs for 2020-21</v>
      </c>
      <c r="AK4" s="1490"/>
      <c r="AL4" s="1490"/>
      <c r="AM4" s="1490"/>
      <c r="AN4" s="1490"/>
      <c r="AO4" s="1490"/>
      <c r="AP4" s="1490"/>
      <c r="AQ4" s="1490"/>
      <c r="AR4" s="1491"/>
      <c r="AS4" s="1491"/>
      <c r="AT4" s="1491"/>
      <c r="BL4" s="1490" t="str">
        <f>"Percentage difference between proposed "&amp;'Model update'!$B$6&amp;" tariffs and indicative tariffs in the Indicative Pricing Schedule"</f>
        <v>Percentage difference between proposed 2021-22 tariffs and indicative tariffs in the Indicative Pricing Schedule</v>
      </c>
      <c r="BM4" s="1491"/>
      <c r="BN4" s="1491"/>
      <c r="BO4" s="1491"/>
      <c r="BP4" s="1491"/>
      <c r="BQ4" s="1491"/>
      <c r="BR4" s="1491"/>
      <c r="BS4" s="1491"/>
      <c r="BT4" s="1491"/>
      <c r="BU4" s="1491"/>
      <c r="CL4" s="1492">
        <v>0.15</v>
      </c>
    </row>
    <row r="5" spans="2:91" ht="52.8">
      <c r="B5" s="1493" t="str">
        <f>Prop2021_DUOSTariffs!B5</f>
        <v>Proposed tariff</v>
      </c>
      <c r="C5" s="1494" t="str">
        <f>Prop2021_DUOSTariffs!C5</f>
        <v>Existing tariff</v>
      </c>
      <c r="D5" s="1495" t="str">
        <f>Prop2021_DUOSTariffs!D5</f>
        <v>Tariff Class</v>
      </c>
      <c r="E5" s="1495" t="str">
        <f>Prop2021_DUOSTariffs!E5</f>
        <v>Customer class</v>
      </c>
      <c r="F5" s="1494" t="str">
        <f>Prop2021_DUOSTariffs!G5</f>
        <v>Tariff Class/Tariff description</v>
      </c>
      <c r="G5" s="1494" t="str">
        <f>Prop2021_DUOSTariffs!H5</f>
        <v>Category</v>
      </c>
      <c r="H5" s="1570"/>
      <c r="I5" s="1498" t="str">
        <f>Prop2021_DUOSTariffs!K5</f>
        <v>Fixed Charge</v>
      </c>
      <c r="J5" s="1497" t="str">
        <f>Prop2021_DUOSTariffs!L5</f>
        <v>Band1 Charge</v>
      </c>
      <c r="K5" s="1497" t="str">
        <f>Prop2021_DUOSTariffs!M5</f>
        <v>Band2 Charge</v>
      </c>
      <c r="L5" s="1497" t="str">
        <f>Prop2021_DUOSTariffs!N5</f>
        <v>Band3 Charge</v>
      </c>
      <c r="M5" s="1497" t="str">
        <f>Prop2021_DUOSTariffs!O5</f>
        <v>Band4 Charge</v>
      </c>
      <c r="N5" s="1497" t="str">
        <f>Prop2021_DUOSTariffs!P5</f>
        <v>Band5 Charge</v>
      </c>
      <c r="O5" s="1497" t="str">
        <f>Prop2021_DUOSTariffs!Q5</f>
        <v>CAV Charge</v>
      </c>
      <c r="P5" s="1498" t="str">
        <f>Prop2021_DUOSTariffs!R5</f>
        <v>NCCAV Charge</v>
      </c>
      <c r="Q5" s="1497" t="str">
        <f>Prop2021_DUOSTariffs!S5</f>
        <v>Connection Unit Charge</v>
      </c>
      <c r="R5" s="1497" t="str">
        <f>Prop2021_DUOSTariffs!T5</f>
        <v>Capacity Charge</v>
      </c>
      <c r="S5" s="1497" t="str">
        <f>Prop2021_DUOSTariffs!U5</f>
        <v>Demand Charge kVA</v>
      </c>
      <c r="T5" s="1497" t="str">
        <f>Prop2021_DUOSTariffs!V5</f>
        <v>Peak Demand Charge kVA</v>
      </c>
      <c r="U5" s="1497" t="str">
        <f>Prop2021_DUOSTariffs!W5</f>
        <v>Excess Demand Charge</v>
      </c>
      <c r="V5" s="1497" t="str">
        <f>Prop2021_DUOSTariffs!X5</f>
        <v>Demand Charge kW</v>
      </c>
      <c r="W5" s="1497" t="str">
        <f>Prop2021_DUOSTariffs!Y5</f>
        <v>Peak Demand Charge kW</v>
      </c>
      <c r="X5" s="1498" t="str">
        <f>Prop2021_DUOSTariffs!Z5</f>
        <v>Off Peak Demand Charge kW</v>
      </c>
      <c r="Y5" s="1497" t="str">
        <f>Prop2021_DUOSTariffs!AA5</f>
        <v xml:space="preserve"> Location
</v>
      </c>
      <c r="Z5" s="1497" t="str">
        <f>Prop2021_DUOSTariffs!AB5</f>
        <v>General Charge</v>
      </c>
      <c r="AA5" s="1497" t="str">
        <f>Prop2021_DUOSTariffs!AC5</f>
        <v>Common</v>
      </c>
      <c r="AB5" s="1497" t="str">
        <f>Prop2021_DUOSTariffs!AD5</f>
        <v>Volume Charge</v>
      </c>
      <c r="AC5" s="1497" t="str">
        <f>Prop2021_DUOSTariffs!AE5</f>
        <v>Volume Peak Charge</v>
      </c>
      <c r="AD5" s="1497" t="str">
        <f>Prop2021_DUOSTariffs!AF5</f>
        <v>Volume Off Peak Charge</v>
      </c>
      <c r="AE5" s="1497" t="str">
        <f>Prop2021_DUOSTariffs!AG5</f>
        <v>Volume Shoulder Charge</v>
      </c>
      <c r="AF5" s="1497" t="str">
        <f>Prop2021_DUOSTariffs!AH5</f>
        <v>Volume Evening Charge</v>
      </c>
      <c r="AG5" s="1497" t="str">
        <f>Prop2021_DUOSTariffs!AI5</f>
        <v>Volume Overnight Charge</v>
      </c>
      <c r="AH5" s="1499" t="str">
        <f>Prop2021_DUOSTariffs!AJ5</f>
        <v>Volume Day Charge</v>
      </c>
      <c r="AJ5" s="1496" t="str">
        <f t="shared" ref="AJ5:AS7" si="0">I5</f>
        <v>Fixed Charge</v>
      </c>
      <c r="AK5" s="1498" t="str">
        <f t="shared" si="0"/>
        <v>Band1 Charge</v>
      </c>
      <c r="AL5" s="1497" t="str">
        <f t="shared" si="0"/>
        <v>Band2 Charge</v>
      </c>
      <c r="AM5" s="1497" t="str">
        <f t="shared" si="0"/>
        <v>Band3 Charge</v>
      </c>
      <c r="AN5" s="1498" t="str">
        <f t="shared" si="0"/>
        <v>Band4 Charge</v>
      </c>
      <c r="AO5" s="1497" t="str">
        <f t="shared" si="0"/>
        <v>Band5 Charge</v>
      </c>
      <c r="AP5" s="1497" t="str">
        <f t="shared" si="0"/>
        <v>CAV Charge</v>
      </c>
      <c r="AQ5" s="1498" t="str">
        <f t="shared" si="0"/>
        <v>NCCAV Charge</v>
      </c>
      <c r="AR5" s="1497" t="str">
        <f t="shared" si="0"/>
        <v>Connection Unit Charge</v>
      </c>
      <c r="AS5" s="1497" t="str">
        <f t="shared" si="0"/>
        <v>Capacity Charge</v>
      </c>
      <c r="AT5" s="1497" t="str">
        <f t="shared" ref="AT5:BC7" si="1">S5</f>
        <v>Demand Charge kVA</v>
      </c>
      <c r="AU5" s="1497" t="str">
        <f t="shared" si="1"/>
        <v>Peak Demand Charge kVA</v>
      </c>
      <c r="AV5" s="1497" t="str">
        <f t="shared" si="1"/>
        <v>Excess Demand Charge</v>
      </c>
      <c r="AW5" s="1497" t="str">
        <f t="shared" si="1"/>
        <v>Demand Charge kW</v>
      </c>
      <c r="AX5" s="1497" t="str">
        <f t="shared" si="1"/>
        <v>Peak Demand Charge kW</v>
      </c>
      <c r="AY5" s="1497" t="str">
        <f t="shared" si="1"/>
        <v>Off Peak Demand Charge kW</v>
      </c>
      <c r="AZ5" s="1497" t="str">
        <f t="shared" si="1"/>
        <v xml:space="preserve"> Location
</v>
      </c>
      <c r="BA5" s="1497" t="str">
        <f t="shared" si="1"/>
        <v>General Charge</v>
      </c>
      <c r="BB5" s="1497" t="str">
        <f t="shared" si="1"/>
        <v>Common</v>
      </c>
      <c r="BC5" s="1498" t="str">
        <f t="shared" si="1"/>
        <v>Volume Charge</v>
      </c>
      <c r="BD5" s="1498" t="str">
        <f t="shared" ref="BD5:BI7" si="2">AC5</f>
        <v>Volume Peak Charge</v>
      </c>
      <c r="BE5" s="1497" t="str">
        <f t="shared" si="2"/>
        <v>Volume Off Peak Charge</v>
      </c>
      <c r="BF5" s="1498" t="str">
        <f t="shared" si="2"/>
        <v>Volume Shoulder Charge</v>
      </c>
      <c r="BG5" s="1497" t="str">
        <f t="shared" si="2"/>
        <v>Volume Evening Charge</v>
      </c>
      <c r="BH5" s="1497" t="str">
        <f t="shared" si="2"/>
        <v>Volume Overnight Charge</v>
      </c>
      <c r="BI5" s="1499" t="str">
        <f t="shared" si="2"/>
        <v>Volume Day Charge</v>
      </c>
      <c r="BL5" s="1496" t="str">
        <f t="shared" ref="BL5:CD5" si="3">AJ5</f>
        <v>Fixed Charge</v>
      </c>
      <c r="BM5" s="1497" t="str">
        <f t="shared" si="3"/>
        <v>Band1 Charge</v>
      </c>
      <c r="BN5" s="1497" t="str">
        <f t="shared" si="3"/>
        <v>Band2 Charge</v>
      </c>
      <c r="BO5" s="1497" t="str">
        <f t="shared" si="3"/>
        <v>Band3 Charge</v>
      </c>
      <c r="BP5" s="1497" t="str">
        <f t="shared" si="3"/>
        <v>Band4 Charge</v>
      </c>
      <c r="BQ5" s="1497" t="str">
        <f t="shared" si="3"/>
        <v>Band5 Charge</v>
      </c>
      <c r="BR5" s="1497" t="str">
        <f t="shared" si="3"/>
        <v>CAV Charge</v>
      </c>
      <c r="BS5" s="1497" t="str">
        <f t="shared" si="3"/>
        <v>NCCAV Charge</v>
      </c>
      <c r="BT5" s="1497" t="str">
        <f t="shared" si="3"/>
        <v>Connection Unit Charge</v>
      </c>
      <c r="BU5" s="1497" t="str">
        <f t="shared" si="3"/>
        <v>Capacity Charge</v>
      </c>
      <c r="BV5" s="1497" t="str">
        <f t="shared" si="3"/>
        <v>Demand Charge kVA</v>
      </c>
      <c r="BW5" s="1497" t="str">
        <f t="shared" si="3"/>
        <v>Peak Demand Charge kVA</v>
      </c>
      <c r="BX5" s="1497" t="str">
        <f t="shared" si="3"/>
        <v>Excess Demand Charge</v>
      </c>
      <c r="BY5" s="1497" t="str">
        <f t="shared" si="3"/>
        <v>Demand Charge kW</v>
      </c>
      <c r="BZ5" s="1497" t="str">
        <f t="shared" si="3"/>
        <v>Peak Demand Charge kW</v>
      </c>
      <c r="CA5" s="1497" t="str">
        <f t="shared" si="3"/>
        <v>Off Peak Demand Charge kW</v>
      </c>
      <c r="CB5" s="1497" t="str">
        <f t="shared" si="3"/>
        <v xml:space="preserve"> Location
</v>
      </c>
      <c r="CC5" s="1497" t="str">
        <f t="shared" si="3"/>
        <v>General Charge</v>
      </c>
      <c r="CD5" s="1497" t="str">
        <f t="shared" si="3"/>
        <v>Common</v>
      </c>
      <c r="CE5" s="1497" t="str">
        <f t="shared" ref="CE5:CK5" si="4">BC5</f>
        <v>Volume Charge</v>
      </c>
      <c r="CF5" s="1497" t="str">
        <f t="shared" si="4"/>
        <v>Volume Peak Charge</v>
      </c>
      <c r="CG5" s="1497" t="str">
        <f t="shared" si="4"/>
        <v>Volume Off Peak Charge</v>
      </c>
      <c r="CH5" s="1497" t="str">
        <f t="shared" si="4"/>
        <v>Volume Shoulder Charge</v>
      </c>
      <c r="CI5" s="1497" t="str">
        <f t="shared" si="4"/>
        <v>Volume Evening Charge</v>
      </c>
      <c r="CJ5" s="1497" t="str">
        <f t="shared" si="4"/>
        <v>Volume Overnight Charge</v>
      </c>
      <c r="CK5" s="1497" t="str">
        <f t="shared" si="4"/>
        <v>Volume Day Charge</v>
      </c>
      <c r="CL5" s="1500" t="s">
        <v>180</v>
      </c>
      <c r="CM5" s="1500" t="s">
        <v>224</v>
      </c>
    </row>
    <row r="6" spans="2:91">
      <c r="B6" s="1639"/>
      <c r="C6" s="1640"/>
      <c r="D6" s="1641"/>
      <c r="E6" s="1641"/>
      <c r="F6" s="1640"/>
      <c r="G6" s="1640"/>
      <c r="H6" s="1570"/>
      <c r="I6" s="1636" t="s">
        <v>259</v>
      </c>
      <c r="J6" s="1636" t="s">
        <v>259</v>
      </c>
      <c r="K6" s="1636" t="s">
        <v>259</v>
      </c>
      <c r="L6" s="1636" t="s">
        <v>259</v>
      </c>
      <c r="M6" s="1636" t="s">
        <v>259</v>
      </c>
      <c r="N6" s="1636" t="s">
        <v>259</v>
      </c>
      <c r="O6" s="1636" t="s">
        <v>259</v>
      </c>
      <c r="P6" s="1636" t="s">
        <v>259</v>
      </c>
      <c r="Q6" s="1636" t="s">
        <v>259</v>
      </c>
      <c r="R6" s="1636" t="s">
        <v>259</v>
      </c>
      <c r="S6" s="1636" t="s">
        <v>259</v>
      </c>
      <c r="T6" s="1636" t="s">
        <v>259</v>
      </c>
      <c r="U6" s="1636" t="s">
        <v>259</v>
      </c>
      <c r="V6" s="1636" t="s">
        <v>259</v>
      </c>
      <c r="W6" s="1636" t="s">
        <v>259</v>
      </c>
      <c r="X6" s="1636" t="s">
        <v>259</v>
      </c>
      <c r="Y6" s="1636" t="s">
        <v>259</v>
      </c>
      <c r="Z6" s="1636" t="s">
        <v>259</v>
      </c>
      <c r="AA6" s="1636" t="s">
        <v>259</v>
      </c>
      <c r="AB6" s="1636" t="s">
        <v>259</v>
      </c>
      <c r="AC6" s="1636" t="s">
        <v>259</v>
      </c>
      <c r="AD6" s="1636" t="s">
        <v>259</v>
      </c>
      <c r="AE6" s="1636" t="s">
        <v>259</v>
      </c>
      <c r="AF6" s="1636" t="s">
        <v>259</v>
      </c>
      <c r="AG6" s="1636" t="s">
        <v>259</v>
      </c>
      <c r="AH6" s="1637" t="s">
        <v>259</v>
      </c>
      <c r="AJ6" s="1638" t="s">
        <v>259</v>
      </c>
      <c r="AK6" s="1636" t="s">
        <v>259</v>
      </c>
      <c r="AL6" s="1636" t="s">
        <v>259</v>
      </c>
      <c r="AM6" s="1636" t="s">
        <v>259</v>
      </c>
      <c r="AN6" s="1636" t="s">
        <v>259</v>
      </c>
      <c r="AO6" s="1636" t="s">
        <v>259</v>
      </c>
      <c r="AP6" s="1636" t="s">
        <v>259</v>
      </c>
      <c r="AQ6" s="1636" t="s">
        <v>259</v>
      </c>
      <c r="AR6" s="1636" t="s">
        <v>259</v>
      </c>
      <c r="AS6" s="1636" t="s">
        <v>259</v>
      </c>
      <c r="AT6" s="1636" t="s">
        <v>259</v>
      </c>
      <c r="AU6" s="1636" t="s">
        <v>259</v>
      </c>
      <c r="AV6" s="1636" t="s">
        <v>259</v>
      </c>
      <c r="AW6" s="1636" t="s">
        <v>259</v>
      </c>
      <c r="AX6" s="1636" t="s">
        <v>259</v>
      </c>
      <c r="AY6" s="1636" t="s">
        <v>259</v>
      </c>
      <c r="AZ6" s="1636" t="s">
        <v>259</v>
      </c>
      <c r="BA6" s="1636" t="s">
        <v>259</v>
      </c>
      <c r="BB6" s="1636" t="s">
        <v>259</v>
      </c>
      <c r="BC6" s="1636" t="s">
        <v>259</v>
      </c>
      <c r="BD6" s="1636" t="s">
        <v>259</v>
      </c>
      <c r="BE6" s="1636" t="s">
        <v>259</v>
      </c>
      <c r="BF6" s="1636" t="s">
        <v>259</v>
      </c>
      <c r="BG6" s="1636" t="s">
        <v>259</v>
      </c>
      <c r="BH6" s="1636" t="s">
        <v>259</v>
      </c>
      <c r="BI6" s="1636" t="s">
        <v>259</v>
      </c>
      <c r="BL6" s="1501"/>
      <c r="BM6" s="1502"/>
      <c r="BN6" s="1502"/>
      <c r="BO6" s="1502"/>
      <c r="BP6" s="1502"/>
      <c r="BQ6" s="1502"/>
      <c r="BR6" s="1502"/>
      <c r="BS6" s="1502"/>
      <c r="BT6" s="1502"/>
      <c r="BU6" s="1502"/>
      <c r="BV6" s="1502"/>
      <c r="BW6" s="1502"/>
      <c r="BX6" s="1502"/>
      <c r="BY6" s="1502"/>
      <c r="BZ6" s="1502"/>
      <c r="CA6" s="1502"/>
      <c r="CB6" s="1502"/>
      <c r="CC6" s="1502"/>
      <c r="CD6" s="1502"/>
      <c r="CE6" s="1504"/>
      <c r="CF6" s="1503"/>
      <c r="CG6" s="1503"/>
      <c r="CH6" s="1503"/>
      <c r="CI6" s="1503"/>
      <c r="CJ6" s="1502"/>
      <c r="CK6" s="1502"/>
      <c r="CL6" s="1505"/>
      <c r="CM6" s="1505"/>
    </row>
    <row r="7" spans="2:91" ht="26.4">
      <c r="B7" s="1634"/>
      <c r="C7" s="1635"/>
      <c r="D7" s="1635"/>
      <c r="E7" s="1635"/>
      <c r="F7" s="1635"/>
      <c r="G7" s="1642"/>
      <c r="H7" s="1570"/>
      <c r="I7" s="1533" t="str">
        <f>Prop2021_DUOSTariffs!K7</f>
        <v>$/customer/day</v>
      </c>
      <c r="J7" s="1534" t="str">
        <f>Prop2021_DUOSTariffs!L7</f>
        <v>$/customer/day</v>
      </c>
      <c r="K7" s="1534" t="str">
        <f>Prop2021_DUOSTariffs!M7</f>
        <v>$/customer/day</v>
      </c>
      <c r="L7" s="1534" t="str">
        <f>Prop2021_DUOSTariffs!N7</f>
        <v>$/customer/day</v>
      </c>
      <c r="M7" s="1534" t="str">
        <f>Prop2021_DUOSTariffs!O7</f>
        <v>$/customer/day</v>
      </c>
      <c r="N7" s="1534" t="str">
        <f>Prop2021_DUOSTariffs!P7</f>
        <v>$/customer/day</v>
      </c>
      <c r="O7" s="1534" t="str">
        <f>Prop2021_DUOSTariffs!Q7</f>
        <v>$/Day/$M- CAV</v>
      </c>
      <c r="P7" s="1533" t="str">
        <f>Prop2021_DUOSTariffs!R7</f>
        <v>$/Day/$M-NCAV</v>
      </c>
      <c r="Q7" s="1534" t="str">
        <f>Prop2021_DUOSTariffs!S7</f>
        <v>$/customer/day</v>
      </c>
      <c r="R7" s="1534" t="str">
        <f>Prop2021_DUOSTariffs!T7</f>
        <v>$/kVA/month</v>
      </c>
      <c r="S7" s="1534" t="str">
        <f>Prop2021_DUOSTariffs!U7</f>
        <v>$/kVA/month</v>
      </c>
      <c r="T7" s="1534" t="str">
        <f>Prop2021_DUOSTariffs!V7</f>
        <v>$/kVA/month</v>
      </c>
      <c r="U7" s="1534" t="str">
        <f>Prop2021_DUOSTariffs!W7</f>
        <v>$/kVA/month</v>
      </c>
      <c r="V7" s="1534" t="str">
        <f>Prop2021_DUOSTariffs!X7</f>
        <v xml:space="preserve">
$/kW/Mth</v>
      </c>
      <c r="W7" s="1534" t="str">
        <f>Prop2021_DUOSTariffs!Y7</f>
        <v xml:space="preserve">
$/kW/Mth</v>
      </c>
      <c r="X7" s="1533" t="str">
        <f>Prop2021_DUOSTariffs!Z7</f>
        <v xml:space="preserve">
$/kW/Mth</v>
      </c>
      <c r="Y7" s="1534" t="str">
        <f>Prop2021_DUOSTariffs!AA7</f>
        <v xml:space="preserve">$/kW/Mth </v>
      </c>
      <c r="Z7" s="1534" t="str">
        <f>Prop2021_DUOSTariffs!AB7</f>
        <v>$/kWh</v>
      </c>
      <c r="AA7" s="1534" t="str">
        <f>Prop2021_DUOSTariffs!AC7</f>
        <v>$/kWh</v>
      </c>
      <c r="AB7" s="1535" t="str">
        <f>Prop2021_DUOSTariffs!AD7</f>
        <v>$/kWh</v>
      </c>
      <c r="AC7" s="1534" t="str">
        <f>Prop2021_DUOSTariffs!AE7</f>
        <v>$/kWh</v>
      </c>
      <c r="AD7" s="1534" t="str">
        <f>Prop2021_DUOSTariffs!AF7</f>
        <v>$/kWh</v>
      </c>
      <c r="AE7" s="1534" t="str">
        <f>Prop2021_DUOSTariffs!AG7</f>
        <v>$/kWh</v>
      </c>
      <c r="AF7" s="1534" t="str">
        <f>Prop2021_DUOSTariffs!AH7</f>
        <v>$/kWh</v>
      </c>
      <c r="AG7" s="1534" t="str">
        <f>Prop2021_DUOSTariffs!AI7</f>
        <v>$/kWh</v>
      </c>
      <c r="AH7" s="1536" t="str">
        <f>Prop2021_DUOSTariffs!AJ7</f>
        <v>$/kWh</v>
      </c>
      <c r="AJ7" s="1532" t="str">
        <f t="shared" si="0"/>
        <v>$/customer/day</v>
      </c>
      <c r="AK7" s="1534" t="str">
        <f t="shared" si="0"/>
        <v>$/customer/day</v>
      </c>
      <c r="AL7" s="1534" t="str">
        <f t="shared" si="0"/>
        <v>$/customer/day</v>
      </c>
      <c r="AM7" s="1534" t="str">
        <f t="shared" si="0"/>
        <v>$/customer/day</v>
      </c>
      <c r="AN7" s="1533" t="str">
        <f t="shared" si="0"/>
        <v>$/customer/day</v>
      </c>
      <c r="AO7" s="1534" t="str">
        <f t="shared" si="0"/>
        <v>$/customer/day</v>
      </c>
      <c r="AP7" s="1534" t="str">
        <f t="shared" si="0"/>
        <v>$/Day/$M- CAV</v>
      </c>
      <c r="AQ7" s="1533" t="str">
        <f t="shared" si="0"/>
        <v>$/Day/$M-NCAV</v>
      </c>
      <c r="AR7" s="1534" t="str">
        <f t="shared" si="0"/>
        <v>$/customer/day</v>
      </c>
      <c r="AS7" s="1534" t="str">
        <f t="shared" si="0"/>
        <v>$/kVA/month</v>
      </c>
      <c r="AT7" s="1534" t="str">
        <f t="shared" si="1"/>
        <v>$/kVA/month</v>
      </c>
      <c r="AU7" s="1534" t="str">
        <f t="shared" si="1"/>
        <v>$/kVA/month</v>
      </c>
      <c r="AV7" s="1534" t="str">
        <f t="shared" si="1"/>
        <v>$/kVA/month</v>
      </c>
      <c r="AW7" s="1534" t="str">
        <f t="shared" si="1"/>
        <v xml:space="preserve">
$/kW/Mth</v>
      </c>
      <c r="AX7" s="1534" t="str">
        <f t="shared" si="1"/>
        <v xml:space="preserve">
$/kW/Mth</v>
      </c>
      <c r="AY7" s="1534" t="str">
        <f t="shared" si="1"/>
        <v xml:space="preserve">
$/kW/Mth</v>
      </c>
      <c r="AZ7" s="1534" t="str">
        <f t="shared" si="1"/>
        <v xml:space="preserve">$/kW/Mth </v>
      </c>
      <c r="BA7" s="1534" t="str">
        <f t="shared" si="1"/>
        <v>$/kWh</v>
      </c>
      <c r="BB7" s="1534" t="str">
        <f t="shared" si="1"/>
        <v>$/kWh</v>
      </c>
      <c r="BC7" s="1533" t="str">
        <f t="shared" si="1"/>
        <v>$/kWh</v>
      </c>
      <c r="BD7" s="1533" t="str">
        <f t="shared" si="2"/>
        <v>$/kWh</v>
      </c>
      <c r="BE7" s="1534" t="str">
        <f t="shared" si="2"/>
        <v>$/kWh</v>
      </c>
      <c r="BF7" s="1533" t="str">
        <f t="shared" si="2"/>
        <v>$/kWh</v>
      </c>
      <c r="BG7" s="1535" t="str">
        <f t="shared" si="2"/>
        <v>$/kWh</v>
      </c>
      <c r="BH7" s="1534" t="str">
        <f t="shared" si="2"/>
        <v>$/kWh</v>
      </c>
      <c r="BI7" s="1536" t="str">
        <f t="shared" si="2"/>
        <v>$/kWh</v>
      </c>
      <c r="BL7" s="1501"/>
      <c r="BM7" s="1502"/>
      <c r="BN7" s="1502"/>
      <c r="BO7" s="1502"/>
      <c r="BP7" s="1502"/>
      <c r="BQ7" s="1502"/>
      <c r="BR7" s="1502"/>
      <c r="BS7" s="1502"/>
      <c r="BT7" s="1502"/>
      <c r="BU7" s="1502"/>
      <c r="BV7" s="1502"/>
      <c r="BW7" s="1502"/>
      <c r="BX7" s="1502"/>
      <c r="BY7" s="1502"/>
      <c r="BZ7" s="1502"/>
      <c r="CA7" s="1502"/>
      <c r="CB7" s="1502"/>
      <c r="CC7" s="1502"/>
      <c r="CD7" s="1502"/>
      <c r="CE7" s="1504"/>
      <c r="CF7" s="1503"/>
      <c r="CG7" s="1503"/>
      <c r="CH7" s="1503"/>
      <c r="CI7" s="1503"/>
      <c r="CJ7" s="1502"/>
      <c r="CK7" s="1502"/>
      <c r="CL7" s="1505"/>
      <c r="CM7" s="1505"/>
    </row>
    <row r="8" spans="2:91">
      <c r="B8" s="1506" t="s">
        <v>1403</v>
      </c>
      <c r="C8" s="1506" t="s">
        <v>1403</v>
      </c>
      <c r="D8" s="1507" t="s">
        <v>130</v>
      </c>
      <c r="E8" s="1507" t="s">
        <v>130</v>
      </c>
      <c r="F8" s="1507" t="s">
        <v>130</v>
      </c>
      <c r="G8" s="1507" t="s">
        <v>250</v>
      </c>
      <c r="H8" s="1570"/>
      <c r="I8" s="1538" t="s">
        <v>222</v>
      </c>
      <c r="J8" s="1123"/>
      <c r="K8" s="1123"/>
      <c r="L8" s="1123"/>
      <c r="M8" s="1123"/>
      <c r="N8" s="1123"/>
      <c r="O8" s="1123"/>
      <c r="P8" s="1123"/>
      <c r="Q8" s="1123"/>
      <c r="R8" s="1508" t="s">
        <v>222</v>
      </c>
      <c r="S8" s="1508" t="s">
        <v>222</v>
      </c>
      <c r="T8" s="1123"/>
      <c r="U8" s="1123"/>
      <c r="V8" s="1123"/>
      <c r="W8" s="1123"/>
      <c r="X8" s="1123"/>
      <c r="Y8" s="1123"/>
      <c r="Z8" s="1136"/>
      <c r="AA8" s="1136"/>
      <c r="AB8" s="1508" t="s">
        <v>222</v>
      </c>
      <c r="AC8" s="1136"/>
      <c r="AD8" s="1136"/>
      <c r="AE8" s="1136"/>
      <c r="AF8" s="1136"/>
      <c r="AG8" s="1136"/>
      <c r="AH8" s="1564"/>
      <c r="AJ8" s="1643" t="s">
        <v>222</v>
      </c>
      <c r="AK8" s="1803"/>
      <c r="AL8" s="1803"/>
      <c r="AM8" s="1803"/>
      <c r="AN8" s="1803"/>
      <c r="AO8" s="1803"/>
      <c r="AP8" s="1803"/>
      <c r="AQ8" s="1803"/>
      <c r="AR8" s="1804"/>
      <c r="AS8" s="1667" t="s">
        <v>222</v>
      </c>
      <c r="AT8" s="1666" t="s">
        <v>222</v>
      </c>
      <c r="AU8" s="1803"/>
      <c r="AV8" s="1803"/>
      <c r="AW8" s="1803"/>
      <c r="AX8" s="1803"/>
      <c r="AY8" s="1803"/>
      <c r="AZ8" s="1803"/>
      <c r="BA8" s="1805"/>
      <c r="BB8" s="1805"/>
      <c r="BC8" s="1643" t="s">
        <v>222</v>
      </c>
      <c r="BD8" s="1806"/>
      <c r="BE8" s="1805"/>
      <c r="BF8" s="1806"/>
      <c r="BG8" s="1805"/>
      <c r="BH8" s="1805"/>
      <c r="BI8" s="1807"/>
      <c r="BL8" s="1510">
        <f t="shared" ref="BL8:BL12" si="5">IFERROR(I8/AJ8-1,0)</f>
        <v>0</v>
      </c>
      <c r="BM8" s="1511">
        <f t="shared" ref="BM8:BM12" si="6">IFERROR(J8/AK8-1,0)</f>
        <v>0</v>
      </c>
      <c r="BN8" s="1511">
        <f t="shared" ref="BN8:BN12" si="7">IFERROR(K8/AL8-1,0)</f>
        <v>0</v>
      </c>
      <c r="BO8" s="1511">
        <f t="shared" ref="BO8:BO12" si="8">IFERROR(L8/AM8-1,0)</f>
        <v>0</v>
      </c>
      <c r="BP8" s="1511">
        <f t="shared" ref="BP8:BP12" si="9">IFERROR(M8/AN8-1,0)</f>
        <v>0</v>
      </c>
      <c r="BQ8" s="1511">
        <f t="shared" ref="BQ8:BQ12" si="10">IFERROR(N8/AO8-1,0)</f>
        <v>0</v>
      </c>
      <c r="BR8" s="1511">
        <f t="shared" ref="BR8:BR12" si="11">IFERROR(O8/AP8-1,0)</f>
        <v>0</v>
      </c>
      <c r="BS8" s="1511">
        <f t="shared" ref="BS8:BS12" si="12">IFERROR(P8/AQ8-1,0)</f>
        <v>0</v>
      </c>
      <c r="BT8" s="1511">
        <f t="shared" ref="BT8:BT12" si="13">IFERROR(Q8/AR8-1,0)</f>
        <v>0</v>
      </c>
      <c r="BU8" s="1511">
        <f t="shared" ref="BU8:BU12" si="14">IFERROR(R8/AS8-1,0)</f>
        <v>0</v>
      </c>
      <c r="BV8" s="1511">
        <f t="shared" ref="BV8:BV12" si="15">IFERROR(S8/AT8-1,0)</f>
        <v>0</v>
      </c>
      <c r="BW8" s="1511">
        <f t="shared" ref="BW8:BW12" si="16">IFERROR(T8/AU8-1,0)</f>
        <v>0</v>
      </c>
      <c r="BX8" s="1511">
        <f t="shared" ref="BX8:BX12" si="17">IFERROR(U8/AV8-1,0)</f>
        <v>0</v>
      </c>
      <c r="BY8" s="1511">
        <f t="shared" ref="BY8:BY12" si="18">IFERROR(V8/AW8-1,0)</f>
        <v>0</v>
      </c>
      <c r="BZ8" s="1511">
        <f t="shared" ref="BZ8:BZ12" si="19">IFERROR(W8/AX8-1,0)</f>
        <v>0</v>
      </c>
      <c r="CA8" s="1511">
        <f t="shared" ref="CA8:CA12" si="20">IFERROR(X8/AY8-1,0)</f>
        <v>0</v>
      </c>
      <c r="CB8" s="1511">
        <f t="shared" ref="CB8:CB12" si="21">IFERROR(Y8/AZ8-1,0)</f>
        <v>0</v>
      </c>
      <c r="CC8" s="1511">
        <f t="shared" ref="CC8:CC12" si="22">IFERROR(Z8/BA8-1,0)</f>
        <v>0</v>
      </c>
      <c r="CD8" s="1511">
        <f t="shared" ref="CD8:CD12" si="23">IFERROR(AA8/BB8-1,0)</f>
        <v>0</v>
      </c>
      <c r="CE8" s="1512">
        <f t="shared" ref="CE8:CE12" si="24">IFERROR(AB8/BC8-1,0)</f>
        <v>0</v>
      </c>
      <c r="CF8" s="1511">
        <f t="shared" ref="CF8:CF12" si="25">IFERROR(AC8/BD8-1,0)</f>
        <v>0</v>
      </c>
      <c r="CG8" s="1511">
        <f t="shared" ref="CG8:CG12" si="26">IFERROR(AD8/BE8-1,0)</f>
        <v>0</v>
      </c>
      <c r="CH8" s="1511">
        <f t="shared" ref="CH8:CH12" si="27">IFERROR(AE8/BF8-1,0)</f>
        <v>0</v>
      </c>
      <c r="CI8" s="1511">
        <f t="shared" ref="CI8:CI12" si="28">IFERROR(AF8/BG8-1,0)</f>
        <v>0</v>
      </c>
      <c r="CJ8" s="1511">
        <f t="shared" ref="CJ8:CJ12" si="29">IFERROR(AG8/BH8-1,0)</f>
        <v>0</v>
      </c>
      <c r="CK8" s="1511">
        <f t="shared" ref="CK8:CK12" si="30">IFERROR(AH8/BI8-1,0)</f>
        <v>0</v>
      </c>
      <c r="CL8" s="1513" t="str">
        <f t="array" ref="CL8">IF(MAX(ABS(BL8:CK8))&gt;$CL$4,"EXPLAIN","")</f>
        <v/>
      </c>
      <c r="CM8" s="1513" t="str">
        <f t="shared" ref="CM8:CM12" si="31">IF(CL8="EXPLAIN","Refer to the pricing proposal for explanation","")</f>
        <v/>
      </c>
    </row>
    <row r="9" spans="2:91">
      <c r="B9" s="1506" t="s">
        <v>1404</v>
      </c>
      <c r="C9" s="1506" t="s">
        <v>1403</v>
      </c>
      <c r="D9" s="1507" t="s">
        <v>131</v>
      </c>
      <c r="E9" s="1507" t="s">
        <v>131</v>
      </c>
      <c r="F9" s="1507" t="s">
        <v>627</v>
      </c>
      <c r="G9" s="1507" t="s">
        <v>250</v>
      </c>
      <c r="H9" s="1570"/>
      <c r="I9" s="1538" t="s">
        <v>222</v>
      </c>
      <c r="J9" s="1123"/>
      <c r="K9" s="1123"/>
      <c r="L9" s="1123"/>
      <c r="M9" s="1123"/>
      <c r="N9" s="1123"/>
      <c r="O9" s="1123"/>
      <c r="P9" s="1123"/>
      <c r="Q9" s="1123"/>
      <c r="R9" s="1123"/>
      <c r="S9" s="1508" t="s">
        <v>222</v>
      </c>
      <c r="T9" s="1123"/>
      <c r="U9" s="1123"/>
      <c r="V9" s="1123"/>
      <c r="W9" s="1123"/>
      <c r="X9" s="1123"/>
      <c r="Y9" s="1123"/>
      <c r="Z9" s="1136"/>
      <c r="AA9" s="1136"/>
      <c r="AB9" s="1136"/>
      <c r="AC9" s="1508" t="s">
        <v>222</v>
      </c>
      <c r="AD9" s="1508" t="s">
        <v>222</v>
      </c>
      <c r="AE9" s="1136"/>
      <c r="AF9" s="1136"/>
      <c r="AG9" s="1136"/>
      <c r="AH9" s="1564"/>
      <c r="AJ9" s="1643" t="s">
        <v>222</v>
      </c>
      <c r="AK9" s="1803"/>
      <c r="AL9" s="1803"/>
      <c r="AM9" s="1803"/>
      <c r="AN9" s="1803"/>
      <c r="AO9" s="1803"/>
      <c r="AP9" s="1803"/>
      <c r="AQ9" s="1803"/>
      <c r="AR9" s="1808"/>
      <c r="AS9" s="1804"/>
      <c r="AT9" s="1643" t="s">
        <v>222</v>
      </c>
      <c r="AU9" s="1803"/>
      <c r="AV9" s="1803"/>
      <c r="AW9" s="1803"/>
      <c r="AX9" s="1803"/>
      <c r="AY9" s="1803"/>
      <c r="AZ9" s="1803"/>
      <c r="BA9" s="1805"/>
      <c r="BB9" s="1805"/>
      <c r="BC9" s="1805"/>
      <c r="BD9" s="1643" t="s">
        <v>222</v>
      </c>
      <c r="BE9" s="1643" t="s">
        <v>222</v>
      </c>
      <c r="BF9" s="1806"/>
      <c r="BG9" s="1805"/>
      <c r="BH9" s="1805"/>
      <c r="BI9" s="1807"/>
      <c r="BL9" s="1510">
        <f t="shared" si="5"/>
        <v>0</v>
      </c>
      <c r="BM9" s="1511">
        <f t="shared" si="6"/>
        <v>0</v>
      </c>
      <c r="BN9" s="1511">
        <f t="shared" si="7"/>
        <v>0</v>
      </c>
      <c r="BO9" s="1511">
        <f t="shared" si="8"/>
        <v>0</v>
      </c>
      <c r="BP9" s="1511">
        <f t="shared" si="9"/>
        <v>0</v>
      </c>
      <c r="BQ9" s="1511">
        <f t="shared" si="10"/>
        <v>0</v>
      </c>
      <c r="BR9" s="1511">
        <f t="shared" si="11"/>
        <v>0</v>
      </c>
      <c r="BS9" s="1511">
        <f t="shared" si="12"/>
        <v>0</v>
      </c>
      <c r="BT9" s="1511">
        <f t="shared" si="13"/>
        <v>0</v>
      </c>
      <c r="BU9" s="1511">
        <f t="shared" si="14"/>
        <v>0</v>
      </c>
      <c r="BV9" s="1511">
        <f t="shared" si="15"/>
        <v>0</v>
      </c>
      <c r="BW9" s="1511">
        <f t="shared" si="16"/>
        <v>0</v>
      </c>
      <c r="BX9" s="1511">
        <f t="shared" si="17"/>
        <v>0</v>
      </c>
      <c r="BY9" s="1511">
        <f t="shared" si="18"/>
        <v>0</v>
      </c>
      <c r="BZ9" s="1511">
        <f t="shared" si="19"/>
        <v>0</v>
      </c>
      <c r="CA9" s="1511">
        <f t="shared" si="20"/>
        <v>0</v>
      </c>
      <c r="CB9" s="1511">
        <f t="shared" si="21"/>
        <v>0</v>
      </c>
      <c r="CC9" s="1511">
        <f t="shared" si="22"/>
        <v>0</v>
      </c>
      <c r="CD9" s="1511">
        <f t="shared" si="23"/>
        <v>0</v>
      </c>
      <c r="CE9" s="1512">
        <f t="shared" si="24"/>
        <v>0</v>
      </c>
      <c r="CF9" s="1511">
        <f t="shared" si="25"/>
        <v>0</v>
      </c>
      <c r="CG9" s="1511">
        <f t="shared" si="26"/>
        <v>0</v>
      </c>
      <c r="CH9" s="1511">
        <f t="shared" si="27"/>
        <v>0</v>
      </c>
      <c r="CI9" s="1511">
        <f t="shared" si="28"/>
        <v>0</v>
      </c>
      <c r="CJ9" s="1511">
        <f t="shared" si="29"/>
        <v>0</v>
      </c>
      <c r="CK9" s="1511">
        <f t="shared" si="30"/>
        <v>0</v>
      </c>
      <c r="CL9" s="1513" t="str">
        <f t="array" ref="CL9">IF(MAX(ABS(BL9:CK9))&gt;$CL$4,"EXPLAIN","")</f>
        <v/>
      </c>
      <c r="CM9" s="1513" t="str">
        <f t="shared" si="31"/>
        <v/>
      </c>
    </row>
    <row r="10" spans="2:91">
      <c r="B10" s="1506" t="s">
        <v>1404</v>
      </c>
      <c r="C10" s="1506" t="s">
        <v>1403</v>
      </c>
      <c r="D10" s="1507" t="s">
        <v>131</v>
      </c>
      <c r="E10" s="1507" t="s">
        <v>131</v>
      </c>
      <c r="F10" s="1507" t="s">
        <v>218</v>
      </c>
      <c r="G10" s="1507" t="s">
        <v>250</v>
      </c>
      <c r="H10" s="1570"/>
      <c r="I10" s="1538" t="s">
        <v>222</v>
      </c>
      <c r="J10" s="1123"/>
      <c r="K10" s="1123"/>
      <c r="L10" s="1123"/>
      <c r="M10" s="1123"/>
      <c r="N10" s="1123"/>
      <c r="O10" s="1123"/>
      <c r="P10" s="1123"/>
      <c r="Q10" s="1123"/>
      <c r="R10" s="1123"/>
      <c r="S10" s="1508" t="s">
        <v>222</v>
      </c>
      <c r="T10" s="1123"/>
      <c r="U10" s="1123"/>
      <c r="V10" s="1123"/>
      <c r="W10" s="1123"/>
      <c r="X10" s="1123"/>
      <c r="Y10" s="1123"/>
      <c r="Z10" s="1136"/>
      <c r="AA10" s="1136"/>
      <c r="AB10" s="1136"/>
      <c r="AC10" s="1508" t="s">
        <v>222</v>
      </c>
      <c r="AD10" s="1508" t="s">
        <v>222</v>
      </c>
      <c r="AE10" s="1136"/>
      <c r="AF10" s="1136"/>
      <c r="AG10" s="1136"/>
      <c r="AH10" s="1564"/>
      <c r="AJ10" s="1643" t="s">
        <v>222</v>
      </c>
      <c r="AK10" s="1803"/>
      <c r="AL10" s="1803"/>
      <c r="AM10" s="1803"/>
      <c r="AN10" s="1803"/>
      <c r="AO10" s="1803"/>
      <c r="AP10" s="1803"/>
      <c r="AQ10" s="1803"/>
      <c r="AR10" s="1808"/>
      <c r="AS10" s="1804"/>
      <c r="AT10" s="1643" t="s">
        <v>222</v>
      </c>
      <c r="AU10" s="1803"/>
      <c r="AV10" s="1803"/>
      <c r="AW10" s="1803"/>
      <c r="AX10" s="1803"/>
      <c r="AY10" s="1803"/>
      <c r="AZ10" s="1803"/>
      <c r="BA10" s="1805"/>
      <c r="BB10" s="1805"/>
      <c r="BC10" s="1805"/>
      <c r="BD10" s="1643" t="s">
        <v>222</v>
      </c>
      <c r="BE10" s="1643" t="s">
        <v>222</v>
      </c>
      <c r="BF10" s="1806"/>
      <c r="BG10" s="1805"/>
      <c r="BH10" s="1805"/>
      <c r="BI10" s="1807"/>
      <c r="BL10" s="1510">
        <f t="shared" si="5"/>
        <v>0</v>
      </c>
      <c r="BM10" s="1511">
        <f t="shared" si="6"/>
        <v>0</v>
      </c>
      <c r="BN10" s="1511">
        <f t="shared" si="7"/>
        <v>0</v>
      </c>
      <c r="BO10" s="1511">
        <f t="shared" si="8"/>
        <v>0</v>
      </c>
      <c r="BP10" s="1511">
        <f t="shared" si="9"/>
        <v>0</v>
      </c>
      <c r="BQ10" s="1511">
        <f t="shared" si="10"/>
        <v>0</v>
      </c>
      <c r="BR10" s="1511">
        <f t="shared" si="11"/>
        <v>0</v>
      </c>
      <c r="BS10" s="1511">
        <f t="shared" si="12"/>
        <v>0</v>
      </c>
      <c r="BT10" s="1511">
        <f t="shared" si="13"/>
        <v>0</v>
      </c>
      <c r="BU10" s="1511">
        <f t="shared" si="14"/>
        <v>0</v>
      </c>
      <c r="BV10" s="1511">
        <f t="shared" si="15"/>
        <v>0</v>
      </c>
      <c r="BW10" s="1511">
        <f t="shared" si="16"/>
        <v>0</v>
      </c>
      <c r="BX10" s="1511">
        <f t="shared" si="17"/>
        <v>0</v>
      </c>
      <c r="BY10" s="1511">
        <f t="shared" si="18"/>
        <v>0</v>
      </c>
      <c r="BZ10" s="1511">
        <f t="shared" si="19"/>
        <v>0</v>
      </c>
      <c r="CA10" s="1511">
        <f t="shared" si="20"/>
        <v>0</v>
      </c>
      <c r="CB10" s="1511">
        <f t="shared" si="21"/>
        <v>0</v>
      </c>
      <c r="CC10" s="1511">
        <f t="shared" si="22"/>
        <v>0</v>
      </c>
      <c r="CD10" s="1511">
        <f t="shared" si="23"/>
        <v>0</v>
      </c>
      <c r="CE10" s="1512">
        <f t="shared" si="24"/>
        <v>0</v>
      </c>
      <c r="CF10" s="1511">
        <f t="shared" si="25"/>
        <v>0</v>
      </c>
      <c r="CG10" s="1511">
        <f t="shared" si="26"/>
        <v>0</v>
      </c>
      <c r="CH10" s="1511">
        <f t="shared" si="27"/>
        <v>0</v>
      </c>
      <c r="CI10" s="1511">
        <f t="shared" si="28"/>
        <v>0</v>
      </c>
      <c r="CJ10" s="1511">
        <f t="shared" si="29"/>
        <v>0</v>
      </c>
      <c r="CK10" s="1511">
        <f t="shared" si="30"/>
        <v>0</v>
      </c>
      <c r="CL10" s="1513" t="str">
        <f t="array" ref="CL10">IF(MAX(ABS(BL10:CK10))&gt;$CL$4,"EXPLAIN","")</f>
        <v/>
      </c>
      <c r="CM10" s="1513" t="str">
        <f t="shared" si="31"/>
        <v/>
      </c>
    </row>
    <row r="11" spans="2:91">
      <c r="B11" s="1506" t="s">
        <v>1404</v>
      </c>
      <c r="C11" s="1506" t="s">
        <v>1403</v>
      </c>
      <c r="D11" s="1507" t="s">
        <v>131</v>
      </c>
      <c r="E11" s="1507" t="s">
        <v>131</v>
      </c>
      <c r="F11" s="1507" t="s">
        <v>626</v>
      </c>
      <c r="G11" s="1507" t="s">
        <v>250</v>
      </c>
      <c r="H11" s="1570"/>
      <c r="I11" s="1538" t="s">
        <v>222</v>
      </c>
      <c r="J11" s="1123"/>
      <c r="K11" s="1123"/>
      <c r="L11" s="1123"/>
      <c r="M11" s="1123"/>
      <c r="N11" s="1123"/>
      <c r="O11" s="1123"/>
      <c r="P11" s="1123"/>
      <c r="Q11" s="1123"/>
      <c r="R11" s="1123"/>
      <c r="S11" s="1508" t="s">
        <v>222</v>
      </c>
      <c r="T11" s="1123"/>
      <c r="U11" s="1123"/>
      <c r="V11" s="1123"/>
      <c r="W11" s="1123"/>
      <c r="X11" s="1123"/>
      <c r="Y11" s="1123"/>
      <c r="Z11" s="1136"/>
      <c r="AA11" s="1136"/>
      <c r="AB11" s="1136"/>
      <c r="AC11" s="1508" t="s">
        <v>222</v>
      </c>
      <c r="AD11" s="1508" t="s">
        <v>222</v>
      </c>
      <c r="AE11" s="1136"/>
      <c r="AF11" s="1136"/>
      <c r="AG11" s="1136"/>
      <c r="AH11" s="1564"/>
      <c r="AJ11" s="1643" t="s">
        <v>222</v>
      </c>
      <c r="AK11" s="1803"/>
      <c r="AL11" s="1803"/>
      <c r="AM11" s="1803"/>
      <c r="AN11" s="1803"/>
      <c r="AO11" s="1803"/>
      <c r="AP11" s="1803"/>
      <c r="AQ11" s="1803"/>
      <c r="AR11" s="1808"/>
      <c r="AS11" s="1804"/>
      <c r="AT11" s="1643" t="s">
        <v>222</v>
      </c>
      <c r="AU11" s="1803"/>
      <c r="AV11" s="1803"/>
      <c r="AW11" s="1803"/>
      <c r="AX11" s="1803"/>
      <c r="AY11" s="1803"/>
      <c r="AZ11" s="1803"/>
      <c r="BA11" s="1805"/>
      <c r="BB11" s="1805"/>
      <c r="BC11" s="1805"/>
      <c r="BD11" s="1643" t="s">
        <v>222</v>
      </c>
      <c r="BE11" s="1643" t="s">
        <v>222</v>
      </c>
      <c r="BF11" s="1806"/>
      <c r="BG11" s="1805"/>
      <c r="BH11" s="1805"/>
      <c r="BI11" s="1807"/>
      <c r="BL11" s="1510">
        <f t="shared" si="5"/>
        <v>0</v>
      </c>
      <c r="BM11" s="1511">
        <f t="shared" si="6"/>
        <v>0</v>
      </c>
      <c r="BN11" s="1511">
        <f t="shared" si="7"/>
        <v>0</v>
      </c>
      <c r="BO11" s="1511">
        <f t="shared" si="8"/>
        <v>0</v>
      </c>
      <c r="BP11" s="1511">
        <f t="shared" si="9"/>
        <v>0</v>
      </c>
      <c r="BQ11" s="1511">
        <f t="shared" si="10"/>
        <v>0</v>
      </c>
      <c r="BR11" s="1511">
        <f t="shared" si="11"/>
        <v>0</v>
      </c>
      <c r="BS11" s="1511">
        <f t="shared" si="12"/>
        <v>0</v>
      </c>
      <c r="BT11" s="1511">
        <f t="shared" si="13"/>
        <v>0</v>
      </c>
      <c r="BU11" s="1511">
        <f t="shared" si="14"/>
        <v>0</v>
      </c>
      <c r="BV11" s="1511">
        <f t="shared" si="15"/>
        <v>0</v>
      </c>
      <c r="BW11" s="1511">
        <f t="shared" si="16"/>
        <v>0</v>
      </c>
      <c r="BX11" s="1511">
        <f t="shared" si="17"/>
        <v>0</v>
      </c>
      <c r="BY11" s="1511">
        <f t="shared" si="18"/>
        <v>0</v>
      </c>
      <c r="BZ11" s="1511">
        <f t="shared" si="19"/>
        <v>0</v>
      </c>
      <c r="CA11" s="1511">
        <f t="shared" si="20"/>
        <v>0</v>
      </c>
      <c r="CB11" s="1511">
        <f t="shared" si="21"/>
        <v>0</v>
      </c>
      <c r="CC11" s="1511">
        <f t="shared" si="22"/>
        <v>0</v>
      </c>
      <c r="CD11" s="1511">
        <f t="shared" si="23"/>
        <v>0</v>
      </c>
      <c r="CE11" s="1512">
        <f t="shared" si="24"/>
        <v>0</v>
      </c>
      <c r="CF11" s="1511">
        <f t="shared" si="25"/>
        <v>0</v>
      </c>
      <c r="CG11" s="1511">
        <f t="shared" si="26"/>
        <v>0</v>
      </c>
      <c r="CH11" s="1511">
        <f t="shared" si="27"/>
        <v>0</v>
      </c>
      <c r="CI11" s="1511">
        <f t="shared" si="28"/>
        <v>0</v>
      </c>
      <c r="CJ11" s="1511">
        <f t="shared" si="29"/>
        <v>0</v>
      </c>
      <c r="CK11" s="1511">
        <f t="shared" si="30"/>
        <v>0</v>
      </c>
      <c r="CL11" s="1513" t="str">
        <f t="array" ref="CL11">IF(MAX(ABS(BL11:CK11))&gt;$CL$4,"EXPLAIN","")</f>
        <v/>
      </c>
      <c r="CM11" s="1513" t="str">
        <f t="shared" si="31"/>
        <v/>
      </c>
    </row>
    <row r="12" spans="2:91">
      <c r="B12" s="1506" t="s">
        <v>1404</v>
      </c>
      <c r="C12" s="1506" t="s">
        <v>1403</v>
      </c>
      <c r="D12" s="1507" t="s">
        <v>131</v>
      </c>
      <c r="E12" s="1507" t="s">
        <v>131</v>
      </c>
      <c r="F12" s="1507">
        <v>7400</v>
      </c>
      <c r="G12" s="1507" t="s">
        <v>250</v>
      </c>
      <c r="H12" s="1570"/>
      <c r="I12" s="1118"/>
      <c r="J12" s="1117"/>
      <c r="K12" s="1117"/>
      <c r="L12" s="1117"/>
      <c r="M12" s="1117"/>
      <c r="N12" s="1117"/>
      <c r="O12" s="1809">
        <v>33.272180646877104</v>
      </c>
      <c r="P12" s="1809">
        <v>74.838909535566799</v>
      </c>
      <c r="Q12" s="1117"/>
      <c r="R12" s="1117"/>
      <c r="S12" s="1117"/>
      <c r="T12" s="1809">
        <v>7.1520000000000001</v>
      </c>
      <c r="U12" s="1809">
        <v>1.4303999999999999</v>
      </c>
      <c r="V12" s="1117"/>
      <c r="W12" s="1117"/>
      <c r="X12" s="1117"/>
      <c r="Y12" s="1117"/>
      <c r="Z12" s="1136"/>
      <c r="AA12" s="1136"/>
      <c r="AB12" s="1563">
        <v>7.6679212186040301E-3</v>
      </c>
      <c r="AC12" s="1136"/>
      <c r="AD12" s="1136"/>
      <c r="AE12" s="1136"/>
      <c r="AF12" s="1136"/>
      <c r="AG12" s="1136"/>
      <c r="AH12" s="1564"/>
      <c r="AJ12" s="1810"/>
      <c r="AK12" s="1803"/>
      <c r="AL12" s="1803"/>
      <c r="AM12" s="1803"/>
      <c r="AN12" s="1803"/>
      <c r="AO12" s="1811"/>
      <c r="AP12" s="1667">
        <v>33.272180646877125</v>
      </c>
      <c r="AQ12" s="1667">
        <v>74.838909535566813</v>
      </c>
      <c r="AR12" s="1808"/>
      <c r="AS12" s="1804"/>
      <c r="AT12" s="1812"/>
      <c r="AU12" s="1667">
        <v>7.2590000000000003</v>
      </c>
      <c r="AV12" s="1667">
        <v>1.452</v>
      </c>
      <c r="AW12" s="1803"/>
      <c r="AX12" s="1803"/>
      <c r="AY12" s="1803"/>
      <c r="AZ12" s="1803"/>
      <c r="BA12" s="1805"/>
      <c r="BB12" s="1805"/>
      <c r="BC12" s="1673">
        <v>7.4120048265142856E-3</v>
      </c>
      <c r="BD12" s="1806"/>
      <c r="BE12" s="1805"/>
      <c r="BF12" s="1806"/>
      <c r="BG12" s="1805"/>
      <c r="BH12" s="1805"/>
      <c r="BI12" s="1807"/>
      <c r="BL12" s="1510">
        <f t="shared" si="5"/>
        <v>0</v>
      </c>
      <c r="BM12" s="1511">
        <f t="shared" si="6"/>
        <v>0</v>
      </c>
      <c r="BN12" s="1511">
        <f t="shared" si="7"/>
        <v>0</v>
      </c>
      <c r="BO12" s="1511">
        <f t="shared" si="8"/>
        <v>0</v>
      </c>
      <c r="BP12" s="1511">
        <f t="shared" si="9"/>
        <v>0</v>
      </c>
      <c r="BQ12" s="1511">
        <f t="shared" si="10"/>
        <v>0</v>
      </c>
      <c r="BR12" s="1511">
        <f t="shared" si="11"/>
        <v>-6.6613381477509392E-16</v>
      </c>
      <c r="BS12" s="1511">
        <f t="shared" si="12"/>
        <v>-2.2204460492503131E-16</v>
      </c>
      <c r="BT12" s="1511">
        <f t="shared" si="13"/>
        <v>0</v>
      </c>
      <c r="BU12" s="1511">
        <f t="shared" si="14"/>
        <v>0</v>
      </c>
      <c r="BV12" s="1511">
        <f t="shared" si="15"/>
        <v>0</v>
      </c>
      <c r="BW12" s="1511">
        <f t="shared" si="16"/>
        <v>-1.4740322358451574E-2</v>
      </c>
      <c r="BX12" s="1511">
        <f t="shared" si="17"/>
        <v>-1.4876033057851235E-2</v>
      </c>
      <c r="BY12" s="1511">
        <f t="shared" si="18"/>
        <v>0</v>
      </c>
      <c r="BZ12" s="1511">
        <f t="shared" si="19"/>
        <v>0</v>
      </c>
      <c r="CA12" s="1511">
        <f t="shared" si="20"/>
        <v>0</v>
      </c>
      <c r="CB12" s="1511">
        <f t="shared" si="21"/>
        <v>0</v>
      </c>
      <c r="CC12" s="1511">
        <f t="shared" si="22"/>
        <v>0</v>
      </c>
      <c r="CD12" s="1511">
        <f t="shared" si="23"/>
        <v>0</v>
      </c>
      <c r="CE12" s="1512">
        <f t="shared" si="24"/>
        <v>3.4527283519065977E-2</v>
      </c>
      <c r="CF12" s="1511">
        <f t="shared" si="25"/>
        <v>0</v>
      </c>
      <c r="CG12" s="1511">
        <f t="shared" si="26"/>
        <v>0</v>
      </c>
      <c r="CH12" s="1511">
        <f t="shared" si="27"/>
        <v>0</v>
      </c>
      <c r="CI12" s="1511">
        <f t="shared" si="28"/>
        <v>0</v>
      </c>
      <c r="CJ12" s="1511">
        <f t="shared" si="29"/>
        <v>0</v>
      </c>
      <c r="CK12" s="1511">
        <f t="shared" si="30"/>
        <v>0</v>
      </c>
      <c r="CL12" s="1513" t="str">
        <f t="array" ref="CL12">IF(MAX(ABS(BL12:CK12))&gt;$CL$4,"EXPLAIN","")</f>
        <v/>
      </c>
      <c r="CM12" s="1513" t="str">
        <f t="shared" si="31"/>
        <v/>
      </c>
    </row>
    <row r="13" spans="2:91" ht="6.6" customHeight="1">
      <c r="B13" s="1530"/>
      <c r="C13" s="1530"/>
      <c r="D13" s="1521"/>
      <c r="E13" s="1521"/>
      <c r="F13" s="1521"/>
      <c r="G13" s="1521"/>
      <c r="H13" s="1570"/>
      <c r="I13" s="1537"/>
      <c r="J13" s="1522"/>
      <c r="K13" s="1522"/>
      <c r="L13" s="1522"/>
      <c r="M13" s="1522"/>
      <c r="N13" s="1522"/>
      <c r="O13" s="1522"/>
      <c r="P13" s="1522"/>
      <c r="Q13" s="1522"/>
      <c r="R13" s="1522"/>
      <c r="S13" s="1522"/>
      <c r="T13" s="1522"/>
      <c r="U13" s="1522"/>
      <c r="V13" s="1522"/>
      <c r="W13" s="1522"/>
      <c r="X13" s="1522"/>
      <c r="Y13" s="1522"/>
      <c r="Z13" s="1565"/>
      <c r="AA13" s="1565"/>
      <c r="AB13" s="1565"/>
      <c r="AC13" s="1565"/>
      <c r="AD13" s="1565"/>
      <c r="AE13" s="1565"/>
      <c r="AF13" s="1565"/>
      <c r="AG13" s="1565"/>
      <c r="AH13" s="1566"/>
      <c r="AI13" s="1523"/>
      <c r="AJ13" s="1524"/>
      <c r="AK13" s="1526"/>
      <c r="AL13" s="1526"/>
      <c r="AM13" s="1526"/>
      <c r="AN13" s="1526"/>
      <c r="AO13" s="1526"/>
      <c r="AP13" s="1526"/>
      <c r="AQ13" s="1525"/>
      <c r="AR13" s="1522"/>
      <c r="AS13" s="1522"/>
      <c r="AT13" s="1526"/>
      <c r="AU13" s="1526"/>
      <c r="AV13" s="1526"/>
      <c r="AW13" s="1526"/>
      <c r="AX13" s="1526"/>
      <c r="AY13" s="1526"/>
      <c r="AZ13" s="1526"/>
      <c r="BA13" s="1647"/>
      <c r="BB13" s="1647"/>
      <c r="BC13" s="1648"/>
      <c r="BD13" s="1648"/>
      <c r="BE13" s="1647"/>
      <c r="BF13" s="1648"/>
      <c r="BG13" s="1647"/>
      <c r="BH13" s="1647"/>
      <c r="BI13" s="1649"/>
      <c r="BJ13" s="1523"/>
      <c r="BK13" s="1523"/>
      <c r="BL13" s="1527"/>
      <c r="BM13" s="1528"/>
      <c r="BN13" s="1528"/>
      <c r="BO13" s="1528"/>
      <c r="BP13" s="1528"/>
      <c r="BQ13" s="1528"/>
      <c r="BR13" s="1528"/>
      <c r="BS13" s="1528"/>
      <c r="BT13" s="1528"/>
      <c r="BU13" s="1528"/>
      <c r="BV13" s="1528"/>
      <c r="BW13" s="1528"/>
      <c r="BX13" s="1528"/>
      <c r="BY13" s="1528"/>
      <c r="BZ13" s="1528"/>
      <c r="CA13" s="1528"/>
      <c r="CB13" s="1528"/>
      <c r="CC13" s="1528"/>
      <c r="CD13" s="1528"/>
      <c r="CE13" s="1529"/>
      <c r="CF13" s="1528"/>
      <c r="CG13" s="1528"/>
      <c r="CH13" s="1528"/>
      <c r="CI13" s="1528"/>
      <c r="CJ13" s="1528"/>
      <c r="CK13" s="1528"/>
      <c r="CL13" s="1530"/>
      <c r="CM13" s="1530" t="str">
        <f t="shared" ref="CM13:CM36" si="32">IF(CL13="EXPLAIN","Refer to relevant pricing proposal attachment for explanation","")</f>
        <v/>
      </c>
    </row>
    <row r="14" spans="2:91">
      <c r="B14" s="1506" t="str">
        <f>IF(Prop2021_DUOSTariffs!B14="","",Prop2021_DUOSTariffs!B14)</f>
        <v>Demand Large</v>
      </c>
      <c r="C14" s="1506" t="str">
        <f>IF(Prop2021_DUOSTariffs!C14="","",Prop2021_DUOSTariffs!C14)</f>
        <v>Demand Large</v>
      </c>
      <c r="D14" s="1507" t="str">
        <f>IF(Prop2021_DUOSTariffs!D14="","",Prop2021_DUOSTariffs!D14)</f>
        <v>SAC</v>
      </c>
      <c r="E14" s="1507" t="str">
        <f>IF(Prop2021_DUOSTariffs!E14="","",Prop2021_DUOSTariffs!E14)</f>
        <v>SACL</v>
      </c>
      <c r="F14" s="1507" t="str">
        <f>IF(Prop2021_DUOSTariffs!F14="","",Prop2021_DUOSTariffs!G14)</f>
        <v>8100</v>
      </c>
      <c r="G14" s="1507" t="str">
        <f>IF(Prop2021_DUOSTariffs!G14="","",Prop2021_DUOSTariffs!H14)</f>
        <v>DUOS</v>
      </c>
      <c r="H14" s="1570"/>
      <c r="I14" s="1538">
        <v>29.81290992732</v>
      </c>
      <c r="J14" s="1123"/>
      <c r="K14" s="1123"/>
      <c r="L14" s="1123"/>
      <c r="M14" s="1123"/>
      <c r="N14" s="1123"/>
      <c r="O14" s="1123"/>
      <c r="P14" s="1123"/>
      <c r="Q14" s="1123"/>
      <c r="R14" s="1123"/>
      <c r="S14" s="1508">
        <v>10.221</v>
      </c>
      <c r="T14" s="1123"/>
      <c r="U14" s="1123"/>
      <c r="V14" s="1123"/>
      <c r="W14" s="1123"/>
      <c r="X14" s="1123"/>
      <c r="Y14" s="1123"/>
      <c r="Z14" s="1136"/>
      <c r="AA14" s="1136"/>
      <c r="AB14" s="1563">
        <v>7.7216554258215369E-3</v>
      </c>
      <c r="AC14" s="1136"/>
      <c r="AD14" s="1136"/>
      <c r="AE14" s="1136"/>
      <c r="AF14" s="1136"/>
      <c r="AG14" s="1136"/>
      <c r="AH14" s="1564"/>
      <c r="AJ14" s="1643">
        <v>30.102431617018798</v>
      </c>
      <c r="AK14" s="1509"/>
      <c r="AL14" s="1509"/>
      <c r="AM14" s="1509"/>
      <c r="AN14" s="1509"/>
      <c r="AO14" s="1509"/>
      <c r="AP14" s="1509"/>
      <c r="AQ14" s="1509"/>
      <c r="AR14" s="1127"/>
      <c r="AS14" s="1668"/>
      <c r="AT14" s="1667">
        <v>10.337105072421</v>
      </c>
      <c r="AU14" s="1509"/>
      <c r="AV14" s="1509"/>
      <c r="AW14" s="1509"/>
      <c r="AX14" s="1509"/>
      <c r="AY14" s="1509"/>
      <c r="AZ14" s="1509"/>
      <c r="BA14" s="1644"/>
      <c r="BB14" s="1644"/>
      <c r="BC14" s="1673">
        <v>6.9209874989737147E-3</v>
      </c>
      <c r="BD14" s="1645"/>
      <c r="BE14" s="1644"/>
      <c r="BF14" s="1645"/>
      <c r="BG14" s="1644"/>
      <c r="BH14" s="1644"/>
      <c r="BI14" s="1646"/>
      <c r="BL14" s="1510">
        <f t="shared" ref="BL14:BL37" si="33">IFERROR(I14/AJ14-1,0)</f>
        <v>-9.6178838102605191E-3</v>
      </c>
      <c r="BM14" s="1511">
        <f t="shared" ref="BM14:BM37" si="34">IFERROR(J14/AK14-1,0)</f>
        <v>0</v>
      </c>
      <c r="BN14" s="1511">
        <f t="shared" ref="BN14:BN37" si="35">IFERROR(K14/AL14-1,0)</f>
        <v>0</v>
      </c>
      <c r="BO14" s="1511">
        <f t="shared" ref="BO14:BO37" si="36">IFERROR(L14/AM14-1,0)</f>
        <v>0</v>
      </c>
      <c r="BP14" s="1511">
        <f t="shared" ref="BP14:BP37" si="37">IFERROR(M14/AN14-1,0)</f>
        <v>0</v>
      </c>
      <c r="BQ14" s="1511">
        <f t="shared" ref="BQ14:BQ37" si="38">IFERROR(N14/AO14-1,0)</f>
        <v>0</v>
      </c>
      <c r="BR14" s="1511">
        <f t="shared" ref="BR14:BR37" si="39">IFERROR(O14/AP14-1,0)</f>
        <v>0</v>
      </c>
      <c r="BS14" s="1511">
        <f t="shared" ref="BS14:BS37" si="40">IFERROR(P14/AQ14-1,0)</f>
        <v>0</v>
      </c>
      <c r="BT14" s="1511">
        <f t="shared" ref="BT14:BT37" si="41">IFERROR(Q14/AR14-1,0)</f>
        <v>0</v>
      </c>
      <c r="BU14" s="1511">
        <f t="shared" ref="BU14:BU37" si="42">IFERROR(R14/AS14-1,0)</f>
        <v>0</v>
      </c>
      <c r="BV14" s="1511">
        <f t="shared" ref="BV14:BV37" si="43">IFERROR(S14/AT14-1,0)</f>
        <v>-1.1231875037312267E-2</v>
      </c>
      <c r="BW14" s="1511">
        <f t="shared" ref="BW14:BW37" si="44">IFERROR(T14/AU14-1,0)</f>
        <v>0</v>
      </c>
      <c r="BX14" s="1511">
        <f t="shared" ref="BX14:BX37" si="45">IFERROR(U14/AV14-1,0)</f>
        <v>0</v>
      </c>
      <c r="BY14" s="1511">
        <f t="shared" ref="BY14:BY37" si="46">IFERROR(V14/AW14-1,0)</f>
        <v>0</v>
      </c>
      <c r="BZ14" s="1511">
        <f t="shared" ref="BZ14:BZ37" si="47">IFERROR(W14/AX14-1,0)</f>
        <v>0</v>
      </c>
      <c r="CA14" s="1511">
        <f t="shared" ref="CA14:CA37" si="48">IFERROR(X14/AY14-1,0)</f>
        <v>0</v>
      </c>
      <c r="CB14" s="1511">
        <f t="shared" ref="CB14:CB37" si="49">IFERROR(Y14/AZ14-1,0)</f>
        <v>0</v>
      </c>
      <c r="CC14" s="1511">
        <f t="shared" ref="CC14:CC37" si="50">IFERROR(Z14/BA14-1,0)</f>
        <v>0</v>
      </c>
      <c r="CD14" s="1511">
        <f t="shared" ref="CD14:CD37" si="51">IFERROR(AA14/BB14-1,0)</f>
        <v>0</v>
      </c>
      <c r="CE14" s="1512">
        <f t="shared" ref="CE14:CK20" si="52">IFERROR(AB14/BC14-1,0)</f>
        <v>0.1156869488590393</v>
      </c>
      <c r="CF14" s="1511">
        <f t="shared" si="52"/>
        <v>0</v>
      </c>
      <c r="CG14" s="1511">
        <f t="shared" si="52"/>
        <v>0</v>
      </c>
      <c r="CH14" s="1511">
        <f t="shared" si="52"/>
        <v>0</v>
      </c>
      <c r="CI14" s="1511">
        <f t="shared" si="52"/>
        <v>0</v>
      </c>
      <c r="CJ14" s="1511">
        <f t="shared" si="52"/>
        <v>0</v>
      </c>
      <c r="CK14" s="1511">
        <f t="shared" si="52"/>
        <v>0</v>
      </c>
      <c r="CL14" s="1513" t="str">
        <f t="array" ref="CL14">IF(MAX(ABS(BL14:CK14))&gt;$CL$4,"EXPLAIN","")</f>
        <v/>
      </c>
      <c r="CM14" s="1513" t="str">
        <f t="shared" ref="CM14:CM39" si="53">IF(CL14="EXPLAIN","Refer to the pricing proposal for explanation","")</f>
        <v/>
      </c>
    </row>
    <row r="15" spans="2:91">
      <c r="B15" s="1506" t="str">
        <f>IF(Prop2021_DUOSTariffs!B15="","",Prop2021_DUOSTariffs!B15)</f>
        <v>Demand Small</v>
      </c>
      <c r="C15" s="1506" t="str">
        <f>IF(Prop2021_DUOSTariffs!C15="","",Prop2021_DUOSTariffs!C15)</f>
        <v>Demand Small</v>
      </c>
      <c r="D15" s="1507" t="str">
        <f>IF(Prop2021_DUOSTariffs!D15="","",Prop2021_DUOSTariffs!D15)</f>
        <v>SAC</v>
      </c>
      <c r="E15" s="1507" t="str">
        <f>IF(Prop2021_DUOSTariffs!E15="","",Prop2021_DUOSTariffs!E15)</f>
        <v>SACL</v>
      </c>
      <c r="F15" s="1507" t="str">
        <f>IF(Prop2021_DUOSTariffs!F15="","",Prop2021_DUOSTariffs!G15)</f>
        <v>8300</v>
      </c>
      <c r="G15" s="1507" t="str">
        <f>IF(Prop2021_DUOSTariffs!G15="","",Prop2021_DUOSTariffs!H15)</f>
        <v>DUOS</v>
      </c>
      <c r="H15" s="1570"/>
      <c r="I15" s="1538">
        <v>3.6179849310000005</v>
      </c>
      <c r="J15" s="1123"/>
      <c r="K15" s="1123"/>
      <c r="L15" s="1123"/>
      <c r="M15" s="1123"/>
      <c r="N15" s="1123"/>
      <c r="O15" s="1123"/>
      <c r="P15" s="1123"/>
      <c r="Q15" s="1123"/>
      <c r="R15" s="1123"/>
      <c r="S15" s="1508">
        <v>11.14</v>
      </c>
      <c r="T15" s="1123"/>
      <c r="U15" s="1123"/>
      <c r="V15" s="1123"/>
      <c r="W15" s="1123"/>
      <c r="X15" s="1123"/>
      <c r="Y15" s="1123"/>
      <c r="Z15" s="1136"/>
      <c r="AA15" s="1136"/>
      <c r="AB15" s="1563">
        <v>7.9467971195537682E-3</v>
      </c>
      <c r="AC15" s="1136"/>
      <c r="AD15" s="1136"/>
      <c r="AE15" s="1136"/>
      <c r="AF15" s="1136"/>
      <c r="AG15" s="1136"/>
      <c r="AH15" s="1564"/>
      <c r="AJ15" s="1643">
        <v>3.6531202167900001</v>
      </c>
      <c r="AK15" s="1509"/>
      <c r="AL15" s="1509"/>
      <c r="AM15" s="1509"/>
      <c r="AN15" s="1509"/>
      <c r="AO15" s="1509"/>
      <c r="AP15" s="1509"/>
      <c r="AQ15" s="1509"/>
      <c r="AR15" s="1127"/>
      <c r="AS15" s="1668"/>
      <c r="AT15" s="1667">
        <v>11.26744452893889</v>
      </c>
      <c r="AU15" s="1509"/>
      <c r="AV15" s="1509"/>
      <c r="AW15" s="1509"/>
      <c r="AX15" s="1509"/>
      <c r="AY15" s="1509"/>
      <c r="AZ15" s="1509"/>
      <c r="BA15" s="1644"/>
      <c r="BB15" s="1644"/>
      <c r="BC15" s="1673">
        <v>6.6883394024940309E-3</v>
      </c>
      <c r="BD15" s="1645"/>
      <c r="BE15" s="1644"/>
      <c r="BF15" s="1645"/>
      <c r="BG15" s="1644"/>
      <c r="BH15" s="1644"/>
      <c r="BI15" s="1646"/>
      <c r="BL15" s="1510">
        <f t="shared" si="33"/>
        <v>-9.6178838102604081E-3</v>
      </c>
      <c r="BM15" s="1511">
        <f t="shared" si="34"/>
        <v>0</v>
      </c>
      <c r="BN15" s="1511">
        <f t="shared" si="35"/>
        <v>0</v>
      </c>
      <c r="BO15" s="1511">
        <f t="shared" si="36"/>
        <v>0</v>
      </c>
      <c r="BP15" s="1511">
        <f t="shared" si="37"/>
        <v>0</v>
      </c>
      <c r="BQ15" s="1511">
        <f t="shared" si="38"/>
        <v>0</v>
      </c>
      <c r="BR15" s="1511">
        <f t="shared" si="39"/>
        <v>0</v>
      </c>
      <c r="BS15" s="1511">
        <f t="shared" si="40"/>
        <v>0</v>
      </c>
      <c r="BT15" s="1511">
        <f t="shared" si="41"/>
        <v>0</v>
      </c>
      <c r="BU15" s="1511">
        <f t="shared" si="42"/>
        <v>0</v>
      </c>
      <c r="BV15" s="1511">
        <f t="shared" si="43"/>
        <v>-1.1310863666696203E-2</v>
      </c>
      <c r="BW15" s="1511">
        <f t="shared" si="44"/>
        <v>0</v>
      </c>
      <c r="BX15" s="1511">
        <f t="shared" si="45"/>
        <v>0</v>
      </c>
      <c r="BY15" s="1511">
        <f t="shared" si="46"/>
        <v>0</v>
      </c>
      <c r="BZ15" s="1511">
        <f t="shared" si="47"/>
        <v>0</v>
      </c>
      <c r="CA15" s="1511">
        <f t="shared" si="48"/>
        <v>0</v>
      </c>
      <c r="CB15" s="1511">
        <f t="shared" si="49"/>
        <v>0</v>
      </c>
      <c r="CC15" s="1511">
        <f t="shared" si="50"/>
        <v>0</v>
      </c>
      <c r="CD15" s="1511">
        <f t="shared" si="51"/>
        <v>0</v>
      </c>
      <c r="CE15" s="1512">
        <f t="shared" si="52"/>
        <v>0.1881569760934183</v>
      </c>
      <c r="CF15" s="1511">
        <f t="shared" si="52"/>
        <v>0</v>
      </c>
      <c r="CG15" s="1511">
        <f t="shared" si="52"/>
        <v>0</v>
      </c>
      <c r="CH15" s="1511">
        <f t="shared" si="52"/>
        <v>0</v>
      </c>
      <c r="CI15" s="1511">
        <f t="shared" si="52"/>
        <v>0</v>
      </c>
      <c r="CJ15" s="1511">
        <f t="shared" si="52"/>
        <v>0</v>
      </c>
      <c r="CK15" s="1511">
        <f t="shared" si="52"/>
        <v>0</v>
      </c>
      <c r="CL15" s="1513" t="str">
        <f t="array" ref="CL15">IF(MAX(ABS(BL15:CK15))&gt;$CL$4,"EXPLAIN","")</f>
        <v>EXPLAIN</v>
      </c>
      <c r="CM15" s="1513" t="str">
        <f t="shared" si="53"/>
        <v>Refer to the pricing proposal for explanation</v>
      </c>
    </row>
    <row r="16" spans="2:91">
      <c r="B16" s="1506" t="str">
        <f>IF(Prop2021_DUOSTariffs!B16="","",Prop2021_DUOSTariffs!B16)</f>
        <v>Demand ToU LV</v>
      </c>
      <c r="C16" s="1506" t="str">
        <f>IF(Prop2021_DUOSTariffs!C16="","",Prop2021_DUOSTariffs!C16)</f>
        <v>Demand ToU LV</v>
      </c>
      <c r="D16" s="1507" t="str">
        <f>IF(Prop2021_DUOSTariffs!D16="","",Prop2021_DUOSTariffs!D16)</f>
        <v>SAC</v>
      </c>
      <c r="E16" s="1507" t="str">
        <f>IF(Prop2021_DUOSTariffs!E16="","",Prop2021_DUOSTariffs!E16)</f>
        <v>SACL</v>
      </c>
      <c r="F16" s="1507" t="str">
        <f>IF(Prop2021_DUOSTariffs!F16="","",Prop2021_DUOSTariffs!G16)</f>
        <v>7200</v>
      </c>
      <c r="G16" s="1507" t="str">
        <f>IF(Prop2021_DUOSTariffs!G16="","",Prop2021_DUOSTariffs!H16)</f>
        <v>DUOS</v>
      </c>
      <c r="H16" s="1570"/>
      <c r="I16" s="1538">
        <v>4.6113939679679996</v>
      </c>
      <c r="J16" s="1123"/>
      <c r="K16" s="1123"/>
      <c r="L16" s="1123"/>
      <c r="M16" s="1123"/>
      <c r="N16" s="1123"/>
      <c r="O16" s="1123"/>
      <c r="P16" s="1123"/>
      <c r="Q16" s="1123"/>
      <c r="R16" s="1123"/>
      <c r="S16" s="1123"/>
      <c r="T16" s="1508">
        <v>9.7257597986230646</v>
      </c>
      <c r="U16" s="1508">
        <v>1.945151959724613</v>
      </c>
      <c r="V16" s="1123"/>
      <c r="W16" s="1123"/>
      <c r="X16" s="1123"/>
      <c r="Y16" s="1123"/>
      <c r="Z16" s="1136"/>
      <c r="AA16" s="1136"/>
      <c r="AB16" s="1563">
        <v>1.6746055474884412E-2</v>
      </c>
      <c r="AC16" s="1136"/>
      <c r="AD16" s="1136"/>
      <c r="AE16" s="1136"/>
      <c r="AF16" s="1136"/>
      <c r="AG16" s="1136"/>
      <c r="AH16" s="1564"/>
      <c r="AJ16" s="1643">
        <v>4.65617653286112</v>
      </c>
      <c r="AK16" s="1509"/>
      <c r="AL16" s="1509"/>
      <c r="AM16" s="1509"/>
      <c r="AN16" s="1509"/>
      <c r="AO16" s="1509"/>
      <c r="AP16" s="1509"/>
      <c r="AQ16" s="1509"/>
      <c r="AR16" s="1127"/>
      <c r="AS16" s="1123"/>
      <c r="AT16" s="1668"/>
      <c r="AU16" s="1667">
        <v>9.8202498187999492</v>
      </c>
      <c r="AV16" s="1666">
        <v>1.96404996375999</v>
      </c>
      <c r="AW16" s="1509"/>
      <c r="AX16" s="1509"/>
      <c r="AY16" s="1509"/>
      <c r="AZ16" s="1509"/>
      <c r="BA16" s="1644"/>
      <c r="BB16" s="1644"/>
      <c r="BC16" s="1673">
        <v>1.5746514184817824E-2</v>
      </c>
      <c r="BD16" s="1645"/>
      <c r="BE16" s="1644"/>
      <c r="BF16" s="1645"/>
      <c r="BG16" s="1644"/>
      <c r="BH16" s="1644"/>
      <c r="BI16" s="1646"/>
      <c r="BL16" s="1510">
        <f t="shared" si="33"/>
        <v>-9.6178838102606301E-3</v>
      </c>
      <c r="BM16" s="1511">
        <f t="shared" si="34"/>
        <v>0</v>
      </c>
      <c r="BN16" s="1511">
        <f t="shared" si="35"/>
        <v>0</v>
      </c>
      <c r="BO16" s="1511">
        <f t="shared" si="36"/>
        <v>0</v>
      </c>
      <c r="BP16" s="1511">
        <f t="shared" si="37"/>
        <v>0</v>
      </c>
      <c r="BQ16" s="1511">
        <f t="shared" si="38"/>
        <v>0</v>
      </c>
      <c r="BR16" s="1511">
        <f t="shared" si="39"/>
        <v>0</v>
      </c>
      <c r="BS16" s="1511">
        <f t="shared" si="40"/>
        <v>0</v>
      </c>
      <c r="BT16" s="1511">
        <f t="shared" si="41"/>
        <v>0</v>
      </c>
      <c r="BU16" s="1511">
        <f t="shared" si="42"/>
        <v>0</v>
      </c>
      <c r="BV16" s="1511">
        <f t="shared" si="43"/>
        <v>0</v>
      </c>
      <c r="BW16" s="1511">
        <f t="shared" si="44"/>
        <v>-9.6219568667176292E-3</v>
      </c>
      <c r="BX16" s="1511">
        <f t="shared" si="45"/>
        <v>-9.6219568667176292E-3</v>
      </c>
      <c r="BY16" s="1511">
        <f t="shared" si="46"/>
        <v>0</v>
      </c>
      <c r="BZ16" s="1511">
        <f t="shared" si="47"/>
        <v>0</v>
      </c>
      <c r="CA16" s="1511">
        <f t="shared" si="48"/>
        <v>0</v>
      </c>
      <c r="CB16" s="1511">
        <f t="shared" si="49"/>
        <v>0</v>
      </c>
      <c r="CC16" s="1511">
        <f t="shared" si="50"/>
        <v>0</v>
      </c>
      <c r="CD16" s="1511">
        <f t="shared" si="51"/>
        <v>0</v>
      </c>
      <c r="CE16" s="1512">
        <f t="shared" si="52"/>
        <v>6.3476987880295876E-2</v>
      </c>
      <c r="CF16" s="1511">
        <f t="shared" si="52"/>
        <v>0</v>
      </c>
      <c r="CG16" s="1511">
        <f t="shared" si="52"/>
        <v>0</v>
      </c>
      <c r="CH16" s="1511">
        <f t="shared" si="52"/>
        <v>0</v>
      </c>
      <c r="CI16" s="1511">
        <f t="shared" si="52"/>
        <v>0</v>
      </c>
      <c r="CJ16" s="1511">
        <f t="shared" si="52"/>
        <v>0</v>
      </c>
      <c r="CK16" s="1511">
        <f t="shared" si="52"/>
        <v>0</v>
      </c>
      <c r="CL16" s="1513" t="str">
        <f t="array" ref="CL16">IF(MAX(ABS(BL16:CK16))&gt;$CL$4,"EXPLAIN","")</f>
        <v/>
      </c>
      <c r="CM16" s="1513" t="str">
        <f t="shared" si="53"/>
        <v/>
      </c>
    </row>
    <row r="17" spans="2:91">
      <c r="B17" s="1506" t="str">
        <f>IF(Prop2021_DUOSTariffs!B17="","",Prop2021_DUOSTariffs!B17)</f>
        <v>Large Business Energy</v>
      </c>
      <c r="C17" s="1506" t="str">
        <f>IF(Prop2021_DUOSTariffs!C17="","",Prop2021_DUOSTariffs!C17)</f>
        <v>-</v>
      </c>
      <c r="D17" s="1507" t="str">
        <f>IF(Prop2021_DUOSTariffs!D17="","",Prop2021_DUOSTariffs!D17)</f>
        <v>SAC</v>
      </c>
      <c r="E17" s="1507" t="str">
        <f>IF(Prop2021_DUOSTariffs!E17="","",Prop2021_DUOSTariffs!E17)</f>
        <v>SACL</v>
      </c>
      <c r="F17" s="1507">
        <f>IF(Prop2021_DUOSTariffs!F17="","",Prop2021_DUOSTariffs!G17)</f>
        <v>6600</v>
      </c>
      <c r="G17" s="1507" t="str">
        <f>IF(Prop2021_DUOSTariffs!G17="","",Prop2021_DUOSTariffs!H17)</f>
        <v>DUOS</v>
      </c>
      <c r="H17" s="1570"/>
      <c r="I17" s="1538">
        <v>3.6179849310000005</v>
      </c>
      <c r="J17" s="1123"/>
      <c r="K17" s="1123"/>
      <c r="L17" s="1123"/>
      <c r="M17" s="1123"/>
      <c r="N17" s="1123"/>
      <c r="O17" s="1123"/>
      <c r="P17" s="1123"/>
      <c r="Q17" s="1123"/>
      <c r="R17" s="1123"/>
      <c r="S17" s="1123"/>
      <c r="T17" s="1123"/>
      <c r="U17" s="1123"/>
      <c r="V17" s="1123"/>
      <c r="W17" s="1123"/>
      <c r="X17" s="1123"/>
      <c r="Y17" s="1123"/>
      <c r="Z17" s="1136"/>
      <c r="AA17" s="1136"/>
      <c r="AB17" s="1563">
        <v>6.930410844698863E-2</v>
      </c>
      <c r="AC17" s="1136"/>
      <c r="AD17" s="1136"/>
      <c r="AE17" s="1136"/>
      <c r="AF17" s="1136"/>
      <c r="AG17" s="1136"/>
      <c r="AH17" s="1564"/>
      <c r="AJ17" s="1531"/>
      <c r="AK17" s="1509"/>
      <c r="AL17" s="1509"/>
      <c r="AM17" s="1509"/>
      <c r="AN17" s="1509"/>
      <c r="AO17" s="1509"/>
      <c r="AP17" s="1509"/>
      <c r="AQ17" s="1509"/>
      <c r="AR17" s="1127"/>
      <c r="AS17" s="1123"/>
      <c r="AT17" s="1123"/>
      <c r="AU17" s="1509"/>
      <c r="AV17" s="1509"/>
      <c r="AW17" s="1509"/>
      <c r="AX17" s="1509"/>
      <c r="AY17" s="1509"/>
      <c r="AZ17" s="1509"/>
      <c r="BA17" s="1644"/>
      <c r="BB17" s="1644"/>
      <c r="BC17" s="1645"/>
      <c r="BD17" s="1645"/>
      <c r="BE17" s="1644"/>
      <c r="BF17" s="1645"/>
      <c r="BG17" s="1644"/>
      <c r="BH17" s="1644"/>
      <c r="BI17" s="1646"/>
      <c r="BL17" s="1510">
        <f t="shared" si="33"/>
        <v>0</v>
      </c>
      <c r="BM17" s="1511">
        <f t="shared" si="34"/>
        <v>0</v>
      </c>
      <c r="BN17" s="1511">
        <f t="shared" si="35"/>
        <v>0</v>
      </c>
      <c r="BO17" s="1511">
        <f t="shared" si="36"/>
        <v>0</v>
      </c>
      <c r="BP17" s="1511">
        <f t="shared" si="37"/>
        <v>0</v>
      </c>
      <c r="BQ17" s="1511">
        <f t="shared" si="38"/>
        <v>0</v>
      </c>
      <c r="BR17" s="1511">
        <f t="shared" si="39"/>
        <v>0</v>
      </c>
      <c r="BS17" s="1511">
        <f t="shared" si="40"/>
        <v>0</v>
      </c>
      <c r="BT17" s="1511">
        <f t="shared" si="41"/>
        <v>0</v>
      </c>
      <c r="BU17" s="1511">
        <f t="shared" si="42"/>
        <v>0</v>
      </c>
      <c r="BV17" s="1511">
        <f t="shared" si="43"/>
        <v>0</v>
      </c>
      <c r="BW17" s="1511">
        <f t="shared" si="44"/>
        <v>0</v>
      </c>
      <c r="BX17" s="1511">
        <f t="shared" si="45"/>
        <v>0</v>
      </c>
      <c r="BY17" s="1511">
        <f t="shared" si="46"/>
        <v>0</v>
      </c>
      <c r="BZ17" s="1511">
        <f t="shared" si="47"/>
        <v>0</v>
      </c>
      <c r="CA17" s="1511">
        <f t="shared" si="48"/>
        <v>0</v>
      </c>
      <c r="CB17" s="1511">
        <f t="shared" si="49"/>
        <v>0</v>
      </c>
      <c r="CC17" s="1511">
        <f t="shared" si="50"/>
        <v>0</v>
      </c>
      <c r="CD17" s="1511">
        <f t="shared" si="51"/>
        <v>0</v>
      </c>
      <c r="CE17" s="1512">
        <f t="shared" si="52"/>
        <v>0</v>
      </c>
      <c r="CF17" s="1511">
        <f t="shared" si="52"/>
        <v>0</v>
      </c>
      <c r="CG17" s="1511">
        <f t="shared" si="52"/>
        <v>0</v>
      </c>
      <c r="CH17" s="1511">
        <f t="shared" si="52"/>
        <v>0</v>
      </c>
      <c r="CI17" s="1511">
        <f t="shared" si="52"/>
        <v>0</v>
      </c>
      <c r="CJ17" s="1511">
        <f t="shared" si="52"/>
        <v>0</v>
      </c>
      <c r="CK17" s="1511">
        <f t="shared" si="52"/>
        <v>0</v>
      </c>
      <c r="CL17" s="1513" t="str">
        <f t="array" ref="CL17">IF(MAX(ABS(BL17:CK17))&gt;$CL$4,"EXPLAIN","")</f>
        <v/>
      </c>
      <c r="CM17" s="1513" t="str">
        <f t="shared" si="53"/>
        <v/>
      </c>
    </row>
    <row r="18" spans="2:91">
      <c r="B18" s="1506" t="str">
        <f>IF(Prop2021_DUOSTariffs!B18="","",Prop2021_DUOSTariffs!B18)</f>
        <v>Large Residential Energy</v>
      </c>
      <c r="C18" s="1506" t="str">
        <f>IF(Prop2021_DUOSTariffs!C18="","",Prop2021_DUOSTariffs!C18)</f>
        <v>-</v>
      </c>
      <c r="D18" s="1507" t="str">
        <f>IF(Prop2021_DUOSTariffs!D18="","",Prop2021_DUOSTariffs!D18)</f>
        <v>SAC</v>
      </c>
      <c r="E18" s="1507" t="str">
        <f>IF(Prop2021_DUOSTariffs!E18="","",Prop2021_DUOSTariffs!E18)</f>
        <v>SACL</v>
      </c>
      <c r="F18" s="1507">
        <f>IF(Prop2021_DUOSTariffs!F18="","",Prop2021_DUOSTariffs!G18)</f>
        <v>6700</v>
      </c>
      <c r="G18" s="1507" t="str">
        <f>IF(Prop2021_DUOSTariffs!G18="","",Prop2021_DUOSTariffs!H18)</f>
        <v>DUOS</v>
      </c>
      <c r="H18" s="1570"/>
      <c r="I18" s="1538">
        <v>3.6179849310000005</v>
      </c>
      <c r="J18" s="1123"/>
      <c r="K18" s="1123"/>
      <c r="L18" s="1123"/>
      <c r="M18" s="1123"/>
      <c r="N18" s="1123"/>
      <c r="O18" s="1123"/>
      <c r="P18" s="1123"/>
      <c r="Q18" s="1123"/>
      <c r="R18" s="1123"/>
      <c r="S18" s="1123"/>
      <c r="T18" s="1123"/>
      <c r="U18" s="1123"/>
      <c r="V18" s="1123"/>
      <c r="W18" s="1123"/>
      <c r="X18" s="1123"/>
      <c r="Y18" s="1123"/>
      <c r="Z18" s="1136"/>
      <c r="AA18" s="1136"/>
      <c r="AB18" s="1563">
        <v>6.0967030461500551E-2</v>
      </c>
      <c r="AC18" s="1136"/>
      <c r="AD18" s="1136"/>
      <c r="AE18" s="1136"/>
      <c r="AF18" s="1136"/>
      <c r="AG18" s="1136"/>
      <c r="AH18" s="1564"/>
      <c r="AJ18" s="1531"/>
      <c r="AK18" s="1509"/>
      <c r="AL18" s="1509"/>
      <c r="AM18" s="1509"/>
      <c r="AN18" s="1509"/>
      <c r="AO18" s="1509"/>
      <c r="AP18" s="1509"/>
      <c r="AQ18" s="1509"/>
      <c r="AR18" s="1127"/>
      <c r="AS18" s="1123"/>
      <c r="AT18" s="1123"/>
      <c r="AU18" s="1509"/>
      <c r="AV18" s="1509"/>
      <c r="AW18" s="1509"/>
      <c r="AX18" s="1509"/>
      <c r="AY18" s="1509"/>
      <c r="AZ18" s="1509"/>
      <c r="BA18" s="1644"/>
      <c r="BB18" s="1644"/>
      <c r="BC18" s="1645"/>
      <c r="BD18" s="1645"/>
      <c r="BE18" s="1644"/>
      <c r="BF18" s="1645"/>
      <c r="BG18" s="1644"/>
      <c r="BH18" s="1644"/>
      <c r="BI18" s="1646"/>
      <c r="BL18" s="1510">
        <f t="shared" si="33"/>
        <v>0</v>
      </c>
      <c r="BM18" s="1511">
        <f t="shared" si="34"/>
        <v>0</v>
      </c>
      <c r="BN18" s="1511">
        <f t="shared" si="35"/>
        <v>0</v>
      </c>
      <c r="BO18" s="1511">
        <f t="shared" si="36"/>
        <v>0</v>
      </c>
      <c r="BP18" s="1511">
        <f t="shared" si="37"/>
        <v>0</v>
      </c>
      <c r="BQ18" s="1511">
        <f t="shared" si="38"/>
        <v>0</v>
      </c>
      <c r="BR18" s="1511">
        <f t="shared" si="39"/>
        <v>0</v>
      </c>
      <c r="BS18" s="1511">
        <f t="shared" si="40"/>
        <v>0</v>
      </c>
      <c r="BT18" s="1511">
        <f t="shared" si="41"/>
        <v>0</v>
      </c>
      <c r="BU18" s="1511">
        <f t="shared" si="42"/>
        <v>0</v>
      </c>
      <c r="BV18" s="1511">
        <f t="shared" si="43"/>
        <v>0</v>
      </c>
      <c r="BW18" s="1511">
        <f t="shared" si="44"/>
        <v>0</v>
      </c>
      <c r="BX18" s="1511">
        <f t="shared" si="45"/>
        <v>0</v>
      </c>
      <c r="BY18" s="1511">
        <f t="shared" si="46"/>
        <v>0</v>
      </c>
      <c r="BZ18" s="1511">
        <f t="shared" si="47"/>
        <v>0</v>
      </c>
      <c r="CA18" s="1511">
        <f t="shared" si="48"/>
        <v>0</v>
      </c>
      <c r="CB18" s="1511">
        <f t="shared" si="49"/>
        <v>0</v>
      </c>
      <c r="CC18" s="1511">
        <f t="shared" si="50"/>
        <v>0</v>
      </c>
      <c r="CD18" s="1511">
        <f t="shared" si="51"/>
        <v>0</v>
      </c>
      <c r="CE18" s="1512">
        <f t="shared" si="52"/>
        <v>0</v>
      </c>
      <c r="CF18" s="1511">
        <f t="shared" si="52"/>
        <v>0</v>
      </c>
      <c r="CG18" s="1511">
        <f t="shared" si="52"/>
        <v>0</v>
      </c>
      <c r="CH18" s="1511">
        <f t="shared" si="52"/>
        <v>0</v>
      </c>
      <c r="CI18" s="1511">
        <f t="shared" si="52"/>
        <v>0</v>
      </c>
      <c r="CJ18" s="1511">
        <f t="shared" si="52"/>
        <v>0</v>
      </c>
      <c r="CK18" s="1511">
        <f t="shared" si="52"/>
        <v>0</v>
      </c>
      <c r="CL18" s="1513" t="str">
        <f t="array" ref="CL18">IF(MAX(ABS(BL18:CK18))&gt;$CL$4,"EXPLAIN","")</f>
        <v/>
      </c>
      <c r="CM18" s="1513" t="str">
        <f t="shared" si="53"/>
        <v/>
      </c>
    </row>
    <row r="19" spans="2:91">
      <c r="B19" s="1506" t="str">
        <f>IF(Prop2021_DUOSTariffs!B19="","",Prop2021_DUOSTariffs!B19)</f>
        <v>Large Business Primary Load Control</v>
      </c>
      <c r="C19" s="1506" t="str">
        <f>IF(Prop2021_DUOSTariffs!C19="","",Prop2021_DUOSTariffs!C19)</f>
        <v>Large Business Primary Load Control</v>
      </c>
      <c r="D19" s="1507" t="str">
        <f>IF(Prop2021_DUOSTariffs!D19="","",Prop2021_DUOSTariffs!D19)</f>
        <v>SAC</v>
      </c>
      <c r="E19" s="1507" t="str">
        <f>IF(Prop2021_DUOSTariffs!E19="","",Prop2021_DUOSTariffs!E19)</f>
        <v>SACL</v>
      </c>
      <c r="F19" s="1507" t="str">
        <f>IF(Prop2021_DUOSTariffs!F19="","",Prop2021_DUOSTariffs!G19)</f>
        <v>5800</v>
      </c>
      <c r="G19" s="1507" t="str">
        <f>IF(Prop2021_DUOSTariffs!G19="","",Prop2021_DUOSTariffs!H19)</f>
        <v>DUOS</v>
      </c>
      <c r="H19" s="1570"/>
      <c r="I19" s="1538">
        <v>3.6179849310000005</v>
      </c>
      <c r="J19" s="1123"/>
      <c r="K19" s="1123"/>
      <c r="L19" s="1123"/>
      <c r="M19" s="1123"/>
      <c r="N19" s="1123"/>
      <c r="O19" s="1123"/>
      <c r="P19" s="1123"/>
      <c r="Q19" s="1123"/>
      <c r="R19" s="1123"/>
      <c r="S19" s="1123"/>
      <c r="T19" s="1123"/>
      <c r="U19" s="1123"/>
      <c r="V19" s="1123"/>
      <c r="W19" s="1123"/>
      <c r="X19" s="1123"/>
      <c r="Y19" s="1123"/>
      <c r="Z19" s="1136"/>
      <c r="AA19" s="1136"/>
      <c r="AB19" s="1563">
        <v>5.4887300143949547E-2</v>
      </c>
      <c r="AC19" s="1136"/>
      <c r="AD19" s="1136"/>
      <c r="AE19" s="1136"/>
      <c r="AF19" s="1136"/>
      <c r="AG19" s="1136"/>
      <c r="AH19" s="1564"/>
      <c r="AJ19" s="1643">
        <v>3.6531202167900001</v>
      </c>
      <c r="AK19" s="1509"/>
      <c r="AL19" s="1509"/>
      <c r="AM19" s="1509"/>
      <c r="AN19" s="1509"/>
      <c r="AO19" s="1509"/>
      <c r="AP19" s="1509"/>
      <c r="AQ19" s="1509"/>
      <c r="AR19" s="1127"/>
      <c r="AS19" s="1123"/>
      <c r="AT19" s="1123"/>
      <c r="AU19" s="1509"/>
      <c r="AV19" s="1509"/>
      <c r="AW19" s="1509"/>
      <c r="AX19" s="1509"/>
      <c r="AY19" s="1509"/>
      <c r="AZ19" s="1509"/>
      <c r="BA19" s="1644"/>
      <c r="BB19" s="1644"/>
      <c r="BC19" s="1673">
        <v>5.4109815168704382E-2</v>
      </c>
      <c r="BD19" s="1645"/>
      <c r="BE19" s="1644"/>
      <c r="BF19" s="1645"/>
      <c r="BG19" s="1644"/>
      <c r="BH19" s="1644"/>
      <c r="BI19" s="1646"/>
      <c r="BL19" s="1510">
        <f t="shared" si="33"/>
        <v>-9.6178838102604081E-3</v>
      </c>
      <c r="BM19" s="1511">
        <f t="shared" si="34"/>
        <v>0</v>
      </c>
      <c r="BN19" s="1511">
        <f t="shared" si="35"/>
        <v>0</v>
      </c>
      <c r="BO19" s="1511">
        <f t="shared" si="36"/>
        <v>0</v>
      </c>
      <c r="BP19" s="1511">
        <f t="shared" si="37"/>
        <v>0</v>
      </c>
      <c r="BQ19" s="1511">
        <f t="shared" si="38"/>
        <v>0</v>
      </c>
      <c r="BR19" s="1511">
        <f t="shared" si="39"/>
        <v>0</v>
      </c>
      <c r="BS19" s="1511">
        <f t="shared" si="40"/>
        <v>0</v>
      </c>
      <c r="BT19" s="1511">
        <f t="shared" si="41"/>
        <v>0</v>
      </c>
      <c r="BU19" s="1511">
        <f t="shared" si="42"/>
        <v>0</v>
      </c>
      <c r="BV19" s="1511">
        <f t="shared" si="43"/>
        <v>0</v>
      </c>
      <c r="BW19" s="1511">
        <f t="shared" si="44"/>
        <v>0</v>
      </c>
      <c r="BX19" s="1511">
        <f t="shared" si="45"/>
        <v>0</v>
      </c>
      <c r="BY19" s="1511">
        <f t="shared" si="46"/>
        <v>0</v>
      </c>
      <c r="BZ19" s="1511">
        <f t="shared" si="47"/>
        <v>0</v>
      </c>
      <c r="CA19" s="1511">
        <f t="shared" si="48"/>
        <v>0</v>
      </c>
      <c r="CB19" s="1511">
        <f t="shared" si="49"/>
        <v>0</v>
      </c>
      <c r="CC19" s="1511">
        <f t="shared" si="50"/>
        <v>0</v>
      </c>
      <c r="CD19" s="1511">
        <f t="shared" si="51"/>
        <v>0</v>
      </c>
      <c r="CE19" s="1512">
        <f t="shared" si="52"/>
        <v>1.4368649621535612E-2</v>
      </c>
      <c r="CF19" s="1511">
        <f t="shared" si="52"/>
        <v>0</v>
      </c>
      <c r="CG19" s="1511">
        <f t="shared" si="52"/>
        <v>0</v>
      </c>
      <c r="CH19" s="1511">
        <f t="shared" si="52"/>
        <v>0</v>
      </c>
      <c r="CI19" s="1511">
        <f t="shared" si="52"/>
        <v>0</v>
      </c>
      <c r="CJ19" s="1511">
        <f t="shared" si="52"/>
        <v>0</v>
      </c>
      <c r="CK19" s="1511">
        <f t="shared" si="52"/>
        <v>0</v>
      </c>
      <c r="CL19" s="1513" t="str">
        <f t="array" ref="CL19">IF(MAX(ABS(BL19:CK19))&gt;$CL$4,"EXPLAIN","")</f>
        <v/>
      </c>
      <c r="CM19" s="1513" t="str">
        <f t="shared" si="53"/>
        <v/>
      </c>
    </row>
    <row r="20" spans="2:91">
      <c r="B20" s="1506" t="str">
        <f>IF(Prop2021_DUOSTariffs!B20="","",Prop2021_DUOSTariffs!B20)</f>
        <v>Large Business Secondary Load Control</v>
      </c>
      <c r="C20" s="1506" t="str">
        <f>IF(Prop2021_DUOSTariffs!C20="","",Prop2021_DUOSTariffs!C20)</f>
        <v>Large Business Secondary Load Control</v>
      </c>
      <c r="D20" s="1507" t="str">
        <f>IF(Prop2021_DUOSTariffs!D20="","",Prop2021_DUOSTariffs!D20)</f>
        <v>SAC</v>
      </c>
      <c r="E20" s="1507" t="str">
        <f>IF(Prop2021_DUOSTariffs!E20="","",Prop2021_DUOSTariffs!E20)</f>
        <v>SACL</v>
      </c>
      <c r="F20" s="1507" t="str">
        <f>IF(Prop2021_DUOSTariffs!F20="","",Prop2021_DUOSTariffs!G20)</f>
        <v>5900</v>
      </c>
      <c r="G20" s="1507" t="str">
        <f>IF(Prop2021_DUOSTariffs!G20="","",Prop2021_DUOSTariffs!H20)</f>
        <v>DUOS</v>
      </c>
      <c r="H20" s="1570"/>
      <c r="I20" s="1127"/>
      <c r="J20" s="1123"/>
      <c r="K20" s="1123"/>
      <c r="L20" s="1123"/>
      <c r="M20" s="1123"/>
      <c r="N20" s="1123"/>
      <c r="O20" s="1123"/>
      <c r="P20" s="1123"/>
      <c r="Q20" s="1123"/>
      <c r="R20" s="1123"/>
      <c r="S20" s="1123"/>
      <c r="T20" s="1123"/>
      <c r="U20" s="1123"/>
      <c r="V20" s="1123"/>
      <c r="W20" s="1123"/>
      <c r="X20" s="1123"/>
      <c r="Y20" s="1123"/>
      <c r="Z20" s="1136"/>
      <c r="AA20" s="1136"/>
      <c r="AB20" s="1563">
        <v>5.4959896149557659E-2</v>
      </c>
      <c r="AC20" s="1136"/>
      <c r="AD20" s="1136"/>
      <c r="AE20" s="1136"/>
      <c r="AF20" s="1136"/>
      <c r="AG20" s="1136"/>
      <c r="AH20" s="1564"/>
      <c r="AJ20" s="1531"/>
      <c r="AK20" s="1509"/>
      <c r="AL20" s="1509"/>
      <c r="AM20" s="1509"/>
      <c r="AN20" s="1509"/>
      <c r="AO20" s="1509"/>
      <c r="AP20" s="1509"/>
      <c r="AQ20" s="1509"/>
      <c r="AR20" s="1127"/>
      <c r="AS20" s="1123"/>
      <c r="AT20" s="1123"/>
      <c r="AU20" s="1509"/>
      <c r="AV20" s="1509"/>
      <c r="AW20" s="1509"/>
      <c r="AX20" s="1509"/>
      <c r="AY20" s="1509"/>
      <c r="AZ20" s="1509"/>
      <c r="BA20" s="1644"/>
      <c r="BB20" s="1644"/>
      <c r="BC20" s="1673">
        <v>5.4316713610580269E-2</v>
      </c>
      <c r="BD20" s="1645"/>
      <c r="BE20" s="1644"/>
      <c r="BF20" s="1645"/>
      <c r="BG20" s="1644"/>
      <c r="BH20" s="1644"/>
      <c r="BI20" s="1646"/>
      <c r="BL20" s="1510">
        <f t="shared" si="33"/>
        <v>0</v>
      </c>
      <c r="BM20" s="1511">
        <f t="shared" si="34"/>
        <v>0</v>
      </c>
      <c r="BN20" s="1511">
        <f t="shared" si="35"/>
        <v>0</v>
      </c>
      <c r="BO20" s="1511">
        <f t="shared" si="36"/>
        <v>0</v>
      </c>
      <c r="BP20" s="1511">
        <f t="shared" si="37"/>
        <v>0</v>
      </c>
      <c r="BQ20" s="1511">
        <f t="shared" si="38"/>
        <v>0</v>
      </c>
      <c r="BR20" s="1511">
        <f t="shared" si="39"/>
        <v>0</v>
      </c>
      <c r="BS20" s="1511">
        <f t="shared" si="40"/>
        <v>0</v>
      </c>
      <c r="BT20" s="1511">
        <f t="shared" si="41"/>
        <v>0</v>
      </c>
      <c r="BU20" s="1511">
        <f t="shared" si="42"/>
        <v>0</v>
      </c>
      <c r="BV20" s="1511">
        <f t="shared" si="43"/>
        <v>0</v>
      </c>
      <c r="BW20" s="1511">
        <f t="shared" si="44"/>
        <v>0</v>
      </c>
      <c r="BX20" s="1511">
        <f t="shared" si="45"/>
        <v>0</v>
      </c>
      <c r="BY20" s="1511">
        <f t="shared" si="46"/>
        <v>0</v>
      </c>
      <c r="BZ20" s="1511">
        <f t="shared" si="47"/>
        <v>0</v>
      </c>
      <c r="CA20" s="1511">
        <f t="shared" si="48"/>
        <v>0</v>
      </c>
      <c r="CB20" s="1511">
        <f t="shared" si="49"/>
        <v>0</v>
      </c>
      <c r="CC20" s="1511">
        <f t="shared" si="50"/>
        <v>0</v>
      </c>
      <c r="CD20" s="1511">
        <f t="shared" si="51"/>
        <v>0</v>
      </c>
      <c r="CE20" s="1512">
        <f t="shared" si="52"/>
        <v>1.1841337522528361E-2</v>
      </c>
      <c r="CF20" s="1511">
        <f t="shared" si="52"/>
        <v>0</v>
      </c>
      <c r="CG20" s="1511">
        <f t="shared" si="52"/>
        <v>0</v>
      </c>
      <c r="CH20" s="1511">
        <f t="shared" si="52"/>
        <v>0</v>
      </c>
      <c r="CI20" s="1511">
        <f t="shared" si="52"/>
        <v>0</v>
      </c>
      <c r="CJ20" s="1511">
        <f t="shared" si="52"/>
        <v>0</v>
      </c>
      <c r="CK20" s="1511">
        <f t="shared" si="52"/>
        <v>0</v>
      </c>
      <c r="CL20" s="1513" t="str">
        <f t="array" ref="CL20">IF(MAX(ABS(BL20:CK20))&gt;$CL$4,"EXPLAIN","")</f>
        <v/>
      </c>
      <c r="CM20" s="1513" t="str">
        <f t="shared" si="53"/>
        <v/>
      </c>
    </row>
    <row r="21" spans="2:91" ht="6.6" customHeight="1">
      <c r="B21" s="1530"/>
      <c r="C21" s="1530"/>
      <c r="D21" s="1521"/>
      <c r="E21" s="1521"/>
      <c r="F21" s="1521"/>
      <c r="G21" s="1521"/>
      <c r="H21" s="1570"/>
      <c r="I21" s="1537"/>
      <c r="J21" s="1522"/>
      <c r="K21" s="1522"/>
      <c r="L21" s="1522"/>
      <c r="M21" s="1522"/>
      <c r="N21" s="1522"/>
      <c r="O21" s="1522"/>
      <c r="P21" s="1522"/>
      <c r="Q21" s="1522"/>
      <c r="R21" s="1522"/>
      <c r="S21" s="1522"/>
      <c r="T21" s="1522"/>
      <c r="U21" s="1522"/>
      <c r="V21" s="1522"/>
      <c r="W21" s="1522"/>
      <c r="X21" s="1522"/>
      <c r="Y21" s="1522"/>
      <c r="Z21" s="1565"/>
      <c r="AA21" s="1565"/>
      <c r="AB21" s="1565"/>
      <c r="AC21" s="1565"/>
      <c r="AD21" s="1565"/>
      <c r="AE21" s="1565"/>
      <c r="AF21" s="1565"/>
      <c r="AG21" s="1565"/>
      <c r="AH21" s="1566"/>
      <c r="AI21" s="1523"/>
      <c r="AJ21" s="1524"/>
      <c r="AK21" s="1526"/>
      <c r="AL21" s="1526"/>
      <c r="AM21" s="1526"/>
      <c r="AN21" s="1526"/>
      <c r="AO21" s="1526"/>
      <c r="AP21" s="1526"/>
      <c r="AQ21" s="1526"/>
      <c r="AR21" s="1537"/>
      <c r="AS21" s="1522"/>
      <c r="AT21" s="1526"/>
      <c r="AU21" s="1526"/>
      <c r="AV21" s="1526"/>
      <c r="AW21" s="1526"/>
      <c r="AX21" s="1526"/>
      <c r="AY21" s="1526"/>
      <c r="AZ21" s="1526"/>
      <c r="BA21" s="1647"/>
      <c r="BB21" s="1647"/>
      <c r="BC21" s="1648"/>
      <c r="BD21" s="1648"/>
      <c r="BE21" s="1647"/>
      <c r="BF21" s="1648"/>
      <c r="BG21" s="1647"/>
      <c r="BH21" s="1647"/>
      <c r="BI21" s="1649"/>
      <c r="BJ21" s="1523"/>
      <c r="BK21" s="1523"/>
      <c r="BL21" s="1527"/>
      <c r="BM21" s="1528"/>
      <c r="BN21" s="1528"/>
      <c r="BO21" s="1528"/>
      <c r="BP21" s="1528"/>
      <c r="BQ21" s="1528"/>
      <c r="BR21" s="1528"/>
      <c r="BS21" s="1528"/>
      <c r="BT21" s="1528"/>
      <c r="BU21" s="1528"/>
      <c r="BV21" s="1528"/>
      <c r="BW21" s="1528"/>
      <c r="BX21" s="1528"/>
      <c r="BY21" s="1528"/>
      <c r="BZ21" s="1528"/>
      <c r="CA21" s="1528"/>
      <c r="CB21" s="1528"/>
      <c r="CC21" s="1528"/>
      <c r="CD21" s="1528"/>
      <c r="CE21" s="1529"/>
      <c r="CF21" s="1528"/>
      <c r="CG21" s="1528"/>
      <c r="CH21" s="1528"/>
      <c r="CI21" s="1528"/>
      <c r="CJ21" s="1528"/>
      <c r="CK21" s="1528"/>
      <c r="CL21" s="1530"/>
      <c r="CM21" s="1530" t="str">
        <f t="shared" si="32"/>
        <v/>
      </c>
    </row>
    <row r="22" spans="2:91">
      <c r="B22" s="1506" t="str">
        <f>IF(Prop2021_DUOSTariffs!B22="","",Prop2021_DUOSTariffs!B22)</f>
        <v>Business</v>
      </c>
      <c r="C22" s="1506" t="str">
        <f>IF(Prop2021_DUOSTariffs!C22="","",Prop2021_DUOSTariffs!C22)</f>
        <v>Business</v>
      </c>
      <c r="D22" s="1507" t="str">
        <f>IF(Prop2021_DUOSTariffs!D22="","",Prop2021_DUOSTariffs!D22)</f>
        <v>SAC</v>
      </c>
      <c r="E22" s="1507" t="str">
        <f>IF(Prop2021_DUOSTariffs!E22="","",Prop2021_DUOSTariffs!E22)</f>
        <v>SACS Bus</v>
      </c>
      <c r="F22" s="1507" t="str">
        <f>IF(Prop2021_DUOSTariffs!F22="","",Prop2021_DUOSTariffs!G22)</f>
        <v>8500</v>
      </c>
      <c r="G22" s="1507" t="str">
        <f>IF(Prop2021_DUOSTariffs!G22="","",Prop2021_DUOSTariffs!H22)</f>
        <v>DUOS</v>
      </c>
      <c r="H22" s="1570"/>
      <c r="I22" s="1538">
        <v>0.489650703588</v>
      </c>
      <c r="J22" s="1123"/>
      <c r="K22" s="1123"/>
      <c r="L22" s="1123"/>
      <c r="M22" s="1123"/>
      <c r="N22" s="1123"/>
      <c r="O22" s="1123"/>
      <c r="P22" s="1123"/>
      <c r="Q22" s="1123"/>
      <c r="R22" s="1123"/>
      <c r="S22" s="1123"/>
      <c r="T22" s="1123"/>
      <c r="U22" s="1123"/>
      <c r="V22" s="1123"/>
      <c r="W22" s="1123"/>
      <c r="X22" s="1123"/>
      <c r="Y22" s="1123"/>
      <c r="Z22" s="1136"/>
      <c r="AA22" s="1136"/>
      <c r="AB22" s="1563">
        <v>6.930410844698863E-2</v>
      </c>
      <c r="AC22" s="1136"/>
      <c r="AD22" s="1136"/>
      <c r="AE22" s="1136"/>
      <c r="AF22" s="1136"/>
      <c r="AG22" s="1136"/>
      <c r="AH22" s="1564"/>
      <c r="AJ22" s="1643">
        <v>0.4973335200337145</v>
      </c>
      <c r="AK22" s="1509"/>
      <c r="AL22" s="1509"/>
      <c r="AM22" s="1509"/>
      <c r="AN22" s="1509"/>
      <c r="AO22" s="1509"/>
      <c r="AP22" s="1509"/>
      <c r="AQ22" s="1509"/>
      <c r="AR22" s="1127"/>
      <c r="AS22" s="1123"/>
      <c r="AT22" s="1123"/>
      <c r="AU22" s="1509"/>
      <c r="AV22" s="1509"/>
      <c r="AW22" s="1509"/>
      <c r="AX22" s="1509"/>
      <c r="AY22" s="1509"/>
      <c r="AZ22" s="1509"/>
      <c r="BA22" s="1644"/>
      <c r="BB22" s="1644"/>
      <c r="BC22" s="1673">
        <v>6.807564690040234E-2</v>
      </c>
      <c r="BD22" s="1645"/>
      <c r="BE22" s="1644"/>
      <c r="BF22" s="1645"/>
      <c r="BG22" s="1644"/>
      <c r="BH22" s="1644"/>
      <c r="BI22" s="1646"/>
      <c r="BL22" s="1510">
        <f t="shared" si="33"/>
        <v>-1.5448016544699628E-2</v>
      </c>
      <c r="BM22" s="1511">
        <f t="shared" si="34"/>
        <v>0</v>
      </c>
      <c r="BN22" s="1511">
        <f t="shared" si="35"/>
        <v>0</v>
      </c>
      <c r="BO22" s="1511">
        <f t="shared" si="36"/>
        <v>0</v>
      </c>
      <c r="BP22" s="1511">
        <f t="shared" si="37"/>
        <v>0</v>
      </c>
      <c r="BQ22" s="1511">
        <f t="shared" si="38"/>
        <v>0</v>
      </c>
      <c r="BR22" s="1511">
        <f t="shared" si="39"/>
        <v>0</v>
      </c>
      <c r="BS22" s="1511">
        <f t="shared" si="40"/>
        <v>0</v>
      </c>
      <c r="BT22" s="1511">
        <f t="shared" si="41"/>
        <v>0</v>
      </c>
      <c r="BU22" s="1511">
        <f t="shared" si="42"/>
        <v>0</v>
      </c>
      <c r="BV22" s="1511">
        <f t="shared" si="43"/>
        <v>0</v>
      </c>
      <c r="BW22" s="1511">
        <f t="shared" si="44"/>
        <v>0</v>
      </c>
      <c r="BX22" s="1511">
        <f t="shared" si="45"/>
        <v>0</v>
      </c>
      <c r="BY22" s="1511">
        <f t="shared" si="46"/>
        <v>0</v>
      </c>
      <c r="BZ22" s="1511">
        <f t="shared" si="47"/>
        <v>0</v>
      </c>
      <c r="CA22" s="1511">
        <f t="shared" si="48"/>
        <v>0</v>
      </c>
      <c r="CB22" s="1511">
        <f t="shared" si="49"/>
        <v>0</v>
      </c>
      <c r="CC22" s="1511">
        <f t="shared" si="50"/>
        <v>0</v>
      </c>
      <c r="CD22" s="1511">
        <f t="shared" si="51"/>
        <v>0</v>
      </c>
      <c r="CE22" s="1512">
        <f t="shared" ref="CE22:CK29" si="54">IFERROR(AB22/BC22-1,0)</f>
        <v>1.8045536142808682E-2</v>
      </c>
      <c r="CF22" s="1511">
        <f t="shared" si="54"/>
        <v>0</v>
      </c>
      <c r="CG22" s="1511">
        <f t="shared" si="54"/>
        <v>0</v>
      </c>
      <c r="CH22" s="1511">
        <f t="shared" si="54"/>
        <v>0</v>
      </c>
      <c r="CI22" s="1511">
        <f t="shared" si="54"/>
        <v>0</v>
      </c>
      <c r="CJ22" s="1511">
        <f t="shared" si="54"/>
        <v>0</v>
      </c>
      <c r="CK22" s="1511">
        <f t="shared" si="54"/>
        <v>0</v>
      </c>
      <c r="CL22" s="1513" t="str">
        <f t="array" ref="CL22">IF(MAX(ABS(BL22:CK22))&gt;$CL$4,"EXPLAIN","")</f>
        <v/>
      </c>
      <c r="CM22" s="1513" t="str">
        <f t="shared" si="53"/>
        <v/>
      </c>
    </row>
    <row r="23" spans="2:91">
      <c r="B23" s="1506" t="str">
        <f>IF(Prop2021_DUOSTariffs!B23="","",Prop2021_DUOSTariffs!B23)</f>
        <v>Business - 2 Part ToU</v>
      </c>
      <c r="C23" s="1506" t="str">
        <f>IF(Prop2021_DUOSTariffs!C23="","",Prop2021_DUOSTariffs!C23)</f>
        <v>Business - 2 Part ToU</v>
      </c>
      <c r="D23" s="1507" t="str">
        <f>IF(Prop2021_DUOSTariffs!D23="","",Prop2021_DUOSTariffs!D23)</f>
        <v>SAC</v>
      </c>
      <c r="E23" s="1507" t="str">
        <f>IF(Prop2021_DUOSTariffs!E23="","",Prop2021_DUOSTariffs!E23)</f>
        <v>SACS Bus</v>
      </c>
      <c r="F23" s="1507" t="str">
        <f>IF(Prop2021_DUOSTariffs!F23="","",Prop2021_DUOSTariffs!G23)</f>
        <v>8800</v>
      </c>
      <c r="G23" s="1507" t="str">
        <f>IF(Prop2021_DUOSTariffs!G23="","",Prop2021_DUOSTariffs!H23)</f>
        <v>DUOS</v>
      </c>
      <c r="H23" s="1570"/>
      <c r="I23" s="1538">
        <v>0.489650703588</v>
      </c>
      <c r="J23" s="1123"/>
      <c r="K23" s="1123"/>
      <c r="L23" s="1123"/>
      <c r="M23" s="1123"/>
      <c r="N23" s="1123"/>
      <c r="O23" s="1123"/>
      <c r="P23" s="1123"/>
      <c r="Q23" s="1123"/>
      <c r="R23" s="1123"/>
      <c r="S23" s="1123"/>
      <c r="T23" s="1123"/>
      <c r="U23" s="1123"/>
      <c r="V23" s="1123"/>
      <c r="W23" s="1123"/>
      <c r="X23" s="1123"/>
      <c r="Y23" s="1123"/>
      <c r="Z23" s="1136"/>
      <c r="AA23" s="1136"/>
      <c r="AB23" s="1136"/>
      <c r="AC23" s="1563">
        <v>8.0311278450000009E-2</v>
      </c>
      <c r="AD23" s="1563">
        <v>5.0980575726268199E-2</v>
      </c>
      <c r="AE23" s="1136"/>
      <c r="AF23" s="1136"/>
      <c r="AG23" s="1136"/>
      <c r="AH23" s="1564"/>
      <c r="AJ23" s="1643">
        <v>0.49440584152691996</v>
      </c>
      <c r="AK23" s="1509"/>
      <c r="AL23" s="1509"/>
      <c r="AM23" s="1509"/>
      <c r="AN23" s="1509"/>
      <c r="AO23" s="1509"/>
      <c r="AP23" s="1509"/>
      <c r="AQ23" s="1509"/>
      <c r="AR23" s="1127"/>
      <c r="AS23" s="1123"/>
      <c r="AT23" s="1123"/>
      <c r="AU23" s="1509"/>
      <c r="AV23" s="1509"/>
      <c r="AW23" s="1509"/>
      <c r="AX23" s="1509"/>
      <c r="AY23" s="1509"/>
      <c r="AZ23" s="1509"/>
      <c r="BA23" s="1644"/>
      <c r="BB23" s="1644"/>
      <c r="BC23" s="1645"/>
      <c r="BD23" s="1645"/>
      <c r="BE23" s="1644"/>
      <c r="BF23" s="1645"/>
      <c r="BG23" s="1644"/>
      <c r="BH23" s="1644"/>
      <c r="BI23" s="1646"/>
      <c r="BL23" s="1510">
        <f t="shared" si="33"/>
        <v>-9.6178838102604081E-3</v>
      </c>
      <c r="BM23" s="1511">
        <f t="shared" si="34"/>
        <v>0</v>
      </c>
      <c r="BN23" s="1511">
        <f t="shared" si="35"/>
        <v>0</v>
      </c>
      <c r="BO23" s="1511">
        <f t="shared" si="36"/>
        <v>0</v>
      </c>
      <c r="BP23" s="1511">
        <f t="shared" si="37"/>
        <v>0</v>
      </c>
      <c r="BQ23" s="1511">
        <f t="shared" si="38"/>
        <v>0</v>
      </c>
      <c r="BR23" s="1511">
        <f t="shared" si="39"/>
        <v>0</v>
      </c>
      <c r="BS23" s="1511">
        <f t="shared" si="40"/>
        <v>0</v>
      </c>
      <c r="BT23" s="1511">
        <f t="shared" si="41"/>
        <v>0</v>
      </c>
      <c r="BU23" s="1511">
        <f t="shared" si="42"/>
        <v>0</v>
      </c>
      <c r="BV23" s="1511">
        <f t="shared" si="43"/>
        <v>0</v>
      </c>
      <c r="BW23" s="1511">
        <f t="shared" si="44"/>
        <v>0</v>
      </c>
      <c r="BX23" s="1511">
        <f t="shared" si="45"/>
        <v>0</v>
      </c>
      <c r="BY23" s="1511">
        <f t="shared" si="46"/>
        <v>0</v>
      </c>
      <c r="BZ23" s="1511">
        <f t="shared" si="47"/>
        <v>0</v>
      </c>
      <c r="CA23" s="1511">
        <f t="shared" si="48"/>
        <v>0</v>
      </c>
      <c r="CB23" s="1511">
        <f t="shared" si="49"/>
        <v>0</v>
      </c>
      <c r="CC23" s="1511">
        <f t="shared" si="50"/>
        <v>0</v>
      </c>
      <c r="CD23" s="1511">
        <f t="shared" si="51"/>
        <v>0</v>
      </c>
      <c r="CE23" s="1512">
        <f t="shared" si="54"/>
        <v>0</v>
      </c>
      <c r="CF23" s="1511">
        <f t="shared" si="54"/>
        <v>0</v>
      </c>
      <c r="CG23" s="1511">
        <f t="shared" si="54"/>
        <v>0</v>
      </c>
      <c r="CH23" s="1511">
        <f t="shared" si="54"/>
        <v>0</v>
      </c>
      <c r="CI23" s="1511">
        <f t="shared" si="54"/>
        <v>0</v>
      </c>
      <c r="CJ23" s="1511">
        <f t="shared" si="54"/>
        <v>0</v>
      </c>
      <c r="CK23" s="1511">
        <f t="shared" si="54"/>
        <v>0</v>
      </c>
      <c r="CL23" s="1513" t="str">
        <f t="array" ref="CL23">IF(MAX(ABS(BL23:CK23))&gt;$CL$4,"EXPLAIN","")</f>
        <v/>
      </c>
      <c r="CM23" s="1513" t="str">
        <f t="shared" si="53"/>
        <v/>
      </c>
    </row>
    <row r="24" spans="2:91">
      <c r="B24" s="1506" t="str">
        <f>IF(Prop2021_DUOSTariffs!B24="","",Prop2021_DUOSTariffs!B24)</f>
        <v>Small Business ToU Energy</v>
      </c>
      <c r="C24" s="1506" t="str">
        <f>IF(Prop2021_DUOSTariffs!C24="","",Prop2021_DUOSTariffs!C24)</f>
        <v>Small Business ToU Energy</v>
      </c>
      <c r="D24" s="1507" t="str">
        <f>IF(Prop2021_DUOSTariffs!D24="","",Prop2021_DUOSTariffs!D24)</f>
        <v>SAC</v>
      </c>
      <c r="E24" s="1507" t="str">
        <f>IF(Prop2021_DUOSTariffs!E24="","",Prop2021_DUOSTariffs!E24)</f>
        <v>SACS Bus</v>
      </c>
      <c r="F24" s="1507" t="str">
        <f>IF(Prop2021_DUOSTariffs!F24="","",Prop2021_DUOSTariffs!G24)</f>
        <v>6800</v>
      </c>
      <c r="G24" s="1507" t="str">
        <f>IF(Prop2021_DUOSTariffs!G24="","",Prop2021_DUOSTariffs!H24)</f>
        <v>DUOS</v>
      </c>
      <c r="H24" s="1570"/>
      <c r="I24" s="1127"/>
      <c r="J24" s="1508">
        <v>0.489650703588</v>
      </c>
      <c r="K24" s="1508">
        <v>0.734476055382</v>
      </c>
      <c r="L24" s="1508">
        <v>0.979301407176</v>
      </c>
      <c r="M24" s="1508">
        <v>1.22412675897</v>
      </c>
      <c r="N24" s="1508">
        <v>1.468952110764</v>
      </c>
      <c r="O24" s="1123"/>
      <c r="P24" s="1123"/>
      <c r="Q24" s="1123"/>
      <c r="R24" s="1123"/>
      <c r="S24" s="1123"/>
      <c r="T24" s="1123"/>
      <c r="U24" s="1123"/>
      <c r="V24" s="1123"/>
      <c r="W24" s="1123"/>
      <c r="X24" s="1123"/>
      <c r="Y24" s="1123"/>
      <c r="Z24" s="1136"/>
      <c r="AA24" s="1136"/>
      <c r="AB24" s="1136"/>
      <c r="AC24" s="1136"/>
      <c r="AD24" s="1136"/>
      <c r="AE24" s="1136"/>
      <c r="AF24" s="1563">
        <v>0.1235843295587402</v>
      </c>
      <c r="AG24" s="1563">
        <v>6.4198008149459793E-2</v>
      </c>
      <c r="AH24" s="1563">
        <v>3.9794154117914343E-2</v>
      </c>
      <c r="AJ24" s="1669"/>
      <c r="AK24" s="1671">
        <v>0.4973335200337145</v>
      </c>
      <c r="AL24" s="1671">
        <v>0.74600028005057184</v>
      </c>
      <c r="AM24" s="1671">
        <v>0.99466704006742901</v>
      </c>
      <c r="AN24" s="1671">
        <v>1.2433338000842862</v>
      </c>
      <c r="AO24" s="1670">
        <v>1.4920005601011437</v>
      </c>
      <c r="AP24" s="1509"/>
      <c r="AQ24" s="1509"/>
      <c r="AR24" s="1127"/>
      <c r="AS24" s="1123"/>
      <c r="AT24" s="1123"/>
      <c r="AU24" s="1509"/>
      <c r="AV24" s="1509"/>
      <c r="AW24" s="1509"/>
      <c r="AX24" s="1509"/>
      <c r="AY24" s="1509"/>
      <c r="AZ24" s="1509"/>
      <c r="BA24" s="1644"/>
      <c r="BB24" s="1644"/>
      <c r="BC24" s="1645"/>
      <c r="BD24" s="1645"/>
      <c r="BE24" s="1644"/>
      <c r="BF24" s="1645"/>
      <c r="BG24" s="1650">
        <v>0.12478500549926726</v>
      </c>
      <c r="BH24" s="1650">
        <v>6.9593002147385161E-2</v>
      </c>
      <c r="BI24" s="1650">
        <v>3.4405336957860425E-2</v>
      </c>
      <c r="BL24" s="1510">
        <f t="shared" si="33"/>
        <v>0</v>
      </c>
      <c r="BM24" s="1511">
        <f t="shared" si="34"/>
        <v>-1.5448016544699628E-2</v>
      </c>
      <c r="BN24" s="1511">
        <f t="shared" si="35"/>
        <v>-1.5448016544699739E-2</v>
      </c>
      <c r="BO24" s="1511">
        <f t="shared" si="36"/>
        <v>-1.5448016544699628E-2</v>
      </c>
      <c r="BP24" s="1511">
        <f t="shared" si="37"/>
        <v>-1.5448016544699517E-2</v>
      </c>
      <c r="BQ24" s="1511">
        <f t="shared" si="38"/>
        <v>-1.5448016544699739E-2</v>
      </c>
      <c r="BR24" s="1511">
        <f t="shared" si="39"/>
        <v>0</v>
      </c>
      <c r="BS24" s="1511">
        <f t="shared" si="40"/>
        <v>0</v>
      </c>
      <c r="BT24" s="1511">
        <f t="shared" si="41"/>
        <v>0</v>
      </c>
      <c r="BU24" s="1511">
        <f t="shared" si="42"/>
        <v>0</v>
      </c>
      <c r="BV24" s="1511">
        <f t="shared" si="43"/>
        <v>0</v>
      </c>
      <c r="BW24" s="1511">
        <f t="shared" si="44"/>
        <v>0</v>
      </c>
      <c r="BX24" s="1511">
        <f t="shared" si="45"/>
        <v>0</v>
      </c>
      <c r="BY24" s="1511">
        <f t="shared" si="46"/>
        <v>0</v>
      </c>
      <c r="BZ24" s="1511">
        <f t="shared" si="47"/>
        <v>0</v>
      </c>
      <c r="CA24" s="1511">
        <f t="shared" si="48"/>
        <v>0</v>
      </c>
      <c r="CB24" s="1511">
        <f t="shared" si="49"/>
        <v>0</v>
      </c>
      <c r="CC24" s="1511">
        <f t="shared" si="50"/>
        <v>0</v>
      </c>
      <c r="CD24" s="1511">
        <f t="shared" si="51"/>
        <v>0</v>
      </c>
      <c r="CE24" s="1512">
        <f t="shared" si="54"/>
        <v>0</v>
      </c>
      <c r="CF24" s="1511">
        <f t="shared" si="54"/>
        <v>0</v>
      </c>
      <c r="CG24" s="1511">
        <f t="shared" si="54"/>
        <v>0</v>
      </c>
      <c r="CH24" s="1511">
        <f t="shared" si="54"/>
        <v>0</v>
      </c>
      <c r="CI24" s="1511">
        <f t="shared" si="54"/>
        <v>-9.6219568667175182E-3</v>
      </c>
      <c r="CJ24" s="1511">
        <f t="shared" si="54"/>
        <v>-7.7522075948092684E-2</v>
      </c>
      <c r="CK24" s="1511">
        <f t="shared" si="54"/>
        <v>0.15662736181465475</v>
      </c>
      <c r="CL24" s="1513" t="str">
        <f t="array" ref="CL24">IF(MAX(ABS(BL24:CK24))&gt;$CL$4,"EXPLAIN","")</f>
        <v>EXPLAIN</v>
      </c>
      <c r="CM24" s="1513" t="str">
        <f t="shared" si="53"/>
        <v>Refer to the pricing proposal for explanation</v>
      </c>
    </row>
    <row r="25" spans="2:91">
      <c r="B25" s="1506" t="str">
        <f>IF(Prop2021_DUOSTariffs!B25="","",Prop2021_DUOSTariffs!B25)</f>
        <v>Wide Inclining Fixed</v>
      </c>
      <c r="C25" s="1506" t="str">
        <f>IF(Prop2021_DUOSTariffs!C25="","",Prop2021_DUOSTariffs!C25)</f>
        <v>Wide Inclining Fixed</v>
      </c>
      <c r="D25" s="1507" t="str">
        <f>IF(Prop2021_DUOSTariffs!D25="","",Prop2021_DUOSTariffs!D25)</f>
        <v>SAC</v>
      </c>
      <c r="E25" s="1507" t="str">
        <f>IF(Prop2021_DUOSTariffs!E25="","",Prop2021_DUOSTariffs!E25)</f>
        <v>SACS Bus</v>
      </c>
      <c r="F25" s="1507" t="str">
        <f>IF(Prop2021_DUOSTariffs!F25="","",Prop2021_DUOSTariffs!G25)</f>
        <v>6000</v>
      </c>
      <c r="G25" s="1507" t="str">
        <f>IF(Prop2021_DUOSTariffs!G25="","",Prop2021_DUOSTariffs!H25)</f>
        <v>DUOS</v>
      </c>
      <c r="H25" s="1570"/>
      <c r="I25" s="1127"/>
      <c r="J25" s="1508">
        <v>0.489650703588</v>
      </c>
      <c r="K25" s="1508">
        <v>0.734476055382</v>
      </c>
      <c r="L25" s="1508">
        <v>0.979301407176</v>
      </c>
      <c r="M25" s="1508">
        <v>1.22412675897</v>
      </c>
      <c r="N25" s="1508">
        <v>1.468952110764</v>
      </c>
      <c r="O25" s="1123"/>
      <c r="P25" s="1123"/>
      <c r="Q25" s="1123"/>
      <c r="R25" s="1123"/>
      <c r="S25" s="1123"/>
      <c r="T25" s="1123"/>
      <c r="U25" s="1123"/>
      <c r="V25" s="1123"/>
      <c r="W25" s="1123"/>
      <c r="X25" s="1123"/>
      <c r="Y25" s="1123"/>
      <c r="Z25" s="1136"/>
      <c r="AA25" s="1136"/>
      <c r="AB25" s="1563">
        <v>6.930410844698863E-2</v>
      </c>
      <c r="AC25" s="1136"/>
      <c r="AD25" s="1136"/>
      <c r="AE25" s="1136"/>
      <c r="AF25" s="1136"/>
      <c r="AG25" s="1136"/>
      <c r="AH25" s="1564"/>
      <c r="AJ25" s="1669"/>
      <c r="AK25" s="1671">
        <v>0.4973335200337145</v>
      </c>
      <c r="AL25" s="1671">
        <v>0.74600028005057184</v>
      </c>
      <c r="AM25" s="1671">
        <v>0.99466704006742901</v>
      </c>
      <c r="AN25" s="1671">
        <v>1.2433338000842862</v>
      </c>
      <c r="AO25" s="1670">
        <v>1.4920005601011437</v>
      </c>
      <c r="AP25" s="1509"/>
      <c r="AQ25" s="1509"/>
      <c r="AR25" s="1127"/>
      <c r="AS25" s="1123"/>
      <c r="AT25" s="1123"/>
      <c r="AU25" s="1509"/>
      <c r="AV25" s="1509"/>
      <c r="AW25" s="1509"/>
      <c r="AX25" s="1509"/>
      <c r="AY25" s="1509"/>
      <c r="AZ25" s="1509"/>
      <c r="BA25" s="1644"/>
      <c r="BB25" s="1644"/>
      <c r="BC25" s="1673">
        <v>6.807564690040234E-2</v>
      </c>
      <c r="BD25" s="1645"/>
      <c r="BE25" s="1644"/>
      <c r="BF25" s="1645"/>
      <c r="BG25" s="1644"/>
      <c r="BH25" s="1644"/>
      <c r="BI25" s="1646"/>
      <c r="BL25" s="1510">
        <f t="shared" si="33"/>
        <v>0</v>
      </c>
      <c r="BM25" s="1511">
        <f t="shared" si="34"/>
        <v>-1.5448016544699628E-2</v>
      </c>
      <c r="BN25" s="1511">
        <f t="shared" si="35"/>
        <v>-1.5448016544699739E-2</v>
      </c>
      <c r="BO25" s="1511">
        <f t="shared" si="36"/>
        <v>-1.5448016544699628E-2</v>
      </c>
      <c r="BP25" s="1511">
        <f t="shared" si="37"/>
        <v>-1.5448016544699517E-2</v>
      </c>
      <c r="BQ25" s="1511">
        <f t="shared" si="38"/>
        <v>-1.5448016544699739E-2</v>
      </c>
      <c r="BR25" s="1511">
        <f t="shared" si="39"/>
        <v>0</v>
      </c>
      <c r="BS25" s="1511">
        <f t="shared" si="40"/>
        <v>0</v>
      </c>
      <c r="BT25" s="1511">
        <f t="shared" si="41"/>
        <v>0</v>
      </c>
      <c r="BU25" s="1511">
        <f t="shared" si="42"/>
        <v>0</v>
      </c>
      <c r="BV25" s="1511">
        <f t="shared" si="43"/>
        <v>0</v>
      </c>
      <c r="BW25" s="1511">
        <f t="shared" si="44"/>
        <v>0</v>
      </c>
      <c r="BX25" s="1511">
        <f t="shared" si="45"/>
        <v>0</v>
      </c>
      <c r="BY25" s="1511">
        <f t="shared" si="46"/>
        <v>0</v>
      </c>
      <c r="BZ25" s="1511">
        <f t="shared" si="47"/>
        <v>0</v>
      </c>
      <c r="CA25" s="1511">
        <f t="shared" si="48"/>
        <v>0</v>
      </c>
      <c r="CB25" s="1511">
        <f t="shared" si="49"/>
        <v>0</v>
      </c>
      <c r="CC25" s="1511">
        <f t="shared" si="50"/>
        <v>0</v>
      </c>
      <c r="CD25" s="1511">
        <f t="shared" si="51"/>
        <v>0</v>
      </c>
      <c r="CE25" s="1512">
        <f t="shared" si="54"/>
        <v>1.8045536142808682E-2</v>
      </c>
      <c r="CF25" s="1511">
        <f t="shared" si="54"/>
        <v>0</v>
      </c>
      <c r="CG25" s="1511">
        <f t="shared" si="54"/>
        <v>0</v>
      </c>
      <c r="CH25" s="1511">
        <f t="shared" si="54"/>
        <v>0</v>
      </c>
      <c r="CI25" s="1511">
        <f t="shared" si="54"/>
        <v>0</v>
      </c>
      <c r="CJ25" s="1511">
        <f t="shared" si="54"/>
        <v>0</v>
      </c>
      <c r="CK25" s="1511">
        <f t="shared" si="54"/>
        <v>0</v>
      </c>
      <c r="CL25" s="1513" t="str">
        <f t="array" ref="CL25">IF(MAX(ABS(BL25:CK25))&gt;$CL$4,"EXPLAIN","")</f>
        <v/>
      </c>
      <c r="CM25" s="1513" t="str">
        <f t="shared" si="53"/>
        <v/>
      </c>
    </row>
    <row r="26" spans="2:91">
      <c r="B26" s="1506" t="str">
        <f>IF(Prop2021_DUOSTariffs!B26="","",Prop2021_DUOSTariffs!B26)</f>
        <v>Business Demand</v>
      </c>
      <c r="C26" s="1506" t="str">
        <f>IF(Prop2021_DUOSTariffs!C26="","",Prop2021_DUOSTariffs!C26)</f>
        <v>Business Demand</v>
      </c>
      <c r="D26" s="1507" t="str">
        <f>IF(Prop2021_DUOSTariffs!D26="","",Prop2021_DUOSTariffs!D26)</f>
        <v>SAC</v>
      </c>
      <c r="E26" s="1507" t="str">
        <f>IF(Prop2021_DUOSTariffs!E26="","",Prop2021_DUOSTariffs!E26)</f>
        <v>SACS Bus</v>
      </c>
      <c r="F26" s="1507" t="str">
        <f>IF(Prop2021_DUOSTariffs!F26="","",Prop2021_DUOSTariffs!G26)</f>
        <v>7100</v>
      </c>
      <c r="G26" s="1507" t="str">
        <f>IF(Prop2021_DUOSTariffs!G26="","",Prop2021_DUOSTariffs!H26)</f>
        <v>DUOS</v>
      </c>
      <c r="H26" s="1570"/>
      <c r="I26" s="1538">
        <v>0.460726189452</v>
      </c>
      <c r="J26" s="1123"/>
      <c r="K26" s="1123"/>
      <c r="L26" s="1123"/>
      <c r="M26" s="1123"/>
      <c r="N26" s="1123"/>
      <c r="O26" s="1123"/>
      <c r="P26" s="1123"/>
      <c r="Q26" s="1123"/>
      <c r="R26" s="1123"/>
      <c r="S26" s="1123"/>
      <c r="T26" s="1123"/>
      <c r="U26" s="1123"/>
      <c r="V26" s="1508">
        <v>6.5374469305794607</v>
      </c>
      <c r="W26" s="1123"/>
      <c r="X26" s="1123"/>
      <c r="Y26" s="1123"/>
      <c r="Z26" s="1136"/>
      <c r="AA26" s="1136"/>
      <c r="AB26" s="1563">
        <v>3.5516341194784543E-2</v>
      </c>
      <c r="AC26" s="1136"/>
      <c r="AD26" s="1136"/>
      <c r="AE26" s="1136"/>
      <c r="AF26" s="1136"/>
      <c r="AG26" s="1136"/>
      <c r="AH26" s="1564"/>
      <c r="AJ26" s="1643">
        <v>0.46520043316667997</v>
      </c>
      <c r="AK26" s="1509"/>
      <c r="AL26" s="1509"/>
      <c r="AM26" s="1672"/>
      <c r="AN26" s="1509"/>
      <c r="AO26" s="1509"/>
      <c r="AP26" s="1509"/>
      <c r="AQ26" s="1509"/>
      <c r="AR26" s="1127"/>
      <c r="AS26" s="1123"/>
      <c r="AT26" s="1127"/>
      <c r="AU26" s="1509"/>
      <c r="AV26" s="1665"/>
      <c r="AW26" s="1667">
        <v>6.6009610934999996</v>
      </c>
      <c r="AX26" s="1672"/>
      <c r="AY26" s="1509"/>
      <c r="AZ26" s="1509"/>
      <c r="BA26" s="1644"/>
      <c r="BB26" s="1644"/>
      <c r="BC26" s="1673">
        <v>3.470961201116108E-2</v>
      </c>
      <c r="BD26" s="1645"/>
      <c r="BE26" s="1644"/>
      <c r="BF26" s="1645"/>
      <c r="BG26" s="1644"/>
      <c r="BH26" s="1644"/>
      <c r="BI26" s="1646"/>
      <c r="BL26" s="1510">
        <f t="shared" si="33"/>
        <v>-9.6178838102605191E-3</v>
      </c>
      <c r="BM26" s="1511">
        <f t="shared" si="34"/>
        <v>0</v>
      </c>
      <c r="BN26" s="1511">
        <f t="shared" si="35"/>
        <v>0</v>
      </c>
      <c r="BO26" s="1511">
        <f t="shared" si="36"/>
        <v>0</v>
      </c>
      <c r="BP26" s="1511">
        <f t="shared" si="37"/>
        <v>0</v>
      </c>
      <c r="BQ26" s="1511">
        <f t="shared" si="38"/>
        <v>0</v>
      </c>
      <c r="BR26" s="1511">
        <f t="shared" si="39"/>
        <v>0</v>
      </c>
      <c r="BS26" s="1511">
        <f t="shared" si="40"/>
        <v>0</v>
      </c>
      <c r="BT26" s="1511">
        <f t="shared" si="41"/>
        <v>0</v>
      </c>
      <c r="BU26" s="1511">
        <f t="shared" si="42"/>
        <v>0</v>
      </c>
      <c r="BV26" s="1511">
        <f t="shared" si="43"/>
        <v>0</v>
      </c>
      <c r="BW26" s="1511">
        <f t="shared" si="44"/>
        <v>0</v>
      </c>
      <c r="BX26" s="1511">
        <f t="shared" si="45"/>
        <v>0</v>
      </c>
      <c r="BY26" s="1511">
        <f t="shared" si="46"/>
        <v>-9.6219568667177402E-3</v>
      </c>
      <c r="BZ26" s="1511">
        <f t="shared" si="47"/>
        <v>0</v>
      </c>
      <c r="CA26" s="1511">
        <f t="shared" si="48"/>
        <v>0</v>
      </c>
      <c r="CB26" s="1511">
        <f t="shared" si="49"/>
        <v>0</v>
      </c>
      <c r="CC26" s="1511">
        <f t="shared" si="50"/>
        <v>0</v>
      </c>
      <c r="CD26" s="1511">
        <f t="shared" si="51"/>
        <v>0</v>
      </c>
      <c r="CE26" s="1512">
        <f t="shared" si="54"/>
        <v>2.3242241467984481E-2</v>
      </c>
      <c r="CF26" s="1511">
        <f t="shared" si="54"/>
        <v>0</v>
      </c>
      <c r="CG26" s="1511">
        <f t="shared" si="54"/>
        <v>0</v>
      </c>
      <c r="CH26" s="1511">
        <f t="shared" si="54"/>
        <v>0</v>
      </c>
      <c r="CI26" s="1511">
        <f t="shared" si="54"/>
        <v>0</v>
      </c>
      <c r="CJ26" s="1511">
        <f t="shared" si="54"/>
        <v>0</v>
      </c>
      <c r="CK26" s="1511">
        <f t="shared" si="54"/>
        <v>0</v>
      </c>
      <c r="CL26" s="1513" t="str">
        <f t="array" ref="CL26">IF(MAX(ABS(BL26:CK26))&gt;$CL$4,"EXPLAIN","")</f>
        <v/>
      </c>
      <c r="CM26" s="1513" t="str">
        <f t="shared" si="53"/>
        <v/>
      </c>
    </row>
    <row r="27" spans="2:91">
      <c r="B27" s="1506" t="str">
        <f>IF(Prop2021_DUOSTariffs!B27="","",Prop2021_DUOSTariffs!B27)</f>
        <v>Small Business Transitional Demand</v>
      </c>
      <c r="C27" s="1506" t="str">
        <f>IF(Prop2021_DUOSTariffs!C27="","",Prop2021_DUOSTariffs!C27)</f>
        <v>Small Business Transitional Demand</v>
      </c>
      <c r="D27" s="1507" t="str">
        <f>IF(Prop2021_DUOSTariffs!D27="","",Prop2021_DUOSTariffs!D27)</f>
        <v>SAC</v>
      </c>
      <c r="E27" s="1507" t="str">
        <f>IF(Prop2021_DUOSTariffs!E27="","",Prop2021_DUOSTariffs!E27)</f>
        <v>SACS Bus</v>
      </c>
      <c r="F27" s="1507" t="str">
        <f>IF(Prop2021_DUOSTariffs!F27="","",Prop2021_DUOSTariffs!G27)</f>
        <v>3800</v>
      </c>
      <c r="G27" s="1507" t="str">
        <f>IF(Prop2021_DUOSTariffs!G27="","",Prop2021_DUOSTariffs!H27)</f>
        <v>DUOS</v>
      </c>
      <c r="H27" s="1570"/>
      <c r="I27" s="1538">
        <v>0.47808113999999996</v>
      </c>
      <c r="J27" s="1123"/>
      <c r="K27" s="1123"/>
      <c r="L27" s="1123"/>
      <c r="M27" s="1123"/>
      <c r="N27" s="1123"/>
      <c r="O27" s="1123"/>
      <c r="P27" s="1123"/>
      <c r="Q27" s="1123"/>
      <c r="R27" s="1123"/>
      <c r="S27" s="1123"/>
      <c r="T27" s="1123"/>
      <c r="U27" s="1123"/>
      <c r="V27" s="1123"/>
      <c r="W27" s="1508">
        <v>0.69950682157200228</v>
      </c>
      <c r="X27" s="1123"/>
      <c r="Y27" s="1123"/>
      <c r="Z27" s="1136"/>
      <c r="AA27" s="1136"/>
      <c r="AB27" s="1563">
        <v>6.1800459552024609E-2</v>
      </c>
      <c r="AC27" s="1136"/>
      <c r="AD27" s="1136"/>
      <c r="AE27" s="1136"/>
      <c r="AF27" s="1136"/>
      <c r="AG27" s="1136"/>
      <c r="AH27" s="1564"/>
      <c r="AJ27" s="1643">
        <v>0.48558242534047497</v>
      </c>
      <c r="AK27" s="1509"/>
      <c r="AL27" s="1509"/>
      <c r="AM27" s="1509"/>
      <c r="AN27" s="1509"/>
      <c r="AO27" s="1509"/>
      <c r="AP27" s="1509"/>
      <c r="AQ27" s="1509"/>
      <c r="AR27" s="1127"/>
      <c r="AS27" s="1123"/>
      <c r="AT27" s="1127"/>
      <c r="AU27" s="1509"/>
      <c r="AV27" s="1509"/>
      <c r="AW27" s="1509"/>
      <c r="AX27" s="1666">
        <v>0.69310091481749991</v>
      </c>
      <c r="AY27" s="1509"/>
      <c r="AZ27" s="1509"/>
      <c r="BA27" s="1644"/>
      <c r="BB27" s="1644"/>
      <c r="BC27" s="1673">
        <v>6.0639016587005268E-2</v>
      </c>
      <c r="BD27" s="1645"/>
      <c r="BE27" s="1644"/>
      <c r="BF27" s="1645"/>
      <c r="BG27" s="1644"/>
      <c r="BH27" s="1644"/>
      <c r="BI27" s="1646"/>
      <c r="BL27" s="1510">
        <f t="shared" si="33"/>
        <v>-1.5448016544699628E-2</v>
      </c>
      <c r="BM27" s="1511">
        <f t="shared" si="34"/>
        <v>0</v>
      </c>
      <c r="BN27" s="1511">
        <f t="shared" si="35"/>
        <v>0</v>
      </c>
      <c r="BO27" s="1511">
        <f t="shared" si="36"/>
        <v>0</v>
      </c>
      <c r="BP27" s="1511">
        <f t="shared" si="37"/>
        <v>0</v>
      </c>
      <c r="BQ27" s="1511">
        <f t="shared" si="38"/>
        <v>0</v>
      </c>
      <c r="BR27" s="1511">
        <f t="shared" si="39"/>
        <v>0</v>
      </c>
      <c r="BS27" s="1511">
        <f t="shared" si="40"/>
        <v>0</v>
      </c>
      <c r="BT27" s="1511">
        <f t="shared" si="41"/>
        <v>0</v>
      </c>
      <c r="BU27" s="1511">
        <f t="shared" si="42"/>
        <v>0</v>
      </c>
      <c r="BV27" s="1511">
        <f t="shared" si="43"/>
        <v>0</v>
      </c>
      <c r="BW27" s="1511">
        <f t="shared" si="44"/>
        <v>0</v>
      </c>
      <c r="BX27" s="1511">
        <f t="shared" si="45"/>
        <v>0</v>
      </c>
      <c r="BY27" s="1511">
        <f t="shared" si="46"/>
        <v>0</v>
      </c>
      <c r="BZ27" s="1511">
        <f t="shared" si="47"/>
        <v>9.2423868120115049E-3</v>
      </c>
      <c r="CA27" s="1511">
        <f t="shared" si="48"/>
        <v>0</v>
      </c>
      <c r="CB27" s="1511">
        <f t="shared" si="49"/>
        <v>0</v>
      </c>
      <c r="CC27" s="1511">
        <f t="shared" si="50"/>
        <v>0</v>
      </c>
      <c r="CD27" s="1511">
        <f t="shared" si="51"/>
        <v>0</v>
      </c>
      <c r="CE27" s="1512">
        <f t="shared" si="54"/>
        <v>1.9153393811274899E-2</v>
      </c>
      <c r="CF27" s="1511">
        <f t="shared" si="54"/>
        <v>0</v>
      </c>
      <c r="CG27" s="1511">
        <f t="shared" si="54"/>
        <v>0</v>
      </c>
      <c r="CH27" s="1511">
        <f t="shared" si="54"/>
        <v>0</v>
      </c>
      <c r="CI27" s="1511">
        <f t="shared" si="54"/>
        <v>0</v>
      </c>
      <c r="CJ27" s="1511">
        <f t="shared" si="54"/>
        <v>0</v>
      </c>
      <c r="CK27" s="1511">
        <f t="shared" si="54"/>
        <v>0</v>
      </c>
      <c r="CL27" s="1513" t="str">
        <f t="array" ref="CL27">IF(MAX(ABS(BL27:CK27))&gt;$CL$4,"EXPLAIN","")</f>
        <v/>
      </c>
      <c r="CM27" s="1513" t="str">
        <f t="shared" si="53"/>
        <v/>
      </c>
    </row>
    <row r="28" spans="2:91">
      <c r="B28" s="1506" t="str">
        <f>IF(Prop2021_DUOSTariffs!B28="","",Prop2021_DUOSTariffs!B28)</f>
        <v>Small Business Demand</v>
      </c>
      <c r="C28" s="1506" t="str">
        <f>IF(Prop2021_DUOSTariffs!C28="","",Prop2021_DUOSTariffs!C28)</f>
        <v>Small Business Demand</v>
      </c>
      <c r="D28" s="1507" t="str">
        <f>IF(Prop2021_DUOSTariffs!D28="","",Prop2021_DUOSTariffs!D28)</f>
        <v>SAC</v>
      </c>
      <c r="E28" s="1507" t="str">
        <f>IF(Prop2021_DUOSTariffs!E28="","",Prop2021_DUOSTariffs!E28)</f>
        <v>SACS Bus</v>
      </c>
      <c r="F28" s="1507" t="str">
        <f>IF(Prop2021_DUOSTariffs!F28="","",Prop2021_DUOSTariffs!G28)</f>
        <v>3600</v>
      </c>
      <c r="G28" s="1507" t="str">
        <f>IF(Prop2021_DUOSTariffs!G28="","",Prop2021_DUOSTariffs!H28)</f>
        <v>DUOS</v>
      </c>
      <c r="H28" s="1570"/>
      <c r="I28" s="1538">
        <v>0.47808113999999996</v>
      </c>
      <c r="J28" s="1123"/>
      <c r="K28" s="1123"/>
      <c r="L28" s="1123"/>
      <c r="M28" s="1123"/>
      <c r="N28" s="1123"/>
      <c r="O28" s="1123"/>
      <c r="P28" s="1123"/>
      <c r="Q28" s="1123"/>
      <c r="R28" s="1123"/>
      <c r="S28" s="1123"/>
      <c r="T28" s="1123"/>
      <c r="U28" s="1123"/>
      <c r="V28" s="1123"/>
      <c r="W28" s="1508">
        <v>6.5374469305794607</v>
      </c>
      <c r="X28" s="1123"/>
      <c r="Y28" s="1123"/>
      <c r="Z28" s="1136"/>
      <c r="AA28" s="1136"/>
      <c r="AB28" s="1563">
        <v>4.1764790868330938E-2</v>
      </c>
      <c r="AC28" s="1136"/>
      <c r="AD28" s="1136"/>
      <c r="AE28" s="1136"/>
      <c r="AF28" s="1136"/>
      <c r="AG28" s="1136"/>
      <c r="AH28" s="1564"/>
      <c r="AJ28" s="1643">
        <v>0.48558242534047497</v>
      </c>
      <c r="AK28" s="1509"/>
      <c r="AL28" s="1509"/>
      <c r="AM28" s="1509"/>
      <c r="AN28" s="1509"/>
      <c r="AO28" s="1509"/>
      <c r="AP28" s="1509"/>
      <c r="AQ28" s="1509"/>
      <c r="AR28" s="1127"/>
      <c r="AS28" s="1123"/>
      <c r="AT28" s="1127"/>
      <c r="AU28" s="1509"/>
      <c r="AV28" s="1509"/>
      <c r="AW28" s="1509"/>
      <c r="AX28" s="1666">
        <v>6.6009610934999996</v>
      </c>
      <c r="AY28" s="1509"/>
      <c r="AZ28" s="1509"/>
      <c r="BA28" s="1644"/>
      <c r="BB28" s="1644"/>
      <c r="BC28" s="1673">
        <v>4.062790151662022E-2</v>
      </c>
      <c r="BD28" s="1645"/>
      <c r="BE28" s="1644"/>
      <c r="BF28" s="1645"/>
      <c r="BG28" s="1644"/>
      <c r="BH28" s="1644"/>
      <c r="BI28" s="1646"/>
      <c r="BL28" s="1510">
        <f t="shared" si="33"/>
        <v>-1.5448016544699628E-2</v>
      </c>
      <c r="BM28" s="1511">
        <f t="shared" si="34"/>
        <v>0</v>
      </c>
      <c r="BN28" s="1511">
        <f t="shared" si="35"/>
        <v>0</v>
      </c>
      <c r="BO28" s="1511">
        <f t="shared" si="36"/>
        <v>0</v>
      </c>
      <c r="BP28" s="1511">
        <f t="shared" si="37"/>
        <v>0</v>
      </c>
      <c r="BQ28" s="1511">
        <f t="shared" si="38"/>
        <v>0</v>
      </c>
      <c r="BR28" s="1511">
        <f t="shared" si="39"/>
        <v>0</v>
      </c>
      <c r="BS28" s="1511">
        <f t="shared" si="40"/>
        <v>0</v>
      </c>
      <c r="BT28" s="1511">
        <f t="shared" si="41"/>
        <v>0</v>
      </c>
      <c r="BU28" s="1511">
        <f t="shared" si="42"/>
        <v>0</v>
      </c>
      <c r="BV28" s="1511">
        <f t="shared" si="43"/>
        <v>0</v>
      </c>
      <c r="BW28" s="1511">
        <f t="shared" si="44"/>
        <v>0</v>
      </c>
      <c r="BX28" s="1511">
        <f t="shared" si="45"/>
        <v>0</v>
      </c>
      <c r="BY28" s="1511">
        <f t="shared" si="46"/>
        <v>0</v>
      </c>
      <c r="BZ28" s="1511">
        <f t="shared" si="47"/>
        <v>-9.6219568667177402E-3</v>
      </c>
      <c r="CA28" s="1511">
        <f t="shared" si="48"/>
        <v>0</v>
      </c>
      <c r="CB28" s="1511">
        <f t="shared" si="49"/>
        <v>0</v>
      </c>
      <c r="CC28" s="1511">
        <f t="shared" si="50"/>
        <v>0</v>
      </c>
      <c r="CD28" s="1511">
        <f t="shared" si="51"/>
        <v>0</v>
      </c>
      <c r="CE28" s="1512">
        <f t="shared" si="54"/>
        <v>2.7982970059273971E-2</v>
      </c>
      <c r="CF28" s="1511">
        <f t="shared" si="54"/>
        <v>0</v>
      </c>
      <c r="CG28" s="1511">
        <f t="shared" si="54"/>
        <v>0</v>
      </c>
      <c r="CH28" s="1511">
        <f t="shared" si="54"/>
        <v>0</v>
      </c>
      <c r="CI28" s="1511">
        <f t="shared" si="54"/>
        <v>0</v>
      </c>
      <c r="CJ28" s="1511">
        <f t="shared" si="54"/>
        <v>0</v>
      </c>
      <c r="CK28" s="1511">
        <f t="shared" si="54"/>
        <v>0</v>
      </c>
      <c r="CL28" s="1513" t="str">
        <f t="array" ref="CL28">IF(MAX(ABS(BL28:CK28))&gt;$CL$4,"EXPLAIN","")</f>
        <v/>
      </c>
      <c r="CM28" s="1513" t="str">
        <f t="shared" si="53"/>
        <v/>
      </c>
    </row>
    <row r="29" spans="2:91">
      <c r="B29" s="1506" t="str">
        <f>IF(Prop2021_DUOSTariffs!B29="","",Prop2021_DUOSTariffs!B29)</f>
        <v>Small Business Primary Load Control</v>
      </c>
      <c r="C29" s="1506" t="str">
        <f>IF(Prop2021_DUOSTariffs!C29="","",Prop2021_DUOSTariffs!C29)</f>
        <v>Small Business Primary Load Control</v>
      </c>
      <c r="D29" s="1507" t="str">
        <f>IF(Prop2021_DUOSTariffs!D29="","",Prop2021_DUOSTariffs!D29)</f>
        <v>SAC</v>
      </c>
      <c r="E29" s="1507" t="str">
        <f>IF(Prop2021_DUOSTariffs!E29="","",Prop2021_DUOSTariffs!E29)</f>
        <v>SACS Bus</v>
      </c>
      <c r="F29" s="1507" t="str">
        <f>IF(Prop2021_DUOSTariffs!F29="","",Prop2021_DUOSTariffs!G29)</f>
        <v>5700</v>
      </c>
      <c r="G29" s="1507" t="str">
        <f>IF(Prop2021_DUOSTariffs!G29="","",Prop2021_DUOSTariffs!H29)</f>
        <v>DUOS</v>
      </c>
      <c r="H29" s="1570"/>
      <c r="I29" s="1538">
        <v>0.489650703588</v>
      </c>
      <c r="J29" s="1123"/>
      <c r="K29" s="1123"/>
      <c r="L29" s="1123"/>
      <c r="M29" s="1123"/>
      <c r="N29" s="1123"/>
      <c r="O29" s="1123"/>
      <c r="P29" s="1123"/>
      <c r="Q29" s="1123"/>
      <c r="R29" s="1123"/>
      <c r="S29" s="1123"/>
      <c r="T29" s="1123"/>
      <c r="U29" s="1123"/>
      <c r="V29" s="1123"/>
      <c r="W29" s="1123"/>
      <c r="X29" s="1123"/>
      <c r="Y29" s="1123"/>
      <c r="Z29" s="1136"/>
      <c r="AA29" s="1136"/>
      <c r="AB29" s="1563">
        <v>2.9219358304431679E-2</v>
      </c>
      <c r="AC29" s="1136"/>
      <c r="AD29" s="1136"/>
      <c r="AE29" s="1136"/>
      <c r="AF29" s="1136"/>
      <c r="AG29" s="1136"/>
      <c r="AH29" s="1564"/>
      <c r="AJ29" s="1643">
        <v>0.49440584152691996</v>
      </c>
      <c r="AK29" s="1509"/>
      <c r="AL29" s="1509"/>
      <c r="AM29" s="1509"/>
      <c r="AN29" s="1509"/>
      <c r="AO29" s="1509"/>
      <c r="AP29" s="1509"/>
      <c r="AQ29" s="1509"/>
      <c r="AR29" s="1127"/>
      <c r="AS29" s="1123"/>
      <c r="AT29" s="1127"/>
      <c r="AU29" s="1509"/>
      <c r="AV29" s="1509"/>
      <c r="AW29" s="1509"/>
      <c r="AX29" s="1672"/>
      <c r="AY29" s="1509"/>
      <c r="AZ29" s="1509"/>
      <c r="BA29" s="1644"/>
      <c r="BB29" s="1644"/>
      <c r="BC29" s="1673">
        <v>2.8699353702196732E-2</v>
      </c>
      <c r="BD29" s="1645"/>
      <c r="BE29" s="1644"/>
      <c r="BF29" s="1645"/>
      <c r="BG29" s="1644"/>
      <c r="BH29" s="1644"/>
      <c r="BI29" s="1646"/>
      <c r="BL29" s="1510">
        <f t="shared" si="33"/>
        <v>-9.6178838102604081E-3</v>
      </c>
      <c r="BM29" s="1511">
        <f t="shared" si="34"/>
        <v>0</v>
      </c>
      <c r="BN29" s="1511">
        <f t="shared" si="35"/>
        <v>0</v>
      </c>
      <c r="BO29" s="1511">
        <f t="shared" si="36"/>
        <v>0</v>
      </c>
      <c r="BP29" s="1511">
        <f t="shared" si="37"/>
        <v>0</v>
      </c>
      <c r="BQ29" s="1511">
        <f t="shared" si="38"/>
        <v>0</v>
      </c>
      <c r="BR29" s="1511">
        <f t="shared" si="39"/>
        <v>0</v>
      </c>
      <c r="BS29" s="1511">
        <f t="shared" si="40"/>
        <v>0</v>
      </c>
      <c r="BT29" s="1511">
        <f t="shared" si="41"/>
        <v>0</v>
      </c>
      <c r="BU29" s="1511">
        <f t="shared" si="42"/>
        <v>0</v>
      </c>
      <c r="BV29" s="1511">
        <f t="shared" si="43"/>
        <v>0</v>
      </c>
      <c r="BW29" s="1511">
        <f t="shared" si="44"/>
        <v>0</v>
      </c>
      <c r="BX29" s="1511">
        <f t="shared" si="45"/>
        <v>0</v>
      </c>
      <c r="BY29" s="1511">
        <f t="shared" si="46"/>
        <v>0</v>
      </c>
      <c r="BZ29" s="1511">
        <f t="shared" si="47"/>
        <v>0</v>
      </c>
      <c r="CA29" s="1511">
        <f t="shared" si="48"/>
        <v>0</v>
      </c>
      <c r="CB29" s="1511">
        <f t="shared" si="49"/>
        <v>0</v>
      </c>
      <c r="CC29" s="1511">
        <f t="shared" si="50"/>
        <v>0</v>
      </c>
      <c r="CD29" s="1511">
        <f t="shared" si="51"/>
        <v>0</v>
      </c>
      <c r="CE29" s="1512">
        <f t="shared" si="54"/>
        <v>1.8119035279708928E-2</v>
      </c>
      <c r="CF29" s="1511">
        <f t="shared" si="54"/>
        <v>0</v>
      </c>
      <c r="CG29" s="1511">
        <f t="shared" si="54"/>
        <v>0</v>
      </c>
      <c r="CH29" s="1511">
        <f t="shared" si="54"/>
        <v>0</v>
      </c>
      <c r="CI29" s="1511">
        <f t="shared" si="54"/>
        <v>0</v>
      </c>
      <c r="CJ29" s="1511">
        <f t="shared" si="54"/>
        <v>0</v>
      </c>
      <c r="CK29" s="1511">
        <f t="shared" si="54"/>
        <v>0</v>
      </c>
      <c r="CL29" s="1513" t="str">
        <f t="array" ref="CL29">IF(MAX(ABS(BL29:CK29))&gt;$CL$4,"EXPLAIN","")</f>
        <v/>
      </c>
      <c r="CM29" s="1513" t="str">
        <f t="shared" si="53"/>
        <v/>
      </c>
    </row>
    <row r="30" spans="2:91" ht="5.4" customHeight="1">
      <c r="B30" s="1530" t="str">
        <f>IF(Prop2021_DUOSTariffs!B30="","",Prop2021_DUOSTariffs!B30)</f>
        <v/>
      </c>
      <c r="C30" s="1530" t="str">
        <f>IF(Prop2021_DUOSTariffs!C30="","",Prop2021_DUOSTariffs!C30)</f>
        <v/>
      </c>
      <c r="D30" s="1521" t="str">
        <f>IF(Prop2021_DUOSTariffs!D30="","",Prop2021_DUOSTariffs!D30)</f>
        <v/>
      </c>
      <c r="E30" s="1521" t="str">
        <f>IF(Prop2021_DUOSTariffs!E30="","",Prop2021_DUOSTariffs!E30)</f>
        <v/>
      </c>
      <c r="F30" s="1521" t="str">
        <f>IF(Prop2021_DUOSTariffs!F30="","",Prop2021_DUOSTariffs!G30)</f>
        <v/>
      </c>
      <c r="G30" s="1521" t="str">
        <f>IF(Prop2021_DUOSTariffs!G30="","",Prop2021_DUOSTariffs!H30)</f>
        <v/>
      </c>
      <c r="H30" s="1570"/>
      <c r="I30" s="1537"/>
      <c r="J30" s="1522"/>
      <c r="K30" s="1522"/>
      <c r="L30" s="1522"/>
      <c r="M30" s="1522"/>
      <c r="N30" s="1522"/>
      <c r="O30" s="1522"/>
      <c r="P30" s="1522"/>
      <c r="Q30" s="1522"/>
      <c r="R30" s="1522"/>
      <c r="S30" s="1522"/>
      <c r="T30" s="1522"/>
      <c r="U30" s="1522"/>
      <c r="V30" s="1522"/>
      <c r="W30" s="1522"/>
      <c r="X30" s="1522"/>
      <c r="Y30" s="1522"/>
      <c r="Z30" s="1565"/>
      <c r="AA30" s="1565"/>
      <c r="AB30" s="1565"/>
      <c r="AC30" s="1565"/>
      <c r="AD30" s="1565"/>
      <c r="AE30" s="1565"/>
      <c r="AF30" s="1565"/>
      <c r="AG30" s="1565"/>
      <c r="AH30" s="1566"/>
      <c r="AI30" s="1523"/>
      <c r="AJ30" s="1524"/>
      <c r="AK30" s="1526"/>
      <c r="AL30" s="1526"/>
      <c r="AM30" s="1526"/>
      <c r="AN30" s="1526"/>
      <c r="AO30" s="1526"/>
      <c r="AP30" s="1526"/>
      <c r="AQ30" s="1526"/>
      <c r="AR30" s="1537"/>
      <c r="AS30" s="1522"/>
      <c r="AT30" s="1525"/>
      <c r="AU30" s="1526"/>
      <c r="AV30" s="1526"/>
      <c r="AW30" s="1526"/>
      <c r="AX30" s="1526"/>
      <c r="AY30" s="1526"/>
      <c r="AZ30" s="1526"/>
      <c r="BA30" s="1647"/>
      <c r="BB30" s="1647"/>
      <c r="BC30" s="1648"/>
      <c r="BD30" s="1648"/>
      <c r="BE30" s="1647"/>
      <c r="BF30" s="1648"/>
      <c r="BG30" s="1647"/>
      <c r="BH30" s="1647"/>
      <c r="BI30" s="1649"/>
      <c r="BJ30" s="1523"/>
      <c r="BK30" s="1523"/>
      <c r="BL30" s="1527"/>
      <c r="BM30" s="1528"/>
      <c r="BN30" s="1528"/>
      <c r="BO30" s="1528"/>
      <c r="BP30" s="1528"/>
      <c r="BQ30" s="1528"/>
      <c r="BR30" s="1528"/>
      <c r="BS30" s="1528"/>
      <c r="BT30" s="1528"/>
      <c r="BU30" s="1528"/>
      <c r="BV30" s="1528"/>
      <c r="BW30" s="1528"/>
      <c r="BX30" s="1528"/>
      <c r="BY30" s="1528"/>
      <c r="BZ30" s="1528"/>
      <c r="CA30" s="1528"/>
      <c r="CB30" s="1528"/>
      <c r="CC30" s="1528"/>
      <c r="CD30" s="1528"/>
      <c r="CE30" s="1529"/>
      <c r="CF30" s="1528"/>
      <c r="CG30" s="1528"/>
      <c r="CH30" s="1528"/>
      <c r="CI30" s="1528"/>
      <c r="CJ30" s="1528"/>
      <c r="CK30" s="1528"/>
      <c r="CL30" s="1530"/>
      <c r="CM30" s="1530" t="str">
        <f t="shared" si="32"/>
        <v/>
      </c>
    </row>
    <row r="31" spans="2:91">
      <c r="B31" s="1506" t="str">
        <f>IF(Prop2021_DUOSTariffs!B31="","",Prop2021_DUOSTariffs!B31)</f>
        <v>Residential Flat</v>
      </c>
      <c r="C31" s="1506" t="str">
        <f>IF(Prop2021_DUOSTariffs!C31="","",Prop2021_DUOSTariffs!C31)</f>
        <v>Residential Flat</v>
      </c>
      <c r="D31" s="1507" t="str">
        <f>IF(Prop2021_DUOSTariffs!D31="","",Prop2021_DUOSTariffs!D31)</f>
        <v>SAC</v>
      </c>
      <c r="E31" s="1507" t="str">
        <f>IF(Prop2021_DUOSTariffs!E31="","",Prop2021_DUOSTariffs!E31)</f>
        <v>SACS Res</v>
      </c>
      <c r="F31" s="1507" t="str">
        <f>IF(Prop2021_DUOSTariffs!F31="","",Prop2021_DUOSTariffs!G31)</f>
        <v>8400</v>
      </c>
      <c r="G31" s="1507" t="str">
        <f>IF(Prop2021_DUOSTariffs!G31="","",Prop2021_DUOSTariffs!H31)</f>
        <v>DUOS</v>
      </c>
      <c r="H31" s="1570"/>
      <c r="I31" s="1538">
        <v>0.43490073040199995</v>
      </c>
      <c r="J31" s="1123"/>
      <c r="K31" s="1123"/>
      <c r="L31" s="1123"/>
      <c r="M31" s="1123"/>
      <c r="N31" s="1123"/>
      <c r="O31" s="1123"/>
      <c r="P31" s="1123"/>
      <c r="Q31" s="1123"/>
      <c r="R31" s="1123"/>
      <c r="S31" s="1123"/>
      <c r="T31" s="1123"/>
      <c r="U31" s="1123"/>
      <c r="V31" s="1123"/>
      <c r="W31" s="1123"/>
      <c r="X31" s="1123"/>
      <c r="Y31" s="1123"/>
      <c r="Z31" s="1136"/>
      <c r="AA31" s="1136"/>
      <c r="AB31" s="1563">
        <v>6.0967030461500551E-2</v>
      </c>
      <c r="AC31" s="1136"/>
      <c r="AD31" s="1136"/>
      <c r="AE31" s="1136"/>
      <c r="AF31" s="1136"/>
      <c r="AG31" s="1136"/>
      <c r="AH31" s="1564"/>
      <c r="AJ31" s="1643">
        <v>0.44172449775146372</v>
      </c>
      <c r="AK31" s="1509"/>
      <c r="AL31" s="1509"/>
      <c r="AM31" s="1509"/>
      <c r="AN31" s="1509"/>
      <c r="AO31" s="1509"/>
      <c r="AP31" s="1509"/>
      <c r="AQ31" s="1509"/>
      <c r="AR31" s="1127"/>
      <c r="AS31" s="1123"/>
      <c r="AT31" s="1127"/>
      <c r="AU31" s="1509"/>
      <c r="AV31" s="1509"/>
      <c r="AW31" s="1509"/>
      <c r="AX31" s="1509"/>
      <c r="AY31" s="1509"/>
      <c r="AZ31" s="1509"/>
      <c r="BA31" s="1644"/>
      <c r="BB31" s="1644"/>
      <c r="BC31" s="1650">
        <v>5.9306669648213399E-2</v>
      </c>
      <c r="BD31" s="1645"/>
      <c r="BE31" s="1644"/>
      <c r="BF31" s="1645"/>
      <c r="BG31" s="1644"/>
      <c r="BH31" s="1644"/>
      <c r="BI31" s="1646"/>
      <c r="BL31" s="1510">
        <f t="shared" si="33"/>
        <v>-1.5448016544699739E-2</v>
      </c>
      <c r="BM31" s="1511">
        <f t="shared" si="34"/>
        <v>0</v>
      </c>
      <c r="BN31" s="1511">
        <f t="shared" si="35"/>
        <v>0</v>
      </c>
      <c r="BO31" s="1511">
        <f t="shared" si="36"/>
        <v>0</v>
      </c>
      <c r="BP31" s="1511">
        <f t="shared" si="37"/>
        <v>0</v>
      </c>
      <c r="BQ31" s="1511">
        <f t="shared" si="38"/>
        <v>0</v>
      </c>
      <c r="BR31" s="1511">
        <f t="shared" si="39"/>
        <v>0</v>
      </c>
      <c r="BS31" s="1511">
        <f t="shared" si="40"/>
        <v>0</v>
      </c>
      <c r="BT31" s="1511">
        <f t="shared" si="41"/>
        <v>0</v>
      </c>
      <c r="BU31" s="1511">
        <f t="shared" si="42"/>
        <v>0</v>
      </c>
      <c r="BV31" s="1511">
        <f t="shared" si="43"/>
        <v>0</v>
      </c>
      <c r="BW31" s="1511">
        <f t="shared" si="44"/>
        <v>0</v>
      </c>
      <c r="BX31" s="1511">
        <f t="shared" si="45"/>
        <v>0</v>
      </c>
      <c r="BY31" s="1511">
        <f t="shared" si="46"/>
        <v>0</v>
      </c>
      <c r="BZ31" s="1511">
        <f t="shared" si="47"/>
        <v>0</v>
      </c>
      <c r="CA31" s="1511">
        <f t="shared" si="48"/>
        <v>0</v>
      </c>
      <c r="CB31" s="1511">
        <f t="shared" si="49"/>
        <v>0</v>
      </c>
      <c r="CC31" s="1511">
        <f t="shared" si="50"/>
        <v>0</v>
      </c>
      <c r="CD31" s="1511">
        <f t="shared" si="51"/>
        <v>0</v>
      </c>
      <c r="CE31" s="1512">
        <f t="shared" ref="CE31:CK35" si="55">IFERROR(AB31/BC31-1,0)</f>
        <v>2.7996190363340778E-2</v>
      </c>
      <c r="CF31" s="1511">
        <f t="shared" si="55"/>
        <v>0</v>
      </c>
      <c r="CG31" s="1511">
        <f t="shared" si="55"/>
        <v>0</v>
      </c>
      <c r="CH31" s="1511">
        <f t="shared" si="55"/>
        <v>0</v>
      </c>
      <c r="CI31" s="1511">
        <f t="shared" si="55"/>
        <v>0</v>
      </c>
      <c r="CJ31" s="1511">
        <f t="shared" si="55"/>
        <v>0</v>
      </c>
      <c r="CK31" s="1511">
        <f t="shared" si="55"/>
        <v>0</v>
      </c>
      <c r="CL31" s="1513" t="str">
        <f t="array" ref="CL31">IF(MAX(ABS(BL31:CK31))&gt;$CL$4,"EXPLAIN","")</f>
        <v/>
      </c>
      <c r="CM31" s="1513" t="str">
        <f t="shared" si="53"/>
        <v/>
      </c>
    </row>
    <row r="32" spans="2:91">
      <c r="B32" s="1506" t="str">
        <f>IF(Prop2021_DUOSTariffs!B32="","",Prop2021_DUOSTariffs!B32)</f>
        <v>Residential - ToU</v>
      </c>
      <c r="C32" s="1506" t="str">
        <f>IF(Prop2021_DUOSTariffs!C32="","",Prop2021_DUOSTariffs!C32)</f>
        <v>Residential - ToU</v>
      </c>
      <c r="D32" s="1507" t="str">
        <f>IF(Prop2021_DUOSTariffs!D32="","",Prop2021_DUOSTariffs!D32)</f>
        <v>SAC</v>
      </c>
      <c r="E32" s="1507" t="str">
        <f>IF(Prop2021_DUOSTariffs!E32="","",Prop2021_DUOSTariffs!E32)</f>
        <v>SACS Res</v>
      </c>
      <c r="F32" s="1507" t="str">
        <f>IF(Prop2021_DUOSTariffs!F32="","",Prop2021_DUOSTariffs!G32)</f>
        <v>8900</v>
      </c>
      <c r="G32" s="1507" t="str">
        <f>IF(Prop2021_DUOSTariffs!G32="","",Prop2021_DUOSTariffs!H32)</f>
        <v>DUOS</v>
      </c>
      <c r="H32" s="1570"/>
      <c r="I32" s="1538">
        <v>0.43490073040199995</v>
      </c>
      <c r="J32" s="1123"/>
      <c r="K32" s="1123"/>
      <c r="L32" s="1123"/>
      <c r="M32" s="1123"/>
      <c r="N32" s="1123"/>
      <c r="O32" s="1123"/>
      <c r="P32" s="1123"/>
      <c r="Q32" s="1123"/>
      <c r="R32" s="1123"/>
      <c r="S32" s="1123"/>
      <c r="T32" s="1123"/>
      <c r="U32" s="1123"/>
      <c r="V32" s="1123"/>
      <c r="W32" s="1123"/>
      <c r="X32" s="1123"/>
      <c r="Y32" s="1123"/>
      <c r="Z32" s="1136"/>
      <c r="AA32" s="1136"/>
      <c r="AB32" s="1136"/>
      <c r="AC32" s="1563">
        <v>0.11245508907990419</v>
      </c>
      <c r="AD32" s="1563">
        <v>4.6154534400000009E-2</v>
      </c>
      <c r="AE32" s="1563">
        <v>5.3443849479180357E-2</v>
      </c>
      <c r="AF32" s="1136"/>
      <c r="AG32" s="1136"/>
      <c r="AH32" s="1564"/>
      <c r="AJ32" s="1643">
        <v>0.44172449775146372</v>
      </c>
      <c r="AK32" s="1509"/>
      <c r="AL32" s="1509"/>
      <c r="AM32" s="1509"/>
      <c r="AN32" s="1509"/>
      <c r="AO32" s="1509"/>
      <c r="AP32" s="1509"/>
      <c r="AQ32" s="1509"/>
      <c r="AR32" s="1127"/>
      <c r="AS32" s="1123"/>
      <c r="AT32" s="1127"/>
      <c r="AU32" s="1509"/>
      <c r="AV32" s="1509"/>
      <c r="AW32" s="1509"/>
      <c r="AX32" s="1509"/>
      <c r="AY32" s="1509"/>
      <c r="AZ32" s="1509"/>
      <c r="BA32" s="1644"/>
      <c r="BB32" s="1644"/>
      <c r="BC32" s="1645"/>
      <c r="BD32" s="1645"/>
      <c r="BE32" s="1644"/>
      <c r="BF32" s="1650">
        <v>5.1568668469476303E-2</v>
      </c>
      <c r="BG32" s="1644"/>
      <c r="BH32" s="1644"/>
      <c r="BI32" s="1646"/>
      <c r="BL32" s="1510">
        <f t="shared" si="33"/>
        <v>-1.5448016544699739E-2</v>
      </c>
      <c r="BM32" s="1511">
        <f t="shared" si="34"/>
        <v>0</v>
      </c>
      <c r="BN32" s="1511">
        <f t="shared" si="35"/>
        <v>0</v>
      </c>
      <c r="BO32" s="1511">
        <f t="shared" si="36"/>
        <v>0</v>
      </c>
      <c r="BP32" s="1511">
        <f t="shared" si="37"/>
        <v>0</v>
      </c>
      <c r="BQ32" s="1511">
        <f t="shared" si="38"/>
        <v>0</v>
      </c>
      <c r="BR32" s="1511">
        <f t="shared" si="39"/>
        <v>0</v>
      </c>
      <c r="BS32" s="1511">
        <f t="shared" si="40"/>
        <v>0</v>
      </c>
      <c r="BT32" s="1511">
        <f t="shared" si="41"/>
        <v>0</v>
      </c>
      <c r="BU32" s="1511">
        <f t="shared" si="42"/>
        <v>0</v>
      </c>
      <c r="BV32" s="1511">
        <f t="shared" si="43"/>
        <v>0</v>
      </c>
      <c r="BW32" s="1511">
        <f t="shared" si="44"/>
        <v>0</v>
      </c>
      <c r="BX32" s="1511">
        <f t="shared" si="45"/>
        <v>0</v>
      </c>
      <c r="BY32" s="1511">
        <f t="shared" si="46"/>
        <v>0</v>
      </c>
      <c r="BZ32" s="1511">
        <f t="shared" si="47"/>
        <v>0</v>
      </c>
      <c r="CA32" s="1511">
        <f t="shared" si="48"/>
        <v>0</v>
      </c>
      <c r="CB32" s="1511">
        <f t="shared" si="49"/>
        <v>0</v>
      </c>
      <c r="CC32" s="1511">
        <f t="shared" si="50"/>
        <v>0</v>
      </c>
      <c r="CD32" s="1511">
        <f t="shared" si="51"/>
        <v>0</v>
      </c>
      <c r="CE32" s="1512">
        <f t="shared" si="55"/>
        <v>0</v>
      </c>
      <c r="CF32" s="1511">
        <f t="shared" si="55"/>
        <v>0</v>
      </c>
      <c r="CG32" s="1511">
        <f t="shared" si="55"/>
        <v>0</v>
      </c>
      <c r="CH32" s="1511">
        <f t="shared" si="55"/>
        <v>3.6362796739923153E-2</v>
      </c>
      <c r="CI32" s="1511">
        <f t="shared" si="55"/>
        <v>0</v>
      </c>
      <c r="CJ32" s="1511">
        <f t="shared" si="55"/>
        <v>0</v>
      </c>
      <c r="CK32" s="1511">
        <f t="shared" si="55"/>
        <v>0</v>
      </c>
      <c r="CL32" s="1513" t="str">
        <f t="array" ref="CL32">IF(MAX(ABS(BL32:CK32))&gt;$CL$4,"EXPLAIN","")</f>
        <v/>
      </c>
      <c r="CM32" s="1513" t="str">
        <f t="shared" si="53"/>
        <v/>
      </c>
    </row>
    <row r="33" spans="2:91">
      <c r="B33" s="1506" t="str">
        <f>IF(Prop2021_DUOSTariffs!B33="","",Prop2021_DUOSTariffs!B33)</f>
        <v>Residential ToU Energy</v>
      </c>
      <c r="C33" s="1506" t="str">
        <f>IF(Prop2021_DUOSTariffs!C33="","",Prop2021_DUOSTariffs!C33)</f>
        <v>Residential ToU Energy</v>
      </c>
      <c r="D33" s="1507" t="str">
        <f>IF(Prop2021_DUOSTariffs!D33="","",Prop2021_DUOSTariffs!D33)</f>
        <v>SAC</v>
      </c>
      <c r="E33" s="1507" t="str">
        <f>IF(Prop2021_DUOSTariffs!E33="","",Prop2021_DUOSTariffs!E33)</f>
        <v>SACS Res</v>
      </c>
      <c r="F33" s="1507" t="str">
        <f>IF(Prop2021_DUOSTariffs!F33="","",Prop2021_DUOSTariffs!G33)</f>
        <v>6900</v>
      </c>
      <c r="G33" s="1507" t="str">
        <f>IF(Prop2021_DUOSTariffs!G33="","",Prop2021_DUOSTariffs!H33)</f>
        <v>DUOS</v>
      </c>
      <c r="H33" s="1570"/>
      <c r="I33" s="1538">
        <v>0.43490073040199995</v>
      </c>
      <c r="J33" s="1123"/>
      <c r="K33" s="1123"/>
      <c r="L33" s="1123"/>
      <c r="M33" s="1123"/>
      <c r="N33" s="1123"/>
      <c r="O33" s="1123"/>
      <c r="P33" s="1123"/>
      <c r="Q33" s="1123"/>
      <c r="R33" s="1123"/>
      <c r="S33" s="1123"/>
      <c r="T33" s="1123"/>
      <c r="U33" s="1123"/>
      <c r="V33" s="1123"/>
      <c r="W33" s="1123"/>
      <c r="X33" s="1123"/>
      <c r="Y33" s="1123"/>
      <c r="Z33" s="1136"/>
      <c r="AA33" s="1136"/>
      <c r="AB33" s="1136"/>
      <c r="AC33" s="1136"/>
      <c r="AD33" s="1136"/>
      <c r="AE33" s="1136"/>
      <c r="AF33" s="1563">
        <v>0.11245508907990419</v>
      </c>
      <c r="AG33" s="1563">
        <v>3.4023453439999192E-2</v>
      </c>
      <c r="AH33" s="1563">
        <v>1.7999999999999999E-2</v>
      </c>
      <c r="AJ33" s="1643">
        <v>0.44172449775146372</v>
      </c>
      <c r="AK33" s="1509"/>
      <c r="AL33" s="1509"/>
      <c r="AM33" s="1509"/>
      <c r="AN33" s="1509"/>
      <c r="AO33" s="1509"/>
      <c r="AP33" s="1509"/>
      <c r="AQ33" s="1509"/>
      <c r="AR33" s="1127"/>
      <c r="AS33" s="1123"/>
      <c r="AT33" s="1127"/>
      <c r="AU33" s="1509"/>
      <c r="AV33" s="1509"/>
      <c r="AW33" s="1509"/>
      <c r="AX33" s="1509"/>
      <c r="AY33" s="1509"/>
      <c r="AZ33" s="1509"/>
      <c r="BA33" s="1644"/>
      <c r="BB33" s="1644"/>
      <c r="BC33" s="1645"/>
      <c r="BD33" s="1645"/>
      <c r="BE33" s="1644"/>
      <c r="BF33" s="1645"/>
      <c r="BG33" s="1650">
        <v>0.11354763957016595</v>
      </c>
      <c r="BH33" s="1650">
        <v>2.6743993065639592E-2</v>
      </c>
      <c r="BI33" s="1650">
        <v>1.8985336957860428E-2</v>
      </c>
      <c r="BL33" s="1510">
        <f t="shared" si="33"/>
        <v>-1.5448016544699739E-2</v>
      </c>
      <c r="BM33" s="1511">
        <f t="shared" si="34"/>
        <v>0</v>
      </c>
      <c r="BN33" s="1511">
        <f t="shared" si="35"/>
        <v>0</v>
      </c>
      <c r="BO33" s="1511">
        <f t="shared" si="36"/>
        <v>0</v>
      </c>
      <c r="BP33" s="1511">
        <f t="shared" si="37"/>
        <v>0</v>
      </c>
      <c r="BQ33" s="1511">
        <f t="shared" si="38"/>
        <v>0</v>
      </c>
      <c r="BR33" s="1511">
        <f t="shared" si="39"/>
        <v>0</v>
      </c>
      <c r="BS33" s="1511">
        <f t="shared" si="40"/>
        <v>0</v>
      </c>
      <c r="BT33" s="1511">
        <f t="shared" si="41"/>
        <v>0</v>
      </c>
      <c r="BU33" s="1511">
        <f t="shared" si="42"/>
        <v>0</v>
      </c>
      <c r="BV33" s="1511">
        <f t="shared" si="43"/>
        <v>0</v>
      </c>
      <c r="BW33" s="1511">
        <f t="shared" si="44"/>
        <v>0</v>
      </c>
      <c r="BX33" s="1511">
        <f t="shared" si="45"/>
        <v>0</v>
      </c>
      <c r="BY33" s="1511">
        <f t="shared" si="46"/>
        <v>0</v>
      </c>
      <c r="BZ33" s="1511">
        <f t="shared" si="47"/>
        <v>0</v>
      </c>
      <c r="CA33" s="1511">
        <f t="shared" si="48"/>
        <v>0</v>
      </c>
      <c r="CB33" s="1511">
        <f t="shared" si="49"/>
        <v>0</v>
      </c>
      <c r="CC33" s="1511">
        <f t="shared" si="50"/>
        <v>0</v>
      </c>
      <c r="CD33" s="1511">
        <f t="shared" si="51"/>
        <v>0</v>
      </c>
      <c r="CE33" s="1512">
        <f t="shared" si="55"/>
        <v>0</v>
      </c>
      <c r="CF33" s="1511">
        <f t="shared" si="55"/>
        <v>0</v>
      </c>
      <c r="CG33" s="1511">
        <f t="shared" si="55"/>
        <v>0</v>
      </c>
      <c r="CH33" s="1511">
        <f t="shared" si="55"/>
        <v>0</v>
      </c>
      <c r="CI33" s="1511">
        <f t="shared" si="55"/>
        <v>-9.6219568667178512E-3</v>
      </c>
      <c r="CJ33" s="1511">
        <f t="shared" si="55"/>
        <v>0.27219048241947741</v>
      </c>
      <c r="CK33" s="1511">
        <f t="shared" si="55"/>
        <v>-5.1899893062075653E-2</v>
      </c>
      <c r="CL33" s="1513" t="str">
        <f t="array" ref="CL33">IF(MAX(ABS(BL33:CK33))&gt;$CL$4,"EXPLAIN","")</f>
        <v>EXPLAIN</v>
      </c>
      <c r="CM33" s="1513" t="str">
        <f t="shared" si="53"/>
        <v>Refer to the pricing proposal for explanation</v>
      </c>
    </row>
    <row r="34" spans="2:91">
      <c r="B34" s="1506" t="str">
        <f>IF(Prop2021_DUOSTariffs!B34="","",Prop2021_DUOSTariffs!B34)</f>
        <v>Residential Transitional Demand</v>
      </c>
      <c r="C34" s="1506" t="str">
        <f>IF(Prop2021_DUOSTariffs!C34="","",Prop2021_DUOSTariffs!C34)</f>
        <v>Residential Transitional Demand</v>
      </c>
      <c r="D34" s="1507" t="str">
        <f>IF(Prop2021_DUOSTariffs!D34="","",Prop2021_DUOSTariffs!D34)</f>
        <v>SAC</v>
      </c>
      <c r="E34" s="1507" t="str">
        <f>IF(Prop2021_DUOSTariffs!E34="","",Prop2021_DUOSTariffs!E34)</f>
        <v>SACS Res</v>
      </c>
      <c r="F34" s="1507" t="str">
        <f>IF(Prop2021_DUOSTariffs!F34="","",Prop2021_DUOSTariffs!G34)</f>
        <v>3900</v>
      </c>
      <c r="G34" s="1507" t="str">
        <f>IF(Prop2021_DUOSTariffs!G34="","",Prop2021_DUOSTariffs!H34)</f>
        <v>DUOS</v>
      </c>
      <c r="H34" s="1570"/>
      <c r="I34" s="1538">
        <v>0.42462480999999996</v>
      </c>
      <c r="J34" s="1123"/>
      <c r="K34" s="1123"/>
      <c r="L34" s="1123"/>
      <c r="M34" s="1123"/>
      <c r="N34" s="1123"/>
      <c r="O34" s="1123"/>
      <c r="P34" s="1123"/>
      <c r="Q34" s="1123"/>
      <c r="R34" s="1123"/>
      <c r="S34" s="1123"/>
      <c r="T34" s="1123"/>
      <c r="U34" s="1123"/>
      <c r="V34" s="1123"/>
      <c r="W34" s="1508">
        <v>1.0535749473321858</v>
      </c>
      <c r="X34" s="1123"/>
      <c r="Y34" s="1123"/>
      <c r="Z34" s="1136"/>
      <c r="AA34" s="1136"/>
      <c r="AB34" s="1563">
        <v>4.6167505254705921E-2</v>
      </c>
      <c r="AC34" s="1136"/>
      <c r="AD34" s="1136"/>
      <c r="AE34" s="1136"/>
      <c r="AF34" s="1136"/>
      <c r="AG34" s="1136"/>
      <c r="AH34" s="1564"/>
      <c r="AJ34" s="1643">
        <v>0.43128734402603369</v>
      </c>
      <c r="AK34" s="1509"/>
      <c r="AL34" s="1509"/>
      <c r="AM34" s="1509"/>
      <c r="AN34" s="1509"/>
      <c r="AO34" s="1509"/>
      <c r="AP34" s="1509"/>
      <c r="AQ34" s="1509"/>
      <c r="AR34" s="1127"/>
      <c r="AS34" s="1123"/>
      <c r="AT34" s="1127"/>
      <c r="AU34" s="1509"/>
      <c r="AV34" s="1509"/>
      <c r="AW34" s="1509"/>
      <c r="AX34" s="1643">
        <v>1.0436119488823499</v>
      </c>
      <c r="AY34" s="1509"/>
      <c r="AZ34" s="1509"/>
      <c r="BA34" s="1644"/>
      <c r="BB34" s="1644"/>
      <c r="BC34" s="1650">
        <v>4.4619054424797487E-2</v>
      </c>
      <c r="BD34" s="1645"/>
      <c r="BE34" s="1644"/>
      <c r="BF34" s="1645"/>
      <c r="BG34" s="1644"/>
      <c r="BH34" s="1644"/>
      <c r="BI34" s="1646"/>
      <c r="BL34" s="1510">
        <f t="shared" si="33"/>
        <v>-1.5448016544699628E-2</v>
      </c>
      <c r="BM34" s="1511">
        <f t="shared" si="34"/>
        <v>0</v>
      </c>
      <c r="BN34" s="1511">
        <f t="shared" si="35"/>
        <v>0</v>
      </c>
      <c r="BO34" s="1511">
        <f t="shared" si="36"/>
        <v>0</v>
      </c>
      <c r="BP34" s="1511">
        <f t="shared" si="37"/>
        <v>0</v>
      </c>
      <c r="BQ34" s="1511">
        <f t="shared" si="38"/>
        <v>0</v>
      </c>
      <c r="BR34" s="1511">
        <f t="shared" si="39"/>
        <v>0</v>
      </c>
      <c r="BS34" s="1511">
        <f t="shared" si="40"/>
        <v>0</v>
      </c>
      <c r="BT34" s="1511">
        <f t="shared" si="41"/>
        <v>0</v>
      </c>
      <c r="BU34" s="1511">
        <f t="shared" si="42"/>
        <v>0</v>
      </c>
      <c r="BV34" s="1511">
        <f t="shared" si="43"/>
        <v>0</v>
      </c>
      <c r="BW34" s="1511">
        <f t="shared" si="44"/>
        <v>0</v>
      </c>
      <c r="BX34" s="1511">
        <f t="shared" si="45"/>
        <v>0</v>
      </c>
      <c r="BY34" s="1511">
        <f t="shared" si="46"/>
        <v>0</v>
      </c>
      <c r="BZ34" s="1511">
        <f t="shared" si="47"/>
        <v>9.5466504197327939E-3</v>
      </c>
      <c r="CA34" s="1511">
        <f t="shared" si="48"/>
        <v>0</v>
      </c>
      <c r="CB34" s="1511">
        <f t="shared" si="49"/>
        <v>0</v>
      </c>
      <c r="CC34" s="1511">
        <f t="shared" si="50"/>
        <v>0</v>
      </c>
      <c r="CD34" s="1511">
        <f t="shared" si="51"/>
        <v>0</v>
      </c>
      <c r="CE34" s="1512">
        <f t="shared" si="55"/>
        <v>3.4703801993792638E-2</v>
      </c>
      <c r="CF34" s="1511">
        <f t="shared" si="55"/>
        <v>0</v>
      </c>
      <c r="CG34" s="1511">
        <f t="shared" si="55"/>
        <v>0</v>
      </c>
      <c r="CH34" s="1511">
        <f t="shared" si="55"/>
        <v>0</v>
      </c>
      <c r="CI34" s="1511">
        <f t="shared" si="55"/>
        <v>0</v>
      </c>
      <c r="CJ34" s="1511">
        <f t="shared" si="55"/>
        <v>0</v>
      </c>
      <c r="CK34" s="1511">
        <f t="shared" si="55"/>
        <v>0</v>
      </c>
      <c r="CL34" s="1513" t="str">
        <f t="array" ref="CL34">IF(MAX(ABS(BL34:CK34))&gt;$CL$4,"EXPLAIN","")</f>
        <v/>
      </c>
      <c r="CM34" s="1513" t="str">
        <f t="shared" si="53"/>
        <v/>
      </c>
    </row>
    <row r="35" spans="2:91">
      <c r="B35" s="1506" t="str">
        <f>IF(Prop2021_DUOSTariffs!B35="","",Prop2021_DUOSTariffs!B35)</f>
        <v>Residential Demand</v>
      </c>
      <c r="C35" s="1506" t="str">
        <f>IF(Prop2021_DUOSTariffs!C35="","",Prop2021_DUOSTariffs!C35)</f>
        <v>Residential Demand</v>
      </c>
      <c r="D35" s="1507" t="str">
        <f>IF(Prop2021_DUOSTariffs!D35="","",Prop2021_DUOSTariffs!D35)</f>
        <v>SAC</v>
      </c>
      <c r="E35" s="1507" t="str">
        <f>IF(Prop2021_DUOSTariffs!E35="","",Prop2021_DUOSTariffs!E35)</f>
        <v>SACS Res</v>
      </c>
      <c r="F35" s="1507" t="str">
        <f>IF(Prop2021_DUOSTariffs!F35="","",Prop2021_DUOSTariffs!G35)</f>
        <v>3700</v>
      </c>
      <c r="G35" s="1507" t="str">
        <f>IF(Prop2021_DUOSTariffs!G35="","",Prop2021_DUOSTariffs!H35)</f>
        <v>DUOS</v>
      </c>
      <c r="H35" s="1570"/>
      <c r="I35" s="1538">
        <v>0.42462480999999996</v>
      </c>
      <c r="J35" s="1123"/>
      <c r="K35" s="1123"/>
      <c r="L35" s="1123"/>
      <c r="M35" s="1123"/>
      <c r="N35" s="1123"/>
      <c r="O35" s="1123"/>
      <c r="P35" s="1123"/>
      <c r="Q35" s="1123"/>
      <c r="R35" s="1123"/>
      <c r="S35" s="1123"/>
      <c r="T35" s="1123"/>
      <c r="U35" s="1123"/>
      <c r="V35" s="1123"/>
      <c r="W35" s="1508">
        <v>5.3345566953528403</v>
      </c>
      <c r="X35" s="1123"/>
      <c r="Y35" s="1123"/>
      <c r="Z35" s="1136"/>
      <c r="AA35" s="1136"/>
      <c r="AB35" s="1563">
        <v>2.2106833738941997E-2</v>
      </c>
      <c r="AC35" s="1136"/>
      <c r="AD35" s="1136"/>
      <c r="AE35" s="1136"/>
      <c r="AF35" s="1136"/>
      <c r="AG35" s="1136"/>
      <c r="AH35" s="1564"/>
      <c r="AJ35" s="1643">
        <v>0.43128734402603369</v>
      </c>
      <c r="AK35" s="1509"/>
      <c r="AL35" s="1509"/>
      <c r="AM35" s="1509"/>
      <c r="AN35" s="1509"/>
      <c r="AO35" s="1509"/>
      <c r="AP35" s="1509"/>
      <c r="AQ35" s="1509"/>
      <c r="AR35" s="1127"/>
      <c r="AS35" s="1123"/>
      <c r="AT35" s="1127"/>
      <c r="AU35" s="1509"/>
      <c r="AV35" s="1509"/>
      <c r="AW35" s="1509"/>
      <c r="AX35" s="1643">
        <v>5.3863842522960006</v>
      </c>
      <c r="AY35" s="1509"/>
      <c r="AZ35" s="1509"/>
      <c r="BA35" s="1644"/>
      <c r="BB35" s="1644"/>
      <c r="BC35" s="1650">
        <v>2.0408628612233783E-2</v>
      </c>
      <c r="BD35" s="1645"/>
      <c r="BE35" s="1644"/>
      <c r="BF35" s="1645"/>
      <c r="BG35" s="1644"/>
      <c r="BH35" s="1644"/>
      <c r="BI35" s="1646"/>
      <c r="BL35" s="1510">
        <f t="shared" si="33"/>
        <v>-1.5448016544699628E-2</v>
      </c>
      <c r="BM35" s="1511">
        <f t="shared" si="34"/>
        <v>0</v>
      </c>
      <c r="BN35" s="1511">
        <f t="shared" si="35"/>
        <v>0</v>
      </c>
      <c r="BO35" s="1511">
        <f t="shared" si="36"/>
        <v>0</v>
      </c>
      <c r="BP35" s="1511">
        <f t="shared" si="37"/>
        <v>0</v>
      </c>
      <c r="BQ35" s="1511">
        <f t="shared" si="38"/>
        <v>0</v>
      </c>
      <c r="BR35" s="1511">
        <f t="shared" si="39"/>
        <v>0</v>
      </c>
      <c r="BS35" s="1511">
        <f t="shared" si="40"/>
        <v>0</v>
      </c>
      <c r="BT35" s="1511">
        <f t="shared" si="41"/>
        <v>0</v>
      </c>
      <c r="BU35" s="1511">
        <f t="shared" si="42"/>
        <v>0</v>
      </c>
      <c r="BV35" s="1511">
        <f t="shared" si="43"/>
        <v>0</v>
      </c>
      <c r="BW35" s="1511">
        <f t="shared" si="44"/>
        <v>0</v>
      </c>
      <c r="BX35" s="1511">
        <f t="shared" si="45"/>
        <v>0</v>
      </c>
      <c r="BY35" s="1511">
        <f t="shared" si="46"/>
        <v>0</v>
      </c>
      <c r="BZ35" s="1511">
        <f t="shared" si="47"/>
        <v>-9.6219568667178512E-3</v>
      </c>
      <c r="CA35" s="1511">
        <f t="shared" si="48"/>
        <v>0</v>
      </c>
      <c r="CB35" s="1511">
        <f t="shared" si="49"/>
        <v>0</v>
      </c>
      <c r="CC35" s="1511">
        <f t="shared" si="50"/>
        <v>0</v>
      </c>
      <c r="CD35" s="1511">
        <f t="shared" si="51"/>
        <v>0</v>
      </c>
      <c r="CE35" s="1512">
        <f t="shared" si="55"/>
        <v>8.3210153850819646E-2</v>
      </c>
      <c r="CF35" s="1511">
        <f t="shared" si="55"/>
        <v>0</v>
      </c>
      <c r="CG35" s="1511">
        <f t="shared" si="55"/>
        <v>0</v>
      </c>
      <c r="CH35" s="1511">
        <f t="shared" si="55"/>
        <v>0</v>
      </c>
      <c r="CI35" s="1511">
        <f t="shared" si="55"/>
        <v>0</v>
      </c>
      <c r="CJ35" s="1511">
        <f t="shared" si="55"/>
        <v>0</v>
      </c>
      <c r="CK35" s="1511">
        <f t="shared" si="55"/>
        <v>0</v>
      </c>
      <c r="CL35" s="1513" t="str">
        <f t="array" ref="CL35">IF(MAX(ABS(BL35:CK35))&gt;$CL$4,"EXPLAIN","")</f>
        <v/>
      </c>
      <c r="CM35" s="1513" t="str">
        <f t="shared" si="53"/>
        <v/>
      </c>
    </row>
    <row r="36" spans="2:91" ht="4.95" customHeight="1">
      <c r="B36" s="1530"/>
      <c r="C36" s="1530"/>
      <c r="D36" s="1521"/>
      <c r="E36" s="1521"/>
      <c r="F36" s="1521"/>
      <c r="G36" s="1521"/>
      <c r="H36" s="1570"/>
      <c r="I36" s="1537"/>
      <c r="J36" s="1522"/>
      <c r="K36" s="1522"/>
      <c r="L36" s="1522"/>
      <c r="M36" s="1522"/>
      <c r="N36" s="1522"/>
      <c r="O36" s="1522"/>
      <c r="P36" s="1522"/>
      <c r="Q36" s="1522"/>
      <c r="R36" s="1522"/>
      <c r="S36" s="1522"/>
      <c r="T36" s="1522"/>
      <c r="U36" s="1522"/>
      <c r="V36" s="1522"/>
      <c r="W36" s="1522"/>
      <c r="X36" s="1522"/>
      <c r="Y36" s="1522"/>
      <c r="Z36" s="1565"/>
      <c r="AA36" s="1565"/>
      <c r="AB36" s="1565"/>
      <c r="AC36" s="1565"/>
      <c r="AD36" s="1565"/>
      <c r="AE36" s="1565"/>
      <c r="AF36" s="1565"/>
      <c r="AG36" s="1565"/>
      <c r="AH36" s="1566"/>
      <c r="AI36" s="1523"/>
      <c r="AJ36" s="1524"/>
      <c r="AK36" s="1526"/>
      <c r="AL36" s="1526"/>
      <c r="AM36" s="1526"/>
      <c r="AN36" s="1526"/>
      <c r="AO36" s="1526"/>
      <c r="AP36" s="1526"/>
      <c r="AQ36" s="1526"/>
      <c r="AR36" s="1537"/>
      <c r="AS36" s="1522"/>
      <c r="AT36" s="1525"/>
      <c r="AU36" s="1526"/>
      <c r="AV36" s="1526"/>
      <c r="AW36" s="1526"/>
      <c r="AX36" s="1526"/>
      <c r="AY36" s="1526"/>
      <c r="AZ36" s="1526"/>
      <c r="BA36" s="1647"/>
      <c r="BB36" s="1647"/>
      <c r="BC36" s="1648"/>
      <c r="BD36" s="1648"/>
      <c r="BE36" s="1647"/>
      <c r="BF36" s="1648"/>
      <c r="BG36" s="1647"/>
      <c r="BH36" s="1647"/>
      <c r="BI36" s="1649"/>
      <c r="BJ36" s="1523"/>
      <c r="BK36" s="1523"/>
      <c r="BL36" s="1527"/>
      <c r="BM36" s="1528"/>
      <c r="BN36" s="1528"/>
      <c r="BO36" s="1528"/>
      <c r="BP36" s="1528"/>
      <c r="BQ36" s="1528"/>
      <c r="BR36" s="1528"/>
      <c r="BS36" s="1528"/>
      <c r="BT36" s="1528"/>
      <c r="BU36" s="1528"/>
      <c r="BV36" s="1528"/>
      <c r="BW36" s="1528"/>
      <c r="BX36" s="1528"/>
      <c r="BY36" s="1528"/>
      <c r="BZ36" s="1528"/>
      <c r="CA36" s="1528"/>
      <c r="CB36" s="1528"/>
      <c r="CC36" s="1528"/>
      <c r="CD36" s="1528"/>
      <c r="CE36" s="1529"/>
      <c r="CF36" s="1528"/>
      <c r="CG36" s="1528"/>
      <c r="CH36" s="1528"/>
      <c r="CI36" s="1528"/>
      <c r="CJ36" s="1528"/>
      <c r="CK36" s="1528"/>
      <c r="CL36" s="1530"/>
      <c r="CM36" s="1530" t="str">
        <f t="shared" si="32"/>
        <v/>
      </c>
    </row>
    <row r="37" spans="2:91">
      <c r="B37" s="1506" t="str">
        <f>IF(Prop2021_DUOSTariffs!B37="","",Prop2021_DUOSTariffs!B37)</f>
        <v>Controlled Load 1 (Super Economy)</v>
      </c>
      <c r="C37" s="1506" t="str">
        <f>IF(Prop2021_DUOSTariffs!C37="","",Prop2021_DUOSTariffs!C37)</f>
        <v>Controlled Load 1 (Super Economy)</v>
      </c>
      <c r="D37" s="1507" t="str">
        <f>IF(Prop2021_DUOSTariffs!D37="","",Prop2021_DUOSTariffs!D37)</f>
        <v>SAC</v>
      </c>
      <c r="E37" s="1507" t="str">
        <f>IF(Prop2021_DUOSTariffs!E37="","",Prop2021_DUOSTariffs!E37)</f>
        <v>SACS CL</v>
      </c>
      <c r="F37" s="1507" t="str">
        <f>IF(Prop2021_DUOSTariffs!F37="","",Prop2021_DUOSTariffs!G37)</f>
        <v>9000</v>
      </c>
      <c r="G37" s="1507" t="str">
        <f>IF(Prop2021_DUOSTariffs!G37="","",Prop2021_DUOSTariffs!H37)</f>
        <v>DUOS</v>
      </c>
      <c r="H37" s="1570"/>
      <c r="I37" s="1127"/>
      <c r="J37" s="1123"/>
      <c r="K37" s="1123"/>
      <c r="L37" s="1123"/>
      <c r="M37" s="1123"/>
      <c r="N37" s="1123"/>
      <c r="O37" s="1123"/>
      <c r="P37" s="1123"/>
      <c r="Q37" s="1123"/>
      <c r="R37" s="1123"/>
      <c r="S37" s="1123"/>
      <c r="T37" s="1123"/>
      <c r="U37" s="1123"/>
      <c r="V37" s="1123"/>
      <c r="W37" s="1123"/>
      <c r="X37" s="1123"/>
      <c r="Y37" s="1123"/>
      <c r="Z37" s="1136"/>
      <c r="AA37" s="1136"/>
      <c r="AB37" s="1563">
        <v>1.9293856277127708E-2</v>
      </c>
      <c r="AC37" s="1136"/>
      <c r="AD37" s="1136"/>
      <c r="AE37" s="1136"/>
      <c r="AF37" s="1136"/>
      <c r="AG37" s="1136"/>
      <c r="AH37" s="1564"/>
      <c r="AJ37" s="1509"/>
      <c r="AK37" s="1509"/>
      <c r="AL37" s="1509"/>
      <c r="AM37" s="1509"/>
      <c r="AN37" s="1509"/>
      <c r="AO37" s="1509"/>
      <c r="AP37" s="1509"/>
      <c r="AQ37" s="1509"/>
      <c r="AR37" s="1127"/>
      <c r="AS37" s="1123"/>
      <c r="AT37" s="1127"/>
      <c r="AU37" s="1509"/>
      <c r="AV37" s="1509"/>
      <c r="AW37" s="1509"/>
      <c r="AX37" s="1509"/>
      <c r="AY37" s="1509"/>
      <c r="AZ37" s="1509"/>
      <c r="BA37" s="1644"/>
      <c r="BB37" s="1644"/>
      <c r="BC37" s="1650">
        <v>1.8985336957860428E-2</v>
      </c>
      <c r="BD37" s="1645"/>
      <c r="BE37" s="1644"/>
      <c r="BF37" s="1645"/>
      <c r="BG37" s="1644"/>
      <c r="BH37" s="1644"/>
      <c r="BI37" s="1646"/>
      <c r="BL37" s="1510">
        <f t="shared" si="33"/>
        <v>0</v>
      </c>
      <c r="BM37" s="1511">
        <f t="shared" si="34"/>
        <v>0</v>
      </c>
      <c r="BN37" s="1511">
        <f t="shared" si="35"/>
        <v>0</v>
      </c>
      <c r="BO37" s="1511">
        <f t="shared" si="36"/>
        <v>0</v>
      </c>
      <c r="BP37" s="1511">
        <f t="shared" si="37"/>
        <v>0</v>
      </c>
      <c r="BQ37" s="1511">
        <f t="shared" si="38"/>
        <v>0</v>
      </c>
      <c r="BR37" s="1511">
        <f t="shared" si="39"/>
        <v>0</v>
      </c>
      <c r="BS37" s="1511">
        <f t="shared" si="40"/>
        <v>0</v>
      </c>
      <c r="BT37" s="1511">
        <f t="shared" si="41"/>
        <v>0</v>
      </c>
      <c r="BU37" s="1511">
        <f t="shared" si="42"/>
        <v>0</v>
      </c>
      <c r="BV37" s="1511">
        <f t="shared" si="43"/>
        <v>0</v>
      </c>
      <c r="BW37" s="1511">
        <f t="shared" si="44"/>
        <v>0</v>
      </c>
      <c r="BX37" s="1511">
        <f t="shared" si="45"/>
        <v>0</v>
      </c>
      <c r="BY37" s="1511">
        <f t="shared" si="46"/>
        <v>0</v>
      </c>
      <c r="BZ37" s="1511">
        <f t="shared" si="47"/>
        <v>0</v>
      </c>
      <c r="CA37" s="1511">
        <f t="shared" si="48"/>
        <v>0</v>
      </c>
      <c r="CB37" s="1511">
        <f t="shared" si="49"/>
        <v>0</v>
      </c>
      <c r="CC37" s="1511">
        <f t="shared" si="50"/>
        <v>0</v>
      </c>
      <c r="CD37" s="1511">
        <f t="shared" si="51"/>
        <v>0</v>
      </c>
      <c r="CE37" s="1512">
        <f t="shared" ref="CE37:CK39" si="56">IFERROR(AB37/BC37-1,0)</f>
        <v>1.6250399977206786E-2</v>
      </c>
      <c r="CF37" s="1511">
        <f t="shared" si="56"/>
        <v>0</v>
      </c>
      <c r="CG37" s="1511">
        <f t="shared" si="56"/>
        <v>0</v>
      </c>
      <c r="CH37" s="1511">
        <f t="shared" si="56"/>
        <v>0</v>
      </c>
      <c r="CI37" s="1511">
        <f t="shared" si="56"/>
        <v>0</v>
      </c>
      <c r="CJ37" s="1511">
        <f t="shared" si="56"/>
        <v>0</v>
      </c>
      <c r="CK37" s="1511">
        <f t="shared" si="56"/>
        <v>0</v>
      </c>
      <c r="CL37" s="1513" t="str">
        <f t="array" ref="CL37">IF(MAX(ABS(BL37:CK37))&gt;$CL$4,"EXPLAIN","")</f>
        <v/>
      </c>
      <c r="CM37" s="1513" t="str">
        <f t="shared" si="53"/>
        <v/>
      </c>
    </row>
    <row r="38" spans="2:91">
      <c r="B38" s="1506" t="str">
        <f>IF(Prop2021_DUOSTariffs!B38="","",Prop2021_DUOSTariffs!B38)</f>
        <v>Controlled Load 2 (Economy)</v>
      </c>
      <c r="C38" s="1506" t="str">
        <f>IF(Prop2021_DUOSTariffs!C38="","",Prop2021_DUOSTariffs!C38)</f>
        <v>Controlled Load 2 (Economy)</v>
      </c>
      <c r="D38" s="1507" t="str">
        <f>IF(Prop2021_DUOSTariffs!D38="","",Prop2021_DUOSTariffs!D38)</f>
        <v>SAC</v>
      </c>
      <c r="E38" s="1507" t="str">
        <f>IF(Prop2021_DUOSTariffs!E38="","",Prop2021_DUOSTariffs!E38)</f>
        <v>SACS CL</v>
      </c>
      <c r="F38" s="1507" t="str">
        <f>IF(Prop2021_DUOSTariffs!F38="","",Prop2021_DUOSTariffs!G38)</f>
        <v>9100</v>
      </c>
      <c r="G38" s="1507" t="str">
        <f>IF(Prop2021_DUOSTariffs!G38="","",Prop2021_DUOSTariffs!H38)</f>
        <v>DUOS</v>
      </c>
      <c r="H38" s="1570"/>
      <c r="I38" s="1127"/>
      <c r="J38" s="1123"/>
      <c r="K38" s="1123"/>
      <c r="L38" s="1123"/>
      <c r="M38" s="1123"/>
      <c r="N38" s="1123"/>
      <c r="O38" s="1123"/>
      <c r="P38" s="1123"/>
      <c r="Q38" s="1123"/>
      <c r="R38" s="1123"/>
      <c r="S38" s="1123"/>
      <c r="T38" s="1123"/>
      <c r="U38" s="1123"/>
      <c r="V38" s="1123"/>
      <c r="W38" s="1123"/>
      <c r="X38" s="1123"/>
      <c r="Y38" s="1123"/>
      <c r="Z38" s="1136"/>
      <c r="AA38" s="1136"/>
      <c r="AB38" s="1563">
        <v>2.9293856277127706E-2</v>
      </c>
      <c r="AC38" s="1136"/>
      <c r="AD38" s="1136"/>
      <c r="AE38" s="1136"/>
      <c r="AF38" s="1136"/>
      <c r="AG38" s="1136"/>
      <c r="AH38" s="1564"/>
      <c r="AJ38" s="1509"/>
      <c r="AK38" s="1509"/>
      <c r="AL38" s="1509"/>
      <c r="AM38" s="1509"/>
      <c r="AN38" s="1509"/>
      <c r="AO38" s="1509"/>
      <c r="AP38" s="1509"/>
      <c r="AQ38" s="1509"/>
      <c r="AR38" s="1127"/>
      <c r="AS38" s="1123"/>
      <c r="AT38" s="1127"/>
      <c r="AU38" s="1509"/>
      <c r="AV38" s="1509"/>
      <c r="AW38" s="1509"/>
      <c r="AX38" s="1509"/>
      <c r="AY38" s="1509"/>
      <c r="AZ38" s="1509"/>
      <c r="BA38" s="1644"/>
      <c r="BB38" s="1644"/>
      <c r="BC38" s="1650">
        <v>2.8985336957860427E-2</v>
      </c>
      <c r="BD38" s="1645"/>
      <c r="BE38" s="1644"/>
      <c r="BF38" s="1645"/>
      <c r="BG38" s="1644"/>
      <c r="BH38" s="1644"/>
      <c r="BI38" s="1646"/>
      <c r="BL38" s="1510">
        <f t="shared" ref="BL38:BL39" si="57">IFERROR(I38/AJ38-1,0)</f>
        <v>0</v>
      </c>
      <c r="BM38" s="1511">
        <f t="shared" ref="BM38:BM39" si="58">IFERROR(J38/AK38-1,0)</f>
        <v>0</v>
      </c>
      <c r="BN38" s="1511">
        <f t="shared" ref="BN38:BN39" si="59">IFERROR(K38/AL38-1,0)</f>
        <v>0</v>
      </c>
      <c r="BO38" s="1511">
        <f t="shared" ref="BO38:BO39" si="60">IFERROR(L38/AM38-1,0)</f>
        <v>0</v>
      </c>
      <c r="BP38" s="1511">
        <f t="shared" ref="BP38:BP39" si="61">IFERROR(M38/AN38-1,0)</f>
        <v>0</v>
      </c>
      <c r="BQ38" s="1511">
        <f t="shared" ref="BQ38:BQ39" si="62">IFERROR(N38/AO38-1,0)</f>
        <v>0</v>
      </c>
      <c r="BR38" s="1511">
        <f t="shared" ref="BR38:BR39" si="63">IFERROR(O38/AP38-1,0)</f>
        <v>0</v>
      </c>
      <c r="BS38" s="1511">
        <f t="shared" ref="BS38:BS39" si="64">IFERROR(P38/AQ38-1,0)</f>
        <v>0</v>
      </c>
      <c r="BT38" s="1511">
        <f t="shared" ref="BT38:BT39" si="65">IFERROR(Q38/AR38-1,0)</f>
        <v>0</v>
      </c>
      <c r="BU38" s="1511">
        <f t="shared" ref="BU38:BU39" si="66">IFERROR(R38/AS38-1,0)</f>
        <v>0</v>
      </c>
      <c r="BV38" s="1511">
        <f t="shared" ref="BV38:BV39" si="67">IFERROR(S38/AT38-1,0)</f>
        <v>0</v>
      </c>
      <c r="BW38" s="1511">
        <f t="shared" ref="BW38:BW39" si="68">IFERROR(T38/AU38-1,0)</f>
        <v>0</v>
      </c>
      <c r="BX38" s="1511">
        <f t="shared" ref="BX38:BX39" si="69">IFERROR(U38/AV38-1,0)</f>
        <v>0</v>
      </c>
      <c r="BY38" s="1511">
        <f t="shared" ref="BY38:BY39" si="70">IFERROR(V38/AW38-1,0)</f>
        <v>0</v>
      </c>
      <c r="BZ38" s="1511">
        <f t="shared" ref="BZ38:BZ39" si="71">IFERROR(W38/AX38-1,0)</f>
        <v>0</v>
      </c>
      <c r="CA38" s="1511">
        <f t="shared" ref="CA38:CA39" si="72">IFERROR(X38/AY38-1,0)</f>
        <v>0</v>
      </c>
      <c r="CB38" s="1511">
        <f t="shared" ref="CB38:CB39" si="73">IFERROR(Y38/AZ38-1,0)</f>
        <v>0</v>
      </c>
      <c r="CC38" s="1511">
        <f t="shared" ref="CC38:CC39" si="74">IFERROR(Z38/BA38-1,0)</f>
        <v>0</v>
      </c>
      <c r="CD38" s="1511">
        <f t="shared" ref="CD38:CD39" si="75">IFERROR(AA38/BB38-1,0)</f>
        <v>0</v>
      </c>
      <c r="CE38" s="1512">
        <f t="shared" si="56"/>
        <v>1.06439790476065E-2</v>
      </c>
      <c r="CF38" s="1511">
        <f t="shared" si="56"/>
        <v>0</v>
      </c>
      <c r="CG38" s="1511">
        <f t="shared" si="56"/>
        <v>0</v>
      </c>
      <c r="CH38" s="1511">
        <f t="shared" si="56"/>
        <v>0</v>
      </c>
      <c r="CI38" s="1511">
        <f t="shared" si="56"/>
        <v>0</v>
      </c>
      <c r="CJ38" s="1511">
        <f t="shared" si="56"/>
        <v>0</v>
      </c>
      <c r="CK38" s="1511">
        <f t="shared" si="56"/>
        <v>0</v>
      </c>
      <c r="CL38" s="1513" t="str">
        <f t="array" ref="CL38">IF(MAX(ABS(BL38:CK38))&gt;$CL$4,"EXPLAIN","")</f>
        <v/>
      </c>
      <c r="CM38" s="1513" t="str">
        <f t="shared" si="53"/>
        <v/>
      </c>
    </row>
    <row r="39" spans="2:91" ht="13.8" thickBot="1">
      <c r="B39" s="1539" t="str">
        <f>IF(Prop2021_DUOSTariffs!B39="","",Prop2021_DUOSTariffs!B39)</f>
        <v>Unmetered</v>
      </c>
      <c r="C39" s="1539" t="str">
        <f>IF(Prop2021_DUOSTariffs!C39="","",Prop2021_DUOSTariffs!C39)</f>
        <v>Unmetered</v>
      </c>
      <c r="D39" s="1514" t="str">
        <f>IF(Prop2021_DUOSTariffs!D39="","",Prop2021_DUOSTariffs!D39)</f>
        <v>SAC</v>
      </c>
      <c r="E39" s="1514" t="str">
        <f>IF(Prop2021_DUOSTariffs!E39="","",Prop2021_DUOSTariffs!E39)</f>
        <v>SACS Unm</v>
      </c>
      <c r="F39" s="1514" t="str">
        <f>IF(Prop2021_DUOSTariffs!F39="","",Prop2021_DUOSTariffs!G39)</f>
        <v>9600</v>
      </c>
      <c r="G39" s="1514" t="str">
        <f>IF(Prop2021_DUOSTariffs!G39="","",Prop2021_DUOSTariffs!H39)</f>
        <v>DUOS</v>
      </c>
      <c r="H39" s="1570"/>
      <c r="I39" s="1540"/>
      <c r="J39" s="1124"/>
      <c r="K39" s="1124"/>
      <c r="L39" s="1124"/>
      <c r="M39" s="1124"/>
      <c r="N39" s="1124"/>
      <c r="O39" s="1124"/>
      <c r="P39" s="1124"/>
      <c r="Q39" s="1124"/>
      <c r="R39" s="1124"/>
      <c r="S39" s="1124"/>
      <c r="T39" s="1124"/>
      <c r="U39" s="1124"/>
      <c r="V39" s="1124"/>
      <c r="W39" s="1124"/>
      <c r="X39" s="1124"/>
      <c r="Y39" s="1124"/>
      <c r="Z39" s="1567"/>
      <c r="AA39" s="1567"/>
      <c r="AB39" s="1568">
        <v>4.7055569827706221E-2</v>
      </c>
      <c r="AC39" s="1567"/>
      <c r="AD39" s="1567"/>
      <c r="AE39" s="1567"/>
      <c r="AF39" s="1567"/>
      <c r="AG39" s="1567"/>
      <c r="AH39" s="1569"/>
      <c r="AJ39" s="1515"/>
      <c r="AK39" s="1515"/>
      <c r="AL39" s="1515"/>
      <c r="AM39" s="1515"/>
      <c r="AN39" s="1515"/>
      <c r="AO39" s="1515"/>
      <c r="AP39" s="1515"/>
      <c r="AQ39" s="1515"/>
      <c r="AR39" s="1540"/>
      <c r="AS39" s="1124"/>
      <c r="AT39" s="1540"/>
      <c r="AU39" s="1515"/>
      <c r="AV39" s="1515"/>
      <c r="AW39" s="1515"/>
      <c r="AX39" s="1515"/>
      <c r="AY39" s="1515"/>
      <c r="AZ39" s="1515"/>
      <c r="BA39" s="1651"/>
      <c r="BB39" s="1651"/>
      <c r="BC39" s="1652">
        <v>4.650488973194232E-2</v>
      </c>
      <c r="BD39" s="1653"/>
      <c r="BE39" s="1651"/>
      <c r="BF39" s="1653"/>
      <c r="BG39" s="1651"/>
      <c r="BH39" s="1651"/>
      <c r="BI39" s="1651"/>
      <c r="BL39" s="1510">
        <f t="shared" si="57"/>
        <v>0</v>
      </c>
      <c r="BM39" s="1511">
        <f t="shared" si="58"/>
        <v>0</v>
      </c>
      <c r="BN39" s="1511">
        <f t="shared" si="59"/>
        <v>0</v>
      </c>
      <c r="BO39" s="1511">
        <f t="shared" si="60"/>
        <v>0</v>
      </c>
      <c r="BP39" s="1511">
        <f t="shared" si="61"/>
        <v>0</v>
      </c>
      <c r="BQ39" s="1511">
        <f t="shared" si="62"/>
        <v>0</v>
      </c>
      <c r="BR39" s="1511">
        <f t="shared" si="63"/>
        <v>0</v>
      </c>
      <c r="BS39" s="1511">
        <f t="shared" si="64"/>
        <v>0</v>
      </c>
      <c r="BT39" s="1511">
        <f t="shared" si="65"/>
        <v>0</v>
      </c>
      <c r="BU39" s="1511">
        <f t="shared" si="66"/>
        <v>0</v>
      </c>
      <c r="BV39" s="1511">
        <f t="shared" si="67"/>
        <v>0</v>
      </c>
      <c r="BW39" s="1511">
        <f t="shared" si="68"/>
        <v>0</v>
      </c>
      <c r="BX39" s="1511">
        <f t="shared" si="69"/>
        <v>0</v>
      </c>
      <c r="BY39" s="1511">
        <f t="shared" si="70"/>
        <v>0</v>
      </c>
      <c r="BZ39" s="1511">
        <f t="shared" si="71"/>
        <v>0</v>
      </c>
      <c r="CA39" s="1511">
        <f t="shared" si="72"/>
        <v>0</v>
      </c>
      <c r="CB39" s="1511">
        <f t="shared" si="73"/>
        <v>0</v>
      </c>
      <c r="CC39" s="1511">
        <f t="shared" si="74"/>
        <v>0</v>
      </c>
      <c r="CD39" s="1511">
        <f t="shared" si="75"/>
        <v>0</v>
      </c>
      <c r="CE39" s="1512">
        <f t="shared" si="56"/>
        <v>1.1841337522528583E-2</v>
      </c>
      <c r="CF39" s="1511">
        <f t="shared" si="56"/>
        <v>0</v>
      </c>
      <c r="CG39" s="1511">
        <f t="shared" si="56"/>
        <v>0</v>
      </c>
      <c r="CH39" s="1511">
        <f t="shared" si="56"/>
        <v>0</v>
      </c>
      <c r="CI39" s="1511">
        <f t="shared" si="56"/>
        <v>0</v>
      </c>
      <c r="CJ39" s="1511">
        <f t="shared" si="56"/>
        <v>0</v>
      </c>
      <c r="CK39" s="1511">
        <f t="shared" si="56"/>
        <v>0</v>
      </c>
      <c r="CL39" s="1513" t="str">
        <f t="array" ref="CL39">IF(MAX(ABS(BL39:CK39))&gt;$CL$4,"EXPLAIN","")</f>
        <v/>
      </c>
      <c r="CM39" s="1513" t="str">
        <f t="shared" si="53"/>
        <v/>
      </c>
    </row>
    <row r="40" spans="2:91" ht="6" customHeight="1">
      <c r="B40" s="1813"/>
      <c r="C40" s="1813"/>
      <c r="D40" s="1813"/>
      <c r="E40" s="1813"/>
      <c r="F40" s="1813"/>
      <c r="G40" s="1813"/>
      <c r="H40" s="1813"/>
      <c r="I40" s="1813"/>
      <c r="J40" s="1813"/>
      <c r="K40" s="1813"/>
      <c r="L40" s="1813"/>
      <c r="M40" s="1813"/>
      <c r="N40" s="1813"/>
      <c r="O40" s="1813"/>
      <c r="P40" s="1813"/>
      <c r="Q40" s="1813"/>
      <c r="R40" s="1813"/>
      <c r="S40" s="1813"/>
      <c r="T40" s="1813"/>
      <c r="U40" s="1813"/>
      <c r="V40" s="1813"/>
      <c r="W40" s="1813"/>
      <c r="X40" s="1813"/>
      <c r="Y40" s="1813"/>
      <c r="Z40" s="1813"/>
      <c r="AA40" s="1813"/>
      <c r="AB40" s="1813"/>
      <c r="AC40" s="1813"/>
      <c r="AD40" s="1813"/>
      <c r="AE40" s="1813"/>
      <c r="AF40" s="1813"/>
      <c r="AG40" s="1813"/>
      <c r="AH40" s="1813"/>
      <c r="AJ40" s="1813"/>
      <c r="AK40" s="1813"/>
      <c r="AL40" s="1813"/>
      <c r="AM40" s="1813"/>
      <c r="AN40" s="1813"/>
      <c r="AO40" s="1813"/>
      <c r="AP40" s="1813"/>
      <c r="AQ40" s="1813"/>
      <c r="AR40" s="1813"/>
      <c r="AS40" s="1813"/>
      <c r="AT40" s="1813"/>
      <c r="AU40" s="1813"/>
      <c r="AV40" s="1813"/>
      <c r="AW40" s="1813"/>
      <c r="AX40" s="1813"/>
      <c r="AY40" s="1813"/>
      <c r="AZ40" s="1813"/>
      <c r="BA40" s="1813"/>
      <c r="BB40" s="1813"/>
      <c r="BC40" s="1813"/>
      <c r="BD40" s="1813"/>
      <c r="BE40" s="1813"/>
      <c r="BF40" s="1813"/>
      <c r="BG40" s="1813"/>
      <c r="BH40" s="1813"/>
      <c r="BI40" s="1813"/>
      <c r="BL40" s="1813"/>
      <c r="BM40" s="1813"/>
      <c r="BN40" s="1813"/>
      <c r="BO40" s="1813"/>
      <c r="BP40" s="1813"/>
      <c r="BQ40" s="1813"/>
      <c r="BR40" s="1813"/>
      <c r="BS40" s="1813"/>
      <c r="BT40" s="1813"/>
      <c r="BU40" s="1813"/>
      <c r="BV40" s="1813"/>
      <c r="BW40" s="1813"/>
      <c r="BX40" s="1813"/>
      <c r="BY40" s="1813"/>
      <c r="BZ40" s="1813"/>
      <c r="CA40" s="1813"/>
      <c r="CB40" s="1813"/>
      <c r="CC40" s="1813"/>
      <c r="CD40" s="1813"/>
      <c r="CE40" s="1813"/>
      <c r="CF40" s="1813"/>
      <c r="CG40" s="1813"/>
      <c r="CH40" s="1813"/>
      <c r="CI40" s="1813"/>
      <c r="CJ40" s="1813"/>
      <c r="CK40" s="1813"/>
      <c r="CL40" s="1813"/>
      <c r="CM40" s="1813"/>
    </row>
    <row r="52" spans="36:61" ht="13.8">
      <c r="AJ52" s="1205" t="e">
        <f>#REF!</f>
        <v>#REF!</v>
      </c>
      <c r="AK52" s="1095" t="e">
        <f>$AJ52</f>
        <v>#REF!</v>
      </c>
      <c r="AL52" s="1095" t="e">
        <f t="shared" ref="AL52:BI52" si="76">$AJ52</f>
        <v>#REF!</v>
      </c>
      <c r="AM52" s="1095" t="e">
        <f t="shared" si="76"/>
        <v>#REF!</v>
      </c>
      <c r="AN52" s="1095" t="e">
        <f t="shared" si="76"/>
        <v>#REF!</v>
      </c>
      <c r="AO52" s="1095" t="e">
        <f t="shared" si="76"/>
        <v>#REF!</v>
      </c>
      <c r="AP52" s="1095" t="e">
        <f t="shared" si="76"/>
        <v>#REF!</v>
      </c>
      <c r="AQ52" s="1095" t="e">
        <f t="shared" si="76"/>
        <v>#REF!</v>
      </c>
      <c r="AR52" s="1095" t="e">
        <f t="shared" si="76"/>
        <v>#REF!</v>
      </c>
      <c r="AS52" s="1095" t="e">
        <f t="shared" si="76"/>
        <v>#REF!</v>
      </c>
      <c r="AT52" s="1095" t="e">
        <f t="shared" si="76"/>
        <v>#REF!</v>
      </c>
      <c r="AU52" s="1095" t="e">
        <f t="shared" si="76"/>
        <v>#REF!</v>
      </c>
      <c r="AV52" s="1095" t="e">
        <f t="shared" si="76"/>
        <v>#REF!</v>
      </c>
      <c r="AW52" s="1095" t="e">
        <f t="shared" si="76"/>
        <v>#REF!</v>
      </c>
      <c r="AX52" s="1095" t="e">
        <f t="shared" si="76"/>
        <v>#REF!</v>
      </c>
      <c r="AY52" s="1095" t="e">
        <f t="shared" si="76"/>
        <v>#REF!</v>
      </c>
      <c r="AZ52" s="1095" t="e">
        <f t="shared" si="76"/>
        <v>#REF!</v>
      </c>
      <c r="BA52" s="1095" t="e">
        <f t="shared" si="76"/>
        <v>#REF!</v>
      </c>
      <c r="BB52" s="1095" t="e">
        <f t="shared" si="76"/>
        <v>#REF!</v>
      </c>
      <c r="BC52" s="1095" t="e">
        <f t="shared" si="76"/>
        <v>#REF!</v>
      </c>
      <c r="BD52" s="1095" t="e">
        <f t="shared" si="76"/>
        <v>#REF!</v>
      </c>
      <c r="BE52" s="1095" t="e">
        <f t="shared" si="76"/>
        <v>#REF!</v>
      </c>
      <c r="BF52" s="1095" t="e">
        <f t="shared" si="76"/>
        <v>#REF!</v>
      </c>
      <c r="BG52" s="1095" t="e">
        <f t="shared" si="76"/>
        <v>#REF!</v>
      </c>
      <c r="BH52" s="1095" t="e">
        <f t="shared" si="76"/>
        <v>#REF!</v>
      </c>
      <c r="BI52" s="1095" t="e">
        <f t="shared" si="76"/>
        <v>#REF!</v>
      </c>
    </row>
    <row r="54" spans="36:61">
      <c r="AK54" s="1095" t="s">
        <v>1185</v>
      </c>
      <c r="AL54" s="1095"/>
      <c r="AM54" s="1095"/>
      <c r="AN54" s="1095"/>
      <c r="AO54" s="1095"/>
      <c r="AP54" s="1095"/>
    </row>
    <row r="55" spans="36:61">
      <c r="AK55" s="1206" t="s">
        <v>1186</v>
      </c>
      <c r="AL55" s="1206" t="s">
        <v>1187</v>
      </c>
      <c r="AM55" s="1206" t="s">
        <v>1188</v>
      </c>
      <c r="AN55" s="1206" t="s">
        <v>1189</v>
      </c>
      <c r="AO55" s="1206" t="s">
        <v>1190</v>
      </c>
      <c r="AP55" s="1095"/>
    </row>
  </sheetData>
  <autoFilter ref="B5:CM7" xr:uid="{00000000-0009-0000-0000-00000C000000}"/>
  <conditionalFormatting sqref="CL13:CL39">
    <cfRule type="cellIs" dxfId="26" priority="3" operator="equal">
      <formula>"EXPLAIN"</formula>
    </cfRule>
  </conditionalFormatting>
  <conditionalFormatting sqref="CL8:CL12">
    <cfRule type="cellIs" dxfId="25" priority="1" operator="equal">
      <formula>"EXPLAIN"</formula>
    </cfRule>
  </conditionalFormatting>
  <printOptions horizontalCentered="1"/>
  <pageMargins left="0.15748031496062992" right="0.15748031496062992" top="0.39370078740157483" bottom="0.39370078740157483" header="0.11811023622047245" footer="0.11811023622047245"/>
  <pageSetup paperSize="9" scale="33" orientation="landscape" r:id="rId1"/>
  <headerFooter alignWithMargins="0">
    <oddHeader>&amp;R&amp;"Arial,Bold Italic"&amp;8Printed:&amp;"Arial,Regular"&amp;10 &amp;8&amp;D &amp;T</oddHeader>
    <oddFooter>&amp;L&amp;"Arial,Bold Italic"&amp;8File:&amp;"Arial,Regular"&amp;10 &amp;8&amp;F&amp;10 &amp;"Arial,Bold Italic"&amp;8Worksheet:&amp;"Arial,Regular"&amp;10 &amp;8&amp;A&amp;R&amp;"Arial,Bold Italic"&amp;8Page:&amp;"Arial,Regular"&amp;10 &amp;8&amp;P&amp;10 &amp;"Arial,Bold Italic"&amp;8of&amp;"Arial,Regular"&amp;10 &amp;8&amp;N</oddFooter>
  </headerFooter>
  <colBreaks count="2" manualBreakCount="2">
    <brk id="35" max="65" man="1"/>
    <brk id="6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EE8B-FF0F-4712-8E36-B8995ACD5804}">
  <sheetPr>
    <tabColor rgb="FFFFC000"/>
  </sheetPr>
  <dimension ref="A2"/>
  <sheetViews>
    <sheetView workbookViewId="0"/>
  </sheetViews>
  <sheetFormatPr defaultRowHeight="13.2"/>
  <sheetData>
    <row r="2" spans="1:1">
      <c r="A2" t="s">
        <v>1394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FC9ED-9AFD-4581-A128-805D32BFFD11}">
  <sheetPr>
    <tabColor rgb="FFFFC000"/>
  </sheetPr>
  <dimension ref="A2:B10"/>
  <sheetViews>
    <sheetView zoomScaleNormal="100" workbookViewId="0"/>
  </sheetViews>
  <sheetFormatPr defaultColWidth="9.109375" defaultRowHeight="13.8"/>
  <cols>
    <col min="1" max="1" width="36.6640625" style="951" customWidth="1"/>
    <col min="2" max="2" width="35.33203125" style="951" bestFit="1" customWidth="1"/>
    <col min="3" max="16384" width="9.109375" style="951"/>
  </cols>
  <sheetData>
    <row r="2" spans="1:2">
      <c r="A2" s="949" t="s">
        <v>1395</v>
      </c>
      <c r="B2" s="950"/>
    </row>
    <row r="4" spans="1:2" ht="20.100000000000001" customHeight="1">
      <c r="A4" s="952" t="s">
        <v>1026</v>
      </c>
      <c r="B4" s="953" t="s">
        <v>1254</v>
      </c>
    </row>
    <row r="5" spans="1:2" ht="20.100000000000001" customHeight="1">
      <c r="A5" s="954" t="s">
        <v>1027</v>
      </c>
      <c r="B5" s="990">
        <f>'2021_DUOSRevCap'!C20</f>
        <v>1198719278.7952065</v>
      </c>
    </row>
    <row r="6" spans="1:2" ht="20.100000000000001" customHeight="1">
      <c r="A6" s="954" t="s">
        <v>1028</v>
      </c>
      <c r="B6" s="990">
        <f>'2021_TUOSRevCap'!C18</f>
        <v>345919975.35000002</v>
      </c>
    </row>
    <row r="7" spans="1:2" ht="20.100000000000001" customHeight="1">
      <c r="A7" s="954" t="s">
        <v>1029</v>
      </c>
      <c r="B7" s="1046">
        <f>'2021_JSRevCap'!C18</f>
        <v>133676122.00000001</v>
      </c>
    </row>
    <row r="8" spans="1:2" ht="20.100000000000001" customHeight="1">
      <c r="A8" s="955" t="s">
        <v>1030</v>
      </c>
      <c r="B8" s="1045">
        <f>SUM(B5:B7)</f>
        <v>1678315376.1452065</v>
      </c>
    </row>
    <row r="9" spans="1:2">
      <c r="A9" s="956"/>
      <c r="B9" s="1037"/>
    </row>
    <row r="10" spans="1:2" ht="18.75" customHeight="1">
      <c r="A10" s="956"/>
      <c r="B10" s="95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D10"/>
  <sheetViews>
    <sheetView workbookViewId="0"/>
  </sheetViews>
  <sheetFormatPr defaultRowHeight="13.2"/>
  <cols>
    <col min="1" max="1" width="82.5546875" customWidth="1"/>
    <col min="2" max="2" width="18.88671875" style="379" customWidth="1"/>
    <col min="3" max="3" width="11.109375" bestFit="1" customWidth="1"/>
    <col min="4" max="4" width="19.5546875" style="379" customWidth="1"/>
  </cols>
  <sheetData>
    <row r="1" spans="1:3">
      <c r="A1" s="321" t="s">
        <v>663</v>
      </c>
    </row>
    <row r="2" spans="1:3">
      <c r="A2" s="1419"/>
    </row>
    <row r="4" spans="1:3" ht="15.6">
      <c r="A4" s="350" t="s">
        <v>629</v>
      </c>
    </row>
    <row r="5" spans="1:3" ht="15.6">
      <c r="A5" s="390" t="s">
        <v>643</v>
      </c>
    </row>
    <row r="6" spans="1:3" ht="13.8">
      <c r="A6" s="349"/>
      <c r="B6" s="380"/>
      <c r="C6" s="349"/>
    </row>
    <row r="7" spans="1:3">
      <c r="A7" s="391" t="s">
        <v>644</v>
      </c>
      <c r="B7" s="364"/>
    </row>
    <row r="8" spans="1:3">
      <c r="A8" s="364" t="s">
        <v>664</v>
      </c>
      <c r="B8" s="364"/>
    </row>
    <row r="9" spans="1:3">
      <c r="A9" s="364" t="s">
        <v>661</v>
      </c>
      <c r="B9" s="364"/>
    </row>
    <row r="10" spans="1:3">
      <c r="A10" s="364" t="s">
        <v>662</v>
      </c>
      <c r="B10" s="364"/>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E984-9D62-4526-821B-1D6EC3D4F142}">
  <sheetPr>
    <tabColor rgb="FFFFC000"/>
  </sheetPr>
  <dimension ref="A2:C15"/>
  <sheetViews>
    <sheetView zoomScaleNormal="100" workbookViewId="0"/>
  </sheetViews>
  <sheetFormatPr defaultColWidth="9.109375" defaultRowHeight="13.8"/>
  <cols>
    <col min="1" max="1" width="42.44140625" style="951" customWidth="1"/>
    <col min="2" max="2" width="48.5546875" style="951" customWidth="1"/>
    <col min="3" max="3" width="24.44140625" style="951" customWidth="1"/>
    <col min="4" max="16384" width="9.109375" style="951"/>
  </cols>
  <sheetData>
    <row r="2" spans="1:3">
      <c r="A2" s="949" t="s">
        <v>1383</v>
      </c>
    </row>
    <row r="4" spans="1:3">
      <c r="A4" s="957" t="s">
        <v>1031</v>
      </c>
      <c r="B4" s="953" t="s">
        <v>1032</v>
      </c>
      <c r="C4" s="957" t="s">
        <v>1033</v>
      </c>
    </row>
    <row r="5" spans="1:3" ht="26.1" customHeight="1">
      <c r="A5" s="1049" t="s">
        <v>1034</v>
      </c>
      <c r="B5" s="1543"/>
      <c r="C5" s="1047">
        <f>'2021_DUOSRevCap'!C23</f>
        <v>1213716987.62485</v>
      </c>
    </row>
    <row r="6" spans="1:3" ht="26.1" customHeight="1">
      <c r="A6" s="1049" t="s">
        <v>27</v>
      </c>
      <c r="B6" s="1544"/>
      <c r="C6" s="1093">
        <f>'2021_DUOSRevCap'!C24</f>
        <v>8.6058519793459354E-3</v>
      </c>
    </row>
    <row r="7" spans="1:3" ht="26.1" customHeight="1">
      <c r="A7" s="1049" t="s">
        <v>1035</v>
      </c>
      <c r="B7" s="1544"/>
      <c r="C7" s="1094">
        <f>'2021_DUOSRevCap'!C25</f>
        <v>1.6531602727773344E-2</v>
      </c>
    </row>
    <row r="8" spans="1:3" ht="26.1" customHeight="1">
      <c r="A8" s="1049" t="s">
        <v>1036</v>
      </c>
      <c r="B8" s="1544"/>
      <c r="C8" s="1093">
        <f>'2021_DUOSRevCap'!C26</f>
        <v>-9.6841214108478457E-4</v>
      </c>
    </row>
    <row r="9" spans="1:3" ht="26.1" customHeight="1">
      <c r="A9" s="1049" t="s">
        <v>1037</v>
      </c>
      <c r="B9" s="1544"/>
      <c r="C9" s="1051">
        <f>'2021_DUOSRevCap'!C27</f>
        <v>1202758800.2827778</v>
      </c>
    </row>
    <row r="10" spans="1:3" ht="26.1" customHeight="1">
      <c r="A10" s="1049" t="s">
        <v>1038</v>
      </c>
      <c r="B10" s="1544"/>
      <c r="C10" s="1048">
        <f>'2021_DUOSRevCap'!C17</f>
        <v>-2066364.07</v>
      </c>
    </row>
    <row r="11" spans="1:3" ht="26.1" customHeight="1">
      <c r="A11" s="1049" t="s">
        <v>1039</v>
      </c>
      <c r="B11" s="1544"/>
      <c r="C11" s="1048">
        <f>'2021_DUOSRevCap'!C19</f>
        <v>-1973157.4175712904</v>
      </c>
    </row>
    <row r="12" spans="1:3" ht="26.1" customHeight="1">
      <c r="A12" s="1049" t="s">
        <v>1040</v>
      </c>
      <c r="B12" s="1544"/>
      <c r="C12" s="1048">
        <f>'2021_DUOSRevCap'!C18</f>
        <v>0</v>
      </c>
    </row>
    <row r="13" spans="1:3" ht="26.1" customHeight="1">
      <c r="A13" s="1050" t="s">
        <v>1041</v>
      </c>
      <c r="B13" s="1545"/>
      <c r="C13" s="1048">
        <f>'2021_DUOSRevCap'!C20</f>
        <v>1198719278.7952065</v>
      </c>
    </row>
    <row r="14" spans="1:3" ht="26.1" customHeight="1">
      <c r="A14" s="1049" t="s">
        <v>1042</v>
      </c>
      <c r="B14" s="1542" t="s">
        <v>1042</v>
      </c>
      <c r="C14" s="1048">
        <f>'2021_DUOSRevCap'!C11</f>
        <v>1198719278.7919505</v>
      </c>
    </row>
    <row r="15" spans="1:3" ht="26.1" customHeight="1">
      <c r="A15" s="1050" t="s">
        <v>1043</v>
      </c>
      <c r="B15" s="1541" t="s">
        <v>1044</v>
      </c>
      <c r="C15" s="1699" t="str">
        <f>IF(C13&gt;=C14,"YES","NO")</f>
        <v>YES</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35169" r:id="rId4">
          <objectPr defaultSize="0" autoPict="0" r:id="rId5">
            <anchor moveWithCells="1" sizeWithCells="1">
              <from>
                <xdr:col>1</xdr:col>
                <xdr:colOff>152400</xdr:colOff>
                <xdr:row>5</xdr:row>
                <xdr:rowOff>68580</xdr:rowOff>
              </from>
              <to>
                <xdr:col>1</xdr:col>
                <xdr:colOff>731520</xdr:colOff>
                <xdr:row>5</xdr:row>
                <xdr:rowOff>297180</xdr:rowOff>
              </to>
            </anchor>
          </objectPr>
        </oleObject>
      </mc:Choice>
      <mc:Fallback>
        <oleObject progId="Equation.3" shapeId="135169" r:id="rId4"/>
      </mc:Fallback>
    </mc:AlternateContent>
    <mc:AlternateContent xmlns:mc="http://schemas.openxmlformats.org/markup-compatibility/2006">
      <mc:Choice Requires="x14">
        <oleObject progId="Equation.3" shapeId="135170" r:id="rId6">
          <objectPr defaultSize="0" autoPict="0" r:id="rId7">
            <anchor moveWithCells="1" sizeWithCells="1">
              <from>
                <xdr:col>1</xdr:col>
                <xdr:colOff>198120</xdr:colOff>
                <xdr:row>6</xdr:row>
                <xdr:rowOff>45720</xdr:rowOff>
              </from>
              <to>
                <xdr:col>1</xdr:col>
                <xdr:colOff>449580</xdr:colOff>
                <xdr:row>7</xdr:row>
                <xdr:rowOff>0</xdr:rowOff>
              </to>
            </anchor>
          </objectPr>
        </oleObject>
      </mc:Choice>
      <mc:Fallback>
        <oleObject progId="Equation.3" shapeId="135170" r:id="rId6"/>
      </mc:Fallback>
    </mc:AlternateContent>
    <mc:AlternateContent xmlns:mc="http://schemas.openxmlformats.org/markup-compatibility/2006">
      <mc:Choice Requires="x14">
        <oleObject progId="Equation.3" shapeId="135171" r:id="rId8">
          <objectPr defaultSize="0" autoPict="0" r:id="rId9">
            <anchor moveWithCells="1" sizeWithCells="1">
              <from>
                <xdr:col>1</xdr:col>
                <xdr:colOff>213360</xdr:colOff>
                <xdr:row>11</xdr:row>
                <xdr:rowOff>45720</xdr:rowOff>
              </from>
              <to>
                <xdr:col>1</xdr:col>
                <xdr:colOff>403860</xdr:colOff>
                <xdr:row>12</xdr:row>
                <xdr:rowOff>7620</xdr:rowOff>
              </to>
            </anchor>
          </objectPr>
        </oleObject>
      </mc:Choice>
      <mc:Fallback>
        <oleObject progId="Equation.3" shapeId="135171" r:id="rId8"/>
      </mc:Fallback>
    </mc:AlternateContent>
    <mc:AlternateContent xmlns:mc="http://schemas.openxmlformats.org/markup-compatibility/2006">
      <mc:Choice Requires="x14">
        <oleObject progId="Equation.3" shapeId="135172" r:id="rId10">
          <objectPr defaultSize="0" autoPict="0" r:id="rId11">
            <anchor moveWithCells="1" sizeWithCells="1">
              <from>
                <xdr:col>1</xdr:col>
                <xdr:colOff>228600</xdr:colOff>
                <xdr:row>9</xdr:row>
                <xdr:rowOff>45720</xdr:rowOff>
              </from>
              <to>
                <xdr:col>1</xdr:col>
                <xdr:colOff>381000</xdr:colOff>
                <xdr:row>10</xdr:row>
                <xdr:rowOff>0</xdr:rowOff>
              </to>
            </anchor>
          </objectPr>
        </oleObject>
      </mc:Choice>
      <mc:Fallback>
        <oleObject progId="Equation.3" shapeId="135172" r:id="rId10"/>
      </mc:Fallback>
    </mc:AlternateContent>
    <mc:AlternateContent xmlns:mc="http://schemas.openxmlformats.org/markup-compatibility/2006">
      <mc:Choice Requires="x14">
        <oleObject progId="Equation.3" shapeId="135173" r:id="rId12">
          <objectPr defaultSize="0" autoPict="0" r:id="rId13">
            <anchor moveWithCells="1" sizeWithCells="1">
              <from>
                <xdr:col>1</xdr:col>
                <xdr:colOff>190500</xdr:colOff>
                <xdr:row>10</xdr:row>
                <xdr:rowOff>45720</xdr:rowOff>
              </from>
              <to>
                <xdr:col>1</xdr:col>
                <xdr:colOff>541020</xdr:colOff>
                <xdr:row>10</xdr:row>
                <xdr:rowOff>304800</xdr:rowOff>
              </to>
            </anchor>
          </objectPr>
        </oleObject>
      </mc:Choice>
      <mc:Fallback>
        <oleObject progId="Equation.3" shapeId="135173" r:id="rId12"/>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F3CA8-5457-4610-ABB7-31A6AA33DEBB}">
  <sheetPr>
    <tabColor rgb="FFFFC000"/>
  </sheetPr>
  <dimension ref="A2:D66"/>
  <sheetViews>
    <sheetView zoomScaleNormal="100" workbookViewId="0"/>
  </sheetViews>
  <sheetFormatPr defaultColWidth="9.109375" defaultRowHeight="13.8"/>
  <cols>
    <col min="1" max="1" width="65.33203125" style="951" customWidth="1"/>
    <col min="2" max="4" width="15.6640625" style="951" customWidth="1"/>
    <col min="5" max="16384" width="9.109375" style="951"/>
  </cols>
  <sheetData>
    <row r="2" spans="1:4">
      <c r="A2" s="949" t="s">
        <v>1384</v>
      </c>
    </row>
    <row r="3" spans="1:4" ht="8.4" customHeight="1"/>
    <row r="4" spans="1:4">
      <c r="A4" s="957"/>
      <c r="B4" s="958" t="s">
        <v>172</v>
      </c>
      <c r="C4" s="958" t="s">
        <v>234</v>
      </c>
      <c r="D4" s="958" t="s">
        <v>291</v>
      </c>
    </row>
    <row r="5" spans="1:4">
      <c r="A5" s="959" t="s">
        <v>1045</v>
      </c>
      <c r="B5" s="958" t="s">
        <v>60</v>
      </c>
      <c r="C5" s="958" t="s">
        <v>654</v>
      </c>
      <c r="D5" s="958" t="s">
        <v>7</v>
      </c>
    </row>
    <row r="6" spans="1:4">
      <c r="A6" s="957"/>
      <c r="B6" s="958" t="s">
        <v>6</v>
      </c>
      <c r="C6" s="958" t="s">
        <v>648</v>
      </c>
      <c r="D6" s="958" t="s">
        <v>8</v>
      </c>
    </row>
    <row r="7" spans="1:4">
      <c r="A7" s="952"/>
      <c r="B7" s="960" t="s">
        <v>263</v>
      </c>
      <c r="C7" s="960" t="s">
        <v>263</v>
      </c>
      <c r="D7" s="960" t="s">
        <v>263</v>
      </c>
    </row>
    <row r="8" spans="1:4">
      <c r="A8" s="961" t="s">
        <v>1046</v>
      </c>
      <c r="B8" s="962">
        <f>'2021_DUOSRevCap'!C39</f>
        <v>1362883563</v>
      </c>
      <c r="C8" s="962">
        <f>'2021_DUOSRevCap'!D39</f>
        <v>1195972045.9100001</v>
      </c>
      <c r="D8" s="962">
        <f>'2021_DUOSRevCap'!E39</f>
        <v>1198719278.7952065</v>
      </c>
    </row>
    <row r="9" spans="1:4">
      <c r="A9" s="963" t="s">
        <v>9</v>
      </c>
      <c r="B9" s="964">
        <f>SUM(B10:B13)</f>
        <v>1362418813.3887224</v>
      </c>
      <c r="C9" s="964">
        <f t="shared" ref="C9:D9" si="0">SUM(C10:C13)</f>
        <v>1213716987.62485</v>
      </c>
      <c r="D9" s="964">
        <f t="shared" si="0"/>
        <v>1200692436.2127779</v>
      </c>
    </row>
    <row r="10" spans="1:4">
      <c r="A10" s="965" t="s">
        <v>1047</v>
      </c>
      <c r="B10" s="966">
        <f>'2021_DUOSRevCap'!C42</f>
        <v>1377248050.1007872</v>
      </c>
      <c r="C10" s="966">
        <f>'2021_DUOSRevCap'!D42</f>
        <v>1213716987.62485</v>
      </c>
      <c r="D10" s="966">
        <f>'2021_DUOSRevCap'!E42</f>
        <v>1202758800.2827778</v>
      </c>
    </row>
    <row r="11" spans="1:4">
      <c r="A11" s="965" t="s">
        <v>1332</v>
      </c>
      <c r="B11" s="966">
        <f>'2021_DUOSRevCap'!C43</f>
        <v>0</v>
      </c>
      <c r="C11" s="966">
        <f>'2021_DUOSRevCap'!D43</f>
        <v>0</v>
      </c>
      <c r="D11" s="966">
        <f>'2021_DUOSRevCap'!E43</f>
        <v>-2066364.07</v>
      </c>
    </row>
    <row r="12" spans="1:4">
      <c r="A12" s="965" t="s">
        <v>1333</v>
      </c>
      <c r="B12" s="966">
        <f>'2021_DUOSRevCap'!C44</f>
        <v>-14829236.712064721</v>
      </c>
      <c r="C12" s="966">
        <f>'2021_DUOSRevCap'!D44</f>
        <v>0</v>
      </c>
      <c r="D12" s="966">
        <f>'2021_DUOSRevCap'!E44</f>
        <v>0</v>
      </c>
    </row>
    <row r="13" spans="1:4">
      <c r="A13" s="965" t="s">
        <v>951</v>
      </c>
      <c r="B13" s="966">
        <f>'2021_DUOSRevCap'!C45</f>
        <v>0</v>
      </c>
      <c r="C13" s="966">
        <f>'2021_DUOSRevCap'!D45</f>
        <v>0</v>
      </c>
      <c r="D13" s="966">
        <f>'2021_DUOSRevCap'!E45</f>
        <v>0</v>
      </c>
    </row>
    <row r="14" spans="1:4">
      <c r="A14" s="967"/>
      <c r="B14" s="968"/>
      <c r="C14" s="968"/>
      <c r="D14" s="969"/>
    </row>
    <row r="15" spans="1:4">
      <c r="A15" s="963" t="s">
        <v>655</v>
      </c>
      <c r="B15" s="966">
        <f>'2021_DUOSRevCap'!C46</f>
        <v>0</v>
      </c>
      <c r="C15" s="966">
        <f>'2021_DUOSRevCap'!D46</f>
        <v>0</v>
      </c>
      <c r="D15" s="966">
        <f>'2021_DUOSRevCap'!E46</f>
        <v>0</v>
      </c>
    </row>
    <row r="16" spans="1:4">
      <c r="A16" s="961" t="s">
        <v>649</v>
      </c>
      <c r="B16" s="962">
        <f>B8-B9</f>
        <v>464749.61127758026</v>
      </c>
      <c r="C16" s="962">
        <f t="shared" ref="C16:D16" si="1">C8-C9</f>
        <v>-17744941.714849949</v>
      </c>
      <c r="D16" s="962">
        <f t="shared" si="1"/>
        <v>-1973157.4175713062</v>
      </c>
    </row>
    <row r="17" spans="1:4">
      <c r="A17" s="970" t="s">
        <v>1048</v>
      </c>
      <c r="B17" s="1044"/>
      <c r="C17" s="1044"/>
      <c r="D17" s="1044"/>
    </row>
    <row r="18" spans="1:4">
      <c r="A18" s="971" t="s">
        <v>650</v>
      </c>
      <c r="B18" s="1052">
        <f>'2021_DUOSRevCap'!C55</f>
        <v>5.9824760999999997E-2</v>
      </c>
      <c r="C18" s="1052">
        <f>'2021_DUOSRevCap'!D55</f>
        <v>4.2845042391632671E-2</v>
      </c>
      <c r="D18" s="1052">
        <f>'2021_DUOSRevCap'!E55</f>
        <v>3.1228392305169494E-2</v>
      </c>
    </row>
    <row r="19" spans="1:4">
      <c r="A19" s="971" t="s">
        <v>1049</v>
      </c>
      <c r="B19" s="966">
        <f>'2021_DUOSRevCap'!C58</f>
        <v>17702329.852615468</v>
      </c>
      <c r="C19" s="966">
        <f>'2021_DUOSRevCap'!D58</f>
        <v>19239816.962288212</v>
      </c>
      <c r="D19" s="966">
        <f>'2021_DUOSRevCap'!E58</f>
        <v>1943051.4641301213</v>
      </c>
    </row>
    <row r="20" spans="1:4">
      <c r="A20" s="971" t="s">
        <v>653</v>
      </c>
      <c r="B20" s="966">
        <f>'2021_DUOSRevCap'!C59</f>
        <v>1059037.6525758856</v>
      </c>
      <c r="C20" s="966">
        <f>'2021_DUOSRevCap'!D59</f>
        <v>824330.77335649182</v>
      </c>
      <c r="D20" s="966">
        <f>'2021_DUOSRevCap'!E59</f>
        <v>60678.3733909894</v>
      </c>
    </row>
    <row r="21" spans="1:4">
      <c r="A21" s="971" t="s">
        <v>13</v>
      </c>
      <c r="B21" s="966">
        <f>'2021_DUOSRevCap'!C60</f>
        <v>464749.61127758026</v>
      </c>
      <c r="C21" s="966">
        <f>'2021_DUOSRevCap'!D60</f>
        <v>-17744941.714849949</v>
      </c>
      <c r="D21" s="966">
        <f>'2021_DUOSRevCap'!E60</f>
        <v>-1973157.4175713062</v>
      </c>
    </row>
    <row r="22" spans="1:4">
      <c r="A22" s="971" t="s">
        <v>1050</v>
      </c>
      <c r="B22" s="972">
        <f>'2021_DUOSRevCap'!C61</f>
        <v>13699.845819278258</v>
      </c>
      <c r="C22" s="972">
        <f>'2021_DUOSRevCap'!D61</f>
        <v>-376154.55666463543</v>
      </c>
      <c r="D22" s="972">
        <f>'2021_DUOSRevCap'!E61</f>
        <v>-30572.419949820262</v>
      </c>
    </row>
    <row r="23" spans="1:4">
      <c r="A23" s="973" t="s">
        <v>14</v>
      </c>
      <c r="B23" s="974">
        <f>SUM(B19:B22)</f>
        <v>19239816.962288212</v>
      </c>
      <c r="C23" s="974">
        <f t="shared" ref="C23:D23" si="2">SUM(C19:C22)</f>
        <v>1943051.4641301213</v>
      </c>
      <c r="D23" s="974">
        <f t="shared" si="2"/>
        <v>-1.5828845789656043E-8</v>
      </c>
    </row>
    <row r="26" spans="1:4">
      <c r="A26" s="949" t="s">
        <v>1385</v>
      </c>
    </row>
    <row r="27" spans="1:4" ht="7.2" customHeight="1"/>
    <row r="28" spans="1:4">
      <c r="A28" s="953"/>
      <c r="B28" s="975" t="s">
        <v>172</v>
      </c>
      <c r="C28" s="975" t="s">
        <v>234</v>
      </c>
      <c r="D28" s="975" t="s">
        <v>291</v>
      </c>
    </row>
    <row r="29" spans="1:4">
      <c r="A29" s="976" t="s">
        <v>1045</v>
      </c>
      <c r="B29" s="975" t="s">
        <v>60</v>
      </c>
      <c r="C29" s="975" t="s">
        <v>654</v>
      </c>
      <c r="D29" s="975" t="s">
        <v>7</v>
      </c>
    </row>
    <row r="30" spans="1:4">
      <c r="A30" s="953"/>
      <c r="B30" s="975" t="s">
        <v>6</v>
      </c>
      <c r="C30" s="975" t="s">
        <v>648</v>
      </c>
      <c r="D30" s="975" t="s">
        <v>8</v>
      </c>
    </row>
    <row r="31" spans="1:4">
      <c r="A31" s="977"/>
      <c r="B31" s="978" t="s">
        <v>263</v>
      </c>
      <c r="C31" s="978" t="s">
        <v>263</v>
      </c>
      <c r="D31" s="978" t="s">
        <v>263</v>
      </c>
    </row>
    <row r="32" spans="1:4">
      <c r="A32" s="979" t="s">
        <v>16</v>
      </c>
      <c r="B32" s="980">
        <f>'2021_TUOSRevCap'!C32</f>
        <v>320260212</v>
      </c>
      <c r="C32" s="980">
        <f>'2021_TUOSRevCap'!D32</f>
        <v>320651349.60178143</v>
      </c>
      <c r="D32" s="980">
        <f>'2021_TUOSRevCap'!E32</f>
        <v>345919975.35211968</v>
      </c>
    </row>
    <row r="33" spans="1:4">
      <c r="A33" s="981" t="s">
        <v>17</v>
      </c>
      <c r="B33" s="982">
        <f>SUM(B34:B37)</f>
        <v>322694851</v>
      </c>
      <c r="C33" s="982">
        <f>SUM(C34:C37)</f>
        <v>325692340.57379299</v>
      </c>
      <c r="D33" s="982">
        <f>SUM(D34:D37)</f>
        <v>347930480.12</v>
      </c>
    </row>
    <row r="34" spans="1:4">
      <c r="A34" s="983" t="s">
        <v>1051</v>
      </c>
      <c r="B34" s="984">
        <f>'2021_TUOSRevCap'!C36</f>
        <v>321722899</v>
      </c>
      <c r="C34" s="984">
        <f>'2021_TUOSRevCap'!D36</f>
        <v>324742741.57379299</v>
      </c>
      <c r="D34" s="984">
        <f>'2021_TUOSRevCap'!E36</f>
        <v>346980881.12</v>
      </c>
    </row>
    <row r="35" spans="1:4">
      <c r="A35" s="983" t="s">
        <v>1137</v>
      </c>
      <c r="B35" s="984">
        <f>'2021_TUOSRevCap'!C40</f>
        <v>0</v>
      </c>
      <c r="C35" s="984">
        <f>'2021_TUOSRevCap'!D40</f>
        <v>39996</v>
      </c>
      <c r="D35" s="984">
        <f>'2021_TUOSRevCap'!E40</f>
        <v>39996</v>
      </c>
    </row>
    <row r="36" spans="1:4">
      <c r="A36" s="983" t="s">
        <v>1052</v>
      </c>
      <c r="B36" s="984">
        <f>'2021_TUOSRevCap'!C38</f>
        <v>336429</v>
      </c>
      <c r="C36" s="984">
        <f>'2021_TUOSRevCap'!D38</f>
        <v>415995</v>
      </c>
      <c r="D36" s="984">
        <f>'2021_TUOSRevCap'!E38</f>
        <v>415995</v>
      </c>
    </row>
    <row r="37" spans="1:4">
      <c r="A37" s="983" t="s">
        <v>1053</v>
      </c>
      <c r="B37" s="984">
        <f>'2021_TUOSRevCap'!C39</f>
        <v>635523</v>
      </c>
      <c r="C37" s="984">
        <f>'2021_TUOSRevCap'!D39</f>
        <v>493608</v>
      </c>
      <c r="D37" s="984">
        <f>'2021_TUOSRevCap'!E39</f>
        <v>493608</v>
      </c>
    </row>
    <row r="38" spans="1:4">
      <c r="A38" s="985" t="s">
        <v>10</v>
      </c>
      <c r="B38" s="980">
        <f>B32-B33</f>
        <v>-2434639</v>
      </c>
      <c r="C38" s="980">
        <f>C32-C33</f>
        <v>-5040990.9720115662</v>
      </c>
      <c r="D38" s="980">
        <f>D32-D33</f>
        <v>-2010504.7678803205</v>
      </c>
    </row>
    <row r="39" spans="1:4">
      <c r="A39" s="986" t="s">
        <v>18</v>
      </c>
      <c r="B39" s="987"/>
      <c r="C39" s="987"/>
      <c r="D39" s="987"/>
    </row>
    <row r="40" spans="1:4">
      <c r="A40" s="988" t="s">
        <v>650</v>
      </c>
      <c r="B40" s="989">
        <f>'2021_TUOSRevCap'!C50</f>
        <v>5.9824760999999997E-2</v>
      </c>
      <c r="C40" s="989">
        <f>'2021_TUOSRevCap'!D50</f>
        <v>4.2845042391632671E-2</v>
      </c>
      <c r="D40" s="989">
        <f>'2021_TUOSRevCap'!E50</f>
        <v>3.1228392305169494E-2</v>
      </c>
    </row>
    <row r="41" spans="1:4">
      <c r="A41" s="988" t="s">
        <v>1049</v>
      </c>
      <c r="B41" s="984">
        <f>'2021_TUOSRevCap'!C53</f>
        <v>4994190.5014080442</v>
      </c>
      <c r="C41" s="984">
        <f>'2021_TUOSRevCap'!D53</f>
        <v>6834839.1272743605</v>
      </c>
      <c r="D41" s="984">
        <f>'2021_TUOSRevCap'!E53</f>
        <v>1979828.9728619102</v>
      </c>
    </row>
    <row r="42" spans="1:4">
      <c r="A42" s="988" t="s">
        <v>653</v>
      </c>
      <c r="B42" s="984">
        <f>'2021_TUOSRevCap'!C54</f>
        <v>298776.25313520641</v>
      </c>
      <c r="C42" s="984">
        <f>'2021_TUOSRevCap'!D54</f>
        <v>292838.97214805963</v>
      </c>
      <c r="D42" s="984">
        <f>'2021_TUOSRevCap'!E54</f>
        <v>61826.875861672503</v>
      </c>
    </row>
    <row r="43" spans="1:4">
      <c r="A43" s="988" t="s">
        <v>13</v>
      </c>
      <c r="B43" s="984">
        <f>'2021_TUOSRevCap'!C55</f>
        <v>1497722.6439225674</v>
      </c>
      <c r="C43" s="984">
        <f>'2021_TUOSRevCap'!D55</f>
        <v>-5040990.9720115662</v>
      </c>
      <c r="D43" s="984">
        <f>'2021_TUOSRevCap'!E55</f>
        <v>-2010504.7678803205</v>
      </c>
    </row>
    <row r="44" spans="1:4">
      <c r="A44" s="988" t="s">
        <v>1050</v>
      </c>
      <c r="B44" s="990">
        <f>'2021_TUOSRevCap'!C56</f>
        <v>44149.728808543034</v>
      </c>
      <c r="C44" s="990">
        <f>'2021_TUOSRevCap'!D56</f>
        <v>-106858.15454894406</v>
      </c>
      <c r="D44" s="990">
        <f>'2021_TUOSRevCap'!E56</f>
        <v>-31151.085831970526</v>
      </c>
    </row>
    <row r="45" spans="1:4">
      <c r="A45" s="973" t="s">
        <v>14</v>
      </c>
      <c r="B45" s="974">
        <f>SUM(B41:B44)</f>
        <v>6834839.1272743605</v>
      </c>
      <c r="C45" s="974">
        <f t="shared" ref="C45:D45" si="3">SUM(C41:C44)</f>
        <v>1979828.9728619102</v>
      </c>
      <c r="D45" s="974">
        <f t="shared" si="3"/>
        <v>-4.9887083841895219E-3</v>
      </c>
    </row>
    <row r="48" spans="1:4">
      <c r="A48" s="949" t="s">
        <v>1386</v>
      </c>
    </row>
    <row r="49" spans="1:4" ht="7.95" customHeight="1"/>
    <row r="50" spans="1:4">
      <c r="A50" s="953"/>
      <c r="B50" s="975" t="s">
        <v>172</v>
      </c>
      <c r="C50" s="975" t="s">
        <v>234</v>
      </c>
      <c r="D50" s="975" t="s">
        <v>291</v>
      </c>
    </row>
    <row r="51" spans="1:4">
      <c r="A51" s="975" t="s">
        <v>1054</v>
      </c>
      <c r="B51" s="975" t="s">
        <v>60</v>
      </c>
      <c r="C51" s="975" t="s">
        <v>654</v>
      </c>
      <c r="D51" s="975" t="s">
        <v>7</v>
      </c>
    </row>
    <row r="52" spans="1:4">
      <c r="A52" s="953"/>
      <c r="B52" s="975" t="s">
        <v>6</v>
      </c>
      <c r="C52" s="975" t="s">
        <v>648</v>
      </c>
      <c r="D52" s="975" t="s">
        <v>8</v>
      </c>
    </row>
    <row r="53" spans="1:4">
      <c r="A53" s="977"/>
      <c r="B53" s="978" t="s">
        <v>263</v>
      </c>
      <c r="C53" s="978" t="s">
        <v>263</v>
      </c>
      <c r="D53" s="978" t="s">
        <v>263</v>
      </c>
    </row>
    <row r="54" spans="1:4">
      <c r="A54" s="979" t="s">
        <v>19</v>
      </c>
      <c r="B54" s="980">
        <f>'2021_JSRevCap'!C31</f>
        <v>147823058</v>
      </c>
      <c r="C54" s="980">
        <f>'2021_JSRevCap'!D31</f>
        <v>148057414.41763797</v>
      </c>
      <c r="D54" s="980">
        <f>'2021_JSRevCap'!E31</f>
        <v>133676122.00000001</v>
      </c>
    </row>
    <row r="55" spans="1:4">
      <c r="A55" s="981" t="s">
        <v>20</v>
      </c>
      <c r="B55" s="982">
        <f>SUM(B56:B57)</f>
        <v>149816044</v>
      </c>
      <c r="C55" s="982">
        <f t="shared" ref="C55:D55" si="4">SUM(C56:C57)</f>
        <v>147868442.53108403</v>
      </c>
      <c r="D55" s="982">
        <f t="shared" si="4"/>
        <v>133872090</v>
      </c>
    </row>
    <row r="56" spans="1:4">
      <c r="A56" s="983" t="s">
        <v>1305</v>
      </c>
      <c r="B56" s="984">
        <f>'2021_JSRevCap'!C36</f>
        <v>149594644.56999999</v>
      </c>
      <c r="C56" s="984">
        <f>'2021_JSRevCap'!D36</f>
        <v>147641056.53108403</v>
      </c>
      <c r="D56" s="984">
        <f>'2021_JSRevCap'!E36</f>
        <v>133644704</v>
      </c>
    </row>
    <row r="57" spans="1:4">
      <c r="A57" s="983" t="s">
        <v>1306</v>
      </c>
      <c r="B57" s="984">
        <f>'2021_JSRevCap'!C37</f>
        <v>221399.43</v>
      </c>
      <c r="C57" s="984">
        <f>'2021_JSRevCap'!D37</f>
        <v>227386</v>
      </c>
      <c r="D57" s="984">
        <f>'2021_JSRevCap'!E37</f>
        <v>227386</v>
      </c>
    </row>
    <row r="58" spans="1:4">
      <c r="A58" s="983" t="s">
        <v>139</v>
      </c>
      <c r="B58" s="984">
        <f>'2021_JSRevCap'!C39</f>
        <v>-1992986</v>
      </c>
      <c r="C58" s="984">
        <f>'2021_JSRevCap'!D39</f>
        <v>0</v>
      </c>
      <c r="D58" s="984">
        <f>'2021_JSRevCap'!E39</f>
        <v>0</v>
      </c>
    </row>
    <row r="59" spans="1:4">
      <c r="A59" s="985" t="s">
        <v>10</v>
      </c>
      <c r="B59" s="980">
        <f>B54-B55</f>
        <v>-1992986</v>
      </c>
      <c r="C59" s="980">
        <f t="shared" ref="C59:D59" si="5">C54-C55</f>
        <v>188971.88655394316</v>
      </c>
      <c r="D59" s="980">
        <f t="shared" si="5"/>
        <v>-195967.9999999851</v>
      </c>
    </row>
    <row r="60" spans="1:4">
      <c r="A60" s="986" t="s">
        <v>21</v>
      </c>
      <c r="B60" s="987"/>
      <c r="C60" s="987"/>
      <c r="D60" s="987"/>
    </row>
    <row r="61" spans="1:4">
      <c r="A61" s="988" t="s">
        <v>650</v>
      </c>
      <c r="B61" s="989">
        <f>'2021_JSRevCap'!C48</f>
        <v>5.9824760999999997E-2</v>
      </c>
      <c r="C61" s="989">
        <f>'2021_JSRevCap'!D48</f>
        <v>4.2845042391632671E-2</v>
      </c>
      <c r="D61" s="989">
        <f>'2021_JSRevCap'!E48</f>
        <v>3.1228392305169494E-2</v>
      </c>
    </row>
    <row r="62" spans="1:4">
      <c r="A62" s="988" t="s">
        <v>1049</v>
      </c>
      <c r="B62" s="984">
        <f>'2021_JSRevCap'!C51</f>
        <v>0</v>
      </c>
      <c r="C62" s="984">
        <f>'2021_JSRevCap'!D51</f>
        <v>0</v>
      </c>
      <c r="D62" s="984">
        <f>'2021_JSRevCap'!E51</f>
        <v>192977.68366227022</v>
      </c>
    </row>
    <row r="63" spans="1:4">
      <c r="A63" s="988" t="s">
        <v>653</v>
      </c>
      <c r="B63" s="984">
        <f>'2021_JSRevCap'!C52</f>
        <v>0</v>
      </c>
      <c r="C63" s="984">
        <f>'2021_JSRevCap'!D52</f>
        <v>0</v>
      </c>
      <c r="D63" s="984">
        <f>'2021_JSRevCap'!E52</f>
        <v>6026.382811548272</v>
      </c>
    </row>
    <row r="64" spans="1:4">
      <c r="A64" s="988" t="s">
        <v>13</v>
      </c>
      <c r="B64" s="984">
        <f>'2021_JSRevCap'!C53</f>
        <v>0</v>
      </c>
      <c r="C64" s="984">
        <f>'2021_JSRevCap'!D53</f>
        <v>188971.88655394316</v>
      </c>
      <c r="D64" s="984">
        <f>'2021_JSRevCap'!E53</f>
        <v>-195967.9999999851</v>
      </c>
    </row>
    <row r="65" spans="1:4">
      <c r="A65" s="988" t="s">
        <v>1050</v>
      </c>
      <c r="B65" s="990">
        <f>'2021_JSRevCap'!C54</f>
        <v>0</v>
      </c>
      <c r="C65" s="990">
        <f>'2021_JSRevCap'!D54</f>
        <v>4005.7971083270668</v>
      </c>
      <c r="D65" s="990">
        <f>'2021_JSRevCap'!E54</f>
        <v>-3036.3598663609464</v>
      </c>
    </row>
    <row r="66" spans="1:4">
      <c r="A66" s="973" t="s">
        <v>14</v>
      </c>
      <c r="B66" s="974">
        <f>SUM(B62:B65)</f>
        <v>0</v>
      </c>
      <c r="C66" s="974">
        <f>SUM(C62:C65)</f>
        <v>192977.68366227022</v>
      </c>
      <c r="D66" s="974">
        <f>SUM(D62:D65)</f>
        <v>-0.2933925275447109</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D8A29-8E8E-4D9A-A9EE-4488C5B6B65E}">
  <sheetPr>
    <tabColor rgb="FFFFC000"/>
  </sheetPr>
  <dimension ref="A2:D9"/>
  <sheetViews>
    <sheetView workbookViewId="0">
      <selection activeCell="B5" sqref="B5"/>
    </sheetView>
  </sheetViews>
  <sheetFormatPr defaultColWidth="9.109375" defaultRowHeight="13.8"/>
  <cols>
    <col min="1" max="4" width="20.6640625" style="951" customWidth="1"/>
    <col min="5" max="16384" width="9.109375" style="951"/>
  </cols>
  <sheetData>
    <row r="2" spans="1:4">
      <c r="A2" s="949" t="s">
        <v>1387</v>
      </c>
    </row>
    <row r="4" spans="1:4" ht="24.9" customHeight="1">
      <c r="A4" s="953" t="s">
        <v>297</v>
      </c>
      <c r="B4" s="991" t="s">
        <v>1055</v>
      </c>
      <c r="C4" s="991" t="s">
        <v>1056</v>
      </c>
      <c r="D4" s="992" t="s">
        <v>1057</v>
      </c>
    </row>
    <row r="5" spans="1:4" ht="24.9" customHeight="1">
      <c r="A5" s="1546" t="s">
        <v>130</v>
      </c>
      <c r="B5" s="993">
        <f>'2021_DUOSTarRebal'!C21</f>
        <v>29222376.806974191</v>
      </c>
      <c r="C5" s="993">
        <f>'2021_DUOSTarRebal'!D21</f>
        <v>28975724.752629802</v>
      </c>
      <c r="D5" s="1768">
        <f>C5/B5-1</f>
        <v>-8.4405199472180614E-3</v>
      </c>
    </row>
    <row r="6" spans="1:4" ht="24.9" customHeight="1">
      <c r="A6" s="1547" t="s">
        <v>131</v>
      </c>
      <c r="B6" s="993">
        <f>'2021_DUOSTarRebal'!C22</f>
        <v>104885633.68386507</v>
      </c>
      <c r="C6" s="993">
        <f>'2021_DUOSTarRebal'!D22</f>
        <v>104257291.18951607</v>
      </c>
      <c r="D6" s="1768">
        <f>C6/B6-1</f>
        <v>-5.9907393632466777E-3</v>
      </c>
    </row>
    <row r="7" spans="1:4" ht="24.9" customHeight="1">
      <c r="A7" s="1547" t="s">
        <v>132</v>
      </c>
      <c r="B7" s="993">
        <f>'2021_DUOSTarRebal'!C23</f>
        <v>1060067481.7501279</v>
      </c>
      <c r="C7" s="993">
        <f>'2021_DUOSTarRebal'!D23</f>
        <v>1065486262.8498048</v>
      </c>
      <c r="D7" s="1768">
        <f>C7/B7-1</f>
        <v>5.1117322179627944E-3</v>
      </c>
    </row>
    <row r="8" spans="1:4" ht="24.9" customHeight="1">
      <c r="A8" s="1548" t="s">
        <v>38</v>
      </c>
      <c r="B8" s="994">
        <f>SUM(B5:B7)</f>
        <v>1194175492.2409673</v>
      </c>
      <c r="C8" s="994">
        <f>SUM(C5:C7)</f>
        <v>1198719278.7919507</v>
      </c>
      <c r="D8" s="1768">
        <f>C8/B8-1</f>
        <v>3.8049571277474215E-3</v>
      </c>
    </row>
    <row r="9" spans="1:4" ht="24.9" customHeight="1">
      <c r="A9" s="2040" t="s">
        <v>1058</v>
      </c>
      <c r="B9" s="2041"/>
      <c r="C9" s="2041"/>
      <c r="D9" s="2042"/>
    </row>
  </sheetData>
  <mergeCells count="1">
    <mergeCell ref="A9:D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5A7D-1E20-41B0-ACA4-CD31BCB06F3C}">
  <sheetPr>
    <tabColor rgb="FFFFC000"/>
  </sheetPr>
  <dimension ref="A2:H14"/>
  <sheetViews>
    <sheetView zoomScaleNormal="100" workbookViewId="0"/>
  </sheetViews>
  <sheetFormatPr defaultColWidth="9.109375" defaultRowHeight="13.8"/>
  <cols>
    <col min="1" max="1" width="36.6640625" style="951" bestFit="1" customWidth="1"/>
    <col min="2" max="2" width="54.88671875" style="951" customWidth="1"/>
    <col min="3" max="3" width="15.44140625" style="951" customWidth="1"/>
    <col min="4" max="5" width="9.109375" style="951"/>
    <col min="6" max="6" width="13.109375" style="951" customWidth="1"/>
    <col min="7" max="7" width="29.6640625" style="951" customWidth="1"/>
    <col min="8" max="8" width="28.6640625" style="951" customWidth="1"/>
    <col min="9" max="16384" width="9.109375" style="951"/>
  </cols>
  <sheetData>
    <row r="2" spans="1:8">
      <c r="A2" s="949" t="s">
        <v>1388</v>
      </c>
      <c r="F2" s="949" t="s">
        <v>1059</v>
      </c>
    </row>
    <row r="4" spans="1:8" ht="27" customHeight="1">
      <c r="A4" s="957" t="s">
        <v>1031</v>
      </c>
      <c r="B4" s="953" t="s">
        <v>1032</v>
      </c>
      <c r="C4" s="957" t="s">
        <v>623</v>
      </c>
      <c r="F4" s="953" t="s">
        <v>297</v>
      </c>
      <c r="G4" s="995" t="s">
        <v>1060</v>
      </c>
      <c r="H4" s="992" t="s">
        <v>1061</v>
      </c>
    </row>
    <row r="5" spans="1:8" ht="27" customHeight="1">
      <c r="A5" s="954" t="s">
        <v>27</v>
      </c>
      <c r="B5" s="1549"/>
      <c r="C5" s="1550">
        <f>'Model update'!F24</f>
        <v>8.6058519793459354E-3</v>
      </c>
      <c r="D5" s="956"/>
      <c r="F5" s="996" t="s">
        <v>130</v>
      </c>
      <c r="G5" s="997">
        <f>'2021_DUOSTarRebal'!E21</f>
        <v>-8.4405199472181117E-3</v>
      </c>
      <c r="H5" s="998">
        <f>C11-1</f>
        <v>4.0540827631530663E-2</v>
      </c>
    </row>
    <row r="6" spans="1:8" ht="27" customHeight="1">
      <c r="A6" s="954" t="s">
        <v>1035</v>
      </c>
      <c r="B6" s="1549"/>
      <c r="C6" s="1550">
        <f>'2021_DUOSTarRebal'!C9</f>
        <v>0</v>
      </c>
      <c r="D6" s="956"/>
      <c r="F6" s="999" t="s">
        <v>131</v>
      </c>
      <c r="G6" s="997">
        <f>'2021_DUOSTarRebal'!E22</f>
        <v>-5.9907393632466846E-3</v>
      </c>
      <c r="H6" s="998">
        <f>C11-1</f>
        <v>4.0540827631530663E-2</v>
      </c>
    </row>
    <row r="7" spans="1:8" ht="27" customHeight="1">
      <c r="A7" s="954" t="s">
        <v>1036</v>
      </c>
      <c r="B7" s="1549"/>
      <c r="C7" s="1550">
        <f>'2021_DUOSTarRebal'!C10</f>
        <v>-9.6841214108478457E-4</v>
      </c>
      <c r="D7" s="956"/>
      <c r="F7" s="999" t="s">
        <v>132</v>
      </c>
      <c r="G7" s="997">
        <f>'2021_DUOSTarRebal'!E23</f>
        <v>5.1117322179628248E-3</v>
      </c>
      <c r="H7" s="998">
        <f>C11-1</f>
        <v>4.0540827631530663E-2</v>
      </c>
    </row>
    <row r="8" spans="1:8" ht="27" customHeight="1">
      <c r="A8" s="954" t="s">
        <v>1038</v>
      </c>
      <c r="B8" s="1549"/>
      <c r="C8" s="1550">
        <f>'2021_DUOSTarRebal'!C11</f>
        <v>-1.7303688473143089E-3</v>
      </c>
      <c r="D8" s="956"/>
    </row>
    <row r="9" spans="1:8" ht="27" customHeight="1">
      <c r="A9" s="954" t="s">
        <v>1039</v>
      </c>
      <c r="B9" s="1549"/>
      <c r="C9" s="1551">
        <f>'2021_DUOSTarRebal'!C12</f>
        <v>1.4489508535590511E-2</v>
      </c>
      <c r="D9" s="956"/>
    </row>
    <row r="10" spans="1:8" ht="27" customHeight="1">
      <c r="A10" s="954" t="s">
        <v>1040</v>
      </c>
      <c r="B10" s="1549"/>
      <c r="C10" s="1550">
        <f>'2021_DUOSTarRebal'!C9</f>
        <v>0</v>
      </c>
      <c r="D10" s="956"/>
    </row>
    <row r="11" spans="1:8" ht="27" customHeight="1">
      <c r="A11" s="955" t="s">
        <v>1062</v>
      </c>
      <c r="B11" s="1552"/>
      <c r="C11" s="1553">
        <f>(1+C5)*(1-C6)*(1+0.02)*(1+C7)+C8+C9+C10</f>
        <v>1.0405408276315307</v>
      </c>
      <c r="D11" s="956"/>
    </row>
    <row r="12" spans="1:8" ht="27" customHeight="1">
      <c r="A12" s="1000" t="s">
        <v>1063</v>
      </c>
    </row>
    <row r="14" spans="1:8">
      <c r="A14" s="1001"/>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40289" r:id="rId4">
          <objectPr defaultSize="0" autoPict="0" r:id="rId5">
            <anchor moveWithCells="1" sizeWithCells="1">
              <from>
                <xdr:col>1</xdr:col>
                <xdr:colOff>152400</xdr:colOff>
                <xdr:row>4</xdr:row>
                <xdr:rowOff>68580</xdr:rowOff>
              </from>
              <to>
                <xdr:col>1</xdr:col>
                <xdr:colOff>731520</xdr:colOff>
                <xdr:row>4</xdr:row>
                <xdr:rowOff>297180</xdr:rowOff>
              </to>
            </anchor>
          </objectPr>
        </oleObject>
      </mc:Choice>
      <mc:Fallback>
        <oleObject progId="Equation.3" shapeId="140289" r:id="rId4"/>
      </mc:Fallback>
    </mc:AlternateContent>
    <mc:AlternateContent xmlns:mc="http://schemas.openxmlformats.org/markup-compatibility/2006">
      <mc:Choice Requires="x14">
        <oleObject progId="Equation.3" shapeId="140290" r:id="rId6">
          <objectPr defaultSize="0" autoPict="0" r:id="rId7">
            <anchor moveWithCells="1" sizeWithCells="1">
              <from>
                <xdr:col>1</xdr:col>
                <xdr:colOff>198120</xdr:colOff>
                <xdr:row>5</xdr:row>
                <xdr:rowOff>45720</xdr:rowOff>
              </from>
              <to>
                <xdr:col>1</xdr:col>
                <xdr:colOff>449580</xdr:colOff>
                <xdr:row>6</xdr:row>
                <xdr:rowOff>0</xdr:rowOff>
              </to>
            </anchor>
          </objectPr>
        </oleObject>
      </mc:Choice>
      <mc:Fallback>
        <oleObject progId="Equation.3" shapeId="140290" r:id="rId6"/>
      </mc:Fallback>
    </mc:AlternateContent>
    <mc:AlternateContent xmlns:mc="http://schemas.openxmlformats.org/markup-compatibility/2006">
      <mc:Choice Requires="x14">
        <oleObject progId="Equation.3" shapeId="140291" r:id="rId8">
          <objectPr defaultSize="0" autoPict="0" r:id="rId9">
            <anchor moveWithCells="1" sizeWithCells="1">
              <from>
                <xdr:col>1</xdr:col>
                <xdr:colOff>220980</xdr:colOff>
                <xdr:row>9</xdr:row>
                <xdr:rowOff>45720</xdr:rowOff>
              </from>
              <to>
                <xdr:col>1</xdr:col>
                <xdr:colOff>426720</xdr:colOff>
                <xdr:row>10</xdr:row>
                <xdr:rowOff>7620</xdr:rowOff>
              </to>
            </anchor>
          </objectPr>
        </oleObject>
      </mc:Choice>
      <mc:Fallback>
        <oleObject progId="Equation.3" shapeId="140291" r:id="rId8"/>
      </mc:Fallback>
    </mc:AlternateContent>
    <mc:AlternateContent xmlns:mc="http://schemas.openxmlformats.org/markup-compatibility/2006">
      <mc:Choice Requires="x14">
        <oleObject progId="Equation.3" shapeId="140292" r:id="rId10">
          <objectPr defaultSize="0" autoPict="0" r:id="rId11">
            <anchor moveWithCells="1" sizeWithCells="1">
              <from>
                <xdr:col>1</xdr:col>
                <xdr:colOff>228600</xdr:colOff>
                <xdr:row>7</xdr:row>
                <xdr:rowOff>45720</xdr:rowOff>
              </from>
              <to>
                <xdr:col>1</xdr:col>
                <xdr:colOff>381000</xdr:colOff>
                <xdr:row>8</xdr:row>
                <xdr:rowOff>0</xdr:rowOff>
              </to>
            </anchor>
          </objectPr>
        </oleObject>
      </mc:Choice>
      <mc:Fallback>
        <oleObject progId="Equation.3" shapeId="140292" r:id="rId10"/>
      </mc:Fallback>
    </mc:AlternateContent>
    <mc:AlternateContent xmlns:mc="http://schemas.openxmlformats.org/markup-compatibility/2006">
      <mc:Choice Requires="x14">
        <oleObject progId="Equation.3" shapeId="140293" r:id="rId12">
          <objectPr defaultSize="0" autoPict="0" r:id="rId13">
            <anchor moveWithCells="1" sizeWithCells="1">
              <from>
                <xdr:col>1</xdr:col>
                <xdr:colOff>190500</xdr:colOff>
                <xdr:row>8</xdr:row>
                <xdr:rowOff>45720</xdr:rowOff>
              </from>
              <to>
                <xdr:col>1</xdr:col>
                <xdr:colOff>541020</xdr:colOff>
                <xdr:row>8</xdr:row>
                <xdr:rowOff>304800</xdr:rowOff>
              </to>
            </anchor>
          </objectPr>
        </oleObject>
      </mc:Choice>
      <mc:Fallback>
        <oleObject progId="Equation.3" shapeId="140293" r:id="rId12"/>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4930A-B36A-456C-BADC-9BD0FE4BACEC}">
  <sheetPr>
    <tabColor rgb="FFFFC000"/>
  </sheetPr>
  <dimension ref="A2:U34"/>
  <sheetViews>
    <sheetView zoomScale="80" zoomScaleNormal="80" workbookViewId="0">
      <selection activeCell="E7" sqref="E7"/>
    </sheetView>
  </sheetViews>
  <sheetFormatPr defaultColWidth="9.109375" defaultRowHeight="13.8"/>
  <cols>
    <col min="1" max="1" width="17.33203125" style="951" customWidth="1"/>
    <col min="2" max="7" width="15.6640625" style="951" customWidth="1"/>
    <col min="8" max="8" width="9.109375" style="951"/>
    <col min="9" max="9" width="15.6640625" style="951" bestFit="1" customWidth="1"/>
    <col min="10" max="11" width="9.109375" style="951"/>
    <col min="12" max="12" width="18.5546875" style="951" bestFit="1" customWidth="1"/>
    <col min="13" max="14" width="9.109375" style="951"/>
    <col min="15" max="15" width="9.88671875" style="951" customWidth="1"/>
    <col min="16" max="16" width="10.44140625" style="951" customWidth="1"/>
    <col min="17" max="17" width="12.6640625" style="951" bestFit="1" customWidth="1"/>
    <col min="18" max="16384" width="9.109375" style="951"/>
  </cols>
  <sheetData>
    <row r="2" spans="1:21">
      <c r="A2" s="949" t="s">
        <v>1389</v>
      </c>
      <c r="Q2" s="1422">
        <f>(Q6-P6)/Q6</f>
        <v>1.3302217036172695E-2</v>
      </c>
      <c r="R2" s="1422">
        <f t="shared" ref="R2:S2" si="0">(R6-Q6)/R6</f>
        <v>-1.7433864529069198E-2</v>
      </c>
      <c r="S2" s="1422">
        <f t="shared" si="0"/>
        <v>-2.3032672845515684E-3</v>
      </c>
    </row>
    <row r="3" spans="1:21">
      <c r="Q3" s="1690"/>
      <c r="R3" s="1422">
        <f>(R6-P6)/R6</f>
        <v>-3.8997384431515903E-3</v>
      </c>
    </row>
    <row r="4" spans="1:21">
      <c r="B4" s="2044" t="s">
        <v>1265</v>
      </c>
      <c r="C4" s="2044"/>
      <c r="D4" s="2045"/>
      <c r="E4" s="2046" t="s">
        <v>1066</v>
      </c>
      <c r="F4" s="2047"/>
      <c r="G4" s="2047"/>
    </row>
    <row r="5" spans="1:21" ht="36.75" customHeight="1">
      <c r="A5" s="976" t="s">
        <v>297</v>
      </c>
      <c r="B5" s="1429" t="s">
        <v>1064</v>
      </c>
      <c r="C5" s="1429" t="s">
        <v>1264</v>
      </c>
      <c r="D5" s="1430" t="s">
        <v>1065</v>
      </c>
      <c r="E5" s="1431" t="s">
        <v>1064</v>
      </c>
      <c r="F5" s="1431" t="s">
        <v>1264</v>
      </c>
      <c r="G5" s="1431" t="s">
        <v>1065</v>
      </c>
      <c r="L5" s="1555"/>
      <c r="M5" s="1555" t="s">
        <v>1307</v>
      </c>
      <c r="N5" s="1556" t="s">
        <v>1313</v>
      </c>
      <c r="O5" s="1556" t="s">
        <v>1314</v>
      </c>
      <c r="P5" s="1556" t="s">
        <v>1315</v>
      </c>
      <c r="Q5" s="1556" t="s">
        <v>1316</v>
      </c>
      <c r="R5" s="1556" t="s">
        <v>1308</v>
      </c>
      <c r="S5" s="1556" t="s">
        <v>1309</v>
      </c>
      <c r="T5" s="1556" t="s">
        <v>1310</v>
      </c>
      <c r="U5" s="1556" t="s">
        <v>1311</v>
      </c>
    </row>
    <row r="6" spans="1:21" ht="24.9" customHeight="1">
      <c r="A6" s="1002" t="s">
        <v>132</v>
      </c>
      <c r="B6" s="1003">
        <f>(SUMIFS(Prop2021_DUOSTariffs!$ES$8:$ES$39,Prop2021_DUOSTariffs!$D$8:$D$39,$A6))/1000000</f>
        <v>15411.55313726703</v>
      </c>
      <c r="C6" s="1004">
        <v>15723</v>
      </c>
      <c r="D6" s="1427">
        <f>SUM($D$19:$D$21)+D23</f>
        <v>15595</v>
      </c>
      <c r="E6" s="1003">
        <f>SUMIFS(Prop2021_DUOSTariffs!$ER$8:$ER$39,Prop2021_DUOSTariffs!$D$8:$D$39,$A6)-IFERROR(SUMIFS(Prop2021_DUOSTariffs!$ER$8:$ER$13,Prop2021_DUOSTariffs!$D$8:$D$13,$A6),0)</f>
        <v>1538048.4794223201</v>
      </c>
      <c r="F6" s="1004">
        <v>1515224</v>
      </c>
      <c r="G6" s="1003">
        <f>SUM($D$27:$D$29)</f>
        <v>1512817</v>
      </c>
      <c r="I6" s="1433"/>
      <c r="L6" s="1557" t="s">
        <v>1312</v>
      </c>
      <c r="M6" s="1557" t="s">
        <v>1268</v>
      </c>
      <c r="N6" s="1558">
        <v>21261.95727436</v>
      </c>
      <c r="O6" s="1558">
        <v>21427.1</v>
      </c>
      <c r="P6" s="1558">
        <f>D9</f>
        <v>21140</v>
      </c>
      <c r="Q6" s="1559">
        <f>C9</f>
        <v>21425</v>
      </c>
      <c r="R6" s="1560">
        <f>B9</f>
        <v>21057.879776703525</v>
      </c>
      <c r="S6" s="1560">
        <v>21009.489307316846</v>
      </c>
      <c r="T6" s="1560">
        <v>20994.851139562583</v>
      </c>
      <c r="U6" s="1560">
        <v>21094.803651627521</v>
      </c>
    </row>
    <row r="7" spans="1:21" ht="24.9" customHeight="1">
      <c r="A7" s="1005" t="s">
        <v>131</v>
      </c>
      <c r="B7" s="1003">
        <f>(SUMIFS(Prop2021_DUOSTariffs!$ES$8:$ES$39,Prop2021_DUOSTariffs!$D$8:$D$39,$A7)-IF('&gt;&gt;SCS prices'!$B$2="Confidential",IFERROR(SUM(Prop2021_DUOSTariffs!ES7:ES7),0),IF('&gt;&gt;SCS prices'!$B$2="Public",IFERROR(SUM(SUM(Prop2021_DUOSTariffs!eu:EU70)),0),0)))/1000000</f>
        <v>3742.5363233022717</v>
      </c>
      <c r="C7" s="1004">
        <v>3753</v>
      </c>
      <c r="D7" s="2048">
        <f>D22</f>
        <v>5545</v>
      </c>
      <c r="E7" s="1003">
        <f>(SUMIFS(Prop2021_DUOSTariffs!$ER$8:$ER$39,Prop2021_DUOSTariffs!$D$8:$D$39,$A7)-IF('&gt;&gt;SCS prices'!$B$2="Confidential",IFERROR(SUM(Prop2021_DUOSTariffs!ER9:ER13),0),IF('&gt;&gt;SCS prices'!$B$2="Public",IFERROR(SUM(SUM(Prop2021_DUOSTariffs!#REF!)),0),0)))</f>
        <v>677</v>
      </c>
      <c r="F7" s="1004">
        <v>649</v>
      </c>
      <c r="G7" s="2050">
        <f>D30</f>
        <v>693</v>
      </c>
      <c r="I7" s="1433"/>
    </row>
    <row r="8" spans="1:21" ht="24.9" customHeight="1">
      <c r="A8" s="1005" t="s">
        <v>130</v>
      </c>
      <c r="B8" s="1003">
        <f>(SUMIFS(Prop2021_DUOSTariffs!$ES$8:$ES$39,Prop2021_DUOSTariffs!$D$8:$D$39,$A8)-IF('&gt;&gt;SCS prices'!$B$2="Confidential",IFERROR(SUM(Prop2021_DUOSTariffs!ES8:ES8),0),IF('&gt;&gt;SCS prices'!$B$2="Public",IFERROR(SUM(SUM(Prop2021_DUOSTariffs!eu:EU71)),0),0)))/1000000</f>
        <v>1903.7903161342233</v>
      </c>
      <c r="C8" s="1004">
        <v>1949</v>
      </c>
      <c r="D8" s="2049"/>
      <c r="E8" s="1003">
        <f>SUMIFS(Prop2021_DUOSTariffs!$ER$8:$ER$39,Prop2021_DUOSTariffs!$D$8:$D$39,$A8)-IF('&gt;&gt;SCS prices'!$B$2="Confidential",IFERROR(SUM(Prop2021_DUOSTariffs!ER8:ER8),0),IF('&gt;&gt;SCS prices'!$B$2="Public",IFERROR(SUM(SUM(Prop2021_DUOSTariffs!eu:ET71)),0),0))</f>
        <v>62</v>
      </c>
      <c r="F8" s="1004">
        <v>63</v>
      </c>
      <c r="G8" s="2051"/>
      <c r="I8" s="1433"/>
    </row>
    <row r="9" spans="1:21" ht="24.9" customHeight="1">
      <c r="A9" s="1006" t="s">
        <v>38</v>
      </c>
      <c r="B9" s="1007">
        <f>SUM(B6:B8)</f>
        <v>21057.879776703525</v>
      </c>
      <c r="C9" s="1425">
        <f>SUM(C6:C8)</f>
        <v>21425</v>
      </c>
      <c r="D9" s="1428">
        <f>SUM(D6:D8)</f>
        <v>21140</v>
      </c>
      <c r="E9" s="1007">
        <f>SUM(E6:E8)</f>
        <v>1538787.4794223201</v>
      </c>
      <c r="F9" s="1426">
        <f t="shared" ref="F9" si="1">SUM(F6:F8)</f>
        <v>1515936</v>
      </c>
      <c r="G9" s="1007">
        <f>SUM(G6:G8)</f>
        <v>1513510</v>
      </c>
      <c r="I9" s="1434"/>
      <c r="J9" s="1434"/>
    </row>
    <row r="10" spans="1:21">
      <c r="A10" s="2043" t="s">
        <v>15</v>
      </c>
      <c r="B10" s="2043"/>
      <c r="C10" s="2043"/>
      <c r="D10" s="1001"/>
      <c r="E10" s="1001"/>
      <c r="F10" s="1001"/>
      <c r="G10" s="1001"/>
    </row>
    <row r="11" spans="1:21">
      <c r="A11" s="1008" t="s">
        <v>1282</v>
      </c>
      <c r="B11" s="1008"/>
      <c r="C11" s="1008"/>
      <c r="D11" s="1001"/>
      <c r="E11" s="1001"/>
      <c r="F11" s="1008"/>
      <c r="G11" s="1001"/>
    </row>
    <row r="12" spans="1:21">
      <c r="A12" s="1008" t="s">
        <v>1284</v>
      </c>
      <c r="B12" s="1001"/>
      <c r="C12" s="1001"/>
      <c r="D12" s="1001"/>
      <c r="E12" s="1001"/>
      <c r="F12" s="1001"/>
      <c r="G12" s="1001"/>
    </row>
    <row r="13" spans="1:21">
      <c r="A13" s="1008" t="s">
        <v>1283</v>
      </c>
      <c r="B13" s="1001"/>
      <c r="C13" s="1001"/>
      <c r="D13" s="1001"/>
      <c r="E13" s="1001"/>
      <c r="F13" s="1001"/>
      <c r="G13" s="1001"/>
    </row>
    <row r="14" spans="1:21">
      <c r="A14" s="1008"/>
    </row>
    <row r="16" spans="1:21">
      <c r="B16" s="1437" t="s">
        <v>1279</v>
      </c>
      <c r="C16" s="1438"/>
      <c r="D16" s="1438"/>
    </row>
    <row r="17" spans="2:4">
      <c r="B17" s="1438"/>
      <c r="C17" s="1438"/>
      <c r="D17" s="1438"/>
    </row>
    <row r="18" spans="2:4">
      <c r="B18" s="1451" t="s">
        <v>1266</v>
      </c>
      <c r="C18" s="1439"/>
      <c r="D18" s="1439"/>
    </row>
    <row r="19" spans="2:4" ht="36">
      <c r="B19" s="1452" t="s">
        <v>1267</v>
      </c>
      <c r="C19" s="1440" t="s">
        <v>1268</v>
      </c>
      <c r="D19" s="1441">
        <v>8040</v>
      </c>
    </row>
    <row r="20" spans="2:4" ht="48">
      <c r="B20" s="1452" t="s">
        <v>1269</v>
      </c>
      <c r="C20" s="1440" t="s">
        <v>1268</v>
      </c>
      <c r="D20" s="1441">
        <v>1746</v>
      </c>
    </row>
    <row r="21" spans="2:4" ht="60">
      <c r="B21" s="1452" t="s">
        <v>1280</v>
      </c>
      <c r="C21" s="1440" t="s">
        <v>1268</v>
      </c>
      <c r="D21" s="1441">
        <v>5625</v>
      </c>
    </row>
    <row r="22" spans="2:4" ht="60">
      <c r="B22" s="1452" t="s">
        <v>1281</v>
      </c>
      <c r="C22" s="1440" t="s">
        <v>1268</v>
      </c>
      <c r="D22" s="1441">
        <v>5545</v>
      </c>
    </row>
    <row r="23" spans="2:4" ht="36.6" thickBot="1">
      <c r="B23" s="1453" t="s">
        <v>1270</v>
      </c>
      <c r="C23" s="1442" t="s">
        <v>1268</v>
      </c>
      <c r="D23" s="1443">
        <v>184</v>
      </c>
    </row>
    <row r="24" spans="2:4">
      <c r="B24" s="1438"/>
      <c r="C24" s="1438"/>
      <c r="D24" s="1438"/>
    </row>
    <row r="25" spans="2:4" ht="14.4" thickBot="1">
      <c r="B25" s="1438"/>
      <c r="C25" s="1438"/>
      <c r="D25" s="1438"/>
    </row>
    <row r="26" spans="2:4">
      <c r="B26" s="1444" t="s">
        <v>1278</v>
      </c>
      <c r="C26" s="1445"/>
      <c r="D26" s="1445"/>
    </row>
    <row r="27" spans="2:4" ht="24">
      <c r="B27" s="1455" t="s">
        <v>1271</v>
      </c>
      <c r="C27" s="1446"/>
      <c r="D27" s="1447">
        <v>1384298</v>
      </c>
    </row>
    <row r="28" spans="2:4" ht="48">
      <c r="B28" s="1455" t="s">
        <v>1272</v>
      </c>
      <c r="C28" s="1446"/>
      <c r="D28" s="1447">
        <v>114375</v>
      </c>
    </row>
    <row r="29" spans="2:4" ht="36">
      <c r="B29" s="1455" t="s">
        <v>1273</v>
      </c>
      <c r="C29" s="1446"/>
      <c r="D29" s="1447">
        <v>14144</v>
      </c>
    </row>
    <row r="30" spans="2:4" ht="36">
      <c r="B30" s="1455" t="s">
        <v>1274</v>
      </c>
      <c r="C30" s="1446"/>
      <c r="D30" s="1447">
        <v>693</v>
      </c>
    </row>
    <row r="31" spans="2:4" ht="36">
      <c r="B31" s="1455" t="s">
        <v>1275</v>
      </c>
      <c r="C31" s="1446"/>
      <c r="D31" s="1447">
        <v>2688</v>
      </c>
    </row>
    <row r="32" spans="2:4" ht="24">
      <c r="B32" s="1455" t="s">
        <v>1276</v>
      </c>
      <c r="C32" s="1446"/>
      <c r="D32" s="1447">
        <v>0</v>
      </c>
    </row>
    <row r="33" spans="2:4" ht="14.4" thickBot="1">
      <c r="B33" s="1454" t="s">
        <v>1277</v>
      </c>
      <c r="C33" s="1448"/>
      <c r="D33" s="1449">
        <v>1516198</v>
      </c>
    </row>
    <row r="34" spans="2:4" ht="14.4">
      <c r="B34" s="1450"/>
      <c r="C34" s="1450"/>
      <c r="D34" s="1450"/>
    </row>
  </sheetData>
  <mergeCells count="5">
    <mergeCell ref="A10:C10"/>
    <mergeCell ref="B4:D4"/>
    <mergeCell ref="E4:G4"/>
    <mergeCell ref="D7:D8"/>
    <mergeCell ref="G7:G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7CD06-FC8D-4FD5-80DB-BEB332DD9986}">
  <sheetPr>
    <tabColor rgb="FFFFC000"/>
  </sheetPr>
  <dimension ref="A1:K15"/>
  <sheetViews>
    <sheetView zoomScaleNormal="100" zoomScaleSheetLayoutView="50" workbookViewId="0"/>
  </sheetViews>
  <sheetFormatPr defaultColWidth="9.109375" defaultRowHeight="13.8"/>
  <cols>
    <col min="1" max="1" width="30.6640625" style="951" customWidth="1"/>
    <col min="2" max="2" width="4.6640625" style="951" customWidth="1"/>
    <col min="3" max="3" width="14.6640625" style="951" customWidth="1"/>
    <col min="4" max="4" width="13.109375" style="951" customWidth="1"/>
    <col min="5" max="5" width="46.6640625" style="951" customWidth="1"/>
    <col min="6" max="6" width="9.109375" style="951"/>
    <col min="7" max="11" width="9.109375" style="951" customWidth="1"/>
    <col min="12" max="16384" width="9.109375" style="951"/>
  </cols>
  <sheetData>
    <row r="1" spans="1:11" s="1015" customFormat="1"/>
    <row r="2" spans="1:11">
      <c r="A2" s="1739" t="s">
        <v>1390</v>
      </c>
      <c r="B2" s="1001"/>
      <c r="C2" s="1001"/>
      <c r="D2" s="1001"/>
      <c r="E2" s="1001"/>
      <c r="F2" s="1001"/>
      <c r="G2" s="1001"/>
    </row>
    <row r="3" spans="1:11" ht="30" customHeight="1">
      <c r="A3" s="992" t="s">
        <v>1031</v>
      </c>
      <c r="B3" s="992" t="s">
        <v>1120</v>
      </c>
      <c r="C3" s="992" t="s">
        <v>1121</v>
      </c>
      <c r="D3" s="992" t="s">
        <v>1122</v>
      </c>
      <c r="E3" s="992" t="s">
        <v>1123</v>
      </c>
      <c r="F3" s="1001"/>
      <c r="G3" s="1001"/>
    </row>
    <row r="4" spans="1:11" ht="47.25" customHeight="1">
      <c r="A4" s="1002" t="s">
        <v>1124</v>
      </c>
      <c r="B4" s="996" t="s">
        <v>999</v>
      </c>
      <c r="C4" s="1421">
        <f>'Model update'!B30</f>
        <v>1.8404907975460238E-2</v>
      </c>
      <c r="D4" s="1421">
        <f>'Model update'!F24</f>
        <v>8.6058519793459354E-3</v>
      </c>
      <c r="E4" s="1032" t="s">
        <v>1251</v>
      </c>
      <c r="F4" s="1001"/>
      <c r="G4" s="1001"/>
    </row>
    <row r="5" spans="1:11" ht="29.25" customHeight="1">
      <c r="A5" s="1005" t="s">
        <v>1125</v>
      </c>
      <c r="B5" s="999" t="s">
        <v>999</v>
      </c>
      <c r="C5" s="1420" t="s">
        <v>112</v>
      </c>
      <c r="D5" s="1421">
        <f>'Model update'!J46</f>
        <v>1.6531602727773344E-2</v>
      </c>
      <c r="E5" s="1033" t="s">
        <v>1126</v>
      </c>
      <c r="F5" s="1001"/>
      <c r="G5" s="1001"/>
    </row>
    <row r="6" spans="1:11" ht="36" customHeight="1">
      <c r="A6" s="1005" t="s">
        <v>1127</v>
      </c>
      <c r="B6" s="999" t="s">
        <v>1128</v>
      </c>
      <c r="C6" s="1034">
        <f>'Model update'!I58/1000000</f>
        <v>27.985196825159093</v>
      </c>
      <c r="D6" s="1034">
        <f>'Model update'!J58/1000000</f>
        <v>26.593516425627008</v>
      </c>
      <c r="E6" s="1035" t="str">
        <f>"The applicable S-factor for the year is "&amp;G6&amp;"%.  It has been adjusted to reflect the previous year’s S-factor."</f>
        <v>The applicable S-factor for the year is 2.26%.  It has been adjusted to reflect the previous year’s S-factor.</v>
      </c>
      <c r="F6" s="1001"/>
      <c r="G6" s="1761">
        <f>ROUND('Model update'!J56*100,2)</f>
        <v>2.2599999999999998</v>
      </c>
      <c r="H6" s="956" t="s">
        <v>1129</v>
      </c>
    </row>
    <row r="7" spans="1:11" ht="38.25" customHeight="1">
      <c r="A7" s="1005" t="s">
        <v>1130</v>
      </c>
      <c r="B7" s="999" t="s">
        <v>1128</v>
      </c>
      <c r="C7" s="1036">
        <f>'TAM 20-21 DUOS Unders_Overs'!C20/1000000</f>
        <v>-19.276173405389788</v>
      </c>
      <c r="D7" s="1036">
        <f>'2021_DUOSRevCap'!C31/1000000</f>
        <v>-1.9731574175712905</v>
      </c>
      <c r="E7" s="1033" t="s">
        <v>1252</v>
      </c>
      <c r="F7" s="1001"/>
    </row>
    <row r="8" spans="1:11" ht="43.2" customHeight="1">
      <c r="A8" s="1005" t="s">
        <v>1131</v>
      </c>
      <c r="B8" s="999" t="s">
        <v>1128</v>
      </c>
      <c r="C8" s="1034">
        <f>'TAM 20-21 DUOS Unders_Overs'!C21/1000000</f>
        <v>1194.4408142194591</v>
      </c>
      <c r="D8" s="1034">
        <f>'2021_DUOSRevCap'!C20/1000000</f>
        <v>1198.7192787952065</v>
      </c>
      <c r="E8" s="1033" t="str">
        <f>CONCATENATE(G8*100,"% increase in the Total Allowable Revenuue between 2020-21 and 2021-22 in accordance with the AER's Final Determination.")</f>
        <v>0.36% increase in the Total Allowable Revenuue between 2020-21 and 2021-22 in accordance with the AER's Final Determination.</v>
      </c>
      <c r="F8" s="1001"/>
      <c r="G8" s="1761">
        <f>ABS(ROUND((D8/C8-1), 4))</f>
        <v>3.5999999999999999E-3</v>
      </c>
      <c r="H8" s="956" t="s">
        <v>1129</v>
      </c>
      <c r="K8" s="1422"/>
    </row>
    <row r="9" spans="1:11" ht="31.95" customHeight="1">
      <c r="A9" s="1005" t="s">
        <v>1132</v>
      </c>
      <c r="B9" s="999" t="s">
        <v>1128</v>
      </c>
      <c r="C9" s="1034">
        <f>'TAM 20-21 JS unders_Overs'!C19/1000000</f>
        <v>147.86844253108404</v>
      </c>
      <c r="D9" s="1034">
        <f>'2021_JSRevCap'!C12/1000000</f>
        <v>133.67612200000002</v>
      </c>
      <c r="E9" s="1033" t="str">
        <f>CONCATENATE(G9*100,"% decrease between 2020-21 and 2021-22 in jurisdictional scheme amounts.")</f>
        <v>9.6% decrease between 2020-21 and 2021-22 in jurisdictional scheme amounts.</v>
      </c>
      <c r="F9" s="1001"/>
      <c r="G9" s="1761">
        <f>ABS(ROUND((D9/C9-1), 3))</f>
        <v>9.6000000000000002E-2</v>
      </c>
      <c r="H9" s="956" t="s">
        <v>1129</v>
      </c>
    </row>
    <row r="10" spans="1:11" ht="43.2" customHeight="1">
      <c r="A10" s="1005" t="s">
        <v>1133</v>
      </c>
      <c r="B10" s="999" t="s">
        <v>1128</v>
      </c>
      <c r="C10" s="1034">
        <f>'TAM 20-21 TUOS Unders_Overs'!C19/1000000</f>
        <v>320.24251703837905</v>
      </c>
      <c r="D10" s="1034">
        <f>'2021_TUOSRevCap'!C18/1000000</f>
        <v>345.91997535000002</v>
      </c>
      <c r="E10" s="1038" t="str">
        <f>CONCATENATE(G10*100,"% increase in Powerlink charges between 2020-21 and 2021-22 in accordance with the AER's Final Determination.")</f>
        <v>8% increase in Powerlink charges between 2020-21 and 2021-22 in accordance with the AER's Final Determination.</v>
      </c>
      <c r="F10" s="1001"/>
      <c r="G10" s="1773">
        <f>ABS(ROUND((D10/C10-1),3))</f>
        <v>0.08</v>
      </c>
      <c r="H10" s="1774" t="s">
        <v>1129</v>
      </c>
    </row>
    <row r="11" spans="1:11">
      <c r="A11" s="1039" t="s">
        <v>1134</v>
      </c>
      <c r="B11" s="1001"/>
      <c r="C11" s="1001"/>
      <c r="D11" s="1001"/>
      <c r="E11" s="1001"/>
      <c r="F11" s="1001"/>
      <c r="G11" s="1001"/>
    </row>
    <row r="12" spans="1:11" ht="28.5" customHeight="1">
      <c r="A12" s="2052" t="s">
        <v>1135</v>
      </c>
      <c r="B12" s="2052"/>
      <c r="C12" s="2052"/>
      <c r="D12" s="2052"/>
      <c r="E12" s="2052"/>
      <c r="F12" s="1001"/>
      <c r="G12" s="1001"/>
    </row>
    <row r="13" spans="1:11">
      <c r="A13" s="1040"/>
      <c r="B13" s="1040"/>
      <c r="C13" s="1040"/>
      <c r="D13" s="1040"/>
      <c r="E13" s="1040"/>
      <c r="F13" s="1001"/>
      <c r="G13" s="1001"/>
    </row>
    <row r="14" spans="1:11">
      <c r="A14" s="1001"/>
      <c r="B14" s="1001"/>
      <c r="C14" s="1001"/>
      <c r="D14" s="1001"/>
      <c r="E14" s="1001"/>
      <c r="F14" s="1001"/>
      <c r="G14" s="1001"/>
    </row>
    <row r="15" spans="1:11">
      <c r="A15" s="1041"/>
      <c r="B15" s="1041"/>
    </row>
  </sheetData>
  <mergeCells count="1">
    <mergeCell ref="A12:E1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6D8CA-F50F-4B1F-BF45-73C32C7F229A}">
  <sheetPr>
    <tabColor rgb="FFFFC000"/>
  </sheetPr>
  <dimension ref="A2:M11"/>
  <sheetViews>
    <sheetView workbookViewId="0"/>
  </sheetViews>
  <sheetFormatPr defaultRowHeight="13.2"/>
  <cols>
    <col min="1" max="4" width="17.6640625" customWidth="1"/>
  </cols>
  <sheetData>
    <row r="2" spans="1:13">
      <c r="A2" s="949" t="s">
        <v>1397</v>
      </c>
    </row>
    <row r="4" spans="1:13" ht="24">
      <c r="A4" s="957" t="s">
        <v>297</v>
      </c>
      <c r="B4" s="957" t="s">
        <v>1255</v>
      </c>
      <c r="C4" s="1554" t="s">
        <v>1257</v>
      </c>
      <c r="D4" s="957" t="s">
        <v>1256</v>
      </c>
      <c r="F4" s="1736"/>
      <c r="G4" s="332"/>
      <c r="H4" s="332"/>
      <c r="I4" s="332"/>
      <c r="J4" s="332"/>
      <c r="K4" s="332"/>
      <c r="L4" s="332"/>
      <c r="M4" s="332"/>
    </row>
    <row r="5" spans="1:13">
      <c r="A5" s="1002" t="s">
        <v>132</v>
      </c>
      <c r="B5" s="993">
        <v>696874883.41228616</v>
      </c>
      <c r="C5" s="993">
        <f>'2021_DUOSTarRebal'!D23</f>
        <v>1065486262.8498048</v>
      </c>
      <c r="D5" s="993">
        <v>1101051960.4141712</v>
      </c>
      <c r="F5" s="332"/>
      <c r="G5" s="332"/>
      <c r="H5" s="332"/>
      <c r="I5" s="332"/>
      <c r="J5" s="332"/>
      <c r="K5" s="332"/>
      <c r="L5" s="332"/>
      <c r="M5" s="332"/>
    </row>
    <row r="6" spans="1:13">
      <c r="A6" s="1005" t="s">
        <v>131</v>
      </c>
      <c r="B6" s="993">
        <v>97892106.852604419</v>
      </c>
      <c r="C6" s="993">
        <f>'2021_DUOSTarRebal'!D22</f>
        <v>104257291.18951607</v>
      </c>
      <c r="D6" s="993">
        <v>713109085.52052748</v>
      </c>
      <c r="F6" s="332"/>
      <c r="G6" s="332"/>
      <c r="H6" s="332"/>
      <c r="I6" s="332"/>
      <c r="J6" s="332"/>
      <c r="K6" s="332"/>
      <c r="L6" s="332"/>
      <c r="M6" s="332"/>
    </row>
    <row r="7" spans="1:13">
      <c r="A7" s="1005" t="s">
        <v>130</v>
      </c>
      <c r="B7" s="993">
        <v>27526938.514998309</v>
      </c>
      <c r="C7" s="993">
        <f>'2021_DUOSTarRebal'!D21</f>
        <v>28975724.752629802</v>
      </c>
      <c r="D7" s="993">
        <v>712216976.41072404</v>
      </c>
      <c r="F7" s="332"/>
      <c r="G7" s="332"/>
      <c r="H7" s="332"/>
      <c r="I7" s="332"/>
      <c r="J7" s="332"/>
      <c r="K7" s="332"/>
      <c r="L7" s="332"/>
      <c r="M7" s="332"/>
    </row>
    <row r="8" spans="1:13">
      <c r="F8" s="332"/>
      <c r="G8" s="332"/>
      <c r="H8" s="332"/>
      <c r="I8" s="332"/>
      <c r="J8" s="332"/>
      <c r="K8" s="332"/>
      <c r="L8" s="332"/>
      <c r="M8" s="332"/>
    </row>
    <row r="9" spans="1:13">
      <c r="B9" t="s">
        <v>1331</v>
      </c>
      <c r="C9" s="1753">
        <f>SUM(C5:C7)</f>
        <v>1198719278.7919507</v>
      </c>
    </row>
    <row r="10" spans="1:13">
      <c r="C10" s="1753">
        <f>'2021_DUOSRevCap'!C12</f>
        <v>1198719278.7952065</v>
      </c>
    </row>
    <row r="11" spans="1:13">
      <c r="C11" s="1754">
        <f>C9-C10</f>
        <v>-3.2558441162109375E-3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B9374-D618-4637-AC68-3086E9441BE3}">
  <sheetPr>
    <tabColor rgb="FFFFC000"/>
  </sheetPr>
  <dimension ref="A1:U20"/>
  <sheetViews>
    <sheetView zoomScale="80" zoomScaleNormal="80" workbookViewId="0">
      <pane ySplit="5" topLeftCell="A6" activePane="bottomLeft" state="frozen"/>
      <selection pane="bottomLeft" activeCell="A6" sqref="A6"/>
    </sheetView>
  </sheetViews>
  <sheetFormatPr defaultColWidth="9.109375" defaultRowHeight="11.4" outlineLevelCol="1"/>
  <cols>
    <col min="1" max="2" width="4.6640625" style="1760" customWidth="1"/>
    <col min="3" max="3" width="12.44140625" style="1755" bestFit="1" customWidth="1"/>
    <col min="4" max="4" width="11.5546875" style="1755" bestFit="1" customWidth="1"/>
    <col min="5" max="5" width="34.6640625" style="1755" customWidth="1"/>
    <col min="6" max="6" width="10.6640625" style="1755" customWidth="1"/>
    <col min="7" max="7" width="23" style="1755" customWidth="1"/>
    <col min="8" max="8" width="14.33203125" style="1755" customWidth="1"/>
    <col min="9" max="12" width="9.33203125" style="1755" customWidth="1"/>
    <col min="13" max="13" width="15.6640625" style="1755" hidden="1" customWidth="1" outlineLevel="1"/>
    <col min="14" max="14" width="0.5546875" style="1755" customWidth="1" outlineLevel="1"/>
    <col min="15" max="15" width="15.88671875" style="1755" customWidth="1"/>
    <col min="16" max="16" width="15.6640625" style="1755" customWidth="1"/>
    <col min="17" max="20" width="12.6640625" style="1755" customWidth="1"/>
    <col min="21" max="16384" width="9.109375" style="1019"/>
  </cols>
  <sheetData>
    <row r="1" spans="1:21">
      <c r="A1" s="1756"/>
      <c r="B1" s="1757"/>
      <c r="C1" s="1018"/>
      <c r="D1" s="1018"/>
      <c r="E1" s="1018"/>
      <c r="F1" s="1018"/>
      <c r="G1" s="1018"/>
      <c r="H1" s="1018"/>
      <c r="I1" s="1018"/>
      <c r="J1" s="1018"/>
      <c r="K1" s="1763" t="s">
        <v>27</v>
      </c>
      <c r="L1" s="1764">
        <v>8.6058519793459354E-3</v>
      </c>
      <c r="M1" s="1018"/>
      <c r="N1" s="1018"/>
      <c r="O1" s="1018"/>
      <c r="P1" s="1018"/>
      <c r="Q1" s="1018"/>
      <c r="R1" s="1017"/>
      <c r="S1" s="1017"/>
      <c r="T1" s="1017"/>
    </row>
    <row r="2" spans="1:21" ht="17.399999999999999">
      <c r="A2" s="1756"/>
      <c r="B2" s="1758"/>
      <c r="C2" s="949" t="s">
        <v>1391</v>
      </c>
      <c r="D2" s="1017"/>
      <c r="E2" s="1017"/>
      <c r="F2" s="1017"/>
      <c r="G2" s="1017"/>
      <c r="H2" s="1017"/>
      <c r="I2" s="1017"/>
      <c r="J2" s="1017"/>
      <c r="K2" s="1020"/>
      <c r="L2" s="1691"/>
      <c r="M2" s="2053"/>
      <c r="N2" s="2053"/>
      <c r="O2" s="1017"/>
      <c r="P2" s="1021"/>
      <c r="Q2" s="1017"/>
      <c r="R2" s="1017"/>
      <c r="S2" s="1017"/>
      <c r="T2" s="1017"/>
    </row>
    <row r="3" spans="1:21">
      <c r="A3" s="1756"/>
      <c r="B3" s="1756"/>
      <c r="C3" s="1017"/>
      <c r="D3" s="1017"/>
      <c r="E3" s="1017"/>
      <c r="F3" s="1017"/>
      <c r="G3" s="1017"/>
      <c r="H3" s="1017"/>
      <c r="I3" s="1017"/>
      <c r="J3" s="1017"/>
      <c r="K3" s="1017"/>
      <c r="L3" s="1017"/>
      <c r="M3" s="1017"/>
      <c r="N3" s="1017"/>
      <c r="O3" s="1017"/>
      <c r="P3" s="1017"/>
      <c r="Q3" s="1017"/>
      <c r="R3" s="1017"/>
      <c r="S3" s="1017"/>
      <c r="T3" s="1017"/>
    </row>
    <row r="4" spans="1:21" s="1024" customFormat="1" ht="50.1" customHeight="1" thickBot="1">
      <c r="A4" s="1759"/>
      <c r="B4" s="1759"/>
      <c r="C4" s="1022" t="s">
        <v>1073</v>
      </c>
      <c r="D4" s="1022" t="s">
        <v>1074</v>
      </c>
      <c r="E4" s="1023" t="s">
        <v>633</v>
      </c>
      <c r="F4" s="1023" t="s">
        <v>1075</v>
      </c>
      <c r="G4" s="1023" t="s">
        <v>634</v>
      </c>
      <c r="H4" s="1022" t="s">
        <v>1076</v>
      </c>
      <c r="I4" s="2054" t="s">
        <v>1398</v>
      </c>
      <c r="J4" s="2055"/>
      <c r="K4" s="2054" t="s">
        <v>1399</v>
      </c>
      <c r="L4" s="2055"/>
      <c r="M4" s="1022" t="s">
        <v>1077</v>
      </c>
      <c r="N4" s="1022" t="s">
        <v>1078</v>
      </c>
      <c r="O4" s="1022" t="s">
        <v>1079</v>
      </c>
      <c r="P4" s="1022" t="s">
        <v>1080</v>
      </c>
      <c r="Q4" s="1022" t="s">
        <v>1081</v>
      </c>
      <c r="R4" s="1022" t="s">
        <v>1082</v>
      </c>
      <c r="S4" s="1022" t="s">
        <v>1083</v>
      </c>
      <c r="T4" s="1022" t="s">
        <v>1084</v>
      </c>
    </row>
    <row r="5" spans="1:21" ht="20.100000000000001" customHeight="1" thickBot="1">
      <c r="A5" s="1756"/>
      <c r="B5" s="1756"/>
      <c r="C5" s="1016"/>
      <c r="D5" s="1016"/>
      <c r="E5" s="1016"/>
      <c r="F5" s="1016"/>
      <c r="G5" s="1016"/>
      <c r="H5" s="1016" t="s">
        <v>1085</v>
      </c>
      <c r="I5" s="1016" t="s">
        <v>290</v>
      </c>
      <c r="J5" s="1016" t="s">
        <v>1086</v>
      </c>
      <c r="K5" s="1016" t="s">
        <v>290</v>
      </c>
      <c r="L5" s="1016" t="s">
        <v>1086</v>
      </c>
      <c r="M5" s="1016"/>
      <c r="N5" s="1016"/>
      <c r="O5" s="1016" t="s">
        <v>1087</v>
      </c>
      <c r="P5" s="1016" t="s">
        <v>999</v>
      </c>
      <c r="Q5" s="1016" t="s">
        <v>263</v>
      </c>
      <c r="R5" s="1016" t="s">
        <v>263</v>
      </c>
      <c r="S5" s="1016" t="s">
        <v>263</v>
      </c>
      <c r="T5" s="1016" t="s">
        <v>263</v>
      </c>
    </row>
    <row r="6" spans="1:21" ht="15" customHeight="1">
      <c r="A6" s="1756" t="s">
        <v>1318</v>
      </c>
      <c r="B6" s="1756"/>
      <c r="C6" s="1025" t="s">
        <v>249</v>
      </c>
      <c r="D6" s="1025" t="s">
        <v>131</v>
      </c>
      <c r="E6" s="1025" t="s">
        <v>554</v>
      </c>
      <c r="F6" s="1025">
        <v>4000</v>
      </c>
      <c r="G6" s="1025" t="s">
        <v>1088</v>
      </c>
      <c r="H6" s="1766" t="s">
        <v>1400</v>
      </c>
      <c r="I6" s="1026"/>
      <c r="J6" s="1026">
        <v>66.357254817713638</v>
      </c>
      <c r="K6" s="1026" t="s">
        <v>636</v>
      </c>
      <c r="L6" s="1762">
        <f t="shared" ref="L6:L12" si="0">IF(J6="","",J6*(1+$L$1))</f>
        <v>66.928315530430623</v>
      </c>
      <c r="M6" s="1026" t="s">
        <v>636</v>
      </c>
      <c r="N6" s="1026" t="s">
        <v>636</v>
      </c>
      <c r="O6" s="1027">
        <f>MAX(K6,L6)/12</f>
        <v>5.577359627535885</v>
      </c>
      <c r="P6" s="1028">
        <v>0.99222577878575091</v>
      </c>
      <c r="Q6" s="1026">
        <f t="shared" ref="Q6:Q17" si="1" xml:space="preserve"> O6*P6</f>
        <v>5.5339999999999989</v>
      </c>
      <c r="R6" s="1026">
        <v>5.66</v>
      </c>
      <c r="S6" s="1026">
        <v>5.7889999999999997</v>
      </c>
      <c r="T6" s="1026">
        <v>5.9210000000000003</v>
      </c>
      <c r="U6" s="1765"/>
    </row>
    <row r="7" spans="1:21" ht="15" customHeight="1">
      <c r="A7" s="1756" t="s">
        <v>1319</v>
      </c>
      <c r="B7" s="1756"/>
      <c r="C7" s="1025" t="s">
        <v>249</v>
      </c>
      <c r="D7" s="1025" t="s">
        <v>131</v>
      </c>
      <c r="E7" s="1025" t="s">
        <v>555</v>
      </c>
      <c r="F7" s="1025">
        <v>4500</v>
      </c>
      <c r="G7" s="1025" t="s">
        <v>1088</v>
      </c>
      <c r="H7" s="1766" t="s">
        <v>1401</v>
      </c>
      <c r="I7" s="1026"/>
      <c r="J7" s="1026">
        <v>86.527325407273011</v>
      </c>
      <c r="K7" s="1026" t="s">
        <v>636</v>
      </c>
      <c r="L7" s="1762">
        <f t="shared" si="0"/>
        <v>87.271966761896707</v>
      </c>
      <c r="M7" s="1029"/>
      <c r="N7" s="1029"/>
      <c r="O7" s="1027">
        <f>MAX(K7,L7)/12</f>
        <v>7.2726638968247252</v>
      </c>
      <c r="P7" s="1028">
        <v>0.9834085696057796</v>
      </c>
      <c r="Q7" s="1767">
        <f t="shared" si="1"/>
        <v>7.1519999999999984</v>
      </c>
      <c r="R7" s="1767">
        <v>7.3150000000000004</v>
      </c>
      <c r="S7" s="1767">
        <v>7.4809999999999999</v>
      </c>
      <c r="T7" s="1767">
        <v>7.6509999999999998</v>
      </c>
      <c r="U7" s="1765"/>
    </row>
    <row r="8" spans="1:21" ht="15" customHeight="1">
      <c r="A8" s="1756" t="s">
        <v>1320</v>
      </c>
      <c r="B8" s="1756"/>
      <c r="C8" s="1025" t="s">
        <v>249</v>
      </c>
      <c r="D8" s="1025" t="s">
        <v>131</v>
      </c>
      <c r="E8" s="1025" t="s">
        <v>556</v>
      </c>
      <c r="F8" s="1025">
        <v>3000</v>
      </c>
      <c r="G8" s="1025" t="s">
        <v>1088</v>
      </c>
      <c r="H8" s="1766" t="s">
        <v>1401</v>
      </c>
      <c r="I8" s="1026"/>
      <c r="J8" s="1026">
        <v>86.527325407273011</v>
      </c>
      <c r="K8" s="1026" t="s">
        <v>636</v>
      </c>
      <c r="L8" s="1762">
        <f t="shared" si="0"/>
        <v>87.271966761896707</v>
      </c>
      <c r="M8" s="1029"/>
      <c r="N8" s="1029"/>
      <c r="O8" s="1027">
        <f>MAX(K8,L8)/12</f>
        <v>7.2726638968247252</v>
      </c>
      <c r="P8" s="1028">
        <v>0.9834085696057796</v>
      </c>
      <c r="Q8" s="1767">
        <f t="shared" si="1"/>
        <v>7.1519999999999984</v>
      </c>
      <c r="R8" s="1767">
        <v>7.3150000000000004</v>
      </c>
      <c r="S8" s="1767">
        <v>7.4809999999999999</v>
      </c>
      <c r="T8" s="1767">
        <v>7.6509999999999998</v>
      </c>
      <c r="U8" s="1765"/>
    </row>
    <row r="9" spans="1:21" ht="15" customHeight="1">
      <c r="A9" s="1756" t="s">
        <v>1321</v>
      </c>
      <c r="B9" s="1756"/>
      <c r="C9" s="1025" t="s">
        <v>249</v>
      </c>
      <c r="D9" s="1025" t="s">
        <v>131</v>
      </c>
      <c r="E9" s="1025" t="s">
        <v>1089</v>
      </c>
      <c r="F9" s="1025">
        <v>7400</v>
      </c>
      <c r="G9" s="1025" t="s">
        <v>1090</v>
      </c>
      <c r="H9" s="1766" t="s">
        <v>1401</v>
      </c>
      <c r="I9" s="1026"/>
      <c r="J9" s="1026">
        <v>86.527325407273011</v>
      </c>
      <c r="K9" s="1026" t="s">
        <v>636</v>
      </c>
      <c r="L9" s="1762">
        <f t="shared" si="0"/>
        <v>87.271966761896707</v>
      </c>
      <c r="M9" s="1029"/>
      <c r="N9" s="1029"/>
      <c r="O9" s="1027">
        <f>MAX(K9,L9)/12</f>
        <v>7.2726638968247252</v>
      </c>
      <c r="P9" s="1028">
        <v>0.9834085696057796</v>
      </c>
      <c r="Q9" s="1026">
        <f t="shared" si="1"/>
        <v>7.1519999999999984</v>
      </c>
      <c r="R9" s="1767">
        <v>7.3150000000000004</v>
      </c>
      <c r="S9" s="1767">
        <v>7.4809999999999999</v>
      </c>
      <c r="T9" s="1767">
        <v>7.6509999999999998</v>
      </c>
      <c r="U9" s="1765"/>
    </row>
    <row r="10" spans="1:21" ht="15" customHeight="1">
      <c r="A10" s="1756" t="s">
        <v>1322</v>
      </c>
      <c r="B10" s="1756"/>
      <c r="C10" s="1025" t="s">
        <v>249</v>
      </c>
      <c r="D10" s="1025" t="s">
        <v>272</v>
      </c>
      <c r="E10" s="1025" t="s">
        <v>557</v>
      </c>
      <c r="F10" s="1030">
        <v>7200</v>
      </c>
      <c r="G10" s="1025" t="s">
        <v>1091</v>
      </c>
      <c r="H10" s="1025" t="s">
        <v>1092</v>
      </c>
      <c r="I10" s="1026"/>
      <c r="J10" s="1026">
        <v>140</v>
      </c>
      <c r="K10" s="1026" t="s">
        <v>636</v>
      </c>
      <c r="L10" s="1762">
        <f t="shared" si="0"/>
        <v>141.20481927710844</v>
      </c>
      <c r="M10" s="1029"/>
      <c r="N10" s="1029"/>
      <c r="O10" s="1027">
        <f>MAX(K10,L10)/12</f>
        <v>11.76706827309237</v>
      </c>
      <c r="P10" s="1028">
        <v>0.82654402730375354</v>
      </c>
      <c r="Q10" s="1026">
        <f t="shared" si="1"/>
        <v>9.725999999999992</v>
      </c>
      <c r="R10" s="1026">
        <v>10.326000000000001</v>
      </c>
      <c r="S10" s="1026">
        <v>10.414999999999999</v>
      </c>
      <c r="T10" s="1026">
        <v>10.504</v>
      </c>
      <c r="U10" s="1765"/>
    </row>
    <row r="11" spans="1:21" ht="15" customHeight="1">
      <c r="A11" s="1756" t="s">
        <v>1323</v>
      </c>
      <c r="B11" s="1756"/>
      <c r="C11" s="1025" t="s">
        <v>249</v>
      </c>
      <c r="D11" s="1025" t="s">
        <v>272</v>
      </c>
      <c r="E11" s="1025" t="s">
        <v>113</v>
      </c>
      <c r="F11" s="1025">
        <v>8100</v>
      </c>
      <c r="G11" s="1025" t="s">
        <v>1093</v>
      </c>
      <c r="H11" s="1025" t="s">
        <v>1092</v>
      </c>
      <c r="I11" s="1026"/>
      <c r="J11" s="1026">
        <v>140</v>
      </c>
      <c r="K11" s="1026" t="s">
        <v>636</v>
      </c>
      <c r="L11" s="1762">
        <f t="shared" si="0"/>
        <v>141.20481927710844</v>
      </c>
      <c r="M11" s="1029"/>
      <c r="N11" s="1029"/>
      <c r="O11" s="1027">
        <f t="shared" ref="O11:O12" si="2">MAX(K11,L11)/12</f>
        <v>11.76706827309237</v>
      </c>
      <c r="P11" s="1028">
        <v>0.86861058020477744</v>
      </c>
      <c r="Q11" s="1026">
        <f t="shared" si="1"/>
        <v>10.220999999999993</v>
      </c>
      <c r="R11" s="1026">
        <v>10.326000000000001</v>
      </c>
      <c r="S11" s="1026">
        <v>10.414999999999999</v>
      </c>
      <c r="T11" s="1026">
        <v>10.504</v>
      </c>
      <c r="U11" s="1765"/>
    </row>
    <row r="12" spans="1:21" ht="15" customHeight="1">
      <c r="A12" s="1756" t="s">
        <v>1324</v>
      </c>
      <c r="B12" s="1756"/>
      <c r="C12" s="1025" t="s">
        <v>249</v>
      </c>
      <c r="D12" s="1025" t="s">
        <v>272</v>
      </c>
      <c r="E12" s="1025" t="s">
        <v>114</v>
      </c>
      <c r="F12" s="1025">
        <v>8300</v>
      </c>
      <c r="G12" s="1025" t="s">
        <v>1093</v>
      </c>
      <c r="H12" s="1025" t="s">
        <v>1092</v>
      </c>
      <c r="I12" s="1026"/>
      <c r="J12" s="1026">
        <v>140</v>
      </c>
      <c r="K12" s="1026" t="s">
        <v>636</v>
      </c>
      <c r="L12" s="1762">
        <f t="shared" si="0"/>
        <v>141.20481927710844</v>
      </c>
      <c r="M12" s="1029"/>
      <c r="N12" s="1029"/>
      <c r="O12" s="1027">
        <f t="shared" si="2"/>
        <v>11.76706827309237</v>
      </c>
      <c r="P12" s="1028">
        <v>0.94670989761092172</v>
      </c>
      <c r="Q12" s="1026">
        <f t="shared" si="1"/>
        <v>11.140000000000004</v>
      </c>
      <c r="R12" s="1767">
        <v>10.326000000000001</v>
      </c>
      <c r="S12" s="1767">
        <v>10.414999999999999</v>
      </c>
      <c r="T12" s="1767">
        <v>10.504</v>
      </c>
      <c r="U12" s="1765"/>
    </row>
    <row r="13" spans="1:21" ht="15" customHeight="1">
      <c r="A13" s="1756" t="s">
        <v>1325</v>
      </c>
      <c r="B13" s="1756"/>
      <c r="C13" s="1025" t="s">
        <v>249</v>
      </c>
      <c r="D13" s="1025" t="s">
        <v>273</v>
      </c>
      <c r="E13" s="1025" t="s">
        <v>562</v>
      </c>
      <c r="F13" s="1025">
        <v>3600</v>
      </c>
      <c r="G13" s="1025" t="s">
        <v>1094</v>
      </c>
      <c r="H13" s="1025" t="s">
        <v>1092</v>
      </c>
      <c r="I13" s="1762">
        <f>J13/0.9</f>
        <v>155.55555555555554</v>
      </c>
      <c r="J13" s="1026">
        <v>140</v>
      </c>
      <c r="K13" s="1762">
        <f t="shared" ref="K13:K18" si="3">IF(I13="","",I13*(1+$L$1))</f>
        <v>156.89424364123158</v>
      </c>
      <c r="L13" s="1026" t="s">
        <v>636</v>
      </c>
      <c r="M13" s="1029"/>
      <c r="N13" s="1029"/>
      <c r="O13" s="1027">
        <f>MAX(K13,L13)/12</f>
        <v>13.074520303435966</v>
      </c>
      <c r="P13" s="1028">
        <v>0.49998010238907786</v>
      </c>
      <c r="Q13" s="1026">
        <f t="shared" si="1"/>
        <v>6.5369999999999919</v>
      </c>
      <c r="R13" s="1026">
        <v>6.5940000000000003</v>
      </c>
      <c r="S13" s="1026">
        <v>6.65</v>
      </c>
      <c r="T13" s="1026">
        <v>6.7080000000000002</v>
      </c>
      <c r="U13" s="1765"/>
    </row>
    <row r="14" spans="1:21" ht="15" customHeight="1">
      <c r="A14" s="1756" t="s">
        <v>1326</v>
      </c>
      <c r="B14" s="1756"/>
      <c r="C14" s="1025" t="s">
        <v>249</v>
      </c>
      <c r="D14" s="1025" t="s">
        <v>273</v>
      </c>
      <c r="E14" s="1025" t="s">
        <v>561</v>
      </c>
      <c r="F14" s="1025">
        <v>3800</v>
      </c>
      <c r="G14" s="1025" t="s">
        <v>1094</v>
      </c>
      <c r="H14" s="1025" t="s">
        <v>1092</v>
      </c>
      <c r="I14" s="1762">
        <f t="shared" ref="I14:I18" si="4">J14/0.9</f>
        <v>155.55555555555554</v>
      </c>
      <c r="J14" s="1026">
        <v>140</v>
      </c>
      <c r="K14" s="1762">
        <f t="shared" si="3"/>
        <v>156.89424364123158</v>
      </c>
      <c r="L14" s="1026" t="s">
        <v>636</v>
      </c>
      <c r="M14" s="1029"/>
      <c r="N14" s="1029"/>
      <c r="O14" s="1027">
        <f>MAX(K14,L14)/12</f>
        <v>13.074520303435966</v>
      </c>
      <c r="P14" s="1028">
        <v>5.3539249146757645E-2</v>
      </c>
      <c r="Q14" s="1026">
        <f t="shared" si="1"/>
        <v>0.69999999999999951</v>
      </c>
      <c r="R14" s="1026">
        <v>0.745</v>
      </c>
      <c r="S14" s="1026">
        <v>0.79100000000000004</v>
      </c>
      <c r="T14" s="1026">
        <v>0.83799999999999997</v>
      </c>
      <c r="U14" s="1765"/>
    </row>
    <row r="15" spans="1:21" ht="15" customHeight="1">
      <c r="A15" s="1756" t="s">
        <v>1327</v>
      </c>
      <c r="B15" s="1756"/>
      <c r="C15" s="1025" t="s">
        <v>249</v>
      </c>
      <c r="D15" s="1025" t="s">
        <v>273</v>
      </c>
      <c r="E15" s="1025" t="s">
        <v>560</v>
      </c>
      <c r="F15" s="1025">
        <v>6800</v>
      </c>
      <c r="G15" s="1025" t="s">
        <v>1095</v>
      </c>
      <c r="H15" s="1025" t="s">
        <v>1092</v>
      </c>
      <c r="I15" s="1762">
        <f t="shared" si="4"/>
        <v>155.55555555555554</v>
      </c>
      <c r="J15" s="1026">
        <v>140</v>
      </c>
      <c r="K15" s="1762">
        <f t="shared" si="3"/>
        <v>156.89424364123158</v>
      </c>
      <c r="L15" s="1026" t="s">
        <v>636</v>
      </c>
      <c r="M15" s="1029">
        <v>729772.34201342135</v>
      </c>
      <c r="N15" s="1029">
        <v>310376062.35182559</v>
      </c>
      <c r="O15" s="1031">
        <f>MAX(K15,L15)*M15/N15</f>
        <v>0.36889790650381465</v>
      </c>
      <c r="P15" s="1028">
        <v>0.33499783495985258</v>
      </c>
      <c r="Q15" s="1031">
        <f t="shared" si="1"/>
        <v>0.12358000000000002</v>
      </c>
      <c r="R15" s="1031">
        <v>0.12465</v>
      </c>
      <c r="S15" s="1031">
        <v>0.12572</v>
      </c>
      <c r="T15" s="1031">
        <v>0.1268</v>
      </c>
      <c r="U15" s="1765"/>
    </row>
    <row r="16" spans="1:21" ht="15" customHeight="1">
      <c r="A16" s="1756" t="s">
        <v>1328</v>
      </c>
      <c r="B16" s="1756"/>
      <c r="C16" s="1025" t="s">
        <v>249</v>
      </c>
      <c r="D16" s="1025" t="s">
        <v>284</v>
      </c>
      <c r="E16" s="1025" t="s">
        <v>119</v>
      </c>
      <c r="F16" s="1025">
        <v>3700</v>
      </c>
      <c r="G16" s="1025" t="s">
        <v>1094</v>
      </c>
      <c r="H16" s="1025" t="s">
        <v>1092</v>
      </c>
      <c r="I16" s="1762">
        <f t="shared" si="4"/>
        <v>155.55555555555554</v>
      </c>
      <c r="J16" s="1026">
        <v>140</v>
      </c>
      <c r="K16" s="1762">
        <f t="shared" si="3"/>
        <v>156.89424364123158</v>
      </c>
      <c r="L16" s="1026" t="s">
        <v>636</v>
      </c>
      <c r="M16" s="1029"/>
      <c r="N16" s="1029"/>
      <c r="O16" s="1027">
        <f>MAX(K16,L16)/12</f>
        <v>13.074520303435966</v>
      </c>
      <c r="P16" s="1028">
        <v>0.40804556313993195</v>
      </c>
      <c r="Q16" s="1026">
        <f t="shared" si="1"/>
        <v>5.3350000000000026</v>
      </c>
      <c r="R16" s="1026">
        <v>5.38</v>
      </c>
      <c r="S16" s="1026">
        <v>5.4269999999999996</v>
      </c>
      <c r="T16" s="1026">
        <v>5.4729999999999999</v>
      </c>
      <c r="U16" s="1765"/>
    </row>
    <row r="17" spans="1:21" ht="15" customHeight="1">
      <c r="A17" s="1756" t="s">
        <v>1329</v>
      </c>
      <c r="B17" s="1756"/>
      <c r="C17" s="1025" t="s">
        <v>249</v>
      </c>
      <c r="D17" s="1025" t="s">
        <v>284</v>
      </c>
      <c r="E17" s="1025" t="s">
        <v>565</v>
      </c>
      <c r="F17" s="1025">
        <v>3900</v>
      </c>
      <c r="G17" s="1025" t="s">
        <v>1094</v>
      </c>
      <c r="H17" s="1025" t="s">
        <v>1092</v>
      </c>
      <c r="I17" s="1762">
        <f t="shared" si="4"/>
        <v>155.55555555555554</v>
      </c>
      <c r="J17" s="1026">
        <v>140</v>
      </c>
      <c r="K17" s="1762">
        <f t="shared" si="3"/>
        <v>156.89424364123158</v>
      </c>
      <c r="L17" s="1026" t="s">
        <v>636</v>
      </c>
      <c r="M17" s="1029"/>
      <c r="N17" s="1029"/>
      <c r="O17" s="1027">
        <f>MAX(K17,L17)/12</f>
        <v>13.074520303435966</v>
      </c>
      <c r="P17" s="1028">
        <v>8.0614812286689375E-2</v>
      </c>
      <c r="Q17" s="1026">
        <f t="shared" si="1"/>
        <v>1.0539999999999994</v>
      </c>
      <c r="R17" s="1026">
        <v>1.1160000000000001</v>
      </c>
      <c r="S17" s="1026">
        <v>1.18</v>
      </c>
      <c r="T17" s="1026">
        <v>1.2450000000000001</v>
      </c>
      <c r="U17" s="1765"/>
    </row>
    <row r="18" spans="1:21" ht="15" customHeight="1">
      <c r="A18" s="1756" t="s">
        <v>1330</v>
      </c>
      <c r="B18" s="1756"/>
      <c r="C18" s="1025" t="s">
        <v>249</v>
      </c>
      <c r="D18" s="1025" t="s">
        <v>284</v>
      </c>
      <c r="E18" s="1025" t="s">
        <v>564</v>
      </c>
      <c r="F18" s="1025">
        <v>6900</v>
      </c>
      <c r="G18" s="1025" t="s">
        <v>1095</v>
      </c>
      <c r="H18" s="1025" t="s">
        <v>1092</v>
      </c>
      <c r="I18" s="1762">
        <f t="shared" si="4"/>
        <v>155.55555555555554</v>
      </c>
      <c r="J18" s="1026">
        <v>140</v>
      </c>
      <c r="K18" s="1762">
        <f t="shared" si="3"/>
        <v>156.89424364123158</v>
      </c>
      <c r="L18" s="1026" t="s">
        <v>636</v>
      </c>
      <c r="M18" s="1029">
        <v>5154076.0257397313</v>
      </c>
      <c r="N18" s="1029">
        <v>2457175086.6420035</v>
      </c>
      <c r="O18" s="1031">
        <f>MAX(K18,L18)*M18/N18</f>
        <v>0.32909533558430343</v>
      </c>
      <c r="P18" s="1028">
        <v>0.34172468534179962</v>
      </c>
      <c r="Q18" s="1031">
        <f xml:space="preserve"> O18*P18</f>
        <v>0.11246000000000005</v>
      </c>
      <c r="R18" s="1031">
        <v>0.11342000000000001</v>
      </c>
      <c r="S18" s="1031">
        <v>0.1144</v>
      </c>
      <c r="T18" s="1031">
        <v>0.11538</v>
      </c>
      <c r="U18" s="1765"/>
    </row>
    <row r="19" spans="1:21">
      <c r="A19" s="1756"/>
      <c r="B19" s="1756"/>
      <c r="C19" s="1017"/>
      <c r="D19" s="1017"/>
      <c r="E19" s="1017"/>
      <c r="F19" s="1017"/>
      <c r="G19" s="1017"/>
      <c r="H19" s="1017"/>
      <c r="I19" s="1017"/>
      <c r="J19" s="1017"/>
      <c r="K19" s="1017"/>
      <c r="L19" s="1017"/>
      <c r="M19" s="1017"/>
      <c r="N19" s="1017"/>
      <c r="O19" s="1017"/>
      <c r="P19" s="1017"/>
      <c r="Q19" s="1017"/>
      <c r="R19" s="1017"/>
      <c r="S19" s="1017"/>
      <c r="T19" s="1017"/>
    </row>
    <row r="20" spans="1:21">
      <c r="A20" s="1756"/>
      <c r="B20" s="1756"/>
      <c r="C20" s="1017"/>
      <c r="D20" s="1017"/>
      <c r="E20" s="1017"/>
      <c r="F20" s="1017"/>
      <c r="G20" s="1017"/>
      <c r="H20" s="1017"/>
      <c r="I20" s="1017"/>
      <c r="J20" s="1017"/>
      <c r="K20" s="1017"/>
      <c r="L20" s="1017"/>
      <c r="M20" s="1017"/>
      <c r="N20" s="1017"/>
      <c r="O20" s="1017"/>
      <c r="P20" s="1017"/>
      <c r="Q20" s="1017"/>
      <c r="R20" s="1017"/>
      <c r="S20" s="1017"/>
      <c r="T20" s="1017"/>
    </row>
  </sheetData>
  <mergeCells count="3">
    <mergeCell ref="M2:N2"/>
    <mergeCell ref="K4:L4"/>
    <mergeCell ref="I4:J4"/>
  </mergeCells>
  <conditionalFormatting sqref="P7:P18">
    <cfRule type="dataBar" priority="6">
      <dataBar>
        <cfvo type="num" val="0"/>
        <cfvo type="num" val="1"/>
        <color rgb="FF638EC6"/>
      </dataBar>
      <extLst>
        <ext xmlns:x14="http://schemas.microsoft.com/office/spreadsheetml/2009/9/main" uri="{B025F937-C7B1-47D3-B67F-A62EFF666E3E}">
          <x14:id>{E8AE3DFD-BD91-46DF-83DE-E26DE26065E5}</x14:id>
        </ext>
      </extLst>
    </cfRule>
  </conditionalFormatting>
  <conditionalFormatting sqref="P6">
    <cfRule type="dataBar" priority="5">
      <dataBar>
        <cfvo type="num" val="0"/>
        <cfvo type="num" val="1"/>
        <color rgb="FF638EC6"/>
      </dataBar>
      <extLst>
        <ext xmlns:x14="http://schemas.microsoft.com/office/spreadsheetml/2009/9/main" uri="{B025F937-C7B1-47D3-B67F-A62EFF666E3E}">
          <x14:id>{232FAC6A-4286-4578-BD2B-14C68AB99318}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8AE3DFD-BD91-46DF-83DE-E26DE26065E5}">
            <x14:dataBar minLength="0" maxLength="100" gradient="0">
              <x14:cfvo type="num">
                <xm:f>0</xm:f>
              </x14:cfvo>
              <x14:cfvo type="num">
                <xm:f>1</xm:f>
              </x14:cfvo>
              <x14:negativeFillColor rgb="FFFF0000"/>
              <x14:axisColor rgb="FF000000"/>
            </x14:dataBar>
          </x14:cfRule>
          <xm:sqref>P7:P18</xm:sqref>
        </x14:conditionalFormatting>
        <x14:conditionalFormatting xmlns:xm="http://schemas.microsoft.com/office/excel/2006/main">
          <x14:cfRule type="dataBar" id="{232FAC6A-4286-4578-BD2B-14C68AB99318}">
            <x14:dataBar minLength="0" maxLength="100" gradient="0">
              <x14:cfvo type="num">
                <xm:f>0</xm:f>
              </x14:cfvo>
              <x14:cfvo type="num">
                <xm:f>1</xm:f>
              </x14:cfvo>
              <x14:negativeFillColor rgb="FFFF0000"/>
              <x14:axisColor rgb="FF000000"/>
            </x14:dataBar>
          </x14:cfRule>
          <xm:sqref>P6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77988-2021-46A8-985E-DEFE7AEEF62B}">
  <sheetPr>
    <tabColor rgb="FFFFC000"/>
  </sheetPr>
  <dimension ref="A1:Q9"/>
  <sheetViews>
    <sheetView zoomScaleNormal="100" workbookViewId="0"/>
  </sheetViews>
  <sheetFormatPr defaultColWidth="9.109375" defaultRowHeight="11.4"/>
  <cols>
    <col min="1" max="6" width="14.6640625" style="956" customWidth="1"/>
    <col min="7" max="7" width="4.6640625" style="956" customWidth="1"/>
    <col min="8" max="8" width="9.109375" style="956"/>
    <col min="9" max="9" width="17.88671875" style="956" hidden="1" customWidth="1"/>
    <col min="10" max="10" width="17.33203125" style="956" hidden="1" customWidth="1"/>
    <col min="11" max="12" width="13.6640625" style="956" hidden="1" customWidth="1"/>
    <col min="13" max="13" width="9.109375" style="956" hidden="1" customWidth="1"/>
    <col min="14" max="14" width="13.6640625" style="956" hidden="1" customWidth="1"/>
    <col min="15" max="15" width="14.44140625" style="956" hidden="1" customWidth="1"/>
    <col min="16" max="16" width="13.6640625" style="956" hidden="1" customWidth="1"/>
    <col min="17" max="17" width="17.33203125" style="956" hidden="1" customWidth="1"/>
    <col min="18" max="18" width="9.109375" style="956" customWidth="1"/>
    <col min="19" max="16384" width="9.109375" style="956"/>
  </cols>
  <sheetData>
    <row r="1" spans="1:17" ht="12">
      <c r="A1" s="1010"/>
      <c r="B1" s="1010"/>
      <c r="C1" s="1010"/>
      <c r="D1" s="1010"/>
      <c r="E1" s="1010"/>
      <c r="F1" s="1010"/>
      <c r="G1" s="1009"/>
      <c r="I1" s="1825" t="s">
        <v>1405</v>
      </c>
      <c r="J1" s="1825" t="s">
        <v>1405</v>
      </c>
      <c r="K1" s="1825" t="s">
        <v>1405</v>
      </c>
      <c r="L1" s="1825" t="s">
        <v>1405</v>
      </c>
      <c r="M1" s="1825" t="s">
        <v>1405</v>
      </c>
      <c r="N1" s="1825" t="s">
        <v>1405</v>
      </c>
      <c r="O1" s="1825" t="s">
        <v>1405</v>
      </c>
      <c r="P1" s="1825" t="s">
        <v>1405</v>
      </c>
      <c r="Q1" s="1825" t="s">
        <v>1405</v>
      </c>
    </row>
    <row r="2" spans="1:17" ht="12">
      <c r="A2" s="1011" t="s">
        <v>1392</v>
      </c>
      <c r="B2" s="1010"/>
      <c r="C2" s="1010"/>
      <c r="D2" s="1010"/>
      <c r="E2" s="1010"/>
      <c r="F2" s="1010"/>
      <c r="G2" s="1009"/>
      <c r="I2" s="1826"/>
      <c r="J2" s="1826"/>
      <c r="K2" s="1826"/>
      <c r="L2" s="1826"/>
      <c r="M2" s="1826"/>
      <c r="N2" s="1826"/>
      <c r="O2" s="1826"/>
      <c r="P2" s="1826"/>
      <c r="Q2" s="1826"/>
    </row>
    <row r="3" spans="1:17" ht="12">
      <c r="A3" s="1009"/>
      <c r="B3" s="1009"/>
      <c r="C3" s="1009"/>
      <c r="D3" s="1009"/>
      <c r="E3" s="1009"/>
      <c r="F3" s="1009"/>
      <c r="G3" s="1009"/>
      <c r="I3" s="1827" t="s">
        <v>1258</v>
      </c>
      <c r="J3" s="1826"/>
      <c r="K3" s="1826"/>
      <c r="L3" s="1826"/>
      <c r="M3" s="1826"/>
      <c r="N3" s="1827" t="s">
        <v>1259</v>
      </c>
      <c r="O3" s="1826"/>
      <c r="P3" s="1826"/>
      <c r="Q3" s="1826"/>
    </row>
    <row r="4" spans="1:17" ht="50.1" customHeight="1">
      <c r="A4" s="1012" t="s">
        <v>175</v>
      </c>
      <c r="B4" s="1012" t="s">
        <v>1067</v>
      </c>
      <c r="C4" s="1012" t="s">
        <v>1068</v>
      </c>
      <c r="D4" s="1012" t="s">
        <v>1069</v>
      </c>
      <c r="E4" s="1012" t="s">
        <v>1070</v>
      </c>
      <c r="F4" s="1012" t="s">
        <v>1071</v>
      </c>
      <c r="G4" s="1009"/>
      <c r="I4" s="1828" t="s">
        <v>1260</v>
      </c>
      <c r="J4" s="1828" t="s">
        <v>1261</v>
      </c>
      <c r="K4" s="1828" t="s">
        <v>1262</v>
      </c>
      <c r="L4" s="1828" t="s">
        <v>1263</v>
      </c>
      <c r="M4" s="1826"/>
      <c r="N4" s="1828" t="s">
        <v>1260</v>
      </c>
      <c r="O4" s="1828" t="s">
        <v>1261</v>
      </c>
      <c r="P4" s="1828" t="s">
        <v>1262</v>
      </c>
      <c r="Q4" s="1828" t="s">
        <v>1263</v>
      </c>
    </row>
    <row r="5" spans="1:17" ht="15" customHeight="1">
      <c r="A5" s="1013" t="s">
        <v>130</v>
      </c>
      <c r="B5" s="1013" t="s">
        <v>1072</v>
      </c>
      <c r="C5" s="1014">
        <f t="shared" ref="C5:F6" si="0">(I5-N5)/N5</f>
        <v>-8.4405199472181117E-3</v>
      </c>
      <c r="D5" s="1014">
        <f t="shared" si="0"/>
        <v>-7.5167023014278175E-2</v>
      </c>
      <c r="E5" s="1014">
        <f t="shared" si="0"/>
        <v>0.13314083917148098</v>
      </c>
      <c r="F5" s="1014">
        <f t="shared" si="0"/>
        <v>5.0334728597209236E-2</v>
      </c>
      <c r="G5" s="1009"/>
      <c r="I5" s="1830">
        <f>SUMIF(Prop2021_DUOSTariffs!$D$8:$D$39,'TBL ICC CAC'!$A5,Prop2021_DUOSTariffs!$DO$8:$DO$39)-IF('&gt;&gt;SCS prices'!$B$2="Confidential",IFERROR(SUM(Prop2021_DUOSTariffs!DO8:DO8),0),IF('&gt;&gt;SCS prices'!$B$2="Public",IFERROR(SUM(SUM(Prop2021_DUOSTariffs!#REF!)),0),0))</f>
        <v>28975724.752629802</v>
      </c>
      <c r="J5" s="1830">
        <f>SUMIF(Prop2021_JSTariffs!$D$8:$D$39,'TBL ICC CAC'!$A5,Prop2021_JSTariffs!$DO$8:$DO$39)-IF('&gt;&gt;SCS prices'!$B$2="Confidential",IFERROR(SUM(Prop2021_JSTariffs!DO8:DO8),0),IF('&gt;&gt;SCS prices'!$B$2="Public",IFERROR(SUM(SUM(Prop2021_JSTariffs!#REF!)),0),0))</f>
        <v>2268114.3034971929</v>
      </c>
      <c r="K5" s="1830">
        <f>SUMIF(Prop2021_TUOSTariffs!$D$8:$D$39,'TBL ICC CAC'!$A5,Prop2021_TUOSTariffs!$DO$8:$DO$39)-IF('&gt;&gt;SCS prices'!$B$2="Confidential",IFERROR(SUM(Prop2021_TUOSTariffs!DO8:DO8),0),IF('&gt;&gt;SCS prices'!$B$2="Public",IFERROR(SUM(SUM(Prop2021_TUOSTariffs!#REF!)),0),0))</f>
        <v>27715294.907072302</v>
      </c>
      <c r="L5" s="1832">
        <f>I5+J5+K5</f>
        <v>58959133.963199295</v>
      </c>
      <c r="M5" s="1829"/>
      <c r="N5" s="1831">
        <f>SUMIF(Prop2021_DUOSTariffs!$D$8:$D$39,'TBL ICC CAC'!$A5,Prop2021_DUOSTariffs!$EQ$8:$EQ$39)-IF('&gt;&gt;SCS prices'!$B$2="Confidential",IFERROR(SUM(Prop2021_DUOSTariffs!EQ8:EQ8),0),IF('&gt;&gt;SCS prices'!$B$2="Public",IFERROR(SUM(SUM(Prop2021_DUOSTariffs!#REF!)),0),0))</f>
        <v>29222376.806974191</v>
      </c>
      <c r="O5" s="1831">
        <f>SUMIF(Prop2021_JSTariffs!$D$8:$D$39,'TBL ICC CAC'!$A5,Prop2021_JSTariffs!$EQ$8:$EQ$39)-IF('&gt;&gt;SCS prices'!$B$2="Confidential",IFERROR(SUM(Prop2021_JSTariffs!EQ8:EQ8),0),IF('&gt;&gt;SCS prices'!$B$2="Public",IFERROR(SUM(SUM(Prop2021_JSTariffs!#REF!)),0),0))</f>
        <v>2452458.2924038721</v>
      </c>
      <c r="P5" s="1831">
        <f>SUMIF(Prop2021_TUOSTariffs!$D$8:$D$39,'TBL ICC CAC'!$A5,Prop2021_TUOSTariffs!$EQ$8:$EQ$39)-IF('&gt;&gt;SCS prices'!$B$2="Confidential",IFERROR(SUM(Prop2021_TUOSTariffs!EQ8:EQ8),0),IF('&gt;&gt;SCS prices'!$B$2="Public",IFERROR(SUM(SUM(Prop2021_TUOSTariffs!#REF!)),0),0))</f>
        <v>24458826.254410621</v>
      </c>
      <c r="Q5" s="1832">
        <f>N5+O5+P5</f>
        <v>56133661.353788689</v>
      </c>
    </row>
    <row r="6" spans="1:17" ht="15" customHeight="1">
      <c r="A6" s="1013" t="s">
        <v>131</v>
      </c>
      <c r="B6" s="1013" t="s">
        <v>1072</v>
      </c>
      <c r="C6" s="1014">
        <f t="shared" si="0"/>
        <v>-5.9907393632466846E-3</v>
      </c>
      <c r="D6" s="1014">
        <f t="shared" si="0"/>
        <v>-7.1363498355503471E-2</v>
      </c>
      <c r="E6" s="1014">
        <f t="shared" si="0"/>
        <v>8.0170526895718519E-2</v>
      </c>
      <c r="F6" s="1014">
        <f t="shared" si="0"/>
        <v>1.2124715426082063E-2</v>
      </c>
      <c r="G6" s="1009"/>
      <c r="I6" s="1830">
        <f>SUMIF(Prop2021_DUOSTariffs!$D$8:$D$39,'TBL ICC CAC'!$A6,Prop2021_DUOSTariffs!$DO$8:$DO$39)-IF('&gt;&gt;SCS prices'!$B$2="Confidential",IFERROR(SUM(Prop2021_DUOSTariffs!DO9:DO13),0),IF('&gt;&gt;SCS prices'!$B$2="Public",IFERROR(SUM(SUM(Prop2021_DUOSTariffs!#REF!)),0),0))</f>
        <v>104257291.18951607</v>
      </c>
      <c r="J6" s="1830">
        <f>SUMIF(Prop2021_JSTariffs!$D$8:$D$39,'TBL ICC CAC'!$A6,Prop2021_JSTariffs!$DO$8:$DO$39)-IF('&gt;&gt;SCS prices'!$B$2="Confidential",IFERROR(SUM(Prop2021_JSTariffs!DO9:DO13),0),IF('&gt;&gt;SCS prices'!$B$2="Public",IFERROR(SUM(SUM(Prop2021_JSTariffs!#REF!)),0),0))</f>
        <v>11488370.234847279</v>
      </c>
      <c r="K6" s="1830">
        <f>SUMIF(Prop2021_TUOSTariffs!$D$8:$D$39,'TBL ICC CAC'!$A6,Prop2021_TUOSTariffs!$DO$8:$DO$39)-IF('&gt;&gt;SCS prices'!$B$2="Confidential",IFERROR(SUM(Prop2021_TUOSTariffs!DO9:DO13),0),IF('&gt;&gt;SCS prices'!$B$2="Public",IFERROR(SUM(SUM(Prop2021_TUOSTariffs!#REF!)),0),0))</f>
        <v>46557379.69780577</v>
      </c>
      <c r="L6" s="1832">
        <f>I6+J6+K6</f>
        <v>162303041.12216911</v>
      </c>
      <c r="M6" s="1829"/>
      <c r="N6" s="1831">
        <f>SUMIF(Prop2021_DUOSTariffs!$D$8:$D$39,'TBL ICC CAC'!$A6,Prop2021_DUOSTariffs!$EQ$8:$EQ$39)-IF('&gt;&gt;SCS prices'!$B$2="Confidential",IFERROR(SUM(Prop2021_DUOSTariffs!EQ9:EQ13),0),IF('&gt;&gt;SCS prices'!$B$2="Public",IFERROR(SUM(SUM(Prop2021_DUOSTariffs!#REF!)),0),0))</f>
        <v>104885633.68386507</v>
      </c>
      <c r="O6" s="1831">
        <f>SUMIF(Prop2021_JSTariffs!$D$8:$D$39,'TBL ICC CAC'!$A6,Prop2021_JSTariffs!$EQ$8:$EQ$39)-IF('&gt;&gt;SCS prices'!$B$2="Confidential",IFERROR(SUM(Prop2021_JSTariffs!EQ9:EQ13),0),IF('&gt;&gt;SCS prices'!$B$2="Public",IFERROR(SUM(SUM(Prop2021_JSTariffs!#REF!)),0),0))</f>
        <v>12371224.062916808</v>
      </c>
      <c r="P6" s="1831">
        <f>SUMIF(Prop2021_TUOSTariffs!$D$8:$D$39,'TBL ICC CAC'!$A6,Prop2021_TUOSTariffs!$EQ$8:$EQ$39)-IF('&gt;&gt;SCS prices'!$B$2="Confidential",IFERROR(SUM(Prop2021_TUOSTariffs!EQ9:EQ13),0),IF('&gt;&gt;SCS prices'!$B$2="Public",IFERROR(SUM(SUM(Prop2021_TUOSTariffs!#REF!)),0),0))</f>
        <v>43101879.322338238</v>
      </c>
      <c r="Q6" s="1832">
        <f>N6+O6+P6</f>
        <v>160358737.06912011</v>
      </c>
    </row>
    <row r="7" spans="1:17" ht="24" customHeight="1">
      <c r="A7" s="2056" t="s">
        <v>1402</v>
      </c>
      <c r="B7" s="2056"/>
      <c r="C7" s="2056"/>
      <c r="D7" s="2056"/>
      <c r="E7" s="2056"/>
      <c r="F7" s="2056"/>
      <c r="G7" s="1009"/>
    </row>
    <row r="8" spans="1:17">
      <c r="A8" s="1009"/>
      <c r="B8" s="1009"/>
      <c r="C8" s="1009"/>
      <c r="D8" s="1009"/>
      <c r="E8" s="1009"/>
      <c r="F8" s="1009"/>
      <c r="G8" s="1009"/>
    </row>
    <row r="9" spans="1:17">
      <c r="A9" s="1009"/>
      <c r="B9" s="1009"/>
      <c r="C9" s="1009"/>
      <c r="D9" s="1009"/>
      <c r="E9" s="1009"/>
      <c r="F9" s="1009"/>
      <c r="G9" s="1009"/>
    </row>
  </sheetData>
  <mergeCells count="1">
    <mergeCell ref="A7:F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A84A7-77C7-4716-8E15-865096EF5A66}">
  <sheetPr>
    <tabColor rgb="FFFFC000"/>
  </sheetPr>
  <dimension ref="A1:L56"/>
  <sheetViews>
    <sheetView zoomScaleNormal="100" workbookViewId="0"/>
  </sheetViews>
  <sheetFormatPr defaultColWidth="9.109375" defaultRowHeight="11.4"/>
  <cols>
    <col min="1" max="1" width="40.6640625" style="1458" customWidth="1"/>
    <col min="2" max="6" width="16.6640625" style="1458" customWidth="1"/>
    <col min="7" max="8" width="9.109375" style="1458"/>
    <col min="9" max="11" width="16.6640625" style="1458" customWidth="1"/>
    <col min="12" max="16384" width="9.109375" style="1458"/>
  </cols>
  <sheetData>
    <row r="1" spans="1:9">
      <c r="A1" s="1456"/>
      <c r="B1" s="1456"/>
      <c r="C1" s="1456"/>
      <c r="D1" s="1456"/>
      <c r="E1" s="1456"/>
      <c r="F1" s="1456"/>
      <c r="G1" s="1456"/>
      <c r="H1" s="1456"/>
    </row>
    <row r="2" spans="1:9" s="1461" customFormat="1" ht="12">
      <c r="A2" s="1459" t="s">
        <v>111</v>
      </c>
      <c r="B2" s="1459"/>
      <c r="C2" s="1459"/>
      <c r="D2" s="1459"/>
      <c r="E2" s="1459"/>
      <c r="F2" s="1459"/>
      <c r="G2" s="1459"/>
      <c r="H2" s="1459"/>
      <c r="I2" s="1460"/>
    </row>
    <row r="3" spans="1:9" ht="12">
      <c r="A3" s="1459" t="s">
        <v>1393</v>
      </c>
      <c r="B3" s="1456"/>
      <c r="C3" s="1456"/>
      <c r="D3" s="1456"/>
      <c r="E3" s="1456"/>
      <c r="F3" s="1456"/>
      <c r="G3" s="1456"/>
      <c r="H3" s="1456"/>
    </row>
    <row r="4" spans="1:9">
      <c r="A4" s="1456"/>
      <c r="B4" s="1456"/>
      <c r="C4" s="1456"/>
      <c r="D4" s="1456"/>
      <c r="E4" s="1456"/>
      <c r="F4" s="1456"/>
      <c r="G4" s="1456"/>
      <c r="H4" s="1456"/>
    </row>
    <row r="5" spans="1:9" ht="24">
      <c r="B5" s="1462" t="s">
        <v>1286</v>
      </c>
      <c r="C5" s="1462" t="s">
        <v>1287</v>
      </c>
      <c r="D5" s="1462" t="s">
        <v>1096</v>
      </c>
      <c r="F5" s="1462" t="s">
        <v>1288</v>
      </c>
      <c r="G5" s="1463"/>
      <c r="H5" s="1456"/>
    </row>
    <row r="6" spans="1:9">
      <c r="A6" s="1456"/>
      <c r="B6" s="1464">
        <f>'2021_DUOSRevCap'!$D$41</f>
        <v>1213716987.62485</v>
      </c>
      <c r="C6" s="1464">
        <f>'2021_DUOSRevCap'!$E$39</f>
        <v>1198719278.7952065</v>
      </c>
      <c r="D6" s="1465">
        <f>C6/B6-1</f>
        <v>-1.2356841819436748E-2</v>
      </c>
      <c r="E6" s="1456"/>
      <c r="F6" s="1465">
        <f>D6+0.025</f>
        <v>1.2643158180563253E-2</v>
      </c>
      <c r="G6" s="1456"/>
      <c r="H6" s="1456"/>
    </row>
    <row r="7" spans="1:9">
      <c r="A7" s="1456"/>
      <c r="B7" s="1456"/>
      <c r="C7" s="1456"/>
      <c r="D7" s="1456"/>
      <c r="E7" s="1456"/>
      <c r="F7" s="1456"/>
      <c r="G7" s="1456"/>
      <c r="H7" s="1456"/>
    </row>
    <row r="8" spans="1:9" ht="36">
      <c r="A8" s="1466" t="s">
        <v>1118</v>
      </c>
      <c r="B8" s="1462" t="s">
        <v>1097</v>
      </c>
      <c r="C8" s="1462" t="s">
        <v>1289</v>
      </c>
      <c r="D8" s="1462" t="s">
        <v>1290</v>
      </c>
      <c r="E8" s="1462" t="s">
        <v>1098</v>
      </c>
      <c r="F8" s="1462" t="s">
        <v>1291</v>
      </c>
      <c r="G8" s="1463"/>
      <c r="H8" s="1456"/>
    </row>
    <row r="9" spans="1:9">
      <c r="A9" s="1467" t="s">
        <v>114</v>
      </c>
      <c r="B9" s="1467" t="s">
        <v>1292</v>
      </c>
      <c r="C9" s="1468">
        <f t="shared" ref="C9:C14" si="0">$D$6</f>
        <v>-1.2356841819436748E-2</v>
      </c>
      <c r="D9" s="1469">
        <v>136461668.68211865</v>
      </c>
      <c r="E9" s="1469">
        <v>136362166.16662887</v>
      </c>
      <c r="F9" s="1468">
        <f>E9/D9-1</f>
        <v>-7.291609171332647E-4</v>
      </c>
      <c r="G9" s="1456"/>
      <c r="H9" s="1456"/>
    </row>
    <row r="10" spans="1:9">
      <c r="A10" s="1467" t="s">
        <v>113</v>
      </c>
      <c r="B10" s="1467" t="s">
        <v>1292</v>
      </c>
      <c r="C10" s="1468">
        <f t="shared" si="0"/>
        <v>-1.2356841819436748E-2</v>
      </c>
      <c r="D10" s="1469">
        <v>49446401.526423462</v>
      </c>
      <c r="E10" s="1469">
        <v>49410347.142937519</v>
      </c>
      <c r="F10" s="1468">
        <f>E10/D10-1</f>
        <v>-7.2916091713315367E-4</v>
      </c>
      <c r="G10" s="1456"/>
      <c r="H10" s="1456"/>
    </row>
    <row r="11" spans="1:9">
      <c r="A11" s="1467" t="s">
        <v>1119</v>
      </c>
      <c r="B11" s="1467" t="s">
        <v>1292</v>
      </c>
      <c r="C11" s="1468">
        <f t="shared" si="0"/>
        <v>-1.2356841819436748E-2</v>
      </c>
      <c r="D11" s="1469">
        <v>77436867.89297995</v>
      </c>
      <c r="E11" s="1469">
        <v>77380403.955367178</v>
      </c>
      <c r="F11" s="1468">
        <f>E11/D11-1</f>
        <v>-7.291609171332647E-4</v>
      </c>
      <c r="G11" s="1456"/>
      <c r="H11" s="1456"/>
    </row>
    <row r="12" spans="1:9">
      <c r="A12" s="1467" t="s">
        <v>1192</v>
      </c>
      <c r="B12" s="1467" t="s">
        <v>1292</v>
      </c>
      <c r="C12" s="1468">
        <f t="shared" si="0"/>
        <v>-1.2356841819436748E-2</v>
      </c>
      <c r="D12" s="1469">
        <v>0</v>
      </c>
      <c r="E12" s="1469">
        <v>0</v>
      </c>
      <c r="F12" s="1468">
        <f>IFERROR(E12/D12-1,0)</f>
        <v>0</v>
      </c>
      <c r="G12" s="1456"/>
      <c r="H12" s="1456"/>
    </row>
    <row r="13" spans="1:9">
      <c r="A13" s="1467" t="s">
        <v>1191</v>
      </c>
      <c r="B13" s="1467" t="s">
        <v>1292</v>
      </c>
      <c r="C13" s="1468">
        <f t="shared" si="0"/>
        <v>-1.2356841819436748E-2</v>
      </c>
      <c r="D13" s="1469">
        <v>0</v>
      </c>
      <c r="E13" s="1469">
        <v>0</v>
      </c>
      <c r="F13" s="1468">
        <f>IFERROR(E13/D13-1,0)</f>
        <v>0</v>
      </c>
      <c r="G13" s="1456"/>
      <c r="H13" s="1456"/>
    </row>
    <row r="14" spans="1:9">
      <c r="A14" s="1467" t="s">
        <v>558</v>
      </c>
      <c r="B14" s="1467" t="s">
        <v>1292</v>
      </c>
      <c r="C14" s="1468">
        <f t="shared" si="0"/>
        <v>-1.2356841819436748E-2</v>
      </c>
      <c r="D14" s="1469">
        <v>31719.594499999999</v>
      </c>
      <c r="E14" s="1469">
        <v>31696.465811383285</v>
      </c>
      <c r="F14" s="1468">
        <f>E14/D14-1</f>
        <v>-7.291609171332647E-4</v>
      </c>
      <c r="G14" s="1456"/>
      <c r="H14" s="1456"/>
    </row>
    <row r="15" spans="1:9">
      <c r="A15" s="1456"/>
      <c r="B15" s="1456"/>
      <c r="C15" s="1470"/>
      <c r="D15" s="1471"/>
      <c r="E15" s="1471"/>
      <c r="F15" s="1470"/>
      <c r="G15" s="1456"/>
      <c r="H15" s="1456"/>
    </row>
    <row r="16" spans="1:9">
      <c r="A16" s="1456"/>
      <c r="B16" s="1456"/>
      <c r="C16" s="1456"/>
      <c r="D16" s="1456"/>
      <c r="E16" s="1456"/>
      <c r="F16" s="1456"/>
      <c r="G16" s="1456"/>
      <c r="H16" s="1456"/>
      <c r="I16" s="1472"/>
    </row>
    <row r="17" spans="1:12" ht="36">
      <c r="A17" s="1466" t="s">
        <v>1293</v>
      </c>
      <c r="B17" s="1462" t="s">
        <v>1097</v>
      </c>
      <c r="C17" s="1462" t="s">
        <v>1289</v>
      </c>
      <c r="D17" s="1462" t="s">
        <v>1290</v>
      </c>
      <c r="E17" s="1462" t="s">
        <v>1098</v>
      </c>
      <c r="F17" s="1462" t="s">
        <v>1291</v>
      </c>
      <c r="G17" s="1456"/>
      <c r="H17" s="1456"/>
      <c r="I17" s="1473"/>
      <c r="J17" s="1474"/>
      <c r="K17" s="1474"/>
      <c r="L17" s="1474"/>
    </row>
    <row r="18" spans="1:12">
      <c r="A18" s="1467" t="s">
        <v>1294</v>
      </c>
      <c r="B18" s="1467" t="s">
        <v>1099</v>
      </c>
      <c r="C18" s="1468">
        <f>$D$6+0.01</f>
        <v>-2.3568418194367478E-3</v>
      </c>
      <c r="D18" s="1469">
        <v>472440965.00011754</v>
      </c>
      <c r="E18" s="1469">
        <v>476800594.25817311</v>
      </c>
      <c r="F18" s="1468">
        <f t="shared" ref="F18:F26" si="1">E18/D18-1</f>
        <v>9.2278815365947064E-3</v>
      </c>
      <c r="G18" s="1456"/>
      <c r="H18" s="1456"/>
      <c r="I18" s="1475"/>
      <c r="J18" s="1475"/>
      <c r="K18" s="1476"/>
    </row>
    <row r="19" spans="1:12">
      <c r="A19" s="1467" t="s">
        <v>1295</v>
      </c>
      <c r="B19" s="1467" t="s">
        <v>1099</v>
      </c>
      <c r="C19" s="1468">
        <f>$D$6+0.01</f>
        <v>-2.3568418194367478E-3</v>
      </c>
      <c r="D19" s="1469">
        <v>36339366.806369677</v>
      </c>
      <c r="E19" s="1469">
        <v>36671410.860086516</v>
      </c>
      <c r="F19" s="1468">
        <f t="shared" si="1"/>
        <v>9.1373098349813997E-3</v>
      </c>
      <c r="G19" s="1456"/>
      <c r="H19" s="1456"/>
      <c r="I19" s="1475"/>
      <c r="J19" s="1475"/>
      <c r="K19" s="1476"/>
    </row>
    <row r="20" spans="1:12">
      <c r="A20" s="1467" t="s">
        <v>1100</v>
      </c>
      <c r="B20" s="1467" t="s">
        <v>1099</v>
      </c>
      <c r="C20" s="1468">
        <f>$D$6+0.01</f>
        <v>-2.3568418194367478E-3</v>
      </c>
      <c r="D20" s="1469">
        <v>50968032.662631586</v>
      </c>
      <c r="E20" s="1469">
        <v>51441650.948482849</v>
      </c>
      <c r="F20" s="1468">
        <f t="shared" si="1"/>
        <v>9.2924576662836156E-3</v>
      </c>
      <c r="G20" s="1456"/>
      <c r="H20" s="1456"/>
      <c r="I20" s="1475"/>
      <c r="J20" s="1475"/>
      <c r="K20" s="1476"/>
    </row>
    <row r="21" spans="1:12">
      <c r="A21" s="1467" t="s">
        <v>564</v>
      </c>
      <c r="B21" s="1467" t="s">
        <v>1101</v>
      </c>
      <c r="C21" s="1468">
        <f>$D$6+0.01</f>
        <v>-2.3568418194367478E-3</v>
      </c>
      <c r="D21" s="1469">
        <v>3237.6818361705509</v>
      </c>
      <c r="E21" s="1469">
        <v>3267.5587806079175</v>
      </c>
      <c r="F21" s="1468">
        <f t="shared" si="1"/>
        <v>9.2278815365947064E-3</v>
      </c>
      <c r="G21" s="1456"/>
      <c r="H21" s="1456"/>
      <c r="I21" s="1475"/>
      <c r="J21" s="1475"/>
      <c r="K21" s="1476"/>
    </row>
    <row r="22" spans="1:12">
      <c r="A22" s="1467" t="s">
        <v>560</v>
      </c>
      <c r="B22" s="1467" t="s">
        <v>1101</v>
      </c>
      <c r="C22" s="1468">
        <f>$D$6+0.01</f>
        <v>-2.3568418194367478E-3</v>
      </c>
      <c r="D22" s="1469">
        <v>26787.604293680313</v>
      </c>
      <c r="E22" s="1469">
        <v>27034.797132751577</v>
      </c>
      <c r="F22" s="1468">
        <f t="shared" si="1"/>
        <v>9.2278815365949285E-3</v>
      </c>
      <c r="G22" s="1456"/>
      <c r="H22" s="1456"/>
      <c r="I22" s="1475"/>
      <c r="J22" s="1475"/>
      <c r="K22" s="1476"/>
    </row>
    <row r="23" spans="1:12">
      <c r="A23" s="1467" t="s">
        <v>565</v>
      </c>
      <c r="B23" s="1467" t="s">
        <v>1102</v>
      </c>
      <c r="C23" s="1468">
        <f>$D$6</f>
        <v>-1.2356841819436748E-2</v>
      </c>
      <c r="D23" s="1469">
        <v>138564392.41926751</v>
      </c>
      <c r="E23" s="1469">
        <v>138463356.67980906</v>
      </c>
      <c r="F23" s="1468">
        <f t="shared" si="1"/>
        <v>-7.291609171332647E-4</v>
      </c>
      <c r="G23" s="1456"/>
      <c r="H23" s="1456"/>
    </row>
    <row r="24" spans="1:12">
      <c r="A24" s="1467" t="s">
        <v>561</v>
      </c>
      <c r="B24" s="1467" t="s">
        <v>1102</v>
      </c>
      <c r="C24" s="1468">
        <f>$D$6</f>
        <v>-1.2356841819436748E-2</v>
      </c>
      <c r="D24" s="1469">
        <v>27348560.313857913</v>
      </c>
      <c r="E24" s="1469">
        <v>27328618.812537186</v>
      </c>
      <c r="F24" s="1468">
        <f t="shared" si="1"/>
        <v>-7.291609171332647E-4</v>
      </c>
      <c r="G24" s="1456"/>
      <c r="H24" s="1456"/>
    </row>
    <row r="25" spans="1:12">
      <c r="A25" s="1467" t="s">
        <v>119</v>
      </c>
      <c r="B25" s="1467" t="s">
        <v>1103</v>
      </c>
      <c r="C25" s="1468">
        <f>$D$6-0.01</f>
        <v>-2.235684181943675E-2</v>
      </c>
      <c r="D25" s="1469">
        <v>82686.858297282073</v>
      </c>
      <c r="E25" s="1469">
        <v>81803.249713419718</v>
      </c>
      <c r="F25" s="1468">
        <f t="shared" si="1"/>
        <v>-1.0686203370861458E-2</v>
      </c>
      <c r="G25" s="1456"/>
      <c r="H25" s="1456"/>
    </row>
    <row r="26" spans="1:12">
      <c r="A26" s="1467" t="s">
        <v>562</v>
      </c>
      <c r="B26" s="1467" t="s">
        <v>1103</v>
      </c>
      <c r="C26" s="1468">
        <f>$D$6-0.01</f>
        <v>-2.235684181943675E-2</v>
      </c>
      <c r="D26" s="1469">
        <v>37112.181204453562</v>
      </c>
      <c r="E26" s="1469">
        <v>36715.59288856652</v>
      </c>
      <c r="F26" s="1468">
        <f t="shared" si="1"/>
        <v>-1.0686203370861125E-2</v>
      </c>
      <c r="G26" s="1456"/>
      <c r="H26" s="1456"/>
    </row>
    <row r="27" spans="1:12">
      <c r="A27" s="1456"/>
      <c r="B27" s="1456"/>
      <c r="C27" s="1470"/>
      <c r="D27" s="1471"/>
      <c r="E27" s="1471"/>
      <c r="F27" s="1470"/>
      <c r="G27" s="1456"/>
      <c r="H27" s="1456"/>
    </row>
    <row r="28" spans="1:12">
      <c r="A28" s="1456"/>
      <c r="B28" s="1456"/>
      <c r="C28" s="1456"/>
      <c r="D28" s="1456"/>
      <c r="E28" s="1456"/>
      <c r="F28" s="1456"/>
      <c r="G28" s="1456"/>
      <c r="H28" s="1456"/>
    </row>
    <row r="29" spans="1:12" ht="36">
      <c r="A29" s="1466" t="s">
        <v>1296</v>
      </c>
      <c r="B29" s="1462" t="s">
        <v>1104</v>
      </c>
      <c r="C29" s="1462" t="s">
        <v>1289</v>
      </c>
      <c r="D29" s="1462" t="s">
        <v>1105</v>
      </c>
      <c r="E29" s="1462" t="s">
        <v>1106</v>
      </c>
      <c r="F29" s="1462" t="s">
        <v>1107</v>
      </c>
      <c r="G29" s="1477"/>
      <c r="H29" s="1456"/>
    </row>
    <row r="30" spans="1:12" ht="15" customHeight="1">
      <c r="A30" s="1467" t="s">
        <v>1108</v>
      </c>
      <c r="B30" s="1467" t="s">
        <v>1109</v>
      </c>
      <c r="C30" s="1468">
        <f>$D$6+0.025</f>
        <v>1.2643158180563253E-2</v>
      </c>
      <c r="D30" s="1478">
        <v>0.43118819999999997</v>
      </c>
      <c r="E30" s="1478">
        <v>0.43490073040199995</v>
      </c>
      <c r="F30" s="1468">
        <f>E30/D30-1</f>
        <v>8.6100000000000065E-3</v>
      </c>
      <c r="G30" s="1457"/>
      <c r="H30" s="1456"/>
    </row>
    <row r="31" spans="1:12" ht="15" customHeight="1">
      <c r="A31" s="1467" t="s">
        <v>1110</v>
      </c>
      <c r="B31" s="1467" t="s">
        <v>1109</v>
      </c>
      <c r="C31" s="1468">
        <f t="shared" ref="C31:C42" si="2">$D$6+0.025</f>
        <v>1.2643158180563253E-2</v>
      </c>
      <c r="D31" s="1478">
        <v>0.1114955746679596</v>
      </c>
      <c r="E31" s="1478">
        <v>0.11245508907990419</v>
      </c>
      <c r="F31" s="1468">
        <f>E31/D31-1</f>
        <v>8.6058519793459354E-3</v>
      </c>
      <c r="G31" s="1456"/>
      <c r="H31" s="1456"/>
    </row>
    <row r="32" spans="1:12" ht="15" customHeight="1">
      <c r="A32" s="1467" t="s">
        <v>1111</v>
      </c>
      <c r="B32" s="1467" t="s">
        <v>1109</v>
      </c>
      <c r="C32" s="1468">
        <f t="shared" si="2"/>
        <v>1.2643158180563253E-2</v>
      </c>
      <c r="D32" s="1478">
        <v>4.4928000000000003E-2</v>
      </c>
      <c r="E32" s="1478">
        <v>4.6154534400000009E-2</v>
      </c>
      <c r="F32" s="1468">
        <f>E32/D32-1</f>
        <v>2.7300000000000102E-2</v>
      </c>
      <c r="G32" s="1456"/>
      <c r="H32" s="1456"/>
    </row>
    <row r="33" spans="1:8" ht="15" customHeight="1">
      <c r="A33" s="1467" t="s">
        <v>1297</v>
      </c>
      <c r="B33" s="1467" t="s">
        <v>1109</v>
      </c>
      <c r="C33" s="1468">
        <f t="shared" si="2"/>
        <v>1.2643158180563253E-2</v>
      </c>
      <c r="D33" s="1478">
        <v>5.1124240143534699E-2</v>
      </c>
      <c r="E33" s="1478">
        <v>5.3443849479180357E-2</v>
      </c>
      <c r="F33" s="1468">
        <f>E33/D33-1</f>
        <v>4.5372006099908768E-2</v>
      </c>
      <c r="G33" s="1456"/>
      <c r="H33" s="1456"/>
    </row>
    <row r="34" spans="1:8">
      <c r="A34" s="1467"/>
      <c r="B34" s="1479"/>
      <c r="C34" s="1468">
        <f t="shared" si="2"/>
        <v>1.2643158180563253E-2</v>
      </c>
      <c r="D34" s="1479"/>
      <c r="E34" s="1480" t="s">
        <v>1298</v>
      </c>
      <c r="F34" s="1468">
        <f>AVERAGE(F30:F33)</f>
        <v>2.2471964519813703E-2</v>
      </c>
      <c r="G34" s="1456"/>
      <c r="H34" s="1456"/>
    </row>
    <row r="35" spans="1:8" ht="15" customHeight="1">
      <c r="A35" s="1467" t="s">
        <v>1112</v>
      </c>
      <c r="B35" s="1467" t="s">
        <v>1109</v>
      </c>
      <c r="C35" s="1468">
        <f t="shared" si="2"/>
        <v>1.2643158180563253E-2</v>
      </c>
      <c r="D35" s="1478">
        <v>0.48547079999999998</v>
      </c>
      <c r="E35" s="1478">
        <v>0.489650703588</v>
      </c>
      <c r="F35" s="1468">
        <f>E35/D35-1</f>
        <v>8.6100000000000065E-3</v>
      </c>
      <c r="G35" s="1456"/>
      <c r="H35" s="1456"/>
    </row>
    <row r="36" spans="1:8" ht="15" customHeight="1">
      <c r="A36" s="1467" t="s">
        <v>1113</v>
      </c>
      <c r="B36" s="1467" t="s">
        <v>1109</v>
      </c>
      <c r="C36" s="1468">
        <f t="shared" si="2"/>
        <v>1.2643158180563253E-2</v>
      </c>
      <c r="D36" s="1478">
        <v>7.7972115000000009E-2</v>
      </c>
      <c r="E36" s="1478">
        <v>8.0311278450000009E-2</v>
      </c>
      <c r="F36" s="1468">
        <f>E36/D36-1</f>
        <v>3.0000000000000027E-2</v>
      </c>
      <c r="G36" s="1456"/>
      <c r="H36" s="1456"/>
    </row>
    <row r="37" spans="1:8" ht="15" customHeight="1">
      <c r="A37" s="1467" t="s">
        <v>1114</v>
      </c>
      <c r="B37" s="1467" t="s">
        <v>1109</v>
      </c>
      <c r="C37" s="1468">
        <f t="shared" si="2"/>
        <v>1.2643158180563253E-2</v>
      </c>
      <c r="D37" s="1478">
        <v>5.0039090734501357E-2</v>
      </c>
      <c r="E37" s="1478">
        <v>5.0980575726268199E-2</v>
      </c>
      <c r="F37" s="1468">
        <f>E37/D37-1</f>
        <v>1.8814989999762277E-2</v>
      </c>
      <c r="G37" s="1456"/>
      <c r="H37" s="1456"/>
    </row>
    <row r="38" spans="1:8">
      <c r="A38" s="1479"/>
      <c r="B38" s="1479"/>
      <c r="C38" s="1468">
        <f t="shared" si="2"/>
        <v>1.2643158180563253E-2</v>
      </c>
      <c r="D38" s="1479"/>
      <c r="E38" s="1480" t="s">
        <v>1298</v>
      </c>
      <c r="F38" s="1481">
        <f>AVERAGE(F35:F37)</f>
        <v>1.9141663333254105E-2</v>
      </c>
      <c r="G38" s="1456"/>
      <c r="H38" s="1456"/>
    </row>
    <row r="39" spans="1:8" ht="15" customHeight="1">
      <c r="A39" s="1467" t="s">
        <v>1115</v>
      </c>
      <c r="B39" s="1467" t="s">
        <v>1109</v>
      </c>
      <c r="C39" s="1468">
        <f t="shared" si="2"/>
        <v>1.2643158180563253E-2</v>
      </c>
      <c r="D39" s="1478">
        <v>0.45679320000000001</v>
      </c>
      <c r="E39" s="1478">
        <v>0.460726189452</v>
      </c>
      <c r="F39" s="1468">
        <f>E39/D39-1</f>
        <v>8.6100000000000065E-3</v>
      </c>
      <c r="G39" s="1456"/>
      <c r="H39" s="1456"/>
    </row>
    <row r="40" spans="1:8" ht="15" customHeight="1">
      <c r="A40" s="1467" t="s">
        <v>1116</v>
      </c>
      <c r="B40" s="1467" t="s">
        <v>1109</v>
      </c>
      <c r="C40" s="1468">
        <f t="shared" si="2"/>
        <v>1.2643158180563253E-2</v>
      </c>
      <c r="D40" s="1478">
        <v>6.4816666666666665</v>
      </c>
      <c r="E40" s="1478">
        <v>6.5374469305794607</v>
      </c>
      <c r="F40" s="1468">
        <f>E40/D40-1</f>
        <v>8.6058519793459354E-3</v>
      </c>
      <c r="G40" s="1456"/>
      <c r="H40" s="1456"/>
    </row>
    <row r="41" spans="1:8" ht="15" customHeight="1">
      <c r="A41" s="1467" t="s">
        <v>1117</v>
      </c>
      <c r="B41" s="1467" t="s">
        <v>1109</v>
      </c>
      <c r="C41" s="1468">
        <f t="shared" si="2"/>
        <v>1.2643158180563253E-2</v>
      </c>
      <c r="D41" s="1478">
        <v>3.4368932900609453E-2</v>
      </c>
      <c r="E41" s="1478">
        <v>3.5516341194784543E-2</v>
      </c>
      <c r="F41" s="1468">
        <f>E41/D41-1</f>
        <v>3.3385042750476046E-2</v>
      </c>
      <c r="G41" s="1456"/>
      <c r="H41" s="1456"/>
    </row>
    <row r="42" spans="1:8">
      <c r="A42" s="1479"/>
      <c r="B42" s="1479"/>
      <c r="C42" s="1468">
        <f t="shared" si="2"/>
        <v>1.2643158180563253E-2</v>
      </c>
      <c r="D42" s="1479"/>
      <c r="E42" s="1480" t="s">
        <v>1298</v>
      </c>
      <c r="F42" s="1481">
        <f>AVERAGE(F39:F41)</f>
        <v>1.6866964909940663E-2</v>
      </c>
      <c r="G42" s="1456"/>
      <c r="H42" s="1456"/>
    </row>
    <row r="43" spans="1:8">
      <c r="A43" s="1456"/>
      <c r="B43" s="1456"/>
      <c r="C43" s="1470"/>
      <c r="D43" s="1456"/>
      <c r="E43" s="1456"/>
      <c r="F43" s="1470"/>
      <c r="G43" s="1456"/>
      <c r="H43" s="1456"/>
    </row>
    <row r="44" spans="1:8">
      <c r="A44" s="1456"/>
      <c r="B44" s="1456"/>
      <c r="C44" s="1470"/>
      <c r="D44" s="1456"/>
      <c r="E44" s="1456"/>
      <c r="F44" s="1470"/>
      <c r="G44" s="1456"/>
      <c r="H44" s="1456"/>
    </row>
    <row r="45" spans="1:8" ht="24">
      <c r="A45" s="1466" t="s">
        <v>1118</v>
      </c>
      <c r="B45" s="2057" t="s">
        <v>1299</v>
      </c>
      <c r="C45" s="2057"/>
      <c r="D45" s="1462" t="s">
        <v>1300</v>
      </c>
      <c r="E45" s="1462" t="s">
        <v>1105</v>
      </c>
      <c r="F45" s="1462" t="s">
        <v>1106</v>
      </c>
      <c r="G45" s="1456"/>
      <c r="H45" s="1456"/>
    </row>
    <row r="46" spans="1:8" ht="15" customHeight="1">
      <c r="A46" s="1467" t="s">
        <v>1301</v>
      </c>
      <c r="B46" s="1482"/>
      <c r="C46" s="1467"/>
      <c r="D46" s="1467"/>
      <c r="E46" s="1700">
        <v>9.1921026240000021</v>
      </c>
      <c r="F46" s="1700">
        <v>9.7257597986230646</v>
      </c>
      <c r="G46" s="1456"/>
      <c r="H46" s="1456"/>
    </row>
    <row r="47" spans="1:8" ht="15" customHeight="1">
      <c r="A47" s="1467" t="s">
        <v>1302</v>
      </c>
      <c r="B47" s="2058" t="s">
        <v>1303</v>
      </c>
      <c r="C47" s="2058"/>
      <c r="D47" s="1468"/>
      <c r="E47" s="1700">
        <v>1.8384205248000005</v>
      </c>
      <c r="F47" s="1700">
        <v>1.945151959724613</v>
      </c>
      <c r="G47" s="1456"/>
      <c r="H47" s="1456"/>
    </row>
    <row r="48" spans="1:8" ht="15.75" customHeight="1">
      <c r="A48" s="1467" t="s">
        <v>1304</v>
      </c>
      <c r="B48" s="1482"/>
      <c r="C48" s="1467"/>
      <c r="D48" s="1468">
        <v>0.3</v>
      </c>
      <c r="E48" s="1468">
        <v>0.2</v>
      </c>
      <c r="F48" s="1468">
        <f>F47/F46</f>
        <v>0.2</v>
      </c>
      <c r="G48" s="1456"/>
      <c r="H48" s="1456"/>
    </row>
    <row r="49" spans="1:8">
      <c r="A49" s="1479"/>
      <c r="B49" s="1483"/>
      <c r="C49" s="1479"/>
      <c r="D49" s="1481"/>
      <c r="E49" s="1481"/>
      <c r="F49" s="1481"/>
      <c r="G49" s="1456"/>
      <c r="H49" s="1456"/>
    </row>
    <row r="50" spans="1:8" ht="15" customHeight="1">
      <c r="A50" s="1479"/>
      <c r="B50" s="1483"/>
      <c r="C50" s="1479"/>
      <c r="D50" s="1481"/>
      <c r="E50" s="1481"/>
      <c r="F50" s="1481"/>
      <c r="G50" s="1456"/>
      <c r="H50" s="1456"/>
    </row>
    <row r="51" spans="1:8" ht="15" customHeight="1">
      <c r="A51" s="1479"/>
      <c r="B51" s="1483"/>
      <c r="C51" s="1479"/>
      <c r="D51" s="1481"/>
      <c r="E51" s="1481"/>
      <c r="F51" s="1481"/>
      <c r="G51" s="1456"/>
      <c r="H51" s="1456"/>
    </row>
    <row r="52" spans="1:8" ht="15" customHeight="1">
      <c r="A52" s="1479"/>
      <c r="B52" s="1483"/>
      <c r="C52" s="1479"/>
      <c r="D52" s="1481"/>
      <c r="E52" s="1481"/>
      <c r="F52" s="1481"/>
      <c r="G52" s="1456"/>
      <c r="H52" s="1456"/>
    </row>
    <row r="53" spans="1:8">
      <c r="A53" s="1479"/>
      <c r="B53" s="1483"/>
      <c r="C53" s="1479"/>
      <c r="D53" s="1481"/>
      <c r="E53" s="1481"/>
      <c r="F53" s="1481"/>
      <c r="G53" s="1456"/>
      <c r="H53" s="1456"/>
    </row>
    <row r="54" spans="1:8" ht="15" customHeight="1">
      <c r="A54" s="1479"/>
      <c r="B54" s="1483"/>
      <c r="C54" s="1479"/>
      <c r="D54" s="1481"/>
      <c r="E54" s="1481"/>
      <c r="F54" s="1481"/>
      <c r="G54" s="1456"/>
      <c r="H54" s="1456"/>
    </row>
    <row r="55" spans="1:8" ht="15" customHeight="1">
      <c r="A55" s="1479"/>
      <c r="B55" s="1483"/>
      <c r="C55" s="1479"/>
      <c r="D55" s="1481"/>
      <c r="E55" s="1481"/>
      <c r="F55" s="1481"/>
      <c r="G55" s="1456"/>
      <c r="H55" s="1456"/>
    </row>
    <row r="56" spans="1:8" ht="15" customHeight="1">
      <c r="A56" s="1479"/>
      <c r="B56" s="1483"/>
      <c r="C56" s="1479"/>
      <c r="D56" s="1481"/>
      <c r="E56" s="1481"/>
      <c r="F56" s="1481"/>
      <c r="G56" s="1456"/>
      <c r="H56" s="1456"/>
    </row>
  </sheetData>
  <mergeCells count="2">
    <mergeCell ref="B45:C45"/>
    <mergeCell ref="B47:C4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271"/>
  <sheetViews>
    <sheetView workbookViewId="0">
      <selection sqref="A1:J1"/>
    </sheetView>
  </sheetViews>
  <sheetFormatPr defaultRowHeight="13.2"/>
  <cols>
    <col min="1" max="1" width="6.44140625" bestFit="1" customWidth="1"/>
    <col min="2" max="2" width="9.6640625" customWidth="1"/>
    <col min="4" max="4" width="9.6640625" customWidth="1"/>
    <col min="5" max="6" width="10" customWidth="1"/>
    <col min="7" max="7" width="10.109375" bestFit="1" customWidth="1"/>
    <col min="8" max="8" width="10.5546875" customWidth="1"/>
    <col min="9" max="9" width="8" customWidth="1"/>
    <col min="10" max="10" width="1.44140625" hidden="1" customWidth="1"/>
    <col min="15" max="15" width="19.109375" customWidth="1"/>
  </cols>
  <sheetData>
    <row r="1" spans="1:17" ht="24.6" customHeight="1" thickBot="1">
      <c r="A1" s="1949" t="s">
        <v>99</v>
      </c>
      <c r="B1" s="1950"/>
      <c r="C1" s="1950"/>
      <c r="D1" s="1950"/>
      <c r="E1" s="1950"/>
      <c r="F1" s="1950"/>
      <c r="G1" s="1950"/>
      <c r="H1" s="1950"/>
      <c r="I1" s="1950"/>
      <c r="J1" s="1951"/>
      <c r="K1" s="2022" t="s">
        <v>1216</v>
      </c>
      <c r="L1" s="2022"/>
      <c r="M1" s="2022"/>
      <c r="N1" s="2022"/>
      <c r="O1" s="2023"/>
    </row>
    <row r="2" spans="1:17" ht="13.8" thickBot="1">
      <c r="A2" s="1952"/>
      <c r="B2" s="1953"/>
      <c r="C2" s="1953"/>
      <c r="D2" s="1953"/>
      <c r="E2" s="1953"/>
      <c r="F2" s="1953"/>
      <c r="G2" s="1953"/>
      <c r="H2" s="1953"/>
      <c r="I2" s="1953"/>
      <c r="J2" s="1953"/>
      <c r="K2" s="1953"/>
      <c r="L2" s="1953"/>
      <c r="M2" s="1953"/>
      <c r="N2" s="1953"/>
      <c r="O2" s="1954"/>
    </row>
    <row r="3" spans="1:17" ht="51.6" customHeight="1">
      <c r="A3" s="1302" t="s">
        <v>103</v>
      </c>
      <c r="B3" s="1303"/>
      <c r="C3" s="1304"/>
      <c r="D3" s="1304"/>
      <c r="E3" s="1304"/>
      <c r="F3" s="1304"/>
      <c r="G3" s="1304"/>
      <c r="H3" s="1304"/>
      <c r="I3" s="1305"/>
      <c r="J3" s="1306"/>
      <c r="K3" s="1320" t="s">
        <v>1202</v>
      </c>
      <c r="L3" s="1307"/>
      <c r="M3" s="1307"/>
      <c r="N3" s="1307"/>
      <c r="O3" s="1308"/>
    </row>
    <row r="4" spans="1:17" ht="39" customHeight="1">
      <c r="A4" s="1309" t="s">
        <v>1195</v>
      </c>
      <c r="B4" s="1310"/>
      <c r="C4" s="1311"/>
      <c r="D4" s="1311"/>
      <c r="E4" s="1311"/>
      <c r="F4" s="1311"/>
      <c r="G4" s="1311"/>
      <c r="H4" s="1311"/>
      <c r="I4" s="1312"/>
      <c r="J4" s="1313"/>
      <c r="K4" s="1321" t="s">
        <v>0</v>
      </c>
      <c r="L4" s="1314"/>
      <c r="M4" s="1314"/>
      <c r="N4" s="1314"/>
      <c r="O4" s="1313"/>
    </row>
    <row r="5" spans="1:17" ht="34.950000000000003" customHeight="1">
      <c r="A5" s="1315" t="s">
        <v>1196</v>
      </c>
      <c r="B5" s="1292"/>
      <c r="C5" s="1293"/>
      <c r="D5" s="1293"/>
      <c r="E5" s="1293"/>
      <c r="F5" s="1293"/>
      <c r="G5" s="1293"/>
      <c r="H5" s="1293"/>
      <c r="I5" s="1294"/>
      <c r="J5" s="1295"/>
      <c r="K5" s="1322" t="s">
        <v>1197</v>
      </c>
      <c r="L5" s="1296"/>
      <c r="M5" s="1296"/>
      <c r="N5" s="1296"/>
      <c r="O5" s="1295"/>
    </row>
    <row r="6" spans="1:17" ht="37.950000000000003" customHeight="1">
      <c r="A6" s="1316" t="s">
        <v>1198</v>
      </c>
      <c r="B6" s="1317"/>
      <c r="C6" s="1317"/>
      <c r="D6" s="1317"/>
      <c r="E6" s="1317"/>
      <c r="F6" s="1317"/>
      <c r="G6" s="1317"/>
      <c r="H6" s="1317"/>
      <c r="I6" s="1318"/>
      <c r="J6" s="1319"/>
      <c r="K6" s="1323" t="s">
        <v>1199</v>
      </c>
      <c r="L6" s="1317"/>
      <c r="M6" s="1317"/>
      <c r="N6" s="1317"/>
      <c r="O6" s="1319"/>
    </row>
    <row r="7" spans="1:17" ht="39.6" customHeight="1">
      <c r="A7" s="1324" t="s">
        <v>1200</v>
      </c>
      <c r="B7" s="1310"/>
      <c r="C7" s="1311"/>
      <c r="D7" s="1311"/>
      <c r="E7" s="1311"/>
      <c r="F7" s="1311"/>
      <c r="G7" s="1311"/>
      <c r="H7" s="1311"/>
      <c r="I7" s="1312"/>
      <c r="J7" s="1317"/>
      <c r="K7" s="1325" t="s">
        <v>1201</v>
      </c>
      <c r="L7" s="1314"/>
      <c r="M7" s="1314"/>
      <c r="N7" s="1314"/>
      <c r="O7" s="1313"/>
      <c r="Q7" s="2"/>
    </row>
    <row r="8" spans="1:17" ht="8.4" customHeight="1">
      <c r="A8" s="1297"/>
      <c r="B8" s="1298"/>
      <c r="C8" s="1299"/>
      <c r="D8" s="1299"/>
      <c r="E8" s="1299"/>
      <c r="F8" s="1299"/>
      <c r="G8" s="1299"/>
      <c r="H8" s="1299"/>
      <c r="I8" s="1299"/>
      <c r="J8" s="1291"/>
      <c r="K8" s="1291"/>
      <c r="L8" s="1291"/>
      <c r="M8" s="1291"/>
      <c r="N8" s="1291"/>
      <c r="O8" s="1290"/>
    </row>
    <row r="9" spans="1:17">
      <c r="A9" s="2011" t="s">
        <v>1</v>
      </c>
      <c r="B9" s="2027"/>
      <c r="C9" s="2028"/>
      <c r="D9" s="2028"/>
      <c r="E9" s="2028"/>
      <c r="F9" s="2028"/>
      <c r="G9" s="2028"/>
      <c r="H9" s="2028"/>
      <c r="I9" s="2028"/>
      <c r="J9" s="2028"/>
      <c r="K9" s="2028"/>
      <c r="L9" s="2028"/>
      <c r="M9" s="2028"/>
      <c r="N9" s="2028"/>
      <c r="O9" s="2029"/>
    </row>
    <row r="10" spans="1:17">
      <c r="A10" s="2011"/>
      <c r="B10" s="1993"/>
      <c r="C10" s="1972" t="s">
        <v>100</v>
      </c>
      <c r="D10" s="1973"/>
      <c r="E10" s="1973"/>
      <c r="F10" s="1973"/>
      <c r="G10" s="1973"/>
      <c r="H10" s="1973"/>
      <c r="I10" s="1973"/>
      <c r="J10" s="1973"/>
      <c r="K10" s="1973"/>
      <c r="L10" s="1973"/>
      <c r="M10" s="1973"/>
      <c r="N10" s="1973"/>
      <c r="O10" s="1974"/>
    </row>
    <row r="11" spans="1:17">
      <c r="A11" s="2011"/>
      <c r="B11" s="1989"/>
      <c r="C11" s="1975"/>
      <c r="D11" s="1976"/>
      <c r="E11" s="1976"/>
      <c r="F11" s="1976"/>
      <c r="G11" s="1976"/>
      <c r="H11" s="1976"/>
      <c r="I11" s="1976"/>
      <c r="J11" s="1976"/>
      <c r="K11" s="1976"/>
      <c r="L11" s="1976"/>
      <c r="M11" s="1976"/>
      <c r="N11" s="1976"/>
      <c r="O11" s="1977"/>
    </row>
    <row r="12" spans="1:17" ht="12.75" hidden="1" customHeight="1">
      <c r="A12" s="2011"/>
      <c r="B12" s="122"/>
      <c r="C12" s="112"/>
      <c r="D12" s="112"/>
      <c r="E12" s="112"/>
      <c r="F12" s="112"/>
      <c r="G12" s="112"/>
      <c r="H12" s="112"/>
      <c r="I12" s="112"/>
      <c r="J12" s="112"/>
      <c r="K12" s="112"/>
      <c r="L12" s="112"/>
      <c r="M12" s="112"/>
      <c r="N12" s="112"/>
      <c r="O12" s="116"/>
    </row>
    <row r="13" spans="1:17">
      <c r="A13" s="2011"/>
      <c r="B13" s="1988"/>
      <c r="C13" s="2019" t="s">
        <v>2</v>
      </c>
      <c r="D13" s="2020"/>
      <c r="E13" s="2020"/>
      <c r="F13" s="2020"/>
      <c r="G13" s="2020"/>
      <c r="H13" s="2020"/>
      <c r="I13" s="2020"/>
      <c r="J13" s="2020"/>
      <c r="K13" s="2020"/>
      <c r="L13" s="2020"/>
      <c r="M13" s="2020"/>
      <c r="N13" s="2020"/>
      <c r="O13" s="2021"/>
    </row>
    <row r="14" spans="1:17">
      <c r="A14" s="2011"/>
      <c r="B14" s="1989"/>
      <c r="C14" s="1975"/>
      <c r="D14" s="1976"/>
      <c r="E14" s="1976"/>
      <c r="F14" s="1976"/>
      <c r="G14" s="1976"/>
      <c r="H14" s="1976"/>
      <c r="I14" s="1976"/>
      <c r="J14" s="1976"/>
      <c r="K14" s="1976"/>
      <c r="L14" s="1976"/>
      <c r="M14" s="1976"/>
      <c r="N14" s="1976"/>
      <c r="O14" s="1977"/>
    </row>
    <row r="15" spans="1:17" ht="12.75" hidden="1" customHeight="1">
      <c r="A15" s="2011"/>
      <c r="B15" s="122"/>
      <c r="C15" s="112"/>
      <c r="D15" s="112"/>
      <c r="E15" s="112"/>
      <c r="F15" s="112"/>
      <c r="G15" s="112"/>
      <c r="H15" s="112"/>
      <c r="I15" s="112"/>
      <c r="J15" s="112"/>
      <c r="K15" s="112"/>
      <c r="L15" s="112"/>
      <c r="M15" s="112"/>
      <c r="N15" s="112"/>
      <c r="O15" s="116"/>
    </row>
    <row r="16" spans="1:17">
      <c r="A16" s="2011"/>
      <c r="B16" s="1988"/>
      <c r="C16" s="2019" t="s">
        <v>3</v>
      </c>
      <c r="D16" s="2020"/>
      <c r="E16" s="2020"/>
      <c r="F16" s="2020"/>
      <c r="G16" s="2020"/>
      <c r="H16" s="2020"/>
      <c r="I16" s="2020"/>
      <c r="J16" s="2020"/>
      <c r="K16" s="2020"/>
      <c r="L16" s="2020"/>
      <c r="M16" s="2020"/>
      <c r="N16" s="2020"/>
      <c r="O16" s="2021"/>
    </row>
    <row r="17" spans="1:15">
      <c r="A17" s="2011"/>
      <c r="B17" s="1989"/>
      <c r="C17" s="1975"/>
      <c r="D17" s="1976"/>
      <c r="E17" s="1976"/>
      <c r="F17" s="1976"/>
      <c r="G17" s="1976"/>
      <c r="H17" s="1976"/>
      <c r="I17" s="1976"/>
      <c r="J17" s="1976"/>
      <c r="K17" s="1976"/>
      <c r="L17" s="1976"/>
      <c r="M17" s="1976"/>
      <c r="N17" s="1976"/>
      <c r="O17" s="1977"/>
    </row>
    <row r="18" spans="1:15" ht="12.75" hidden="1" customHeight="1">
      <c r="A18" s="2011"/>
      <c r="B18" s="122"/>
      <c r="C18" s="112"/>
      <c r="D18" s="112"/>
      <c r="E18" s="112"/>
      <c r="F18" s="112"/>
      <c r="G18" s="112"/>
      <c r="H18" s="112"/>
      <c r="I18" s="112"/>
      <c r="J18" s="112"/>
      <c r="K18" s="112"/>
      <c r="L18" s="112"/>
      <c r="M18" s="112"/>
      <c r="N18" s="112"/>
      <c r="O18" s="116"/>
    </row>
    <row r="19" spans="1:15" ht="12.75" customHeight="1">
      <c r="A19" s="2011"/>
      <c r="B19" s="1988"/>
      <c r="C19" s="2018" t="s">
        <v>570</v>
      </c>
      <c r="D19" s="1944"/>
      <c r="E19" s="1944"/>
      <c r="F19" s="1944"/>
      <c r="G19" s="1944"/>
      <c r="H19" s="1944"/>
      <c r="I19" s="1944"/>
      <c r="J19" s="1944"/>
      <c r="K19" s="1944"/>
      <c r="L19" s="1944"/>
      <c r="M19" s="1944"/>
      <c r="N19" s="1944"/>
      <c r="O19" s="1945"/>
    </row>
    <row r="20" spans="1:15" ht="12.75" customHeight="1">
      <c r="A20" s="2011"/>
      <c r="B20" s="1989"/>
      <c r="C20" s="2000"/>
      <c r="D20" s="2001"/>
      <c r="E20" s="2001"/>
      <c r="F20" s="2001"/>
      <c r="G20" s="2001"/>
      <c r="H20" s="2001"/>
      <c r="I20" s="2001"/>
      <c r="J20" s="2001"/>
      <c r="K20" s="2001"/>
      <c r="L20" s="2001"/>
      <c r="M20" s="2001"/>
      <c r="N20" s="2001"/>
      <c r="O20" s="2002"/>
    </row>
    <row r="21" spans="1:15" ht="12.75" customHeight="1">
      <c r="A21" s="2011"/>
      <c r="B21" s="1987"/>
      <c r="C21" s="1997" t="s">
        <v>1203</v>
      </c>
      <c r="D21" s="1998"/>
      <c r="E21" s="1998"/>
      <c r="F21" s="1998"/>
      <c r="G21" s="1998"/>
      <c r="H21" s="1998"/>
      <c r="I21" s="1998"/>
      <c r="J21" s="1998"/>
      <c r="K21" s="1998"/>
      <c r="L21" s="1998"/>
      <c r="M21" s="1998"/>
      <c r="N21" s="1998"/>
      <c r="O21" s="1999"/>
    </row>
    <row r="22" spans="1:15" ht="12.75" customHeight="1">
      <c r="A22" s="2011"/>
      <c r="B22" s="1989"/>
      <c r="C22" s="2000"/>
      <c r="D22" s="2001"/>
      <c r="E22" s="2001"/>
      <c r="F22" s="2001"/>
      <c r="G22" s="2001"/>
      <c r="H22" s="2001"/>
      <c r="I22" s="2001"/>
      <c r="J22" s="2001"/>
      <c r="K22" s="2001"/>
      <c r="L22" s="2001"/>
      <c r="M22" s="2001"/>
      <c r="N22" s="2001"/>
      <c r="O22" s="2002"/>
    </row>
    <row r="23" spans="1:15" ht="12.75" customHeight="1">
      <c r="A23" s="2011"/>
      <c r="B23" s="1988"/>
      <c r="C23" s="2018" t="s">
        <v>1204</v>
      </c>
      <c r="D23" s="1944"/>
      <c r="E23" s="1944"/>
      <c r="F23" s="1944"/>
      <c r="G23" s="1944"/>
      <c r="H23" s="1944"/>
      <c r="I23" s="1944"/>
      <c r="J23" s="1944"/>
      <c r="K23" s="1944"/>
      <c r="L23" s="1944"/>
      <c r="M23" s="1944"/>
      <c r="N23" s="1944"/>
      <c r="O23" s="1945"/>
    </row>
    <row r="24" spans="1:15">
      <c r="A24" s="2011"/>
      <c r="B24" s="1989"/>
      <c r="C24" s="2000"/>
      <c r="D24" s="2001"/>
      <c r="E24" s="2001"/>
      <c r="F24" s="2001"/>
      <c r="G24" s="2001"/>
      <c r="H24" s="2001"/>
      <c r="I24" s="2001"/>
      <c r="J24" s="2001"/>
      <c r="K24" s="2001"/>
      <c r="L24" s="2001"/>
      <c r="M24" s="2001"/>
      <c r="N24" s="2001"/>
      <c r="O24" s="2002"/>
    </row>
    <row r="25" spans="1:15" ht="12.75" hidden="1" customHeight="1">
      <c r="A25" s="2011"/>
      <c r="B25" s="122"/>
      <c r="C25" s="112"/>
      <c r="D25" s="112"/>
      <c r="E25" s="112"/>
      <c r="F25" s="112"/>
      <c r="G25" s="112"/>
      <c r="H25" s="112"/>
      <c r="I25" s="112"/>
      <c r="J25" s="112"/>
      <c r="K25" s="112"/>
      <c r="L25" s="112"/>
      <c r="M25" s="112"/>
      <c r="N25" s="112"/>
      <c r="O25" s="116"/>
    </row>
    <row r="26" spans="1:15" ht="13.2" customHeight="1">
      <c r="A26" s="2011"/>
      <c r="B26" s="1988"/>
      <c r="C26" s="1981" t="s">
        <v>566</v>
      </c>
      <c r="D26" s="1982"/>
      <c r="E26" s="1982"/>
      <c r="F26" s="1982"/>
      <c r="G26" s="1982"/>
      <c r="H26" s="1982"/>
      <c r="I26" s="1982"/>
      <c r="J26" s="1982"/>
      <c r="K26" s="1982"/>
      <c r="L26" s="1982"/>
      <c r="M26" s="1982"/>
      <c r="N26" s="1982"/>
      <c r="O26" s="1983"/>
    </row>
    <row r="27" spans="1:15">
      <c r="A27" s="2011"/>
      <c r="B27" s="1988"/>
      <c r="C27" s="1981"/>
      <c r="D27" s="1982"/>
      <c r="E27" s="1982"/>
      <c r="F27" s="1982"/>
      <c r="G27" s="1982"/>
      <c r="H27" s="1982"/>
      <c r="I27" s="1982"/>
      <c r="J27" s="1982"/>
      <c r="K27" s="1982"/>
      <c r="L27" s="1982"/>
      <c r="M27" s="1982"/>
      <c r="N27" s="1982"/>
      <c r="O27" s="1983"/>
    </row>
    <row r="28" spans="1:15">
      <c r="A28" s="2011"/>
      <c r="B28" s="1989"/>
      <c r="C28" s="1984"/>
      <c r="D28" s="1985"/>
      <c r="E28" s="1985"/>
      <c r="F28" s="1985"/>
      <c r="G28" s="1985"/>
      <c r="H28" s="1985"/>
      <c r="I28" s="1985"/>
      <c r="J28" s="1985"/>
      <c r="K28" s="1985"/>
      <c r="L28" s="1985"/>
      <c r="M28" s="1985"/>
      <c r="N28" s="1985"/>
      <c r="O28" s="1986"/>
    </row>
    <row r="29" spans="1:15" ht="12.75" hidden="1" customHeight="1">
      <c r="A29" s="2011"/>
      <c r="B29" s="122"/>
      <c r="C29" s="112"/>
      <c r="D29" s="112"/>
      <c r="E29" s="112"/>
      <c r="F29" s="112"/>
      <c r="G29" s="112"/>
      <c r="H29" s="112"/>
      <c r="I29" s="112"/>
      <c r="J29" s="112"/>
      <c r="K29" s="112"/>
      <c r="L29" s="112"/>
      <c r="M29" s="112"/>
      <c r="N29" s="112"/>
      <c r="O29" s="116"/>
    </row>
    <row r="30" spans="1:15" ht="13.2" customHeight="1">
      <c r="A30" s="2011"/>
      <c r="B30" s="1988"/>
      <c r="C30" s="1981" t="s">
        <v>567</v>
      </c>
      <c r="D30" s="1982"/>
      <c r="E30" s="1982"/>
      <c r="F30" s="1982"/>
      <c r="G30" s="1982"/>
      <c r="H30" s="1982"/>
      <c r="I30" s="1982"/>
      <c r="J30" s="1982"/>
      <c r="K30" s="1982"/>
      <c r="L30" s="1982"/>
      <c r="M30" s="1982"/>
      <c r="N30" s="1982"/>
      <c r="O30" s="1983"/>
    </row>
    <row r="31" spans="1:15">
      <c r="A31" s="2011"/>
      <c r="B31" s="1988"/>
      <c r="C31" s="1981"/>
      <c r="D31" s="1982"/>
      <c r="E31" s="1982"/>
      <c r="F31" s="1982"/>
      <c r="G31" s="1982"/>
      <c r="H31" s="1982"/>
      <c r="I31" s="1982"/>
      <c r="J31" s="1982"/>
      <c r="K31" s="1982"/>
      <c r="L31" s="1982"/>
      <c r="M31" s="1982"/>
      <c r="N31" s="1982"/>
      <c r="O31" s="1983"/>
    </row>
    <row r="32" spans="1:15" ht="3.6" customHeight="1">
      <c r="A32" s="2011"/>
      <c r="B32" s="1989"/>
      <c r="C32" s="1984"/>
      <c r="D32" s="1985"/>
      <c r="E32" s="1985"/>
      <c r="F32" s="1985"/>
      <c r="G32" s="1985"/>
      <c r="H32" s="1985"/>
      <c r="I32" s="1985"/>
      <c r="J32" s="1985"/>
      <c r="K32" s="1985"/>
      <c r="L32" s="1985"/>
      <c r="M32" s="1985"/>
      <c r="N32" s="1985"/>
      <c r="O32" s="1986"/>
    </row>
    <row r="33" spans="1:15" ht="12.75" hidden="1" customHeight="1">
      <c r="A33" s="2011"/>
      <c r="B33" s="122"/>
      <c r="C33" s="112"/>
      <c r="D33" s="112"/>
      <c r="E33" s="112"/>
      <c r="F33" s="112"/>
      <c r="G33" s="112"/>
      <c r="H33" s="112"/>
      <c r="I33" s="112"/>
      <c r="J33" s="112"/>
      <c r="K33" s="112"/>
      <c r="L33" s="112"/>
      <c r="M33" s="112"/>
      <c r="N33" s="112"/>
      <c r="O33" s="116"/>
    </row>
    <row r="34" spans="1:15" ht="13.2" customHeight="1">
      <c r="A34" s="2011"/>
      <c r="B34" s="1988"/>
      <c r="C34" s="1981" t="s">
        <v>568</v>
      </c>
      <c r="D34" s="1982"/>
      <c r="E34" s="1982"/>
      <c r="F34" s="1982"/>
      <c r="G34" s="1982"/>
      <c r="H34" s="1982"/>
      <c r="I34" s="1982"/>
      <c r="J34" s="1982"/>
      <c r="K34" s="1982"/>
      <c r="L34" s="1982"/>
      <c r="M34" s="1982"/>
      <c r="N34" s="1982"/>
      <c r="O34" s="1983"/>
    </row>
    <row r="35" spans="1:15">
      <c r="A35" s="2011"/>
      <c r="B35" s="1988"/>
      <c r="C35" s="1981"/>
      <c r="D35" s="1982"/>
      <c r="E35" s="1982"/>
      <c r="F35" s="1982"/>
      <c r="G35" s="1982"/>
      <c r="H35" s="1982"/>
      <c r="I35" s="1982"/>
      <c r="J35" s="1982"/>
      <c r="K35" s="1982"/>
      <c r="L35" s="1982"/>
      <c r="M35" s="1982"/>
      <c r="N35" s="1982"/>
      <c r="O35" s="1983"/>
    </row>
    <row r="36" spans="1:15">
      <c r="A36" s="2011"/>
      <c r="B36" s="1988"/>
      <c r="C36" s="1981"/>
      <c r="D36" s="1982"/>
      <c r="E36" s="1982"/>
      <c r="F36" s="1982"/>
      <c r="G36" s="1982"/>
      <c r="H36" s="1982"/>
      <c r="I36" s="1982"/>
      <c r="J36" s="1982"/>
      <c r="K36" s="1982"/>
      <c r="L36" s="1982"/>
      <c r="M36" s="1982"/>
      <c r="N36" s="1982"/>
      <c r="O36" s="1983"/>
    </row>
    <row r="37" spans="1:15">
      <c r="A37" s="2011"/>
      <c r="B37" s="1988"/>
      <c r="C37" s="1981"/>
      <c r="D37" s="1982"/>
      <c r="E37" s="1982"/>
      <c r="F37" s="1982"/>
      <c r="G37" s="1982"/>
      <c r="H37" s="1982"/>
      <c r="I37" s="1982"/>
      <c r="J37" s="1982"/>
      <c r="K37" s="1982"/>
      <c r="L37" s="1982"/>
      <c r="M37" s="1982"/>
      <c r="N37" s="1982"/>
      <c r="O37" s="1983"/>
    </row>
    <row r="38" spans="1:15" ht="12.6" customHeight="1">
      <c r="A38" s="2011"/>
      <c r="B38" s="1988"/>
      <c r="C38" s="1981"/>
      <c r="D38" s="1982"/>
      <c r="E38" s="1982"/>
      <c r="F38" s="1982"/>
      <c r="G38" s="1982"/>
      <c r="H38" s="1982"/>
      <c r="I38" s="1982"/>
      <c r="J38" s="1982"/>
      <c r="K38" s="1982"/>
      <c r="L38" s="1982"/>
      <c r="M38" s="1982"/>
      <c r="N38" s="1982"/>
      <c r="O38" s="1983"/>
    </row>
    <row r="39" spans="1:15" ht="1.95" customHeight="1">
      <c r="A39" s="2011"/>
      <c r="B39" s="1989"/>
      <c r="C39" s="1984"/>
      <c r="D39" s="1985"/>
      <c r="E39" s="1985"/>
      <c r="F39" s="1985"/>
      <c r="G39" s="1985"/>
      <c r="H39" s="1985"/>
      <c r="I39" s="1985"/>
      <c r="J39" s="1985"/>
      <c r="K39" s="1985"/>
      <c r="L39" s="1985"/>
      <c r="M39" s="1985"/>
      <c r="N39" s="1985"/>
      <c r="O39" s="1986"/>
    </row>
    <row r="40" spans="1:15" ht="12.75" customHeight="1">
      <c r="A40" s="2011"/>
      <c r="B40" s="1988"/>
      <c r="C40" s="1978" t="s">
        <v>569</v>
      </c>
      <c r="D40" s="1979"/>
      <c r="E40" s="1979"/>
      <c r="F40" s="1979"/>
      <c r="G40" s="1979"/>
      <c r="H40" s="1979"/>
      <c r="I40" s="1979"/>
      <c r="J40" s="1979"/>
      <c r="K40" s="1979"/>
      <c r="L40" s="1979"/>
      <c r="M40" s="1979"/>
      <c r="N40" s="1979"/>
      <c r="O40" s="1980"/>
    </row>
    <row r="41" spans="1:15" ht="27" customHeight="1">
      <c r="A41" s="2011"/>
      <c r="B41" s="1989"/>
      <c r="C41" s="1984"/>
      <c r="D41" s="1985"/>
      <c r="E41" s="1985"/>
      <c r="F41" s="1985"/>
      <c r="G41" s="1985"/>
      <c r="H41" s="1985"/>
      <c r="I41" s="1985"/>
      <c r="J41" s="1985"/>
      <c r="K41" s="1985"/>
      <c r="L41" s="1985"/>
      <c r="M41" s="1985"/>
      <c r="N41" s="1985"/>
      <c r="O41" s="1986"/>
    </row>
    <row r="42" spans="1:15" ht="12" customHeight="1">
      <c r="A42" s="2011"/>
      <c r="B42" s="2030"/>
      <c r="C42" s="1967" t="s">
        <v>1205</v>
      </c>
      <c r="D42" s="1967"/>
      <c r="E42" s="1967"/>
      <c r="F42" s="1967"/>
      <c r="G42" s="1967"/>
      <c r="H42" s="1967"/>
      <c r="I42" s="1967"/>
      <c r="J42" s="1967"/>
      <c r="K42" s="1967"/>
      <c r="L42" s="1967"/>
      <c r="M42" s="1967"/>
      <c r="N42" s="1967"/>
      <c r="O42" s="1968"/>
    </row>
    <row r="43" spans="1:15" ht="18.600000000000001" customHeight="1">
      <c r="A43" s="117"/>
      <c r="B43" s="2031"/>
      <c r="C43" s="2032"/>
      <c r="D43" s="2032"/>
      <c r="E43" s="2032"/>
      <c r="F43" s="2032"/>
      <c r="G43" s="2032"/>
      <c r="H43" s="2032"/>
      <c r="I43" s="2032"/>
      <c r="J43" s="2032"/>
      <c r="K43" s="2032"/>
      <c r="L43" s="2032"/>
      <c r="M43" s="2032"/>
      <c r="N43" s="2032"/>
      <c r="O43" s="2033"/>
    </row>
    <row r="44" spans="1:15" ht="13.2" customHeight="1">
      <c r="A44" s="123" t="s">
        <v>101</v>
      </c>
      <c r="B44" s="1984" t="s">
        <v>102</v>
      </c>
      <c r="C44" s="1985"/>
      <c r="D44" s="1985"/>
      <c r="E44" s="1985"/>
      <c r="F44" s="1985"/>
      <c r="G44" s="1985"/>
      <c r="H44" s="1985"/>
      <c r="I44" s="1985"/>
      <c r="J44" s="1985"/>
      <c r="K44" s="1985"/>
      <c r="L44" s="1985"/>
      <c r="M44" s="1985"/>
      <c r="N44" s="1985"/>
      <c r="O44" s="1986"/>
    </row>
    <row r="45" spans="1:15" hidden="1">
      <c r="A45" s="120"/>
      <c r="B45" s="118"/>
      <c r="C45" s="118"/>
      <c r="D45" s="118"/>
      <c r="E45" s="118"/>
      <c r="F45" s="118"/>
      <c r="G45" s="118"/>
      <c r="H45" s="118"/>
      <c r="I45" s="118"/>
      <c r="J45" s="118"/>
      <c r="K45" s="118"/>
      <c r="L45" s="118"/>
      <c r="M45" s="118"/>
      <c r="N45" s="118"/>
      <c r="O45" s="119"/>
    </row>
    <row r="46" spans="1:15" ht="13.8" thickBot="1"/>
    <row r="47" spans="1:15" ht="28.95" customHeight="1" thickBot="1">
      <c r="A47" s="1949" t="s">
        <v>104</v>
      </c>
      <c r="B47" s="1950"/>
      <c r="C47" s="1950"/>
      <c r="D47" s="1950"/>
      <c r="E47" s="1950"/>
      <c r="F47" s="1950"/>
      <c r="G47" s="1950"/>
      <c r="H47" s="1950"/>
      <c r="I47" s="1950"/>
      <c r="J47" s="1951"/>
      <c r="K47" s="2022" t="s">
        <v>1217</v>
      </c>
      <c r="L47" s="2022"/>
      <c r="M47" s="2022"/>
      <c r="N47" s="2022"/>
      <c r="O47" s="2023"/>
    </row>
    <row r="48" spans="1:15" ht="13.8" thickBot="1">
      <c r="A48" s="2024"/>
      <c r="B48" s="2025"/>
      <c r="C48" s="2025"/>
      <c r="D48" s="2025"/>
      <c r="E48" s="2025"/>
      <c r="F48" s="2025"/>
      <c r="G48" s="2025"/>
      <c r="H48" s="2025"/>
      <c r="I48" s="2025"/>
      <c r="J48" s="2025"/>
      <c r="K48" s="2025"/>
      <c r="L48" s="2025"/>
      <c r="M48" s="2025"/>
      <c r="N48" s="2025"/>
      <c r="O48" s="2026"/>
    </row>
    <row r="49" spans="1:15">
      <c r="A49" s="1326" t="s">
        <v>1206</v>
      </c>
      <c r="B49" s="1288"/>
      <c r="C49" s="1288"/>
      <c r="D49" s="1288"/>
      <c r="E49" s="1288"/>
      <c r="F49" s="1288"/>
      <c r="G49" s="1288"/>
      <c r="H49" s="1288"/>
      <c r="I49" s="1288"/>
      <c r="J49" s="1288"/>
      <c r="K49" s="1288"/>
      <c r="L49" s="1288"/>
      <c r="M49" s="1288"/>
      <c r="N49" s="1288"/>
      <c r="O49" s="1289"/>
    </row>
    <row r="50" spans="1:15">
      <c r="A50" s="1301"/>
      <c r="B50" s="1291"/>
      <c r="C50" s="1291"/>
      <c r="D50" s="1291"/>
      <c r="E50" s="1291"/>
      <c r="F50" s="1291"/>
      <c r="G50" s="1291"/>
      <c r="H50" s="1291"/>
      <c r="I50" s="1291"/>
      <c r="J50" s="1291"/>
      <c r="K50" s="1291"/>
      <c r="L50" s="1291"/>
      <c r="M50" s="1291"/>
      <c r="N50" s="1291"/>
      <c r="O50" s="1290"/>
    </row>
    <row r="51" spans="1:15">
      <c r="A51" s="1301"/>
      <c r="B51" s="1291"/>
      <c r="C51" s="1291"/>
      <c r="D51" s="1291"/>
      <c r="E51" s="1291"/>
      <c r="F51" s="1291"/>
      <c r="G51" s="1291"/>
      <c r="H51" s="1291"/>
      <c r="I51" s="1291"/>
      <c r="J51" s="1291"/>
      <c r="K51" s="1291"/>
      <c r="L51" s="1291"/>
      <c r="M51" s="1291"/>
      <c r="N51" s="1291"/>
      <c r="O51" s="1290"/>
    </row>
    <row r="52" spans="1:15">
      <c r="A52" s="1301"/>
      <c r="B52" s="1291"/>
      <c r="C52" s="1291"/>
      <c r="D52" s="1291"/>
      <c r="E52" s="1291"/>
      <c r="F52" s="1291"/>
      <c r="G52" s="1291"/>
      <c r="H52" s="1291"/>
      <c r="I52" s="1291"/>
      <c r="J52" s="1291"/>
      <c r="K52" s="1291"/>
      <c r="L52" s="1291"/>
      <c r="M52" s="1291"/>
      <c r="N52" s="1291"/>
      <c r="O52" s="1290"/>
    </row>
    <row r="53" spans="1:15">
      <c r="A53" s="1301"/>
      <c r="B53" s="1291"/>
      <c r="C53" s="1291"/>
      <c r="D53" s="1291"/>
      <c r="E53" s="1291"/>
      <c r="F53" s="1291"/>
      <c r="G53" s="1291"/>
      <c r="H53" s="1291"/>
      <c r="I53" s="1291"/>
      <c r="J53" s="1291"/>
      <c r="K53" s="1291"/>
      <c r="L53" s="1291"/>
      <c r="M53" s="1291"/>
      <c r="N53" s="1291"/>
      <c r="O53" s="1290"/>
    </row>
    <row r="54" spans="1:15">
      <c r="A54" s="1301"/>
      <c r="B54" s="1291"/>
      <c r="C54" s="1291"/>
      <c r="D54" s="1291"/>
      <c r="E54" s="1291"/>
      <c r="F54" s="1291"/>
      <c r="G54" s="1291"/>
      <c r="H54" s="1291"/>
      <c r="I54" s="1291"/>
      <c r="J54" s="1291"/>
      <c r="K54" s="1291"/>
      <c r="L54" s="1291"/>
      <c r="M54" s="1291"/>
      <c r="N54" s="1291"/>
      <c r="O54" s="1290"/>
    </row>
    <row r="55" spans="1:15">
      <c r="A55" s="1301"/>
      <c r="B55" s="1291"/>
      <c r="C55" s="1291"/>
      <c r="D55" s="1291"/>
      <c r="E55" s="1291"/>
      <c r="F55" s="1291"/>
      <c r="G55" s="1291"/>
      <c r="H55" s="1291"/>
      <c r="I55" s="1291"/>
      <c r="J55" s="1291"/>
      <c r="K55" s="1291"/>
      <c r="L55" s="1291"/>
      <c r="M55" s="1291"/>
      <c r="N55" s="1291"/>
      <c r="O55" s="1290"/>
    </row>
    <row r="56" spans="1:15">
      <c r="A56" s="1301"/>
      <c r="B56" s="1291"/>
      <c r="C56" s="1291"/>
      <c r="D56" s="1291"/>
      <c r="E56" s="1291"/>
      <c r="F56" s="1291"/>
      <c r="G56" s="1291"/>
      <c r="H56" s="1291"/>
      <c r="I56" s="1291"/>
      <c r="J56" s="1291"/>
      <c r="K56" s="1291"/>
      <c r="L56" s="1291"/>
      <c r="M56" s="1291"/>
      <c r="N56" s="1291"/>
      <c r="O56" s="1290"/>
    </row>
    <row r="57" spans="1:15">
      <c r="A57" s="1301" t="s">
        <v>1207</v>
      </c>
      <c r="B57" s="1291"/>
      <c r="C57" s="1291"/>
      <c r="D57" s="1291"/>
      <c r="E57" s="1291"/>
      <c r="F57" s="1291"/>
      <c r="G57" s="1291"/>
      <c r="H57" s="1291"/>
      <c r="I57" s="1291"/>
      <c r="J57" s="1291"/>
      <c r="K57" s="1291"/>
      <c r="L57" s="1291"/>
      <c r="M57" s="1291"/>
      <c r="N57" s="1291"/>
      <c r="O57" s="1290"/>
    </row>
    <row r="58" spans="1:15">
      <c r="A58" s="1301"/>
      <c r="B58" s="1291"/>
      <c r="C58" s="1291"/>
      <c r="D58" s="1291"/>
      <c r="E58" s="1291"/>
      <c r="F58" s="1291"/>
      <c r="G58" s="1291"/>
      <c r="H58" s="1291"/>
      <c r="I58" s="1291"/>
      <c r="J58" s="1291"/>
      <c r="K58" s="1291"/>
      <c r="L58" s="1291"/>
      <c r="M58" s="1291"/>
      <c r="N58" s="1291"/>
      <c r="O58" s="1290"/>
    </row>
    <row r="59" spans="1:15">
      <c r="A59" s="1301"/>
      <c r="B59" s="1291"/>
      <c r="C59" s="1291"/>
      <c r="D59" s="1291"/>
      <c r="E59" s="1291"/>
      <c r="F59" s="1291"/>
      <c r="G59" s="1291"/>
      <c r="H59" s="1291"/>
      <c r="I59" s="1291"/>
      <c r="J59" s="1291"/>
      <c r="K59" s="1291"/>
      <c r="L59" s="1291"/>
      <c r="M59" s="1291"/>
      <c r="N59" s="1291"/>
      <c r="O59" s="1290"/>
    </row>
    <row r="60" spans="1:15">
      <c r="A60" s="1301"/>
      <c r="B60" s="1291"/>
      <c r="C60" s="1291"/>
      <c r="D60" s="1291"/>
      <c r="E60" s="1291"/>
      <c r="F60" s="1291"/>
      <c r="G60" s="1291"/>
      <c r="H60" s="1291"/>
      <c r="I60" s="1291"/>
      <c r="J60" s="1291"/>
      <c r="K60" s="1291"/>
      <c r="L60" s="1291"/>
      <c r="M60" s="1291"/>
      <c r="N60" s="1291"/>
      <c r="O60" s="1290"/>
    </row>
    <row r="61" spans="1:15">
      <c r="A61" s="1301"/>
      <c r="B61" s="1291"/>
      <c r="C61" s="1291"/>
      <c r="D61" s="1291"/>
      <c r="E61" s="1291"/>
      <c r="F61" s="1291"/>
      <c r="G61" s="1291"/>
      <c r="H61" s="1291"/>
      <c r="I61" s="1291"/>
      <c r="J61" s="1291"/>
      <c r="K61" s="1291"/>
      <c r="L61" s="1291"/>
      <c r="M61" s="1291"/>
      <c r="N61" s="1291"/>
      <c r="O61" s="1290"/>
    </row>
    <row r="62" spans="1:15">
      <c r="A62" s="1301"/>
      <c r="B62" s="1291"/>
      <c r="C62" s="1291"/>
      <c r="D62" s="1291"/>
      <c r="E62" s="1291"/>
      <c r="F62" s="1291"/>
      <c r="G62" s="1291"/>
      <c r="H62" s="1291"/>
      <c r="I62" s="1291"/>
      <c r="J62" s="1291"/>
      <c r="K62" s="1291"/>
      <c r="L62" s="1291"/>
      <c r="M62" s="1291"/>
      <c r="N62" s="1291"/>
      <c r="O62" s="1290"/>
    </row>
    <row r="63" spans="1:15">
      <c r="A63" s="1301"/>
      <c r="B63" s="1291"/>
      <c r="C63" s="1291"/>
      <c r="D63" s="1291"/>
      <c r="E63" s="1291"/>
      <c r="F63" s="1291"/>
      <c r="G63" s="1291"/>
      <c r="H63" s="1291"/>
      <c r="I63" s="1291"/>
      <c r="J63" s="1291"/>
      <c r="K63" s="1291"/>
      <c r="L63" s="1291"/>
      <c r="M63" s="1291"/>
      <c r="N63" s="1291"/>
      <c r="O63" s="1290"/>
    </row>
    <row r="64" spans="1:15">
      <c r="A64" s="1301"/>
      <c r="B64" s="1291"/>
      <c r="C64" s="1291"/>
      <c r="D64" s="1291"/>
      <c r="E64" s="1291"/>
      <c r="F64" s="1291"/>
      <c r="G64" s="1291"/>
      <c r="H64" s="1291"/>
      <c r="I64" s="1291"/>
      <c r="J64" s="1291"/>
      <c r="K64" s="1291"/>
      <c r="L64" s="1291"/>
      <c r="M64" s="1291"/>
      <c r="N64" s="1291"/>
      <c r="O64" s="1290"/>
    </row>
    <row r="65" spans="1:15" ht="13.8" thickBot="1">
      <c r="A65" s="1327"/>
      <c r="B65" s="1328"/>
      <c r="C65" s="1328"/>
      <c r="D65" s="1328"/>
      <c r="E65" s="1328"/>
      <c r="F65" s="1328"/>
      <c r="G65" s="1328"/>
      <c r="H65" s="1328"/>
      <c r="I65" s="1328"/>
      <c r="J65" s="1328"/>
      <c r="K65" s="1328"/>
      <c r="L65" s="1328"/>
      <c r="M65" s="1328"/>
      <c r="N65" s="1328"/>
      <c r="O65" s="1329"/>
    </row>
    <row r="66" spans="1:15" ht="13.8" hidden="1" thickBot="1">
      <c r="A66" s="115"/>
      <c r="B66" s="112"/>
      <c r="C66" s="112"/>
      <c r="D66" s="112"/>
      <c r="E66" s="112"/>
      <c r="F66" s="112"/>
      <c r="G66" s="112"/>
      <c r="H66" s="112"/>
      <c r="I66" s="112"/>
      <c r="J66" s="112"/>
      <c r="K66" s="112"/>
      <c r="L66" s="112"/>
      <c r="M66" s="112"/>
      <c r="N66" s="112"/>
      <c r="O66" s="116"/>
    </row>
    <row r="67" spans="1:15" ht="13.2" customHeight="1">
      <c r="A67" s="1964" t="s">
        <v>4</v>
      </c>
      <c r="B67" s="1965"/>
      <c r="C67" s="1965"/>
      <c r="D67" s="1965"/>
      <c r="E67" s="1965"/>
      <c r="F67" s="1965"/>
      <c r="G67" s="1965"/>
      <c r="H67" s="1965"/>
      <c r="I67" s="1965"/>
      <c r="J67" s="1965"/>
      <c r="K67" s="1965"/>
      <c r="L67" s="1965"/>
      <c r="M67" s="1965"/>
      <c r="N67" s="1965"/>
      <c r="O67" s="1966"/>
    </row>
    <row r="68" spans="1:15">
      <c r="A68" s="2011"/>
      <c r="B68" s="1993"/>
      <c r="C68" s="1972" t="s">
        <v>1208</v>
      </c>
      <c r="D68" s="1973"/>
      <c r="E68" s="1973"/>
      <c r="F68" s="1973"/>
      <c r="G68" s="1973"/>
      <c r="H68" s="1973"/>
      <c r="I68" s="1973"/>
      <c r="J68" s="1973"/>
      <c r="K68" s="1973"/>
      <c r="L68" s="1973"/>
      <c r="M68" s="1973"/>
      <c r="N68" s="1973"/>
      <c r="O68" s="1974"/>
    </row>
    <row r="69" spans="1:15">
      <c r="A69" s="2011"/>
      <c r="B69" s="1989"/>
      <c r="C69" s="1975"/>
      <c r="D69" s="1976"/>
      <c r="E69" s="1976"/>
      <c r="F69" s="1976"/>
      <c r="G69" s="1976"/>
      <c r="H69" s="1976"/>
      <c r="I69" s="1976"/>
      <c r="J69" s="1976"/>
      <c r="K69" s="1976"/>
      <c r="L69" s="1976"/>
      <c r="M69" s="1976"/>
      <c r="N69" s="1976"/>
      <c r="O69" s="1977"/>
    </row>
    <row r="70" spans="1:15" ht="12.75" hidden="1" customHeight="1">
      <c r="A70" s="2011"/>
      <c r="B70" s="122"/>
      <c r="C70" s="112"/>
      <c r="D70" s="112"/>
      <c r="E70" s="112"/>
      <c r="F70" s="112"/>
      <c r="G70" s="112"/>
      <c r="H70" s="112"/>
      <c r="I70" s="112"/>
      <c r="J70" s="112"/>
      <c r="K70" s="112"/>
      <c r="L70" s="112"/>
      <c r="M70" s="112"/>
      <c r="N70" s="112"/>
      <c r="O70" s="116"/>
    </row>
    <row r="71" spans="1:15">
      <c r="A71" s="2011"/>
      <c r="B71" s="1988"/>
      <c r="C71" s="2019" t="s">
        <v>5</v>
      </c>
      <c r="D71" s="2020"/>
      <c r="E71" s="2020"/>
      <c r="F71" s="2020"/>
      <c r="G71" s="2020"/>
      <c r="H71" s="2020"/>
      <c r="I71" s="2020"/>
      <c r="J71" s="2020"/>
      <c r="K71" s="2020"/>
      <c r="L71" s="2020"/>
      <c r="M71" s="2020"/>
      <c r="N71" s="2020"/>
      <c r="O71" s="2021"/>
    </row>
    <row r="72" spans="1:15">
      <c r="A72" s="2011"/>
      <c r="B72" s="1989"/>
      <c r="C72" s="1975"/>
      <c r="D72" s="1976"/>
      <c r="E72" s="1976"/>
      <c r="F72" s="1976"/>
      <c r="G72" s="1976"/>
      <c r="H72" s="1976"/>
      <c r="I72" s="1976"/>
      <c r="J72" s="1976"/>
      <c r="K72" s="1976"/>
      <c r="L72" s="1976"/>
      <c r="M72" s="1976"/>
      <c r="N72" s="1976"/>
      <c r="O72" s="1977"/>
    </row>
    <row r="73" spans="1:15" ht="12.75" hidden="1" customHeight="1">
      <c r="A73" s="2011"/>
      <c r="B73" s="122"/>
      <c r="C73" s="112"/>
      <c r="D73" s="112"/>
      <c r="E73" s="112"/>
      <c r="F73" s="112"/>
      <c r="G73" s="112"/>
      <c r="H73" s="112"/>
      <c r="I73" s="112"/>
      <c r="J73" s="112"/>
      <c r="K73" s="112"/>
      <c r="L73" s="112"/>
      <c r="M73" s="112"/>
      <c r="N73" s="112"/>
      <c r="O73" s="116"/>
    </row>
    <row r="74" spans="1:15">
      <c r="A74" s="2011"/>
      <c r="B74" s="1988"/>
      <c r="C74" s="2019" t="s">
        <v>3</v>
      </c>
      <c r="D74" s="2020"/>
      <c r="E74" s="2020"/>
      <c r="F74" s="2020"/>
      <c r="G74" s="2020"/>
      <c r="H74" s="2020"/>
      <c r="I74" s="2020"/>
      <c r="J74" s="2020"/>
      <c r="K74" s="2020"/>
      <c r="L74" s="2020"/>
      <c r="M74" s="2020"/>
      <c r="N74" s="2020"/>
      <c r="O74" s="2021"/>
    </row>
    <row r="75" spans="1:15">
      <c r="A75" s="2011"/>
      <c r="B75" s="1989"/>
      <c r="C75" s="1975"/>
      <c r="D75" s="1976"/>
      <c r="E75" s="1976"/>
      <c r="F75" s="1976"/>
      <c r="G75" s="1976"/>
      <c r="H75" s="1976"/>
      <c r="I75" s="1976"/>
      <c r="J75" s="1976"/>
      <c r="K75" s="1976"/>
      <c r="L75" s="1976"/>
      <c r="M75" s="1976"/>
      <c r="N75" s="1976"/>
      <c r="O75" s="1977"/>
    </row>
    <row r="76" spans="1:15" ht="13.2" customHeight="1">
      <c r="A76" s="2011"/>
      <c r="B76" s="1993"/>
      <c r="C76" s="1978" t="s">
        <v>1209</v>
      </c>
      <c r="D76" s="1979"/>
      <c r="E76" s="1979"/>
      <c r="F76" s="1979"/>
      <c r="G76" s="1979"/>
      <c r="H76" s="1979"/>
      <c r="I76" s="1979"/>
      <c r="J76" s="1979"/>
      <c r="K76" s="1979"/>
      <c r="L76" s="1979"/>
      <c r="M76" s="1979"/>
      <c r="N76" s="1979"/>
      <c r="O76" s="1980"/>
    </row>
    <row r="77" spans="1:15">
      <c r="A77" s="2011"/>
      <c r="B77" s="1988"/>
      <c r="C77" s="1981"/>
      <c r="D77" s="1982"/>
      <c r="E77" s="1982"/>
      <c r="F77" s="1982"/>
      <c r="G77" s="1982"/>
      <c r="H77" s="1982"/>
      <c r="I77" s="1982"/>
      <c r="J77" s="1982"/>
      <c r="K77" s="1982"/>
      <c r="L77" s="1982"/>
      <c r="M77" s="1982"/>
      <c r="N77" s="1982"/>
      <c r="O77" s="1983"/>
    </row>
    <row r="78" spans="1:15">
      <c r="A78" s="2011"/>
      <c r="B78" s="1988"/>
      <c r="C78" s="1981"/>
      <c r="D78" s="1982"/>
      <c r="E78" s="1982"/>
      <c r="F78" s="1982"/>
      <c r="G78" s="1982"/>
      <c r="H78" s="1982"/>
      <c r="I78" s="1982"/>
      <c r="J78" s="1982"/>
      <c r="K78" s="1982"/>
      <c r="L78" s="1982"/>
      <c r="M78" s="1982"/>
      <c r="N78" s="1982"/>
      <c r="O78" s="1983"/>
    </row>
    <row r="79" spans="1:15">
      <c r="A79" s="2011"/>
      <c r="B79" s="1988"/>
      <c r="C79" s="1981"/>
      <c r="D79" s="1982"/>
      <c r="E79" s="1982"/>
      <c r="F79" s="1982"/>
      <c r="G79" s="1982"/>
      <c r="H79" s="1982"/>
      <c r="I79" s="1982"/>
      <c r="J79" s="1982"/>
      <c r="K79" s="1982"/>
      <c r="L79" s="1982"/>
      <c r="M79" s="1982"/>
      <c r="N79" s="1982"/>
      <c r="O79" s="1983"/>
    </row>
    <row r="80" spans="1:15">
      <c r="A80" s="2011"/>
      <c r="B80" s="1988"/>
      <c r="C80" s="1981"/>
      <c r="D80" s="1982"/>
      <c r="E80" s="1982"/>
      <c r="F80" s="1982"/>
      <c r="G80" s="1982"/>
      <c r="H80" s="1982"/>
      <c r="I80" s="1982"/>
      <c r="J80" s="1982"/>
      <c r="K80" s="1982"/>
      <c r="L80" s="1982"/>
      <c r="M80" s="1982"/>
      <c r="N80" s="1982"/>
      <c r="O80" s="1983"/>
    </row>
    <row r="81" spans="1:17" ht="1.2" customHeight="1">
      <c r="A81" s="2011"/>
      <c r="B81" s="1989"/>
      <c r="C81" s="1984"/>
      <c r="D81" s="1985"/>
      <c r="E81" s="1985"/>
      <c r="F81" s="1985"/>
      <c r="G81" s="1985"/>
      <c r="H81" s="1985"/>
      <c r="I81" s="1985"/>
      <c r="J81" s="1985"/>
      <c r="K81" s="1985"/>
      <c r="L81" s="1985"/>
      <c r="M81" s="1985"/>
      <c r="N81" s="1985"/>
      <c r="O81" s="1986"/>
    </row>
    <row r="82" spans="1:17" ht="12.75" hidden="1" customHeight="1">
      <c r="A82" s="2011"/>
      <c r="B82" s="122"/>
      <c r="C82" s="112"/>
      <c r="D82" s="112"/>
      <c r="E82" s="112"/>
      <c r="F82" s="112"/>
      <c r="G82" s="112"/>
      <c r="H82" s="112"/>
      <c r="I82" s="112"/>
      <c r="J82" s="112"/>
      <c r="K82" s="112"/>
      <c r="L82" s="112"/>
      <c r="M82" s="112"/>
      <c r="N82" s="112"/>
      <c r="O82" s="116"/>
    </row>
    <row r="83" spans="1:17" ht="12.75" customHeight="1">
      <c r="A83" s="2011"/>
      <c r="B83" s="1988"/>
      <c r="C83" s="1981" t="s">
        <v>1210</v>
      </c>
      <c r="D83" s="1982"/>
      <c r="E83" s="1982"/>
      <c r="F83" s="1982"/>
      <c r="G83" s="1982"/>
      <c r="H83" s="1982"/>
      <c r="I83" s="1982"/>
      <c r="J83" s="1982"/>
      <c r="K83" s="1982"/>
      <c r="L83" s="1982"/>
      <c r="M83" s="1982"/>
      <c r="N83" s="1982"/>
      <c r="O83" s="1983"/>
    </row>
    <row r="84" spans="1:17" ht="31.5" customHeight="1">
      <c r="A84" s="2011"/>
      <c r="B84" s="1989"/>
      <c r="C84" s="1984"/>
      <c r="D84" s="1985"/>
      <c r="E84" s="1985"/>
      <c r="F84" s="1985"/>
      <c r="G84" s="1985"/>
      <c r="H84" s="1985"/>
      <c r="I84" s="1985"/>
      <c r="J84" s="1985"/>
      <c r="K84" s="1985"/>
      <c r="L84" s="1985"/>
      <c r="M84" s="1985"/>
      <c r="N84" s="1985"/>
      <c r="O84" s="1986"/>
      <c r="Q84" s="2"/>
    </row>
    <row r="85" spans="1:17" ht="12.75" hidden="1" customHeight="1">
      <c r="A85" s="2011"/>
      <c r="B85" s="122"/>
      <c r="C85" s="112"/>
      <c r="D85" s="112"/>
      <c r="E85" s="112"/>
      <c r="F85" s="112"/>
      <c r="G85" s="112"/>
      <c r="H85" s="112"/>
      <c r="I85" s="112"/>
      <c r="J85" s="112"/>
      <c r="K85" s="112"/>
      <c r="L85" s="112"/>
      <c r="M85" s="112"/>
      <c r="N85" s="112"/>
      <c r="O85" s="116"/>
    </row>
    <row r="86" spans="1:17" ht="13.2" customHeight="1">
      <c r="A86" s="2011"/>
      <c r="B86" s="1988"/>
      <c r="C86" s="2018" t="s">
        <v>1211</v>
      </c>
      <c r="D86" s="1944"/>
      <c r="E86" s="1944"/>
      <c r="F86" s="1944"/>
      <c r="G86" s="1944"/>
      <c r="H86" s="1944"/>
      <c r="I86" s="1944"/>
      <c r="J86" s="1944"/>
      <c r="K86" s="1944"/>
      <c r="L86" s="1944"/>
      <c r="M86" s="1944"/>
      <c r="N86" s="1944"/>
      <c r="O86" s="1945"/>
    </row>
    <row r="87" spans="1:17">
      <c r="A87" s="2011"/>
      <c r="B87" s="1989"/>
      <c r="C87" s="2000"/>
      <c r="D87" s="2001"/>
      <c r="E87" s="2001"/>
      <c r="F87" s="2001"/>
      <c r="G87" s="2001"/>
      <c r="H87" s="2001"/>
      <c r="I87" s="2001"/>
      <c r="J87" s="2001"/>
      <c r="K87" s="2001"/>
      <c r="L87" s="2001"/>
      <c r="M87" s="2001"/>
      <c r="N87" s="2001"/>
      <c r="O87" s="2002"/>
    </row>
    <row r="88" spans="1:17" ht="12.75" hidden="1" customHeight="1">
      <c r="A88" s="2011"/>
      <c r="B88" s="122"/>
      <c r="C88" s="112"/>
      <c r="D88" s="112"/>
      <c r="E88" s="112"/>
      <c r="F88" s="112"/>
      <c r="G88" s="112"/>
      <c r="H88" s="112"/>
      <c r="I88" s="112"/>
      <c r="J88" s="112"/>
      <c r="K88" s="112"/>
      <c r="L88" s="112"/>
      <c r="M88" s="112"/>
      <c r="N88" s="112"/>
      <c r="O88" s="116"/>
    </row>
    <row r="89" spans="1:17" ht="12.75" customHeight="1">
      <c r="A89" s="2011"/>
      <c r="B89" s="1988"/>
      <c r="C89" s="1981" t="s">
        <v>1212</v>
      </c>
      <c r="D89" s="1982"/>
      <c r="E89" s="1982"/>
      <c r="F89" s="1982"/>
      <c r="G89" s="1982"/>
      <c r="H89" s="1982"/>
      <c r="I89" s="1982"/>
      <c r="J89" s="1982"/>
      <c r="K89" s="1982"/>
      <c r="L89" s="1982"/>
      <c r="M89" s="1982"/>
      <c r="N89" s="1982"/>
      <c r="O89" s="1983"/>
      <c r="Q89" s="2"/>
    </row>
    <row r="90" spans="1:17" ht="42" customHeight="1">
      <c r="A90" s="2011"/>
      <c r="B90" s="1989"/>
      <c r="C90" s="1984"/>
      <c r="D90" s="1985"/>
      <c r="E90" s="1985"/>
      <c r="F90" s="1985"/>
      <c r="G90" s="1985"/>
      <c r="H90" s="1985"/>
      <c r="I90" s="1985"/>
      <c r="J90" s="1985"/>
      <c r="K90" s="1985"/>
      <c r="L90" s="1985"/>
      <c r="M90" s="1985"/>
      <c r="N90" s="1985"/>
      <c r="O90" s="1986"/>
    </row>
    <row r="91" spans="1:17" ht="4.95" customHeight="1">
      <c r="A91" s="2011"/>
      <c r="B91" s="1330"/>
      <c r="C91" s="1299"/>
      <c r="D91" s="1299"/>
      <c r="E91" s="1299"/>
      <c r="F91" s="1299"/>
      <c r="G91" s="1299"/>
      <c r="H91" s="1299"/>
      <c r="I91" s="1299"/>
      <c r="J91" s="1299"/>
      <c r="K91" s="1299"/>
      <c r="L91" s="1299"/>
      <c r="M91" s="1299"/>
      <c r="N91" s="1299"/>
      <c r="O91" s="1300"/>
    </row>
    <row r="92" spans="1:17" ht="13.2" customHeight="1">
      <c r="A92" s="2011"/>
      <c r="B92" s="1988"/>
      <c r="C92" s="1981" t="s">
        <v>1213</v>
      </c>
      <c r="D92" s="1982"/>
      <c r="E92" s="1982"/>
      <c r="F92" s="1982"/>
      <c r="G92" s="1982"/>
      <c r="H92" s="1982"/>
      <c r="I92" s="1982"/>
      <c r="J92" s="1982"/>
      <c r="K92" s="1982"/>
      <c r="L92" s="1982"/>
      <c r="M92" s="1982"/>
      <c r="N92" s="1982"/>
      <c r="O92" s="1983"/>
    </row>
    <row r="93" spans="1:17" ht="13.8">
      <c r="A93" s="2011"/>
      <c r="B93" s="1988"/>
      <c r="C93" s="1981"/>
      <c r="D93" s="1982"/>
      <c r="E93" s="1982"/>
      <c r="F93" s="1982"/>
      <c r="G93" s="1982"/>
      <c r="H93" s="1982"/>
      <c r="I93" s="1982"/>
      <c r="J93" s="1982"/>
      <c r="K93" s="1982"/>
      <c r="L93" s="1982"/>
      <c r="M93" s="1982"/>
      <c r="N93" s="1982"/>
      <c r="O93" s="1983"/>
      <c r="Q93" s="2"/>
    </row>
    <row r="94" spans="1:17" ht="29.25" customHeight="1">
      <c r="A94" s="2011"/>
      <c r="B94" s="1989"/>
      <c r="C94" s="1984"/>
      <c r="D94" s="1985"/>
      <c r="E94" s="1985"/>
      <c r="F94" s="1985"/>
      <c r="G94" s="1985"/>
      <c r="H94" s="1985"/>
      <c r="I94" s="1985"/>
      <c r="J94" s="1985"/>
      <c r="K94" s="1985"/>
      <c r="L94" s="1985"/>
      <c r="M94" s="1985"/>
      <c r="N94" s="1985"/>
      <c r="O94" s="1986"/>
      <c r="Q94" s="131"/>
    </row>
    <row r="95" spans="1:17" ht="12.75" hidden="1" customHeight="1">
      <c r="A95" s="2011"/>
      <c r="B95" s="122"/>
      <c r="C95" s="112"/>
      <c r="D95" s="112"/>
      <c r="E95" s="112"/>
      <c r="F95" s="112"/>
      <c r="G95" s="112"/>
      <c r="H95" s="112"/>
      <c r="I95" s="112"/>
      <c r="J95" s="112"/>
      <c r="K95" s="112"/>
      <c r="L95" s="112"/>
      <c r="M95" s="112"/>
      <c r="N95" s="112"/>
      <c r="O95" s="116"/>
      <c r="Q95" s="131" t="s">
        <v>129</v>
      </c>
    </row>
    <row r="96" spans="1:17" ht="12.75" hidden="1" customHeight="1">
      <c r="A96" s="124"/>
      <c r="B96" s="125"/>
      <c r="C96" s="113"/>
      <c r="D96" s="113"/>
      <c r="E96" s="113"/>
      <c r="F96" s="113"/>
      <c r="G96" s="113"/>
      <c r="H96" s="113"/>
      <c r="I96" s="113"/>
      <c r="J96" s="113"/>
      <c r="K96" s="113"/>
      <c r="L96" s="113"/>
      <c r="M96" s="113"/>
      <c r="N96" s="113"/>
      <c r="O96" s="121"/>
    </row>
    <row r="97" spans="1:15" ht="12.75" customHeight="1">
      <c r="A97" s="1331"/>
      <c r="B97" s="1332"/>
      <c r="C97" s="1967" t="s">
        <v>1214</v>
      </c>
      <c r="D97" s="1967"/>
      <c r="E97" s="1967"/>
      <c r="F97" s="1967"/>
      <c r="G97" s="1967"/>
      <c r="H97" s="1967"/>
      <c r="I97" s="1967"/>
      <c r="J97" s="1967"/>
      <c r="K97" s="1967"/>
      <c r="L97" s="1967"/>
      <c r="M97" s="1967"/>
      <c r="N97" s="1967"/>
      <c r="O97" s="1968"/>
    </row>
    <row r="98" spans="1:15" ht="44.4" customHeight="1">
      <c r="A98" s="1331"/>
      <c r="B98" s="1333"/>
      <c r="C98" s="1969"/>
      <c r="D98" s="1969"/>
      <c r="E98" s="1969"/>
      <c r="F98" s="1969"/>
      <c r="G98" s="1969"/>
      <c r="H98" s="1969"/>
      <c r="I98" s="1969"/>
      <c r="J98" s="1969"/>
      <c r="K98" s="1969"/>
      <c r="L98" s="1969"/>
      <c r="M98" s="1969"/>
      <c r="N98" s="1969"/>
      <c r="O98" s="1970"/>
    </row>
    <row r="99" spans="1:15" ht="9" customHeight="1">
      <c r="A99" s="117"/>
      <c r="B99" s="112"/>
      <c r="C99" s="112"/>
      <c r="D99" s="112"/>
      <c r="E99" s="112"/>
      <c r="F99" s="112"/>
      <c r="G99" s="112"/>
      <c r="H99" s="112"/>
      <c r="I99" s="112"/>
      <c r="J99" s="112"/>
      <c r="K99" s="112"/>
      <c r="L99" s="112"/>
      <c r="M99" s="112"/>
      <c r="N99" s="112"/>
      <c r="O99" s="116"/>
    </row>
    <row r="100" spans="1:15" ht="12.75" customHeight="1">
      <c r="A100" s="123" t="s">
        <v>101</v>
      </c>
      <c r="B100" s="1984" t="s">
        <v>102</v>
      </c>
      <c r="C100" s="1985"/>
      <c r="D100" s="1985"/>
      <c r="E100" s="1985"/>
      <c r="F100" s="1985"/>
      <c r="G100" s="1985"/>
      <c r="H100" s="1985"/>
      <c r="I100" s="1985"/>
      <c r="J100" s="1985"/>
      <c r="K100" s="1985"/>
      <c r="L100" s="1985"/>
      <c r="M100" s="1985"/>
      <c r="N100" s="1985"/>
      <c r="O100" s="1986"/>
    </row>
    <row r="101" spans="1:15" ht="12.75" hidden="1" customHeight="1">
      <c r="A101" s="120"/>
      <c r="B101" s="118"/>
      <c r="C101" s="118"/>
      <c r="D101" s="118"/>
      <c r="E101" s="118"/>
      <c r="F101" s="118"/>
      <c r="G101" s="118"/>
      <c r="H101" s="118"/>
      <c r="I101" s="118"/>
      <c r="J101" s="118"/>
      <c r="K101" s="118"/>
      <c r="L101" s="118"/>
      <c r="M101" s="118"/>
      <c r="N101" s="118"/>
      <c r="O101" s="119"/>
    </row>
    <row r="103" spans="1:15" ht="15.6">
      <c r="A103" s="1992" t="s">
        <v>571</v>
      </c>
      <c r="B103" s="1992"/>
      <c r="C103" s="1992"/>
      <c r="D103" s="1992"/>
      <c r="E103" s="1992"/>
      <c r="F103" s="1992"/>
      <c r="G103" s="1992"/>
      <c r="H103" s="1992"/>
      <c r="I103" s="842" t="s">
        <v>1215</v>
      </c>
      <c r="J103" s="1"/>
      <c r="K103" s="1"/>
      <c r="L103" s="1"/>
      <c r="M103" s="1"/>
      <c r="N103" s="1"/>
      <c r="O103" s="1"/>
    </row>
    <row r="104" spans="1:15" s="1335" customFormat="1">
      <c r="A104" s="1991"/>
      <c r="B104" s="1991"/>
      <c r="C104" s="1991"/>
      <c r="D104" s="1991"/>
      <c r="E104" s="1991"/>
      <c r="F104" s="1991"/>
      <c r="G104" s="1334"/>
      <c r="H104" s="1334"/>
    </row>
    <row r="105" spans="1:15" s="1335" customFormat="1">
      <c r="A105" s="1991"/>
      <c r="B105" s="1991"/>
      <c r="C105" s="1991"/>
      <c r="D105" s="1991"/>
      <c r="E105" s="1991"/>
      <c r="F105" s="1991"/>
      <c r="G105" s="1334"/>
      <c r="H105" s="1334"/>
    </row>
    <row r="106" spans="1:15" s="1335" customFormat="1" ht="12.75" customHeight="1">
      <c r="A106" s="1990"/>
      <c r="B106" s="1990"/>
      <c r="C106" s="1990"/>
      <c r="D106" s="1990"/>
      <c r="E106" s="1990"/>
      <c r="F106" s="1990"/>
      <c r="G106" s="126"/>
      <c r="H106" s="126"/>
    </row>
    <row r="107" spans="1:15" s="1335" customFormat="1" ht="12.75" customHeight="1">
      <c r="A107" s="1990"/>
      <c r="B107" s="1990"/>
      <c r="C107" s="1990"/>
      <c r="D107" s="1990"/>
      <c r="E107" s="1990"/>
      <c r="F107" s="1990"/>
      <c r="G107" s="126"/>
      <c r="H107" s="126"/>
    </row>
    <row r="108" spans="1:15" s="1335" customFormat="1" ht="12.75" customHeight="1">
      <c r="A108" s="2005"/>
      <c r="B108" s="2005"/>
      <c r="C108" s="2005"/>
      <c r="D108" s="2005"/>
      <c r="E108" s="2005"/>
      <c r="F108" s="2005"/>
      <c r="G108" s="1336"/>
      <c r="H108" s="1336"/>
    </row>
    <row r="109" spans="1:15" s="1335" customFormat="1" ht="12.75" customHeight="1">
      <c r="A109" s="2005"/>
      <c r="B109" s="2005"/>
      <c r="C109" s="2005"/>
      <c r="D109" s="2005"/>
      <c r="E109" s="2005"/>
      <c r="F109" s="2005"/>
      <c r="G109" s="1336"/>
      <c r="H109" s="1336"/>
    </row>
    <row r="110" spans="1:15" s="1335" customFormat="1" ht="12.75" customHeight="1">
      <c r="A110" s="2005"/>
      <c r="B110" s="2005"/>
      <c r="C110" s="2005"/>
      <c r="D110" s="2005"/>
      <c r="E110" s="2005"/>
      <c r="F110" s="2005"/>
      <c r="G110" s="1336"/>
      <c r="H110" s="1336"/>
    </row>
    <row r="111" spans="1:15" s="1335" customFormat="1" ht="12.75" customHeight="1">
      <c r="A111" s="2004"/>
      <c r="B111" s="2004"/>
      <c r="C111" s="2004"/>
      <c r="D111" s="2004"/>
      <c r="E111" s="2004"/>
      <c r="F111" s="2004"/>
      <c r="G111" s="1337"/>
      <c r="H111" s="1337"/>
    </row>
    <row r="112" spans="1:15" s="1335" customFormat="1" ht="13.2" customHeight="1">
      <c r="A112" s="2004"/>
      <c r="B112" s="2004"/>
      <c r="C112" s="2004"/>
      <c r="D112" s="2004"/>
      <c r="E112" s="2004"/>
      <c r="F112" s="2004"/>
      <c r="G112" s="1338"/>
      <c r="H112" s="1339"/>
      <c r="K112" s="1340"/>
    </row>
    <row r="113" spans="1:8" s="1335" customFormat="1" ht="12.75" customHeight="1">
      <c r="A113" s="2005"/>
      <c r="B113" s="2005"/>
      <c r="C113" s="2005"/>
      <c r="D113" s="2005"/>
      <c r="E113" s="2005"/>
      <c r="F113" s="2005"/>
      <c r="G113" s="1336"/>
      <c r="H113" s="1336"/>
    </row>
    <row r="114" spans="1:8" s="1335" customFormat="1" ht="12.75" customHeight="1">
      <c r="A114" s="2004"/>
      <c r="B114" s="2004"/>
      <c r="C114" s="2004"/>
      <c r="D114" s="2004"/>
      <c r="E114" s="2004"/>
      <c r="F114" s="2004"/>
      <c r="G114" s="1338"/>
      <c r="H114" s="1338"/>
    </row>
    <row r="115" spans="1:8" s="1335" customFormat="1" ht="12.75" customHeight="1">
      <c r="A115" s="2004"/>
      <c r="B115" s="2004"/>
      <c r="C115" s="2004"/>
      <c r="D115" s="2004"/>
      <c r="E115" s="2004"/>
      <c r="F115" s="2004"/>
      <c r="G115" s="1338"/>
      <c r="H115" s="1338"/>
    </row>
    <row r="116" spans="1:8" s="1335" customFormat="1">
      <c r="A116" s="2017"/>
      <c r="B116" s="2017"/>
      <c r="C116" s="2017"/>
      <c r="D116" s="2017"/>
      <c r="E116" s="2017"/>
      <c r="F116" s="2017"/>
      <c r="G116" s="1336"/>
      <c r="H116" s="1336"/>
    </row>
    <row r="117" spans="1:8" s="1335" customFormat="1" ht="14.25" customHeight="1">
      <c r="A117" s="1990"/>
      <c r="B117" s="1990"/>
      <c r="C117" s="1990"/>
      <c r="D117" s="1990"/>
      <c r="E117" s="1990"/>
      <c r="F117" s="1990"/>
      <c r="G117" s="126"/>
      <c r="H117" s="126"/>
    </row>
    <row r="118" spans="1:8" s="1335" customFormat="1">
      <c r="A118" s="2017"/>
      <c r="B118" s="2017"/>
      <c r="C118" s="2017"/>
      <c r="D118" s="2017"/>
      <c r="E118" s="2017"/>
      <c r="F118" s="2017"/>
      <c r="G118" s="1341"/>
      <c r="H118" s="1341"/>
    </row>
    <row r="119" spans="1:8" s="1335" customFormat="1" ht="12.75" customHeight="1">
      <c r="A119" s="2015"/>
      <c r="B119" s="2015"/>
      <c r="C119" s="2015"/>
      <c r="D119" s="2015"/>
      <c r="E119" s="2015"/>
      <c r="F119" s="2015"/>
      <c r="G119" s="1342"/>
      <c r="H119" s="1342"/>
    </row>
    <row r="120" spans="1:8" s="1335" customFormat="1" ht="13.2" customHeight="1">
      <c r="A120" s="2005"/>
      <c r="B120" s="2005"/>
      <c r="C120" s="2005"/>
      <c r="D120" s="2005"/>
      <c r="E120" s="2005"/>
      <c r="F120" s="2005"/>
      <c r="G120" s="1343"/>
    </row>
    <row r="121" spans="1:8" s="1335" customFormat="1" ht="13.2" customHeight="1">
      <c r="A121" s="1344"/>
      <c r="B121" s="1344"/>
      <c r="C121" s="1344"/>
      <c r="D121" s="1344"/>
      <c r="E121" s="1344"/>
      <c r="F121" s="1344"/>
      <c r="G121" s="1343"/>
    </row>
    <row r="122" spans="1:8" s="1335" customFormat="1" ht="13.2" customHeight="1">
      <c r="A122" s="1344"/>
      <c r="B122" s="1344"/>
      <c r="C122" s="1344"/>
      <c r="D122" s="1344"/>
      <c r="E122" s="1344"/>
      <c r="F122" s="1344"/>
      <c r="G122" s="1343"/>
    </row>
    <row r="123" spans="1:8" s="1335" customFormat="1" ht="13.2" customHeight="1">
      <c r="A123" s="1344"/>
      <c r="B123" s="1344"/>
      <c r="C123" s="1344"/>
      <c r="D123" s="1344"/>
      <c r="E123" s="1344"/>
      <c r="F123" s="1344"/>
      <c r="G123" s="1343"/>
    </row>
    <row r="124" spans="1:8" s="1335" customFormat="1" ht="13.2" customHeight="1">
      <c r="A124" s="1344"/>
      <c r="B124" s="1344"/>
      <c r="C124" s="1344"/>
      <c r="D124" s="1344"/>
      <c r="E124" s="1344"/>
      <c r="F124" s="1344"/>
      <c r="G124" s="1343"/>
    </row>
    <row r="125" spans="1:8" s="1335" customFormat="1" ht="13.2" customHeight="1">
      <c r="A125" s="1344"/>
      <c r="B125" s="1344"/>
      <c r="C125" s="1344"/>
      <c r="D125" s="1344"/>
      <c r="E125" s="1344"/>
      <c r="F125" s="1344"/>
      <c r="G125" s="1343"/>
    </row>
    <row r="126" spans="1:8" s="1335" customFormat="1" ht="13.2" customHeight="1">
      <c r="A126" s="1344"/>
      <c r="B126" s="1344"/>
      <c r="C126" s="1344"/>
      <c r="D126" s="1344"/>
      <c r="E126" s="1344"/>
      <c r="F126" s="1344"/>
      <c r="G126" s="1343"/>
    </row>
    <row r="127" spans="1:8" s="1335" customFormat="1" ht="13.2" customHeight="1">
      <c r="A127" s="1344"/>
      <c r="B127" s="1344"/>
      <c r="C127" s="1344"/>
      <c r="D127" s="1344"/>
      <c r="E127" s="1344"/>
      <c r="F127" s="1344"/>
      <c r="G127" s="1343"/>
    </row>
    <row r="128" spans="1:8" s="1335" customFormat="1" ht="13.2" customHeight="1">
      <c r="A128" s="1344"/>
      <c r="B128" s="1344"/>
      <c r="C128" s="1344"/>
      <c r="D128" s="1344"/>
      <c r="E128" s="1344"/>
      <c r="F128" s="1344"/>
      <c r="G128" s="1343"/>
    </row>
    <row r="129" spans="1:15" s="1335" customFormat="1" ht="13.2" customHeight="1">
      <c r="A129" s="1344"/>
      <c r="B129" s="1344"/>
      <c r="C129" s="1344"/>
      <c r="D129" s="1344"/>
      <c r="E129" s="1344"/>
      <c r="F129" s="1344"/>
      <c r="G129" s="1343"/>
    </row>
    <row r="130" spans="1:15" s="1335" customFormat="1" ht="13.2" customHeight="1">
      <c r="A130" s="1344"/>
      <c r="B130" s="1344"/>
      <c r="C130" s="1344"/>
      <c r="D130" s="1344"/>
      <c r="E130" s="1344"/>
      <c r="F130" s="1344"/>
      <c r="G130" s="1343"/>
    </row>
    <row r="131" spans="1:15" s="1335" customFormat="1" ht="13.2" customHeight="1">
      <c r="A131" s="2005"/>
      <c r="B131" s="2005"/>
      <c r="C131" s="2005"/>
      <c r="D131" s="2005"/>
      <c r="E131" s="2005"/>
      <c r="F131" s="2005"/>
      <c r="G131" s="1343"/>
    </row>
    <row r="132" spans="1:15" s="1335" customFormat="1" ht="13.2" customHeight="1">
      <c r="A132" s="2014"/>
      <c r="B132" s="2014"/>
      <c r="C132" s="2014"/>
      <c r="D132" s="2014"/>
      <c r="E132" s="2014"/>
      <c r="F132" s="2014"/>
      <c r="G132" s="1336"/>
      <c r="H132" s="1336"/>
    </row>
    <row r="133" spans="1:15" s="1335" customFormat="1" ht="13.2" customHeight="1">
      <c r="A133" s="2005"/>
      <c r="B133" s="2005"/>
      <c r="C133" s="2005"/>
      <c r="D133" s="2005"/>
      <c r="E133" s="2005"/>
      <c r="F133" s="2005"/>
      <c r="G133" s="1336"/>
      <c r="H133" s="1336"/>
    </row>
    <row r="134" spans="1:15" s="1335" customFormat="1" ht="13.2" customHeight="1">
      <c r="A134" s="2005"/>
      <c r="B134" s="2005"/>
      <c r="C134" s="2005"/>
      <c r="D134" s="2005"/>
      <c r="E134" s="2005"/>
      <c r="F134" s="2005"/>
      <c r="G134" s="1336"/>
      <c r="H134" s="1336"/>
    </row>
    <row r="135" spans="1:15" s="1335" customFormat="1" ht="13.2" customHeight="1">
      <c r="A135" s="1344"/>
      <c r="B135" s="1344"/>
      <c r="C135" s="1344"/>
      <c r="D135" s="1344"/>
      <c r="E135" s="1344"/>
      <c r="F135" s="1344"/>
      <c r="G135" s="1336"/>
      <c r="H135" s="1336"/>
    </row>
    <row r="136" spans="1:15" s="1335" customFormat="1" ht="13.95" customHeight="1">
      <c r="A136" s="1990"/>
      <c r="B136" s="1990"/>
      <c r="C136" s="1990"/>
      <c r="D136" s="1990"/>
      <c r="E136" s="1990"/>
      <c r="F136" s="1990"/>
      <c r="G136" s="126"/>
      <c r="H136" s="126"/>
    </row>
    <row r="137" spans="1:15">
      <c r="A137" s="5" t="s">
        <v>15</v>
      </c>
      <c r="B137" s="126"/>
      <c r="C137" s="126"/>
      <c r="D137" s="126"/>
      <c r="E137" s="126"/>
      <c r="F137" s="126"/>
    </row>
    <row r="138" spans="1:15" ht="21.6" customHeight="1">
      <c r="A138" s="1971" t="s">
        <v>1218</v>
      </c>
      <c r="B138" s="1971"/>
      <c r="C138" s="1971"/>
      <c r="D138" s="1971"/>
      <c r="E138" s="1971"/>
      <c r="F138" s="1971"/>
      <c r="G138" s="1971"/>
      <c r="H138" s="1971"/>
      <c r="I138" s="1971"/>
      <c r="J138" s="4"/>
      <c r="K138" s="4"/>
      <c r="L138" s="4"/>
      <c r="M138" s="4"/>
      <c r="N138" s="4"/>
      <c r="O138" s="4"/>
    </row>
    <row r="139" spans="1:15" ht="27.6" customHeight="1">
      <c r="A139" s="1971" t="s">
        <v>1219</v>
      </c>
      <c r="B139" s="1971"/>
      <c r="C139" s="1971"/>
      <c r="D139" s="1971"/>
      <c r="E139" s="1971"/>
      <c r="F139" s="1971"/>
      <c r="G139" s="1971"/>
      <c r="H139" s="1971"/>
      <c r="I139" s="1971"/>
      <c r="J139" s="4"/>
      <c r="K139" s="4"/>
      <c r="L139" s="4"/>
      <c r="M139" s="4"/>
      <c r="N139" s="4"/>
      <c r="O139" s="4"/>
    </row>
    <row r="140" spans="1:15">
      <c r="A140" s="2003" t="s">
        <v>1220</v>
      </c>
      <c r="B140" s="2003"/>
      <c r="C140" s="2003"/>
      <c r="D140" s="2003"/>
      <c r="E140" s="2003"/>
      <c r="F140" s="2003"/>
      <c r="G140" s="2003"/>
      <c r="H140" s="2003"/>
      <c r="I140" s="4"/>
      <c r="J140" s="4"/>
      <c r="K140" s="4"/>
      <c r="L140" s="4"/>
      <c r="M140" s="4"/>
      <c r="N140" s="4"/>
      <c r="O140" s="4"/>
    </row>
    <row r="141" spans="1:15">
      <c r="A141" s="1345" t="s">
        <v>1221</v>
      </c>
      <c r="B141" s="4"/>
      <c r="C141" s="4"/>
      <c r="D141" s="4"/>
      <c r="E141" s="4"/>
      <c r="F141" s="4"/>
      <c r="G141" s="4"/>
      <c r="H141" s="4"/>
      <c r="I141" s="127"/>
      <c r="J141" s="127"/>
      <c r="K141" s="127"/>
      <c r="L141" s="127"/>
      <c r="M141" s="127"/>
      <c r="N141" s="127"/>
      <c r="O141" s="127"/>
    </row>
    <row r="142" spans="1:15">
      <c r="A142" s="1345" t="s">
        <v>1222</v>
      </c>
    </row>
    <row r="143" spans="1:15" ht="14.25" customHeight="1">
      <c r="C143" s="3"/>
      <c r="D143" s="3"/>
      <c r="E143" s="3"/>
      <c r="F143" s="3"/>
    </row>
    <row r="144" spans="1:15" ht="27.75" customHeight="1">
      <c r="A144" s="2016" t="s">
        <v>572</v>
      </c>
      <c r="B144" s="2016"/>
      <c r="C144" s="2016"/>
      <c r="D144" s="2016"/>
      <c r="E144" s="2016"/>
      <c r="F144" s="2016"/>
      <c r="G144" s="2016"/>
      <c r="H144" s="2016"/>
    </row>
    <row r="145" spans="1:8" s="1335" customFormat="1">
      <c r="A145" s="1349"/>
      <c r="B145" s="1349"/>
      <c r="C145" s="1349"/>
      <c r="D145" s="1349"/>
      <c r="E145" s="1349"/>
      <c r="F145" s="1349"/>
      <c r="G145" s="1334"/>
      <c r="H145" s="1334"/>
    </row>
    <row r="146" spans="1:8" s="1335" customFormat="1">
      <c r="A146" s="1349"/>
      <c r="B146" s="1349"/>
      <c r="C146" s="1349"/>
      <c r="D146" s="1349"/>
      <c r="E146" s="1349"/>
      <c r="F146" s="1349"/>
      <c r="G146" s="1334"/>
      <c r="H146" s="1334"/>
    </row>
    <row r="147" spans="1:8" s="1335" customFormat="1" ht="13.2" customHeight="1">
      <c r="A147" s="1350"/>
      <c r="B147" s="1350"/>
      <c r="C147" s="1350"/>
      <c r="D147" s="1350"/>
      <c r="E147" s="1350"/>
      <c r="F147" s="1350"/>
      <c r="G147" s="126"/>
      <c r="H147" s="126"/>
    </row>
    <row r="148" spans="1:8" s="1335" customFormat="1" ht="13.2" customHeight="1">
      <c r="A148" s="1347"/>
      <c r="B148" s="1347"/>
      <c r="C148" s="1347"/>
      <c r="D148" s="1347"/>
      <c r="E148" s="1347"/>
      <c r="F148" s="1347"/>
      <c r="G148" s="126"/>
      <c r="H148" s="126"/>
    </row>
    <row r="149" spans="1:8" s="1335" customFormat="1" ht="13.2" customHeight="1">
      <c r="A149" s="1347"/>
      <c r="B149" s="1347"/>
      <c r="C149" s="1347"/>
      <c r="D149" s="1347"/>
      <c r="E149" s="1347"/>
      <c r="F149" s="1347"/>
      <c r="G149" s="126"/>
      <c r="H149" s="126"/>
    </row>
    <row r="150" spans="1:8" s="1335" customFormat="1" ht="13.2" customHeight="1">
      <c r="A150" s="1347"/>
      <c r="B150" s="1347"/>
      <c r="C150" s="1347"/>
      <c r="D150" s="1347"/>
      <c r="E150" s="1347"/>
      <c r="F150" s="1347"/>
      <c r="G150" s="126"/>
      <c r="H150" s="126"/>
    </row>
    <row r="151" spans="1:8" s="1335" customFormat="1" ht="13.2" customHeight="1">
      <c r="A151" s="1347"/>
      <c r="B151" s="1347"/>
      <c r="C151" s="1347"/>
      <c r="D151" s="1347"/>
      <c r="E151" s="1347"/>
      <c r="F151" s="1347"/>
      <c r="G151" s="126"/>
      <c r="H151" s="126"/>
    </row>
    <row r="152" spans="1:8" s="1335" customFormat="1" ht="13.2" customHeight="1">
      <c r="A152" s="1347"/>
      <c r="B152" s="1347"/>
      <c r="C152" s="1347"/>
      <c r="D152" s="1347"/>
      <c r="E152" s="1347"/>
      <c r="F152" s="1347"/>
      <c r="G152" s="126"/>
      <c r="H152" s="126"/>
    </row>
    <row r="153" spans="1:8" s="1335" customFormat="1" ht="13.2" customHeight="1">
      <c r="A153" s="1347"/>
      <c r="B153" s="1347"/>
      <c r="C153" s="1347"/>
      <c r="D153" s="1347"/>
      <c r="E153" s="1347"/>
      <c r="F153" s="1347"/>
      <c r="G153" s="126"/>
      <c r="H153" s="126"/>
    </row>
    <row r="154" spans="1:8" s="1335" customFormat="1" ht="13.2" customHeight="1">
      <c r="A154" s="1347"/>
      <c r="B154" s="1347"/>
      <c r="C154" s="1347"/>
      <c r="D154" s="1347"/>
      <c r="E154" s="1347"/>
      <c r="F154" s="1347"/>
      <c r="G154" s="126"/>
      <c r="H154" s="126"/>
    </row>
    <row r="155" spans="1:8" s="1335" customFormat="1" ht="13.2" customHeight="1">
      <c r="A155" s="1347"/>
      <c r="B155" s="1347"/>
      <c r="C155" s="1347"/>
      <c r="D155" s="1347"/>
      <c r="E155" s="1347"/>
      <c r="F155" s="1347"/>
      <c r="G155" s="126"/>
      <c r="H155" s="126"/>
    </row>
    <row r="156" spans="1:8" s="1335" customFormat="1" ht="13.2" customHeight="1">
      <c r="A156" s="1347"/>
      <c r="B156" s="1347"/>
      <c r="C156" s="1347"/>
      <c r="D156" s="1347"/>
      <c r="E156" s="1347"/>
      <c r="F156" s="1347"/>
      <c r="G156" s="126"/>
      <c r="H156" s="126"/>
    </row>
    <row r="157" spans="1:8" s="1335" customFormat="1" ht="13.2" customHeight="1">
      <c r="A157" s="1347"/>
      <c r="B157" s="1347"/>
      <c r="C157" s="1347"/>
      <c r="D157" s="1347"/>
      <c r="E157" s="1347"/>
      <c r="F157" s="1347"/>
      <c r="G157" s="126"/>
      <c r="H157" s="126"/>
    </row>
    <row r="158" spans="1:8" s="1335" customFormat="1" ht="13.2" customHeight="1">
      <c r="A158" s="1347"/>
      <c r="B158" s="1347"/>
      <c r="C158" s="1347"/>
      <c r="D158" s="1347"/>
      <c r="E158" s="1347"/>
      <c r="F158" s="1347"/>
      <c r="G158" s="126"/>
      <c r="H158" s="126"/>
    </row>
    <row r="159" spans="1:8" s="1335" customFormat="1" ht="13.2" customHeight="1">
      <c r="A159" s="1347"/>
      <c r="B159" s="1347"/>
      <c r="C159" s="1347"/>
      <c r="D159" s="1347"/>
      <c r="E159" s="1347"/>
      <c r="F159" s="1347"/>
      <c r="G159" s="126"/>
      <c r="H159" s="126"/>
    </row>
    <row r="160" spans="1:8" s="1335" customFormat="1" ht="13.2" customHeight="1">
      <c r="A160" s="1347"/>
      <c r="B160" s="1347"/>
      <c r="C160" s="1347"/>
      <c r="D160" s="1347"/>
      <c r="E160" s="1347"/>
      <c r="F160" s="1347"/>
      <c r="G160" s="126"/>
      <c r="H160" s="126"/>
    </row>
    <row r="161" spans="1:8" s="1335" customFormat="1" ht="13.2" customHeight="1">
      <c r="A161" s="1347"/>
      <c r="B161" s="1347"/>
      <c r="C161" s="1347"/>
      <c r="D161" s="1347"/>
      <c r="E161" s="1347"/>
      <c r="F161" s="1347"/>
      <c r="G161" s="126"/>
      <c r="H161" s="126"/>
    </row>
    <row r="162" spans="1:8" s="1335" customFormat="1" ht="13.2" customHeight="1">
      <c r="A162" s="1347"/>
      <c r="B162" s="1347"/>
      <c r="C162" s="1347"/>
      <c r="D162" s="1347"/>
      <c r="E162" s="1347"/>
      <c r="F162" s="1347"/>
      <c r="G162" s="126"/>
      <c r="H162" s="126"/>
    </row>
    <row r="163" spans="1:8" s="1335" customFormat="1" ht="13.2" customHeight="1">
      <c r="A163" s="1350"/>
      <c r="B163" s="1350"/>
      <c r="C163" s="1350"/>
      <c r="D163" s="1350"/>
      <c r="E163" s="1350"/>
      <c r="F163" s="1350"/>
      <c r="G163" s="126"/>
      <c r="H163" s="126"/>
    </row>
    <row r="164" spans="1:8" s="1335" customFormat="1" ht="13.2" customHeight="1">
      <c r="A164" s="1341"/>
      <c r="B164" s="1341"/>
      <c r="C164" s="1341"/>
      <c r="D164" s="1341"/>
      <c r="E164" s="1341"/>
      <c r="F164" s="1341"/>
      <c r="G164" s="1336"/>
      <c r="H164" s="1336"/>
    </row>
    <row r="165" spans="1:8" s="1335" customFormat="1" ht="13.2" customHeight="1">
      <c r="A165" s="1341"/>
      <c r="B165" s="1341"/>
      <c r="C165" s="1341"/>
      <c r="D165" s="1341"/>
      <c r="E165" s="1341"/>
      <c r="F165" s="1341"/>
      <c r="G165" s="1336"/>
      <c r="H165" s="1336"/>
    </row>
    <row r="166" spans="1:8" s="1335" customFormat="1" ht="13.2" customHeight="1">
      <c r="A166" s="1341"/>
      <c r="B166" s="1341"/>
      <c r="C166" s="1341"/>
      <c r="D166" s="1341"/>
      <c r="E166" s="1341"/>
      <c r="F166" s="1341"/>
      <c r="G166" s="1336"/>
      <c r="H166" s="1336"/>
    </row>
    <row r="167" spans="1:8" s="1335" customFormat="1" ht="13.2" customHeight="1">
      <c r="A167" s="1341"/>
      <c r="B167" s="1341"/>
      <c r="C167" s="1341"/>
      <c r="D167" s="1341"/>
      <c r="E167" s="1341"/>
      <c r="F167" s="1341"/>
      <c r="G167" s="1336"/>
      <c r="H167" s="1336"/>
    </row>
    <row r="168" spans="1:8" s="1335" customFormat="1">
      <c r="A168" s="1341"/>
      <c r="B168" s="1341"/>
      <c r="C168" s="1341"/>
      <c r="D168" s="1341"/>
      <c r="E168" s="1341"/>
      <c r="F168" s="1341"/>
      <c r="G168" s="1336"/>
      <c r="H168" s="1336"/>
    </row>
    <row r="169" spans="1:8" s="1335" customFormat="1" ht="13.2" customHeight="1">
      <c r="A169" s="1350"/>
      <c r="B169" s="1350"/>
      <c r="C169" s="1350"/>
      <c r="D169" s="1350"/>
      <c r="E169" s="1350"/>
      <c r="F169" s="1350"/>
      <c r="G169" s="126"/>
      <c r="H169" s="126"/>
    </row>
    <row r="170" spans="1:8" s="1335" customFormat="1">
      <c r="A170" s="1341"/>
      <c r="B170" s="1341"/>
      <c r="C170" s="1341"/>
      <c r="D170" s="1341"/>
      <c r="E170" s="1341"/>
      <c r="F170" s="1341"/>
      <c r="G170" s="1336"/>
      <c r="H170" s="1336"/>
    </row>
    <row r="171" spans="1:8" s="1335" customFormat="1" ht="12.75" customHeight="1">
      <c r="A171" s="1342"/>
      <c r="B171" s="1342"/>
      <c r="C171" s="1342"/>
      <c r="D171" s="1342"/>
      <c r="E171" s="1342"/>
      <c r="F171" s="1342"/>
      <c r="G171" s="1346"/>
      <c r="H171" s="1346"/>
    </row>
    <row r="172" spans="1:8" s="1335" customFormat="1" ht="13.2" customHeight="1">
      <c r="A172" s="1341"/>
      <c r="B172" s="1341"/>
      <c r="C172" s="1341"/>
      <c r="D172" s="1341"/>
      <c r="E172" s="1341"/>
      <c r="F172" s="1341"/>
      <c r="G172" s="1343"/>
      <c r="H172" s="1336"/>
    </row>
    <row r="173" spans="1:8">
      <c r="A173" s="5" t="s">
        <v>15</v>
      </c>
    </row>
    <row r="174" spans="1:8">
      <c r="A174" s="2003" t="s">
        <v>1223</v>
      </c>
      <c r="B174" s="2003"/>
      <c r="C174" s="2003"/>
      <c r="D174" s="2003"/>
      <c r="E174" s="2003"/>
      <c r="F174" s="2003"/>
      <c r="G174" s="2003"/>
      <c r="H174" s="2003"/>
    </row>
    <row r="175" spans="1:8">
      <c r="A175" s="2003" t="s">
        <v>1224</v>
      </c>
      <c r="B175" s="2003"/>
      <c r="C175" s="2003"/>
      <c r="D175" s="2003"/>
      <c r="E175" s="2003"/>
      <c r="F175" s="2003"/>
      <c r="G175" s="2003"/>
      <c r="H175" s="2003"/>
    </row>
    <row r="176" spans="1:8" ht="13.2" customHeight="1">
      <c r="A176" s="1971" t="s">
        <v>1225</v>
      </c>
      <c r="B176" s="1971"/>
      <c r="C176" s="1971"/>
      <c r="D176" s="1971"/>
      <c r="E176" s="1971"/>
      <c r="F176" s="1971"/>
      <c r="G176" s="1971"/>
      <c r="H176" s="1971"/>
    </row>
    <row r="177" spans="1:8">
      <c r="A177" s="1971"/>
      <c r="B177" s="1971"/>
      <c r="C177" s="1971"/>
      <c r="D177" s="1971"/>
      <c r="E177" s="1971"/>
      <c r="F177" s="1971"/>
      <c r="G177" s="1971"/>
      <c r="H177" s="1971"/>
    </row>
    <row r="179" spans="1:8" ht="34.950000000000003" customHeight="1">
      <c r="A179" s="1939" t="s">
        <v>98</v>
      </c>
      <c r="B179" s="1939"/>
      <c r="C179" s="1939"/>
      <c r="D179" s="1939"/>
      <c r="E179" s="1939"/>
      <c r="F179" s="1939"/>
      <c r="G179" s="1939"/>
      <c r="H179" s="1939"/>
    </row>
    <row r="180" spans="1:8" s="1335" customFormat="1">
      <c r="A180" s="1349"/>
      <c r="B180" s="1349"/>
      <c r="C180" s="1349"/>
      <c r="D180" s="1349"/>
      <c r="E180" s="1349"/>
      <c r="F180" s="1349"/>
      <c r="G180" s="1334"/>
      <c r="H180" s="1334"/>
    </row>
    <row r="181" spans="1:8" s="1335" customFormat="1">
      <c r="A181" s="1349"/>
      <c r="B181" s="1349"/>
      <c r="C181" s="1349"/>
      <c r="D181" s="1349"/>
      <c r="E181" s="1349"/>
      <c r="F181" s="1349"/>
      <c r="G181" s="1334"/>
      <c r="H181" s="1334"/>
    </row>
    <row r="182" spans="1:8" s="1335" customFormat="1">
      <c r="A182" s="1348"/>
      <c r="B182" s="1348"/>
      <c r="C182" s="1348"/>
      <c r="D182" s="1348"/>
      <c r="E182" s="1348"/>
      <c r="F182" s="1348"/>
      <c r="G182" s="1334"/>
      <c r="H182" s="1334"/>
    </row>
    <row r="183" spans="1:8" s="1335" customFormat="1">
      <c r="A183" s="1348"/>
      <c r="B183" s="1348"/>
      <c r="C183" s="1348"/>
      <c r="D183" s="1348"/>
      <c r="E183" s="1348"/>
      <c r="F183" s="1348"/>
      <c r="G183" s="1334"/>
      <c r="H183" s="1334"/>
    </row>
    <row r="184" spans="1:8" s="1335" customFormat="1">
      <c r="A184" s="1348"/>
      <c r="B184" s="1348"/>
      <c r="C184" s="1348"/>
      <c r="D184" s="1348"/>
      <c r="E184" s="1348"/>
      <c r="F184" s="1348"/>
      <c r="G184" s="1334"/>
      <c r="H184" s="1334"/>
    </row>
    <row r="185" spans="1:8" s="1335" customFormat="1">
      <c r="A185" s="1348"/>
      <c r="B185" s="1348"/>
      <c r="C185" s="1348"/>
      <c r="D185" s="1348"/>
      <c r="E185" s="1348"/>
      <c r="F185" s="1348"/>
      <c r="G185" s="1334"/>
      <c r="H185" s="1334"/>
    </row>
    <row r="186" spans="1:8" s="1335" customFormat="1">
      <c r="A186" s="1348"/>
      <c r="B186" s="1348"/>
      <c r="C186" s="1348"/>
      <c r="D186" s="1348"/>
      <c r="E186" s="1348"/>
      <c r="F186" s="1348"/>
      <c r="G186" s="1334"/>
      <c r="H186" s="1334"/>
    </row>
    <row r="187" spans="1:8" s="1335" customFormat="1">
      <c r="A187" s="1348"/>
      <c r="B187" s="1348"/>
      <c r="C187" s="1348"/>
      <c r="D187" s="1348"/>
      <c r="E187" s="1348"/>
      <c r="F187" s="1348"/>
      <c r="G187" s="1334"/>
      <c r="H187" s="1334"/>
    </row>
    <row r="188" spans="1:8" s="1335" customFormat="1">
      <c r="A188" s="1348"/>
      <c r="B188" s="1348"/>
      <c r="C188" s="1348"/>
      <c r="D188" s="1348"/>
      <c r="E188" s="1348"/>
      <c r="F188" s="1348"/>
      <c r="G188" s="1334"/>
      <c r="H188" s="1334"/>
    </row>
    <row r="189" spans="1:8" s="1335" customFormat="1">
      <c r="A189" s="1348"/>
      <c r="B189" s="1348"/>
      <c r="C189" s="1348"/>
      <c r="D189" s="1348"/>
      <c r="E189" s="1348"/>
      <c r="F189" s="1348"/>
      <c r="G189" s="1334"/>
      <c r="H189" s="1334"/>
    </row>
    <row r="190" spans="1:8" s="1335" customFormat="1">
      <c r="A190" s="1348"/>
      <c r="B190" s="1348"/>
      <c r="C190" s="1348"/>
      <c r="D190" s="1348"/>
      <c r="E190" s="1348"/>
      <c r="F190" s="1348"/>
      <c r="G190" s="1334"/>
      <c r="H190" s="1334"/>
    </row>
    <row r="191" spans="1:8" s="1335" customFormat="1">
      <c r="A191" s="1348"/>
      <c r="B191" s="1348"/>
      <c r="C191" s="1348"/>
      <c r="D191" s="1348"/>
      <c r="E191" s="1348"/>
      <c r="F191" s="1348"/>
      <c r="G191" s="1334"/>
      <c r="H191" s="1334"/>
    </row>
    <row r="192" spans="1:8" s="1335" customFormat="1">
      <c r="A192" s="1348"/>
      <c r="B192" s="1348"/>
      <c r="C192" s="1348"/>
      <c r="D192" s="1348"/>
      <c r="E192" s="1348"/>
      <c r="F192" s="1348"/>
      <c r="G192" s="1334"/>
      <c r="H192" s="1334"/>
    </row>
    <row r="193" spans="1:14" s="1335" customFormat="1">
      <c r="A193" s="1348"/>
      <c r="B193" s="1348"/>
      <c r="C193" s="1348"/>
      <c r="D193" s="1348"/>
      <c r="E193" s="1348"/>
      <c r="F193" s="1348"/>
      <c r="G193" s="1334"/>
      <c r="H193" s="1334"/>
    </row>
    <row r="194" spans="1:14" s="1335" customFormat="1">
      <c r="A194" s="1348"/>
      <c r="B194" s="1348"/>
      <c r="C194" s="1348"/>
      <c r="D194" s="1348"/>
      <c r="E194" s="1348"/>
      <c r="F194" s="1348"/>
      <c r="G194" s="1334"/>
      <c r="H194" s="1334"/>
    </row>
    <row r="195" spans="1:14" s="1335" customFormat="1">
      <c r="A195" s="1348"/>
      <c r="B195" s="1348"/>
      <c r="C195" s="1348"/>
      <c r="D195" s="1348"/>
      <c r="E195" s="1348"/>
      <c r="F195" s="1348"/>
      <c r="G195" s="1334"/>
      <c r="H195" s="1334"/>
    </row>
    <row r="196" spans="1:14" s="1335" customFormat="1">
      <c r="A196" s="1348"/>
      <c r="B196" s="1348"/>
      <c r="C196" s="1348"/>
      <c r="D196" s="1348"/>
      <c r="E196" s="1348"/>
      <c r="F196" s="1348"/>
      <c r="G196" s="1334"/>
      <c r="H196" s="1334"/>
    </row>
    <row r="197" spans="1:14" s="1352" customFormat="1" ht="13.2" customHeight="1">
      <c r="A197" s="1357"/>
      <c r="B197" s="1357"/>
      <c r="C197" s="1357"/>
      <c r="D197" s="1357"/>
      <c r="E197" s="1357"/>
      <c r="F197" s="1357"/>
      <c r="G197" s="1351"/>
      <c r="H197" s="1351"/>
    </row>
    <row r="198" spans="1:14" s="1352" customFormat="1" ht="13.2" customHeight="1">
      <c r="A198" s="1357"/>
      <c r="B198" s="1357"/>
      <c r="C198" s="1357"/>
      <c r="D198" s="1357"/>
      <c r="E198" s="1357"/>
      <c r="F198" s="1357"/>
      <c r="G198" s="1351"/>
      <c r="H198" s="1351"/>
    </row>
    <row r="199" spans="1:14" s="1352" customFormat="1" ht="13.2" customHeight="1">
      <c r="A199" s="1356"/>
      <c r="B199" s="1356"/>
      <c r="C199" s="1356"/>
      <c r="D199" s="1356"/>
      <c r="E199" s="1356"/>
      <c r="F199" s="1356"/>
      <c r="G199" s="1353"/>
      <c r="H199" s="1353"/>
    </row>
    <row r="200" spans="1:14" s="1352" customFormat="1" ht="13.2" customHeight="1">
      <c r="A200" s="1356"/>
      <c r="B200" s="1356"/>
      <c r="C200" s="1356"/>
      <c r="D200" s="1356"/>
      <c r="E200" s="1356"/>
      <c r="F200" s="1356"/>
      <c r="G200" s="1353"/>
      <c r="H200" s="1353"/>
    </row>
    <row r="201" spans="1:14" s="1352" customFormat="1" ht="13.2" customHeight="1">
      <c r="A201" s="1356"/>
      <c r="B201" s="1356"/>
      <c r="C201" s="1356"/>
      <c r="D201" s="1356"/>
      <c r="E201" s="1356"/>
      <c r="F201" s="1356"/>
      <c r="G201" s="1353"/>
      <c r="H201" s="1353"/>
    </row>
    <row r="202" spans="1:14" s="1352" customFormat="1">
      <c r="A202" s="1356"/>
      <c r="B202" s="1356"/>
      <c r="C202" s="1356"/>
      <c r="D202" s="1356"/>
      <c r="E202" s="1356"/>
      <c r="F202" s="1356"/>
      <c r="G202" s="1353"/>
      <c r="H202" s="1353"/>
    </row>
    <row r="203" spans="1:14" s="1352" customFormat="1" ht="13.2" customHeight="1">
      <c r="A203" s="1357"/>
      <c r="B203" s="1357"/>
      <c r="C203" s="1357"/>
      <c r="D203" s="1357"/>
      <c r="E203" s="1357"/>
      <c r="F203" s="1357"/>
      <c r="G203" s="1351"/>
      <c r="H203" s="1351"/>
    </row>
    <row r="204" spans="1:14" s="1352" customFormat="1">
      <c r="A204" s="1356"/>
      <c r="B204" s="1356"/>
      <c r="C204" s="1356"/>
      <c r="D204" s="1356"/>
      <c r="E204" s="1356"/>
      <c r="F204" s="1356"/>
      <c r="G204" s="1353"/>
      <c r="H204" s="1353"/>
    </row>
    <row r="205" spans="1:14" s="1352" customFormat="1" ht="21" customHeight="1">
      <c r="A205" s="1354"/>
      <c r="B205" s="1354"/>
      <c r="C205" s="1354"/>
      <c r="D205" s="1354"/>
      <c r="E205" s="1354"/>
      <c r="F205" s="1354"/>
      <c r="G205" s="1354"/>
      <c r="H205" s="1354"/>
      <c r="I205" s="1354"/>
      <c r="J205" s="1354"/>
      <c r="K205" s="1354"/>
      <c r="L205" s="1354"/>
      <c r="M205" s="1354"/>
      <c r="N205" s="1354"/>
    </row>
    <row r="206" spans="1:14" s="1352" customFormat="1" ht="13.2" customHeight="1">
      <c r="A206" s="1356"/>
      <c r="B206" s="1356"/>
      <c r="C206" s="1356"/>
      <c r="D206" s="1356"/>
      <c r="E206" s="1356"/>
      <c r="F206" s="1356"/>
      <c r="G206" s="1355"/>
      <c r="H206" s="1353"/>
    </row>
    <row r="207" spans="1:14" s="1352" customFormat="1" ht="13.2" customHeight="1">
      <c r="A207" s="1356"/>
      <c r="B207" s="1356"/>
      <c r="C207" s="1356"/>
      <c r="D207" s="1356"/>
      <c r="E207" s="1356"/>
      <c r="F207" s="1356"/>
      <c r="G207" s="1355"/>
      <c r="H207" s="1353"/>
    </row>
    <row r="208" spans="1:14" s="1352" customFormat="1" ht="13.2" customHeight="1">
      <c r="A208" s="1356"/>
      <c r="B208" s="1356"/>
      <c r="C208" s="1356"/>
      <c r="D208" s="1356"/>
      <c r="E208" s="1356"/>
      <c r="F208" s="1356"/>
      <c r="G208" s="1353"/>
      <c r="H208" s="1353"/>
    </row>
    <row r="209" spans="1:15">
      <c r="A209" s="5" t="s">
        <v>15</v>
      </c>
      <c r="B209" s="5"/>
      <c r="C209" s="5"/>
      <c r="D209" s="5"/>
      <c r="E209" s="5"/>
      <c r="F209" s="5"/>
    </row>
    <row r="210" spans="1:15">
      <c r="A210" s="2003" t="s">
        <v>1226</v>
      </c>
      <c r="B210" s="2003"/>
      <c r="C210" s="2003"/>
      <c r="D210" s="2003"/>
      <c r="E210" s="2003"/>
      <c r="F210" s="2003"/>
      <c r="G210" s="2003"/>
      <c r="H210" s="2003"/>
    </row>
    <row r="211" spans="1:15">
      <c r="A211" s="2003" t="s">
        <v>1224</v>
      </c>
      <c r="B211" s="2003"/>
      <c r="C211" s="2003"/>
      <c r="D211" s="2003"/>
      <c r="E211" s="2003"/>
      <c r="F211" s="2003"/>
      <c r="G211" s="2003"/>
      <c r="H211" s="2003"/>
    </row>
    <row r="212" spans="1:15" ht="13.2" customHeight="1">
      <c r="A212" s="1345" t="s">
        <v>1227</v>
      </c>
      <c r="B212" s="1345"/>
      <c r="C212" s="1345"/>
      <c r="D212" s="1345"/>
      <c r="E212" s="1345"/>
      <c r="F212" s="1345"/>
      <c r="G212" s="1345"/>
      <c r="H212" s="1345"/>
    </row>
    <row r="213" spans="1:15">
      <c r="A213" s="1345"/>
      <c r="B213" s="1345"/>
      <c r="C213" s="1345"/>
      <c r="D213" s="1345"/>
      <c r="E213" s="1345"/>
      <c r="F213" s="1345"/>
      <c r="G213" s="1345"/>
      <c r="H213" s="1345"/>
    </row>
    <row r="214" spans="1:15" ht="13.8" thickBot="1"/>
    <row r="215" spans="1:15" ht="13.8" thickBot="1">
      <c r="A215" s="1949" t="s">
        <v>158</v>
      </c>
      <c r="B215" s="1950"/>
      <c r="C215" s="1950"/>
      <c r="D215" s="1950"/>
      <c r="E215" s="1950"/>
      <c r="F215" s="1950"/>
      <c r="G215" s="1950"/>
      <c r="H215" s="1950"/>
      <c r="I215" s="1950"/>
      <c r="J215" s="1951"/>
      <c r="K215" s="1950" t="s">
        <v>1229</v>
      </c>
      <c r="L215" s="1950"/>
      <c r="M215" s="1950"/>
      <c r="N215" s="1950"/>
      <c r="O215" s="1951"/>
    </row>
    <row r="216" spans="1:15" ht="13.8" thickBot="1">
      <c r="A216" s="1952"/>
      <c r="B216" s="1953"/>
      <c r="C216" s="1953"/>
      <c r="D216" s="1953"/>
      <c r="E216" s="1953"/>
      <c r="F216" s="1953"/>
      <c r="G216" s="1953"/>
      <c r="H216" s="1953"/>
      <c r="I216" s="1953"/>
      <c r="J216" s="1953"/>
      <c r="K216" s="1953"/>
      <c r="L216" s="1953"/>
      <c r="M216" s="1953"/>
      <c r="N216" s="1953"/>
      <c r="O216" s="1954"/>
    </row>
    <row r="217" spans="1:15">
      <c r="A217" s="1358"/>
      <c r="B217" s="1359"/>
      <c r="C217" s="1359"/>
      <c r="D217" s="1359"/>
      <c r="E217" s="1359"/>
      <c r="F217" s="1359"/>
      <c r="G217" s="1359"/>
      <c r="H217" s="1359"/>
      <c r="I217" s="1359"/>
      <c r="J217" s="1359"/>
      <c r="K217" s="1359"/>
      <c r="L217" s="1359"/>
      <c r="M217" s="1359"/>
      <c r="N217" s="1359"/>
      <c r="O217" s="1360"/>
    </row>
    <row r="218" spans="1:15">
      <c r="A218" s="1361"/>
      <c r="B218" s="1362"/>
      <c r="C218" s="1362"/>
      <c r="D218" s="1362"/>
      <c r="E218" s="1362"/>
      <c r="F218" s="1362"/>
      <c r="G218" s="1362"/>
      <c r="H218" s="1362"/>
      <c r="I218" s="1362"/>
      <c r="J218" s="1362"/>
      <c r="K218" s="1362"/>
      <c r="L218" s="1362"/>
      <c r="M218" s="1362"/>
      <c r="N218" s="1362"/>
      <c r="O218" s="1363"/>
    </row>
    <row r="219" spans="1:15">
      <c r="A219" s="1361"/>
      <c r="B219" s="1362"/>
      <c r="C219" s="1362"/>
      <c r="D219" s="1362"/>
      <c r="E219" s="1362"/>
      <c r="F219" s="1362"/>
      <c r="G219" s="1362"/>
      <c r="H219" s="1362" t="s">
        <v>1228</v>
      </c>
      <c r="I219" s="1362"/>
      <c r="J219" s="1362"/>
      <c r="K219" s="1362"/>
      <c r="L219" s="1362"/>
      <c r="M219" s="1362"/>
      <c r="N219" s="1362"/>
      <c r="O219" s="1363"/>
    </row>
    <row r="220" spans="1:15">
      <c r="A220" s="1361"/>
      <c r="B220" s="1362"/>
      <c r="C220" s="1362"/>
      <c r="D220" s="1362"/>
      <c r="E220" s="1362"/>
      <c r="F220" s="1362"/>
      <c r="G220" s="1362"/>
      <c r="H220" s="1362"/>
      <c r="I220" s="1362"/>
      <c r="J220" s="1362"/>
      <c r="K220" s="1362"/>
      <c r="L220" s="1362"/>
      <c r="M220" s="1362"/>
      <c r="N220" s="1362"/>
      <c r="O220" s="1363"/>
    </row>
    <row r="221" spans="1:15" ht="13.8" thickBot="1">
      <c r="A221" s="1364"/>
      <c r="B221" s="1365"/>
      <c r="C221" s="1365"/>
      <c r="D221" s="1365"/>
      <c r="E221" s="1365"/>
      <c r="F221" s="1365"/>
      <c r="G221" s="1365"/>
      <c r="H221" s="1365"/>
      <c r="I221" s="1365"/>
      <c r="J221" s="1365"/>
      <c r="K221" s="1365"/>
      <c r="L221" s="1365"/>
      <c r="M221" s="1365"/>
      <c r="N221" s="1365"/>
      <c r="O221" s="1366"/>
    </row>
    <row r="222" spans="1:15" ht="13.8" thickBot="1">
      <c r="A222" s="115"/>
      <c r="B222" s="112"/>
      <c r="C222" s="112"/>
      <c r="D222" s="112"/>
      <c r="E222" s="112"/>
      <c r="F222" s="112"/>
      <c r="G222" s="112"/>
      <c r="H222" s="112"/>
      <c r="I222" s="112"/>
      <c r="J222" s="112"/>
      <c r="K222" s="112"/>
      <c r="L222" s="112"/>
      <c r="M222" s="112"/>
      <c r="N222" s="112"/>
      <c r="O222" s="116"/>
    </row>
    <row r="223" spans="1:15" ht="13.2" customHeight="1">
      <c r="A223" s="1964" t="s">
        <v>149</v>
      </c>
      <c r="B223" s="1965"/>
      <c r="C223" s="1965"/>
      <c r="D223" s="1965"/>
      <c r="E223" s="1965"/>
      <c r="F223" s="1965"/>
      <c r="G223" s="1965"/>
      <c r="H223" s="1965"/>
      <c r="I223" s="1965"/>
      <c r="J223" s="1965"/>
      <c r="K223" s="1965"/>
      <c r="L223" s="1965"/>
      <c r="M223" s="1965"/>
      <c r="N223" s="1965"/>
      <c r="O223" s="1966"/>
    </row>
    <row r="224" spans="1:15">
      <c r="A224" s="1369"/>
      <c r="B224" s="1993"/>
      <c r="C224" s="1997" t="s">
        <v>1233</v>
      </c>
      <c r="D224" s="1998"/>
      <c r="E224" s="1998"/>
      <c r="F224" s="1998"/>
      <c r="G224" s="1998"/>
      <c r="H224" s="1998"/>
      <c r="I224" s="1998"/>
      <c r="J224" s="1998"/>
      <c r="K224" s="1998"/>
      <c r="L224" s="1998"/>
      <c r="M224" s="1998"/>
      <c r="N224" s="1998"/>
      <c r="O224" s="1999"/>
    </row>
    <row r="225" spans="1:15">
      <c r="A225" s="1369"/>
      <c r="B225" s="1989"/>
      <c r="C225" s="2000"/>
      <c r="D225" s="2001"/>
      <c r="E225" s="2001"/>
      <c r="F225" s="2001"/>
      <c r="G225" s="2001"/>
      <c r="H225" s="2001"/>
      <c r="I225" s="2001"/>
      <c r="J225" s="2001"/>
      <c r="K225" s="2001"/>
      <c r="L225" s="2001"/>
      <c r="M225" s="2001"/>
      <c r="N225" s="2001"/>
      <c r="O225" s="2002"/>
    </row>
    <row r="226" spans="1:15">
      <c r="A226" s="1369"/>
      <c r="B226" s="1367"/>
      <c r="C226" s="1972" t="s">
        <v>150</v>
      </c>
      <c r="D226" s="1973"/>
      <c r="E226" s="1973"/>
      <c r="F226" s="1973"/>
      <c r="G226" s="1973"/>
      <c r="H226" s="1973"/>
      <c r="I226" s="1973"/>
      <c r="J226" s="1973"/>
      <c r="K226" s="1973"/>
      <c r="L226" s="1973"/>
      <c r="M226" s="1973"/>
      <c r="N226" s="1973"/>
      <c r="O226" s="1974"/>
    </row>
    <row r="227" spans="1:15">
      <c r="A227" s="1369"/>
      <c r="B227" s="1368"/>
      <c r="C227" s="1975"/>
      <c r="D227" s="1976"/>
      <c r="E227" s="1976"/>
      <c r="F227" s="1976"/>
      <c r="G227" s="1976"/>
      <c r="H227" s="1976"/>
      <c r="I227" s="1976"/>
      <c r="J227" s="1976"/>
      <c r="K227" s="1976"/>
      <c r="L227" s="1976"/>
      <c r="M227" s="1976"/>
      <c r="N227" s="1976"/>
      <c r="O227" s="1977"/>
    </row>
    <row r="228" spans="1:15">
      <c r="A228" s="1369"/>
      <c r="B228" s="1988"/>
      <c r="C228" s="1972" t="s">
        <v>151</v>
      </c>
      <c r="D228" s="1973"/>
      <c r="E228" s="1973"/>
      <c r="F228" s="1973"/>
      <c r="G228" s="1973"/>
      <c r="H228" s="1973"/>
      <c r="I228" s="1973"/>
      <c r="J228" s="1973"/>
      <c r="K228" s="1973"/>
      <c r="L228" s="1973"/>
      <c r="M228" s="1973"/>
      <c r="N228" s="1973"/>
      <c r="O228" s="1974"/>
    </row>
    <row r="229" spans="1:15">
      <c r="A229" s="1369"/>
      <c r="B229" s="1989"/>
      <c r="C229" s="1975"/>
      <c r="D229" s="1976"/>
      <c r="E229" s="1976"/>
      <c r="F229" s="1976"/>
      <c r="G229" s="1976"/>
      <c r="H229" s="1976"/>
      <c r="I229" s="1976"/>
      <c r="J229" s="1976"/>
      <c r="K229" s="1976"/>
      <c r="L229" s="1976"/>
      <c r="M229" s="1976"/>
      <c r="N229" s="1976"/>
      <c r="O229" s="1977"/>
    </row>
    <row r="230" spans="1:15">
      <c r="A230" s="1369"/>
      <c r="B230" s="1367"/>
      <c r="C230" s="1972" t="s">
        <v>1231</v>
      </c>
      <c r="D230" s="1973"/>
      <c r="E230" s="1973"/>
      <c r="F230" s="1973"/>
      <c r="G230" s="1973"/>
      <c r="H230" s="1973"/>
      <c r="I230" s="1973"/>
      <c r="J230" s="1973"/>
      <c r="K230" s="1973"/>
      <c r="L230" s="1973"/>
      <c r="M230" s="1973"/>
      <c r="N230" s="1973"/>
      <c r="O230" s="1974"/>
    </row>
    <row r="231" spans="1:15">
      <c r="A231" s="1369"/>
      <c r="B231" s="1367"/>
      <c r="C231" s="1975"/>
      <c r="D231" s="1976"/>
      <c r="E231" s="1976"/>
      <c r="F231" s="1976"/>
      <c r="G231" s="1976"/>
      <c r="H231" s="1976"/>
      <c r="I231" s="1976"/>
      <c r="J231" s="1976"/>
      <c r="K231" s="1976"/>
      <c r="L231" s="1976"/>
      <c r="M231" s="1976"/>
      <c r="N231" s="1976"/>
      <c r="O231" s="1977"/>
    </row>
    <row r="232" spans="1:15" ht="18.75" customHeight="1">
      <c r="A232" s="1369"/>
      <c r="B232" s="1987"/>
      <c r="C232" s="1978" t="s">
        <v>1230</v>
      </c>
      <c r="D232" s="1979"/>
      <c r="E232" s="1979"/>
      <c r="F232" s="1979"/>
      <c r="G232" s="1979"/>
      <c r="H232" s="1979"/>
      <c r="I232" s="1979"/>
      <c r="J232" s="1979"/>
      <c r="K232" s="1979"/>
      <c r="L232" s="1979"/>
      <c r="M232" s="1979"/>
      <c r="N232" s="1979"/>
      <c r="O232" s="1980"/>
    </row>
    <row r="233" spans="1:15" ht="18.75" customHeight="1">
      <c r="A233" s="1369"/>
      <c r="B233" s="1988"/>
      <c r="C233" s="1981"/>
      <c r="D233" s="1982"/>
      <c r="E233" s="1982"/>
      <c r="F233" s="1982"/>
      <c r="G233" s="1982"/>
      <c r="H233" s="1982"/>
      <c r="I233" s="1982"/>
      <c r="J233" s="1982"/>
      <c r="K233" s="1982"/>
      <c r="L233" s="1982"/>
      <c r="M233" s="1982"/>
      <c r="N233" s="1982"/>
      <c r="O233" s="1983"/>
    </row>
    <row r="234" spans="1:15" ht="18.75" customHeight="1">
      <c r="A234" s="1369"/>
      <c r="B234" s="1988"/>
      <c r="C234" s="1981"/>
      <c r="D234" s="1982"/>
      <c r="E234" s="1982"/>
      <c r="F234" s="1982"/>
      <c r="G234" s="1982"/>
      <c r="H234" s="1982"/>
      <c r="I234" s="1982"/>
      <c r="J234" s="1982"/>
      <c r="K234" s="1982"/>
      <c r="L234" s="1982"/>
      <c r="M234" s="1982"/>
      <c r="N234" s="1982"/>
      <c r="O234" s="1983"/>
    </row>
    <row r="235" spans="1:15" ht="18.75" customHeight="1">
      <c r="A235" s="1369"/>
      <c r="B235" s="1989"/>
      <c r="C235" s="1984"/>
      <c r="D235" s="1985"/>
      <c r="E235" s="1985"/>
      <c r="F235" s="1985"/>
      <c r="G235" s="1985"/>
      <c r="H235" s="1985"/>
      <c r="I235" s="1985"/>
      <c r="J235" s="1985"/>
      <c r="K235" s="1985"/>
      <c r="L235" s="1985"/>
      <c r="M235" s="1985"/>
      <c r="N235" s="1985"/>
      <c r="O235" s="1986"/>
    </row>
    <row r="236" spans="1:15" ht="13.2" customHeight="1">
      <c r="A236" s="1369"/>
      <c r="B236" s="1988"/>
      <c r="C236" s="1997" t="s">
        <v>1232</v>
      </c>
      <c r="D236" s="1998"/>
      <c r="E236" s="1998"/>
      <c r="F236" s="1998"/>
      <c r="G236" s="1998"/>
      <c r="H236" s="1998"/>
      <c r="I236" s="1998"/>
      <c r="J236" s="1998"/>
      <c r="K236" s="1998"/>
      <c r="L236" s="1998"/>
      <c r="M236" s="1998"/>
      <c r="N236" s="1998"/>
      <c r="O236" s="1999"/>
    </row>
    <row r="237" spans="1:15">
      <c r="A237" s="1369"/>
      <c r="B237" s="1989"/>
      <c r="C237" s="2000"/>
      <c r="D237" s="2001"/>
      <c r="E237" s="2001"/>
      <c r="F237" s="2001"/>
      <c r="G237" s="2001"/>
      <c r="H237" s="2001"/>
      <c r="I237" s="2001"/>
      <c r="J237" s="2001"/>
      <c r="K237" s="2001"/>
      <c r="L237" s="2001"/>
      <c r="M237" s="2001"/>
      <c r="N237" s="2001"/>
      <c r="O237" s="2002"/>
    </row>
    <row r="238" spans="1:15" ht="13.2" customHeight="1">
      <c r="A238" s="1369"/>
      <c r="B238" s="1988"/>
      <c r="C238" s="1997" t="s">
        <v>1234</v>
      </c>
      <c r="D238" s="1998"/>
      <c r="E238" s="1998"/>
      <c r="F238" s="1998"/>
      <c r="G238" s="1998"/>
      <c r="H238" s="1998"/>
      <c r="I238" s="1998"/>
      <c r="J238" s="1998"/>
      <c r="K238" s="1998"/>
      <c r="L238" s="1998"/>
      <c r="M238" s="1998"/>
      <c r="N238" s="1998"/>
      <c r="O238" s="1999"/>
    </row>
    <row r="239" spans="1:15">
      <c r="A239" s="1369"/>
      <c r="B239" s="1989"/>
      <c r="C239" s="2000"/>
      <c r="D239" s="2001"/>
      <c r="E239" s="2001"/>
      <c r="F239" s="2001"/>
      <c r="G239" s="2001"/>
      <c r="H239" s="2001"/>
      <c r="I239" s="2001"/>
      <c r="J239" s="2001"/>
      <c r="K239" s="2001"/>
      <c r="L239" s="2001"/>
      <c r="M239" s="2001"/>
      <c r="N239" s="2001"/>
      <c r="O239" s="2002"/>
    </row>
    <row r="240" spans="1:15">
      <c r="A240" s="124"/>
      <c r="B240" s="125"/>
      <c r="C240" s="113"/>
      <c r="D240" s="113"/>
      <c r="E240" s="113"/>
      <c r="F240" s="113"/>
      <c r="G240" s="113"/>
      <c r="H240" s="113"/>
      <c r="I240" s="113"/>
      <c r="J240" s="113"/>
      <c r="K240" s="113"/>
      <c r="L240" s="113"/>
      <c r="M240" s="113"/>
      <c r="N240" s="113"/>
      <c r="O240" s="121"/>
    </row>
    <row r="241" spans="1:15" ht="13.2" customHeight="1" thickBot="1">
      <c r="A241" s="128" t="s">
        <v>101</v>
      </c>
      <c r="B241" s="1994" t="s">
        <v>102</v>
      </c>
      <c r="C241" s="1995"/>
      <c r="D241" s="1995"/>
      <c r="E241" s="1995"/>
      <c r="F241" s="1995"/>
      <c r="G241" s="1995"/>
      <c r="H241" s="1995"/>
      <c r="I241" s="1995"/>
      <c r="J241" s="1995"/>
      <c r="K241" s="1995"/>
      <c r="L241" s="1995"/>
      <c r="M241" s="1995"/>
      <c r="N241" s="1995"/>
      <c r="O241" s="1996"/>
    </row>
    <row r="242" spans="1:15" ht="2.4" customHeight="1">
      <c r="A242" s="1940" t="s">
        <v>574</v>
      </c>
      <c r="B242" s="1941"/>
      <c r="C242" s="1941"/>
      <c r="D242" s="1941"/>
      <c r="E242" s="1941"/>
      <c r="F242" s="1941"/>
      <c r="G242" s="1941"/>
      <c r="H242" s="1941"/>
      <c r="I242" s="1941"/>
      <c r="J242" s="1941"/>
      <c r="K242" s="1941"/>
      <c r="L242" s="1941"/>
      <c r="M242" s="1941"/>
      <c r="N242" s="1941"/>
      <c r="O242" s="1942"/>
    </row>
    <row r="243" spans="1:15">
      <c r="A243" s="1943"/>
      <c r="B243" s="1944"/>
      <c r="C243" s="1944"/>
      <c r="D243" s="1944"/>
      <c r="E243" s="1944"/>
      <c r="F243" s="1944"/>
      <c r="G243" s="1944"/>
      <c r="H243" s="1944"/>
      <c r="I243" s="1944"/>
      <c r="J243" s="1944"/>
      <c r="K243" s="1944"/>
      <c r="L243" s="1944"/>
      <c r="M243" s="1944"/>
      <c r="N243" s="1944"/>
      <c r="O243" s="1945"/>
    </row>
    <row r="244" spans="1:15">
      <c r="A244" s="1943"/>
      <c r="B244" s="1944"/>
      <c r="C244" s="1944"/>
      <c r="D244" s="1944"/>
      <c r="E244" s="1944"/>
      <c r="F244" s="1944"/>
      <c r="G244" s="1944"/>
      <c r="H244" s="1944"/>
      <c r="I244" s="1944"/>
      <c r="J244" s="1944"/>
      <c r="K244" s="1944"/>
      <c r="L244" s="1944"/>
      <c r="M244" s="1944"/>
      <c r="N244" s="1944"/>
      <c r="O244" s="1945"/>
    </row>
    <row r="245" spans="1:15">
      <c r="A245" s="1943"/>
      <c r="B245" s="1944"/>
      <c r="C245" s="1944"/>
      <c r="D245" s="1944"/>
      <c r="E245" s="1944"/>
      <c r="F245" s="1944"/>
      <c r="G245" s="1944"/>
      <c r="H245" s="1944"/>
      <c r="I245" s="1944"/>
      <c r="J245" s="1944"/>
      <c r="K245" s="1944"/>
      <c r="L245" s="1944"/>
      <c r="M245" s="1944"/>
      <c r="N245" s="1944"/>
      <c r="O245" s="1945"/>
    </row>
    <row r="246" spans="1:15">
      <c r="A246" s="1943"/>
      <c r="B246" s="1944"/>
      <c r="C246" s="1944"/>
      <c r="D246" s="1944"/>
      <c r="E246" s="1944"/>
      <c r="F246" s="1944"/>
      <c r="G246" s="1944"/>
      <c r="H246" s="1944"/>
      <c r="I246" s="1944"/>
      <c r="J246" s="1944"/>
      <c r="K246" s="1944"/>
      <c r="L246" s="1944"/>
      <c r="M246" s="1944"/>
      <c r="N246" s="1944"/>
      <c r="O246" s="1945"/>
    </row>
    <row r="247" spans="1:15" ht="13.8" thickBot="1">
      <c r="A247" s="1946"/>
      <c r="B247" s="1947"/>
      <c r="C247" s="1947"/>
      <c r="D247" s="1947"/>
      <c r="E247" s="1947"/>
      <c r="F247" s="1947"/>
      <c r="G247" s="1947"/>
      <c r="H247" s="1947"/>
      <c r="I247" s="1947"/>
      <c r="J247" s="1947"/>
      <c r="K247" s="1947"/>
      <c r="L247" s="1947"/>
      <c r="M247" s="1947"/>
      <c r="N247" s="1947"/>
      <c r="O247" s="1948"/>
    </row>
    <row r="248" spans="1:15" ht="13.8" thickBot="1"/>
    <row r="249" spans="1:15" ht="13.8" thickBot="1">
      <c r="A249" s="1949" t="s">
        <v>152</v>
      </c>
      <c r="B249" s="1950"/>
      <c r="C249" s="1950"/>
      <c r="D249" s="1950"/>
      <c r="E249" s="1950"/>
      <c r="F249" s="1950"/>
      <c r="G249" s="1950"/>
      <c r="H249" s="1950"/>
      <c r="I249" s="1950"/>
      <c r="J249" s="1951"/>
      <c r="K249" s="1950" t="s">
        <v>1235</v>
      </c>
      <c r="L249" s="1950"/>
      <c r="M249" s="1950"/>
      <c r="N249" s="1950"/>
      <c r="O249" s="1951"/>
    </row>
    <row r="250" spans="1:15" ht="13.8" thickBot="1">
      <c r="A250" s="1952"/>
      <c r="B250" s="1953"/>
      <c r="C250" s="1953"/>
      <c r="D250" s="1953"/>
      <c r="E250" s="1953"/>
      <c r="F250" s="1953"/>
      <c r="G250" s="1953"/>
      <c r="H250" s="1953"/>
      <c r="I250" s="1953"/>
      <c r="J250" s="1953"/>
      <c r="K250" s="1953"/>
      <c r="L250" s="1953"/>
      <c r="M250" s="1953"/>
      <c r="N250" s="1953"/>
      <c r="O250" s="1954"/>
    </row>
    <row r="251" spans="1:15">
      <c r="A251" s="1955"/>
      <c r="B251" s="1956"/>
      <c r="C251" s="1956"/>
      <c r="D251" s="1956"/>
      <c r="E251" s="1956"/>
      <c r="F251" s="1956"/>
      <c r="G251" s="1956"/>
      <c r="H251" s="1956"/>
      <c r="I251" s="1956"/>
      <c r="J251" s="1956"/>
      <c r="K251" s="1956"/>
      <c r="L251" s="1956"/>
      <c r="M251" s="1956"/>
      <c r="N251" s="1956"/>
      <c r="O251" s="1957"/>
    </row>
    <row r="252" spans="1:15">
      <c r="A252" s="1958"/>
      <c r="B252" s="1959"/>
      <c r="C252" s="1959"/>
      <c r="D252" s="1959"/>
      <c r="E252" s="1959"/>
      <c r="F252" s="1959"/>
      <c r="G252" s="1959"/>
      <c r="H252" s="1959"/>
      <c r="I252" s="1959"/>
      <c r="J252" s="1959"/>
      <c r="K252" s="1959"/>
      <c r="L252" s="1959"/>
      <c r="M252" s="1959"/>
      <c r="N252" s="1959"/>
      <c r="O252" s="1960"/>
    </row>
    <row r="253" spans="1:15" ht="13.8" thickBot="1">
      <c r="A253" s="1961"/>
      <c r="B253" s="1962"/>
      <c r="C253" s="1962"/>
      <c r="D253" s="1962"/>
      <c r="E253" s="1962"/>
      <c r="F253" s="1962"/>
      <c r="G253" s="1962"/>
      <c r="H253" s="1962"/>
      <c r="I253" s="1962"/>
      <c r="J253" s="1962"/>
      <c r="K253" s="1962"/>
      <c r="L253" s="1962"/>
      <c r="M253" s="1962"/>
      <c r="N253" s="1962"/>
      <c r="O253" s="1963"/>
    </row>
    <row r="254" spans="1:15" ht="13.8" thickBot="1">
      <c r="A254" s="115"/>
      <c r="B254" s="112"/>
      <c r="C254" s="112"/>
      <c r="D254" s="112"/>
      <c r="E254" s="112"/>
      <c r="F254" s="112"/>
      <c r="G254" s="112"/>
      <c r="H254" s="112"/>
      <c r="I254" s="112"/>
      <c r="J254" s="112"/>
      <c r="K254" s="112"/>
      <c r="L254" s="112"/>
      <c r="M254" s="112"/>
      <c r="N254" s="112"/>
      <c r="O254" s="116"/>
    </row>
    <row r="255" spans="1:15" ht="13.2" customHeight="1">
      <c r="A255" s="1964" t="s">
        <v>149</v>
      </c>
      <c r="B255" s="1965"/>
      <c r="C255" s="1965"/>
      <c r="D255" s="1965"/>
      <c r="E255" s="1965"/>
      <c r="F255" s="1965"/>
      <c r="G255" s="1965"/>
      <c r="H255" s="1965"/>
      <c r="I255" s="1965"/>
      <c r="J255" s="1965"/>
      <c r="K255" s="1965"/>
      <c r="L255" s="1965"/>
      <c r="M255" s="1965"/>
      <c r="N255" s="1965"/>
      <c r="O255" s="1966"/>
    </row>
    <row r="256" spans="1:15" ht="13.2" customHeight="1">
      <c r="A256" s="2011"/>
      <c r="B256" s="2012" t="s">
        <v>153</v>
      </c>
      <c r="C256" s="1997" t="s">
        <v>575</v>
      </c>
      <c r="D256" s="1998"/>
      <c r="E256" s="1998"/>
      <c r="F256" s="1998"/>
      <c r="G256" s="1998"/>
      <c r="H256" s="1998"/>
      <c r="I256" s="1998"/>
      <c r="J256" s="1998"/>
      <c r="K256" s="1998"/>
      <c r="L256" s="1998"/>
      <c r="M256" s="1998"/>
      <c r="N256" s="1998"/>
      <c r="O256" s="1999"/>
    </row>
    <row r="257" spans="1:15">
      <c r="A257" s="2011"/>
      <c r="B257" s="2013"/>
      <c r="C257" s="2000"/>
      <c r="D257" s="2001"/>
      <c r="E257" s="2001"/>
      <c r="F257" s="2001"/>
      <c r="G257" s="2001"/>
      <c r="H257" s="2001"/>
      <c r="I257" s="2001"/>
      <c r="J257" s="2001"/>
      <c r="K257" s="2001"/>
      <c r="L257" s="2001"/>
      <c r="M257" s="2001"/>
      <c r="N257" s="2001"/>
      <c r="O257" s="2002"/>
    </row>
    <row r="258" spans="1:15" ht="13.2" customHeight="1">
      <c r="A258" s="2011"/>
      <c r="B258" s="2009" t="s">
        <v>154</v>
      </c>
      <c r="C258" s="1997" t="s">
        <v>155</v>
      </c>
      <c r="D258" s="1998"/>
      <c r="E258" s="1998"/>
      <c r="F258" s="1998"/>
      <c r="G258" s="1998"/>
      <c r="H258" s="1998"/>
      <c r="I258" s="1998"/>
      <c r="J258" s="1998"/>
      <c r="K258" s="1998"/>
      <c r="L258" s="1998"/>
      <c r="M258" s="1998"/>
      <c r="N258" s="1998"/>
      <c r="O258" s="1999"/>
    </row>
    <row r="259" spans="1:15">
      <c r="A259" s="2011"/>
      <c r="B259" s="2010"/>
      <c r="C259" s="2000"/>
      <c r="D259" s="2001"/>
      <c r="E259" s="2001"/>
      <c r="F259" s="2001"/>
      <c r="G259" s="2001"/>
      <c r="H259" s="2001"/>
      <c r="I259" s="2001"/>
      <c r="J259" s="2001"/>
      <c r="K259" s="2001"/>
      <c r="L259" s="2001"/>
      <c r="M259" s="2001"/>
      <c r="N259" s="2001"/>
      <c r="O259" s="2002"/>
    </row>
    <row r="260" spans="1:15" ht="13.2" customHeight="1">
      <c r="A260" s="2011"/>
      <c r="B260" s="2009" t="s">
        <v>156</v>
      </c>
      <c r="C260" s="1997" t="s">
        <v>157</v>
      </c>
      <c r="D260" s="1998"/>
      <c r="E260" s="1998"/>
      <c r="F260" s="1998"/>
      <c r="G260" s="1998"/>
      <c r="H260" s="1998"/>
      <c r="I260" s="1998"/>
      <c r="J260" s="1998"/>
      <c r="K260" s="1998"/>
      <c r="L260" s="1998"/>
      <c r="M260" s="1998"/>
      <c r="N260" s="1998"/>
      <c r="O260" s="1999"/>
    </row>
    <row r="261" spans="1:15">
      <c r="A261" s="2011"/>
      <c r="B261" s="2010"/>
      <c r="C261" s="2000"/>
      <c r="D261" s="2001"/>
      <c r="E261" s="2001"/>
      <c r="F261" s="2001"/>
      <c r="G261" s="2001"/>
      <c r="H261" s="2001"/>
      <c r="I261" s="2001"/>
      <c r="J261" s="2001"/>
      <c r="K261" s="2001"/>
      <c r="L261" s="2001"/>
      <c r="M261" s="2001"/>
      <c r="N261" s="2001"/>
      <c r="O261" s="2002"/>
    </row>
    <row r="262" spans="1:15" ht="18.75" customHeight="1">
      <c r="A262" s="2011"/>
      <c r="B262" s="1987"/>
      <c r="C262" s="1978" t="s">
        <v>573</v>
      </c>
      <c r="D262" s="1979"/>
      <c r="E262" s="1979"/>
      <c r="F262" s="1979"/>
      <c r="G262" s="1979"/>
      <c r="H262" s="1979"/>
      <c r="I262" s="1979"/>
      <c r="J262" s="1979"/>
      <c r="K262" s="1979"/>
      <c r="L262" s="1979"/>
      <c r="M262" s="1979"/>
      <c r="N262" s="1979"/>
      <c r="O262" s="1980"/>
    </row>
    <row r="263" spans="1:15" ht="18.75" customHeight="1">
      <c r="A263" s="2011"/>
      <c r="B263" s="1988"/>
      <c r="C263" s="1981"/>
      <c r="D263" s="1982"/>
      <c r="E263" s="1982"/>
      <c r="F263" s="1982"/>
      <c r="G263" s="1982"/>
      <c r="H263" s="1982"/>
      <c r="I263" s="1982"/>
      <c r="J263" s="1982"/>
      <c r="K263" s="1982"/>
      <c r="L263" s="1982"/>
      <c r="M263" s="1982"/>
      <c r="N263" s="1982"/>
      <c r="O263" s="1983"/>
    </row>
    <row r="264" spans="1:15" ht="18.75" customHeight="1">
      <c r="A264" s="2011"/>
      <c r="B264" s="1988"/>
      <c r="C264" s="1981"/>
      <c r="D264" s="1982"/>
      <c r="E264" s="1982"/>
      <c r="F264" s="1982"/>
      <c r="G264" s="1982"/>
      <c r="H264" s="1982"/>
      <c r="I264" s="1982"/>
      <c r="J264" s="1982"/>
      <c r="K264" s="1982"/>
      <c r="L264" s="1982"/>
      <c r="M264" s="1982"/>
      <c r="N264" s="1982"/>
      <c r="O264" s="1983"/>
    </row>
    <row r="265" spans="1:15" ht="18.75" customHeight="1">
      <c r="A265" s="2011"/>
      <c r="B265" s="1989"/>
      <c r="C265" s="1984"/>
      <c r="D265" s="1985"/>
      <c r="E265" s="1985"/>
      <c r="F265" s="1985"/>
      <c r="G265" s="1985"/>
      <c r="H265" s="1985"/>
      <c r="I265" s="1985"/>
      <c r="J265" s="1985"/>
      <c r="K265" s="1985"/>
      <c r="L265" s="1985"/>
      <c r="M265" s="1985"/>
      <c r="N265" s="1985"/>
      <c r="O265" s="1986"/>
    </row>
    <row r="266" spans="1:15" ht="13.2" customHeight="1">
      <c r="A266" s="2011"/>
      <c r="B266" s="1988"/>
      <c r="C266" s="1997" t="s">
        <v>1236</v>
      </c>
      <c r="D266" s="1998"/>
      <c r="E266" s="1998"/>
      <c r="F266" s="1998"/>
      <c r="G266" s="1998"/>
      <c r="H266" s="1998"/>
      <c r="I266" s="1998"/>
      <c r="J266" s="1998"/>
      <c r="K266" s="1998"/>
      <c r="L266" s="1998"/>
      <c r="M266" s="1998"/>
      <c r="N266" s="1998"/>
      <c r="O266" s="1999"/>
    </row>
    <row r="267" spans="1:15">
      <c r="A267" s="2011"/>
      <c r="B267" s="1989"/>
      <c r="C267" s="2000"/>
      <c r="D267" s="2001"/>
      <c r="E267" s="2001"/>
      <c r="F267" s="2001"/>
      <c r="G267" s="2001"/>
      <c r="H267" s="2001"/>
      <c r="I267" s="2001"/>
      <c r="J267" s="2001"/>
      <c r="K267" s="2001"/>
      <c r="L267" s="2001"/>
      <c r="M267" s="2001"/>
      <c r="N267" s="2001"/>
      <c r="O267" s="2002"/>
    </row>
    <row r="268" spans="1:15" ht="13.2" customHeight="1" thickBot="1">
      <c r="A268" s="128" t="s">
        <v>101</v>
      </c>
      <c r="B268" s="2006" t="s">
        <v>102</v>
      </c>
      <c r="C268" s="2007"/>
      <c r="D268" s="2007"/>
      <c r="E268" s="2007"/>
      <c r="F268" s="2007"/>
      <c r="G268" s="2007"/>
      <c r="H268" s="2007"/>
      <c r="I268" s="2007"/>
      <c r="J268" s="2007"/>
      <c r="K268" s="2007"/>
      <c r="L268" s="2007"/>
      <c r="M268" s="2007"/>
      <c r="N268" s="2007"/>
      <c r="O268" s="2008"/>
    </row>
    <row r="269" spans="1:15">
      <c r="A269" s="1940"/>
      <c r="B269" s="1941"/>
      <c r="C269" s="1941"/>
      <c r="D269" s="1941"/>
      <c r="E269" s="1941"/>
      <c r="F269" s="1941"/>
      <c r="G269" s="1941"/>
      <c r="H269" s="1941"/>
      <c r="I269" s="1941"/>
      <c r="J269" s="1941"/>
      <c r="K269" s="1941"/>
      <c r="L269" s="1941"/>
      <c r="M269" s="1941"/>
      <c r="N269" s="1941"/>
      <c r="O269" s="1942"/>
    </row>
    <row r="270" spans="1:15">
      <c r="A270" s="1943"/>
      <c r="B270" s="1944"/>
      <c r="C270" s="1944"/>
      <c r="D270" s="1944"/>
      <c r="E270" s="1944"/>
      <c r="F270" s="1944"/>
      <c r="G270" s="1944"/>
      <c r="H270" s="1944"/>
      <c r="I270" s="1944"/>
      <c r="J270" s="1944"/>
      <c r="K270" s="1944"/>
      <c r="L270" s="1944"/>
      <c r="M270" s="1944"/>
      <c r="N270" s="1944"/>
      <c r="O270" s="1945"/>
    </row>
    <row r="271" spans="1:15" ht="13.8" thickBot="1">
      <c r="A271" s="1946"/>
      <c r="B271" s="1947"/>
      <c r="C271" s="1947"/>
      <c r="D271" s="1947"/>
      <c r="E271" s="1947"/>
      <c r="F271" s="1947"/>
      <c r="G271" s="1947"/>
      <c r="H271" s="1947"/>
      <c r="I271" s="1947"/>
      <c r="J271" s="1947"/>
      <c r="K271" s="1947"/>
      <c r="L271" s="1947"/>
      <c r="M271" s="1947"/>
      <c r="N271" s="1947"/>
      <c r="O271" s="1948"/>
    </row>
  </sheetData>
  <mergeCells count="119">
    <mergeCell ref="A1:J1"/>
    <mergeCell ref="K1:O1"/>
    <mergeCell ref="B13:B14"/>
    <mergeCell ref="C13:O14"/>
    <mergeCell ref="B10:B11"/>
    <mergeCell ref="C10:O11"/>
    <mergeCell ref="A2:O2"/>
    <mergeCell ref="A9:A42"/>
    <mergeCell ref="B40:B41"/>
    <mergeCell ref="B42:B43"/>
    <mergeCell ref="C42:O43"/>
    <mergeCell ref="A47:J47"/>
    <mergeCell ref="K47:O47"/>
    <mergeCell ref="A48:O48"/>
    <mergeCell ref="B26:B28"/>
    <mergeCell ref="B30:B32"/>
    <mergeCell ref="B9:O9"/>
    <mergeCell ref="C40:O41"/>
    <mergeCell ref="B44:O44"/>
    <mergeCell ref="B23:B24"/>
    <mergeCell ref="C26:O28"/>
    <mergeCell ref="C34:O39"/>
    <mergeCell ref="B34:B39"/>
    <mergeCell ref="C30:O32"/>
    <mergeCell ref="C16:O17"/>
    <mergeCell ref="B16:B17"/>
    <mergeCell ref="C23:O24"/>
    <mergeCell ref="B19:B20"/>
    <mergeCell ref="C19:O20"/>
    <mergeCell ref="B21:B22"/>
    <mergeCell ref="C21:O22"/>
    <mergeCell ref="A67:O67"/>
    <mergeCell ref="A68:A95"/>
    <mergeCell ref="B83:B84"/>
    <mergeCell ref="B86:B87"/>
    <mergeCell ref="C86:O87"/>
    <mergeCell ref="B92:B94"/>
    <mergeCell ref="C92:O94"/>
    <mergeCell ref="B76:B81"/>
    <mergeCell ref="C76:O81"/>
    <mergeCell ref="C71:O72"/>
    <mergeCell ref="B74:B75"/>
    <mergeCell ref="C74:O75"/>
    <mergeCell ref="B89:B90"/>
    <mergeCell ref="B68:B69"/>
    <mergeCell ref="C68:O69"/>
    <mergeCell ref="B71:B72"/>
    <mergeCell ref="C83:O84"/>
    <mergeCell ref="C89:O90"/>
    <mergeCell ref="A174:H174"/>
    <mergeCell ref="A175:H175"/>
    <mergeCell ref="A176:H177"/>
    <mergeCell ref="A140:H140"/>
    <mergeCell ref="A144:H144"/>
    <mergeCell ref="A112:F112"/>
    <mergeCell ref="A113:F113"/>
    <mergeCell ref="A117:F117"/>
    <mergeCell ref="A116:F116"/>
    <mergeCell ref="A115:F115"/>
    <mergeCell ref="A114:F114"/>
    <mergeCell ref="A118:F118"/>
    <mergeCell ref="A111:F111"/>
    <mergeCell ref="A110:F110"/>
    <mergeCell ref="A109:F109"/>
    <mergeCell ref="A108:F108"/>
    <mergeCell ref="B268:O268"/>
    <mergeCell ref="A269:O271"/>
    <mergeCell ref="C258:O259"/>
    <mergeCell ref="B260:B261"/>
    <mergeCell ref="C260:O261"/>
    <mergeCell ref="A256:A267"/>
    <mergeCell ref="B256:B257"/>
    <mergeCell ref="C256:O257"/>
    <mergeCell ref="B258:B259"/>
    <mergeCell ref="B262:B265"/>
    <mergeCell ref="B266:B267"/>
    <mergeCell ref="C266:O267"/>
    <mergeCell ref="C262:O265"/>
    <mergeCell ref="A136:F136"/>
    <mergeCell ref="A134:F134"/>
    <mergeCell ref="A133:F133"/>
    <mergeCell ref="A132:F132"/>
    <mergeCell ref="A131:F131"/>
    <mergeCell ref="A120:F120"/>
    <mergeCell ref="A119:F119"/>
    <mergeCell ref="B241:O241"/>
    <mergeCell ref="B228:B229"/>
    <mergeCell ref="C228:O229"/>
    <mergeCell ref="B236:B237"/>
    <mergeCell ref="C236:O237"/>
    <mergeCell ref="B238:B239"/>
    <mergeCell ref="C238:O239"/>
    <mergeCell ref="A210:H210"/>
    <mergeCell ref="A211:H211"/>
    <mergeCell ref="C224:O225"/>
    <mergeCell ref="A179:H179"/>
    <mergeCell ref="A242:O247"/>
    <mergeCell ref="A249:J249"/>
    <mergeCell ref="K249:O249"/>
    <mergeCell ref="A250:O250"/>
    <mergeCell ref="A251:O253"/>
    <mergeCell ref="A255:O255"/>
    <mergeCell ref="C97:O98"/>
    <mergeCell ref="A138:I138"/>
    <mergeCell ref="A139:I139"/>
    <mergeCell ref="C226:O227"/>
    <mergeCell ref="C230:O231"/>
    <mergeCell ref="C232:O235"/>
    <mergeCell ref="B232:B235"/>
    <mergeCell ref="A106:F106"/>
    <mergeCell ref="A104:F105"/>
    <mergeCell ref="A103:H103"/>
    <mergeCell ref="B100:O100"/>
    <mergeCell ref="A107:F107"/>
    <mergeCell ref="A215:J215"/>
    <mergeCell ref="K215:O215"/>
    <mergeCell ref="A216:O216"/>
    <mergeCell ref="A223:O223"/>
    <mergeCell ref="B224:B225"/>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2ED0C-5D83-4F2F-989A-664192C0606F}">
  <sheetPr>
    <tabColor rgb="FF92D050"/>
  </sheetPr>
  <dimension ref="A2"/>
  <sheetViews>
    <sheetView workbookViewId="0"/>
  </sheetViews>
  <sheetFormatPr defaultRowHeight="13.2"/>
  <sheetData>
    <row r="2" spans="1:1">
      <c r="A2" t="s">
        <v>1249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8C592-22CC-4820-9F9C-348AF5A1A629}">
  <sheetPr>
    <tabColor rgb="FF92D050"/>
  </sheetPr>
  <dimension ref="A1:P35"/>
  <sheetViews>
    <sheetView workbookViewId="0"/>
  </sheetViews>
  <sheetFormatPr defaultColWidth="9.109375" defaultRowHeight="13.2"/>
  <cols>
    <col min="1" max="1" width="3.44140625" style="811" customWidth="1"/>
    <col min="2" max="2" width="42.44140625" style="811" customWidth="1"/>
    <col min="3" max="3" width="12.44140625" style="1092" customWidth="1"/>
    <col min="4" max="14" width="12.44140625" style="811" customWidth="1"/>
    <col min="15" max="16384" width="9.109375" style="811"/>
  </cols>
  <sheetData>
    <row r="1" spans="1:16">
      <c r="A1" s="159" t="s">
        <v>1184</v>
      </c>
      <c r="B1" s="1053"/>
      <c r="C1" s="1053"/>
      <c r="D1" s="1053"/>
      <c r="E1" s="1053"/>
      <c r="F1" s="1053"/>
      <c r="G1" s="1053"/>
      <c r="H1" s="1053"/>
      <c r="I1" s="1053"/>
      <c r="J1" s="1053"/>
      <c r="K1" s="1053"/>
      <c r="L1" s="1053"/>
      <c r="M1" s="1053"/>
      <c r="N1" s="1053"/>
    </row>
    <row r="2" spans="1:16">
      <c r="A2" s="1053"/>
      <c r="B2" s="1053"/>
      <c r="C2" s="1053"/>
      <c r="D2" s="1053"/>
      <c r="E2" s="1053"/>
      <c r="F2" s="1053"/>
      <c r="G2" s="1053"/>
      <c r="H2" s="1053"/>
      <c r="I2" s="1053"/>
      <c r="J2" s="1053"/>
      <c r="K2" s="1053"/>
      <c r="L2" s="1053"/>
      <c r="M2" s="1053"/>
      <c r="N2" s="1053"/>
    </row>
    <row r="3" spans="1:16" ht="17.399999999999999">
      <c r="A3" s="1054"/>
      <c r="B3" s="1055" t="s">
        <v>111</v>
      </c>
      <c r="C3" s="1056"/>
      <c r="D3" s="1056"/>
      <c r="E3" s="1056"/>
      <c r="F3" s="1054"/>
      <c r="G3" s="1054"/>
      <c r="H3" s="1054"/>
      <c r="I3" s="1054"/>
      <c r="J3" s="1054"/>
      <c r="K3" s="1054"/>
      <c r="L3" s="1054"/>
      <c r="M3" s="1054"/>
      <c r="N3" s="1054"/>
    </row>
    <row r="4" spans="1:16" ht="17.399999999999999">
      <c r="A4" s="1054"/>
      <c r="B4" s="1055" t="s">
        <v>1138</v>
      </c>
      <c r="C4" s="1056"/>
      <c r="D4" s="1056"/>
      <c r="E4" s="1056"/>
      <c r="F4" s="1054"/>
      <c r="G4" s="1054"/>
      <c r="H4" s="1054"/>
      <c r="I4" s="1054"/>
      <c r="J4" s="1054"/>
      <c r="K4" s="1054"/>
      <c r="L4" s="1054"/>
      <c r="M4" s="1054"/>
      <c r="N4" s="1054"/>
    </row>
    <row r="5" spans="1:16" ht="17.399999999999999">
      <c r="A5" s="1054"/>
      <c r="B5" s="1055" t="s">
        <v>1139</v>
      </c>
      <c r="C5" s="1056"/>
      <c r="D5" s="1056"/>
      <c r="E5" s="1057"/>
      <c r="F5" s="2059" t="s">
        <v>1140</v>
      </c>
      <c r="G5" s="2060"/>
      <c r="H5" s="2060"/>
      <c r="I5" s="2061"/>
      <c r="J5" s="2059" t="s">
        <v>1141</v>
      </c>
      <c r="K5" s="2060"/>
      <c r="L5" s="2060"/>
      <c r="M5" s="2060"/>
      <c r="N5" s="2061"/>
    </row>
    <row r="6" spans="1:16">
      <c r="A6" s="1054"/>
      <c r="B6" s="1054"/>
      <c r="C6" s="1056"/>
      <c r="D6" s="1058" t="s">
        <v>1142</v>
      </c>
      <c r="E6" s="1059" t="s">
        <v>1143</v>
      </c>
      <c r="F6" s="1059" t="s">
        <v>1144</v>
      </c>
      <c r="G6" s="1059" t="s">
        <v>1145</v>
      </c>
      <c r="H6" s="1059" t="s">
        <v>1146</v>
      </c>
      <c r="I6" s="1059" t="s">
        <v>173</v>
      </c>
      <c r="J6" s="1059" t="s">
        <v>169</v>
      </c>
      <c r="K6" s="1059" t="s">
        <v>159</v>
      </c>
      <c r="L6" s="1059" t="s">
        <v>170</v>
      </c>
      <c r="M6" s="1059" t="s">
        <v>171</v>
      </c>
      <c r="N6" s="1059" t="s">
        <v>172</v>
      </c>
    </row>
    <row r="7" spans="1:16">
      <c r="A7" s="1054"/>
      <c r="B7" s="1053" t="s">
        <v>1147</v>
      </c>
      <c r="C7" s="1060"/>
      <c r="D7" s="2059" t="s">
        <v>1140</v>
      </c>
      <c r="E7" s="2060"/>
      <c r="F7" s="2060"/>
      <c r="G7" s="2061"/>
      <c r="H7" s="2059" t="s">
        <v>1141</v>
      </c>
      <c r="I7" s="2060"/>
      <c r="J7" s="2060"/>
      <c r="K7" s="2060"/>
      <c r="L7" s="2061"/>
      <c r="M7" s="2062" t="s">
        <v>1148</v>
      </c>
      <c r="N7" s="2063"/>
    </row>
    <row r="8" spans="1:16" s="1061" customFormat="1">
      <c r="A8" s="1054"/>
      <c r="B8" s="1053" t="s">
        <v>1149</v>
      </c>
      <c r="C8" s="1053"/>
      <c r="D8" s="1058" t="s">
        <v>1150</v>
      </c>
      <c r="E8" s="1059" t="s">
        <v>1145</v>
      </c>
      <c r="F8" s="1059" t="s">
        <v>1146</v>
      </c>
      <c r="G8" s="1059" t="s">
        <v>173</v>
      </c>
      <c r="H8" s="1059" t="s">
        <v>169</v>
      </c>
      <c r="I8" s="1059" t="s">
        <v>159</v>
      </c>
      <c r="J8" s="1059" t="s">
        <v>170</v>
      </c>
      <c r="K8" s="1059" t="s">
        <v>171</v>
      </c>
      <c r="L8" s="1059" t="s">
        <v>172</v>
      </c>
      <c r="M8" s="1059" t="s">
        <v>234</v>
      </c>
      <c r="N8" s="1059" t="s">
        <v>291</v>
      </c>
    </row>
    <row r="9" spans="1:16">
      <c r="A9" s="1054"/>
      <c r="B9" s="1062" t="s">
        <v>1151</v>
      </c>
      <c r="C9" s="1063"/>
      <c r="D9" s="1063"/>
      <c r="E9" s="1063"/>
      <c r="F9" s="1063"/>
      <c r="G9" s="1063"/>
      <c r="H9" s="1063"/>
      <c r="I9" s="1063"/>
      <c r="J9" s="1063"/>
      <c r="K9" s="1063"/>
      <c r="L9" s="1063"/>
      <c r="M9" s="1063"/>
      <c r="N9" s="1063"/>
    </row>
    <row r="10" spans="1:16">
      <c r="B10" s="1054" t="s">
        <v>1152</v>
      </c>
      <c r="C10" s="1056"/>
      <c r="F10" s="1064">
        <v>-4.3119999999999996E-4</v>
      </c>
      <c r="G10" s="1064">
        <v>2.2606721078415493E-4</v>
      </c>
      <c r="H10" s="1064">
        <v>1.3920605599999997E-4</v>
      </c>
      <c r="I10" s="1064">
        <v>3.8341599999999979E-5</v>
      </c>
      <c r="J10" s="1064">
        <v>4.2584080000000003E-5</v>
      </c>
      <c r="K10" s="1064">
        <v>9.5104510984000002E-5</v>
      </c>
      <c r="L10" s="1064">
        <v>9.913068459151944E-5</v>
      </c>
      <c r="M10" s="1064">
        <v>7.7871919439999993E-5</v>
      </c>
      <c r="N10" s="1064">
        <v>5.4008312873622228E-5</v>
      </c>
      <c r="O10" s="1065"/>
      <c r="P10" s="1065"/>
    </row>
    <row r="11" spans="1:16">
      <c r="B11" s="1054" t="s">
        <v>1153</v>
      </c>
      <c r="C11" s="1056"/>
      <c r="F11" s="1064">
        <v>1.5659800000000001E-2</v>
      </c>
      <c r="G11" s="1064">
        <v>7.3141083656198484E-3</v>
      </c>
      <c r="H11" s="1064">
        <v>6.49225725559998E-3</v>
      </c>
      <c r="I11" s="1064">
        <v>-2.5802785599999723E-3</v>
      </c>
      <c r="J11" s="1064">
        <v>3.8035530790399962E-3</v>
      </c>
      <c r="K11" s="1064">
        <v>6.9485894031990902E-3</v>
      </c>
      <c r="L11" s="1064">
        <v>5.9141761607604138E-3</v>
      </c>
      <c r="M11" s="1064">
        <v>7.1778667867399759E-3</v>
      </c>
      <c r="N11" s="1064">
        <v>4.1015854791730672E-3</v>
      </c>
      <c r="O11" s="1065"/>
      <c r="P11" s="1065"/>
    </row>
    <row r="12" spans="1:16">
      <c r="B12" s="1054" t="s">
        <v>1154</v>
      </c>
      <c r="C12" s="1056"/>
      <c r="F12" s="1064">
        <v>2.9078000000000025E-3</v>
      </c>
      <c r="G12" s="1064">
        <v>7.1560765255783646E-3</v>
      </c>
      <c r="H12" s="1064">
        <v>5.1583046673000042E-3</v>
      </c>
      <c r="I12" s="1064">
        <v>1.4992831199999931E-3</v>
      </c>
      <c r="J12" s="1064">
        <v>1.6049611624400109E-3</v>
      </c>
      <c r="K12" s="1064">
        <v>4.7433550160276769E-3</v>
      </c>
      <c r="L12" s="1064">
        <v>3.2963324658077226E-3</v>
      </c>
      <c r="M12" s="1064">
        <v>2.0448261084799937E-3</v>
      </c>
      <c r="N12" s="1064">
        <v>2.5064650425562995E-3</v>
      </c>
      <c r="O12" s="1065"/>
      <c r="P12" s="1065"/>
    </row>
    <row r="13" spans="1:16">
      <c r="B13" s="1054" t="s">
        <v>1155</v>
      </c>
      <c r="C13" s="1056"/>
      <c r="F13" s="1064"/>
      <c r="G13" s="1064"/>
      <c r="H13" s="1064"/>
      <c r="I13" s="1064"/>
      <c r="J13" s="1064"/>
      <c r="K13" s="1064"/>
      <c r="L13" s="1065"/>
      <c r="M13" s="1065"/>
      <c r="N13" s="1065"/>
      <c r="O13" s="1065"/>
      <c r="P13" s="1065"/>
    </row>
    <row r="14" spans="1:16">
      <c r="B14" s="1054" t="s">
        <v>1156</v>
      </c>
      <c r="C14" s="1056"/>
      <c r="F14" s="1064">
        <v>-8.7922999999999978E-5</v>
      </c>
      <c r="G14" s="1064">
        <v>2.0402887589864848E-4</v>
      </c>
      <c r="H14" s="1064">
        <v>1.6125637710000005E-4</v>
      </c>
      <c r="I14" s="1064">
        <v>-9.1726868700000024E-4</v>
      </c>
      <c r="J14" s="1064">
        <v>6.897670000000002E-5</v>
      </c>
      <c r="K14" s="1064">
        <v>8.8700660850958755E-5</v>
      </c>
      <c r="L14" s="1064">
        <v>9.1386858096424112E-5</v>
      </c>
      <c r="M14" s="1064">
        <v>8.723146534595874E-5</v>
      </c>
      <c r="N14" s="1064">
        <v>6.0413231513400016E-5</v>
      </c>
      <c r="O14" s="1065"/>
      <c r="P14" s="1065"/>
    </row>
    <row r="15" spans="1:16">
      <c r="B15" s="1054" t="s">
        <v>1157</v>
      </c>
      <c r="C15" s="1056"/>
      <c r="F15" s="1064">
        <v>1.6400605800000002E-2</v>
      </c>
      <c r="G15" s="1064">
        <v>1.2547178945973229E-2</v>
      </c>
      <c r="H15" s="1064">
        <v>1.1640493773581806E-2</v>
      </c>
      <c r="I15" s="1064">
        <v>1.1594381380600012E-2</v>
      </c>
      <c r="J15" s="1064">
        <v>8.0558539009600028E-3</v>
      </c>
      <c r="K15" s="1064">
        <v>1.1557892389999515E-2</v>
      </c>
      <c r="L15" s="1064">
        <v>1.1269458787335094E-2</v>
      </c>
      <c r="M15" s="1064">
        <v>1.1783760341199984E-2</v>
      </c>
      <c r="N15" s="1064">
        <v>1.1759628598338885E-2</v>
      </c>
      <c r="O15" s="1065"/>
      <c r="P15" s="1065"/>
    </row>
    <row r="16" spans="1:16">
      <c r="B16" s="1054" t="s">
        <v>1158</v>
      </c>
      <c r="C16" s="1056"/>
      <c r="F16" s="1064">
        <v>7.2316200000000011E-3</v>
      </c>
      <c r="G16" s="1064">
        <v>8.5003466394767985E-3</v>
      </c>
      <c r="H16" s="1064">
        <v>7.7542135956381979E-3</v>
      </c>
      <c r="I16" s="1064">
        <v>5.3469151956000134E-3</v>
      </c>
      <c r="J16" s="1064">
        <v>4.8329767141199985E-3</v>
      </c>
      <c r="K16" s="1064">
        <v>6.3970220084310038E-3</v>
      </c>
      <c r="L16" s="1064">
        <v>6.66492235361669E-3</v>
      </c>
      <c r="M16" s="1064">
        <v>5.6549959409699958E-3</v>
      </c>
      <c r="N16" s="1064">
        <v>6.1842027605863593E-3</v>
      </c>
      <c r="O16" s="1065"/>
      <c r="P16" s="1065"/>
    </row>
    <row r="17" spans="2:16">
      <c r="B17" s="1054" t="s">
        <v>1159</v>
      </c>
      <c r="C17" s="1056"/>
      <c r="F17" s="1064"/>
      <c r="G17" s="1064"/>
      <c r="H17" s="1064"/>
      <c r="I17" s="1064"/>
      <c r="J17" s="1064"/>
      <c r="K17" s="1064"/>
      <c r="L17" s="1065"/>
      <c r="M17" s="1065"/>
      <c r="N17" s="1065"/>
      <c r="O17" s="1065"/>
      <c r="P17" s="1065"/>
    </row>
    <row r="18" spans="2:16">
      <c r="B18" s="1054" t="s">
        <v>1160</v>
      </c>
      <c r="C18" s="1066" t="s">
        <v>1161</v>
      </c>
      <c r="F18" s="1064">
        <v>0</v>
      </c>
      <c r="G18" s="1064">
        <v>0</v>
      </c>
      <c r="H18" s="1064">
        <v>0</v>
      </c>
      <c r="I18" s="1064">
        <v>0</v>
      </c>
      <c r="J18" s="1064">
        <v>1E-3</v>
      </c>
      <c r="K18" s="1064">
        <v>1E-3</v>
      </c>
      <c r="L18" s="1064">
        <v>1E-3</v>
      </c>
      <c r="M18" s="1064">
        <v>1E-3</v>
      </c>
      <c r="N18" s="1064">
        <v>1.6000000000000229E-4</v>
      </c>
      <c r="O18" s="1065"/>
      <c r="P18" s="1065"/>
    </row>
    <row r="19" spans="2:16">
      <c r="B19" s="1054"/>
      <c r="C19" s="1066"/>
      <c r="F19" s="1065"/>
      <c r="G19" s="1065"/>
      <c r="H19" s="1065"/>
      <c r="I19" s="1065"/>
      <c r="J19" s="1065"/>
      <c r="K19" s="1065"/>
      <c r="L19" s="1065"/>
      <c r="M19" s="1065"/>
      <c r="N19" s="1065"/>
      <c r="O19" s="1065"/>
      <c r="P19" s="1065"/>
    </row>
    <row r="20" spans="2:16">
      <c r="B20" s="1054" t="s">
        <v>1162</v>
      </c>
      <c r="C20" s="1066" t="s">
        <v>1163</v>
      </c>
      <c r="F20" s="1067">
        <v>4.1680702800000004E-2</v>
      </c>
      <c r="G20" s="1067">
        <v>3.594780656333104E-2</v>
      </c>
      <c r="H20" s="1067">
        <v>3.134573172521999E-2</v>
      </c>
      <c r="I20" s="1067">
        <v>1.4981374049200046E-2</v>
      </c>
      <c r="J20" s="1067">
        <v>1.8408905636560009E-2</v>
      </c>
      <c r="K20" s="1068">
        <v>1.9E-2</v>
      </c>
      <c r="L20" s="1068">
        <v>1.9E-2</v>
      </c>
      <c r="M20" s="1068">
        <v>1.9E-2</v>
      </c>
      <c r="N20" s="1068">
        <v>1.9E-2</v>
      </c>
      <c r="O20" s="1065"/>
      <c r="P20" s="1065"/>
    </row>
    <row r="21" spans="2:16">
      <c r="B21" s="1054"/>
      <c r="C21" s="1066"/>
      <c r="F21" s="1069"/>
      <c r="G21" s="1069"/>
      <c r="H21" s="1069"/>
      <c r="I21" s="1069"/>
      <c r="J21" s="1065"/>
      <c r="K21" s="1065"/>
      <c r="L21" s="1065"/>
      <c r="M21" s="1065"/>
      <c r="N21" s="1065"/>
      <c r="O21" s="1065"/>
      <c r="P21" s="1065"/>
    </row>
    <row r="22" spans="2:16">
      <c r="B22" s="1054" t="s">
        <v>1164</v>
      </c>
      <c r="C22" s="1066" t="s">
        <v>1165</v>
      </c>
      <c r="F22" s="1067">
        <v>0</v>
      </c>
      <c r="G22" s="1067">
        <v>0</v>
      </c>
      <c r="H22" s="1067">
        <v>0</v>
      </c>
      <c r="I22" s="1067">
        <v>0</v>
      </c>
      <c r="J22" s="1067">
        <v>1E-3</v>
      </c>
      <c r="K22" s="1068">
        <v>1E-3</v>
      </c>
      <c r="L22" s="1068">
        <v>1E-3</v>
      </c>
      <c r="M22" s="1068">
        <v>1E-3</v>
      </c>
      <c r="N22" s="1068">
        <v>1.6000000000000229E-4</v>
      </c>
      <c r="O22" s="1065"/>
      <c r="P22" s="1065"/>
    </row>
    <row r="23" spans="2:16" ht="12.75" customHeight="1">
      <c r="B23" s="1054"/>
      <c r="C23" s="1066"/>
      <c r="F23" s="1069"/>
      <c r="G23" s="1069"/>
      <c r="H23" s="1069"/>
      <c r="I23" s="1069"/>
      <c r="J23" s="1065"/>
      <c r="K23" s="1065"/>
      <c r="L23" s="1065"/>
      <c r="M23" s="1065"/>
      <c r="N23" s="1065"/>
      <c r="O23" s="1065"/>
      <c r="P23" s="1065"/>
    </row>
    <row r="24" spans="2:16" ht="12.75" customHeight="1">
      <c r="B24" s="1053" t="s">
        <v>1166</v>
      </c>
      <c r="C24" s="1066" t="s">
        <v>1167</v>
      </c>
      <c r="F24" s="1067">
        <v>0.02</v>
      </c>
      <c r="G24" s="1067">
        <v>0.02</v>
      </c>
      <c r="H24" s="1067">
        <v>0.02</v>
      </c>
      <c r="I24" s="1067">
        <v>1.4981374049200046E-2</v>
      </c>
      <c r="J24" s="1067">
        <v>1.940890563656001E-2</v>
      </c>
      <c r="K24" s="1068">
        <v>0.02</v>
      </c>
      <c r="L24" s="1068">
        <v>0.02</v>
      </c>
      <c r="M24" s="1068">
        <v>0.02</v>
      </c>
      <c r="N24" s="1068">
        <v>1.9160000000000003E-2</v>
      </c>
      <c r="O24" s="1065"/>
      <c r="P24" s="1065"/>
    </row>
    <row r="25" spans="2:16" ht="12.75" customHeight="1">
      <c r="B25" s="1054"/>
      <c r="C25" s="1066"/>
      <c r="F25" s="1069"/>
      <c r="G25" s="1069"/>
      <c r="H25" s="1069"/>
      <c r="I25" s="1069"/>
      <c r="J25" s="1065"/>
      <c r="K25" s="1065"/>
      <c r="L25" s="1065"/>
      <c r="M25" s="1065"/>
      <c r="N25" s="1065"/>
      <c r="O25" s="1065"/>
      <c r="P25" s="1065"/>
    </row>
    <row r="26" spans="2:16">
      <c r="B26" s="1062" t="s">
        <v>1168</v>
      </c>
      <c r="C26" s="1070"/>
      <c r="D26" s="1070"/>
      <c r="E26" s="1070"/>
      <c r="F26" s="1062"/>
      <c r="G26" s="1071"/>
      <c r="H26" s="1071"/>
      <c r="I26" s="1071"/>
      <c r="J26" s="1071"/>
      <c r="K26" s="1071"/>
      <c r="L26" s="1071"/>
      <c r="M26" s="1071"/>
      <c r="N26" s="1071"/>
      <c r="O26" s="1065"/>
      <c r="P26" s="1065"/>
    </row>
    <row r="27" spans="2:16" ht="12.75" customHeight="1">
      <c r="B27" s="1072" t="s">
        <v>1169</v>
      </c>
      <c r="C27" s="1066" t="s">
        <v>1170</v>
      </c>
      <c r="D27" s="1066"/>
      <c r="E27" s="1066"/>
      <c r="F27" s="1068">
        <v>1.9999999999999879E-4</v>
      </c>
      <c r="G27" s="1068">
        <v>3.9800000000000002E-2</v>
      </c>
      <c r="H27" s="1068">
        <v>0</v>
      </c>
      <c r="I27" s="1068">
        <v>3.4981374049200042E-2</v>
      </c>
      <c r="J27" s="1068">
        <v>1.940890563656001E-2</v>
      </c>
      <c r="K27" s="1068">
        <v>0.02</v>
      </c>
      <c r="L27" s="1068">
        <v>0.02</v>
      </c>
      <c r="M27" s="1068">
        <v>0.02</v>
      </c>
      <c r="N27" s="1068">
        <v>1.9160000000000003E-2</v>
      </c>
      <c r="O27" s="1065"/>
      <c r="P27" s="1065"/>
    </row>
    <row r="28" spans="2:16">
      <c r="C28" s="1066"/>
      <c r="D28" s="1066"/>
      <c r="E28" s="1066"/>
      <c r="F28" s="1073"/>
      <c r="G28" s="1073"/>
      <c r="H28" s="1073"/>
      <c r="I28" s="1073"/>
      <c r="J28" s="1065"/>
      <c r="K28" s="1065"/>
      <c r="L28" s="1065"/>
      <c r="M28" s="1065"/>
      <c r="N28" s="1065"/>
      <c r="O28" s="1065"/>
      <c r="P28" s="1065"/>
    </row>
    <row r="29" spans="2:16" ht="20.399999999999999">
      <c r="B29" s="1074" t="s">
        <v>1171</v>
      </c>
      <c r="C29" s="1075"/>
      <c r="D29" s="1075"/>
      <c r="E29" s="1075"/>
      <c r="F29" s="1076">
        <v>1.9999999999999879E-4</v>
      </c>
      <c r="G29" s="1076">
        <v>3.9800000000000002E-2</v>
      </c>
      <c r="H29" s="1077">
        <v>0</v>
      </c>
      <c r="I29" s="1077">
        <v>5.4930552226122656E-2</v>
      </c>
      <c r="J29" s="1078">
        <v>1.9408905636560059E-2</v>
      </c>
      <c r="K29" s="1078">
        <v>2.0000000000000018E-2</v>
      </c>
      <c r="L29" s="1078">
        <v>2.0000000000000018E-2</v>
      </c>
      <c r="M29" s="1079">
        <v>2.3601624787579562E-2</v>
      </c>
      <c r="N29" s="1080">
        <v>2.2610356546501221E-2</v>
      </c>
      <c r="O29" s="1065"/>
      <c r="P29" s="1065"/>
    </row>
    <row r="30" spans="2:16">
      <c r="B30" s="1054"/>
      <c r="C30" s="1075"/>
      <c r="D30" s="1075"/>
      <c r="E30" s="1075"/>
      <c r="F30" s="1077"/>
      <c r="G30" s="1077"/>
      <c r="H30" s="1077"/>
      <c r="I30" s="1077"/>
      <c r="J30" s="1065"/>
      <c r="K30" s="1065"/>
      <c r="L30" s="1065"/>
      <c r="M30" s="1065"/>
      <c r="N30" s="1065"/>
      <c r="O30" s="1065"/>
      <c r="P30" s="1065"/>
    </row>
    <row r="31" spans="2:16">
      <c r="B31" s="1081" t="s">
        <v>1172</v>
      </c>
      <c r="C31" s="1082" t="s">
        <v>1173</v>
      </c>
      <c r="D31" s="1082"/>
      <c r="E31" s="1082"/>
      <c r="F31" s="1083">
        <v>1.9999999999999879E-4</v>
      </c>
      <c r="G31" s="1084">
        <v>3.9592081583683436E-2</v>
      </c>
      <c r="H31" s="1085">
        <v>0</v>
      </c>
      <c r="I31" s="1086">
        <v>5.4930552226122753E-2</v>
      </c>
      <c r="J31" s="1086">
        <v>-3.3672023731424416E-2</v>
      </c>
      <c r="K31" s="1086">
        <v>5.7984029781543711E-4</v>
      </c>
      <c r="L31" s="1086">
        <v>0</v>
      </c>
      <c r="M31" s="1085">
        <v>2.3601624787579562E-2</v>
      </c>
      <c r="N31" s="1087">
        <v>-9.6841214108478457E-4</v>
      </c>
      <c r="O31" s="1065"/>
      <c r="P31" s="1065"/>
    </row>
    <row r="32" spans="2:16" ht="12.75" customHeight="1">
      <c r="B32" s="1088"/>
      <c r="C32" s="1056"/>
      <c r="D32" s="1056"/>
      <c r="E32" s="1056"/>
      <c r="F32" s="1073"/>
      <c r="G32" s="1089"/>
      <c r="H32" s="1065"/>
      <c r="I32" s="1065"/>
      <c r="J32" s="1065"/>
      <c r="K32" s="1065"/>
      <c r="L32" s="1065"/>
      <c r="M32" s="1065"/>
      <c r="N32" s="1065"/>
    </row>
    <row r="33" spans="2:14">
      <c r="B33" s="1062" t="s">
        <v>1174</v>
      </c>
      <c r="C33" s="1062"/>
      <c r="D33" s="1062"/>
      <c r="E33" s="1062"/>
      <c r="F33" s="1062"/>
      <c r="G33" s="1062"/>
      <c r="H33" s="1062"/>
      <c r="I33" s="1062"/>
      <c r="J33" s="1062"/>
      <c r="K33" s="1062"/>
      <c r="L33" s="1062"/>
      <c r="M33" s="1062"/>
      <c r="N33" s="1062"/>
    </row>
    <row r="34" spans="2:14" s="1061" customFormat="1">
      <c r="B34" s="1072" t="s">
        <v>1149</v>
      </c>
      <c r="D34" s="811"/>
      <c r="E34" s="1059" t="s">
        <v>1145</v>
      </c>
      <c r="F34" s="1059" t="s">
        <v>1146</v>
      </c>
      <c r="G34" s="1059" t="s">
        <v>173</v>
      </c>
      <c r="H34" s="1059" t="s">
        <v>169</v>
      </c>
      <c r="I34" s="1059" t="s">
        <v>159</v>
      </c>
      <c r="J34" s="1059" t="s">
        <v>170</v>
      </c>
      <c r="K34" s="1059" t="s">
        <v>171</v>
      </c>
      <c r="L34" s="1059" t="s">
        <v>172</v>
      </c>
      <c r="M34" s="1059" t="s">
        <v>234</v>
      </c>
      <c r="N34" s="1059" t="s">
        <v>291</v>
      </c>
    </row>
    <row r="35" spans="2:14" s="1061" customFormat="1">
      <c r="B35" s="1090" t="s">
        <v>1175</v>
      </c>
      <c r="C35" s="1091"/>
      <c r="F35" s="1073">
        <v>1.9800000000000002E-2</v>
      </c>
      <c r="G35" s="1073">
        <v>0</v>
      </c>
      <c r="H35" s="1073">
        <v>0.02</v>
      </c>
      <c r="I35" s="1073">
        <v>0</v>
      </c>
      <c r="J35" s="1073">
        <v>0</v>
      </c>
      <c r="K35" s="1073">
        <v>0</v>
      </c>
      <c r="L35" s="1073">
        <v>0</v>
      </c>
      <c r="M35" s="1073">
        <v>0</v>
      </c>
      <c r="N35" s="1073">
        <v>0</v>
      </c>
    </row>
  </sheetData>
  <mergeCells count="5">
    <mergeCell ref="F5:I5"/>
    <mergeCell ref="J5:N5"/>
    <mergeCell ref="D7:G7"/>
    <mergeCell ref="H7:L7"/>
    <mergeCell ref="M7:N7"/>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29DF6-F950-4758-A170-7B1C4DAA55DB}">
  <sheetPr>
    <tabColor rgb="FF92D050"/>
  </sheetPr>
  <dimension ref="A1:AC80"/>
  <sheetViews>
    <sheetView workbookViewId="0"/>
  </sheetViews>
  <sheetFormatPr defaultRowHeight="13.2"/>
  <cols>
    <col min="1" max="1" width="5.44140625" style="159" customWidth="1"/>
    <col min="2" max="2" width="71.44140625" customWidth="1"/>
    <col min="3" max="4" width="18.5546875" style="810" customWidth="1"/>
    <col min="5" max="5" width="16" style="811" customWidth="1"/>
    <col min="6" max="6" width="14.88671875" style="811" customWidth="1"/>
    <col min="7" max="7" width="14.5546875" style="811" customWidth="1"/>
    <col min="8" max="8" width="16.5546875" style="811" customWidth="1"/>
    <col min="9" max="9" width="14.33203125" style="811" customWidth="1"/>
    <col min="10" max="10" width="15.33203125" style="812" customWidth="1"/>
    <col min="11" max="11" width="14.6640625" style="812" customWidth="1"/>
    <col min="12" max="12" width="16.6640625" style="811" customWidth="1"/>
    <col min="13" max="17" width="9.109375" style="811" customWidth="1"/>
    <col min="18" max="21" width="8.88671875" style="811"/>
    <col min="22" max="22" width="9.109375" style="811" customWidth="1"/>
    <col min="23" max="256" width="8.88671875" style="811"/>
    <col min="257" max="257" width="2.6640625" style="811" customWidth="1"/>
    <col min="258" max="258" width="114.44140625" style="811" customWidth="1"/>
    <col min="259" max="259" width="0" style="811" hidden="1" customWidth="1"/>
    <col min="260" max="260" width="27.5546875" style="811" customWidth="1"/>
    <col min="261" max="261" width="20" style="811" customWidth="1"/>
    <col min="262" max="262" width="18.33203125" style="811" customWidth="1"/>
    <col min="263" max="263" width="20.109375" style="811" customWidth="1"/>
    <col min="264" max="264" width="10.6640625" style="811" customWidth="1"/>
    <col min="265" max="265" width="14.44140625" style="811" bestFit="1" customWidth="1"/>
    <col min="266" max="266" width="10.6640625" style="811" customWidth="1"/>
    <col min="267" max="267" width="12.6640625" style="811" bestFit="1" customWidth="1"/>
    <col min="268" max="270" width="8.44140625" style="811" customWidth="1"/>
    <col min="271" max="273" width="13" style="811" customWidth="1"/>
    <col min="274" max="277" width="8.88671875" style="811"/>
    <col min="278" max="278" width="8.6640625" style="811" customWidth="1"/>
    <col min="279" max="512" width="8.88671875" style="811"/>
    <col min="513" max="513" width="2.6640625" style="811" customWidth="1"/>
    <col min="514" max="514" width="114.44140625" style="811" customWidth="1"/>
    <col min="515" max="515" width="0" style="811" hidden="1" customWidth="1"/>
    <col min="516" max="516" width="27.5546875" style="811" customWidth="1"/>
    <col min="517" max="517" width="20" style="811" customWidth="1"/>
    <col min="518" max="518" width="18.33203125" style="811" customWidth="1"/>
    <col min="519" max="519" width="20.109375" style="811" customWidth="1"/>
    <col min="520" max="520" width="10.6640625" style="811" customWidth="1"/>
    <col min="521" max="521" width="14.44140625" style="811" bestFit="1" customWidth="1"/>
    <col min="522" max="522" width="10.6640625" style="811" customWidth="1"/>
    <col min="523" max="523" width="12.6640625" style="811" bestFit="1" customWidth="1"/>
    <col min="524" max="526" width="8.44140625" style="811" customWidth="1"/>
    <col min="527" max="529" width="13" style="811" customWidth="1"/>
    <col min="530" max="533" width="8.88671875" style="811"/>
    <col min="534" max="534" width="8.6640625" style="811" customWidth="1"/>
    <col min="535" max="768" width="8.88671875" style="811"/>
    <col min="769" max="769" width="2.6640625" style="811" customWidth="1"/>
    <col min="770" max="770" width="114.44140625" style="811" customWidth="1"/>
    <col min="771" max="771" width="0" style="811" hidden="1" customWidth="1"/>
    <col min="772" max="772" width="27.5546875" style="811" customWidth="1"/>
    <col min="773" max="773" width="20" style="811" customWidth="1"/>
    <col min="774" max="774" width="18.33203125" style="811" customWidth="1"/>
    <col min="775" max="775" width="20.109375" style="811" customWidth="1"/>
    <col min="776" max="776" width="10.6640625" style="811" customWidth="1"/>
    <col min="777" max="777" width="14.44140625" style="811" bestFit="1" customWidth="1"/>
    <col min="778" max="778" width="10.6640625" style="811" customWidth="1"/>
    <col min="779" max="779" width="12.6640625" style="811" bestFit="1" customWidth="1"/>
    <col min="780" max="782" width="8.44140625" style="811" customWidth="1"/>
    <col min="783" max="785" width="13" style="811" customWidth="1"/>
    <col min="786" max="789" width="8.88671875" style="811"/>
    <col min="790" max="790" width="8.6640625" style="811" customWidth="1"/>
    <col min="791" max="1024" width="8.88671875" style="811"/>
    <col min="1025" max="1025" width="2.6640625" style="811" customWidth="1"/>
    <col min="1026" max="1026" width="114.44140625" style="811" customWidth="1"/>
    <col min="1027" max="1027" width="0" style="811" hidden="1" customWidth="1"/>
    <col min="1028" max="1028" width="27.5546875" style="811" customWidth="1"/>
    <col min="1029" max="1029" width="20" style="811" customWidth="1"/>
    <col min="1030" max="1030" width="18.33203125" style="811" customWidth="1"/>
    <col min="1031" max="1031" width="20.109375" style="811" customWidth="1"/>
    <col min="1032" max="1032" width="10.6640625" style="811" customWidth="1"/>
    <col min="1033" max="1033" width="14.44140625" style="811" bestFit="1" customWidth="1"/>
    <col min="1034" max="1034" width="10.6640625" style="811" customWidth="1"/>
    <col min="1035" max="1035" width="12.6640625" style="811" bestFit="1" customWidth="1"/>
    <col min="1036" max="1038" width="8.44140625" style="811" customWidth="1"/>
    <col min="1039" max="1041" width="13" style="811" customWidth="1"/>
    <col min="1042" max="1045" width="8.88671875" style="811"/>
    <col min="1046" max="1046" width="8.6640625" style="811" customWidth="1"/>
    <col min="1047" max="1280" width="8.88671875" style="811"/>
    <col min="1281" max="1281" width="2.6640625" style="811" customWidth="1"/>
    <col min="1282" max="1282" width="114.44140625" style="811" customWidth="1"/>
    <col min="1283" max="1283" width="0" style="811" hidden="1" customWidth="1"/>
    <col min="1284" max="1284" width="27.5546875" style="811" customWidth="1"/>
    <col min="1285" max="1285" width="20" style="811" customWidth="1"/>
    <col min="1286" max="1286" width="18.33203125" style="811" customWidth="1"/>
    <col min="1287" max="1287" width="20.109375" style="811" customWidth="1"/>
    <col min="1288" max="1288" width="10.6640625" style="811" customWidth="1"/>
    <col min="1289" max="1289" width="14.44140625" style="811" bestFit="1" customWidth="1"/>
    <col min="1290" max="1290" width="10.6640625" style="811" customWidth="1"/>
    <col min="1291" max="1291" width="12.6640625" style="811" bestFit="1" customWidth="1"/>
    <col min="1292" max="1294" width="8.44140625" style="811" customWidth="1"/>
    <col min="1295" max="1297" width="13" style="811" customWidth="1"/>
    <col min="1298" max="1301" width="8.88671875" style="811"/>
    <col min="1302" max="1302" width="8.6640625" style="811" customWidth="1"/>
    <col min="1303" max="1536" width="8.88671875" style="811"/>
    <col min="1537" max="1537" width="2.6640625" style="811" customWidth="1"/>
    <col min="1538" max="1538" width="114.44140625" style="811" customWidth="1"/>
    <col min="1539" max="1539" width="0" style="811" hidden="1" customWidth="1"/>
    <col min="1540" max="1540" width="27.5546875" style="811" customWidth="1"/>
    <col min="1541" max="1541" width="20" style="811" customWidth="1"/>
    <col min="1542" max="1542" width="18.33203125" style="811" customWidth="1"/>
    <col min="1543" max="1543" width="20.109375" style="811" customWidth="1"/>
    <col min="1544" max="1544" width="10.6640625" style="811" customWidth="1"/>
    <col min="1545" max="1545" width="14.44140625" style="811" bestFit="1" customWidth="1"/>
    <col min="1546" max="1546" width="10.6640625" style="811" customWidth="1"/>
    <col min="1547" max="1547" width="12.6640625" style="811" bestFit="1" customWidth="1"/>
    <col min="1548" max="1550" width="8.44140625" style="811" customWidth="1"/>
    <col min="1551" max="1553" width="13" style="811" customWidth="1"/>
    <col min="1554" max="1557" width="8.88671875" style="811"/>
    <col min="1558" max="1558" width="8.6640625" style="811" customWidth="1"/>
    <col min="1559" max="1792" width="8.88671875" style="811"/>
    <col min="1793" max="1793" width="2.6640625" style="811" customWidth="1"/>
    <col min="1794" max="1794" width="114.44140625" style="811" customWidth="1"/>
    <col min="1795" max="1795" width="0" style="811" hidden="1" customWidth="1"/>
    <col min="1796" max="1796" width="27.5546875" style="811" customWidth="1"/>
    <col min="1797" max="1797" width="20" style="811" customWidth="1"/>
    <col min="1798" max="1798" width="18.33203125" style="811" customWidth="1"/>
    <col min="1799" max="1799" width="20.109375" style="811" customWidth="1"/>
    <col min="1800" max="1800" width="10.6640625" style="811" customWidth="1"/>
    <col min="1801" max="1801" width="14.44140625" style="811" bestFit="1" customWidth="1"/>
    <col min="1802" max="1802" width="10.6640625" style="811" customWidth="1"/>
    <col min="1803" max="1803" width="12.6640625" style="811" bestFit="1" customWidth="1"/>
    <col min="1804" max="1806" width="8.44140625" style="811" customWidth="1"/>
    <col min="1807" max="1809" width="13" style="811" customWidth="1"/>
    <col min="1810" max="1813" width="8.88671875" style="811"/>
    <col min="1814" max="1814" width="8.6640625" style="811" customWidth="1"/>
    <col min="1815" max="2048" width="8.88671875" style="811"/>
    <col min="2049" max="2049" width="2.6640625" style="811" customWidth="1"/>
    <col min="2050" max="2050" width="114.44140625" style="811" customWidth="1"/>
    <col min="2051" max="2051" width="0" style="811" hidden="1" customWidth="1"/>
    <col min="2052" max="2052" width="27.5546875" style="811" customWidth="1"/>
    <col min="2053" max="2053" width="20" style="811" customWidth="1"/>
    <col min="2054" max="2054" width="18.33203125" style="811" customWidth="1"/>
    <col min="2055" max="2055" width="20.109375" style="811" customWidth="1"/>
    <col min="2056" max="2056" width="10.6640625" style="811" customWidth="1"/>
    <col min="2057" max="2057" width="14.44140625" style="811" bestFit="1" customWidth="1"/>
    <col min="2058" max="2058" width="10.6640625" style="811" customWidth="1"/>
    <col min="2059" max="2059" width="12.6640625" style="811" bestFit="1" customWidth="1"/>
    <col min="2060" max="2062" width="8.44140625" style="811" customWidth="1"/>
    <col min="2063" max="2065" width="13" style="811" customWidth="1"/>
    <col min="2066" max="2069" width="8.88671875" style="811"/>
    <col min="2070" max="2070" width="8.6640625" style="811" customWidth="1"/>
    <col min="2071" max="2304" width="8.88671875" style="811"/>
    <col min="2305" max="2305" width="2.6640625" style="811" customWidth="1"/>
    <col min="2306" max="2306" width="114.44140625" style="811" customWidth="1"/>
    <col min="2307" max="2307" width="0" style="811" hidden="1" customWidth="1"/>
    <col min="2308" max="2308" width="27.5546875" style="811" customWidth="1"/>
    <col min="2309" max="2309" width="20" style="811" customWidth="1"/>
    <col min="2310" max="2310" width="18.33203125" style="811" customWidth="1"/>
    <col min="2311" max="2311" width="20.109375" style="811" customWidth="1"/>
    <col min="2312" max="2312" width="10.6640625" style="811" customWidth="1"/>
    <col min="2313" max="2313" width="14.44140625" style="811" bestFit="1" customWidth="1"/>
    <col min="2314" max="2314" width="10.6640625" style="811" customWidth="1"/>
    <col min="2315" max="2315" width="12.6640625" style="811" bestFit="1" customWidth="1"/>
    <col min="2316" max="2318" width="8.44140625" style="811" customWidth="1"/>
    <col min="2319" max="2321" width="13" style="811" customWidth="1"/>
    <col min="2322" max="2325" width="8.88671875" style="811"/>
    <col min="2326" max="2326" width="8.6640625" style="811" customWidth="1"/>
    <col min="2327" max="2560" width="8.88671875" style="811"/>
    <col min="2561" max="2561" width="2.6640625" style="811" customWidth="1"/>
    <col min="2562" max="2562" width="114.44140625" style="811" customWidth="1"/>
    <col min="2563" max="2563" width="0" style="811" hidden="1" customWidth="1"/>
    <col min="2564" max="2564" width="27.5546875" style="811" customWidth="1"/>
    <col min="2565" max="2565" width="20" style="811" customWidth="1"/>
    <col min="2566" max="2566" width="18.33203125" style="811" customWidth="1"/>
    <col min="2567" max="2567" width="20.109375" style="811" customWidth="1"/>
    <col min="2568" max="2568" width="10.6640625" style="811" customWidth="1"/>
    <col min="2569" max="2569" width="14.44140625" style="811" bestFit="1" customWidth="1"/>
    <col min="2570" max="2570" width="10.6640625" style="811" customWidth="1"/>
    <col min="2571" max="2571" width="12.6640625" style="811" bestFit="1" customWidth="1"/>
    <col min="2572" max="2574" width="8.44140625" style="811" customWidth="1"/>
    <col min="2575" max="2577" width="13" style="811" customWidth="1"/>
    <col min="2578" max="2581" width="8.88671875" style="811"/>
    <col min="2582" max="2582" width="8.6640625" style="811" customWidth="1"/>
    <col min="2583" max="2816" width="8.88671875" style="811"/>
    <col min="2817" max="2817" width="2.6640625" style="811" customWidth="1"/>
    <col min="2818" max="2818" width="114.44140625" style="811" customWidth="1"/>
    <col min="2819" max="2819" width="0" style="811" hidden="1" customWidth="1"/>
    <col min="2820" max="2820" width="27.5546875" style="811" customWidth="1"/>
    <col min="2821" max="2821" width="20" style="811" customWidth="1"/>
    <col min="2822" max="2822" width="18.33203125" style="811" customWidth="1"/>
    <col min="2823" max="2823" width="20.109375" style="811" customWidth="1"/>
    <col min="2824" max="2824" width="10.6640625" style="811" customWidth="1"/>
    <col min="2825" max="2825" width="14.44140625" style="811" bestFit="1" customWidth="1"/>
    <col min="2826" max="2826" width="10.6640625" style="811" customWidth="1"/>
    <col min="2827" max="2827" width="12.6640625" style="811" bestFit="1" customWidth="1"/>
    <col min="2828" max="2830" width="8.44140625" style="811" customWidth="1"/>
    <col min="2831" max="2833" width="13" style="811" customWidth="1"/>
    <col min="2834" max="2837" width="8.88671875" style="811"/>
    <col min="2838" max="2838" width="8.6640625" style="811" customWidth="1"/>
    <col min="2839" max="3072" width="8.88671875" style="811"/>
    <col min="3073" max="3073" width="2.6640625" style="811" customWidth="1"/>
    <col min="3074" max="3074" width="114.44140625" style="811" customWidth="1"/>
    <col min="3075" max="3075" width="0" style="811" hidden="1" customWidth="1"/>
    <col min="3076" max="3076" width="27.5546875" style="811" customWidth="1"/>
    <col min="3077" max="3077" width="20" style="811" customWidth="1"/>
    <col min="3078" max="3078" width="18.33203125" style="811" customWidth="1"/>
    <col min="3079" max="3079" width="20.109375" style="811" customWidth="1"/>
    <col min="3080" max="3080" width="10.6640625" style="811" customWidth="1"/>
    <col min="3081" max="3081" width="14.44140625" style="811" bestFit="1" customWidth="1"/>
    <col min="3082" max="3082" width="10.6640625" style="811" customWidth="1"/>
    <col min="3083" max="3083" width="12.6640625" style="811" bestFit="1" customWidth="1"/>
    <col min="3084" max="3086" width="8.44140625" style="811" customWidth="1"/>
    <col min="3087" max="3089" width="13" style="811" customWidth="1"/>
    <col min="3090" max="3093" width="8.88671875" style="811"/>
    <col min="3094" max="3094" width="8.6640625" style="811" customWidth="1"/>
    <col min="3095" max="3328" width="8.88671875" style="811"/>
    <col min="3329" max="3329" width="2.6640625" style="811" customWidth="1"/>
    <col min="3330" max="3330" width="114.44140625" style="811" customWidth="1"/>
    <col min="3331" max="3331" width="0" style="811" hidden="1" customWidth="1"/>
    <col min="3332" max="3332" width="27.5546875" style="811" customWidth="1"/>
    <col min="3333" max="3333" width="20" style="811" customWidth="1"/>
    <col min="3334" max="3334" width="18.33203125" style="811" customWidth="1"/>
    <col min="3335" max="3335" width="20.109375" style="811" customWidth="1"/>
    <col min="3336" max="3336" width="10.6640625" style="811" customWidth="1"/>
    <col min="3337" max="3337" width="14.44140625" style="811" bestFit="1" customWidth="1"/>
    <col min="3338" max="3338" width="10.6640625" style="811" customWidth="1"/>
    <col min="3339" max="3339" width="12.6640625" style="811" bestFit="1" customWidth="1"/>
    <col min="3340" max="3342" width="8.44140625" style="811" customWidth="1"/>
    <col min="3343" max="3345" width="13" style="811" customWidth="1"/>
    <col min="3346" max="3349" width="8.88671875" style="811"/>
    <col min="3350" max="3350" width="8.6640625" style="811" customWidth="1"/>
    <col min="3351" max="3584" width="8.88671875" style="811"/>
    <col min="3585" max="3585" width="2.6640625" style="811" customWidth="1"/>
    <col min="3586" max="3586" width="114.44140625" style="811" customWidth="1"/>
    <col min="3587" max="3587" width="0" style="811" hidden="1" customWidth="1"/>
    <col min="3588" max="3588" width="27.5546875" style="811" customWidth="1"/>
    <col min="3589" max="3589" width="20" style="811" customWidth="1"/>
    <col min="3590" max="3590" width="18.33203125" style="811" customWidth="1"/>
    <col min="3591" max="3591" width="20.109375" style="811" customWidth="1"/>
    <col min="3592" max="3592" width="10.6640625" style="811" customWidth="1"/>
    <col min="3593" max="3593" width="14.44140625" style="811" bestFit="1" customWidth="1"/>
    <col min="3594" max="3594" width="10.6640625" style="811" customWidth="1"/>
    <col min="3595" max="3595" width="12.6640625" style="811" bestFit="1" customWidth="1"/>
    <col min="3596" max="3598" width="8.44140625" style="811" customWidth="1"/>
    <col min="3599" max="3601" width="13" style="811" customWidth="1"/>
    <col min="3602" max="3605" width="8.88671875" style="811"/>
    <col min="3606" max="3606" width="8.6640625" style="811" customWidth="1"/>
    <col min="3607" max="3840" width="8.88671875" style="811"/>
    <col min="3841" max="3841" width="2.6640625" style="811" customWidth="1"/>
    <col min="3842" max="3842" width="114.44140625" style="811" customWidth="1"/>
    <col min="3843" max="3843" width="0" style="811" hidden="1" customWidth="1"/>
    <col min="3844" max="3844" width="27.5546875" style="811" customWidth="1"/>
    <col min="3845" max="3845" width="20" style="811" customWidth="1"/>
    <col min="3846" max="3846" width="18.33203125" style="811" customWidth="1"/>
    <col min="3847" max="3847" width="20.109375" style="811" customWidth="1"/>
    <col min="3848" max="3848" width="10.6640625" style="811" customWidth="1"/>
    <col min="3849" max="3849" width="14.44140625" style="811" bestFit="1" customWidth="1"/>
    <col min="3850" max="3850" width="10.6640625" style="811" customWidth="1"/>
    <col min="3851" max="3851" width="12.6640625" style="811" bestFit="1" customWidth="1"/>
    <col min="3852" max="3854" width="8.44140625" style="811" customWidth="1"/>
    <col min="3855" max="3857" width="13" style="811" customWidth="1"/>
    <col min="3858" max="3861" width="8.88671875" style="811"/>
    <col min="3862" max="3862" width="8.6640625" style="811" customWidth="1"/>
    <col min="3863" max="4096" width="8.88671875" style="811"/>
    <col min="4097" max="4097" width="2.6640625" style="811" customWidth="1"/>
    <col min="4098" max="4098" width="114.44140625" style="811" customWidth="1"/>
    <col min="4099" max="4099" width="0" style="811" hidden="1" customWidth="1"/>
    <col min="4100" max="4100" width="27.5546875" style="811" customWidth="1"/>
    <col min="4101" max="4101" width="20" style="811" customWidth="1"/>
    <col min="4102" max="4102" width="18.33203125" style="811" customWidth="1"/>
    <col min="4103" max="4103" width="20.109375" style="811" customWidth="1"/>
    <col min="4104" max="4104" width="10.6640625" style="811" customWidth="1"/>
    <col min="4105" max="4105" width="14.44140625" style="811" bestFit="1" customWidth="1"/>
    <col min="4106" max="4106" width="10.6640625" style="811" customWidth="1"/>
    <col min="4107" max="4107" width="12.6640625" style="811" bestFit="1" customWidth="1"/>
    <col min="4108" max="4110" width="8.44140625" style="811" customWidth="1"/>
    <col min="4111" max="4113" width="13" style="811" customWidth="1"/>
    <col min="4114" max="4117" width="8.88671875" style="811"/>
    <col min="4118" max="4118" width="8.6640625" style="811" customWidth="1"/>
    <col min="4119" max="4352" width="8.88671875" style="811"/>
    <col min="4353" max="4353" width="2.6640625" style="811" customWidth="1"/>
    <col min="4354" max="4354" width="114.44140625" style="811" customWidth="1"/>
    <col min="4355" max="4355" width="0" style="811" hidden="1" customWidth="1"/>
    <col min="4356" max="4356" width="27.5546875" style="811" customWidth="1"/>
    <col min="4357" max="4357" width="20" style="811" customWidth="1"/>
    <col min="4358" max="4358" width="18.33203125" style="811" customWidth="1"/>
    <col min="4359" max="4359" width="20.109375" style="811" customWidth="1"/>
    <col min="4360" max="4360" width="10.6640625" style="811" customWidth="1"/>
    <col min="4361" max="4361" width="14.44140625" style="811" bestFit="1" customWidth="1"/>
    <col min="4362" max="4362" width="10.6640625" style="811" customWidth="1"/>
    <col min="4363" max="4363" width="12.6640625" style="811" bestFit="1" customWidth="1"/>
    <col min="4364" max="4366" width="8.44140625" style="811" customWidth="1"/>
    <col min="4367" max="4369" width="13" style="811" customWidth="1"/>
    <col min="4370" max="4373" width="8.88671875" style="811"/>
    <col min="4374" max="4374" width="8.6640625" style="811" customWidth="1"/>
    <col min="4375" max="4608" width="8.88671875" style="811"/>
    <col min="4609" max="4609" width="2.6640625" style="811" customWidth="1"/>
    <col min="4610" max="4610" width="114.44140625" style="811" customWidth="1"/>
    <col min="4611" max="4611" width="0" style="811" hidden="1" customWidth="1"/>
    <col min="4612" max="4612" width="27.5546875" style="811" customWidth="1"/>
    <col min="4613" max="4613" width="20" style="811" customWidth="1"/>
    <col min="4614" max="4614" width="18.33203125" style="811" customWidth="1"/>
    <col min="4615" max="4615" width="20.109375" style="811" customWidth="1"/>
    <col min="4616" max="4616" width="10.6640625" style="811" customWidth="1"/>
    <col min="4617" max="4617" width="14.44140625" style="811" bestFit="1" customWidth="1"/>
    <col min="4618" max="4618" width="10.6640625" style="811" customWidth="1"/>
    <col min="4619" max="4619" width="12.6640625" style="811" bestFit="1" customWidth="1"/>
    <col min="4620" max="4622" width="8.44140625" style="811" customWidth="1"/>
    <col min="4623" max="4625" width="13" style="811" customWidth="1"/>
    <col min="4626" max="4629" width="8.88671875" style="811"/>
    <col min="4630" max="4630" width="8.6640625" style="811" customWidth="1"/>
    <col min="4631" max="4864" width="8.88671875" style="811"/>
    <col min="4865" max="4865" width="2.6640625" style="811" customWidth="1"/>
    <col min="4866" max="4866" width="114.44140625" style="811" customWidth="1"/>
    <col min="4867" max="4867" width="0" style="811" hidden="1" customWidth="1"/>
    <col min="4868" max="4868" width="27.5546875" style="811" customWidth="1"/>
    <col min="4869" max="4869" width="20" style="811" customWidth="1"/>
    <col min="4870" max="4870" width="18.33203125" style="811" customWidth="1"/>
    <col min="4871" max="4871" width="20.109375" style="811" customWidth="1"/>
    <col min="4872" max="4872" width="10.6640625" style="811" customWidth="1"/>
    <col min="4873" max="4873" width="14.44140625" style="811" bestFit="1" customWidth="1"/>
    <col min="4874" max="4874" width="10.6640625" style="811" customWidth="1"/>
    <col min="4875" max="4875" width="12.6640625" style="811" bestFit="1" customWidth="1"/>
    <col min="4876" max="4878" width="8.44140625" style="811" customWidth="1"/>
    <col min="4879" max="4881" width="13" style="811" customWidth="1"/>
    <col min="4882" max="4885" width="8.88671875" style="811"/>
    <col min="4886" max="4886" width="8.6640625" style="811" customWidth="1"/>
    <col min="4887" max="5120" width="8.88671875" style="811"/>
    <col min="5121" max="5121" width="2.6640625" style="811" customWidth="1"/>
    <col min="5122" max="5122" width="114.44140625" style="811" customWidth="1"/>
    <col min="5123" max="5123" width="0" style="811" hidden="1" customWidth="1"/>
    <col min="5124" max="5124" width="27.5546875" style="811" customWidth="1"/>
    <col min="5125" max="5125" width="20" style="811" customWidth="1"/>
    <col min="5126" max="5126" width="18.33203125" style="811" customWidth="1"/>
    <col min="5127" max="5127" width="20.109375" style="811" customWidth="1"/>
    <col min="5128" max="5128" width="10.6640625" style="811" customWidth="1"/>
    <col min="5129" max="5129" width="14.44140625" style="811" bestFit="1" customWidth="1"/>
    <col min="5130" max="5130" width="10.6640625" style="811" customWidth="1"/>
    <col min="5131" max="5131" width="12.6640625" style="811" bestFit="1" customWidth="1"/>
    <col min="5132" max="5134" width="8.44140625" style="811" customWidth="1"/>
    <col min="5135" max="5137" width="13" style="811" customWidth="1"/>
    <col min="5138" max="5141" width="8.88671875" style="811"/>
    <col min="5142" max="5142" width="8.6640625" style="811" customWidth="1"/>
    <col min="5143" max="5376" width="8.88671875" style="811"/>
    <col min="5377" max="5377" width="2.6640625" style="811" customWidth="1"/>
    <col min="5378" max="5378" width="114.44140625" style="811" customWidth="1"/>
    <col min="5379" max="5379" width="0" style="811" hidden="1" customWidth="1"/>
    <col min="5380" max="5380" width="27.5546875" style="811" customWidth="1"/>
    <col min="5381" max="5381" width="20" style="811" customWidth="1"/>
    <col min="5382" max="5382" width="18.33203125" style="811" customWidth="1"/>
    <col min="5383" max="5383" width="20.109375" style="811" customWidth="1"/>
    <col min="5384" max="5384" width="10.6640625" style="811" customWidth="1"/>
    <col min="5385" max="5385" width="14.44140625" style="811" bestFit="1" customWidth="1"/>
    <col min="5386" max="5386" width="10.6640625" style="811" customWidth="1"/>
    <col min="5387" max="5387" width="12.6640625" style="811" bestFit="1" customWidth="1"/>
    <col min="5388" max="5390" width="8.44140625" style="811" customWidth="1"/>
    <col min="5391" max="5393" width="13" style="811" customWidth="1"/>
    <col min="5394" max="5397" width="8.88671875" style="811"/>
    <col min="5398" max="5398" width="8.6640625" style="811" customWidth="1"/>
    <col min="5399" max="5632" width="8.88671875" style="811"/>
    <col min="5633" max="5633" width="2.6640625" style="811" customWidth="1"/>
    <col min="5634" max="5634" width="114.44140625" style="811" customWidth="1"/>
    <col min="5635" max="5635" width="0" style="811" hidden="1" customWidth="1"/>
    <col min="5636" max="5636" width="27.5546875" style="811" customWidth="1"/>
    <col min="5637" max="5637" width="20" style="811" customWidth="1"/>
    <col min="5638" max="5638" width="18.33203125" style="811" customWidth="1"/>
    <col min="5639" max="5639" width="20.109375" style="811" customWidth="1"/>
    <col min="5640" max="5640" width="10.6640625" style="811" customWidth="1"/>
    <col min="5641" max="5641" width="14.44140625" style="811" bestFit="1" customWidth="1"/>
    <col min="5642" max="5642" width="10.6640625" style="811" customWidth="1"/>
    <col min="5643" max="5643" width="12.6640625" style="811" bestFit="1" customWidth="1"/>
    <col min="5644" max="5646" width="8.44140625" style="811" customWidth="1"/>
    <col min="5647" max="5649" width="13" style="811" customWidth="1"/>
    <col min="5650" max="5653" width="8.88671875" style="811"/>
    <col min="5654" max="5654" width="8.6640625" style="811" customWidth="1"/>
    <col min="5655" max="5888" width="8.88671875" style="811"/>
    <col min="5889" max="5889" width="2.6640625" style="811" customWidth="1"/>
    <col min="5890" max="5890" width="114.44140625" style="811" customWidth="1"/>
    <col min="5891" max="5891" width="0" style="811" hidden="1" customWidth="1"/>
    <col min="5892" max="5892" width="27.5546875" style="811" customWidth="1"/>
    <col min="5893" max="5893" width="20" style="811" customWidth="1"/>
    <col min="5894" max="5894" width="18.33203125" style="811" customWidth="1"/>
    <col min="5895" max="5895" width="20.109375" style="811" customWidth="1"/>
    <col min="5896" max="5896" width="10.6640625" style="811" customWidth="1"/>
    <col min="5897" max="5897" width="14.44140625" style="811" bestFit="1" customWidth="1"/>
    <col min="5898" max="5898" width="10.6640625" style="811" customWidth="1"/>
    <col min="5899" max="5899" width="12.6640625" style="811" bestFit="1" customWidth="1"/>
    <col min="5900" max="5902" width="8.44140625" style="811" customWidth="1"/>
    <col min="5903" max="5905" width="13" style="811" customWidth="1"/>
    <col min="5906" max="5909" width="8.88671875" style="811"/>
    <col min="5910" max="5910" width="8.6640625" style="811" customWidth="1"/>
    <col min="5911" max="6144" width="8.88671875" style="811"/>
    <col min="6145" max="6145" width="2.6640625" style="811" customWidth="1"/>
    <col min="6146" max="6146" width="114.44140625" style="811" customWidth="1"/>
    <col min="6147" max="6147" width="0" style="811" hidden="1" customWidth="1"/>
    <col min="6148" max="6148" width="27.5546875" style="811" customWidth="1"/>
    <col min="6149" max="6149" width="20" style="811" customWidth="1"/>
    <col min="6150" max="6150" width="18.33203125" style="811" customWidth="1"/>
    <col min="6151" max="6151" width="20.109375" style="811" customWidth="1"/>
    <col min="6152" max="6152" width="10.6640625" style="811" customWidth="1"/>
    <col min="6153" max="6153" width="14.44140625" style="811" bestFit="1" customWidth="1"/>
    <col min="6154" max="6154" width="10.6640625" style="811" customWidth="1"/>
    <col min="6155" max="6155" width="12.6640625" style="811" bestFit="1" customWidth="1"/>
    <col min="6156" max="6158" width="8.44140625" style="811" customWidth="1"/>
    <col min="6159" max="6161" width="13" style="811" customWidth="1"/>
    <col min="6162" max="6165" width="8.88671875" style="811"/>
    <col min="6166" max="6166" width="8.6640625" style="811" customWidth="1"/>
    <col min="6167" max="6400" width="8.88671875" style="811"/>
    <col min="6401" max="6401" width="2.6640625" style="811" customWidth="1"/>
    <col min="6402" max="6402" width="114.44140625" style="811" customWidth="1"/>
    <col min="6403" max="6403" width="0" style="811" hidden="1" customWidth="1"/>
    <col min="6404" max="6404" width="27.5546875" style="811" customWidth="1"/>
    <col min="6405" max="6405" width="20" style="811" customWidth="1"/>
    <col min="6406" max="6406" width="18.33203125" style="811" customWidth="1"/>
    <col min="6407" max="6407" width="20.109375" style="811" customWidth="1"/>
    <col min="6408" max="6408" width="10.6640625" style="811" customWidth="1"/>
    <col min="6409" max="6409" width="14.44140625" style="811" bestFit="1" customWidth="1"/>
    <col min="6410" max="6410" width="10.6640625" style="811" customWidth="1"/>
    <col min="6411" max="6411" width="12.6640625" style="811" bestFit="1" customWidth="1"/>
    <col min="6412" max="6414" width="8.44140625" style="811" customWidth="1"/>
    <col min="6415" max="6417" width="13" style="811" customWidth="1"/>
    <col min="6418" max="6421" width="8.88671875" style="811"/>
    <col min="6422" max="6422" width="8.6640625" style="811" customWidth="1"/>
    <col min="6423" max="6656" width="8.88671875" style="811"/>
    <col min="6657" max="6657" width="2.6640625" style="811" customWidth="1"/>
    <col min="6658" max="6658" width="114.44140625" style="811" customWidth="1"/>
    <col min="6659" max="6659" width="0" style="811" hidden="1" customWidth="1"/>
    <col min="6660" max="6660" width="27.5546875" style="811" customWidth="1"/>
    <col min="6661" max="6661" width="20" style="811" customWidth="1"/>
    <col min="6662" max="6662" width="18.33203125" style="811" customWidth="1"/>
    <col min="6663" max="6663" width="20.109375" style="811" customWidth="1"/>
    <col min="6664" max="6664" width="10.6640625" style="811" customWidth="1"/>
    <col min="6665" max="6665" width="14.44140625" style="811" bestFit="1" customWidth="1"/>
    <col min="6666" max="6666" width="10.6640625" style="811" customWidth="1"/>
    <col min="6667" max="6667" width="12.6640625" style="811" bestFit="1" customWidth="1"/>
    <col min="6668" max="6670" width="8.44140625" style="811" customWidth="1"/>
    <col min="6671" max="6673" width="13" style="811" customWidth="1"/>
    <col min="6674" max="6677" width="8.88671875" style="811"/>
    <col min="6678" max="6678" width="8.6640625" style="811" customWidth="1"/>
    <col min="6679" max="6912" width="8.88671875" style="811"/>
    <col min="6913" max="6913" width="2.6640625" style="811" customWidth="1"/>
    <col min="6914" max="6914" width="114.44140625" style="811" customWidth="1"/>
    <col min="6915" max="6915" width="0" style="811" hidden="1" customWidth="1"/>
    <col min="6916" max="6916" width="27.5546875" style="811" customWidth="1"/>
    <col min="6917" max="6917" width="20" style="811" customWidth="1"/>
    <col min="6918" max="6918" width="18.33203125" style="811" customWidth="1"/>
    <col min="6919" max="6919" width="20.109375" style="811" customWidth="1"/>
    <col min="6920" max="6920" width="10.6640625" style="811" customWidth="1"/>
    <col min="6921" max="6921" width="14.44140625" style="811" bestFit="1" customWidth="1"/>
    <col min="6922" max="6922" width="10.6640625" style="811" customWidth="1"/>
    <col min="6923" max="6923" width="12.6640625" style="811" bestFit="1" customWidth="1"/>
    <col min="6924" max="6926" width="8.44140625" style="811" customWidth="1"/>
    <col min="6927" max="6929" width="13" style="811" customWidth="1"/>
    <col min="6930" max="6933" width="8.88671875" style="811"/>
    <col min="6934" max="6934" width="8.6640625" style="811" customWidth="1"/>
    <col min="6935" max="7168" width="8.88671875" style="811"/>
    <col min="7169" max="7169" width="2.6640625" style="811" customWidth="1"/>
    <col min="7170" max="7170" width="114.44140625" style="811" customWidth="1"/>
    <col min="7171" max="7171" width="0" style="811" hidden="1" customWidth="1"/>
    <col min="7172" max="7172" width="27.5546875" style="811" customWidth="1"/>
    <col min="7173" max="7173" width="20" style="811" customWidth="1"/>
    <col min="7174" max="7174" width="18.33203125" style="811" customWidth="1"/>
    <col min="7175" max="7175" width="20.109375" style="811" customWidth="1"/>
    <col min="7176" max="7176" width="10.6640625" style="811" customWidth="1"/>
    <col min="7177" max="7177" width="14.44140625" style="811" bestFit="1" customWidth="1"/>
    <col min="7178" max="7178" width="10.6640625" style="811" customWidth="1"/>
    <col min="7179" max="7179" width="12.6640625" style="811" bestFit="1" customWidth="1"/>
    <col min="7180" max="7182" width="8.44140625" style="811" customWidth="1"/>
    <col min="7183" max="7185" width="13" style="811" customWidth="1"/>
    <col min="7186" max="7189" width="8.88671875" style="811"/>
    <col min="7190" max="7190" width="8.6640625" style="811" customWidth="1"/>
    <col min="7191" max="7424" width="8.88671875" style="811"/>
    <col min="7425" max="7425" width="2.6640625" style="811" customWidth="1"/>
    <col min="7426" max="7426" width="114.44140625" style="811" customWidth="1"/>
    <col min="7427" max="7427" width="0" style="811" hidden="1" customWidth="1"/>
    <col min="7428" max="7428" width="27.5546875" style="811" customWidth="1"/>
    <col min="7429" max="7429" width="20" style="811" customWidth="1"/>
    <col min="7430" max="7430" width="18.33203125" style="811" customWidth="1"/>
    <col min="7431" max="7431" width="20.109375" style="811" customWidth="1"/>
    <col min="7432" max="7432" width="10.6640625" style="811" customWidth="1"/>
    <col min="7433" max="7433" width="14.44140625" style="811" bestFit="1" customWidth="1"/>
    <col min="7434" max="7434" width="10.6640625" style="811" customWidth="1"/>
    <col min="7435" max="7435" width="12.6640625" style="811" bestFit="1" customWidth="1"/>
    <col min="7436" max="7438" width="8.44140625" style="811" customWidth="1"/>
    <col min="7439" max="7441" width="13" style="811" customWidth="1"/>
    <col min="7442" max="7445" width="8.88671875" style="811"/>
    <col min="7446" max="7446" width="8.6640625" style="811" customWidth="1"/>
    <col min="7447" max="7680" width="8.88671875" style="811"/>
    <col min="7681" max="7681" width="2.6640625" style="811" customWidth="1"/>
    <col min="7682" max="7682" width="114.44140625" style="811" customWidth="1"/>
    <col min="7683" max="7683" width="0" style="811" hidden="1" customWidth="1"/>
    <col min="7684" max="7684" width="27.5546875" style="811" customWidth="1"/>
    <col min="7685" max="7685" width="20" style="811" customWidth="1"/>
    <col min="7686" max="7686" width="18.33203125" style="811" customWidth="1"/>
    <col min="7687" max="7687" width="20.109375" style="811" customWidth="1"/>
    <col min="7688" max="7688" width="10.6640625" style="811" customWidth="1"/>
    <col min="7689" max="7689" width="14.44140625" style="811" bestFit="1" customWidth="1"/>
    <col min="7690" max="7690" width="10.6640625" style="811" customWidth="1"/>
    <col min="7691" max="7691" width="12.6640625" style="811" bestFit="1" customWidth="1"/>
    <col min="7692" max="7694" width="8.44140625" style="811" customWidth="1"/>
    <col min="7695" max="7697" width="13" style="811" customWidth="1"/>
    <col min="7698" max="7701" width="8.88671875" style="811"/>
    <col min="7702" max="7702" width="8.6640625" style="811" customWidth="1"/>
    <col min="7703" max="7936" width="8.88671875" style="811"/>
    <col min="7937" max="7937" width="2.6640625" style="811" customWidth="1"/>
    <col min="7938" max="7938" width="114.44140625" style="811" customWidth="1"/>
    <col min="7939" max="7939" width="0" style="811" hidden="1" customWidth="1"/>
    <col min="7940" max="7940" width="27.5546875" style="811" customWidth="1"/>
    <col min="7941" max="7941" width="20" style="811" customWidth="1"/>
    <col min="7942" max="7942" width="18.33203125" style="811" customWidth="1"/>
    <col min="7943" max="7943" width="20.109375" style="811" customWidth="1"/>
    <col min="7944" max="7944" width="10.6640625" style="811" customWidth="1"/>
    <col min="7945" max="7945" width="14.44140625" style="811" bestFit="1" customWidth="1"/>
    <col min="7946" max="7946" width="10.6640625" style="811" customWidth="1"/>
    <col min="7947" max="7947" width="12.6640625" style="811" bestFit="1" customWidth="1"/>
    <col min="7948" max="7950" width="8.44140625" style="811" customWidth="1"/>
    <col min="7951" max="7953" width="13" style="811" customWidth="1"/>
    <col min="7954" max="7957" width="8.88671875" style="811"/>
    <col min="7958" max="7958" width="8.6640625" style="811" customWidth="1"/>
    <col min="7959" max="8192" width="8.88671875" style="811"/>
    <col min="8193" max="8193" width="2.6640625" style="811" customWidth="1"/>
    <col min="8194" max="8194" width="114.44140625" style="811" customWidth="1"/>
    <col min="8195" max="8195" width="0" style="811" hidden="1" customWidth="1"/>
    <col min="8196" max="8196" width="27.5546875" style="811" customWidth="1"/>
    <col min="8197" max="8197" width="20" style="811" customWidth="1"/>
    <col min="8198" max="8198" width="18.33203125" style="811" customWidth="1"/>
    <col min="8199" max="8199" width="20.109375" style="811" customWidth="1"/>
    <col min="8200" max="8200" width="10.6640625" style="811" customWidth="1"/>
    <col min="8201" max="8201" width="14.44140625" style="811" bestFit="1" customWidth="1"/>
    <col min="8202" max="8202" width="10.6640625" style="811" customWidth="1"/>
    <col min="8203" max="8203" width="12.6640625" style="811" bestFit="1" customWidth="1"/>
    <col min="8204" max="8206" width="8.44140625" style="811" customWidth="1"/>
    <col min="8207" max="8209" width="13" style="811" customWidth="1"/>
    <col min="8210" max="8213" width="8.88671875" style="811"/>
    <col min="8214" max="8214" width="8.6640625" style="811" customWidth="1"/>
    <col min="8215" max="8448" width="8.88671875" style="811"/>
    <col min="8449" max="8449" width="2.6640625" style="811" customWidth="1"/>
    <col min="8450" max="8450" width="114.44140625" style="811" customWidth="1"/>
    <col min="8451" max="8451" width="0" style="811" hidden="1" customWidth="1"/>
    <col min="8452" max="8452" width="27.5546875" style="811" customWidth="1"/>
    <col min="8453" max="8453" width="20" style="811" customWidth="1"/>
    <col min="8454" max="8454" width="18.33203125" style="811" customWidth="1"/>
    <col min="8455" max="8455" width="20.109375" style="811" customWidth="1"/>
    <col min="8456" max="8456" width="10.6640625" style="811" customWidth="1"/>
    <col min="8457" max="8457" width="14.44140625" style="811" bestFit="1" customWidth="1"/>
    <col min="8458" max="8458" width="10.6640625" style="811" customWidth="1"/>
    <col min="8459" max="8459" width="12.6640625" style="811" bestFit="1" customWidth="1"/>
    <col min="8460" max="8462" width="8.44140625" style="811" customWidth="1"/>
    <col min="8463" max="8465" width="13" style="811" customWidth="1"/>
    <col min="8466" max="8469" width="8.88671875" style="811"/>
    <col min="8470" max="8470" width="8.6640625" style="811" customWidth="1"/>
    <col min="8471" max="8704" width="8.88671875" style="811"/>
    <col min="8705" max="8705" width="2.6640625" style="811" customWidth="1"/>
    <col min="8706" max="8706" width="114.44140625" style="811" customWidth="1"/>
    <col min="8707" max="8707" width="0" style="811" hidden="1" customWidth="1"/>
    <col min="8708" max="8708" width="27.5546875" style="811" customWidth="1"/>
    <col min="8709" max="8709" width="20" style="811" customWidth="1"/>
    <col min="8710" max="8710" width="18.33203125" style="811" customWidth="1"/>
    <col min="8711" max="8711" width="20.109375" style="811" customWidth="1"/>
    <col min="8712" max="8712" width="10.6640625" style="811" customWidth="1"/>
    <col min="8713" max="8713" width="14.44140625" style="811" bestFit="1" customWidth="1"/>
    <col min="8714" max="8714" width="10.6640625" style="811" customWidth="1"/>
    <col min="8715" max="8715" width="12.6640625" style="811" bestFit="1" customWidth="1"/>
    <col min="8716" max="8718" width="8.44140625" style="811" customWidth="1"/>
    <col min="8719" max="8721" width="13" style="811" customWidth="1"/>
    <col min="8722" max="8725" width="8.88671875" style="811"/>
    <col min="8726" max="8726" width="8.6640625" style="811" customWidth="1"/>
    <col min="8727" max="8960" width="8.88671875" style="811"/>
    <col min="8961" max="8961" width="2.6640625" style="811" customWidth="1"/>
    <col min="8962" max="8962" width="114.44140625" style="811" customWidth="1"/>
    <col min="8963" max="8963" width="0" style="811" hidden="1" customWidth="1"/>
    <col min="8964" max="8964" width="27.5546875" style="811" customWidth="1"/>
    <col min="8965" max="8965" width="20" style="811" customWidth="1"/>
    <col min="8966" max="8966" width="18.33203125" style="811" customWidth="1"/>
    <col min="8967" max="8967" width="20.109375" style="811" customWidth="1"/>
    <col min="8968" max="8968" width="10.6640625" style="811" customWidth="1"/>
    <col min="8969" max="8969" width="14.44140625" style="811" bestFit="1" customWidth="1"/>
    <col min="8970" max="8970" width="10.6640625" style="811" customWidth="1"/>
    <col min="8971" max="8971" width="12.6640625" style="811" bestFit="1" customWidth="1"/>
    <col min="8972" max="8974" width="8.44140625" style="811" customWidth="1"/>
    <col min="8975" max="8977" width="13" style="811" customWidth="1"/>
    <col min="8978" max="8981" width="8.88671875" style="811"/>
    <col min="8982" max="8982" width="8.6640625" style="811" customWidth="1"/>
    <col min="8983" max="9216" width="8.88671875" style="811"/>
    <col min="9217" max="9217" width="2.6640625" style="811" customWidth="1"/>
    <col min="9218" max="9218" width="114.44140625" style="811" customWidth="1"/>
    <col min="9219" max="9219" width="0" style="811" hidden="1" customWidth="1"/>
    <col min="9220" max="9220" width="27.5546875" style="811" customWidth="1"/>
    <col min="9221" max="9221" width="20" style="811" customWidth="1"/>
    <col min="9222" max="9222" width="18.33203125" style="811" customWidth="1"/>
    <col min="9223" max="9223" width="20.109375" style="811" customWidth="1"/>
    <col min="9224" max="9224" width="10.6640625" style="811" customWidth="1"/>
    <col min="9225" max="9225" width="14.44140625" style="811" bestFit="1" customWidth="1"/>
    <col min="9226" max="9226" width="10.6640625" style="811" customWidth="1"/>
    <col min="9227" max="9227" width="12.6640625" style="811" bestFit="1" customWidth="1"/>
    <col min="9228" max="9230" width="8.44140625" style="811" customWidth="1"/>
    <col min="9231" max="9233" width="13" style="811" customWidth="1"/>
    <col min="9234" max="9237" width="8.88671875" style="811"/>
    <col min="9238" max="9238" width="8.6640625" style="811" customWidth="1"/>
    <col min="9239" max="9472" width="8.88671875" style="811"/>
    <col min="9473" max="9473" width="2.6640625" style="811" customWidth="1"/>
    <col min="9474" max="9474" width="114.44140625" style="811" customWidth="1"/>
    <col min="9475" max="9475" width="0" style="811" hidden="1" customWidth="1"/>
    <col min="9476" max="9476" width="27.5546875" style="811" customWidth="1"/>
    <col min="9477" max="9477" width="20" style="811" customWidth="1"/>
    <col min="9478" max="9478" width="18.33203125" style="811" customWidth="1"/>
    <col min="9479" max="9479" width="20.109375" style="811" customWidth="1"/>
    <col min="9480" max="9480" width="10.6640625" style="811" customWidth="1"/>
    <col min="9481" max="9481" width="14.44140625" style="811" bestFit="1" customWidth="1"/>
    <col min="9482" max="9482" width="10.6640625" style="811" customWidth="1"/>
    <col min="9483" max="9483" width="12.6640625" style="811" bestFit="1" customWidth="1"/>
    <col min="9484" max="9486" width="8.44140625" style="811" customWidth="1"/>
    <col min="9487" max="9489" width="13" style="811" customWidth="1"/>
    <col min="9490" max="9493" width="8.88671875" style="811"/>
    <col min="9494" max="9494" width="8.6640625" style="811" customWidth="1"/>
    <col min="9495" max="9728" width="8.88671875" style="811"/>
    <col min="9729" max="9729" width="2.6640625" style="811" customWidth="1"/>
    <col min="9730" max="9730" width="114.44140625" style="811" customWidth="1"/>
    <col min="9731" max="9731" width="0" style="811" hidden="1" customWidth="1"/>
    <col min="9732" max="9732" width="27.5546875" style="811" customWidth="1"/>
    <col min="9733" max="9733" width="20" style="811" customWidth="1"/>
    <col min="9734" max="9734" width="18.33203125" style="811" customWidth="1"/>
    <col min="9735" max="9735" width="20.109375" style="811" customWidth="1"/>
    <col min="9736" max="9736" width="10.6640625" style="811" customWidth="1"/>
    <col min="9737" max="9737" width="14.44140625" style="811" bestFit="1" customWidth="1"/>
    <col min="9738" max="9738" width="10.6640625" style="811" customWidth="1"/>
    <col min="9739" max="9739" width="12.6640625" style="811" bestFit="1" customWidth="1"/>
    <col min="9740" max="9742" width="8.44140625" style="811" customWidth="1"/>
    <col min="9743" max="9745" width="13" style="811" customWidth="1"/>
    <col min="9746" max="9749" width="8.88671875" style="811"/>
    <col min="9750" max="9750" width="8.6640625" style="811" customWidth="1"/>
    <col min="9751" max="9984" width="8.88671875" style="811"/>
    <col min="9985" max="9985" width="2.6640625" style="811" customWidth="1"/>
    <col min="9986" max="9986" width="114.44140625" style="811" customWidth="1"/>
    <col min="9987" max="9987" width="0" style="811" hidden="1" customWidth="1"/>
    <col min="9988" max="9988" width="27.5546875" style="811" customWidth="1"/>
    <col min="9989" max="9989" width="20" style="811" customWidth="1"/>
    <col min="9990" max="9990" width="18.33203125" style="811" customWidth="1"/>
    <col min="9991" max="9991" width="20.109375" style="811" customWidth="1"/>
    <col min="9992" max="9992" width="10.6640625" style="811" customWidth="1"/>
    <col min="9993" max="9993" width="14.44140625" style="811" bestFit="1" customWidth="1"/>
    <col min="9994" max="9994" width="10.6640625" style="811" customWidth="1"/>
    <col min="9995" max="9995" width="12.6640625" style="811" bestFit="1" customWidth="1"/>
    <col min="9996" max="9998" width="8.44140625" style="811" customWidth="1"/>
    <col min="9999" max="10001" width="13" style="811" customWidth="1"/>
    <col min="10002" max="10005" width="8.88671875" style="811"/>
    <col min="10006" max="10006" width="8.6640625" style="811" customWidth="1"/>
    <col min="10007" max="10240" width="8.88671875" style="811"/>
    <col min="10241" max="10241" width="2.6640625" style="811" customWidth="1"/>
    <col min="10242" max="10242" width="114.44140625" style="811" customWidth="1"/>
    <col min="10243" max="10243" width="0" style="811" hidden="1" customWidth="1"/>
    <col min="10244" max="10244" width="27.5546875" style="811" customWidth="1"/>
    <col min="10245" max="10245" width="20" style="811" customWidth="1"/>
    <col min="10246" max="10246" width="18.33203125" style="811" customWidth="1"/>
    <col min="10247" max="10247" width="20.109375" style="811" customWidth="1"/>
    <col min="10248" max="10248" width="10.6640625" style="811" customWidth="1"/>
    <col min="10249" max="10249" width="14.44140625" style="811" bestFit="1" customWidth="1"/>
    <col min="10250" max="10250" width="10.6640625" style="811" customWidth="1"/>
    <col min="10251" max="10251" width="12.6640625" style="811" bestFit="1" customWidth="1"/>
    <col min="10252" max="10254" width="8.44140625" style="811" customWidth="1"/>
    <col min="10255" max="10257" width="13" style="811" customWidth="1"/>
    <col min="10258" max="10261" width="8.88671875" style="811"/>
    <col min="10262" max="10262" width="8.6640625" style="811" customWidth="1"/>
    <col min="10263" max="10496" width="8.88671875" style="811"/>
    <col min="10497" max="10497" width="2.6640625" style="811" customWidth="1"/>
    <col min="10498" max="10498" width="114.44140625" style="811" customWidth="1"/>
    <col min="10499" max="10499" width="0" style="811" hidden="1" customWidth="1"/>
    <col min="10500" max="10500" width="27.5546875" style="811" customWidth="1"/>
    <col min="10501" max="10501" width="20" style="811" customWidth="1"/>
    <col min="10502" max="10502" width="18.33203125" style="811" customWidth="1"/>
    <col min="10503" max="10503" width="20.109375" style="811" customWidth="1"/>
    <col min="10504" max="10504" width="10.6640625" style="811" customWidth="1"/>
    <col min="10505" max="10505" width="14.44140625" style="811" bestFit="1" customWidth="1"/>
    <col min="10506" max="10506" width="10.6640625" style="811" customWidth="1"/>
    <col min="10507" max="10507" width="12.6640625" style="811" bestFit="1" customWidth="1"/>
    <col min="10508" max="10510" width="8.44140625" style="811" customWidth="1"/>
    <col min="10511" max="10513" width="13" style="811" customWidth="1"/>
    <col min="10514" max="10517" width="8.88671875" style="811"/>
    <col min="10518" max="10518" width="8.6640625" style="811" customWidth="1"/>
    <col min="10519" max="10752" width="8.88671875" style="811"/>
    <col min="10753" max="10753" width="2.6640625" style="811" customWidth="1"/>
    <col min="10754" max="10754" width="114.44140625" style="811" customWidth="1"/>
    <col min="10755" max="10755" width="0" style="811" hidden="1" customWidth="1"/>
    <col min="10756" max="10756" width="27.5546875" style="811" customWidth="1"/>
    <col min="10757" max="10757" width="20" style="811" customWidth="1"/>
    <col min="10758" max="10758" width="18.33203125" style="811" customWidth="1"/>
    <col min="10759" max="10759" width="20.109375" style="811" customWidth="1"/>
    <col min="10760" max="10760" width="10.6640625" style="811" customWidth="1"/>
    <col min="10761" max="10761" width="14.44140625" style="811" bestFit="1" customWidth="1"/>
    <col min="10762" max="10762" width="10.6640625" style="811" customWidth="1"/>
    <col min="10763" max="10763" width="12.6640625" style="811" bestFit="1" customWidth="1"/>
    <col min="10764" max="10766" width="8.44140625" style="811" customWidth="1"/>
    <col min="10767" max="10769" width="13" style="811" customWidth="1"/>
    <col min="10770" max="10773" width="8.88671875" style="811"/>
    <col min="10774" max="10774" width="8.6640625" style="811" customWidth="1"/>
    <col min="10775" max="11008" width="8.88671875" style="811"/>
    <col min="11009" max="11009" width="2.6640625" style="811" customWidth="1"/>
    <col min="11010" max="11010" width="114.44140625" style="811" customWidth="1"/>
    <col min="11011" max="11011" width="0" style="811" hidden="1" customWidth="1"/>
    <col min="11012" max="11012" width="27.5546875" style="811" customWidth="1"/>
    <col min="11013" max="11013" width="20" style="811" customWidth="1"/>
    <col min="11014" max="11014" width="18.33203125" style="811" customWidth="1"/>
    <col min="11015" max="11015" width="20.109375" style="811" customWidth="1"/>
    <col min="11016" max="11016" width="10.6640625" style="811" customWidth="1"/>
    <col min="11017" max="11017" width="14.44140625" style="811" bestFit="1" customWidth="1"/>
    <col min="11018" max="11018" width="10.6640625" style="811" customWidth="1"/>
    <col min="11019" max="11019" width="12.6640625" style="811" bestFit="1" customWidth="1"/>
    <col min="11020" max="11022" width="8.44140625" style="811" customWidth="1"/>
    <col min="11023" max="11025" width="13" style="811" customWidth="1"/>
    <col min="11026" max="11029" width="8.88671875" style="811"/>
    <col min="11030" max="11030" width="8.6640625" style="811" customWidth="1"/>
    <col min="11031" max="11264" width="8.88671875" style="811"/>
    <col min="11265" max="11265" width="2.6640625" style="811" customWidth="1"/>
    <col min="11266" max="11266" width="114.44140625" style="811" customWidth="1"/>
    <col min="11267" max="11267" width="0" style="811" hidden="1" customWidth="1"/>
    <col min="11268" max="11268" width="27.5546875" style="811" customWidth="1"/>
    <col min="11269" max="11269" width="20" style="811" customWidth="1"/>
    <col min="11270" max="11270" width="18.33203125" style="811" customWidth="1"/>
    <col min="11271" max="11271" width="20.109375" style="811" customWidth="1"/>
    <col min="11272" max="11272" width="10.6640625" style="811" customWidth="1"/>
    <col min="11273" max="11273" width="14.44140625" style="811" bestFit="1" customWidth="1"/>
    <col min="11274" max="11274" width="10.6640625" style="811" customWidth="1"/>
    <col min="11275" max="11275" width="12.6640625" style="811" bestFit="1" customWidth="1"/>
    <col min="11276" max="11278" width="8.44140625" style="811" customWidth="1"/>
    <col min="11279" max="11281" width="13" style="811" customWidth="1"/>
    <col min="11282" max="11285" width="8.88671875" style="811"/>
    <col min="11286" max="11286" width="8.6640625" style="811" customWidth="1"/>
    <col min="11287" max="11520" width="8.88671875" style="811"/>
    <col min="11521" max="11521" width="2.6640625" style="811" customWidth="1"/>
    <col min="11522" max="11522" width="114.44140625" style="811" customWidth="1"/>
    <col min="11523" max="11523" width="0" style="811" hidden="1" customWidth="1"/>
    <col min="11524" max="11524" width="27.5546875" style="811" customWidth="1"/>
    <col min="11525" max="11525" width="20" style="811" customWidth="1"/>
    <col min="11526" max="11526" width="18.33203125" style="811" customWidth="1"/>
    <col min="11527" max="11527" width="20.109375" style="811" customWidth="1"/>
    <col min="11528" max="11528" width="10.6640625" style="811" customWidth="1"/>
    <col min="11529" max="11529" width="14.44140625" style="811" bestFit="1" customWidth="1"/>
    <col min="11530" max="11530" width="10.6640625" style="811" customWidth="1"/>
    <col min="11531" max="11531" width="12.6640625" style="811" bestFit="1" customWidth="1"/>
    <col min="11532" max="11534" width="8.44140625" style="811" customWidth="1"/>
    <col min="11535" max="11537" width="13" style="811" customWidth="1"/>
    <col min="11538" max="11541" width="8.88671875" style="811"/>
    <col min="11542" max="11542" width="8.6640625" style="811" customWidth="1"/>
    <col min="11543" max="11776" width="8.88671875" style="811"/>
    <col min="11777" max="11777" width="2.6640625" style="811" customWidth="1"/>
    <col min="11778" max="11778" width="114.44140625" style="811" customWidth="1"/>
    <col min="11779" max="11779" width="0" style="811" hidden="1" customWidth="1"/>
    <col min="11780" max="11780" width="27.5546875" style="811" customWidth="1"/>
    <col min="11781" max="11781" width="20" style="811" customWidth="1"/>
    <col min="11782" max="11782" width="18.33203125" style="811" customWidth="1"/>
    <col min="11783" max="11783" width="20.109375" style="811" customWidth="1"/>
    <col min="11784" max="11784" width="10.6640625" style="811" customWidth="1"/>
    <col min="11785" max="11785" width="14.44140625" style="811" bestFit="1" customWidth="1"/>
    <col min="11786" max="11786" width="10.6640625" style="811" customWidth="1"/>
    <col min="11787" max="11787" width="12.6640625" style="811" bestFit="1" customWidth="1"/>
    <col min="11788" max="11790" width="8.44140625" style="811" customWidth="1"/>
    <col min="11791" max="11793" width="13" style="811" customWidth="1"/>
    <col min="11794" max="11797" width="8.88671875" style="811"/>
    <col min="11798" max="11798" width="8.6640625" style="811" customWidth="1"/>
    <col min="11799" max="12032" width="8.88671875" style="811"/>
    <col min="12033" max="12033" width="2.6640625" style="811" customWidth="1"/>
    <col min="12034" max="12034" width="114.44140625" style="811" customWidth="1"/>
    <col min="12035" max="12035" width="0" style="811" hidden="1" customWidth="1"/>
    <col min="12036" max="12036" width="27.5546875" style="811" customWidth="1"/>
    <col min="12037" max="12037" width="20" style="811" customWidth="1"/>
    <col min="12038" max="12038" width="18.33203125" style="811" customWidth="1"/>
    <col min="12039" max="12039" width="20.109375" style="811" customWidth="1"/>
    <col min="12040" max="12040" width="10.6640625" style="811" customWidth="1"/>
    <col min="12041" max="12041" width="14.44140625" style="811" bestFit="1" customWidth="1"/>
    <col min="12042" max="12042" width="10.6640625" style="811" customWidth="1"/>
    <col min="12043" max="12043" width="12.6640625" style="811" bestFit="1" customWidth="1"/>
    <col min="12044" max="12046" width="8.44140625" style="811" customWidth="1"/>
    <col min="12047" max="12049" width="13" style="811" customWidth="1"/>
    <col min="12050" max="12053" width="8.88671875" style="811"/>
    <col min="12054" max="12054" width="8.6640625" style="811" customWidth="1"/>
    <col min="12055" max="12288" width="8.88671875" style="811"/>
    <col min="12289" max="12289" width="2.6640625" style="811" customWidth="1"/>
    <col min="12290" max="12290" width="114.44140625" style="811" customWidth="1"/>
    <col min="12291" max="12291" width="0" style="811" hidden="1" customWidth="1"/>
    <col min="12292" max="12292" width="27.5546875" style="811" customWidth="1"/>
    <col min="12293" max="12293" width="20" style="811" customWidth="1"/>
    <col min="12294" max="12294" width="18.33203125" style="811" customWidth="1"/>
    <col min="12295" max="12295" width="20.109375" style="811" customWidth="1"/>
    <col min="12296" max="12296" width="10.6640625" style="811" customWidth="1"/>
    <col min="12297" max="12297" width="14.44140625" style="811" bestFit="1" customWidth="1"/>
    <col min="12298" max="12298" width="10.6640625" style="811" customWidth="1"/>
    <col min="12299" max="12299" width="12.6640625" style="811" bestFit="1" customWidth="1"/>
    <col min="12300" max="12302" width="8.44140625" style="811" customWidth="1"/>
    <col min="12303" max="12305" width="13" style="811" customWidth="1"/>
    <col min="12306" max="12309" width="8.88671875" style="811"/>
    <col min="12310" max="12310" width="8.6640625" style="811" customWidth="1"/>
    <col min="12311" max="12544" width="8.88671875" style="811"/>
    <col min="12545" max="12545" width="2.6640625" style="811" customWidth="1"/>
    <col min="12546" max="12546" width="114.44140625" style="811" customWidth="1"/>
    <col min="12547" max="12547" width="0" style="811" hidden="1" customWidth="1"/>
    <col min="12548" max="12548" width="27.5546875" style="811" customWidth="1"/>
    <col min="12549" max="12549" width="20" style="811" customWidth="1"/>
    <col min="12550" max="12550" width="18.33203125" style="811" customWidth="1"/>
    <col min="12551" max="12551" width="20.109375" style="811" customWidth="1"/>
    <col min="12552" max="12552" width="10.6640625" style="811" customWidth="1"/>
    <col min="12553" max="12553" width="14.44140625" style="811" bestFit="1" customWidth="1"/>
    <col min="12554" max="12554" width="10.6640625" style="811" customWidth="1"/>
    <col min="12555" max="12555" width="12.6640625" style="811" bestFit="1" customWidth="1"/>
    <col min="12556" max="12558" width="8.44140625" style="811" customWidth="1"/>
    <col min="12559" max="12561" width="13" style="811" customWidth="1"/>
    <col min="12562" max="12565" width="8.88671875" style="811"/>
    <col min="12566" max="12566" width="8.6640625" style="811" customWidth="1"/>
    <col min="12567" max="12800" width="8.88671875" style="811"/>
    <col min="12801" max="12801" width="2.6640625" style="811" customWidth="1"/>
    <col min="12802" max="12802" width="114.44140625" style="811" customWidth="1"/>
    <col min="12803" max="12803" width="0" style="811" hidden="1" customWidth="1"/>
    <col min="12804" max="12804" width="27.5546875" style="811" customWidth="1"/>
    <col min="12805" max="12805" width="20" style="811" customWidth="1"/>
    <col min="12806" max="12806" width="18.33203125" style="811" customWidth="1"/>
    <col min="12807" max="12807" width="20.109375" style="811" customWidth="1"/>
    <col min="12808" max="12808" width="10.6640625" style="811" customWidth="1"/>
    <col min="12809" max="12809" width="14.44140625" style="811" bestFit="1" customWidth="1"/>
    <col min="12810" max="12810" width="10.6640625" style="811" customWidth="1"/>
    <col min="12811" max="12811" width="12.6640625" style="811" bestFit="1" customWidth="1"/>
    <col min="12812" max="12814" width="8.44140625" style="811" customWidth="1"/>
    <col min="12815" max="12817" width="13" style="811" customWidth="1"/>
    <col min="12818" max="12821" width="8.88671875" style="811"/>
    <col min="12822" max="12822" width="8.6640625" style="811" customWidth="1"/>
    <col min="12823" max="13056" width="8.88671875" style="811"/>
    <col min="13057" max="13057" width="2.6640625" style="811" customWidth="1"/>
    <col min="13058" max="13058" width="114.44140625" style="811" customWidth="1"/>
    <col min="13059" max="13059" width="0" style="811" hidden="1" customWidth="1"/>
    <col min="13060" max="13060" width="27.5546875" style="811" customWidth="1"/>
    <col min="13061" max="13061" width="20" style="811" customWidth="1"/>
    <col min="13062" max="13062" width="18.33203125" style="811" customWidth="1"/>
    <col min="13063" max="13063" width="20.109375" style="811" customWidth="1"/>
    <col min="13064" max="13064" width="10.6640625" style="811" customWidth="1"/>
    <col min="13065" max="13065" width="14.44140625" style="811" bestFit="1" customWidth="1"/>
    <col min="13066" max="13066" width="10.6640625" style="811" customWidth="1"/>
    <col min="13067" max="13067" width="12.6640625" style="811" bestFit="1" customWidth="1"/>
    <col min="13068" max="13070" width="8.44140625" style="811" customWidth="1"/>
    <col min="13071" max="13073" width="13" style="811" customWidth="1"/>
    <col min="13074" max="13077" width="8.88671875" style="811"/>
    <col min="13078" max="13078" width="8.6640625" style="811" customWidth="1"/>
    <col min="13079" max="13312" width="8.88671875" style="811"/>
    <col min="13313" max="13313" width="2.6640625" style="811" customWidth="1"/>
    <col min="13314" max="13314" width="114.44140625" style="811" customWidth="1"/>
    <col min="13315" max="13315" width="0" style="811" hidden="1" customWidth="1"/>
    <col min="13316" max="13316" width="27.5546875" style="811" customWidth="1"/>
    <col min="13317" max="13317" width="20" style="811" customWidth="1"/>
    <col min="13318" max="13318" width="18.33203125" style="811" customWidth="1"/>
    <col min="13319" max="13319" width="20.109375" style="811" customWidth="1"/>
    <col min="13320" max="13320" width="10.6640625" style="811" customWidth="1"/>
    <col min="13321" max="13321" width="14.44140625" style="811" bestFit="1" customWidth="1"/>
    <col min="13322" max="13322" width="10.6640625" style="811" customWidth="1"/>
    <col min="13323" max="13323" width="12.6640625" style="811" bestFit="1" customWidth="1"/>
    <col min="13324" max="13326" width="8.44140625" style="811" customWidth="1"/>
    <col min="13327" max="13329" width="13" style="811" customWidth="1"/>
    <col min="13330" max="13333" width="8.88671875" style="811"/>
    <col min="13334" max="13334" width="8.6640625" style="811" customWidth="1"/>
    <col min="13335" max="13568" width="8.88671875" style="811"/>
    <col min="13569" max="13569" width="2.6640625" style="811" customWidth="1"/>
    <col min="13570" max="13570" width="114.44140625" style="811" customWidth="1"/>
    <col min="13571" max="13571" width="0" style="811" hidden="1" customWidth="1"/>
    <col min="13572" max="13572" width="27.5546875" style="811" customWidth="1"/>
    <col min="13573" max="13573" width="20" style="811" customWidth="1"/>
    <col min="13574" max="13574" width="18.33203125" style="811" customWidth="1"/>
    <col min="13575" max="13575" width="20.109375" style="811" customWidth="1"/>
    <col min="13576" max="13576" width="10.6640625" style="811" customWidth="1"/>
    <col min="13577" max="13577" width="14.44140625" style="811" bestFit="1" customWidth="1"/>
    <col min="13578" max="13578" width="10.6640625" style="811" customWidth="1"/>
    <col min="13579" max="13579" width="12.6640625" style="811" bestFit="1" customWidth="1"/>
    <col min="13580" max="13582" width="8.44140625" style="811" customWidth="1"/>
    <col min="13583" max="13585" width="13" style="811" customWidth="1"/>
    <col min="13586" max="13589" width="8.88671875" style="811"/>
    <col min="13590" max="13590" width="8.6640625" style="811" customWidth="1"/>
    <col min="13591" max="13824" width="8.88671875" style="811"/>
    <col min="13825" max="13825" width="2.6640625" style="811" customWidth="1"/>
    <col min="13826" max="13826" width="114.44140625" style="811" customWidth="1"/>
    <col min="13827" max="13827" width="0" style="811" hidden="1" customWidth="1"/>
    <col min="13828" max="13828" width="27.5546875" style="811" customWidth="1"/>
    <col min="13829" max="13829" width="20" style="811" customWidth="1"/>
    <col min="13830" max="13830" width="18.33203125" style="811" customWidth="1"/>
    <col min="13831" max="13831" width="20.109375" style="811" customWidth="1"/>
    <col min="13832" max="13832" width="10.6640625" style="811" customWidth="1"/>
    <col min="13833" max="13833" width="14.44140625" style="811" bestFit="1" customWidth="1"/>
    <col min="13834" max="13834" width="10.6640625" style="811" customWidth="1"/>
    <col min="13835" max="13835" width="12.6640625" style="811" bestFit="1" customWidth="1"/>
    <col min="13836" max="13838" width="8.44140625" style="811" customWidth="1"/>
    <col min="13839" max="13841" width="13" style="811" customWidth="1"/>
    <col min="13842" max="13845" width="8.88671875" style="811"/>
    <col min="13846" max="13846" width="8.6640625" style="811" customWidth="1"/>
    <col min="13847" max="14080" width="8.88671875" style="811"/>
    <col min="14081" max="14081" width="2.6640625" style="811" customWidth="1"/>
    <col min="14082" max="14082" width="114.44140625" style="811" customWidth="1"/>
    <col min="14083" max="14083" width="0" style="811" hidden="1" customWidth="1"/>
    <col min="14084" max="14084" width="27.5546875" style="811" customWidth="1"/>
    <col min="14085" max="14085" width="20" style="811" customWidth="1"/>
    <col min="14086" max="14086" width="18.33203125" style="811" customWidth="1"/>
    <col min="14087" max="14087" width="20.109375" style="811" customWidth="1"/>
    <col min="14088" max="14088" width="10.6640625" style="811" customWidth="1"/>
    <col min="14089" max="14089" width="14.44140625" style="811" bestFit="1" customWidth="1"/>
    <col min="14090" max="14090" width="10.6640625" style="811" customWidth="1"/>
    <col min="14091" max="14091" width="12.6640625" style="811" bestFit="1" customWidth="1"/>
    <col min="14092" max="14094" width="8.44140625" style="811" customWidth="1"/>
    <col min="14095" max="14097" width="13" style="811" customWidth="1"/>
    <col min="14098" max="14101" width="8.88671875" style="811"/>
    <col min="14102" max="14102" width="8.6640625" style="811" customWidth="1"/>
    <col min="14103" max="14336" width="8.88671875" style="811"/>
    <col min="14337" max="14337" width="2.6640625" style="811" customWidth="1"/>
    <col min="14338" max="14338" width="114.44140625" style="811" customWidth="1"/>
    <col min="14339" max="14339" width="0" style="811" hidden="1" customWidth="1"/>
    <col min="14340" max="14340" width="27.5546875" style="811" customWidth="1"/>
    <col min="14341" max="14341" width="20" style="811" customWidth="1"/>
    <col min="14342" max="14342" width="18.33203125" style="811" customWidth="1"/>
    <col min="14343" max="14343" width="20.109375" style="811" customWidth="1"/>
    <col min="14344" max="14344" width="10.6640625" style="811" customWidth="1"/>
    <col min="14345" max="14345" width="14.44140625" style="811" bestFit="1" customWidth="1"/>
    <col min="14346" max="14346" width="10.6640625" style="811" customWidth="1"/>
    <col min="14347" max="14347" width="12.6640625" style="811" bestFit="1" customWidth="1"/>
    <col min="14348" max="14350" width="8.44140625" style="811" customWidth="1"/>
    <col min="14351" max="14353" width="13" style="811" customWidth="1"/>
    <col min="14354" max="14357" width="8.88671875" style="811"/>
    <col min="14358" max="14358" width="8.6640625" style="811" customWidth="1"/>
    <col min="14359" max="14592" width="8.88671875" style="811"/>
    <col min="14593" max="14593" width="2.6640625" style="811" customWidth="1"/>
    <col min="14594" max="14594" width="114.44140625" style="811" customWidth="1"/>
    <col min="14595" max="14595" width="0" style="811" hidden="1" customWidth="1"/>
    <col min="14596" max="14596" width="27.5546875" style="811" customWidth="1"/>
    <col min="14597" max="14597" width="20" style="811" customWidth="1"/>
    <col min="14598" max="14598" width="18.33203125" style="811" customWidth="1"/>
    <col min="14599" max="14599" width="20.109375" style="811" customWidth="1"/>
    <col min="14600" max="14600" width="10.6640625" style="811" customWidth="1"/>
    <col min="14601" max="14601" width="14.44140625" style="811" bestFit="1" customWidth="1"/>
    <col min="14602" max="14602" width="10.6640625" style="811" customWidth="1"/>
    <col min="14603" max="14603" width="12.6640625" style="811" bestFit="1" customWidth="1"/>
    <col min="14604" max="14606" width="8.44140625" style="811" customWidth="1"/>
    <col min="14607" max="14609" width="13" style="811" customWidth="1"/>
    <col min="14610" max="14613" width="8.88671875" style="811"/>
    <col min="14614" max="14614" width="8.6640625" style="811" customWidth="1"/>
    <col min="14615" max="14848" width="8.88671875" style="811"/>
    <col min="14849" max="14849" width="2.6640625" style="811" customWidth="1"/>
    <col min="14850" max="14850" width="114.44140625" style="811" customWidth="1"/>
    <col min="14851" max="14851" width="0" style="811" hidden="1" customWidth="1"/>
    <col min="14852" max="14852" width="27.5546875" style="811" customWidth="1"/>
    <col min="14853" max="14853" width="20" style="811" customWidth="1"/>
    <col min="14854" max="14854" width="18.33203125" style="811" customWidth="1"/>
    <col min="14855" max="14855" width="20.109375" style="811" customWidth="1"/>
    <col min="14856" max="14856" width="10.6640625" style="811" customWidth="1"/>
    <col min="14857" max="14857" width="14.44140625" style="811" bestFit="1" customWidth="1"/>
    <col min="14858" max="14858" width="10.6640625" style="811" customWidth="1"/>
    <col min="14859" max="14859" width="12.6640625" style="811" bestFit="1" customWidth="1"/>
    <col min="14860" max="14862" width="8.44140625" style="811" customWidth="1"/>
    <col min="14863" max="14865" width="13" style="811" customWidth="1"/>
    <col min="14866" max="14869" width="8.88671875" style="811"/>
    <col min="14870" max="14870" width="8.6640625" style="811" customWidth="1"/>
    <col min="14871" max="15104" width="8.88671875" style="811"/>
    <col min="15105" max="15105" width="2.6640625" style="811" customWidth="1"/>
    <col min="15106" max="15106" width="114.44140625" style="811" customWidth="1"/>
    <col min="15107" max="15107" width="0" style="811" hidden="1" customWidth="1"/>
    <col min="15108" max="15108" width="27.5546875" style="811" customWidth="1"/>
    <col min="15109" max="15109" width="20" style="811" customWidth="1"/>
    <col min="15110" max="15110" width="18.33203125" style="811" customWidth="1"/>
    <col min="15111" max="15111" width="20.109375" style="811" customWidth="1"/>
    <col min="15112" max="15112" width="10.6640625" style="811" customWidth="1"/>
    <col min="15113" max="15113" width="14.44140625" style="811" bestFit="1" customWidth="1"/>
    <col min="15114" max="15114" width="10.6640625" style="811" customWidth="1"/>
    <col min="15115" max="15115" width="12.6640625" style="811" bestFit="1" customWidth="1"/>
    <col min="15116" max="15118" width="8.44140625" style="811" customWidth="1"/>
    <col min="15119" max="15121" width="13" style="811" customWidth="1"/>
    <col min="15122" max="15125" width="8.88671875" style="811"/>
    <col min="15126" max="15126" width="8.6640625" style="811" customWidth="1"/>
    <col min="15127" max="15360" width="8.88671875" style="811"/>
    <col min="15361" max="15361" width="2.6640625" style="811" customWidth="1"/>
    <col min="15362" max="15362" width="114.44140625" style="811" customWidth="1"/>
    <col min="15363" max="15363" width="0" style="811" hidden="1" customWidth="1"/>
    <col min="15364" max="15364" width="27.5546875" style="811" customWidth="1"/>
    <col min="15365" max="15365" width="20" style="811" customWidth="1"/>
    <col min="15366" max="15366" width="18.33203125" style="811" customWidth="1"/>
    <col min="15367" max="15367" width="20.109375" style="811" customWidth="1"/>
    <col min="15368" max="15368" width="10.6640625" style="811" customWidth="1"/>
    <col min="15369" max="15369" width="14.44140625" style="811" bestFit="1" customWidth="1"/>
    <col min="15370" max="15370" width="10.6640625" style="811" customWidth="1"/>
    <col min="15371" max="15371" width="12.6640625" style="811" bestFit="1" customWidth="1"/>
    <col min="15372" max="15374" width="8.44140625" style="811" customWidth="1"/>
    <col min="15375" max="15377" width="13" style="811" customWidth="1"/>
    <col min="15378" max="15381" width="8.88671875" style="811"/>
    <col min="15382" max="15382" width="8.6640625" style="811" customWidth="1"/>
    <col min="15383" max="15616" width="8.88671875" style="811"/>
    <col min="15617" max="15617" width="2.6640625" style="811" customWidth="1"/>
    <col min="15618" max="15618" width="114.44140625" style="811" customWidth="1"/>
    <col min="15619" max="15619" width="0" style="811" hidden="1" customWidth="1"/>
    <col min="15620" max="15620" width="27.5546875" style="811" customWidth="1"/>
    <col min="15621" max="15621" width="20" style="811" customWidth="1"/>
    <col min="15622" max="15622" width="18.33203125" style="811" customWidth="1"/>
    <col min="15623" max="15623" width="20.109375" style="811" customWidth="1"/>
    <col min="15624" max="15624" width="10.6640625" style="811" customWidth="1"/>
    <col min="15625" max="15625" width="14.44140625" style="811" bestFit="1" customWidth="1"/>
    <col min="15626" max="15626" width="10.6640625" style="811" customWidth="1"/>
    <col min="15627" max="15627" width="12.6640625" style="811" bestFit="1" customWidth="1"/>
    <col min="15628" max="15630" width="8.44140625" style="811" customWidth="1"/>
    <col min="15631" max="15633" width="13" style="811" customWidth="1"/>
    <col min="15634" max="15637" width="8.88671875" style="811"/>
    <col min="15638" max="15638" width="8.6640625" style="811" customWidth="1"/>
    <col min="15639" max="15872" width="8.88671875" style="811"/>
    <col min="15873" max="15873" width="2.6640625" style="811" customWidth="1"/>
    <col min="15874" max="15874" width="114.44140625" style="811" customWidth="1"/>
    <col min="15875" max="15875" width="0" style="811" hidden="1" customWidth="1"/>
    <col min="15876" max="15876" width="27.5546875" style="811" customWidth="1"/>
    <col min="15877" max="15877" width="20" style="811" customWidth="1"/>
    <col min="15878" max="15878" width="18.33203125" style="811" customWidth="1"/>
    <col min="15879" max="15879" width="20.109375" style="811" customWidth="1"/>
    <col min="15880" max="15880" width="10.6640625" style="811" customWidth="1"/>
    <col min="15881" max="15881" width="14.44140625" style="811" bestFit="1" customWidth="1"/>
    <col min="15882" max="15882" width="10.6640625" style="811" customWidth="1"/>
    <col min="15883" max="15883" width="12.6640625" style="811" bestFit="1" customWidth="1"/>
    <col min="15884" max="15886" width="8.44140625" style="811" customWidth="1"/>
    <col min="15887" max="15889" width="13" style="811" customWidth="1"/>
    <col min="15890" max="15893" width="8.88671875" style="811"/>
    <col min="15894" max="15894" width="8.6640625" style="811" customWidth="1"/>
    <col min="15895" max="16128" width="8.88671875" style="811"/>
    <col min="16129" max="16129" width="2.6640625" style="811" customWidth="1"/>
    <col min="16130" max="16130" width="114.44140625" style="811" customWidth="1"/>
    <col min="16131" max="16131" width="0" style="811" hidden="1" customWidth="1"/>
    <col min="16132" max="16132" width="27.5546875" style="811" customWidth="1"/>
    <col min="16133" max="16133" width="20" style="811" customWidth="1"/>
    <col min="16134" max="16134" width="18.33203125" style="811" customWidth="1"/>
    <col min="16135" max="16135" width="20.109375" style="811" customWidth="1"/>
    <col min="16136" max="16136" width="10.6640625" style="811" customWidth="1"/>
    <col min="16137" max="16137" width="14.44140625" style="811" bestFit="1" customWidth="1"/>
    <col min="16138" max="16138" width="10.6640625" style="811" customWidth="1"/>
    <col min="16139" max="16139" width="12.6640625" style="811" bestFit="1" customWidth="1"/>
    <col min="16140" max="16142" width="8.44140625" style="811" customWidth="1"/>
    <col min="16143" max="16145" width="13" style="811" customWidth="1"/>
    <col min="16146" max="16149" width="8.88671875" style="811"/>
    <col min="16150" max="16150" width="8.6640625" style="811" customWidth="1"/>
    <col min="16151" max="16384" width="8.88671875" style="811"/>
  </cols>
  <sheetData>
    <row r="1" spans="1:25">
      <c r="B1" t="s">
        <v>1018</v>
      </c>
    </row>
    <row r="3" spans="1:25">
      <c r="B3" s="160" t="s">
        <v>988</v>
      </c>
      <c r="C3" s="229" t="s">
        <v>111</v>
      </c>
      <c r="D3" s="417"/>
      <c r="E3" s="162"/>
      <c r="H3" s="813"/>
    </row>
    <row r="4" spans="1:25">
      <c r="B4" s="167"/>
      <c r="E4" s="162"/>
    </row>
    <row r="5" spans="1:25">
      <c r="B5" s="168" t="s">
        <v>65</v>
      </c>
      <c r="C5" s="814"/>
      <c r="E5" s="162"/>
    </row>
    <row r="6" spans="1:25">
      <c r="B6" s="170"/>
      <c r="E6" s="162"/>
    </row>
    <row r="7" spans="1:25">
      <c r="B7" s="221" t="s">
        <v>61</v>
      </c>
      <c r="C7" s="222" t="s">
        <v>234</v>
      </c>
      <c r="D7" s="222"/>
      <c r="F7" s="815"/>
      <c r="G7" s="812"/>
      <c r="H7" s="812"/>
      <c r="J7" s="811"/>
      <c r="K7" s="811"/>
    </row>
    <row r="8" spans="1:25">
      <c r="B8" s="221" t="s">
        <v>178</v>
      </c>
      <c r="C8" s="222" t="s">
        <v>172</v>
      </c>
      <c r="D8" s="222"/>
      <c r="F8" s="815"/>
      <c r="G8" s="812"/>
      <c r="H8" s="812"/>
      <c r="J8" s="811"/>
      <c r="K8" s="811"/>
    </row>
    <row r="9" spans="1:25">
      <c r="B9" s="221" t="s">
        <v>181</v>
      </c>
      <c r="C9" s="222" t="s">
        <v>171</v>
      </c>
      <c r="D9" s="222"/>
      <c r="F9" s="815"/>
      <c r="G9" s="812"/>
      <c r="H9" s="812"/>
      <c r="J9" s="811"/>
      <c r="K9" s="811"/>
    </row>
    <row r="10" spans="1:25">
      <c r="B10" s="171"/>
      <c r="C10" s="816"/>
      <c r="D10" s="816"/>
      <c r="E10" s="162"/>
      <c r="F10" s="159"/>
      <c r="G10" s="159"/>
      <c r="H10" s="159"/>
      <c r="I10" s="159"/>
      <c r="J10" s="173"/>
      <c r="K10" s="173"/>
      <c r="L10" s="159"/>
      <c r="M10" s="159"/>
      <c r="N10" s="159"/>
      <c r="O10" s="159"/>
      <c r="P10" s="159"/>
      <c r="Q10" s="159"/>
      <c r="R10" s="159"/>
      <c r="S10" s="159"/>
      <c r="T10" s="159"/>
    </row>
    <row r="11" spans="1:25" ht="18" customHeight="1">
      <c r="A11" s="175"/>
      <c r="B11" s="817" t="s">
        <v>28</v>
      </c>
      <c r="C11" s="818" t="s">
        <v>234</v>
      </c>
      <c r="D11" s="819"/>
    </row>
    <row r="12" spans="1:25" ht="18" customHeight="1">
      <c r="A12" s="175"/>
      <c r="B12" s="820" t="s">
        <v>35</v>
      </c>
      <c r="C12" s="821">
        <v>1194440814.2194593</v>
      </c>
      <c r="D12" s="822"/>
      <c r="F12" s="812"/>
      <c r="I12" s="812"/>
      <c r="J12" s="811"/>
      <c r="K12" s="811"/>
    </row>
    <row r="13" spans="1:25" ht="18" customHeight="1">
      <c r="A13" s="175"/>
      <c r="B13" s="823" t="s">
        <v>36</v>
      </c>
      <c r="C13" s="824">
        <v>1194440814.2194591</v>
      </c>
      <c r="D13" s="822"/>
      <c r="E13" s="825"/>
      <c r="F13" s="812"/>
      <c r="G13" s="382"/>
      <c r="I13" s="812"/>
      <c r="J13" s="811"/>
      <c r="K13" s="811"/>
    </row>
    <row r="14" spans="1:25" ht="18" customHeight="1">
      <c r="A14" s="175"/>
      <c r="B14" s="826"/>
      <c r="C14" s="827" t="s">
        <v>989</v>
      </c>
      <c r="D14" s="828"/>
      <c r="E14" s="829"/>
      <c r="F14" s="830"/>
      <c r="G14" s="831"/>
      <c r="H14" s="831"/>
      <c r="I14" s="812"/>
      <c r="J14" s="831"/>
      <c r="K14" s="831"/>
      <c r="L14" s="831"/>
      <c r="M14" s="831"/>
      <c r="W14" s="832"/>
      <c r="X14" s="832"/>
      <c r="Y14" s="832"/>
    </row>
    <row r="15" spans="1:25" ht="18" customHeight="1">
      <c r="A15" s="175"/>
      <c r="B15" s="829"/>
      <c r="C15" s="829"/>
      <c r="D15" s="829"/>
      <c r="E15" s="829"/>
      <c r="F15" s="830"/>
      <c r="G15" s="831"/>
      <c r="H15" s="831"/>
      <c r="I15" s="831"/>
      <c r="J15" s="831"/>
      <c r="K15" s="831"/>
      <c r="L15" s="831"/>
      <c r="V15" s="832"/>
      <c r="W15" s="832"/>
      <c r="X15" s="832"/>
    </row>
    <row r="16" spans="1:25" ht="18" customHeight="1">
      <c r="A16" s="175"/>
      <c r="B16" s="817" t="s">
        <v>34</v>
      </c>
      <c r="C16" s="833" t="s">
        <v>234</v>
      </c>
      <c r="D16" s="834"/>
      <c r="E16" s="829"/>
      <c r="F16" s="815"/>
      <c r="G16" s="815"/>
      <c r="H16" s="815"/>
      <c r="I16" s="815"/>
      <c r="J16" s="815"/>
      <c r="K16" s="815"/>
      <c r="L16" s="831"/>
      <c r="V16" s="832"/>
      <c r="W16" s="832"/>
      <c r="X16" s="832"/>
    </row>
    <row r="17" spans="1:29" ht="18" customHeight="1">
      <c r="A17" s="175"/>
      <c r="B17" s="820" t="s">
        <v>37</v>
      </c>
      <c r="C17" s="835">
        <v>1213716987.6248488</v>
      </c>
      <c r="D17" s="394"/>
      <c r="E17" s="829"/>
      <c r="F17" s="830"/>
      <c r="G17" s="831"/>
      <c r="H17" s="831"/>
      <c r="I17" s="831"/>
      <c r="J17" s="831"/>
      <c r="K17" s="831"/>
      <c r="L17" s="831"/>
      <c r="V17" s="832"/>
      <c r="W17" s="832"/>
      <c r="X17" s="832"/>
    </row>
    <row r="18" spans="1:29" ht="18" customHeight="1">
      <c r="A18" s="175"/>
      <c r="B18" s="836" t="s">
        <v>123</v>
      </c>
      <c r="C18" s="835">
        <v>0</v>
      </c>
      <c r="D18" s="394"/>
      <c r="E18" s="829"/>
      <c r="F18" s="830"/>
      <c r="G18" s="831"/>
      <c r="H18" s="831"/>
      <c r="I18" s="831"/>
      <c r="J18" s="831"/>
      <c r="K18" s="831"/>
      <c r="L18" s="831"/>
      <c r="V18" s="832"/>
      <c r="W18" s="832"/>
      <c r="X18" s="832"/>
    </row>
    <row r="19" spans="1:29" ht="18" customHeight="1">
      <c r="A19" s="175"/>
      <c r="B19" s="836" t="s">
        <v>124</v>
      </c>
      <c r="C19" s="188">
        <v>0</v>
      </c>
      <c r="D19" s="394"/>
      <c r="E19" s="829"/>
      <c r="F19" s="830"/>
      <c r="G19" s="831"/>
      <c r="H19" s="831"/>
      <c r="I19" s="831"/>
      <c r="J19" s="831"/>
      <c r="K19" s="831"/>
      <c r="L19" s="831"/>
      <c r="V19" s="832"/>
      <c r="W19" s="832"/>
      <c r="X19" s="832"/>
    </row>
    <row r="20" spans="1:29" ht="18" customHeight="1">
      <c r="A20" s="175"/>
      <c r="B20" s="836" t="s">
        <v>221</v>
      </c>
      <c r="C20" s="188">
        <v>-19276173.405389786</v>
      </c>
      <c r="D20" s="394"/>
      <c r="E20" s="829"/>
      <c r="L20" s="831"/>
      <c r="V20" s="832"/>
      <c r="W20" s="832"/>
      <c r="X20" s="832"/>
    </row>
    <row r="21" spans="1:29" ht="18" customHeight="1">
      <c r="A21" s="175"/>
      <c r="B21" s="837" t="s">
        <v>36</v>
      </c>
      <c r="C21" s="218">
        <v>1194440814.2194591</v>
      </c>
      <c r="D21" s="377"/>
      <c r="E21" s="829"/>
      <c r="L21" s="831"/>
      <c r="V21" s="832"/>
      <c r="W21" s="832"/>
      <c r="X21" s="832"/>
    </row>
    <row r="22" spans="1:29" ht="18" customHeight="1">
      <c r="A22" s="175"/>
      <c r="B22" s="838"/>
      <c r="C22" s="190"/>
      <c r="D22" s="191"/>
      <c r="E22" s="829"/>
      <c r="L22" s="831"/>
      <c r="V22" s="832"/>
      <c r="W22" s="832"/>
      <c r="X22" s="832"/>
    </row>
    <row r="23" spans="1:29" ht="18" customHeight="1">
      <c r="A23" s="175"/>
      <c r="B23" s="817" t="s">
        <v>33</v>
      </c>
      <c r="C23" s="292" t="s">
        <v>234</v>
      </c>
      <c r="D23" s="191"/>
      <c r="E23" s="829"/>
      <c r="F23" s="815"/>
      <c r="G23" s="815"/>
      <c r="H23" s="815"/>
      <c r="I23" s="815"/>
      <c r="J23" s="815"/>
      <c r="K23" s="815"/>
      <c r="L23" s="815"/>
      <c r="M23" s="290"/>
      <c r="V23" s="832"/>
      <c r="W23" s="832"/>
      <c r="X23" s="832"/>
    </row>
    <row r="24" spans="1:29" ht="18" customHeight="1">
      <c r="A24" s="175"/>
      <c r="B24" s="820" t="s">
        <v>182</v>
      </c>
      <c r="C24" s="839">
        <v>1185731790.79969</v>
      </c>
      <c r="D24" s="840"/>
      <c r="E24" s="829"/>
      <c r="F24" s="831"/>
      <c r="G24" s="831"/>
      <c r="H24" s="831"/>
      <c r="I24" s="831"/>
      <c r="J24" s="831"/>
      <c r="K24" s="831"/>
      <c r="S24" s="832"/>
      <c r="T24" s="832"/>
      <c r="U24" s="832"/>
    </row>
    <row r="25" spans="1:29" ht="18" customHeight="1">
      <c r="A25" s="175"/>
      <c r="B25" s="820" t="s">
        <v>30</v>
      </c>
      <c r="C25" s="311">
        <v>0</v>
      </c>
      <c r="D25" s="829" t="s">
        <v>990</v>
      </c>
      <c r="F25" s="374"/>
      <c r="G25" s="375"/>
      <c r="H25" s="375"/>
      <c r="I25" s="375"/>
      <c r="J25" s="375"/>
      <c r="K25" s="841"/>
      <c r="S25" s="832"/>
      <c r="T25" s="832"/>
      <c r="U25" s="832"/>
    </row>
    <row r="26" spans="1:29" ht="18" customHeight="1">
      <c r="A26" s="175"/>
      <c r="B26" s="820" t="s">
        <v>31</v>
      </c>
      <c r="C26" s="311">
        <v>0</v>
      </c>
      <c r="D26" s="829" t="s">
        <v>990</v>
      </c>
      <c r="F26" s="374"/>
      <c r="G26" s="375"/>
      <c r="H26" s="375"/>
      <c r="I26" s="375"/>
      <c r="J26" s="375"/>
      <c r="K26" s="375"/>
      <c r="S26" s="832"/>
      <c r="T26" s="832"/>
      <c r="U26" s="832"/>
    </row>
    <row r="27" spans="1:29" ht="18" customHeight="1">
      <c r="A27" s="175"/>
      <c r="B27" s="820" t="s">
        <v>641</v>
      </c>
      <c r="C27" s="311">
        <v>2.3601624787579541E-2</v>
      </c>
      <c r="D27" s="395"/>
      <c r="E27" s="829"/>
      <c r="F27" s="381"/>
      <c r="G27" s="375"/>
      <c r="H27" s="375"/>
      <c r="I27" s="375"/>
      <c r="J27" s="375"/>
      <c r="K27" s="375"/>
      <c r="S27" s="832"/>
      <c r="T27" s="832"/>
      <c r="U27" s="832"/>
    </row>
    <row r="28" spans="1:29" ht="18" customHeight="1">
      <c r="A28" s="175"/>
      <c r="B28" s="837" t="s">
        <v>37</v>
      </c>
      <c r="C28" s="218">
        <v>1213716987.6248488</v>
      </c>
      <c r="D28" s="377"/>
      <c r="E28" s="829"/>
      <c r="F28" s="374"/>
      <c r="G28" s="375"/>
      <c r="H28" s="375"/>
      <c r="I28" s="375"/>
      <c r="J28" s="375"/>
      <c r="K28" s="375"/>
      <c r="S28" s="832"/>
      <c r="T28" s="832"/>
      <c r="U28" s="832"/>
    </row>
    <row r="29" spans="1:29" ht="18" customHeight="1">
      <c r="A29" s="175"/>
      <c r="B29" s="811"/>
      <c r="C29" s="811"/>
      <c r="D29" s="811"/>
      <c r="E29" s="829"/>
      <c r="G29" s="377"/>
      <c r="H29" s="377"/>
      <c r="I29" s="377"/>
      <c r="J29" s="377"/>
      <c r="K29" s="377"/>
      <c r="S29" s="832"/>
      <c r="T29" s="832"/>
      <c r="U29" s="832"/>
    </row>
    <row r="30" spans="1:29" ht="18" customHeight="1">
      <c r="A30" s="842"/>
      <c r="B30" s="843" t="s">
        <v>96</v>
      </c>
      <c r="C30" s="833" t="s">
        <v>234</v>
      </c>
      <c r="D30" s="834"/>
      <c r="E30" s="829"/>
      <c r="H30" s="844"/>
      <c r="I30" s="844"/>
      <c r="L30" s="831"/>
      <c r="V30" s="832"/>
      <c r="W30" s="832"/>
      <c r="X30" s="832"/>
    </row>
    <row r="31" spans="1:29" ht="18" customHeight="1">
      <c r="A31" s="175"/>
      <c r="B31" s="845" t="s">
        <v>32</v>
      </c>
      <c r="C31" s="846">
        <v>-19276173.405389786</v>
      </c>
      <c r="D31" s="847"/>
      <c r="E31" s="829"/>
      <c r="F31" s="830"/>
      <c r="G31" s="831"/>
      <c r="H31" s="831"/>
      <c r="I31" s="831"/>
      <c r="J31" s="831"/>
      <c r="K31" s="831"/>
      <c r="L31" s="831"/>
      <c r="V31" s="832"/>
      <c r="W31" s="832"/>
      <c r="X31" s="832"/>
    </row>
    <row r="32" spans="1:29" ht="18" customHeight="1">
      <c r="A32" s="175"/>
      <c r="B32" s="845" t="s">
        <v>126</v>
      </c>
      <c r="C32" s="846">
        <v>0</v>
      </c>
      <c r="D32" s="847"/>
      <c r="E32" s="829"/>
      <c r="F32" s="830"/>
      <c r="G32" s="830"/>
      <c r="H32" s="830"/>
      <c r="I32" s="830"/>
      <c r="J32" s="830"/>
      <c r="K32" s="831"/>
      <c r="L32" s="831"/>
      <c r="M32" s="831"/>
      <c r="N32" s="831"/>
      <c r="O32" s="831"/>
      <c r="P32" s="831"/>
      <c r="Q32" s="831"/>
      <c r="AA32" s="832"/>
      <c r="AB32" s="832"/>
      <c r="AC32" s="832"/>
    </row>
    <row r="33" spans="1:29" ht="18" customHeight="1">
      <c r="A33" s="175"/>
      <c r="B33" s="848" t="s">
        <v>29</v>
      </c>
      <c r="C33" s="218">
        <v>-19276173.405389786</v>
      </c>
      <c r="D33" s="397"/>
      <c r="E33" s="829"/>
      <c r="F33" s="830"/>
      <c r="G33" s="831"/>
      <c r="H33" s="830"/>
      <c r="I33" s="830"/>
      <c r="J33" s="830"/>
      <c r="K33" s="831"/>
      <c r="L33" s="831"/>
      <c r="M33" s="831"/>
      <c r="N33" s="831"/>
      <c r="O33" s="831"/>
      <c r="P33" s="831"/>
      <c r="Q33" s="831"/>
      <c r="AA33" s="832"/>
      <c r="AB33" s="832"/>
      <c r="AC33" s="832"/>
    </row>
    <row r="34" spans="1:29" ht="18" customHeight="1">
      <c r="A34" s="175"/>
      <c r="B34" s="817"/>
      <c r="C34" s="191"/>
      <c r="D34" s="191"/>
      <c r="E34" s="829"/>
      <c r="F34" s="831"/>
      <c r="G34" s="831"/>
      <c r="H34" s="296"/>
      <c r="I34" s="830"/>
      <c r="J34" s="830"/>
      <c r="K34" s="831"/>
      <c r="L34" s="831"/>
      <c r="M34" s="831"/>
      <c r="N34" s="831"/>
      <c r="O34" s="831"/>
      <c r="P34" s="831"/>
      <c r="Q34" s="831"/>
      <c r="AA34" s="832"/>
      <c r="AB34" s="832"/>
      <c r="AC34" s="832"/>
    </row>
    <row r="35" spans="1:29" ht="18" customHeight="1">
      <c r="A35" s="175"/>
      <c r="E35" s="829"/>
      <c r="F35" s="831"/>
      <c r="G35" s="831"/>
      <c r="H35" s="831"/>
      <c r="I35" s="830"/>
      <c r="J35" s="831"/>
      <c r="K35" s="831"/>
      <c r="L35" s="831"/>
      <c r="M35" s="831"/>
      <c r="N35" s="831"/>
      <c r="O35" s="831"/>
      <c r="P35" s="831"/>
      <c r="Z35" s="832"/>
      <c r="AA35" s="832"/>
      <c r="AB35" s="832"/>
    </row>
    <row r="36" spans="1:29" ht="18" customHeight="1">
      <c r="B36" s="321" t="s">
        <v>125</v>
      </c>
      <c r="I36" s="830"/>
      <c r="J36" s="831"/>
      <c r="K36" s="831"/>
      <c r="L36" s="831"/>
      <c r="M36" s="831"/>
      <c r="N36" s="831"/>
      <c r="O36" s="831"/>
      <c r="P36" s="831"/>
      <c r="Z36" s="832"/>
      <c r="AA36" s="832"/>
      <c r="AB36" s="832"/>
    </row>
    <row r="37" spans="1:29">
      <c r="B37" s="849"/>
      <c r="C37" s="850" t="s">
        <v>60</v>
      </c>
      <c r="D37" s="850" t="s">
        <v>647</v>
      </c>
      <c r="E37" s="850" t="s">
        <v>7</v>
      </c>
      <c r="I37" s="812"/>
      <c r="K37" s="811"/>
    </row>
    <row r="38" spans="1:29">
      <c r="B38" s="122"/>
      <c r="C38" s="851" t="s">
        <v>6</v>
      </c>
      <c r="D38" s="851" t="s">
        <v>648</v>
      </c>
      <c r="E38" s="851" t="s">
        <v>8</v>
      </c>
      <c r="J38" s="811"/>
      <c r="K38" s="811"/>
    </row>
    <row r="39" spans="1:29">
      <c r="B39" s="125"/>
      <c r="C39" s="852" t="s">
        <v>171</v>
      </c>
      <c r="D39" s="852" t="s">
        <v>172</v>
      </c>
      <c r="E39" s="852" t="s">
        <v>234</v>
      </c>
      <c r="J39" s="811"/>
      <c r="K39" s="811"/>
    </row>
    <row r="40" spans="1:29" ht="14.25" customHeight="1">
      <c r="B40" s="122"/>
      <c r="C40" s="122"/>
      <c r="D40" s="122"/>
      <c r="E40" s="853"/>
      <c r="J40" s="811"/>
      <c r="K40" s="811"/>
    </row>
    <row r="41" spans="1:29" ht="15" customHeight="1">
      <c r="B41" s="854" t="s">
        <v>59</v>
      </c>
      <c r="C41" s="309">
        <v>1385341105.9300001</v>
      </c>
      <c r="D41" s="309">
        <v>1362530204.12325</v>
      </c>
      <c r="E41" s="206">
        <v>1194440814.2194593</v>
      </c>
      <c r="J41" s="811"/>
      <c r="K41" s="811"/>
    </row>
    <row r="42" spans="1:29" ht="14.25" customHeight="1">
      <c r="B42" s="855"/>
      <c r="C42" s="855"/>
      <c r="D42" s="855"/>
      <c r="E42" s="856"/>
      <c r="J42" s="811"/>
      <c r="K42" s="811"/>
    </row>
    <row r="43" spans="1:29" ht="15" customHeight="1">
      <c r="B43" s="857" t="s">
        <v>71</v>
      </c>
      <c r="C43" s="206">
        <v>1368148283.7589169</v>
      </c>
      <c r="D43" s="206">
        <v>1362418813.3887212</v>
      </c>
      <c r="E43" s="206">
        <v>1213716987.6248491</v>
      </c>
      <c r="J43" s="811"/>
      <c r="K43" s="811"/>
    </row>
    <row r="44" spans="1:29" ht="14.25" customHeight="1">
      <c r="A44" s="811"/>
      <c r="B44" s="858" t="s">
        <v>991</v>
      </c>
      <c r="C44" s="856">
        <v>1386036433.5739353</v>
      </c>
      <c r="D44" s="856">
        <v>1350243186.3733211</v>
      </c>
      <c r="E44" s="856">
        <v>1185731790.79969</v>
      </c>
      <c r="G44" s="290"/>
      <c r="J44" s="811"/>
      <c r="K44" s="811"/>
    </row>
    <row r="45" spans="1:29" ht="14.25" customHeight="1">
      <c r="A45" s="811"/>
      <c r="B45" s="858" t="s">
        <v>992</v>
      </c>
      <c r="C45" s="856">
        <v>27720728.671478748</v>
      </c>
      <c r="D45" s="856">
        <v>27004863.727466345</v>
      </c>
      <c r="E45" s="856">
        <v>27985196.825159043</v>
      </c>
      <c r="G45" s="290"/>
      <c r="J45" s="811"/>
      <c r="K45" s="811"/>
    </row>
    <row r="46" spans="1:29" ht="14.25" customHeight="1">
      <c r="A46" s="811"/>
      <c r="B46" s="858" t="s">
        <v>993</v>
      </c>
      <c r="C46" s="856">
        <v>0</v>
      </c>
      <c r="D46" s="856"/>
      <c r="E46" s="856">
        <v>0</v>
      </c>
      <c r="J46" s="811"/>
      <c r="K46" s="811"/>
    </row>
    <row r="47" spans="1:29" ht="14.25" customHeight="1">
      <c r="A47" s="811"/>
      <c r="B47" s="859" t="s">
        <v>994</v>
      </c>
      <c r="C47" s="860">
        <v>-45608878.486497231</v>
      </c>
      <c r="D47" s="861">
        <v>-14829236.712066062</v>
      </c>
      <c r="E47" s="861">
        <v>0</v>
      </c>
      <c r="J47" s="811"/>
      <c r="K47" s="811"/>
    </row>
    <row r="48" spans="1:29" ht="14.25" customHeight="1">
      <c r="A48" s="811"/>
      <c r="B48" s="862" t="s">
        <v>995</v>
      </c>
      <c r="C48" s="856">
        <v>0</v>
      </c>
      <c r="D48" s="856"/>
      <c r="E48" s="856">
        <v>0</v>
      </c>
      <c r="J48" s="811"/>
      <c r="K48" s="811"/>
    </row>
    <row r="49" spans="1:11" ht="14.25" customHeight="1">
      <c r="A49" s="811"/>
      <c r="B49" s="862" t="s">
        <v>996</v>
      </c>
      <c r="C49" s="863">
        <v>-45608878.486497231</v>
      </c>
      <c r="D49" s="863">
        <v>-14829236.712066062</v>
      </c>
      <c r="E49" s="864">
        <v>0</v>
      </c>
      <c r="J49" s="811"/>
      <c r="K49" s="811"/>
    </row>
    <row r="50" spans="1:11">
      <c r="A50" s="811"/>
      <c r="B50" s="865" t="s">
        <v>655</v>
      </c>
      <c r="C50" s="857">
        <v>0</v>
      </c>
      <c r="D50" s="857">
        <v>0</v>
      </c>
      <c r="E50" s="866">
        <v>0</v>
      </c>
      <c r="J50" s="811"/>
      <c r="K50" s="811"/>
    </row>
    <row r="51" spans="1:11" ht="15" customHeight="1">
      <c r="A51" s="811"/>
      <c r="B51" s="867" t="s">
        <v>649</v>
      </c>
      <c r="C51" s="206">
        <v>17192822.171083212</v>
      </c>
      <c r="D51" s="206">
        <v>111390.73452877998</v>
      </c>
      <c r="E51" s="206">
        <v>-19276173.405389786</v>
      </c>
      <c r="J51" s="811"/>
      <c r="K51" s="811"/>
    </row>
    <row r="52" spans="1:11">
      <c r="A52" s="811"/>
      <c r="B52" s="868"/>
      <c r="J52" s="811"/>
      <c r="K52" s="811"/>
    </row>
    <row r="53" spans="1:11" ht="14.25" customHeight="1">
      <c r="A53" s="811"/>
      <c r="B53" s="868"/>
      <c r="E53" s="810"/>
      <c r="J53" s="811"/>
      <c r="K53" s="811"/>
    </row>
    <row r="54" spans="1:11" ht="14.25" customHeight="1">
      <c r="A54" s="811"/>
      <c r="B54" s="868"/>
      <c r="E54" s="810"/>
      <c r="J54" s="811"/>
      <c r="K54" s="811"/>
    </row>
    <row r="55" spans="1:11" ht="14.25" customHeight="1">
      <c r="A55" s="811"/>
      <c r="B55" s="321" t="s">
        <v>127</v>
      </c>
      <c r="E55" s="810"/>
      <c r="J55" s="811"/>
      <c r="K55" s="811"/>
    </row>
    <row r="56" spans="1:11">
      <c r="A56" s="811"/>
      <c r="B56" s="869"/>
      <c r="C56" s="850" t="s">
        <v>60</v>
      </c>
      <c r="D56" s="850" t="s">
        <v>647</v>
      </c>
      <c r="E56" s="850" t="s">
        <v>7</v>
      </c>
      <c r="J56" s="811"/>
      <c r="K56" s="811"/>
    </row>
    <row r="57" spans="1:11" ht="14.25" customHeight="1">
      <c r="A57" s="811"/>
      <c r="B57" s="870"/>
      <c r="C57" s="851" t="s">
        <v>6</v>
      </c>
      <c r="D57" s="851" t="s">
        <v>648</v>
      </c>
      <c r="E57" s="851" t="s">
        <v>8</v>
      </c>
      <c r="J57" s="811"/>
      <c r="K57" s="811"/>
    </row>
    <row r="58" spans="1:11" ht="15.75" customHeight="1">
      <c r="A58" s="811"/>
      <c r="B58" s="871" t="s">
        <v>128</v>
      </c>
      <c r="C58" s="852" t="s">
        <v>171</v>
      </c>
      <c r="D58" s="852" t="s">
        <v>172</v>
      </c>
      <c r="E58" s="852" t="s">
        <v>234</v>
      </c>
      <c r="J58" s="811"/>
      <c r="K58" s="811"/>
    </row>
    <row r="59" spans="1:11">
      <c r="A59" s="811"/>
      <c r="B59" s="870" t="s">
        <v>650</v>
      </c>
      <c r="C59" s="872">
        <v>6.01480411648882E-2</v>
      </c>
      <c r="D59" s="404">
        <v>5.9824760999999997E-2</v>
      </c>
      <c r="E59" s="403">
        <v>4.2845042391632671E-2</v>
      </c>
      <c r="J59" s="811"/>
      <c r="K59" s="811"/>
    </row>
    <row r="60" spans="1:11">
      <c r="A60" s="811"/>
      <c r="B60" s="870" t="s">
        <v>651</v>
      </c>
      <c r="C60" s="405"/>
      <c r="D60" s="312"/>
      <c r="E60" s="403">
        <v>2.3998445239976629E-2</v>
      </c>
      <c r="J60" s="811"/>
      <c r="K60" s="811"/>
    </row>
    <row r="61" spans="1:11" ht="15" customHeight="1">
      <c r="A61" s="811"/>
      <c r="B61" s="873" t="s">
        <v>652</v>
      </c>
      <c r="C61" s="405"/>
      <c r="D61" s="312"/>
      <c r="E61" s="403">
        <v>1.8404907975460238E-2</v>
      </c>
      <c r="J61" s="811"/>
      <c r="K61" s="811"/>
    </row>
    <row r="62" spans="1:11" ht="14.25" customHeight="1">
      <c r="A62" s="811"/>
      <c r="B62" s="870" t="s">
        <v>11</v>
      </c>
      <c r="C62" s="856">
        <v>0</v>
      </c>
      <c r="D62" s="407">
        <v>17702329.852615468</v>
      </c>
      <c r="E62" s="856">
        <v>18876041.805433173</v>
      </c>
      <c r="J62" s="811"/>
      <c r="K62" s="811"/>
    </row>
    <row r="63" spans="1:11" ht="14.25" customHeight="1">
      <c r="A63" s="811"/>
      <c r="B63" s="870" t="s">
        <v>653</v>
      </c>
      <c r="C63" s="407">
        <v>0</v>
      </c>
      <c r="D63" s="407">
        <v>1059037.6525758856</v>
      </c>
      <c r="E63" s="407">
        <v>808744.8113400148</v>
      </c>
      <c r="J63" s="811"/>
      <c r="K63" s="811"/>
    </row>
    <row r="64" spans="1:11" ht="14.25" customHeight="1">
      <c r="A64" s="811"/>
      <c r="B64" s="870" t="s">
        <v>13</v>
      </c>
      <c r="C64" s="856">
        <v>17192822.171083212</v>
      </c>
      <c r="D64" s="874">
        <v>0</v>
      </c>
      <c r="E64" s="875">
        <v>-19276173.405389786</v>
      </c>
      <c r="J64" s="811"/>
      <c r="K64" s="811"/>
    </row>
    <row r="65" spans="1:11" ht="14.25" customHeight="1">
      <c r="A65" s="811"/>
      <c r="B65" s="870" t="s">
        <v>105</v>
      </c>
      <c r="C65" s="406">
        <v>509507.68153225671</v>
      </c>
      <c r="D65" s="406">
        <v>3283.5657130415279</v>
      </c>
      <c r="E65" s="406">
        <v>-408613.37151798827</v>
      </c>
      <c r="J65" s="811"/>
      <c r="K65" s="811"/>
    </row>
    <row r="66" spans="1:11" ht="14.25" customHeight="1">
      <c r="A66" s="811"/>
      <c r="B66" s="867" t="s">
        <v>63</v>
      </c>
      <c r="C66" s="206">
        <v>17702329.852615468</v>
      </c>
      <c r="D66" s="206">
        <v>18876041.805433173</v>
      </c>
      <c r="E66" s="206">
        <v>-0.16013458592351526</v>
      </c>
      <c r="J66" s="811"/>
      <c r="K66" s="811"/>
    </row>
    <row r="67" spans="1:11" ht="14.25" customHeight="1">
      <c r="A67" s="811"/>
      <c r="J67" s="811"/>
      <c r="K67" s="811"/>
    </row>
    <row r="68" spans="1:11" ht="14.25" customHeight="1">
      <c r="A68" s="811"/>
      <c r="B68" s="114" t="s">
        <v>997</v>
      </c>
      <c r="J68" s="811"/>
      <c r="K68" s="811"/>
    </row>
    <row r="69" spans="1:11" ht="14.25" customHeight="1">
      <c r="A69" s="811"/>
      <c r="J69" s="811"/>
      <c r="K69" s="811"/>
    </row>
    <row r="70" spans="1:11" ht="15" customHeight="1">
      <c r="A70" s="811"/>
      <c r="C70" s="216"/>
      <c r="D70" s="216"/>
      <c r="J70" s="811"/>
      <c r="K70" s="811"/>
    </row>
    <row r="71" spans="1:11" ht="14.25" customHeight="1">
      <c r="C71" s="216"/>
      <c r="D71" s="216"/>
      <c r="F71" s="217"/>
      <c r="J71" s="811"/>
      <c r="K71" s="811"/>
    </row>
    <row r="73" spans="1:11" ht="14.25" customHeight="1"/>
    <row r="75" spans="1:11" ht="14.25" customHeight="1"/>
    <row r="76" spans="1:11" ht="14.25" customHeight="1"/>
    <row r="77" spans="1:11" ht="14.25" customHeight="1"/>
    <row r="79" spans="1:11" ht="14.25" customHeight="1"/>
    <row r="80" spans="1:11" ht="14.25" customHeight="1"/>
  </sheetData>
  <conditionalFormatting sqref="C32:D32">
    <cfRule type="cellIs" dxfId="24" priority="3" stopIfTrue="1" operator="equal">
      <formula>"YES"</formula>
    </cfRule>
    <cfRule type="cellIs" dxfId="23" priority="4" stopIfTrue="1" operator="equal">
      <formula>"NO"</formula>
    </cfRule>
  </conditionalFormatting>
  <conditionalFormatting sqref="C31:D31">
    <cfRule type="cellIs" dxfId="22" priority="1" stopIfTrue="1" operator="equal">
      <formula>"YES"</formula>
    </cfRule>
    <cfRule type="cellIs" dxfId="21" priority="2" stopIfTrue="1" operator="equal">
      <formula>"NO"</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8B02-8755-4671-B51A-45E66559119E}">
  <sheetPr>
    <tabColor rgb="FF92D050"/>
  </sheetPr>
  <dimension ref="A1:E33"/>
  <sheetViews>
    <sheetView workbookViewId="0"/>
  </sheetViews>
  <sheetFormatPr defaultColWidth="9.109375" defaultRowHeight="13.2"/>
  <cols>
    <col min="1" max="1" width="11.5546875" style="76" customWidth="1"/>
    <col min="2" max="2" width="35.88671875" style="80" customWidth="1"/>
    <col min="3" max="3" width="21.88671875" style="80" customWidth="1"/>
    <col min="4" max="4" width="47.5546875" style="80" customWidth="1"/>
    <col min="5" max="5" width="50.5546875" style="80" customWidth="1"/>
    <col min="6" max="6" width="6.6640625" style="80" customWidth="1"/>
    <col min="7" max="7" width="19.6640625" style="80" customWidth="1"/>
    <col min="8" max="8" width="12.44140625" style="80" customWidth="1"/>
    <col min="9" max="9" width="12.5546875" style="80" customWidth="1"/>
    <col min="10" max="11" width="10" style="80" bestFit="1" customWidth="1"/>
    <col min="12" max="12" width="9.6640625" style="80" customWidth="1"/>
    <col min="13" max="13" width="10.88671875" style="80" customWidth="1"/>
    <col min="14" max="14" width="11" style="80" customWidth="1"/>
    <col min="15" max="16" width="10.6640625" style="80" bestFit="1" customWidth="1"/>
    <col min="17" max="17" width="11.33203125" style="80" customWidth="1"/>
    <col min="18" max="20" width="10.5546875" style="80" customWidth="1"/>
    <col min="21" max="21" width="11.109375" style="80" customWidth="1"/>
    <col min="22" max="24" width="10.5546875" style="80" customWidth="1"/>
    <col min="25" max="25" width="1.88671875" style="80" customWidth="1"/>
    <col min="26" max="26" width="14.44140625" style="80" customWidth="1"/>
    <col min="27" max="30" width="12" style="80" customWidth="1"/>
    <col min="31" max="34" width="10.5546875" style="80" customWidth="1"/>
    <col min="35" max="35" width="11.88671875" style="80" customWidth="1"/>
    <col min="36" max="38" width="10.5546875" style="80" customWidth="1"/>
    <col min="39" max="39" width="11.33203125" style="80" bestFit="1" customWidth="1"/>
    <col min="40" max="42" width="10.5546875" style="80" customWidth="1"/>
    <col min="43" max="43" width="11.33203125" style="80" bestFit="1" customWidth="1"/>
    <col min="44" max="46" width="10.5546875" style="80" customWidth="1"/>
    <col min="47" max="47" width="1.88671875" style="80" customWidth="1"/>
    <col min="48" max="48" width="15.6640625" style="80" bestFit="1" customWidth="1"/>
    <col min="49" max="49" width="19.109375" style="80" bestFit="1" customWidth="1"/>
    <col min="50" max="50" width="17.88671875" style="80" bestFit="1" customWidth="1"/>
    <col min="51" max="51" width="15.6640625" style="80" customWidth="1"/>
    <col min="52" max="52" width="17.88671875" style="80" bestFit="1" customWidth="1"/>
    <col min="53" max="53" width="19.109375" style="80" bestFit="1" customWidth="1"/>
    <col min="54" max="55" width="17.88671875" style="80" bestFit="1" customWidth="1"/>
    <col min="56" max="56" width="10" style="80" bestFit="1" customWidth="1"/>
    <col min="57" max="58" width="15.6640625" style="80" bestFit="1" customWidth="1"/>
    <col min="59" max="59" width="16.33203125" style="80" customWidth="1"/>
    <col min="60" max="60" width="10.6640625" style="80" bestFit="1" customWidth="1"/>
    <col min="61" max="63" width="15.6640625" style="80" bestFit="1" customWidth="1"/>
    <col min="64" max="64" width="9.109375" style="80"/>
    <col min="65" max="65" width="14.5546875" style="80" customWidth="1"/>
    <col min="66" max="67" width="14.88671875" style="80" bestFit="1" customWidth="1"/>
    <col min="68" max="68" width="10.6640625" style="80" customWidth="1"/>
    <col min="69" max="69" width="1.88671875" style="80" customWidth="1"/>
    <col min="70" max="70" width="14.44140625" style="80" bestFit="1" customWidth="1"/>
    <col min="71" max="72" width="15.6640625" style="80" bestFit="1" customWidth="1"/>
    <col min="73" max="77" width="14.44140625" style="80" bestFit="1" customWidth="1"/>
    <col min="78" max="78" width="9.88671875" style="80" bestFit="1" customWidth="1"/>
    <col min="79" max="80" width="14.44140625" style="80" bestFit="1" customWidth="1"/>
    <col min="81" max="82" width="10.5546875" style="80" bestFit="1" customWidth="1"/>
    <col min="83" max="84" width="14.44140625" style="80" bestFit="1" customWidth="1"/>
    <col min="85" max="85" width="13.109375" style="80" bestFit="1" customWidth="1"/>
    <col min="86" max="86" width="9.109375" style="80"/>
    <col min="87" max="87" width="13.5546875" style="80" customWidth="1"/>
    <col min="88" max="88" width="13.88671875" style="80" customWidth="1"/>
    <col min="89" max="89" width="12.6640625" style="80" customWidth="1"/>
    <col min="90" max="90" width="10.5546875" style="80" customWidth="1"/>
    <col min="91" max="91" width="15.6640625" style="80" bestFit="1" customWidth="1"/>
    <col min="92" max="92" width="1.88671875" style="80" customWidth="1"/>
    <col min="93" max="93" width="14.44140625" style="80" customWidth="1"/>
    <col min="94" max="94" width="15.6640625" style="80" bestFit="1" customWidth="1"/>
    <col min="95" max="100" width="14.44140625" style="80" bestFit="1" customWidth="1"/>
    <col min="101" max="101" width="10" style="80" bestFit="1" customWidth="1"/>
    <col min="102" max="103" width="14.44140625" style="80" bestFit="1" customWidth="1"/>
    <col min="104" max="105" width="10.5546875" style="80" bestFit="1" customWidth="1"/>
    <col min="106" max="108" width="14.44140625" style="80" bestFit="1" customWidth="1"/>
    <col min="109" max="109" width="9.109375" style="80"/>
    <col min="110" max="112" width="13.5546875" style="80" customWidth="1"/>
    <col min="113" max="113" width="10.5546875" style="80" customWidth="1"/>
    <col min="114" max="114" width="15.6640625" style="80" bestFit="1" customWidth="1"/>
    <col min="115" max="16384" width="9.109375" style="80"/>
  </cols>
  <sheetData>
    <row r="1" spans="1:5" ht="13.8">
      <c r="B1" s="79" t="s">
        <v>988</v>
      </c>
    </row>
    <row r="3" spans="1:5">
      <c r="B3" s="68" t="s">
        <v>1237</v>
      </c>
    </row>
    <row r="4" spans="1:5" ht="6" customHeight="1" thickBot="1">
      <c r="B4" s="68"/>
    </row>
    <row r="5" spans="1:5" ht="6" customHeight="1">
      <c r="B5" s="81"/>
      <c r="C5" s="82"/>
      <c r="D5" s="83"/>
    </row>
    <row r="6" spans="1:5">
      <c r="B6" s="84" t="s">
        <v>49</v>
      </c>
      <c r="C6" s="1371"/>
      <c r="D6" s="85"/>
    </row>
    <row r="7" spans="1:5" ht="6" customHeight="1">
      <c r="B7" s="86"/>
      <c r="C7" s="1371"/>
      <c r="D7" s="85"/>
    </row>
    <row r="8" spans="1:5">
      <c r="B8" s="86" t="s">
        <v>239</v>
      </c>
      <c r="C8" s="1372">
        <v>1.8404907975460238E-2</v>
      </c>
      <c r="D8" s="85"/>
    </row>
    <row r="9" spans="1:5">
      <c r="B9" s="86" t="s">
        <v>1238</v>
      </c>
      <c r="C9" s="307">
        <v>0</v>
      </c>
      <c r="D9" s="85"/>
    </row>
    <row r="10" spans="1:5" ht="66.75" customHeight="1">
      <c r="B10" s="86" t="s">
        <v>1239</v>
      </c>
      <c r="C10" s="1373">
        <v>-1.7623513896603549E-2</v>
      </c>
      <c r="D10" s="240" t="s">
        <v>1240</v>
      </c>
      <c r="E10" s="1374"/>
    </row>
    <row r="11" spans="1:5" ht="6" customHeight="1">
      <c r="B11" s="86"/>
      <c r="C11" s="1371"/>
      <c r="D11" s="85"/>
    </row>
    <row r="12" spans="1:5" ht="6" customHeight="1">
      <c r="B12" s="86"/>
      <c r="C12" s="1371"/>
      <c r="D12" s="85"/>
    </row>
    <row r="13" spans="1:5">
      <c r="B13" s="87"/>
      <c r="C13" s="308">
        <v>2.114949223836593E-2</v>
      </c>
      <c r="D13" s="305"/>
      <c r="E13" s="306"/>
    </row>
    <row r="14" spans="1:5" ht="6" customHeight="1" thickBot="1">
      <c r="B14" s="88"/>
      <c r="C14" s="1375"/>
      <c r="D14" s="1376"/>
    </row>
    <row r="15" spans="1:5" ht="6" customHeight="1" thickBot="1"/>
    <row r="16" spans="1:5" s="104" customFormat="1">
      <c r="A16" s="102"/>
      <c r="B16" s="81"/>
      <c r="C16" s="82"/>
      <c r="D16" s="82"/>
      <c r="E16" s="82"/>
    </row>
    <row r="17" spans="1:5" s="104" customFormat="1">
      <c r="A17" s="102"/>
      <c r="B17" s="84" t="s">
        <v>50</v>
      </c>
      <c r="C17" s="1377" t="s">
        <v>1241</v>
      </c>
      <c r="D17" s="1377" t="s">
        <v>1242</v>
      </c>
      <c r="E17" s="1371"/>
    </row>
    <row r="18" spans="1:5" s="104" customFormat="1">
      <c r="A18" s="102"/>
      <c r="B18" s="258" t="s">
        <v>51</v>
      </c>
      <c r="C18" s="1378" t="s">
        <v>52</v>
      </c>
      <c r="D18" s="1378" t="s">
        <v>53</v>
      </c>
      <c r="E18" s="1378" t="s">
        <v>54</v>
      </c>
    </row>
    <row r="19" spans="1:5" s="104" customFormat="1" ht="12.75" customHeight="1">
      <c r="A19" s="102"/>
      <c r="B19" s="259" t="s">
        <v>130</v>
      </c>
      <c r="C19" s="1379">
        <v>32020124.26063896</v>
      </c>
      <c r="D19" s="1379">
        <v>29051831.006295171</v>
      </c>
      <c r="E19" s="1380">
        <v>-9.2700866185975159E-2</v>
      </c>
    </row>
    <row r="20" spans="1:5" s="104" customFormat="1" ht="12.75" customHeight="1">
      <c r="A20" s="102"/>
      <c r="B20" s="260" t="s">
        <v>131</v>
      </c>
      <c r="C20" s="261">
        <v>116183342.08403696</v>
      </c>
      <c r="D20" s="261">
        <v>104703567.04380664</v>
      </c>
      <c r="E20" s="69">
        <v>-9.8807409343818361E-2</v>
      </c>
    </row>
    <row r="21" spans="1:5" s="104" customFormat="1">
      <c r="A21" s="102"/>
      <c r="B21" s="260" t="s">
        <v>132</v>
      </c>
      <c r="C21" s="261">
        <v>945572356.03004062</v>
      </c>
      <c r="D21" s="261">
        <v>1060685416.1693574</v>
      </c>
      <c r="E21" s="69">
        <v>0.1217390286478084</v>
      </c>
    </row>
    <row r="22" spans="1:5" s="104" customFormat="1">
      <c r="A22" s="102"/>
      <c r="B22" s="260"/>
      <c r="C22" s="261"/>
      <c r="D22" s="261"/>
      <c r="E22" s="69"/>
    </row>
    <row r="23" spans="1:5" s="104" customFormat="1">
      <c r="A23" s="102"/>
      <c r="B23" s="260"/>
      <c r="C23" s="261"/>
      <c r="D23" s="261"/>
      <c r="E23" s="69"/>
    </row>
    <row r="24" spans="1:5" s="104" customFormat="1">
      <c r="A24" s="102"/>
      <c r="B24" s="262"/>
      <c r="C24" s="261" t="s">
        <v>636</v>
      </c>
      <c r="D24" s="261" t="s">
        <v>636</v>
      </c>
      <c r="E24" s="69" t="s">
        <v>636</v>
      </c>
    </row>
    <row r="25" spans="1:5" s="104" customFormat="1">
      <c r="A25" s="102"/>
      <c r="B25" s="262"/>
      <c r="C25" s="261" t="s">
        <v>636</v>
      </c>
      <c r="D25" s="261" t="s">
        <v>636</v>
      </c>
      <c r="E25" s="69" t="s">
        <v>636</v>
      </c>
    </row>
    <row r="26" spans="1:5" s="104" customFormat="1">
      <c r="A26" s="102"/>
      <c r="B26" s="262"/>
      <c r="C26" s="261" t="s">
        <v>636</v>
      </c>
      <c r="D26" s="261" t="s">
        <v>636</v>
      </c>
      <c r="E26" s="69" t="s">
        <v>636</v>
      </c>
    </row>
    <row r="27" spans="1:5" s="104" customFormat="1">
      <c r="A27" s="102"/>
      <c r="B27" s="262"/>
      <c r="C27" s="261" t="s">
        <v>636</v>
      </c>
      <c r="D27" s="261" t="s">
        <v>636</v>
      </c>
      <c r="E27" s="69" t="s">
        <v>636</v>
      </c>
    </row>
    <row r="28" spans="1:5" s="104" customFormat="1">
      <c r="A28" s="102"/>
      <c r="B28" s="262"/>
      <c r="C28" s="261" t="s">
        <v>636</v>
      </c>
      <c r="D28" s="261" t="s">
        <v>636</v>
      </c>
      <c r="E28" s="69" t="s">
        <v>636</v>
      </c>
    </row>
    <row r="29" spans="1:5" s="104" customFormat="1">
      <c r="A29" s="102"/>
      <c r="B29" s="262"/>
      <c r="C29" s="261" t="s">
        <v>636</v>
      </c>
      <c r="D29" s="261" t="s">
        <v>636</v>
      </c>
      <c r="E29" s="69" t="s">
        <v>636</v>
      </c>
    </row>
    <row r="30" spans="1:5" s="104" customFormat="1" ht="13.8" thickBot="1">
      <c r="A30" s="102"/>
      <c r="B30" s="263"/>
      <c r="C30" s="264" t="s">
        <v>636</v>
      </c>
      <c r="D30" s="264" t="s">
        <v>636</v>
      </c>
      <c r="E30" s="265" t="s">
        <v>636</v>
      </c>
    </row>
    <row r="31" spans="1:5" s="104" customFormat="1">
      <c r="A31" s="102"/>
      <c r="B31" s="266"/>
      <c r="C31" s="267"/>
      <c r="D31" s="268">
        <f>SUM(D19:D21)</f>
        <v>1194440814.2194593</v>
      </c>
      <c r="E31" s="68"/>
    </row>
    <row r="32" spans="1:5" s="104" customFormat="1">
      <c r="A32" s="102"/>
      <c r="B32" s="269"/>
      <c r="C32" s="270"/>
      <c r="D32" s="270"/>
      <c r="E32" s="68"/>
    </row>
    <row r="33" spans="1:5" s="104" customFormat="1">
      <c r="A33" s="102"/>
      <c r="B33" s="105"/>
      <c r="C33" s="105"/>
      <c r="D33" s="105"/>
      <c r="E33" s="105"/>
    </row>
  </sheetData>
  <conditionalFormatting sqref="C31:D31 D32">
    <cfRule type="cellIs" dxfId="20" priority="7" stopIfTrue="1" operator="equal">
      <formula>"Error"</formula>
    </cfRule>
  </conditionalFormatting>
  <conditionalFormatting sqref="C32">
    <cfRule type="cellIs" dxfId="19" priority="4" stopIfTrue="1" operator="equal">
      <formula>"Error"</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123D3-715B-4DD5-BDDB-DD4088A36DFB}">
  <sheetPr>
    <tabColor rgb="FF92D050"/>
  </sheetPr>
  <dimension ref="A1:Y62"/>
  <sheetViews>
    <sheetView workbookViewId="0"/>
  </sheetViews>
  <sheetFormatPr defaultRowHeight="13.8"/>
  <cols>
    <col min="1" max="1" width="5.44140625" style="6" customWidth="1"/>
    <col min="2" max="2" width="78.44140625" style="933" customWidth="1"/>
    <col min="3" max="3" width="18.5546875" style="893" customWidth="1"/>
    <col min="4" max="4" width="13" style="893" customWidth="1"/>
    <col min="5" max="5" width="18.5546875" style="9" customWidth="1"/>
    <col min="6" max="6" width="12.33203125" style="9" customWidth="1"/>
    <col min="7" max="9" width="9" style="9" customWidth="1"/>
    <col min="10" max="11" width="9" style="10" customWidth="1"/>
    <col min="12" max="19" width="9" style="9" customWidth="1"/>
    <col min="20" max="21" width="8.88671875" style="9"/>
    <col min="22" max="22" width="8.6640625" style="9" customWidth="1"/>
    <col min="23" max="256" width="8.88671875" style="9"/>
    <col min="257" max="257" width="2.6640625" style="9" customWidth="1"/>
    <col min="258" max="258" width="114.44140625" style="9" customWidth="1"/>
    <col min="259" max="259" width="0" style="9" hidden="1" customWidth="1"/>
    <col min="260" max="260" width="27.5546875" style="9" customWidth="1"/>
    <col min="261" max="261" width="20" style="9" customWidth="1"/>
    <col min="262" max="262" width="18.33203125" style="9" customWidth="1"/>
    <col min="263" max="263" width="20.109375" style="9" customWidth="1"/>
    <col min="264" max="264" width="10.6640625" style="9" customWidth="1"/>
    <col min="265" max="265" width="14.44140625" style="9" bestFit="1" customWidth="1"/>
    <col min="266" max="266" width="10.6640625" style="9" customWidth="1"/>
    <col min="267" max="267" width="12.6640625" style="9" bestFit="1" customWidth="1"/>
    <col min="268" max="270" width="8.44140625" style="9" customWidth="1"/>
    <col min="271" max="273" width="13" style="9" customWidth="1"/>
    <col min="274" max="277" width="8.88671875" style="9"/>
    <col min="278" max="278" width="8.6640625" style="9" customWidth="1"/>
    <col min="279" max="512" width="8.88671875" style="9"/>
    <col min="513" max="513" width="2.6640625" style="9" customWidth="1"/>
    <col min="514" max="514" width="114.44140625" style="9" customWidth="1"/>
    <col min="515" max="515" width="0" style="9" hidden="1" customWidth="1"/>
    <col min="516" max="516" width="27.5546875" style="9" customWidth="1"/>
    <col min="517" max="517" width="20" style="9" customWidth="1"/>
    <col min="518" max="518" width="18.33203125" style="9" customWidth="1"/>
    <col min="519" max="519" width="20.109375" style="9" customWidth="1"/>
    <col min="520" max="520" width="10.6640625" style="9" customWidth="1"/>
    <col min="521" max="521" width="14.44140625" style="9" bestFit="1" customWidth="1"/>
    <col min="522" max="522" width="10.6640625" style="9" customWidth="1"/>
    <col min="523" max="523" width="12.6640625" style="9" bestFit="1" customWidth="1"/>
    <col min="524" max="526" width="8.44140625" style="9" customWidth="1"/>
    <col min="527" max="529" width="13" style="9" customWidth="1"/>
    <col min="530" max="533" width="8.88671875" style="9"/>
    <col min="534" max="534" width="8.6640625" style="9" customWidth="1"/>
    <col min="535" max="768" width="8.88671875" style="9"/>
    <col min="769" max="769" width="2.6640625" style="9" customWidth="1"/>
    <col min="770" max="770" width="114.44140625" style="9" customWidth="1"/>
    <col min="771" max="771" width="0" style="9" hidden="1" customWidth="1"/>
    <col min="772" max="772" width="27.5546875" style="9" customWidth="1"/>
    <col min="773" max="773" width="20" style="9" customWidth="1"/>
    <col min="774" max="774" width="18.33203125" style="9" customWidth="1"/>
    <col min="775" max="775" width="20.109375" style="9" customWidth="1"/>
    <col min="776" max="776" width="10.6640625" style="9" customWidth="1"/>
    <col min="777" max="777" width="14.44140625" style="9" bestFit="1" customWidth="1"/>
    <col min="778" max="778" width="10.6640625" style="9" customWidth="1"/>
    <col min="779" max="779" width="12.6640625" style="9" bestFit="1" customWidth="1"/>
    <col min="780" max="782" width="8.44140625" style="9" customWidth="1"/>
    <col min="783" max="785" width="13" style="9" customWidth="1"/>
    <col min="786" max="789" width="8.88671875" style="9"/>
    <col min="790" max="790" width="8.6640625" style="9" customWidth="1"/>
    <col min="791" max="1024" width="8.88671875" style="9"/>
    <col min="1025" max="1025" width="2.6640625" style="9" customWidth="1"/>
    <col min="1026" max="1026" width="114.44140625" style="9" customWidth="1"/>
    <col min="1027" max="1027" width="0" style="9" hidden="1" customWidth="1"/>
    <col min="1028" max="1028" width="27.5546875" style="9" customWidth="1"/>
    <col min="1029" max="1029" width="20" style="9" customWidth="1"/>
    <col min="1030" max="1030" width="18.33203125" style="9" customWidth="1"/>
    <col min="1031" max="1031" width="20.109375" style="9" customWidth="1"/>
    <col min="1032" max="1032" width="10.6640625" style="9" customWidth="1"/>
    <col min="1033" max="1033" width="14.44140625" style="9" bestFit="1" customWidth="1"/>
    <col min="1034" max="1034" width="10.6640625" style="9" customWidth="1"/>
    <col min="1035" max="1035" width="12.6640625" style="9" bestFit="1" customWidth="1"/>
    <col min="1036" max="1038" width="8.44140625" style="9" customWidth="1"/>
    <col min="1039" max="1041" width="13" style="9" customWidth="1"/>
    <col min="1042" max="1045" width="8.88671875" style="9"/>
    <col min="1046" max="1046" width="8.6640625" style="9" customWidth="1"/>
    <col min="1047" max="1280" width="8.88671875" style="9"/>
    <col min="1281" max="1281" width="2.6640625" style="9" customWidth="1"/>
    <col min="1282" max="1282" width="114.44140625" style="9" customWidth="1"/>
    <col min="1283" max="1283" width="0" style="9" hidden="1" customWidth="1"/>
    <col min="1284" max="1284" width="27.5546875" style="9" customWidth="1"/>
    <col min="1285" max="1285" width="20" style="9" customWidth="1"/>
    <col min="1286" max="1286" width="18.33203125" style="9" customWidth="1"/>
    <col min="1287" max="1287" width="20.109375" style="9" customWidth="1"/>
    <col min="1288" max="1288" width="10.6640625" style="9" customWidth="1"/>
    <col min="1289" max="1289" width="14.44140625" style="9" bestFit="1" customWidth="1"/>
    <col min="1290" max="1290" width="10.6640625" style="9" customWidth="1"/>
    <col min="1291" max="1291" width="12.6640625" style="9" bestFit="1" customWidth="1"/>
    <col min="1292" max="1294" width="8.44140625" style="9" customWidth="1"/>
    <col min="1295" max="1297" width="13" style="9" customWidth="1"/>
    <col min="1298" max="1301" width="8.88671875" style="9"/>
    <col min="1302" max="1302" width="8.6640625" style="9" customWidth="1"/>
    <col min="1303" max="1536" width="8.88671875" style="9"/>
    <col min="1537" max="1537" width="2.6640625" style="9" customWidth="1"/>
    <col min="1538" max="1538" width="114.44140625" style="9" customWidth="1"/>
    <col min="1539" max="1539" width="0" style="9" hidden="1" customWidth="1"/>
    <col min="1540" max="1540" width="27.5546875" style="9" customWidth="1"/>
    <col min="1541" max="1541" width="20" style="9" customWidth="1"/>
    <col min="1542" max="1542" width="18.33203125" style="9" customWidth="1"/>
    <col min="1543" max="1543" width="20.109375" style="9" customWidth="1"/>
    <col min="1544" max="1544" width="10.6640625" style="9" customWidth="1"/>
    <col min="1545" max="1545" width="14.44140625" style="9" bestFit="1" customWidth="1"/>
    <col min="1546" max="1546" width="10.6640625" style="9" customWidth="1"/>
    <col min="1547" max="1547" width="12.6640625" style="9" bestFit="1" customWidth="1"/>
    <col min="1548" max="1550" width="8.44140625" style="9" customWidth="1"/>
    <col min="1551" max="1553" width="13" style="9" customWidth="1"/>
    <col min="1554" max="1557" width="8.88671875" style="9"/>
    <col min="1558" max="1558" width="8.6640625" style="9" customWidth="1"/>
    <col min="1559" max="1792" width="8.88671875" style="9"/>
    <col min="1793" max="1793" width="2.6640625" style="9" customWidth="1"/>
    <col min="1794" max="1794" width="114.44140625" style="9" customWidth="1"/>
    <col min="1795" max="1795" width="0" style="9" hidden="1" customWidth="1"/>
    <col min="1796" max="1796" width="27.5546875" style="9" customWidth="1"/>
    <col min="1797" max="1797" width="20" style="9" customWidth="1"/>
    <col min="1798" max="1798" width="18.33203125" style="9" customWidth="1"/>
    <col min="1799" max="1799" width="20.109375" style="9" customWidth="1"/>
    <col min="1800" max="1800" width="10.6640625" style="9" customWidth="1"/>
    <col min="1801" max="1801" width="14.44140625" style="9" bestFit="1" customWidth="1"/>
    <col min="1802" max="1802" width="10.6640625" style="9" customWidth="1"/>
    <col min="1803" max="1803" width="12.6640625" style="9" bestFit="1" customWidth="1"/>
    <col min="1804" max="1806" width="8.44140625" style="9" customWidth="1"/>
    <col min="1807" max="1809" width="13" style="9" customWidth="1"/>
    <col min="1810" max="1813" width="8.88671875" style="9"/>
    <col min="1814" max="1814" width="8.6640625" style="9" customWidth="1"/>
    <col min="1815" max="2048" width="8.88671875" style="9"/>
    <col min="2049" max="2049" width="2.6640625" style="9" customWidth="1"/>
    <col min="2050" max="2050" width="114.44140625" style="9" customWidth="1"/>
    <col min="2051" max="2051" width="0" style="9" hidden="1" customWidth="1"/>
    <col min="2052" max="2052" width="27.5546875" style="9" customWidth="1"/>
    <col min="2053" max="2053" width="20" style="9" customWidth="1"/>
    <col min="2054" max="2054" width="18.33203125" style="9" customWidth="1"/>
    <col min="2055" max="2055" width="20.109375" style="9" customWidth="1"/>
    <col min="2056" max="2056" width="10.6640625" style="9" customWidth="1"/>
    <col min="2057" max="2057" width="14.44140625" style="9" bestFit="1" customWidth="1"/>
    <col min="2058" max="2058" width="10.6640625" style="9" customWidth="1"/>
    <col min="2059" max="2059" width="12.6640625" style="9" bestFit="1" customWidth="1"/>
    <col min="2060" max="2062" width="8.44140625" style="9" customWidth="1"/>
    <col min="2063" max="2065" width="13" style="9" customWidth="1"/>
    <col min="2066" max="2069" width="8.88671875" style="9"/>
    <col min="2070" max="2070" width="8.6640625" style="9" customWidth="1"/>
    <col min="2071" max="2304" width="8.88671875" style="9"/>
    <col min="2305" max="2305" width="2.6640625" style="9" customWidth="1"/>
    <col min="2306" max="2306" width="114.44140625" style="9" customWidth="1"/>
    <col min="2307" max="2307" width="0" style="9" hidden="1" customWidth="1"/>
    <col min="2308" max="2308" width="27.5546875" style="9" customWidth="1"/>
    <col min="2309" max="2309" width="20" style="9" customWidth="1"/>
    <col min="2310" max="2310" width="18.33203125" style="9" customWidth="1"/>
    <col min="2311" max="2311" width="20.109375" style="9" customWidth="1"/>
    <col min="2312" max="2312" width="10.6640625" style="9" customWidth="1"/>
    <col min="2313" max="2313" width="14.44140625" style="9" bestFit="1" customWidth="1"/>
    <col min="2314" max="2314" width="10.6640625" style="9" customWidth="1"/>
    <col min="2315" max="2315" width="12.6640625" style="9" bestFit="1" customWidth="1"/>
    <col min="2316" max="2318" width="8.44140625" style="9" customWidth="1"/>
    <col min="2319" max="2321" width="13" style="9" customWidth="1"/>
    <col min="2322" max="2325" width="8.88671875" style="9"/>
    <col min="2326" max="2326" width="8.6640625" style="9" customWidth="1"/>
    <col min="2327" max="2560" width="8.88671875" style="9"/>
    <col min="2561" max="2561" width="2.6640625" style="9" customWidth="1"/>
    <col min="2562" max="2562" width="114.44140625" style="9" customWidth="1"/>
    <col min="2563" max="2563" width="0" style="9" hidden="1" customWidth="1"/>
    <col min="2564" max="2564" width="27.5546875" style="9" customWidth="1"/>
    <col min="2565" max="2565" width="20" style="9" customWidth="1"/>
    <col min="2566" max="2566" width="18.33203125" style="9" customWidth="1"/>
    <col min="2567" max="2567" width="20.109375" style="9" customWidth="1"/>
    <col min="2568" max="2568" width="10.6640625" style="9" customWidth="1"/>
    <col min="2569" max="2569" width="14.44140625" style="9" bestFit="1" customWidth="1"/>
    <col min="2570" max="2570" width="10.6640625" style="9" customWidth="1"/>
    <col min="2571" max="2571" width="12.6640625" style="9" bestFit="1" customWidth="1"/>
    <col min="2572" max="2574" width="8.44140625" style="9" customWidth="1"/>
    <col min="2575" max="2577" width="13" style="9" customWidth="1"/>
    <col min="2578" max="2581" width="8.88671875" style="9"/>
    <col min="2582" max="2582" width="8.6640625" style="9" customWidth="1"/>
    <col min="2583" max="2816" width="8.88671875" style="9"/>
    <col min="2817" max="2817" width="2.6640625" style="9" customWidth="1"/>
    <col min="2818" max="2818" width="114.44140625" style="9" customWidth="1"/>
    <col min="2819" max="2819" width="0" style="9" hidden="1" customWidth="1"/>
    <col min="2820" max="2820" width="27.5546875" style="9" customWidth="1"/>
    <col min="2821" max="2821" width="20" style="9" customWidth="1"/>
    <col min="2822" max="2822" width="18.33203125" style="9" customWidth="1"/>
    <col min="2823" max="2823" width="20.109375" style="9" customWidth="1"/>
    <col min="2824" max="2824" width="10.6640625" style="9" customWidth="1"/>
    <col min="2825" max="2825" width="14.44140625" style="9" bestFit="1" customWidth="1"/>
    <col min="2826" max="2826" width="10.6640625" style="9" customWidth="1"/>
    <col min="2827" max="2827" width="12.6640625" style="9" bestFit="1" customWidth="1"/>
    <col min="2828" max="2830" width="8.44140625" style="9" customWidth="1"/>
    <col min="2831" max="2833" width="13" style="9" customWidth="1"/>
    <col min="2834" max="2837" width="8.88671875" style="9"/>
    <col min="2838" max="2838" width="8.6640625" style="9" customWidth="1"/>
    <col min="2839" max="3072" width="8.88671875" style="9"/>
    <col min="3073" max="3073" width="2.6640625" style="9" customWidth="1"/>
    <col min="3074" max="3074" width="114.44140625" style="9" customWidth="1"/>
    <col min="3075" max="3075" width="0" style="9" hidden="1" customWidth="1"/>
    <col min="3076" max="3076" width="27.5546875" style="9" customWidth="1"/>
    <col min="3077" max="3077" width="20" style="9" customWidth="1"/>
    <col min="3078" max="3078" width="18.33203125" style="9" customWidth="1"/>
    <col min="3079" max="3079" width="20.109375" style="9" customWidth="1"/>
    <col min="3080" max="3080" width="10.6640625" style="9" customWidth="1"/>
    <col min="3081" max="3081" width="14.44140625" style="9" bestFit="1" customWidth="1"/>
    <col min="3082" max="3082" width="10.6640625" style="9" customWidth="1"/>
    <col min="3083" max="3083" width="12.6640625" style="9" bestFit="1" customWidth="1"/>
    <col min="3084" max="3086" width="8.44140625" style="9" customWidth="1"/>
    <col min="3087" max="3089" width="13" style="9" customWidth="1"/>
    <col min="3090" max="3093" width="8.88671875" style="9"/>
    <col min="3094" max="3094" width="8.6640625" style="9" customWidth="1"/>
    <col min="3095" max="3328" width="8.88671875" style="9"/>
    <col min="3329" max="3329" width="2.6640625" style="9" customWidth="1"/>
    <col min="3330" max="3330" width="114.44140625" style="9" customWidth="1"/>
    <col min="3331" max="3331" width="0" style="9" hidden="1" customWidth="1"/>
    <col min="3332" max="3332" width="27.5546875" style="9" customWidth="1"/>
    <col min="3333" max="3333" width="20" style="9" customWidth="1"/>
    <col min="3334" max="3334" width="18.33203125" style="9" customWidth="1"/>
    <col min="3335" max="3335" width="20.109375" style="9" customWidth="1"/>
    <col min="3336" max="3336" width="10.6640625" style="9" customWidth="1"/>
    <col min="3337" max="3337" width="14.44140625" style="9" bestFit="1" customWidth="1"/>
    <col min="3338" max="3338" width="10.6640625" style="9" customWidth="1"/>
    <col min="3339" max="3339" width="12.6640625" style="9" bestFit="1" customWidth="1"/>
    <col min="3340" max="3342" width="8.44140625" style="9" customWidth="1"/>
    <col min="3343" max="3345" width="13" style="9" customWidth="1"/>
    <col min="3346" max="3349" width="8.88671875" style="9"/>
    <col min="3350" max="3350" width="8.6640625" style="9" customWidth="1"/>
    <col min="3351" max="3584" width="8.88671875" style="9"/>
    <col min="3585" max="3585" width="2.6640625" style="9" customWidth="1"/>
    <col min="3586" max="3586" width="114.44140625" style="9" customWidth="1"/>
    <col min="3587" max="3587" width="0" style="9" hidden="1" customWidth="1"/>
    <col min="3588" max="3588" width="27.5546875" style="9" customWidth="1"/>
    <col min="3589" max="3589" width="20" style="9" customWidth="1"/>
    <col min="3590" max="3590" width="18.33203125" style="9" customWidth="1"/>
    <col min="3591" max="3591" width="20.109375" style="9" customWidth="1"/>
    <col min="3592" max="3592" width="10.6640625" style="9" customWidth="1"/>
    <col min="3593" max="3593" width="14.44140625" style="9" bestFit="1" customWidth="1"/>
    <col min="3594" max="3594" width="10.6640625" style="9" customWidth="1"/>
    <col min="3595" max="3595" width="12.6640625" style="9" bestFit="1" customWidth="1"/>
    <col min="3596" max="3598" width="8.44140625" style="9" customWidth="1"/>
    <col min="3599" max="3601" width="13" style="9" customWidth="1"/>
    <col min="3602" max="3605" width="8.88671875" style="9"/>
    <col min="3606" max="3606" width="8.6640625" style="9" customWidth="1"/>
    <col min="3607" max="3840" width="8.88671875" style="9"/>
    <col min="3841" max="3841" width="2.6640625" style="9" customWidth="1"/>
    <col min="3842" max="3842" width="114.44140625" style="9" customWidth="1"/>
    <col min="3843" max="3843" width="0" style="9" hidden="1" customWidth="1"/>
    <col min="3844" max="3844" width="27.5546875" style="9" customWidth="1"/>
    <col min="3845" max="3845" width="20" style="9" customWidth="1"/>
    <col min="3846" max="3846" width="18.33203125" style="9" customWidth="1"/>
    <col min="3847" max="3847" width="20.109375" style="9" customWidth="1"/>
    <col min="3848" max="3848" width="10.6640625" style="9" customWidth="1"/>
    <col min="3849" max="3849" width="14.44140625" style="9" bestFit="1" customWidth="1"/>
    <col min="3850" max="3850" width="10.6640625" style="9" customWidth="1"/>
    <col min="3851" max="3851" width="12.6640625" style="9" bestFit="1" customWidth="1"/>
    <col min="3852" max="3854" width="8.44140625" style="9" customWidth="1"/>
    <col min="3855" max="3857" width="13" style="9" customWidth="1"/>
    <col min="3858" max="3861" width="8.88671875" style="9"/>
    <col min="3862" max="3862" width="8.6640625" style="9" customWidth="1"/>
    <col min="3863" max="4096" width="8.88671875" style="9"/>
    <col min="4097" max="4097" width="2.6640625" style="9" customWidth="1"/>
    <col min="4098" max="4098" width="114.44140625" style="9" customWidth="1"/>
    <col min="4099" max="4099" width="0" style="9" hidden="1" customWidth="1"/>
    <col min="4100" max="4100" width="27.5546875" style="9" customWidth="1"/>
    <col min="4101" max="4101" width="20" style="9" customWidth="1"/>
    <col min="4102" max="4102" width="18.33203125" style="9" customWidth="1"/>
    <col min="4103" max="4103" width="20.109375" style="9" customWidth="1"/>
    <col min="4104" max="4104" width="10.6640625" style="9" customWidth="1"/>
    <col min="4105" max="4105" width="14.44140625" style="9" bestFit="1" customWidth="1"/>
    <col min="4106" max="4106" width="10.6640625" style="9" customWidth="1"/>
    <col min="4107" max="4107" width="12.6640625" style="9" bestFit="1" customWidth="1"/>
    <col min="4108" max="4110" width="8.44140625" style="9" customWidth="1"/>
    <col min="4111" max="4113" width="13" style="9" customWidth="1"/>
    <col min="4114" max="4117" width="8.88671875" style="9"/>
    <col min="4118" max="4118" width="8.6640625" style="9" customWidth="1"/>
    <col min="4119" max="4352" width="8.88671875" style="9"/>
    <col min="4353" max="4353" width="2.6640625" style="9" customWidth="1"/>
    <col min="4354" max="4354" width="114.44140625" style="9" customWidth="1"/>
    <col min="4355" max="4355" width="0" style="9" hidden="1" customWidth="1"/>
    <col min="4356" max="4356" width="27.5546875" style="9" customWidth="1"/>
    <col min="4357" max="4357" width="20" style="9" customWidth="1"/>
    <col min="4358" max="4358" width="18.33203125" style="9" customWidth="1"/>
    <col min="4359" max="4359" width="20.109375" style="9" customWidth="1"/>
    <col min="4360" max="4360" width="10.6640625" style="9" customWidth="1"/>
    <col min="4361" max="4361" width="14.44140625" style="9" bestFit="1" customWidth="1"/>
    <col min="4362" max="4362" width="10.6640625" style="9" customWidth="1"/>
    <col min="4363" max="4363" width="12.6640625" style="9" bestFit="1" customWidth="1"/>
    <col min="4364" max="4366" width="8.44140625" style="9" customWidth="1"/>
    <col min="4367" max="4369" width="13" style="9" customWidth="1"/>
    <col min="4370" max="4373" width="8.88671875" style="9"/>
    <col min="4374" max="4374" width="8.6640625" style="9" customWidth="1"/>
    <col min="4375" max="4608" width="8.88671875" style="9"/>
    <col min="4609" max="4609" width="2.6640625" style="9" customWidth="1"/>
    <col min="4610" max="4610" width="114.44140625" style="9" customWidth="1"/>
    <col min="4611" max="4611" width="0" style="9" hidden="1" customWidth="1"/>
    <col min="4612" max="4612" width="27.5546875" style="9" customWidth="1"/>
    <col min="4613" max="4613" width="20" style="9" customWidth="1"/>
    <col min="4614" max="4614" width="18.33203125" style="9" customWidth="1"/>
    <col min="4615" max="4615" width="20.109375" style="9" customWidth="1"/>
    <col min="4616" max="4616" width="10.6640625" style="9" customWidth="1"/>
    <col min="4617" max="4617" width="14.44140625" style="9" bestFit="1" customWidth="1"/>
    <col min="4618" max="4618" width="10.6640625" style="9" customWidth="1"/>
    <col min="4619" max="4619" width="12.6640625" style="9" bestFit="1" customWidth="1"/>
    <col min="4620" max="4622" width="8.44140625" style="9" customWidth="1"/>
    <col min="4623" max="4625" width="13" style="9" customWidth="1"/>
    <col min="4626" max="4629" width="8.88671875" style="9"/>
    <col min="4630" max="4630" width="8.6640625" style="9" customWidth="1"/>
    <col min="4631" max="4864" width="8.88671875" style="9"/>
    <col min="4865" max="4865" width="2.6640625" style="9" customWidth="1"/>
    <col min="4866" max="4866" width="114.44140625" style="9" customWidth="1"/>
    <col min="4867" max="4867" width="0" style="9" hidden="1" customWidth="1"/>
    <col min="4868" max="4868" width="27.5546875" style="9" customWidth="1"/>
    <col min="4869" max="4869" width="20" style="9" customWidth="1"/>
    <col min="4870" max="4870" width="18.33203125" style="9" customWidth="1"/>
    <col min="4871" max="4871" width="20.109375" style="9" customWidth="1"/>
    <col min="4872" max="4872" width="10.6640625" style="9" customWidth="1"/>
    <col min="4873" max="4873" width="14.44140625" style="9" bestFit="1" customWidth="1"/>
    <col min="4874" max="4874" width="10.6640625" style="9" customWidth="1"/>
    <col min="4875" max="4875" width="12.6640625" style="9" bestFit="1" customWidth="1"/>
    <col min="4876" max="4878" width="8.44140625" style="9" customWidth="1"/>
    <col min="4879" max="4881" width="13" style="9" customWidth="1"/>
    <col min="4882" max="4885" width="8.88671875" style="9"/>
    <col min="4886" max="4886" width="8.6640625" style="9" customWidth="1"/>
    <col min="4887" max="5120" width="8.88671875" style="9"/>
    <col min="5121" max="5121" width="2.6640625" style="9" customWidth="1"/>
    <col min="5122" max="5122" width="114.44140625" style="9" customWidth="1"/>
    <col min="5123" max="5123" width="0" style="9" hidden="1" customWidth="1"/>
    <col min="5124" max="5124" width="27.5546875" style="9" customWidth="1"/>
    <col min="5125" max="5125" width="20" style="9" customWidth="1"/>
    <col min="5126" max="5126" width="18.33203125" style="9" customWidth="1"/>
    <col min="5127" max="5127" width="20.109375" style="9" customWidth="1"/>
    <col min="5128" max="5128" width="10.6640625" style="9" customWidth="1"/>
    <col min="5129" max="5129" width="14.44140625" style="9" bestFit="1" customWidth="1"/>
    <col min="5130" max="5130" width="10.6640625" style="9" customWidth="1"/>
    <col min="5131" max="5131" width="12.6640625" style="9" bestFit="1" customWidth="1"/>
    <col min="5132" max="5134" width="8.44140625" style="9" customWidth="1"/>
    <col min="5135" max="5137" width="13" style="9" customWidth="1"/>
    <col min="5138" max="5141" width="8.88671875" style="9"/>
    <col min="5142" max="5142" width="8.6640625" style="9" customWidth="1"/>
    <col min="5143" max="5376" width="8.88671875" style="9"/>
    <col min="5377" max="5377" width="2.6640625" style="9" customWidth="1"/>
    <col min="5378" max="5378" width="114.44140625" style="9" customWidth="1"/>
    <col min="5379" max="5379" width="0" style="9" hidden="1" customWidth="1"/>
    <col min="5380" max="5380" width="27.5546875" style="9" customWidth="1"/>
    <col min="5381" max="5381" width="20" style="9" customWidth="1"/>
    <col min="5382" max="5382" width="18.33203125" style="9" customWidth="1"/>
    <col min="5383" max="5383" width="20.109375" style="9" customWidth="1"/>
    <col min="5384" max="5384" width="10.6640625" style="9" customWidth="1"/>
    <col min="5385" max="5385" width="14.44140625" style="9" bestFit="1" customWidth="1"/>
    <col min="5386" max="5386" width="10.6640625" style="9" customWidth="1"/>
    <col min="5387" max="5387" width="12.6640625" style="9" bestFit="1" customWidth="1"/>
    <col min="5388" max="5390" width="8.44140625" style="9" customWidth="1"/>
    <col min="5391" max="5393" width="13" style="9" customWidth="1"/>
    <col min="5394" max="5397" width="8.88671875" style="9"/>
    <col min="5398" max="5398" width="8.6640625" style="9" customWidth="1"/>
    <col min="5399" max="5632" width="8.88671875" style="9"/>
    <col min="5633" max="5633" width="2.6640625" style="9" customWidth="1"/>
    <col min="5634" max="5634" width="114.44140625" style="9" customWidth="1"/>
    <col min="5635" max="5635" width="0" style="9" hidden="1" customWidth="1"/>
    <col min="5636" max="5636" width="27.5546875" style="9" customWidth="1"/>
    <col min="5637" max="5637" width="20" style="9" customWidth="1"/>
    <col min="5638" max="5638" width="18.33203125" style="9" customWidth="1"/>
    <col min="5639" max="5639" width="20.109375" style="9" customWidth="1"/>
    <col min="5640" max="5640" width="10.6640625" style="9" customWidth="1"/>
    <col min="5641" max="5641" width="14.44140625" style="9" bestFit="1" customWidth="1"/>
    <col min="5642" max="5642" width="10.6640625" style="9" customWidth="1"/>
    <col min="5643" max="5643" width="12.6640625" style="9" bestFit="1" customWidth="1"/>
    <col min="5644" max="5646" width="8.44140625" style="9" customWidth="1"/>
    <col min="5647" max="5649" width="13" style="9" customWidth="1"/>
    <col min="5650" max="5653" width="8.88671875" style="9"/>
    <col min="5654" max="5654" width="8.6640625" style="9" customWidth="1"/>
    <col min="5655" max="5888" width="8.88671875" style="9"/>
    <col min="5889" max="5889" width="2.6640625" style="9" customWidth="1"/>
    <col min="5890" max="5890" width="114.44140625" style="9" customWidth="1"/>
    <col min="5891" max="5891" width="0" style="9" hidden="1" customWidth="1"/>
    <col min="5892" max="5892" width="27.5546875" style="9" customWidth="1"/>
    <col min="5893" max="5893" width="20" style="9" customWidth="1"/>
    <col min="5894" max="5894" width="18.33203125" style="9" customWidth="1"/>
    <col min="5895" max="5895" width="20.109375" style="9" customWidth="1"/>
    <col min="5896" max="5896" width="10.6640625" style="9" customWidth="1"/>
    <col min="5897" max="5897" width="14.44140625" style="9" bestFit="1" customWidth="1"/>
    <col min="5898" max="5898" width="10.6640625" style="9" customWidth="1"/>
    <col min="5899" max="5899" width="12.6640625" style="9" bestFit="1" customWidth="1"/>
    <col min="5900" max="5902" width="8.44140625" style="9" customWidth="1"/>
    <col min="5903" max="5905" width="13" style="9" customWidth="1"/>
    <col min="5906" max="5909" width="8.88671875" style="9"/>
    <col min="5910" max="5910" width="8.6640625" style="9" customWidth="1"/>
    <col min="5911" max="6144" width="8.88671875" style="9"/>
    <col min="6145" max="6145" width="2.6640625" style="9" customWidth="1"/>
    <col min="6146" max="6146" width="114.44140625" style="9" customWidth="1"/>
    <col min="6147" max="6147" width="0" style="9" hidden="1" customWidth="1"/>
    <col min="6148" max="6148" width="27.5546875" style="9" customWidth="1"/>
    <col min="6149" max="6149" width="20" style="9" customWidth="1"/>
    <col min="6150" max="6150" width="18.33203125" style="9" customWidth="1"/>
    <col min="6151" max="6151" width="20.109375" style="9" customWidth="1"/>
    <col min="6152" max="6152" width="10.6640625" style="9" customWidth="1"/>
    <col min="6153" max="6153" width="14.44140625" style="9" bestFit="1" customWidth="1"/>
    <col min="6154" max="6154" width="10.6640625" style="9" customWidth="1"/>
    <col min="6155" max="6155" width="12.6640625" style="9" bestFit="1" customWidth="1"/>
    <col min="6156" max="6158" width="8.44140625" style="9" customWidth="1"/>
    <col min="6159" max="6161" width="13" style="9" customWidth="1"/>
    <col min="6162" max="6165" width="8.88671875" style="9"/>
    <col min="6166" max="6166" width="8.6640625" style="9" customWidth="1"/>
    <col min="6167" max="6400" width="8.88671875" style="9"/>
    <col min="6401" max="6401" width="2.6640625" style="9" customWidth="1"/>
    <col min="6402" max="6402" width="114.44140625" style="9" customWidth="1"/>
    <col min="6403" max="6403" width="0" style="9" hidden="1" customWidth="1"/>
    <col min="6404" max="6404" width="27.5546875" style="9" customWidth="1"/>
    <col min="6405" max="6405" width="20" style="9" customWidth="1"/>
    <col min="6406" max="6406" width="18.33203125" style="9" customWidth="1"/>
    <col min="6407" max="6407" width="20.109375" style="9" customWidth="1"/>
    <col min="6408" max="6408" width="10.6640625" style="9" customWidth="1"/>
    <col min="6409" max="6409" width="14.44140625" style="9" bestFit="1" customWidth="1"/>
    <col min="6410" max="6410" width="10.6640625" style="9" customWidth="1"/>
    <col min="6411" max="6411" width="12.6640625" style="9" bestFit="1" customWidth="1"/>
    <col min="6412" max="6414" width="8.44140625" style="9" customWidth="1"/>
    <col min="6415" max="6417" width="13" style="9" customWidth="1"/>
    <col min="6418" max="6421" width="8.88671875" style="9"/>
    <col min="6422" max="6422" width="8.6640625" style="9" customWidth="1"/>
    <col min="6423" max="6656" width="8.88671875" style="9"/>
    <col min="6657" max="6657" width="2.6640625" style="9" customWidth="1"/>
    <col min="6658" max="6658" width="114.44140625" style="9" customWidth="1"/>
    <col min="6659" max="6659" width="0" style="9" hidden="1" customWidth="1"/>
    <col min="6660" max="6660" width="27.5546875" style="9" customWidth="1"/>
    <col min="6661" max="6661" width="20" style="9" customWidth="1"/>
    <col min="6662" max="6662" width="18.33203125" style="9" customWidth="1"/>
    <col min="6663" max="6663" width="20.109375" style="9" customWidth="1"/>
    <col min="6664" max="6664" width="10.6640625" style="9" customWidth="1"/>
    <col min="6665" max="6665" width="14.44140625" style="9" bestFit="1" customWidth="1"/>
    <col min="6666" max="6666" width="10.6640625" style="9" customWidth="1"/>
    <col min="6667" max="6667" width="12.6640625" style="9" bestFit="1" customWidth="1"/>
    <col min="6668" max="6670" width="8.44140625" style="9" customWidth="1"/>
    <col min="6671" max="6673" width="13" style="9" customWidth="1"/>
    <col min="6674" max="6677" width="8.88671875" style="9"/>
    <col min="6678" max="6678" width="8.6640625" style="9" customWidth="1"/>
    <col min="6679" max="6912" width="8.88671875" style="9"/>
    <col min="6913" max="6913" width="2.6640625" style="9" customWidth="1"/>
    <col min="6914" max="6914" width="114.44140625" style="9" customWidth="1"/>
    <col min="6915" max="6915" width="0" style="9" hidden="1" customWidth="1"/>
    <col min="6916" max="6916" width="27.5546875" style="9" customWidth="1"/>
    <col min="6917" max="6917" width="20" style="9" customWidth="1"/>
    <col min="6918" max="6918" width="18.33203125" style="9" customWidth="1"/>
    <col min="6919" max="6919" width="20.109375" style="9" customWidth="1"/>
    <col min="6920" max="6920" width="10.6640625" style="9" customWidth="1"/>
    <col min="6921" max="6921" width="14.44140625" style="9" bestFit="1" customWidth="1"/>
    <col min="6922" max="6922" width="10.6640625" style="9" customWidth="1"/>
    <col min="6923" max="6923" width="12.6640625" style="9" bestFit="1" customWidth="1"/>
    <col min="6924" max="6926" width="8.44140625" style="9" customWidth="1"/>
    <col min="6927" max="6929" width="13" style="9" customWidth="1"/>
    <col min="6930" max="6933" width="8.88671875" style="9"/>
    <col min="6934" max="6934" width="8.6640625" style="9" customWidth="1"/>
    <col min="6935" max="7168" width="8.88671875" style="9"/>
    <col min="7169" max="7169" width="2.6640625" style="9" customWidth="1"/>
    <col min="7170" max="7170" width="114.44140625" style="9" customWidth="1"/>
    <col min="7171" max="7171" width="0" style="9" hidden="1" customWidth="1"/>
    <col min="7172" max="7172" width="27.5546875" style="9" customWidth="1"/>
    <col min="7173" max="7173" width="20" style="9" customWidth="1"/>
    <col min="7174" max="7174" width="18.33203125" style="9" customWidth="1"/>
    <col min="7175" max="7175" width="20.109375" style="9" customWidth="1"/>
    <col min="7176" max="7176" width="10.6640625" style="9" customWidth="1"/>
    <col min="7177" max="7177" width="14.44140625" style="9" bestFit="1" customWidth="1"/>
    <col min="7178" max="7178" width="10.6640625" style="9" customWidth="1"/>
    <col min="7179" max="7179" width="12.6640625" style="9" bestFit="1" customWidth="1"/>
    <col min="7180" max="7182" width="8.44140625" style="9" customWidth="1"/>
    <col min="7183" max="7185" width="13" style="9" customWidth="1"/>
    <col min="7186" max="7189" width="8.88671875" style="9"/>
    <col min="7190" max="7190" width="8.6640625" style="9" customWidth="1"/>
    <col min="7191" max="7424" width="8.88671875" style="9"/>
    <col min="7425" max="7425" width="2.6640625" style="9" customWidth="1"/>
    <col min="7426" max="7426" width="114.44140625" style="9" customWidth="1"/>
    <col min="7427" max="7427" width="0" style="9" hidden="1" customWidth="1"/>
    <col min="7428" max="7428" width="27.5546875" style="9" customWidth="1"/>
    <col min="7429" max="7429" width="20" style="9" customWidth="1"/>
    <col min="7430" max="7430" width="18.33203125" style="9" customWidth="1"/>
    <col min="7431" max="7431" width="20.109375" style="9" customWidth="1"/>
    <col min="7432" max="7432" width="10.6640625" style="9" customWidth="1"/>
    <col min="7433" max="7433" width="14.44140625" style="9" bestFit="1" customWidth="1"/>
    <col min="7434" max="7434" width="10.6640625" style="9" customWidth="1"/>
    <col min="7435" max="7435" width="12.6640625" style="9" bestFit="1" customWidth="1"/>
    <col min="7436" max="7438" width="8.44140625" style="9" customWidth="1"/>
    <col min="7439" max="7441" width="13" style="9" customWidth="1"/>
    <col min="7442" max="7445" width="8.88671875" style="9"/>
    <col min="7446" max="7446" width="8.6640625" style="9" customWidth="1"/>
    <col min="7447" max="7680" width="8.88671875" style="9"/>
    <col min="7681" max="7681" width="2.6640625" style="9" customWidth="1"/>
    <col min="7682" max="7682" width="114.44140625" style="9" customWidth="1"/>
    <col min="7683" max="7683" width="0" style="9" hidden="1" customWidth="1"/>
    <col min="7684" max="7684" width="27.5546875" style="9" customWidth="1"/>
    <col min="7685" max="7685" width="20" style="9" customWidth="1"/>
    <col min="7686" max="7686" width="18.33203125" style="9" customWidth="1"/>
    <col min="7687" max="7687" width="20.109375" style="9" customWidth="1"/>
    <col min="7688" max="7688" width="10.6640625" style="9" customWidth="1"/>
    <col min="7689" max="7689" width="14.44140625" style="9" bestFit="1" customWidth="1"/>
    <col min="7690" max="7690" width="10.6640625" style="9" customWidth="1"/>
    <col min="7691" max="7691" width="12.6640625" style="9" bestFit="1" customWidth="1"/>
    <col min="7692" max="7694" width="8.44140625" style="9" customWidth="1"/>
    <col min="7695" max="7697" width="13" style="9" customWidth="1"/>
    <col min="7698" max="7701" width="8.88671875" style="9"/>
    <col min="7702" max="7702" width="8.6640625" style="9" customWidth="1"/>
    <col min="7703" max="7936" width="8.88671875" style="9"/>
    <col min="7937" max="7937" width="2.6640625" style="9" customWidth="1"/>
    <col min="7938" max="7938" width="114.44140625" style="9" customWidth="1"/>
    <col min="7939" max="7939" width="0" style="9" hidden="1" customWidth="1"/>
    <col min="7940" max="7940" width="27.5546875" style="9" customWidth="1"/>
    <col min="7941" max="7941" width="20" style="9" customWidth="1"/>
    <col min="7942" max="7942" width="18.33203125" style="9" customWidth="1"/>
    <col min="7943" max="7943" width="20.109375" style="9" customWidth="1"/>
    <col min="7944" max="7944" width="10.6640625" style="9" customWidth="1"/>
    <col min="7945" max="7945" width="14.44140625" style="9" bestFit="1" customWidth="1"/>
    <col min="7946" max="7946" width="10.6640625" style="9" customWidth="1"/>
    <col min="7947" max="7947" width="12.6640625" style="9" bestFit="1" customWidth="1"/>
    <col min="7948" max="7950" width="8.44140625" style="9" customWidth="1"/>
    <col min="7951" max="7953" width="13" style="9" customWidth="1"/>
    <col min="7954" max="7957" width="8.88671875" style="9"/>
    <col min="7958" max="7958" width="8.6640625" style="9" customWidth="1"/>
    <col min="7959" max="8192" width="8.88671875" style="9"/>
    <col min="8193" max="8193" width="2.6640625" style="9" customWidth="1"/>
    <col min="8194" max="8194" width="114.44140625" style="9" customWidth="1"/>
    <col min="8195" max="8195" width="0" style="9" hidden="1" customWidth="1"/>
    <col min="8196" max="8196" width="27.5546875" style="9" customWidth="1"/>
    <col min="8197" max="8197" width="20" style="9" customWidth="1"/>
    <col min="8198" max="8198" width="18.33203125" style="9" customWidth="1"/>
    <col min="8199" max="8199" width="20.109375" style="9" customWidth="1"/>
    <col min="8200" max="8200" width="10.6640625" style="9" customWidth="1"/>
    <col min="8201" max="8201" width="14.44140625" style="9" bestFit="1" customWidth="1"/>
    <col min="8202" max="8202" width="10.6640625" style="9" customWidth="1"/>
    <col min="8203" max="8203" width="12.6640625" style="9" bestFit="1" customWidth="1"/>
    <col min="8204" max="8206" width="8.44140625" style="9" customWidth="1"/>
    <col min="8207" max="8209" width="13" style="9" customWidth="1"/>
    <col min="8210" max="8213" width="8.88671875" style="9"/>
    <col min="8214" max="8214" width="8.6640625" style="9" customWidth="1"/>
    <col min="8215" max="8448" width="8.88671875" style="9"/>
    <col min="8449" max="8449" width="2.6640625" style="9" customWidth="1"/>
    <col min="8450" max="8450" width="114.44140625" style="9" customWidth="1"/>
    <col min="8451" max="8451" width="0" style="9" hidden="1" customWidth="1"/>
    <col min="8452" max="8452" width="27.5546875" style="9" customWidth="1"/>
    <col min="8453" max="8453" width="20" style="9" customWidth="1"/>
    <col min="8454" max="8454" width="18.33203125" style="9" customWidth="1"/>
    <col min="8455" max="8455" width="20.109375" style="9" customWidth="1"/>
    <col min="8456" max="8456" width="10.6640625" style="9" customWidth="1"/>
    <col min="8457" max="8457" width="14.44140625" style="9" bestFit="1" customWidth="1"/>
    <col min="8458" max="8458" width="10.6640625" style="9" customWidth="1"/>
    <col min="8459" max="8459" width="12.6640625" style="9" bestFit="1" customWidth="1"/>
    <col min="8460" max="8462" width="8.44140625" style="9" customWidth="1"/>
    <col min="8463" max="8465" width="13" style="9" customWidth="1"/>
    <col min="8466" max="8469" width="8.88671875" style="9"/>
    <col min="8470" max="8470" width="8.6640625" style="9" customWidth="1"/>
    <col min="8471" max="8704" width="8.88671875" style="9"/>
    <col min="8705" max="8705" width="2.6640625" style="9" customWidth="1"/>
    <col min="8706" max="8706" width="114.44140625" style="9" customWidth="1"/>
    <col min="8707" max="8707" width="0" style="9" hidden="1" customWidth="1"/>
    <col min="8708" max="8708" width="27.5546875" style="9" customWidth="1"/>
    <col min="8709" max="8709" width="20" style="9" customWidth="1"/>
    <col min="8710" max="8710" width="18.33203125" style="9" customWidth="1"/>
    <col min="8711" max="8711" width="20.109375" style="9" customWidth="1"/>
    <col min="8712" max="8712" width="10.6640625" style="9" customWidth="1"/>
    <col min="8713" max="8713" width="14.44140625" style="9" bestFit="1" customWidth="1"/>
    <col min="8714" max="8714" width="10.6640625" style="9" customWidth="1"/>
    <col min="8715" max="8715" width="12.6640625" style="9" bestFit="1" customWidth="1"/>
    <col min="8716" max="8718" width="8.44140625" style="9" customWidth="1"/>
    <col min="8719" max="8721" width="13" style="9" customWidth="1"/>
    <col min="8722" max="8725" width="8.88671875" style="9"/>
    <col min="8726" max="8726" width="8.6640625" style="9" customWidth="1"/>
    <col min="8727" max="8960" width="8.88671875" style="9"/>
    <col min="8961" max="8961" width="2.6640625" style="9" customWidth="1"/>
    <col min="8962" max="8962" width="114.44140625" style="9" customWidth="1"/>
    <col min="8963" max="8963" width="0" style="9" hidden="1" customWidth="1"/>
    <col min="8964" max="8964" width="27.5546875" style="9" customWidth="1"/>
    <col min="8965" max="8965" width="20" style="9" customWidth="1"/>
    <col min="8966" max="8966" width="18.33203125" style="9" customWidth="1"/>
    <col min="8967" max="8967" width="20.109375" style="9" customWidth="1"/>
    <col min="8968" max="8968" width="10.6640625" style="9" customWidth="1"/>
    <col min="8969" max="8969" width="14.44140625" style="9" bestFit="1" customWidth="1"/>
    <col min="8970" max="8970" width="10.6640625" style="9" customWidth="1"/>
    <col min="8971" max="8971" width="12.6640625" style="9" bestFit="1" customWidth="1"/>
    <col min="8972" max="8974" width="8.44140625" style="9" customWidth="1"/>
    <col min="8975" max="8977" width="13" style="9" customWidth="1"/>
    <col min="8978" max="8981" width="8.88671875" style="9"/>
    <col min="8982" max="8982" width="8.6640625" style="9" customWidth="1"/>
    <col min="8983" max="9216" width="8.88671875" style="9"/>
    <col min="9217" max="9217" width="2.6640625" style="9" customWidth="1"/>
    <col min="9218" max="9218" width="114.44140625" style="9" customWidth="1"/>
    <col min="9219" max="9219" width="0" style="9" hidden="1" customWidth="1"/>
    <col min="9220" max="9220" width="27.5546875" style="9" customWidth="1"/>
    <col min="9221" max="9221" width="20" style="9" customWidth="1"/>
    <col min="9222" max="9222" width="18.33203125" style="9" customWidth="1"/>
    <col min="9223" max="9223" width="20.109375" style="9" customWidth="1"/>
    <col min="9224" max="9224" width="10.6640625" style="9" customWidth="1"/>
    <col min="9225" max="9225" width="14.44140625" style="9" bestFit="1" customWidth="1"/>
    <col min="9226" max="9226" width="10.6640625" style="9" customWidth="1"/>
    <col min="9227" max="9227" width="12.6640625" style="9" bestFit="1" customWidth="1"/>
    <col min="9228" max="9230" width="8.44140625" style="9" customWidth="1"/>
    <col min="9231" max="9233" width="13" style="9" customWidth="1"/>
    <col min="9234" max="9237" width="8.88671875" style="9"/>
    <col min="9238" max="9238" width="8.6640625" style="9" customWidth="1"/>
    <col min="9239" max="9472" width="8.88671875" style="9"/>
    <col min="9473" max="9473" width="2.6640625" style="9" customWidth="1"/>
    <col min="9474" max="9474" width="114.44140625" style="9" customWidth="1"/>
    <col min="9475" max="9475" width="0" style="9" hidden="1" customWidth="1"/>
    <col min="9476" max="9476" width="27.5546875" style="9" customWidth="1"/>
    <col min="9477" max="9477" width="20" style="9" customWidth="1"/>
    <col min="9478" max="9478" width="18.33203125" style="9" customWidth="1"/>
    <col min="9479" max="9479" width="20.109375" style="9" customWidth="1"/>
    <col min="9480" max="9480" width="10.6640625" style="9" customWidth="1"/>
    <col min="9481" max="9481" width="14.44140625" style="9" bestFit="1" customWidth="1"/>
    <col min="9482" max="9482" width="10.6640625" style="9" customWidth="1"/>
    <col min="9483" max="9483" width="12.6640625" style="9" bestFit="1" customWidth="1"/>
    <col min="9484" max="9486" width="8.44140625" style="9" customWidth="1"/>
    <col min="9487" max="9489" width="13" style="9" customWidth="1"/>
    <col min="9490" max="9493" width="8.88671875" style="9"/>
    <col min="9494" max="9494" width="8.6640625" style="9" customWidth="1"/>
    <col min="9495" max="9728" width="8.88671875" style="9"/>
    <col min="9729" max="9729" width="2.6640625" style="9" customWidth="1"/>
    <col min="9730" max="9730" width="114.44140625" style="9" customWidth="1"/>
    <col min="9731" max="9731" width="0" style="9" hidden="1" customWidth="1"/>
    <col min="9732" max="9732" width="27.5546875" style="9" customWidth="1"/>
    <col min="9733" max="9733" width="20" style="9" customWidth="1"/>
    <col min="9734" max="9734" width="18.33203125" style="9" customWidth="1"/>
    <col min="9735" max="9735" width="20.109375" style="9" customWidth="1"/>
    <col min="9736" max="9736" width="10.6640625" style="9" customWidth="1"/>
    <col min="9737" max="9737" width="14.44140625" style="9" bestFit="1" customWidth="1"/>
    <col min="9738" max="9738" width="10.6640625" style="9" customWidth="1"/>
    <col min="9739" max="9739" width="12.6640625" style="9" bestFit="1" customWidth="1"/>
    <col min="9740" max="9742" width="8.44140625" style="9" customWidth="1"/>
    <col min="9743" max="9745" width="13" style="9" customWidth="1"/>
    <col min="9746" max="9749" width="8.88671875" style="9"/>
    <col min="9750" max="9750" width="8.6640625" style="9" customWidth="1"/>
    <col min="9751" max="9984" width="8.88671875" style="9"/>
    <col min="9985" max="9985" width="2.6640625" style="9" customWidth="1"/>
    <col min="9986" max="9986" width="114.44140625" style="9" customWidth="1"/>
    <col min="9987" max="9987" width="0" style="9" hidden="1" customWidth="1"/>
    <col min="9988" max="9988" width="27.5546875" style="9" customWidth="1"/>
    <col min="9989" max="9989" width="20" style="9" customWidth="1"/>
    <col min="9990" max="9990" width="18.33203125" style="9" customWidth="1"/>
    <col min="9991" max="9991" width="20.109375" style="9" customWidth="1"/>
    <col min="9992" max="9992" width="10.6640625" style="9" customWidth="1"/>
    <col min="9993" max="9993" width="14.44140625" style="9" bestFit="1" customWidth="1"/>
    <col min="9994" max="9994" width="10.6640625" style="9" customWidth="1"/>
    <col min="9995" max="9995" width="12.6640625" style="9" bestFit="1" customWidth="1"/>
    <col min="9996" max="9998" width="8.44140625" style="9" customWidth="1"/>
    <col min="9999" max="10001" width="13" style="9" customWidth="1"/>
    <col min="10002" max="10005" width="8.88671875" style="9"/>
    <col min="10006" max="10006" width="8.6640625" style="9" customWidth="1"/>
    <col min="10007" max="10240" width="8.88671875" style="9"/>
    <col min="10241" max="10241" width="2.6640625" style="9" customWidth="1"/>
    <col min="10242" max="10242" width="114.44140625" style="9" customWidth="1"/>
    <col min="10243" max="10243" width="0" style="9" hidden="1" customWidth="1"/>
    <col min="10244" max="10244" width="27.5546875" style="9" customWidth="1"/>
    <col min="10245" max="10245" width="20" style="9" customWidth="1"/>
    <col min="10246" max="10246" width="18.33203125" style="9" customWidth="1"/>
    <col min="10247" max="10247" width="20.109375" style="9" customWidth="1"/>
    <col min="10248" max="10248" width="10.6640625" style="9" customWidth="1"/>
    <col min="10249" max="10249" width="14.44140625" style="9" bestFit="1" customWidth="1"/>
    <col min="10250" max="10250" width="10.6640625" style="9" customWidth="1"/>
    <col min="10251" max="10251" width="12.6640625" style="9" bestFit="1" customWidth="1"/>
    <col min="10252" max="10254" width="8.44140625" style="9" customWidth="1"/>
    <col min="10255" max="10257" width="13" style="9" customWidth="1"/>
    <col min="10258" max="10261" width="8.88671875" style="9"/>
    <col min="10262" max="10262" width="8.6640625" style="9" customWidth="1"/>
    <col min="10263" max="10496" width="8.88671875" style="9"/>
    <col min="10497" max="10497" width="2.6640625" style="9" customWidth="1"/>
    <col min="10498" max="10498" width="114.44140625" style="9" customWidth="1"/>
    <col min="10499" max="10499" width="0" style="9" hidden="1" customWidth="1"/>
    <col min="10500" max="10500" width="27.5546875" style="9" customWidth="1"/>
    <col min="10501" max="10501" width="20" style="9" customWidth="1"/>
    <col min="10502" max="10502" width="18.33203125" style="9" customWidth="1"/>
    <col min="10503" max="10503" width="20.109375" style="9" customWidth="1"/>
    <col min="10504" max="10504" width="10.6640625" style="9" customWidth="1"/>
    <col min="10505" max="10505" width="14.44140625" style="9" bestFit="1" customWidth="1"/>
    <col min="10506" max="10506" width="10.6640625" style="9" customWidth="1"/>
    <col min="10507" max="10507" width="12.6640625" style="9" bestFit="1" customWidth="1"/>
    <col min="10508" max="10510" width="8.44140625" style="9" customWidth="1"/>
    <col min="10511" max="10513" width="13" style="9" customWidth="1"/>
    <col min="10514" max="10517" width="8.88671875" style="9"/>
    <col min="10518" max="10518" width="8.6640625" style="9" customWidth="1"/>
    <col min="10519" max="10752" width="8.88671875" style="9"/>
    <col min="10753" max="10753" width="2.6640625" style="9" customWidth="1"/>
    <col min="10754" max="10754" width="114.44140625" style="9" customWidth="1"/>
    <col min="10755" max="10755" width="0" style="9" hidden="1" customWidth="1"/>
    <col min="10756" max="10756" width="27.5546875" style="9" customWidth="1"/>
    <col min="10757" max="10757" width="20" style="9" customWidth="1"/>
    <col min="10758" max="10758" width="18.33203125" style="9" customWidth="1"/>
    <col min="10759" max="10759" width="20.109375" style="9" customWidth="1"/>
    <col min="10760" max="10760" width="10.6640625" style="9" customWidth="1"/>
    <col min="10761" max="10761" width="14.44140625" style="9" bestFit="1" customWidth="1"/>
    <col min="10762" max="10762" width="10.6640625" style="9" customWidth="1"/>
    <col min="10763" max="10763" width="12.6640625" style="9" bestFit="1" customWidth="1"/>
    <col min="10764" max="10766" width="8.44140625" style="9" customWidth="1"/>
    <col min="10767" max="10769" width="13" style="9" customWidth="1"/>
    <col min="10770" max="10773" width="8.88671875" style="9"/>
    <col min="10774" max="10774" width="8.6640625" style="9" customWidth="1"/>
    <col min="10775" max="11008" width="8.88671875" style="9"/>
    <col min="11009" max="11009" width="2.6640625" style="9" customWidth="1"/>
    <col min="11010" max="11010" width="114.44140625" style="9" customWidth="1"/>
    <col min="11011" max="11011" width="0" style="9" hidden="1" customWidth="1"/>
    <col min="11012" max="11012" width="27.5546875" style="9" customWidth="1"/>
    <col min="11013" max="11013" width="20" style="9" customWidth="1"/>
    <col min="11014" max="11014" width="18.33203125" style="9" customWidth="1"/>
    <col min="11015" max="11015" width="20.109375" style="9" customWidth="1"/>
    <col min="11016" max="11016" width="10.6640625" style="9" customWidth="1"/>
    <col min="11017" max="11017" width="14.44140625" style="9" bestFit="1" customWidth="1"/>
    <col min="11018" max="11018" width="10.6640625" style="9" customWidth="1"/>
    <col min="11019" max="11019" width="12.6640625" style="9" bestFit="1" customWidth="1"/>
    <col min="11020" max="11022" width="8.44140625" style="9" customWidth="1"/>
    <col min="11023" max="11025" width="13" style="9" customWidth="1"/>
    <col min="11026" max="11029" width="8.88671875" style="9"/>
    <col min="11030" max="11030" width="8.6640625" style="9" customWidth="1"/>
    <col min="11031" max="11264" width="8.88671875" style="9"/>
    <col min="11265" max="11265" width="2.6640625" style="9" customWidth="1"/>
    <col min="11266" max="11266" width="114.44140625" style="9" customWidth="1"/>
    <col min="11267" max="11267" width="0" style="9" hidden="1" customWidth="1"/>
    <col min="11268" max="11268" width="27.5546875" style="9" customWidth="1"/>
    <col min="11269" max="11269" width="20" style="9" customWidth="1"/>
    <col min="11270" max="11270" width="18.33203125" style="9" customWidth="1"/>
    <col min="11271" max="11271" width="20.109375" style="9" customWidth="1"/>
    <col min="11272" max="11272" width="10.6640625" style="9" customWidth="1"/>
    <col min="11273" max="11273" width="14.44140625" style="9" bestFit="1" customWidth="1"/>
    <col min="11274" max="11274" width="10.6640625" style="9" customWidth="1"/>
    <col min="11275" max="11275" width="12.6640625" style="9" bestFit="1" customWidth="1"/>
    <col min="11276" max="11278" width="8.44140625" style="9" customWidth="1"/>
    <col min="11279" max="11281" width="13" style="9" customWidth="1"/>
    <col min="11282" max="11285" width="8.88671875" style="9"/>
    <col min="11286" max="11286" width="8.6640625" style="9" customWidth="1"/>
    <col min="11287" max="11520" width="8.88671875" style="9"/>
    <col min="11521" max="11521" width="2.6640625" style="9" customWidth="1"/>
    <col min="11522" max="11522" width="114.44140625" style="9" customWidth="1"/>
    <col min="11523" max="11523" width="0" style="9" hidden="1" customWidth="1"/>
    <col min="11524" max="11524" width="27.5546875" style="9" customWidth="1"/>
    <col min="11525" max="11525" width="20" style="9" customWidth="1"/>
    <col min="11526" max="11526" width="18.33203125" style="9" customWidth="1"/>
    <col min="11527" max="11527" width="20.109375" style="9" customWidth="1"/>
    <col min="11528" max="11528" width="10.6640625" style="9" customWidth="1"/>
    <col min="11529" max="11529" width="14.44140625" style="9" bestFit="1" customWidth="1"/>
    <col min="11530" max="11530" width="10.6640625" style="9" customWidth="1"/>
    <col min="11531" max="11531" width="12.6640625" style="9" bestFit="1" customWidth="1"/>
    <col min="11532" max="11534" width="8.44140625" style="9" customWidth="1"/>
    <col min="11535" max="11537" width="13" style="9" customWidth="1"/>
    <col min="11538" max="11541" width="8.88671875" style="9"/>
    <col min="11542" max="11542" width="8.6640625" style="9" customWidth="1"/>
    <col min="11543" max="11776" width="8.88671875" style="9"/>
    <col min="11777" max="11777" width="2.6640625" style="9" customWidth="1"/>
    <col min="11778" max="11778" width="114.44140625" style="9" customWidth="1"/>
    <col min="11779" max="11779" width="0" style="9" hidden="1" customWidth="1"/>
    <col min="11780" max="11780" width="27.5546875" style="9" customWidth="1"/>
    <col min="11781" max="11781" width="20" style="9" customWidth="1"/>
    <col min="11782" max="11782" width="18.33203125" style="9" customWidth="1"/>
    <col min="11783" max="11783" width="20.109375" style="9" customWidth="1"/>
    <col min="11784" max="11784" width="10.6640625" style="9" customWidth="1"/>
    <col min="11785" max="11785" width="14.44140625" style="9" bestFit="1" customWidth="1"/>
    <col min="11786" max="11786" width="10.6640625" style="9" customWidth="1"/>
    <col min="11787" max="11787" width="12.6640625" style="9" bestFit="1" customWidth="1"/>
    <col min="11788" max="11790" width="8.44140625" style="9" customWidth="1"/>
    <col min="11791" max="11793" width="13" style="9" customWidth="1"/>
    <col min="11794" max="11797" width="8.88671875" style="9"/>
    <col min="11798" max="11798" width="8.6640625" style="9" customWidth="1"/>
    <col min="11799" max="12032" width="8.88671875" style="9"/>
    <col min="12033" max="12033" width="2.6640625" style="9" customWidth="1"/>
    <col min="12034" max="12034" width="114.44140625" style="9" customWidth="1"/>
    <col min="12035" max="12035" width="0" style="9" hidden="1" customWidth="1"/>
    <col min="12036" max="12036" width="27.5546875" style="9" customWidth="1"/>
    <col min="12037" max="12037" width="20" style="9" customWidth="1"/>
    <col min="12038" max="12038" width="18.33203125" style="9" customWidth="1"/>
    <col min="12039" max="12039" width="20.109375" style="9" customWidth="1"/>
    <col min="12040" max="12040" width="10.6640625" style="9" customWidth="1"/>
    <col min="12041" max="12041" width="14.44140625" style="9" bestFit="1" customWidth="1"/>
    <col min="12042" max="12042" width="10.6640625" style="9" customWidth="1"/>
    <col min="12043" max="12043" width="12.6640625" style="9" bestFit="1" customWidth="1"/>
    <col min="12044" max="12046" width="8.44140625" style="9" customWidth="1"/>
    <col min="12047" max="12049" width="13" style="9" customWidth="1"/>
    <col min="12050" max="12053" width="8.88671875" style="9"/>
    <col min="12054" max="12054" width="8.6640625" style="9" customWidth="1"/>
    <col min="12055" max="12288" width="8.88671875" style="9"/>
    <col min="12289" max="12289" width="2.6640625" style="9" customWidth="1"/>
    <col min="12290" max="12290" width="114.44140625" style="9" customWidth="1"/>
    <col min="12291" max="12291" width="0" style="9" hidden="1" customWidth="1"/>
    <col min="12292" max="12292" width="27.5546875" style="9" customWidth="1"/>
    <col min="12293" max="12293" width="20" style="9" customWidth="1"/>
    <col min="12294" max="12294" width="18.33203125" style="9" customWidth="1"/>
    <col min="12295" max="12295" width="20.109375" style="9" customWidth="1"/>
    <col min="12296" max="12296" width="10.6640625" style="9" customWidth="1"/>
    <col min="12297" max="12297" width="14.44140625" style="9" bestFit="1" customWidth="1"/>
    <col min="12298" max="12298" width="10.6640625" style="9" customWidth="1"/>
    <col min="12299" max="12299" width="12.6640625" style="9" bestFit="1" customWidth="1"/>
    <col min="12300" max="12302" width="8.44140625" style="9" customWidth="1"/>
    <col min="12303" max="12305" width="13" style="9" customWidth="1"/>
    <col min="12306" max="12309" width="8.88671875" style="9"/>
    <col min="12310" max="12310" width="8.6640625" style="9" customWidth="1"/>
    <col min="12311" max="12544" width="8.88671875" style="9"/>
    <col min="12545" max="12545" width="2.6640625" style="9" customWidth="1"/>
    <col min="12546" max="12546" width="114.44140625" style="9" customWidth="1"/>
    <col min="12547" max="12547" width="0" style="9" hidden="1" customWidth="1"/>
    <col min="12548" max="12548" width="27.5546875" style="9" customWidth="1"/>
    <col min="12549" max="12549" width="20" style="9" customWidth="1"/>
    <col min="12550" max="12550" width="18.33203125" style="9" customWidth="1"/>
    <col min="12551" max="12551" width="20.109375" style="9" customWidth="1"/>
    <col min="12552" max="12552" width="10.6640625" style="9" customWidth="1"/>
    <col min="12553" max="12553" width="14.44140625" style="9" bestFit="1" customWidth="1"/>
    <col min="12554" max="12554" width="10.6640625" style="9" customWidth="1"/>
    <col min="12555" max="12555" width="12.6640625" style="9" bestFit="1" customWidth="1"/>
    <col min="12556" max="12558" width="8.44140625" style="9" customWidth="1"/>
    <col min="12559" max="12561" width="13" style="9" customWidth="1"/>
    <col min="12562" max="12565" width="8.88671875" style="9"/>
    <col min="12566" max="12566" width="8.6640625" style="9" customWidth="1"/>
    <col min="12567" max="12800" width="8.88671875" style="9"/>
    <col min="12801" max="12801" width="2.6640625" style="9" customWidth="1"/>
    <col min="12802" max="12802" width="114.44140625" style="9" customWidth="1"/>
    <col min="12803" max="12803" width="0" style="9" hidden="1" customWidth="1"/>
    <col min="12804" max="12804" width="27.5546875" style="9" customWidth="1"/>
    <col min="12805" max="12805" width="20" style="9" customWidth="1"/>
    <col min="12806" max="12806" width="18.33203125" style="9" customWidth="1"/>
    <col min="12807" max="12807" width="20.109375" style="9" customWidth="1"/>
    <col min="12808" max="12808" width="10.6640625" style="9" customWidth="1"/>
    <col min="12809" max="12809" width="14.44140625" style="9" bestFit="1" customWidth="1"/>
    <col min="12810" max="12810" width="10.6640625" style="9" customWidth="1"/>
    <col min="12811" max="12811" width="12.6640625" style="9" bestFit="1" customWidth="1"/>
    <col min="12812" max="12814" width="8.44140625" style="9" customWidth="1"/>
    <col min="12815" max="12817" width="13" style="9" customWidth="1"/>
    <col min="12818" max="12821" width="8.88671875" style="9"/>
    <col min="12822" max="12822" width="8.6640625" style="9" customWidth="1"/>
    <col min="12823" max="13056" width="8.88671875" style="9"/>
    <col min="13057" max="13057" width="2.6640625" style="9" customWidth="1"/>
    <col min="13058" max="13058" width="114.44140625" style="9" customWidth="1"/>
    <col min="13059" max="13059" width="0" style="9" hidden="1" customWidth="1"/>
    <col min="13060" max="13060" width="27.5546875" style="9" customWidth="1"/>
    <col min="13061" max="13061" width="20" style="9" customWidth="1"/>
    <col min="13062" max="13062" width="18.33203125" style="9" customWidth="1"/>
    <col min="13063" max="13063" width="20.109375" style="9" customWidth="1"/>
    <col min="13064" max="13064" width="10.6640625" style="9" customWidth="1"/>
    <col min="13065" max="13065" width="14.44140625" style="9" bestFit="1" customWidth="1"/>
    <col min="13066" max="13066" width="10.6640625" style="9" customWidth="1"/>
    <col min="13067" max="13067" width="12.6640625" style="9" bestFit="1" customWidth="1"/>
    <col min="13068" max="13070" width="8.44140625" style="9" customWidth="1"/>
    <col min="13071" max="13073" width="13" style="9" customWidth="1"/>
    <col min="13074" max="13077" width="8.88671875" style="9"/>
    <col min="13078" max="13078" width="8.6640625" style="9" customWidth="1"/>
    <col min="13079" max="13312" width="8.88671875" style="9"/>
    <col min="13313" max="13313" width="2.6640625" style="9" customWidth="1"/>
    <col min="13314" max="13314" width="114.44140625" style="9" customWidth="1"/>
    <col min="13315" max="13315" width="0" style="9" hidden="1" customWidth="1"/>
    <col min="13316" max="13316" width="27.5546875" style="9" customWidth="1"/>
    <col min="13317" max="13317" width="20" style="9" customWidth="1"/>
    <col min="13318" max="13318" width="18.33203125" style="9" customWidth="1"/>
    <col min="13319" max="13319" width="20.109375" style="9" customWidth="1"/>
    <col min="13320" max="13320" width="10.6640625" style="9" customWidth="1"/>
    <col min="13321" max="13321" width="14.44140625" style="9" bestFit="1" customWidth="1"/>
    <col min="13322" max="13322" width="10.6640625" style="9" customWidth="1"/>
    <col min="13323" max="13323" width="12.6640625" style="9" bestFit="1" customWidth="1"/>
    <col min="13324" max="13326" width="8.44140625" style="9" customWidth="1"/>
    <col min="13327" max="13329" width="13" style="9" customWidth="1"/>
    <col min="13330" max="13333" width="8.88671875" style="9"/>
    <col min="13334" max="13334" width="8.6640625" style="9" customWidth="1"/>
    <col min="13335" max="13568" width="8.88671875" style="9"/>
    <col min="13569" max="13569" width="2.6640625" style="9" customWidth="1"/>
    <col min="13570" max="13570" width="114.44140625" style="9" customWidth="1"/>
    <col min="13571" max="13571" width="0" style="9" hidden="1" customWidth="1"/>
    <col min="13572" max="13572" width="27.5546875" style="9" customWidth="1"/>
    <col min="13573" max="13573" width="20" style="9" customWidth="1"/>
    <col min="13574" max="13574" width="18.33203125" style="9" customWidth="1"/>
    <col min="13575" max="13575" width="20.109375" style="9" customWidth="1"/>
    <col min="13576" max="13576" width="10.6640625" style="9" customWidth="1"/>
    <col min="13577" max="13577" width="14.44140625" style="9" bestFit="1" customWidth="1"/>
    <col min="13578" max="13578" width="10.6640625" style="9" customWidth="1"/>
    <col min="13579" max="13579" width="12.6640625" style="9" bestFit="1" customWidth="1"/>
    <col min="13580" max="13582" width="8.44140625" style="9" customWidth="1"/>
    <col min="13583" max="13585" width="13" style="9" customWidth="1"/>
    <col min="13586" max="13589" width="8.88671875" style="9"/>
    <col min="13590" max="13590" width="8.6640625" style="9" customWidth="1"/>
    <col min="13591" max="13824" width="8.88671875" style="9"/>
    <col min="13825" max="13825" width="2.6640625" style="9" customWidth="1"/>
    <col min="13826" max="13826" width="114.44140625" style="9" customWidth="1"/>
    <col min="13827" max="13827" width="0" style="9" hidden="1" customWidth="1"/>
    <col min="13828" max="13828" width="27.5546875" style="9" customWidth="1"/>
    <col min="13829" max="13829" width="20" style="9" customWidth="1"/>
    <col min="13830" max="13830" width="18.33203125" style="9" customWidth="1"/>
    <col min="13831" max="13831" width="20.109375" style="9" customWidth="1"/>
    <col min="13832" max="13832" width="10.6640625" style="9" customWidth="1"/>
    <col min="13833" max="13833" width="14.44140625" style="9" bestFit="1" customWidth="1"/>
    <col min="13834" max="13834" width="10.6640625" style="9" customWidth="1"/>
    <col min="13835" max="13835" width="12.6640625" style="9" bestFit="1" customWidth="1"/>
    <col min="13836" max="13838" width="8.44140625" style="9" customWidth="1"/>
    <col min="13839" max="13841" width="13" style="9" customWidth="1"/>
    <col min="13842" max="13845" width="8.88671875" style="9"/>
    <col min="13846" max="13846" width="8.6640625" style="9" customWidth="1"/>
    <col min="13847" max="14080" width="8.88671875" style="9"/>
    <col min="14081" max="14081" width="2.6640625" style="9" customWidth="1"/>
    <col min="14082" max="14082" width="114.44140625" style="9" customWidth="1"/>
    <col min="14083" max="14083" width="0" style="9" hidden="1" customWidth="1"/>
    <col min="14084" max="14084" width="27.5546875" style="9" customWidth="1"/>
    <col min="14085" max="14085" width="20" style="9" customWidth="1"/>
    <col min="14086" max="14086" width="18.33203125" style="9" customWidth="1"/>
    <col min="14087" max="14087" width="20.109375" style="9" customWidth="1"/>
    <col min="14088" max="14088" width="10.6640625" style="9" customWidth="1"/>
    <col min="14089" max="14089" width="14.44140625" style="9" bestFit="1" customWidth="1"/>
    <col min="14090" max="14090" width="10.6640625" style="9" customWidth="1"/>
    <col min="14091" max="14091" width="12.6640625" style="9" bestFit="1" customWidth="1"/>
    <col min="14092" max="14094" width="8.44140625" style="9" customWidth="1"/>
    <col min="14095" max="14097" width="13" style="9" customWidth="1"/>
    <col min="14098" max="14101" width="8.88671875" style="9"/>
    <col min="14102" max="14102" width="8.6640625" style="9" customWidth="1"/>
    <col min="14103" max="14336" width="8.88671875" style="9"/>
    <col min="14337" max="14337" width="2.6640625" style="9" customWidth="1"/>
    <col min="14338" max="14338" width="114.44140625" style="9" customWidth="1"/>
    <col min="14339" max="14339" width="0" style="9" hidden="1" customWidth="1"/>
    <col min="14340" max="14340" width="27.5546875" style="9" customWidth="1"/>
    <col min="14341" max="14341" width="20" style="9" customWidth="1"/>
    <col min="14342" max="14342" width="18.33203125" style="9" customWidth="1"/>
    <col min="14343" max="14343" width="20.109375" style="9" customWidth="1"/>
    <col min="14344" max="14344" width="10.6640625" style="9" customWidth="1"/>
    <col min="14345" max="14345" width="14.44140625" style="9" bestFit="1" customWidth="1"/>
    <col min="14346" max="14346" width="10.6640625" style="9" customWidth="1"/>
    <col min="14347" max="14347" width="12.6640625" style="9" bestFit="1" customWidth="1"/>
    <col min="14348" max="14350" width="8.44140625" style="9" customWidth="1"/>
    <col min="14351" max="14353" width="13" style="9" customWidth="1"/>
    <col min="14354" max="14357" width="8.88671875" style="9"/>
    <col min="14358" max="14358" width="8.6640625" style="9" customWidth="1"/>
    <col min="14359" max="14592" width="8.88671875" style="9"/>
    <col min="14593" max="14593" width="2.6640625" style="9" customWidth="1"/>
    <col min="14594" max="14594" width="114.44140625" style="9" customWidth="1"/>
    <col min="14595" max="14595" width="0" style="9" hidden="1" customWidth="1"/>
    <col min="14596" max="14596" width="27.5546875" style="9" customWidth="1"/>
    <col min="14597" max="14597" width="20" style="9" customWidth="1"/>
    <col min="14598" max="14598" width="18.33203125" style="9" customWidth="1"/>
    <col min="14599" max="14599" width="20.109375" style="9" customWidth="1"/>
    <col min="14600" max="14600" width="10.6640625" style="9" customWidth="1"/>
    <col min="14601" max="14601" width="14.44140625" style="9" bestFit="1" customWidth="1"/>
    <col min="14602" max="14602" width="10.6640625" style="9" customWidth="1"/>
    <col min="14603" max="14603" width="12.6640625" style="9" bestFit="1" customWidth="1"/>
    <col min="14604" max="14606" width="8.44140625" style="9" customWidth="1"/>
    <col min="14607" max="14609" width="13" style="9" customWidth="1"/>
    <col min="14610" max="14613" width="8.88671875" style="9"/>
    <col min="14614" max="14614" width="8.6640625" style="9" customWidth="1"/>
    <col min="14615" max="14848" width="8.88671875" style="9"/>
    <col min="14849" max="14849" width="2.6640625" style="9" customWidth="1"/>
    <col min="14850" max="14850" width="114.44140625" style="9" customWidth="1"/>
    <col min="14851" max="14851" width="0" style="9" hidden="1" customWidth="1"/>
    <col min="14852" max="14852" width="27.5546875" style="9" customWidth="1"/>
    <col min="14853" max="14853" width="20" style="9" customWidth="1"/>
    <col min="14854" max="14854" width="18.33203125" style="9" customWidth="1"/>
    <col min="14855" max="14855" width="20.109375" style="9" customWidth="1"/>
    <col min="14856" max="14856" width="10.6640625" style="9" customWidth="1"/>
    <col min="14857" max="14857" width="14.44140625" style="9" bestFit="1" customWidth="1"/>
    <col min="14858" max="14858" width="10.6640625" style="9" customWidth="1"/>
    <col min="14859" max="14859" width="12.6640625" style="9" bestFit="1" customWidth="1"/>
    <col min="14860" max="14862" width="8.44140625" style="9" customWidth="1"/>
    <col min="14863" max="14865" width="13" style="9" customWidth="1"/>
    <col min="14866" max="14869" width="8.88671875" style="9"/>
    <col min="14870" max="14870" width="8.6640625" style="9" customWidth="1"/>
    <col min="14871" max="15104" width="8.88671875" style="9"/>
    <col min="15105" max="15105" width="2.6640625" style="9" customWidth="1"/>
    <col min="15106" max="15106" width="114.44140625" style="9" customWidth="1"/>
    <col min="15107" max="15107" width="0" style="9" hidden="1" customWidth="1"/>
    <col min="15108" max="15108" width="27.5546875" style="9" customWidth="1"/>
    <col min="15109" max="15109" width="20" style="9" customWidth="1"/>
    <col min="15110" max="15110" width="18.33203125" style="9" customWidth="1"/>
    <col min="15111" max="15111" width="20.109375" style="9" customWidth="1"/>
    <col min="15112" max="15112" width="10.6640625" style="9" customWidth="1"/>
    <col min="15113" max="15113" width="14.44140625" style="9" bestFit="1" customWidth="1"/>
    <col min="15114" max="15114" width="10.6640625" style="9" customWidth="1"/>
    <col min="15115" max="15115" width="12.6640625" style="9" bestFit="1" customWidth="1"/>
    <col min="15116" max="15118" width="8.44140625" style="9" customWidth="1"/>
    <col min="15119" max="15121" width="13" style="9" customWidth="1"/>
    <col min="15122" max="15125" width="8.88671875" style="9"/>
    <col min="15126" max="15126" width="8.6640625" style="9" customWidth="1"/>
    <col min="15127" max="15360" width="8.88671875" style="9"/>
    <col min="15361" max="15361" width="2.6640625" style="9" customWidth="1"/>
    <col min="15362" max="15362" width="114.44140625" style="9" customWidth="1"/>
    <col min="15363" max="15363" width="0" style="9" hidden="1" customWidth="1"/>
    <col min="15364" max="15364" width="27.5546875" style="9" customWidth="1"/>
    <col min="15365" max="15365" width="20" style="9" customWidth="1"/>
    <col min="15366" max="15366" width="18.33203125" style="9" customWidth="1"/>
    <col min="15367" max="15367" width="20.109375" style="9" customWidth="1"/>
    <col min="15368" max="15368" width="10.6640625" style="9" customWidth="1"/>
    <col min="15369" max="15369" width="14.44140625" style="9" bestFit="1" customWidth="1"/>
    <col min="15370" max="15370" width="10.6640625" style="9" customWidth="1"/>
    <col min="15371" max="15371" width="12.6640625" style="9" bestFit="1" customWidth="1"/>
    <col min="15372" max="15374" width="8.44140625" style="9" customWidth="1"/>
    <col min="15375" max="15377" width="13" style="9" customWidth="1"/>
    <col min="15378" max="15381" width="8.88671875" style="9"/>
    <col min="15382" max="15382" width="8.6640625" style="9" customWidth="1"/>
    <col min="15383" max="15616" width="8.88671875" style="9"/>
    <col min="15617" max="15617" width="2.6640625" style="9" customWidth="1"/>
    <col min="15618" max="15618" width="114.44140625" style="9" customWidth="1"/>
    <col min="15619" max="15619" width="0" style="9" hidden="1" customWidth="1"/>
    <col min="15620" max="15620" width="27.5546875" style="9" customWidth="1"/>
    <col min="15621" max="15621" width="20" style="9" customWidth="1"/>
    <col min="15622" max="15622" width="18.33203125" style="9" customWidth="1"/>
    <col min="15623" max="15623" width="20.109375" style="9" customWidth="1"/>
    <col min="15624" max="15624" width="10.6640625" style="9" customWidth="1"/>
    <col min="15625" max="15625" width="14.44140625" style="9" bestFit="1" customWidth="1"/>
    <col min="15626" max="15626" width="10.6640625" style="9" customWidth="1"/>
    <col min="15627" max="15627" width="12.6640625" style="9" bestFit="1" customWidth="1"/>
    <col min="15628" max="15630" width="8.44140625" style="9" customWidth="1"/>
    <col min="15631" max="15633" width="13" style="9" customWidth="1"/>
    <col min="15634" max="15637" width="8.88671875" style="9"/>
    <col min="15638" max="15638" width="8.6640625" style="9" customWidth="1"/>
    <col min="15639" max="15872" width="8.88671875" style="9"/>
    <col min="15873" max="15873" width="2.6640625" style="9" customWidth="1"/>
    <col min="15874" max="15874" width="114.44140625" style="9" customWidth="1"/>
    <col min="15875" max="15875" width="0" style="9" hidden="1" customWidth="1"/>
    <col min="15876" max="15876" width="27.5546875" style="9" customWidth="1"/>
    <col min="15877" max="15877" width="20" style="9" customWidth="1"/>
    <col min="15878" max="15878" width="18.33203125" style="9" customWidth="1"/>
    <col min="15879" max="15879" width="20.109375" style="9" customWidth="1"/>
    <col min="15880" max="15880" width="10.6640625" style="9" customWidth="1"/>
    <col min="15881" max="15881" width="14.44140625" style="9" bestFit="1" customWidth="1"/>
    <col min="15882" max="15882" width="10.6640625" style="9" customWidth="1"/>
    <col min="15883" max="15883" width="12.6640625" style="9" bestFit="1" customWidth="1"/>
    <col min="15884" max="15886" width="8.44140625" style="9" customWidth="1"/>
    <col min="15887" max="15889" width="13" style="9" customWidth="1"/>
    <col min="15890" max="15893" width="8.88671875" style="9"/>
    <col min="15894" max="15894" width="8.6640625" style="9" customWidth="1"/>
    <col min="15895" max="16128" width="8.88671875" style="9"/>
    <col min="16129" max="16129" width="2.6640625" style="9" customWidth="1"/>
    <col min="16130" max="16130" width="114.44140625" style="9" customWidth="1"/>
    <col min="16131" max="16131" width="0" style="9" hidden="1" customWidth="1"/>
    <col min="16132" max="16132" width="27.5546875" style="9" customWidth="1"/>
    <col min="16133" max="16133" width="20" style="9" customWidth="1"/>
    <col min="16134" max="16134" width="18.33203125" style="9" customWidth="1"/>
    <col min="16135" max="16135" width="20.109375" style="9" customWidth="1"/>
    <col min="16136" max="16136" width="10.6640625" style="9" customWidth="1"/>
    <col min="16137" max="16137" width="14.44140625" style="9" bestFit="1" customWidth="1"/>
    <col min="16138" max="16138" width="10.6640625" style="9" customWidth="1"/>
    <col min="16139" max="16139" width="12.6640625" style="9" bestFit="1" customWidth="1"/>
    <col min="16140" max="16142" width="8.44140625" style="9" customWidth="1"/>
    <col min="16143" max="16145" width="13" style="9" customWidth="1"/>
    <col min="16146" max="16149" width="8.88671875" style="9"/>
    <col min="16150" max="16150" width="8.6640625" style="9" customWidth="1"/>
    <col min="16151" max="16384" width="8.88671875" style="9"/>
  </cols>
  <sheetData>
    <row r="1" spans="1:25">
      <c r="B1" s="933" t="s">
        <v>1019</v>
      </c>
    </row>
    <row r="3" spans="1:25">
      <c r="B3" s="29" t="s">
        <v>988</v>
      </c>
      <c r="C3" s="892" t="s">
        <v>111</v>
      </c>
      <c r="D3" s="892"/>
      <c r="E3" s="12"/>
      <c r="H3" s="67"/>
    </row>
    <row r="4" spans="1:25">
      <c r="B4" s="62"/>
      <c r="E4" s="12"/>
    </row>
    <row r="5" spans="1:25" ht="17.399999999999999">
      <c r="B5" s="63" t="s">
        <v>70</v>
      </c>
      <c r="C5" s="894"/>
      <c r="D5" s="894"/>
      <c r="E5" s="12"/>
    </row>
    <row r="6" spans="1:25" ht="14.4">
      <c r="B6" s="13"/>
      <c r="E6" s="12"/>
    </row>
    <row r="7" spans="1:25">
      <c r="B7" s="33" t="s">
        <v>61</v>
      </c>
      <c r="C7" s="42" t="s">
        <v>234</v>
      </c>
      <c r="D7" s="42"/>
      <c r="E7" s="12"/>
    </row>
    <row r="8" spans="1:25">
      <c r="B8" s="33" t="s">
        <v>178</v>
      </c>
      <c r="C8" s="42" t="s">
        <v>172</v>
      </c>
      <c r="D8" s="42"/>
      <c r="E8" s="12"/>
    </row>
    <row r="9" spans="1:25">
      <c r="B9" s="33" t="s">
        <v>181</v>
      </c>
      <c r="C9" s="42" t="s">
        <v>171</v>
      </c>
      <c r="D9" s="42"/>
      <c r="E9" s="12"/>
    </row>
    <row r="10" spans="1:25">
      <c r="B10" s="11"/>
      <c r="C10" s="895"/>
      <c r="D10" s="895"/>
      <c r="E10" s="12"/>
      <c r="F10" s="6"/>
      <c r="G10" s="6"/>
      <c r="H10" s="6"/>
      <c r="I10" s="6"/>
      <c r="J10" s="16"/>
      <c r="K10" s="16"/>
      <c r="L10" s="6"/>
      <c r="M10" s="6"/>
      <c r="N10" s="6"/>
      <c r="O10" s="6"/>
      <c r="P10" s="6"/>
      <c r="Q10" s="6"/>
      <c r="R10" s="6"/>
      <c r="S10" s="6"/>
      <c r="T10" s="6"/>
    </row>
    <row r="11" spans="1:25" ht="18" customHeight="1">
      <c r="A11" s="17"/>
      <c r="B11" s="896" t="s">
        <v>79</v>
      </c>
      <c r="C11" s="897"/>
      <c r="D11" s="897"/>
    </row>
    <row r="12" spans="1:25" ht="18" customHeight="1">
      <c r="A12" s="17"/>
      <c r="B12" s="898" t="s">
        <v>78</v>
      </c>
      <c r="C12" s="899">
        <v>320242517.03837907</v>
      </c>
      <c r="D12" s="900"/>
      <c r="F12" s="10"/>
      <c r="J12" s="9"/>
      <c r="K12" s="9"/>
    </row>
    <row r="13" spans="1:25" ht="18" customHeight="1">
      <c r="A13" s="17"/>
      <c r="B13" s="901" t="s">
        <v>76</v>
      </c>
      <c r="C13" s="902">
        <v>320242517.03837907</v>
      </c>
      <c r="D13" s="900"/>
      <c r="E13" s="903"/>
      <c r="F13" s="67"/>
      <c r="J13" s="9"/>
      <c r="K13" s="9"/>
    </row>
    <row r="14" spans="1:25" ht="18" customHeight="1">
      <c r="A14" s="17"/>
      <c r="B14" s="904"/>
      <c r="C14" s="905" t="s">
        <v>1017</v>
      </c>
      <c r="D14" s="906"/>
      <c r="E14" s="829"/>
      <c r="F14" s="907"/>
      <c r="G14" s="908"/>
      <c r="H14" s="908"/>
      <c r="I14" s="908"/>
      <c r="J14" s="908"/>
      <c r="K14" s="908"/>
      <c r="L14" s="908"/>
      <c r="M14" s="908"/>
      <c r="W14" s="909"/>
      <c r="X14" s="909"/>
      <c r="Y14" s="909"/>
    </row>
    <row r="15" spans="1:25" ht="18" customHeight="1">
      <c r="A15" s="17"/>
      <c r="B15" s="910"/>
      <c r="C15" s="910"/>
      <c r="D15" s="910"/>
      <c r="E15" s="910"/>
      <c r="F15" s="907"/>
      <c r="G15" s="908"/>
      <c r="H15" s="908"/>
      <c r="I15" s="908"/>
      <c r="J15" s="908"/>
      <c r="K15" s="908"/>
      <c r="L15" s="908"/>
      <c r="M15" s="908"/>
      <c r="W15" s="909"/>
      <c r="X15" s="909"/>
      <c r="Y15" s="909"/>
    </row>
    <row r="16" spans="1:25" ht="18" customHeight="1">
      <c r="A16" s="17"/>
      <c r="B16" s="896" t="s">
        <v>67</v>
      </c>
      <c r="C16" s="910"/>
      <c r="D16" s="910"/>
      <c r="E16" s="910"/>
      <c r="F16" s="907"/>
      <c r="G16" s="908"/>
      <c r="H16" s="908"/>
      <c r="I16" s="908"/>
      <c r="J16" s="908"/>
      <c r="K16" s="908"/>
      <c r="L16" s="908"/>
      <c r="M16" s="908"/>
      <c r="W16" s="909"/>
      <c r="X16" s="909"/>
      <c r="Y16" s="909"/>
    </row>
    <row r="17" spans="1:25" ht="18" customHeight="1">
      <c r="A17" s="17"/>
      <c r="B17" s="898" t="s">
        <v>68</v>
      </c>
      <c r="C17" s="30">
        <v>325692340.57379299</v>
      </c>
      <c r="D17" s="409"/>
      <c r="E17" s="910"/>
      <c r="F17" s="907"/>
      <c r="G17" s="908"/>
      <c r="H17" s="908"/>
      <c r="I17" s="908"/>
      <c r="J17" s="908"/>
      <c r="K17" s="908"/>
      <c r="L17" s="908"/>
      <c r="M17" s="908"/>
      <c r="W17" s="909"/>
      <c r="X17" s="909"/>
      <c r="Y17" s="909"/>
    </row>
    <row r="18" spans="1:25" ht="18" customHeight="1">
      <c r="A18" s="17"/>
      <c r="B18" s="911" t="s">
        <v>69</v>
      </c>
      <c r="C18" s="30">
        <v>-5449823.5354139209</v>
      </c>
      <c r="D18" s="409"/>
      <c r="E18" s="910"/>
      <c r="F18" s="907"/>
      <c r="G18" s="908"/>
      <c r="H18" s="908"/>
      <c r="I18" s="908"/>
      <c r="J18" s="908"/>
      <c r="K18" s="908"/>
      <c r="L18" s="908"/>
      <c r="M18" s="908"/>
      <c r="W18" s="909"/>
      <c r="X18" s="909"/>
      <c r="Y18" s="909"/>
    </row>
    <row r="19" spans="1:25" ht="18" customHeight="1">
      <c r="A19" s="17"/>
      <c r="B19" s="898" t="s">
        <v>76</v>
      </c>
      <c r="C19" s="31">
        <v>320242517.03837907</v>
      </c>
      <c r="D19" s="412"/>
      <c r="E19" s="910"/>
      <c r="F19" s="907"/>
      <c r="G19" s="908"/>
      <c r="H19" s="908"/>
      <c r="I19" s="908"/>
      <c r="J19" s="908"/>
      <c r="K19" s="908"/>
      <c r="L19" s="908"/>
      <c r="M19" s="908"/>
      <c r="W19" s="909"/>
      <c r="X19" s="909"/>
      <c r="Y19" s="909"/>
    </row>
    <row r="20" spans="1:25" ht="18" customHeight="1">
      <c r="A20" s="17"/>
      <c r="B20" s="912"/>
      <c r="C20" s="41"/>
      <c r="D20" s="410"/>
      <c r="E20" s="910"/>
      <c r="F20" s="907"/>
      <c r="G20" s="908"/>
      <c r="H20" s="908"/>
      <c r="I20" s="908"/>
      <c r="J20" s="908"/>
      <c r="K20" s="908"/>
      <c r="L20" s="908"/>
      <c r="M20" s="908"/>
      <c r="W20" s="909"/>
      <c r="X20" s="909"/>
      <c r="Y20" s="909"/>
    </row>
    <row r="21" spans="1:25" ht="18" customHeight="1">
      <c r="A21" s="17"/>
      <c r="B21" s="896" t="s">
        <v>66</v>
      </c>
      <c r="C21" s="910"/>
      <c r="D21" s="910"/>
      <c r="E21" s="910"/>
      <c r="F21" s="907"/>
      <c r="G21" s="908"/>
      <c r="H21" s="908"/>
      <c r="I21" s="908"/>
      <c r="J21" s="908"/>
      <c r="K21" s="908"/>
      <c r="L21" s="908"/>
      <c r="M21" s="908"/>
      <c r="W21" s="909"/>
      <c r="X21" s="909"/>
      <c r="Y21" s="909"/>
    </row>
    <row r="22" spans="1:25" ht="18" customHeight="1">
      <c r="A22" s="17"/>
      <c r="B22" s="898" t="s">
        <v>145</v>
      </c>
      <c r="C22" s="30">
        <v>324782737.57379299</v>
      </c>
      <c r="D22" s="409"/>
      <c r="E22" s="910"/>
      <c r="F22" s="907"/>
      <c r="G22" s="908"/>
      <c r="H22" s="908"/>
      <c r="I22" s="908"/>
      <c r="J22" s="908"/>
      <c r="K22" s="908"/>
      <c r="L22" s="908"/>
      <c r="M22" s="908"/>
      <c r="W22" s="909"/>
      <c r="X22" s="909"/>
      <c r="Y22" s="909"/>
    </row>
    <row r="23" spans="1:25" ht="18" customHeight="1">
      <c r="A23" s="17"/>
      <c r="B23" s="911" t="s">
        <v>64</v>
      </c>
      <c r="C23" s="30">
        <v>415995</v>
      </c>
      <c r="D23" s="409"/>
      <c r="E23" s="910"/>
      <c r="F23" s="907"/>
      <c r="G23" s="908"/>
      <c r="H23" s="908"/>
      <c r="I23" s="908"/>
      <c r="J23" s="908"/>
      <c r="K23" s="908"/>
      <c r="L23" s="908"/>
      <c r="M23" s="908"/>
      <c r="W23" s="909"/>
      <c r="X23" s="909"/>
      <c r="Y23" s="909"/>
    </row>
    <row r="24" spans="1:25" ht="18" customHeight="1">
      <c r="A24" s="17"/>
      <c r="B24" s="911" t="s">
        <v>656</v>
      </c>
      <c r="C24" s="30">
        <v>493608</v>
      </c>
      <c r="D24" s="409"/>
      <c r="E24" s="910"/>
      <c r="F24" s="907"/>
      <c r="G24" s="908"/>
      <c r="H24" s="908"/>
      <c r="I24" s="908"/>
      <c r="J24" s="908"/>
      <c r="K24" s="908"/>
      <c r="L24" s="908"/>
      <c r="M24" s="908"/>
      <c r="W24" s="909"/>
      <c r="X24" s="909"/>
      <c r="Y24" s="909"/>
    </row>
    <row r="25" spans="1:25" ht="18" customHeight="1">
      <c r="A25" s="17"/>
      <c r="B25" s="898" t="s">
        <v>68</v>
      </c>
      <c r="C25" s="31">
        <v>325692340.57379299</v>
      </c>
      <c r="D25" s="412"/>
      <c r="E25" s="910"/>
      <c r="F25" s="907"/>
      <c r="G25" s="908"/>
      <c r="H25" s="908"/>
      <c r="I25" s="908"/>
      <c r="J25" s="908"/>
      <c r="K25" s="908"/>
      <c r="L25" s="908"/>
      <c r="M25" s="908"/>
      <c r="W25" s="909"/>
      <c r="X25" s="909"/>
      <c r="Y25" s="909"/>
    </row>
    <row r="26" spans="1:25" ht="18" customHeight="1">
      <c r="A26" s="17"/>
      <c r="B26" s="3"/>
      <c r="C26" s="32"/>
      <c r="D26" s="32"/>
      <c r="E26" s="910"/>
      <c r="F26" s="907"/>
      <c r="G26" s="908"/>
      <c r="H26" s="908"/>
      <c r="I26" s="908"/>
      <c r="J26" s="908"/>
      <c r="K26" s="908"/>
      <c r="L26" s="908"/>
      <c r="M26" s="908"/>
      <c r="W26" s="909"/>
      <c r="X26" s="909"/>
      <c r="Y26" s="909"/>
    </row>
    <row r="28" spans="1:25" ht="15.6">
      <c r="B28" s="913" t="s">
        <v>73</v>
      </c>
      <c r="I28" s="10"/>
      <c r="K28" s="9"/>
    </row>
    <row r="29" spans="1:25">
      <c r="B29" s="914"/>
      <c r="C29" s="915" t="s">
        <v>60</v>
      </c>
      <c r="D29" s="915" t="s">
        <v>654</v>
      </c>
      <c r="E29" s="915" t="s">
        <v>7</v>
      </c>
      <c r="I29" s="10"/>
      <c r="K29" s="9"/>
    </row>
    <row r="30" spans="1:25">
      <c r="B30" s="916"/>
      <c r="C30" s="917" t="s">
        <v>6</v>
      </c>
      <c r="D30" s="917" t="s">
        <v>648</v>
      </c>
      <c r="E30" s="917" t="s">
        <v>8</v>
      </c>
      <c r="I30" s="10"/>
      <c r="K30" s="9"/>
    </row>
    <row r="31" spans="1:25">
      <c r="B31" s="916"/>
      <c r="C31" s="918" t="s">
        <v>171</v>
      </c>
      <c r="D31" s="918" t="s">
        <v>172</v>
      </c>
      <c r="E31" s="918" t="s">
        <v>234</v>
      </c>
      <c r="I31" s="10"/>
      <c r="K31" s="9"/>
    </row>
    <row r="32" spans="1:25">
      <c r="B32" s="919"/>
      <c r="C32" s="920"/>
      <c r="D32" s="920"/>
      <c r="E32" s="56"/>
      <c r="I32" s="10"/>
      <c r="K32" s="9"/>
    </row>
    <row r="33" spans="2:11">
      <c r="B33" s="921" t="s">
        <v>77</v>
      </c>
      <c r="C33" s="280">
        <v>309757115.44</v>
      </c>
      <c r="D33" s="280">
        <v>319942117.44</v>
      </c>
      <c r="E33" s="44">
        <v>320242517.03837907</v>
      </c>
      <c r="I33" s="10"/>
      <c r="K33" s="9"/>
    </row>
    <row r="34" spans="2:11">
      <c r="B34" s="922"/>
      <c r="C34" s="920"/>
      <c r="D34" s="920"/>
      <c r="E34" s="55"/>
      <c r="I34" s="10"/>
      <c r="K34" s="9"/>
    </row>
    <row r="35" spans="2:11">
      <c r="B35" s="922"/>
      <c r="C35" s="920"/>
      <c r="D35" s="920"/>
      <c r="E35" s="55"/>
      <c r="I35" s="10"/>
      <c r="K35" s="9"/>
    </row>
    <row r="36" spans="2:11">
      <c r="B36" s="923" t="s">
        <v>72</v>
      </c>
      <c r="C36" s="44">
        <v>304906667.51059735</v>
      </c>
      <c r="D36" s="44">
        <v>319899639.35607749</v>
      </c>
      <c r="E36" s="44">
        <v>325692340.57379299</v>
      </c>
      <c r="I36" s="10"/>
      <c r="K36" s="9"/>
    </row>
    <row r="37" spans="2:11">
      <c r="B37" s="923"/>
      <c r="C37" s="44"/>
      <c r="D37" s="44"/>
      <c r="E37" s="44"/>
      <c r="I37" s="10"/>
      <c r="K37" s="9"/>
    </row>
    <row r="38" spans="2:11">
      <c r="B38" s="924" t="s">
        <v>75</v>
      </c>
      <c r="C38" s="43">
        <v>319390434.07999998</v>
      </c>
      <c r="D38" s="43">
        <v>323832001</v>
      </c>
      <c r="E38" s="43">
        <v>325692340.57379299</v>
      </c>
      <c r="I38" s="10"/>
      <c r="K38" s="9"/>
    </row>
    <row r="39" spans="2:11" ht="14.4">
      <c r="B39" s="925" t="s">
        <v>147</v>
      </c>
      <c r="C39" s="66">
        <v>318634917.67000002</v>
      </c>
      <c r="D39" s="66">
        <v>322902001</v>
      </c>
      <c r="E39" s="65">
        <v>324782737.57379299</v>
      </c>
      <c r="I39" s="10"/>
      <c r="K39" s="9"/>
    </row>
    <row r="40" spans="2:11" ht="14.4">
      <c r="B40" s="925" t="s">
        <v>148</v>
      </c>
      <c r="C40" s="66">
        <v>442601.39</v>
      </c>
      <c r="D40" s="66">
        <v>410000</v>
      </c>
      <c r="E40" s="55">
        <v>415995</v>
      </c>
      <c r="I40" s="10"/>
      <c r="K40" s="9"/>
    </row>
    <row r="41" spans="2:11" ht="14.4">
      <c r="B41" s="925" t="s">
        <v>657</v>
      </c>
      <c r="C41" s="139">
        <v>312915.02</v>
      </c>
      <c r="D41" s="139">
        <v>520000</v>
      </c>
      <c r="E41" s="61">
        <v>493608</v>
      </c>
      <c r="I41" s="10"/>
      <c r="K41" s="9"/>
    </row>
    <row r="42" spans="2:11" ht="14.4">
      <c r="B42" s="925"/>
      <c r="C42" s="66"/>
      <c r="D42" s="66"/>
      <c r="E42" s="55"/>
      <c r="I42" s="10"/>
      <c r="K42" s="9"/>
    </row>
    <row r="43" spans="2:11">
      <c r="B43" s="926" t="s">
        <v>146</v>
      </c>
      <c r="C43" s="66">
        <v>-14483766.569402657</v>
      </c>
      <c r="D43" s="66">
        <v>-3932361.6439225096</v>
      </c>
      <c r="E43" s="55">
        <v>0</v>
      </c>
      <c r="I43" s="10"/>
      <c r="K43" s="9"/>
    </row>
    <row r="44" spans="2:11">
      <c r="B44" s="923" t="s">
        <v>655</v>
      </c>
      <c r="C44" s="55">
        <v>0</v>
      </c>
      <c r="D44" s="55">
        <v>0</v>
      </c>
      <c r="E44" s="55">
        <v>0</v>
      </c>
      <c r="I44" s="10"/>
      <c r="K44" s="9"/>
    </row>
    <row r="45" spans="2:11">
      <c r="B45" s="927" t="s">
        <v>649</v>
      </c>
      <c r="C45" s="44">
        <v>4850447.9294026494</v>
      </c>
      <c r="D45" s="44">
        <v>42478.083922505379</v>
      </c>
      <c r="E45" s="44">
        <v>-5449823.5354139209</v>
      </c>
      <c r="I45" s="10"/>
      <c r="K45" s="9"/>
    </row>
    <row r="46" spans="2:11">
      <c r="B46" s="928"/>
      <c r="I46" s="10"/>
      <c r="K46" s="9"/>
    </row>
    <row r="47" spans="2:11">
      <c r="B47" s="928"/>
      <c r="I47" s="10"/>
      <c r="K47" s="9"/>
    </row>
    <row r="48" spans="2:11">
      <c r="B48" s="928"/>
      <c r="I48" s="10"/>
      <c r="K48" s="9"/>
    </row>
    <row r="49" spans="1:25" ht="15.6">
      <c r="B49" s="913" t="s">
        <v>74</v>
      </c>
      <c r="I49" s="10"/>
      <c r="K49" s="9"/>
    </row>
    <row r="50" spans="1:25">
      <c r="B50" s="929"/>
      <c r="C50" s="915" t="s">
        <v>60</v>
      </c>
      <c r="D50" s="915" t="s">
        <v>654</v>
      </c>
      <c r="E50" s="915" t="s">
        <v>7</v>
      </c>
      <c r="I50" s="10"/>
      <c r="K50" s="9"/>
    </row>
    <row r="51" spans="1:25">
      <c r="B51" s="930"/>
      <c r="C51" s="917" t="s">
        <v>6</v>
      </c>
      <c r="D51" s="917" t="s">
        <v>648</v>
      </c>
      <c r="E51" s="917" t="s">
        <v>8</v>
      </c>
      <c r="I51" s="10"/>
      <c r="K51" s="9"/>
    </row>
    <row r="52" spans="1:25">
      <c r="B52" s="931" t="s">
        <v>62</v>
      </c>
      <c r="C52" s="918" t="s">
        <v>171</v>
      </c>
      <c r="D52" s="918" t="s">
        <v>172</v>
      </c>
      <c r="E52" s="918" t="s">
        <v>234</v>
      </c>
      <c r="I52" s="10"/>
      <c r="K52" s="9"/>
    </row>
    <row r="53" spans="1:25">
      <c r="B53" s="930" t="s">
        <v>650</v>
      </c>
      <c r="C53" s="932">
        <v>6.01480411648882E-2</v>
      </c>
      <c r="D53" s="413">
        <v>5.9824760999999997E-2</v>
      </c>
      <c r="E53" s="54">
        <v>4.2845042391632671E-2</v>
      </c>
      <c r="I53" s="10"/>
      <c r="K53" s="9"/>
    </row>
    <row r="54" spans="1:25">
      <c r="B54" s="930" t="s">
        <v>651</v>
      </c>
      <c r="C54" s="405"/>
      <c r="D54" s="312"/>
      <c r="E54" s="54">
        <v>2.3998445239976629E-2</v>
      </c>
      <c r="I54" s="10"/>
      <c r="K54" s="9"/>
    </row>
    <row r="55" spans="1:25">
      <c r="B55" s="930" t="s">
        <v>652</v>
      </c>
      <c r="C55" s="405"/>
      <c r="D55" s="312"/>
      <c r="E55" s="54">
        <v>1.8404907975460238E-2</v>
      </c>
      <c r="I55" s="10"/>
      <c r="K55" s="9"/>
    </row>
    <row r="56" spans="1:25">
      <c r="B56" s="930" t="s">
        <v>11</v>
      </c>
      <c r="C56" s="66">
        <v>0</v>
      </c>
      <c r="D56" s="414">
        <v>4994190.5014080442</v>
      </c>
      <c r="E56" s="55">
        <v>5336697.0034731394</v>
      </c>
      <c r="I56" s="10"/>
      <c r="K56" s="9"/>
    </row>
    <row r="57" spans="1:25">
      <c r="B57" s="930" t="s">
        <v>653</v>
      </c>
      <c r="C57" s="66">
        <v>0</v>
      </c>
      <c r="D57" s="414">
        <v>298776.25313520641</v>
      </c>
      <c r="E57" s="66">
        <v>228651.0093451057</v>
      </c>
      <c r="I57" s="10"/>
      <c r="K57" s="9"/>
    </row>
    <row r="58" spans="1:25">
      <c r="B58" s="930" t="s">
        <v>13</v>
      </c>
      <c r="C58" s="55">
        <v>4850447.9294026494</v>
      </c>
      <c r="D58" s="415">
        <v>42478.083922505379</v>
      </c>
      <c r="E58" s="55">
        <v>-5449823.5354139209</v>
      </c>
      <c r="I58" s="10"/>
      <c r="K58" s="9"/>
    </row>
    <row r="59" spans="1:25">
      <c r="B59" s="930" t="s">
        <v>105</v>
      </c>
      <c r="C59" s="139">
        <v>143742.57200539493</v>
      </c>
      <c r="D59" s="414">
        <v>1252.1650073831047</v>
      </c>
      <c r="E59" s="66">
        <v>-115524.52461134804</v>
      </c>
      <c r="I59" s="10"/>
      <c r="K59" s="9"/>
    </row>
    <row r="60" spans="1:25">
      <c r="B60" s="927" t="s">
        <v>93</v>
      </c>
      <c r="C60" s="44">
        <v>4994190.5014080442</v>
      </c>
      <c r="D60" s="44">
        <v>5336697.0034731394</v>
      </c>
      <c r="E60" s="44">
        <v>-4.7207023701048456E-2</v>
      </c>
      <c r="I60" s="10"/>
      <c r="K60" s="9"/>
    </row>
    <row r="61" spans="1:25">
      <c r="I61" s="10"/>
      <c r="K61" s="9"/>
    </row>
    <row r="62" spans="1:25" s="893" customFormat="1">
      <c r="A62" s="6"/>
      <c r="B62" s="114"/>
      <c r="E62" s="9"/>
      <c r="F62" s="9"/>
      <c r="G62" s="9"/>
      <c r="H62" s="9"/>
      <c r="I62" s="9"/>
      <c r="J62" s="10"/>
      <c r="K62" s="10"/>
      <c r="L62" s="9"/>
      <c r="M62" s="9"/>
      <c r="N62" s="9"/>
      <c r="O62" s="9"/>
      <c r="P62" s="9"/>
      <c r="Q62" s="9"/>
      <c r="R62" s="9"/>
      <c r="S62" s="9"/>
      <c r="T62" s="9"/>
      <c r="U62" s="9"/>
      <c r="V62" s="9"/>
      <c r="W62" s="9"/>
      <c r="X62" s="9"/>
      <c r="Y62" s="9"/>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5AF92-7359-40D4-8BAB-B1B85EF11255}">
  <sheetPr>
    <tabColor rgb="FF92D050"/>
  </sheetPr>
  <dimension ref="A1:Y60"/>
  <sheetViews>
    <sheetView workbookViewId="0"/>
  </sheetViews>
  <sheetFormatPr defaultRowHeight="13.8"/>
  <cols>
    <col min="1" max="1" width="5.44140625" style="6" customWidth="1"/>
    <col min="2" max="2" width="78.44140625" style="933" customWidth="1"/>
    <col min="3" max="4" width="18.5546875" style="893" customWidth="1"/>
    <col min="5" max="5" width="18.5546875" style="9" customWidth="1"/>
    <col min="6" max="6" width="18.6640625" style="9" customWidth="1"/>
    <col min="7" max="9" width="9" style="9" customWidth="1"/>
    <col min="10" max="11" width="9" style="10" customWidth="1"/>
    <col min="12" max="20" width="9" style="9" customWidth="1"/>
    <col min="21" max="21" width="8.88671875" style="9"/>
    <col min="22" max="22" width="8.6640625" style="9" customWidth="1"/>
    <col min="23" max="256" width="8.88671875" style="9"/>
    <col min="257" max="257" width="2.6640625" style="9" customWidth="1"/>
    <col min="258" max="258" width="114.44140625" style="9" customWidth="1"/>
    <col min="259" max="259" width="0" style="9" hidden="1" customWidth="1"/>
    <col min="260" max="260" width="27.5546875" style="9" customWidth="1"/>
    <col min="261" max="261" width="20" style="9" customWidth="1"/>
    <col min="262" max="262" width="18.33203125" style="9" customWidth="1"/>
    <col min="263" max="263" width="20.109375" style="9" customWidth="1"/>
    <col min="264" max="264" width="10.6640625" style="9" customWidth="1"/>
    <col min="265" max="265" width="14.44140625" style="9" bestFit="1" customWidth="1"/>
    <col min="266" max="266" width="10.6640625" style="9" customWidth="1"/>
    <col min="267" max="267" width="12.6640625" style="9" bestFit="1" customWidth="1"/>
    <col min="268" max="270" width="8.44140625" style="9" customWidth="1"/>
    <col min="271" max="273" width="13" style="9" customWidth="1"/>
    <col min="274" max="277" width="8.88671875" style="9"/>
    <col min="278" max="278" width="8.6640625" style="9" customWidth="1"/>
    <col min="279" max="512" width="8.88671875" style="9"/>
    <col min="513" max="513" width="2.6640625" style="9" customWidth="1"/>
    <col min="514" max="514" width="114.44140625" style="9" customWidth="1"/>
    <col min="515" max="515" width="0" style="9" hidden="1" customWidth="1"/>
    <col min="516" max="516" width="27.5546875" style="9" customWidth="1"/>
    <col min="517" max="517" width="20" style="9" customWidth="1"/>
    <col min="518" max="518" width="18.33203125" style="9" customWidth="1"/>
    <col min="519" max="519" width="20.109375" style="9" customWidth="1"/>
    <col min="520" max="520" width="10.6640625" style="9" customWidth="1"/>
    <col min="521" max="521" width="14.44140625" style="9" bestFit="1" customWidth="1"/>
    <col min="522" max="522" width="10.6640625" style="9" customWidth="1"/>
    <col min="523" max="523" width="12.6640625" style="9" bestFit="1" customWidth="1"/>
    <col min="524" max="526" width="8.44140625" style="9" customWidth="1"/>
    <col min="527" max="529" width="13" style="9" customWidth="1"/>
    <col min="530" max="533" width="8.88671875" style="9"/>
    <col min="534" max="534" width="8.6640625" style="9" customWidth="1"/>
    <col min="535" max="768" width="8.88671875" style="9"/>
    <col min="769" max="769" width="2.6640625" style="9" customWidth="1"/>
    <col min="770" max="770" width="114.44140625" style="9" customWidth="1"/>
    <col min="771" max="771" width="0" style="9" hidden="1" customWidth="1"/>
    <col min="772" max="772" width="27.5546875" style="9" customWidth="1"/>
    <col min="773" max="773" width="20" style="9" customWidth="1"/>
    <col min="774" max="774" width="18.33203125" style="9" customWidth="1"/>
    <col min="775" max="775" width="20.109375" style="9" customWidth="1"/>
    <col min="776" max="776" width="10.6640625" style="9" customWidth="1"/>
    <col min="777" max="777" width="14.44140625" style="9" bestFit="1" customWidth="1"/>
    <col min="778" max="778" width="10.6640625" style="9" customWidth="1"/>
    <col min="779" max="779" width="12.6640625" style="9" bestFit="1" customWidth="1"/>
    <col min="780" max="782" width="8.44140625" style="9" customWidth="1"/>
    <col min="783" max="785" width="13" style="9" customWidth="1"/>
    <col min="786" max="789" width="8.88671875" style="9"/>
    <col min="790" max="790" width="8.6640625" style="9" customWidth="1"/>
    <col min="791" max="1024" width="8.88671875" style="9"/>
    <col min="1025" max="1025" width="2.6640625" style="9" customWidth="1"/>
    <col min="1026" max="1026" width="114.44140625" style="9" customWidth="1"/>
    <col min="1027" max="1027" width="0" style="9" hidden="1" customWidth="1"/>
    <col min="1028" max="1028" width="27.5546875" style="9" customWidth="1"/>
    <col min="1029" max="1029" width="20" style="9" customWidth="1"/>
    <col min="1030" max="1030" width="18.33203125" style="9" customWidth="1"/>
    <col min="1031" max="1031" width="20.109375" style="9" customWidth="1"/>
    <col min="1032" max="1032" width="10.6640625" style="9" customWidth="1"/>
    <col min="1033" max="1033" width="14.44140625" style="9" bestFit="1" customWidth="1"/>
    <col min="1034" max="1034" width="10.6640625" style="9" customWidth="1"/>
    <col min="1035" max="1035" width="12.6640625" style="9" bestFit="1" customWidth="1"/>
    <col min="1036" max="1038" width="8.44140625" style="9" customWidth="1"/>
    <col min="1039" max="1041" width="13" style="9" customWidth="1"/>
    <col min="1042" max="1045" width="8.88671875" style="9"/>
    <col min="1046" max="1046" width="8.6640625" style="9" customWidth="1"/>
    <col min="1047" max="1280" width="8.88671875" style="9"/>
    <col min="1281" max="1281" width="2.6640625" style="9" customWidth="1"/>
    <col min="1282" max="1282" width="114.44140625" style="9" customWidth="1"/>
    <col min="1283" max="1283" width="0" style="9" hidden="1" customWidth="1"/>
    <col min="1284" max="1284" width="27.5546875" style="9" customWidth="1"/>
    <col min="1285" max="1285" width="20" style="9" customWidth="1"/>
    <col min="1286" max="1286" width="18.33203125" style="9" customWidth="1"/>
    <col min="1287" max="1287" width="20.109375" style="9" customWidth="1"/>
    <col min="1288" max="1288" width="10.6640625" style="9" customWidth="1"/>
    <col min="1289" max="1289" width="14.44140625" style="9" bestFit="1" customWidth="1"/>
    <col min="1290" max="1290" width="10.6640625" style="9" customWidth="1"/>
    <col min="1291" max="1291" width="12.6640625" style="9" bestFit="1" customWidth="1"/>
    <col min="1292" max="1294" width="8.44140625" style="9" customWidth="1"/>
    <col min="1295" max="1297" width="13" style="9" customWidth="1"/>
    <col min="1298" max="1301" width="8.88671875" style="9"/>
    <col min="1302" max="1302" width="8.6640625" style="9" customWidth="1"/>
    <col min="1303" max="1536" width="8.88671875" style="9"/>
    <col min="1537" max="1537" width="2.6640625" style="9" customWidth="1"/>
    <col min="1538" max="1538" width="114.44140625" style="9" customWidth="1"/>
    <col min="1539" max="1539" width="0" style="9" hidden="1" customWidth="1"/>
    <col min="1540" max="1540" width="27.5546875" style="9" customWidth="1"/>
    <col min="1541" max="1541" width="20" style="9" customWidth="1"/>
    <col min="1542" max="1542" width="18.33203125" style="9" customWidth="1"/>
    <col min="1543" max="1543" width="20.109375" style="9" customWidth="1"/>
    <col min="1544" max="1544" width="10.6640625" style="9" customWidth="1"/>
    <col min="1545" max="1545" width="14.44140625" style="9" bestFit="1" customWidth="1"/>
    <col min="1546" max="1546" width="10.6640625" style="9" customWidth="1"/>
    <col min="1547" max="1547" width="12.6640625" style="9" bestFit="1" customWidth="1"/>
    <col min="1548" max="1550" width="8.44140625" style="9" customWidth="1"/>
    <col min="1551" max="1553" width="13" style="9" customWidth="1"/>
    <col min="1554" max="1557" width="8.88671875" style="9"/>
    <col min="1558" max="1558" width="8.6640625" style="9" customWidth="1"/>
    <col min="1559" max="1792" width="8.88671875" style="9"/>
    <col min="1793" max="1793" width="2.6640625" style="9" customWidth="1"/>
    <col min="1794" max="1794" width="114.44140625" style="9" customWidth="1"/>
    <col min="1795" max="1795" width="0" style="9" hidden="1" customWidth="1"/>
    <col min="1796" max="1796" width="27.5546875" style="9" customWidth="1"/>
    <col min="1797" max="1797" width="20" style="9" customWidth="1"/>
    <col min="1798" max="1798" width="18.33203125" style="9" customWidth="1"/>
    <col min="1799" max="1799" width="20.109375" style="9" customWidth="1"/>
    <col min="1800" max="1800" width="10.6640625" style="9" customWidth="1"/>
    <col min="1801" max="1801" width="14.44140625" style="9" bestFit="1" customWidth="1"/>
    <col min="1802" max="1802" width="10.6640625" style="9" customWidth="1"/>
    <col min="1803" max="1803" width="12.6640625" style="9" bestFit="1" customWidth="1"/>
    <col min="1804" max="1806" width="8.44140625" style="9" customWidth="1"/>
    <col min="1807" max="1809" width="13" style="9" customWidth="1"/>
    <col min="1810" max="1813" width="8.88671875" style="9"/>
    <col min="1814" max="1814" width="8.6640625" style="9" customWidth="1"/>
    <col min="1815" max="2048" width="8.88671875" style="9"/>
    <col min="2049" max="2049" width="2.6640625" style="9" customWidth="1"/>
    <col min="2050" max="2050" width="114.44140625" style="9" customWidth="1"/>
    <col min="2051" max="2051" width="0" style="9" hidden="1" customWidth="1"/>
    <col min="2052" max="2052" width="27.5546875" style="9" customWidth="1"/>
    <col min="2053" max="2053" width="20" style="9" customWidth="1"/>
    <col min="2054" max="2054" width="18.33203125" style="9" customWidth="1"/>
    <col min="2055" max="2055" width="20.109375" style="9" customWidth="1"/>
    <col min="2056" max="2056" width="10.6640625" style="9" customWidth="1"/>
    <col min="2057" max="2057" width="14.44140625" style="9" bestFit="1" customWidth="1"/>
    <col min="2058" max="2058" width="10.6640625" style="9" customWidth="1"/>
    <col min="2059" max="2059" width="12.6640625" style="9" bestFit="1" customWidth="1"/>
    <col min="2060" max="2062" width="8.44140625" style="9" customWidth="1"/>
    <col min="2063" max="2065" width="13" style="9" customWidth="1"/>
    <col min="2066" max="2069" width="8.88671875" style="9"/>
    <col min="2070" max="2070" width="8.6640625" style="9" customWidth="1"/>
    <col min="2071" max="2304" width="8.88671875" style="9"/>
    <col min="2305" max="2305" width="2.6640625" style="9" customWidth="1"/>
    <col min="2306" max="2306" width="114.44140625" style="9" customWidth="1"/>
    <col min="2307" max="2307" width="0" style="9" hidden="1" customWidth="1"/>
    <col min="2308" max="2308" width="27.5546875" style="9" customWidth="1"/>
    <col min="2309" max="2309" width="20" style="9" customWidth="1"/>
    <col min="2310" max="2310" width="18.33203125" style="9" customWidth="1"/>
    <col min="2311" max="2311" width="20.109375" style="9" customWidth="1"/>
    <col min="2312" max="2312" width="10.6640625" style="9" customWidth="1"/>
    <col min="2313" max="2313" width="14.44140625" style="9" bestFit="1" customWidth="1"/>
    <col min="2314" max="2314" width="10.6640625" style="9" customWidth="1"/>
    <col min="2315" max="2315" width="12.6640625" style="9" bestFit="1" customWidth="1"/>
    <col min="2316" max="2318" width="8.44140625" style="9" customWidth="1"/>
    <col min="2319" max="2321" width="13" style="9" customWidth="1"/>
    <col min="2322" max="2325" width="8.88671875" style="9"/>
    <col min="2326" max="2326" width="8.6640625" style="9" customWidth="1"/>
    <col min="2327" max="2560" width="8.88671875" style="9"/>
    <col min="2561" max="2561" width="2.6640625" style="9" customWidth="1"/>
    <col min="2562" max="2562" width="114.44140625" style="9" customWidth="1"/>
    <col min="2563" max="2563" width="0" style="9" hidden="1" customWidth="1"/>
    <col min="2564" max="2564" width="27.5546875" style="9" customWidth="1"/>
    <col min="2565" max="2565" width="20" style="9" customWidth="1"/>
    <col min="2566" max="2566" width="18.33203125" style="9" customWidth="1"/>
    <col min="2567" max="2567" width="20.109375" style="9" customWidth="1"/>
    <col min="2568" max="2568" width="10.6640625" style="9" customWidth="1"/>
    <col min="2569" max="2569" width="14.44140625" style="9" bestFit="1" customWidth="1"/>
    <col min="2570" max="2570" width="10.6640625" style="9" customWidth="1"/>
    <col min="2571" max="2571" width="12.6640625" style="9" bestFit="1" customWidth="1"/>
    <col min="2572" max="2574" width="8.44140625" style="9" customWidth="1"/>
    <col min="2575" max="2577" width="13" style="9" customWidth="1"/>
    <col min="2578" max="2581" width="8.88671875" style="9"/>
    <col min="2582" max="2582" width="8.6640625" style="9" customWidth="1"/>
    <col min="2583" max="2816" width="8.88671875" style="9"/>
    <col min="2817" max="2817" width="2.6640625" style="9" customWidth="1"/>
    <col min="2818" max="2818" width="114.44140625" style="9" customWidth="1"/>
    <col min="2819" max="2819" width="0" style="9" hidden="1" customWidth="1"/>
    <col min="2820" max="2820" width="27.5546875" style="9" customWidth="1"/>
    <col min="2821" max="2821" width="20" style="9" customWidth="1"/>
    <col min="2822" max="2822" width="18.33203125" style="9" customWidth="1"/>
    <col min="2823" max="2823" width="20.109375" style="9" customWidth="1"/>
    <col min="2824" max="2824" width="10.6640625" style="9" customWidth="1"/>
    <col min="2825" max="2825" width="14.44140625" style="9" bestFit="1" customWidth="1"/>
    <col min="2826" max="2826" width="10.6640625" style="9" customWidth="1"/>
    <col min="2827" max="2827" width="12.6640625" style="9" bestFit="1" customWidth="1"/>
    <col min="2828" max="2830" width="8.44140625" style="9" customWidth="1"/>
    <col min="2831" max="2833" width="13" style="9" customWidth="1"/>
    <col min="2834" max="2837" width="8.88671875" style="9"/>
    <col min="2838" max="2838" width="8.6640625" style="9" customWidth="1"/>
    <col min="2839" max="3072" width="8.88671875" style="9"/>
    <col min="3073" max="3073" width="2.6640625" style="9" customWidth="1"/>
    <col min="3074" max="3074" width="114.44140625" style="9" customWidth="1"/>
    <col min="3075" max="3075" width="0" style="9" hidden="1" customWidth="1"/>
    <col min="3076" max="3076" width="27.5546875" style="9" customWidth="1"/>
    <col min="3077" max="3077" width="20" style="9" customWidth="1"/>
    <col min="3078" max="3078" width="18.33203125" style="9" customWidth="1"/>
    <col min="3079" max="3079" width="20.109375" style="9" customWidth="1"/>
    <col min="3080" max="3080" width="10.6640625" style="9" customWidth="1"/>
    <col min="3081" max="3081" width="14.44140625" style="9" bestFit="1" customWidth="1"/>
    <col min="3082" max="3082" width="10.6640625" style="9" customWidth="1"/>
    <col min="3083" max="3083" width="12.6640625" style="9" bestFit="1" customWidth="1"/>
    <col min="3084" max="3086" width="8.44140625" style="9" customWidth="1"/>
    <col min="3087" max="3089" width="13" style="9" customWidth="1"/>
    <col min="3090" max="3093" width="8.88671875" style="9"/>
    <col min="3094" max="3094" width="8.6640625" style="9" customWidth="1"/>
    <col min="3095" max="3328" width="8.88671875" style="9"/>
    <col min="3329" max="3329" width="2.6640625" style="9" customWidth="1"/>
    <col min="3330" max="3330" width="114.44140625" style="9" customWidth="1"/>
    <col min="3331" max="3331" width="0" style="9" hidden="1" customWidth="1"/>
    <col min="3332" max="3332" width="27.5546875" style="9" customWidth="1"/>
    <col min="3333" max="3333" width="20" style="9" customWidth="1"/>
    <col min="3334" max="3334" width="18.33203125" style="9" customWidth="1"/>
    <col min="3335" max="3335" width="20.109375" style="9" customWidth="1"/>
    <col min="3336" max="3336" width="10.6640625" style="9" customWidth="1"/>
    <col min="3337" max="3337" width="14.44140625" style="9" bestFit="1" customWidth="1"/>
    <col min="3338" max="3338" width="10.6640625" style="9" customWidth="1"/>
    <col min="3339" max="3339" width="12.6640625" style="9" bestFit="1" customWidth="1"/>
    <col min="3340" max="3342" width="8.44140625" style="9" customWidth="1"/>
    <col min="3343" max="3345" width="13" style="9" customWidth="1"/>
    <col min="3346" max="3349" width="8.88671875" style="9"/>
    <col min="3350" max="3350" width="8.6640625" style="9" customWidth="1"/>
    <col min="3351" max="3584" width="8.88671875" style="9"/>
    <col min="3585" max="3585" width="2.6640625" style="9" customWidth="1"/>
    <col min="3586" max="3586" width="114.44140625" style="9" customWidth="1"/>
    <col min="3587" max="3587" width="0" style="9" hidden="1" customWidth="1"/>
    <col min="3588" max="3588" width="27.5546875" style="9" customWidth="1"/>
    <col min="3589" max="3589" width="20" style="9" customWidth="1"/>
    <col min="3590" max="3590" width="18.33203125" style="9" customWidth="1"/>
    <col min="3591" max="3591" width="20.109375" style="9" customWidth="1"/>
    <col min="3592" max="3592" width="10.6640625" style="9" customWidth="1"/>
    <col min="3593" max="3593" width="14.44140625" style="9" bestFit="1" customWidth="1"/>
    <col min="3594" max="3594" width="10.6640625" style="9" customWidth="1"/>
    <col min="3595" max="3595" width="12.6640625" style="9" bestFit="1" customWidth="1"/>
    <col min="3596" max="3598" width="8.44140625" style="9" customWidth="1"/>
    <col min="3599" max="3601" width="13" style="9" customWidth="1"/>
    <col min="3602" max="3605" width="8.88671875" style="9"/>
    <col min="3606" max="3606" width="8.6640625" style="9" customWidth="1"/>
    <col min="3607" max="3840" width="8.88671875" style="9"/>
    <col min="3841" max="3841" width="2.6640625" style="9" customWidth="1"/>
    <col min="3842" max="3842" width="114.44140625" style="9" customWidth="1"/>
    <col min="3843" max="3843" width="0" style="9" hidden="1" customWidth="1"/>
    <col min="3844" max="3844" width="27.5546875" style="9" customWidth="1"/>
    <col min="3845" max="3845" width="20" style="9" customWidth="1"/>
    <col min="3846" max="3846" width="18.33203125" style="9" customWidth="1"/>
    <col min="3847" max="3847" width="20.109375" style="9" customWidth="1"/>
    <col min="3848" max="3848" width="10.6640625" style="9" customWidth="1"/>
    <col min="3849" max="3849" width="14.44140625" style="9" bestFit="1" customWidth="1"/>
    <col min="3850" max="3850" width="10.6640625" style="9" customWidth="1"/>
    <col min="3851" max="3851" width="12.6640625" style="9" bestFit="1" customWidth="1"/>
    <col min="3852" max="3854" width="8.44140625" style="9" customWidth="1"/>
    <col min="3855" max="3857" width="13" style="9" customWidth="1"/>
    <col min="3858" max="3861" width="8.88671875" style="9"/>
    <col min="3862" max="3862" width="8.6640625" style="9" customWidth="1"/>
    <col min="3863" max="4096" width="8.88671875" style="9"/>
    <col min="4097" max="4097" width="2.6640625" style="9" customWidth="1"/>
    <col min="4098" max="4098" width="114.44140625" style="9" customWidth="1"/>
    <col min="4099" max="4099" width="0" style="9" hidden="1" customWidth="1"/>
    <col min="4100" max="4100" width="27.5546875" style="9" customWidth="1"/>
    <col min="4101" max="4101" width="20" style="9" customWidth="1"/>
    <col min="4102" max="4102" width="18.33203125" style="9" customWidth="1"/>
    <col min="4103" max="4103" width="20.109375" style="9" customWidth="1"/>
    <col min="4104" max="4104" width="10.6640625" style="9" customWidth="1"/>
    <col min="4105" max="4105" width="14.44140625" style="9" bestFit="1" customWidth="1"/>
    <col min="4106" max="4106" width="10.6640625" style="9" customWidth="1"/>
    <col min="4107" max="4107" width="12.6640625" style="9" bestFit="1" customWidth="1"/>
    <col min="4108" max="4110" width="8.44140625" style="9" customWidth="1"/>
    <col min="4111" max="4113" width="13" style="9" customWidth="1"/>
    <col min="4114" max="4117" width="8.88671875" style="9"/>
    <col min="4118" max="4118" width="8.6640625" style="9" customWidth="1"/>
    <col min="4119" max="4352" width="8.88671875" style="9"/>
    <col min="4353" max="4353" width="2.6640625" style="9" customWidth="1"/>
    <col min="4354" max="4354" width="114.44140625" style="9" customWidth="1"/>
    <col min="4355" max="4355" width="0" style="9" hidden="1" customWidth="1"/>
    <col min="4356" max="4356" width="27.5546875" style="9" customWidth="1"/>
    <col min="4357" max="4357" width="20" style="9" customWidth="1"/>
    <col min="4358" max="4358" width="18.33203125" style="9" customWidth="1"/>
    <col min="4359" max="4359" width="20.109375" style="9" customWidth="1"/>
    <col min="4360" max="4360" width="10.6640625" style="9" customWidth="1"/>
    <col min="4361" max="4361" width="14.44140625" style="9" bestFit="1" customWidth="1"/>
    <col min="4362" max="4362" width="10.6640625" style="9" customWidth="1"/>
    <col min="4363" max="4363" width="12.6640625" style="9" bestFit="1" customWidth="1"/>
    <col min="4364" max="4366" width="8.44140625" style="9" customWidth="1"/>
    <col min="4367" max="4369" width="13" style="9" customWidth="1"/>
    <col min="4370" max="4373" width="8.88671875" style="9"/>
    <col min="4374" max="4374" width="8.6640625" style="9" customWidth="1"/>
    <col min="4375" max="4608" width="8.88671875" style="9"/>
    <col min="4609" max="4609" width="2.6640625" style="9" customWidth="1"/>
    <col min="4610" max="4610" width="114.44140625" style="9" customWidth="1"/>
    <col min="4611" max="4611" width="0" style="9" hidden="1" customWidth="1"/>
    <col min="4612" max="4612" width="27.5546875" style="9" customWidth="1"/>
    <col min="4613" max="4613" width="20" style="9" customWidth="1"/>
    <col min="4614" max="4614" width="18.33203125" style="9" customWidth="1"/>
    <col min="4615" max="4615" width="20.109375" style="9" customWidth="1"/>
    <col min="4616" max="4616" width="10.6640625" style="9" customWidth="1"/>
    <col min="4617" max="4617" width="14.44140625" style="9" bestFit="1" customWidth="1"/>
    <col min="4618" max="4618" width="10.6640625" style="9" customWidth="1"/>
    <col min="4619" max="4619" width="12.6640625" style="9" bestFit="1" customWidth="1"/>
    <col min="4620" max="4622" width="8.44140625" style="9" customWidth="1"/>
    <col min="4623" max="4625" width="13" style="9" customWidth="1"/>
    <col min="4626" max="4629" width="8.88671875" style="9"/>
    <col min="4630" max="4630" width="8.6640625" style="9" customWidth="1"/>
    <col min="4631" max="4864" width="8.88671875" style="9"/>
    <col min="4865" max="4865" width="2.6640625" style="9" customWidth="1"/>
    <col min="4866" max="4866" width="114.44140625" style="9" customWidth="1"/>
    <col min="4867" max="4867" width="0" style="9" hidden="1" customWidth="1"/>
    <col min="4868" max="4868" width="27.5546875" style="9" customWidth="1"/>
    <col min="4869" max="4869" width="20" style="9" customWidth="1"/>
    <col min="4870" max="4870" width="18.33203125" style="9" customWidth="1"/>
    <col min="4871" max="4871" width="20.109375" style="9" customWidth="1"/>
    <col min="4872" max="4872" width="10.6640625" style="9" customWidth="1"/>
    <col min="4873" max="4873" width="14.44140625" style="9" bestFit="1" customWidth="1"/>
    <col min="4874" max="4874" width="10.6640625" style="9" customWidth="1"/>
    <col min="4875" max="4875" width="12.6640625" style="9" bestFit="1" customWidth="1"/>
    <col min="4876" max="4878" width="8.44140625" style="9" customWidth="1"/>
    <col min="4879" max="4881" width="13" style="9" customWidth="1"/>
    <col min="4882" max="4885" width="8.88671875" style="9"/>
    <col min="4886" max="4886" width="8.6640625" style="9" customWidth="1"/>
    <col min="4887" max="5120" width="8.88671875" style="9"/>
    <col min="5121" max="5121" width="2.6640625" style="9" customWidth="1"/>
    <col min="5122" max="5122" width="114.44140625" style="9" customWidth="1"/>
    <col min="5123" max="5123" width="0" style="9" hidden="1" customWidth="1"/>
    <col min="5124" max="5124" width="27.5546875" style="9" customWidth="1"/>
    <col min="5125" max="5125" width="20" style="9" customWidth="1"/>
    <col min="5126" max="5126" width="18.33203125" style="9" customWidth="1"/>
    <col min="5127" max="5127" width="20.109375" style="9" customWidth="1"/>
    <col min="5128" max="5128" width="10.6640625" style="9" customWidth="1"/>
    <col min="5129" max="5129" width="14.44140625" style="9" bestFit="1" customWidth="1"/>
    <col min="5130" max="5130" width="10.6640625" style="9" customWidth="1"/>
    <col min="5131" max="5131" width="12.6640625" style="9" bestFit="1" customWidth="1"/>
    <col min="5132" max="5134" width="8.44140625" style="9" customWidth="1"/>
    <col min="5135" max="5137" width="13" style="9" customWidth="1"/>
    <col min="5138" max="5141" width="8.88671875" style="9"/>
    <col min="5142" max="5142" width="8.6640625" style="9" customWidth="1"/>
    <col min="5143" max="5376" width="8.88671875" style="9"/>
    <col min="5377" max="5377" width="2.6640625" style="9" customWidth="1"/>
    <col min="5378" max="5378" width="114.44140625" style="9" customWidth="1"/>
    <col min="5379" max="5379" width="0" style="9" hidden="1" customWidth="1"/>
    <col min="5380" max="5380" width="27.5546875" style="9" customWidth="1"/>
    <col min="5381" max="5381" width="20" style="9" customWidth="1"/>
    <col min="5382" max="5382" width="18.33203125" style="9" customWidth="1"/>
    <col min="5383" max="5383" width="20.109375" style="9" customWidth="1"/>
    <col min="5384" max="5384" width="10.6640625" style="9" customWidth="1"/>
    <col min="5385" max="5385" width="14.44140625" style="9" bestFit="1" customWidth="1"/>
    <col min="5386" max="5386" width="10.6640625" style="9" customWidth="1"/>
    <col min="5387" max="5387" width="12.6640625" style="9" bestFit="1" customWidth="1"/>
    <col min="5388" max="5390" width="8.44140625" style="9" customWidth="1"/>
    <col min="5391" max="5393" width="13" style="9" customWidth="1"/>
    <col min="5394" max="5397" width="8.88671875" style="9"/>
    <col min="5398" max="5398" width="8.6640625" style="9" customWidth="1"/>
    <col min="5399" max="5632" width="8.88671875" style="9"/>
    <col min="5633" max="5633" width="2.6640625" style="9" customWidth="1"/>
    <col min="5634" max="5634" width="114.44140625" style="9" customWidth="1"/>
    <col min="5635" max="5635" width="0" style="9" hidden="1" customWidth="1"/>
    <col min="5636" max="5636" width="27.5546875" style="9" customWidth="1"/>
    <col min="5637" max="5637" width="20" style="9" customWidth="1"/>
    <col min="5638" max="5638" width="18.33203125" style="9" customWidth="1"/>
    <col min="5639" max="5639" width="20.109375" style="9" customWidth="1"/>
    <col min="5640" max="5640" width="10.6640625" style="9" customWidth="1"/>
    <col min="5641" max="5641" width="14.44140625" style="9" bestFit="1" customWidth="1"/>
    <col min="5642" max="5642" width="10.6640625" style="9" customWidth="1"/>
    <col min="5643" max="5643" width="12.6640625" style="9" bestFit="1" customWidth="1"/>
    <col min="5644" max="5646" width="8.44140625" style="9" customWidth="1"/>
    <col min="5647" max="5649" width="13" style="9" customWidth="1"/>
    <col min="5650" max="5653" width="8.88671875" style="9"/>
    <col min="5654" max="5654" width="8.6640625" style="9" customWidth="1"/>
    <col min="5655" max="5888" width="8.88671875" style="9"/>
    <col min="5889" max="5889" width="2.6640625" style="9" customWidth="1"/>
    <col min="5890" max="5890" width="114.44140625" style="9" customWidth="1"/>
    <col min="5891" max="5891" width="0" style="9" hidden="1" customWidth="1"/>
    <col min="5892" max="5892" width="27.5546875" style="9" customWidth="1"/>
    <col min="5893" max="5893" width="20" style="9" customWidth="1"/>
    <col min="5894" max="5894" width="18.33203125" style="9" customWidth="1"/>
    <col min="5895" max="5895" width="20.109375" style="9" customWidth="1"/>
    <col min="5896" max="5896" width="10.6640625" style="9" customWidth="1"/>
    <col min="5897" max="5897" width="14.44140625" style="9" bestFit="1" customWidth="1"/>
    <col min="5898" max="5898" width="10.6640625" style="9" customWidth="1"/>
    <col min="5899" max="5899" width="12.6640625" style="9" bestFit="1" customWidth="1"/>
    <col min="5900" max="5902" width="8.44140625" style="9" customWidth="1"/>
    <col min="5903" max="5905" width="13" style="9" customWidth="1"/>
    <col min="5906" max="5909" width="8.88671875" style="9"/>
    <col min="5910" max="5910" width="8.6640625" style="9" customWidth="1"/>
    <col min="5911" max="6144" width="8.88671875" style="9"/>
    <col min="6145" max="6145" width="2.6640625" style="9" customWidth="1"/>
    <col min="6146" max="6146" width="114.44140625" style="9" customWidth="1"/>
    <col min="6147" max="6147" width="0" style="9" hidden="1" customWidth="1"/>
    <col min="6148" max="6148" width="27.5546875" style="9" customWidth="1"/>
    <col min="6149" max="6149" width="20" style="9" customWidth="1"/>
    <col min="6150" max="6150" width="18.33203125" style="9" customWidth="1"/>
    <col min="6151" max="6151" width="20.109375" style="9" customWidth="1"/>
    <col min="6152" max="6152" width="10.6640625" style="9" customWidth="1"/>
    <col min="6153" max="6153" width="14.44140625" style="9" bestFit="1" customWidth="1"/>
    <col min="6154" max="6154" width="10.6640625" style="9" customWidth="1"/>
    <col min="6155" max="6155" width="12.6640625" style="9" bestFit="1" customWidth="1"/>
    <col min="6156" max="6158" width="8.44140625" style="9" customWidth="1"/>
    <col min="6159" max="6161" width="13" style="9" customWidth="1"/>
    <col min="6162" max="6165" width="8.88671875" style="9"/>
    <col min="6166" max="6166" width="8.6640625" style="9" customWidth="1"/>
    <col min="6167" max="6400" width="8.88671875" style="9"/>
    <col min="6401" max="6401" width="2.6640625" style="9" customWidth="1"/>
    <col min="6402" max="6402" width="114.44140625" style="9" customWidth="1"/>
    <col min="6403" max="6403" width="0" style="9" hidden="1" customWidth="1"/>
    <col min="6404" max="6404" width="27.5546875" style="9" customWidth="1"/>
    <col min="6405" max="6405" width="20" style="9" customWidth="1"/>
    <col min="6406" max="6406" width="18.33203125" style="9" customWidth="1"/>
    <col min="6407" max="6407" width="20.109375" style="9" customWidth="1"/>
    <col min="6408" max="6408" width="10.6640625" style="9" customWidth="1"/>
    <col min="6409" max="6409" width="14.44140625" style="9" bestFit="1" customWidth="1"/>
    <col min="6410" max="6410" width="10.6640625" style="9" customWidth="1"/>
    <col min="6411" max="6411" width="12.6640625" style="9" bestFit="1" customWidth="1"/>
    <col min="6412" max="6414" width="8.44140625" style="9" customWidth="1"/>
    <col min="6415" max="6417" width="13" style="9" customWidth="1"/>
    <col min="6418" max="6421" width="8.88671875" style="9"/>
    <col min="6422" max="6422" width="8.6640625" style="9" customWidth="1"/>
    <col min="6423" max="6656" width="8.88671875" style="9"/>
    <col min="6657" max="6657" width="2.6640625" style="9" customWidth="1"/>
    <col min="6658" max="6658" width="114.44140625" style="9" customWidth="1"/>
    <col min="6659" max="6659" width="0" style="9" hidden="1" customWidth="1"/>
    <col min="6660" max="6660" width="27.5546875" style="9" customWidth="1"/>
    <col min="6661" max="6661" width="20" style="9" customWidth="1"/>
    <col min="6662" max="6662" width="18.33203125" style="9" customWidth="1"/>
    <col min="6663" max="6663" width="20.109375" style="9" customWidth="1"/>
    <col min="6664" max="6664" width="10.6640625" style="9" customWidth="1"/>
    <col min="6665" max="6665" width="14.44140625" style="9" bestFit="1" customWidth="1"/>
    <col min="6666" max="6666" width="10.6640625" style="9" customWidth="1"/>
    <col min="6667" max="6667" width="12.6640625" style="9" bestFit="1" customWidth="1"/>
    <col min="6668" max="6670" width="8.44140625" style="9" customWidth="1"/>
    <col min="6671" max="6673" width="13" style="9" customWidth="1"/>
    <col min="6674" max="6677" width="8.88671875" style="9"/>
    <col min="6678" max="6678" width="8.6640625" style="9" customWidth="1"/>
    <col min="6679" max="6912" width="8.88671875" style="9"/>
    <col min="6913" max="6913" width="2.6640625" style="9" customWidth="1"/>
    <col min="6914" max="6914" width="114.44140625" style="9" customWidth="1"/>
    <col min="6915" max="6915" width="0" style="9" hidden="1" customWidth="1"/>
    <col min="6916" max="6916" width="27.5546875" style="9" customWidth="1"/>
    <col min="6917" max="6917" width="20" style="9" customWidth="1"/>
    <col min="6918" max="6918" width="18.33203125" style="9" customWidth="1"/>
    <col min="6919" max="6919" width="20.109375" style="9" customWidth="1"/>
    <col min="6920" max="6920" width="10.6640625" style="9" customWidth="1"/>
    <col min="6921" max="6921" width="14.44140625" style="9" bestFit="1" customWidth="1"/>
    <col min="6922" max="6922" width="10.6640625" style="9" customWidth="1"/>
    <col min="6923" max="6923" width="12.6640625" style="9" bestFit="1" customWidth="1"/>
    <col min="6924" max="6926" width="8.44140625" style="9" customWidth="1"/>
    <col min="6927" max="6929" width="13" style="9" customWidth="1"/>
    <col min="6930" max="6933" width="8.88671875" style="9"/>
    <col min="6934" max="6934" width="8.6640625" style="9" customWidth="1"/>
    <col min="6935" max="7168" width="8.88671875" style="9"/>
    <col min="7169" max="7169" width="2.6640625" style="9" customWidth="1"/>
    <col min="7170" max="7170" width="114.44140625" style="9" customWidth="1"/>
    <col min="7171" max="7171" width="0" style="9" hidden="1" customWidth="1"/>
    <col min="7172" max="7172" width="27.5546875" style="9" customWidth="1"/>
    <col min="7173" max="7173" width="20" style="9" customWidth="1"/>
    <col min="7174" max="7174" width="18.33203125" style="9" customWidth="1"/>
    <col min="7175" max="7175" width="20.109375" style="9" customWidth="1"/>
    <col min="7176" max="7176" width="10.6640625" style="9" customWidth="1"/>
    <col min="7177" max="7177" width="14.44140625" style="9" bestFit="1" customWidth="1"/>
    <col min="7178" max="7178" width="10.6640625" style="9" customWidth="1"/>
    <col min="7179" max="7179" width="12.6640625" style="9" bestFit="1" customWidth="1"/>
    <col min="7180" max="7182" width="8.44140625" style="9" customWidth="1"/>
    <col min="7183" max="7185" width="13" style="9" customWidth="1"/>
    <col min="7186" max="7189" width="8.88671875" style="9"/>
    <col min="7190" max="7190" width="8.6640625" style="9" customWidth="1"/>
    <col min="7191" max="7424" width="8.88671875" style="9"/>
    <col min="7425" max="7425" width="2.6640625" style="9" customWidth="1"/>
    <col min="7426" max="7426" width="114.44140625" style="9" customWidth="1"/>
    <col min="7427" max="7427" width="0" style="9" hidden="1" customWidth="1"/>
    <col min="7428" max="7428" width="27.5546875" style="9" customWidth="1"/>
    <col min="7429" max="7429" width="20" style="9" customWidth="1"/>
    <col min="7430" max="7430" width="18.33203125" style="9" customWidth="1"/>
    <col min="7431" max="7431" width="20.109375" style="9" customWidth="1"/>
    <col min="7432" max="7432" width="10.6640625" style="9" customWidth="1"/>
    <col min="7433" max="7433" width="14.44140625" style="9" bestFit="1" customWidth="1"/>
    <col min="7434" max="7434" width="10.6640625" style="9" customWidth="1"/>
    <col min="7435" max="7435" width="12.6640625" style="9" bestFit="1" customWidth="1"/>
    <col min="7436" max="7438" width="8.44140625" style="9" customWidth="1"/>
    <col min="7439" max="7441" width="13" style="9" customWidth="1"/>
    <col min="7442" max="7445" width="8.88671875" style="9"/>
    <col min="7446" max="7446" width="8.6640625" style="9" customWidth="1"/>
    <col min="7447" max="7680" width="8.88671875" style="9"/>
    <col min="7681" max="7681" width="2.6640625" style="9" customWidth="1"/>
    <col min="7682" max="7682" width="114.44140625" style="9" customWidth="1"/>
    <col min="7683" max="7683" width="0" style="9" hidden="1" customWidth="1"/>
    <col min="7684" max="7684" width="27.5546875" style="9" customWidth="1"/>
    <col min="7685" max="7685" width="20" style="9" customWidth="1"/>
    <col min="7686" max="7686" width="18.33203125" style="9" customWidth="1"/>
    <col min="7687" max="7687" width="20.109375" style="9" customWidth="1"/>
    <col min="7688" max="7688" width="10.6640625" style="9" customWidth="1"/>
    <col min="7689" max="7689" width="14.44140625" style="9" bestFit="1" customWidth="1"/>
    <col min="7690" max="7690" width="10.6640625" style="9" customWidth="1"/>
    <col min="7691" max="7691" width="12.6640625" style="9" bestFit="1" customWidth="1"/>
    <col min="7692" max="7694" width="8.44140625" style="9" customWidth="1"/>
    <col min="7695" max="7697" width="13" style="9" customWidth="1"/>
    <col min="7698" max="7701" width="8.88671875" style="9"/>
    <col min="7702" max="7702" width="8.6640625" style="9" customWidth="1"/>
    <col min="7703" max="7936" width="8.88671875" style="9"/>
    <col min="7937" max="7937" width="2.6640625" style="9" customWidth="1"/>
    <col min="7938" max="7938" width="114.44140625" style="9" customWidth="1"/>
    <col min="7939" max="7939" width="0" style="9" hidden="1" customWidth="1"/>
    <col min="7940" max="7940" width="27.5546875" style="9" customWidth="1"/>
    <col min="7941" max="7941" width="20" style="9" customWidth="1"/>
    <col min="7942" max="7942" width="18.33203125" style="9" customWidth="1"/>
    <col min="7943" max="7943" width="20.109375" style="9" customWidth="1"/>
    <col min="7944" max="7944" width="10.6640625" style="9" customWidth="1"/>
    <col min="7945" max="7945" width="14.44140625" style="9" bestFit="1" customWidth="1"/>
    <col min="7946" max="7946" width="10.6640625" style="9" customWidth="1"/>
    <col min="7947" max="7947" width="12.6640625" style="9" bestFit="1" customWidth="1"/>
    <col min="7948" max="7950" width="8.44140625" style="9" customWidth="1"/>
    <col min="7951" max="7953" width="13" style="9" customWidth="1"/>
    <col min="7954" max="7957" width="8.88671875" style="9"/>
    <col min="7958" max="7958" width="8.6640625" style="9" customWidth="1"/>
    <col min="7959" max="8192" width="8.88671875" style="9"/>
    <col min="8193" max="8193" width="2.6640625" style="9" customWidth="1"/>
    <col min="8194" max="8194" width="114.44140625" style="9" customWidth="1"/>
    <col min="8195" max="8195" width="0" style="9" hidden="1" customWidth="1"/>
    <col min="8196" max="8196" width="27.5546875" style="9" customWidth="1"/>
    <col min="8197" max="8197" width="20" style="9" customWidth="1"/>
    <col min="8198" max="8198" width="18.33203125" style="9" customWidth="1"/>
    <col min="8199" max="8199" width="20.109375" style="9" customWidth="1"/>
    <col min="8200" max="8200" width="10.6640625" style="9" customWidth="1"/>
    <col min="8201" max="8201" width="14.44140625" style="9" bestFit="1" customWidth="1"/>
    <col min="8202" max="8202" width="10.6640625" style="9" customWidth="1"/>
    <col min="8203" max="8203" width="12.6640625" style="9" bestFit="1" customWidth="1"/>
    <col min="8204" max="8206" width="8.44140625" style="9" customWidth="1"/>
    <col min="8207" max="8209" width="13" style="9" customWidth="1"/>
    <col min="8210" max="8213" width="8.88671875" style="9"/>
    <col min="8214" max="8214" width="8.6640625" style="9" customWidth="1"/>
    <col min="8215" max="8448" width="8.88671875" style="9"/>
    <col min="8449" max="8449" width="2.6640625" style="9" customWidth="1"/>
    <col min="8450" max="8450" width="114.44140625" style="9" customWidth="1"/>
    <col min="8451" max="8451" width="0" style="9" hidden="1" customWidth="1"/>
    <col min="8452" max="8452" width="27.5546875" style="9" customWidth="1"/>
    <col min="8453" max="8453" width="20" style="9" customWidth="1"/>
    <col min="8454" max="8454" width="18.33203125" style="9" customWidth="1"/>
    <col min="8455" max="8455" width="20.109375" style="9" customWidth="1"/>
    <col min="8456" max="8456" width="10.6640625" style="9" customWidth="1"/>
    <col min="8457" max="8457" width="14.44140625" style="9" bestFit="1" customWidth="1"/>
    <col min="8458" max="8458" width="10.6640625" style="9" customWidth="1"/>
    <col min="8459" max="8459" width="12.6640625" style="9" bestFit="1" customWidth="1"/>
    <col min="8460" max="8462" width="8.44140625" style="9" customWidth="1"/>
    <col min="8463" max="8465" width="13" style="9" customWidth="1"/>
    <col min="8466" max="8469" width="8.88671875" style="9"/>
    <col min="8470" max="8470" width="8.6640625" style="9" customWidth="1"/>
    <col min="8471" max="8704" width="8.88671875" style="9"/>
    <col min="8705" max="8705" width="2.6640625" style="9" customWidth="1"/>
    <col min="8706" max="8706" width="114.44140625" style="9" customWidth="1"/>
    <col min="8707" max="8707" width="0" style="9" hidden="1" customWidth="1"/>
    <col min="8708" max="8708" width="27.5546875" style="9" customWidth="1"/>
    <col min="8709" max="8709" width="20" style="9" customWidth="1"/>
    <col min="8710" max="8710" width="18.33203125" style="9" customWidth="1"/>
    <col min="8711" max="8711" width="20.109375" style="9" customWidth="1"/>
    <col min="8712" max="8712" width="10.6640625" style="9" customWidth="1"/>
    <col min="8713" max="8713" width="14.44140625" style="9" bestFit="1" customWidth="1"/>
    <col min="8714" max="8714" width="10.6640625" style="9" customWidth="1"/>
    <col min="8715" max="8715" width="12.6640625" style="9" bestFit="1" customWidth="1"/>
    <col min="8716" max="8718" width="8.44140625" style="9" customWidth="1"/>
    <col min="8719" max="8721" width="13" style="9" customWidth="1"/>
    <col min="8722" max="8725" width="8.88671875" style="9"/>
    <col min="8726" max="8726" width="8.6640625" style="9" customWidth="1"/>
    <col min="8727" max="8960" width="8.88671875" style="9"/>
    <col min="8961" max="8961" width="2.6640625" style="9" customWidth="1"/>
    <col min="8962" max="8962" width="114.44140625" style="9" customWidth="1"/>
    <col min="8963" max="8963" width="0" style="9" hidden="1" customWidth="1"/>
    <col min="8964" max="8964" width="27.5546875" style="9" customWidth="1"/>
    <col min="8965" max="8965" width="20" style="9" customWidth="1"/>
    <col min="8966" max="8966" width="18.33203125" style="9" customWidth="1"/>
    <col min="8967" max="8967" width="20.109375" style="9" customWidth="1"/>
    <col min="8968" max="8968" width="10.6640625" style="9" customWidth="1"/>
    <col min="8969" max="8969" width="14.44140625" style="9" bestFit="1" customWidth="1"/>
    <col min="8970" max="8970" width="10.6640625" style="9" customWidth="1"/>
    <col min="8971" max="8971" width="12.6640625" style="9" bestFit="1" customWidth="1"/>
    <col min="8972" max="8974" width="8.44140625" style="9" customWidth="1"/>
    <col min="8975" max="8977" width="13" style="9" customWidth="1"/>
    <col min="8978" max="8981" width="8.88671875" style="9"/>
    <col min="8982" max="8982" width="8.6640625" style="9" customWidth="1"/>
    <col min="8983" max="9216" width="8.88671875" style="9"/>
    <col min="9217" max="9217" width="2.6640625" style="9" customWidth="1"/>
    <col min="9218" max="9218" width="114.44140625" style="9" customWidth="1"/>
    <col min="9219" max="9219" width="0" style="9" hidden="1" customWidth="1"/>
    <col min="9220" max="9220" width="27.5546875" style="9" customWidth="1"/>
    <col min="9221" max="9221" width="20" style="9" customWidth="1"/>
    <col min="9222" max="9222" width="18.33203125" style="9" customWidth="1"/>
    <col min="9223" max="9223" width="20.109375" style="9" customWidth="1"/>
    <col min="9224" max="9224" width="10.6640625" style="9" customWidth="1"/>
    <col min="9225" max="9225" width="14.44140625" style="9" bestFit="1" customWidth="1"/>
    <col min="9226" max="9226" width="10.6640625" style="9" customWidth="1"/>
    <col min="9227" max="9227" width="12.6640625" style="9" bestFit="1" customWidth="1"/>
    <col min="9228" max="9230" width="8.44140625" style="9" customWidth="1"/>
    <col min="9231" max="9233" width="13" style="9" customWidth="1"/>
    <col min="9234" max="9237" width="8.88671875" style="9"/>
    <col min="9238" max="9238" width="8.6640625" style="9" customWidth="1"/>
    <col min="9239" max="9472" width="8.88671875" style="9"/>
    <col min="9473" max="9473" width="2.6640625" style="9" customWidth="1"/>
    <col min="9474" max="9474" width="114.44140625" style="9" customWidth="1"/>
    <col min="9475" max="9475" width="0" style="9" hidden="1" customWidth="1"/>
    <col min="9476" max="9476" width="27.5546875" style="9" customWidth="1"/>
    <col min="9477" max="9477" width="20" style="9" customWidth="1"/>
    <col min="9478" max="9478" width="18.33203125" style="9" customWidth="1"/>
    <col min="9479" max="9479" width="20.109375" style="9" customWidth="1"/>
    <col min="9480" max="9480" width="10.6640625" style="9" customWidth="1"/>
    <col min="9481" max="9481" width="14.44140625" style="9" bestFit="1" customWidth="1"/>
    <col min="9482" max="9482" width="10.6640625" style="9" customWidth="1"/>
    <col min="9483" max="9483" width="12.6640625" style="9" bestFit="1" customWidth="1"/>
    <col min="9484" max="9486" width="8.44140625" style="9" customWidth="1"/>
    <col min="9487" max="9489" width="13" style="9" customWidth="1"/>
    <col min="9490" max="9493" width="8.88671875" style="9"/>
    <col min="9494" max="9494" width="8.6640625" style="9" customWidth="1"/>
    <col min="9495" max="9728" width="8.88671875" style="9"/>
    <col min="9729" max="9729" width="2.6640625" style="9" customWidth="1"/>
    <col min="9730" max="9730" width="114.44140625" style="9" customWidth="1"/>
    <col min="9731" max="9731" width="0" style="9" hidden="1" customWidth="1"/>
    <col min="9732" max="9732" width="27.5546875" style="9" customWidth="1"/>
    <col min="9733" max="9733" width="20" style="9" customWidth="1"/>
    <col min="9734" max="9734" width="18.33203125" style="9" customWidth="1"/>
    <col min="9735" max="9735" width="20.109375" style="9" customWidth="1"/>
    <col min="9736" max="9736" width="10.6640625" style="9" customWidth="1"/>
    <col min="9737" max="9737" width="14.44140625" style="9" bestFit="1" customWidth="1"/>
    <col min="9738" max="9738" width="10.6640625" style="9" customWidth="1"/>
    <col min="9739" max="9739" width="12.6640625" style="9" bestFit="1" customWidth="1"/>
    <col min="9740" max="9742" width="8.44140625" style="9" customWidth="1"/>
    <col min="9743" max="9745" width="13" style="9" customWidth="1"/>
    <col min="9746" max="9749" width="8.88671875" style="9"/>
    <col min="9750" max="9750" width="8.6640625" style="9" customWidth="1"/>
    <col min="9751" max="9984" width="8.88671875" style="9"/>
    <col min="9985" max="9985" width="2.6640625" style="9" customWidth="1"/>
    <col min="9986" max="9986" width="114.44140625" style="9" customWidth="1"/>
    <col min="9987" max="9987" width="0" style="9" hidden="1" customWidth="1"/>
    <col min="9988" max="9988" width="27.5546875" style="9" customWidth="1"/>
    <col min="9989" max="9989" width="20" style="9" customWidth="1"/>
    <col min="9990" max="9990" width="18.33203125" style="9" customWidth="1"/>
    <col min="9991" max="9991" width="20.109375" style="9" customWidth="1"/>
    <col min="9992" max="9992" width="10.6640625" style="9" customWidth="1"/>
    <col min="9993" max="9993" width="14.44140625" style="9" bestFit="1" customWidth="1"/>
    <col min="9994" max="9994" width="10.6640625" style="9" customWidth="1"/>
    <col min="9995" max="9995" width="12.6640625" style="9" bestFit="1" customWidth="1"/>
    <col min="9996" max="9998" width="8.44140625" style="9" customWidth="1"/>
    <col min="9999" max="10001" width="13" style="9" customWidth="1"/>
    <col min="10002" max="10005" width="8.88671875" style="9"/>
    <col min="10006" max="10006" width="8.6640625" style="9" customWidth="1"/>
    <col min="10007" max="10240" width="8.88671875" style="9"/>
    <col min="10241" max="10241" width="2.6640625" style="9" customWidth="1"/>
    <col min="10242" max="10242" width="114.44140625" style="9" customWidth="1"/>
    <col min="10243" max="10243" width="0" style="9" hidden="1" customWidth="1"/>
    <col min="10244" max="10244" width="27.5546875" style="9" customWidth="1"/>
    <col min="10245" max="10245" width="20" style="9" customWidth="1"/>
    <col min="10246" max="10246" width="18.33203125" style="9" customWidth="1"/>
    <col min="10247" max="10247" width="20.109375" style="9" customWidth="1"/>
    <col min="10248" max="10248" width="10.6640625" style="9" customWidth="1"/>
    <col min="10249" max="10249" width="14.44140625" style="9" bestFit="1" customWidth="1"/>
    <col min="10250" max="10250" width="10.6640625" style="9" customWidth="1"/>
    <col min="10251" max="10251" width="12.6640625" style="9" bestFit="1" customWidth="1"/>
    <col min="10252" max="10254" width="8.44140625" style="9" customWidth="1"/>
    <col min="10255" max="10257" width="13" style="9" customWidth="1"/>
    <col min="10258" max="10261" width="8.88671875" style="9"/>
    <col min="10262" max="10262" width="8.6640625" style="9" customWidth="1"/>
    <col min="10263" max="10496" width="8.88671875" style="9"/>
    <col min="10497" max="10497" width="2.6640625" style="9" customWidth="1"/>
    <col min="10498" max="10498" width="114.44140625" style="9" customWidth="1"/>
    <col min="10499" max="10499" width="0" style="9" hidden="1" customWidth="1"/>
    <col min="10500" max="10500" width="27.5546875" style="9" customWidth="1"/>
    <col min="10501" max="10501" width="20" style="9" customWidth="1"/>
    <col min="10502" max="10502" width="18.33203125" style="9" customWidth="1"/>
    <col min="10503" max="10503" width="20.109375" style="9" customWidth="1"/>
    <col min="10504" max="10504" width="10.6640625" style="9" customWidth="1"/>
    <col min="10505" max="10505" width="14.44140625" style="9" bestFit="1" customWidth="1"/>
    <col min="10506" max="10506" width="10.6640625" style="9" customWidth="1"/>
    <col min="10507" max="10507" width="12.6640625" style="9" bestFit="1" customWidth="1"/>
    <col min="10508" max="10510" width="8.44140625" style="9" customWidth="1"/>
    <col min="10511" max="10513" width="13" style="9" customWidth="1"/>
    <col min="10514" max="10517" width="8.88671875" style="9"/>
    <col min="10518" max="10518" width="8.6640625" style="9" customWidth="1"/>
    <col min="10519" max="10752" width="8.88671875" style="9"/>
    <col min="10753" max="10753" width="2.6640625" style="9" customWidth="1"/>
    <col min="10754" max="10754" width="114.44140625" style="9" customWidth="1"/>
    <col min="10755" max="10755" width="0" style="9" hidden="1" customWidth="1"/>
    <col min="10756" max="10756" width="27.5546875" style="9" customWidth="1"/>
    <col min="10757" max="10757" width="20" style="9" customWidth="1"/>
    <col min="10758" max="10758" width="18.33203125" style="9" customWidth="1"/>
    <col min="10759" max="10759" width="20.109375" style="9" customWidth="1"/>
    <col min="10760" max="10760" width="10.6640625" style="9" customWidth="1"/>
    <col min="10761" max="10761" width="14.44140625" style="9" bestFit="1" customWidth="1"/>
    <col min="10762" max="10762" width="10.6640625" style="9" customWidth="1"/>
    <col min="10763" max="10763" width="12.6640625" style="9" bestFit="1" customWidth="1"/>
    <col min="10764" max="10766" width="8.44140625" style="9" customWidth="1"/>
    <col min="10767" max="10769" width="13" style="9" customWidth="1"/>
    <col min="10770" max="10773" width="8.88671875" style="9"/>
    <col min="10774" max="10774" width="8.6640625" style="9" customWidth="1"/>
    <col min="10775" max="11008" width="8.88671875" style="9"/>
    <col min="11009" max="11009" width="2.6640625" style="9" customWidth="1"/>
    <col min="11010" max="11010" width="114.44140625" style="9" customWidth="1"/>
    <col min="11011" max="11011" width="0" style="9" hidden="1" customWidth="1"/>
    <col min="11012" max="11012" width="27.5546875" style="9" customWidth="1"/>
    <col min="11013" max="11013" width="20" style="9" customWidth="1"/>
    <col min="11014" max="11014" width="18.33203125" style="9" customWidth="1"/>
    <col min="11015" max="11015" width="20.109375" style="9" customWidth="1"/>
    <col min="11016" max="11016" width="10.6640625" style="9" customWidth="1"/>
    <col min="11017" max="11017" width="14.44140625" style="9" bestFit="1" customWidth="1"/>
    <col min="11018" max="11018" width="10.6640625" style="9" customWidth="1"/>
    <col min="11019" max="11019" width="12.6640625" style="9" bestFit="1" customWidth="1"/>
    <col min="11020" max="11022" width="8.44140625" style="9" customWidth="1"/>
    <col min="11023" max="11025" width="13" style="9" customWidth="1"/>
    <col min="11026" max="11029" width="8.88671875" style="9"/>
    <col min="11030" max="11030" width="8.6640625" style="9" customWidth="1"/>
    <col min="11031" max="11264" width="8.88671875" style="9"/>
    <col min="11265" max="11265" width="2.6640625" style="9" customWidth="1"/>
    <col min="11266" max="11266" width="114.44140625" style="9" customWidth="1"/>
    <col min="11267" max="11267" width="0" style="9" hidden="1" customWidth="1"/>
    <col min="11268" max="11268" width="27.5546875" style="9" customWidth="1"/>
    <col min="11269" max="11269" width="20" style="9" customWidth="1"/>
    <col min="11270" max="11270" width="18.33203125" style="9" customWidth="1"/>
    <col min="11271" max="11271" width="20.109375" style="9" customWidth="1"/>
    <col min="11272" max="11272" width="10.6640625" style="9" customWidth="1"/>
    <col min="11273" max="11273" width="14.44140625" style="9" bestFit="1" customWidth="1"/>
    <col min="11274" max="11274" width="10.6640625" style="9" customWidth="1"/>
    <col min="11275" max="11275" width="12.6640625" style="9" bestFit="1" customWidth="1"/>
    <col min="11276" max="11278" width="8.44140625" style="9" customWidth="1"/>
    <col min="11279" max="11281" width="13" style="9" customWidth="1"/>
    <col min="11282" max="11285" width="8.88671875" style="9"/>
    <col min="11286" max="11286" width="8.6640625" style="9" customWidth="1"/>
    <col min="11287" max="11520" width="8.88671875" style="9"/>
    <col min="11521" max="11521" width="2.6640625" style="9" customWidth="1"/>
    <col min="11522" max="11522" width="114.44140625" style="9" customWidth="1"/>
    <col min="11523" max="11523" width="0" style="9" hidden="1" customWidth="1"/>
    <col min="11524" max="11524" width="27.5546875" style="9" customWidth="1"/>
    <col min="11525" max="11525" width="20" style="9" customWidth="1"/>
    <col min="11526" max="11526" width="18.33203125" style="9" customWidth="1"/>
    <col min="11527" max="11527" width="20.109375" style="9" customWidth="1"/>
    <col min="11528" max="11528" width="10.6640625" style="9" customWidth="1"/>
    <col min="11529" max="11529" width="14.44140625" style="9" bestFit="1" customWidth="1"/>
    <col min="11530" max="11530" width="10.6640625" style="9" customWidth="1"/>
    <col min="11531" max="11531" width="12.6640625" style="9" bestFit="1" customWidth="1"/>
    <col min="11532" max="11534" width="8.44140625" style="9" customWidth="1"/>
    <col min="11535" max="11537" width="13" style="9" customWidth="1"/>
    <col min="11538" max="11541" width="8.88671875" style="9"/>
    <col min="11542" max="11542" width="8.6640625" style="9" customWidth="1"/>
    <col min="11543" max="11776" width="8.88671875" style="9"/>
    <col min="11777" max="11777" width="2.6640625" style="9" customWidth="1"/>
    <col min="11778" max="11778" width="114.44140625" style="9" customWidth="1"/>
    <col min="11779" max="11779" width="0" style="9" hidden="1" customWidth="1"/>
    <col min="11780" max="11780" width="27.5546875" style="9" customWidth="1"/>
    <col min="11781" max="11781" width="20" style="9" customWidth="1"/>
    <col min="11782" max="11782" width="18.33203125" style="9" customWidth="1"/>
    <col min="11783" max="11783" width="20.109375" style="9" customWidth="1"/>
    <col min="11784" max="11784" width="10.6640625" style="9" customWidth="1"/>
    <col min="11785" max="11785" width="14.44140625" style="9" bestFit="1" customWidth="1"/>
    <col min="11786" max="11786" width="10.6640625" style="9" customWidth="1"/>
    <col min="11787" max="11787" width="12.6640625" style="9" bestFit="1" customWidth="1"/>
    <col min="11788" max="11790" width="8.44140625" style="9" customWidth="1"/>
    <col min="11791" max="11793" width="13" style="9" customWidth="1"/>
    <col min="11794" max="11797" width="8.88671875" style="9"/>
    <col min="11798" max="11798" width="8.6640625" style="9" customWidth="1"/>
    <col min="11799" max="12032" width="8.88671875" style="9"/>
    <col min="12033" max="12033" width="2.6640625" style="9" customWidth="1"/>
    <col min="12034" max="12034" width="114.44140625" style="9" customWidth="1"/>
    <col min="12035" max="12035" width="0" style="9" hidden="1" customWidth="1"/>
    <col min="12036" max="12036" width="27.5546875" style="9" customWidth="1"/>
    <col min="12037" max="12037" width="20" style="9" customWidth="1"/>
    <col min="12038" max="12038" width="18.33203125" style="9" customWidth="1"/>
    <col min="12039" max="12039" width="20.109375" style="9" customWidth="1"/>
    <col min="12040" max="12040" width="10.6640625" style="9" customWidth="1"/>
    <col min="12041" max="12041" width="14.44140625" style="9" bestFit="1" customWidth="1"/>
    <col min="12042" max="12042" width="10.6640625" style="9" customWidth="1"/>
    <col min="12043" max="12043" width="12.6640625" style="9" bestFit="1" customWidth="1"/>
    <col min="12044" max="12046" width="8.44140625" style="9" customWidth="1"/>
    <col min="12047" max="12049" width="13" style="9" customWidth="1"/>
    <col min="12050" max="12053" width="8.88671875" style="9"/>
    <col min="12054" max="12054" width="8.6640625" style="9" customWidth="1"/>
    <col min="12055" max="12288" width="8.88671875" style="9"/>
    <col min="12289" max="12289" width="2.6640625" style="9" customWidth="1"/>
    <col min="12290" max="12290" width="114.44140625" style="9" customWidth="1"/>
    <col min="12291" max="12291" width="0" style="9" hidden="1" customWidth="1"/>
    <col min="12292" max="12292" width="27.5546875" style="9" customWidth="1"/>
    <col min="12293" max="12293" width="20" style="9" customWidth="1"/>
    <col min="12294" max="12294" width="18.33203125" style="9" customWidth="1"/>
    <col min="12295" max="12295" width="20.109375" style="9" customWidth="1"/>
    <col min="12296" max="12296" width="10.6640625" style="9" customWidth="1"/>
    <col min="12297" max="12297" width="14.44140625" style="9" bestFit="1" customWidth="1"/>
    <col min="12298" max="12298" width="10.6640625" style="9" customWidth="1"/>
    <col min="12299" max="12299" width="12.6640625" style="9" bestFit="1" customWidth="1"/>
    <col min="12300" max="12302" width="8.44140625" style="9" customWidth="1"/>
    <col min="12303" max="12305" width="13" style="9" customWidth="1"/>
    <col min="12306" max="12309" width="8.88671875" style="9"/>
    <col min="12310" max="12310" width="8.6640625" style="9" customWidth="1"/>
    <col min="12311" max="12544" width="8.88671875" style="9"/>
    <col min="12545" max="12545" width="2.6640625" style="9" customWidth="1"/>
    <col min="12546" max="12546" width="114.44140625" style="9" customWidth="1"/>
    <col min="12547" max="12547" width="0" style="9" hidden="1" customWidth="1"/>
    <col min="12548" max="12548" width="27.5546875" style="9" customWidth="1"/>
    <col min="12549" max="12549" width="20" style="9" customWidth="1"/>
    <col min="12550" max="12550" width="18.33203125" style="9" customWidth="1"/>
    <col min="12551" max="12551" width="20.109375" style="9" customWidth="1"/>
    <col min="12552" max="12552" width="10.6640625" style="9" customWidth="1"/>
    <col min="12553" max="12553" width="14.44140625" style="9" bestFit="1" customWidth="1"/>
    <col min="12554" max="12554" width="10.6640625" style="9" customWidth="1"/>
    <col min="12555" max="12555" width="12.6640625" style="9" bestFit="1" customWidth="1"/>
    <col min="12556" max="12558" width="8.44140625" style="9" customWidth="1"/>
    <col min="12559" max="12561" width="13" style="9" customWidth="1"/>
    <col min="12562" max="12565" width="8.88671875" style="9"/>
    <col min="12566" max="12566" width="8.6640625" style="9" customWidth="1"/>
    <col min="12567" max="12800" width="8.88671875" style="9"/>
    <col min="12801" max="12801" width="2.6640625" style="9" customWidth="1"/>
    <col min="12802" max="12802" width="114.44140625" style="9" customWidth="1"/>
    <col min="12803" max="12803" width="0" style="9" hidden="1" customWidth="1"/>
    <col min="12804" max="12804" width="27.5546875" style="9" customWidth="1"/>
    <col min="12805" max="12805" width="20" style="9" customWidth="1"/>
    <col min="12806" max="12806" width="18.33203125" style="9" customWidth="1"/>
    <col min="12807" max="12807" width="20.109375" style="9" customWidth="1"/>
    <col min="12808" max="12808" width="10.6640625" style="9" customWidth="1"/>
    <col min="12809" max="12809" width="14.44140625" style="9" bestFit="1" customWidth="1"/>
    <col min="12810" max="12810" width="10.6640625" style="9" customWidth="1"/>
    <col min="12811" max="12811" width="12.6640625" style="9" bestFit="1" customWidth="1"/>
    <col min="12812" max="12814" width="8.44140625" style="9" customWidth="1"/>
    <col min="12815" max="12817" width="13" style="9" customWidth="1"/>
    <col min="12818" max="12821" width="8.88671875" style="9"/>
    <col min="12822" max="12822" width="8.6640625" style="9" customWidth="1"/>
    <col min="12823" max="13056" width="8.88671875" style="9"/>
    <col min="13057" max="13057" width="2.6640625" style="9" customWidth="1"/>
    <col min="13058" max="13058" width="114.44140625" style="9" customWidth="1"/>
    <col min="13059" max="13059" width="0" style="9" hidden="1" customWidth="1"/>
    <col min="13060" max="13060" width="27.5546875" style="9" customWidth="1"/>
    <col min="13061" max="13061" width="20" style="9" customWidth="1"/>
    <col min="13062" max="13062" width="18.33203125" style="9" customWidth="1"/>
    <col min="13063" max="13063" width="20.109375" style="9" customWidth="1"/>
    <col min="13064" max="13064" width="10.6640625" style="9" customWidth="1"/>
    <col min="13065" max="13065" width="14.44140625" style="9" bestFit="1" customWidth="1"/>
    <col min="13066" max="13066" width="10.6640625" style="9" customWidth="1"/>
    <col min="13067" max="13067" width="12.6640625" style="9" bestFit="1" customWidth="1"/>
    <col min="13068" max="13070" width="8.44140625" style="9" customWidth="1"/>
    <col min="13071" max="13073" width="13" style="9" customWidth="1"/>
    <col min="13074" max="13077" width="8.88671875" style="9"/>
    <col min="13078" max="13078" width="8.6640625" style="9" customWidth="1"/>
    <col min="13079" max="13312" width="8.88671875" style="9"/>
    <col min="13313" max="13313" width="2.6640625" style="9" customWidth="1"/>
    <col min="13314" max="13314" width="114.44140625" style="9" customWidth="1"/>
    <col min="13315" max="13315" width="0" style="9" hidden="1" customWidth="1"/>
    <col min="13316" max="13316" width="27.5546875" style="9" customWidth="1"/>
    <col min="13317" max="13317" width="20" style="9" customWidth="1"/>
    <col min="13318" max="13318" width="18.33203125" style="9" customWidth="1"/>
    <col min="13319" max="13319" width="20.109375" style="9" customWidth="1"/>
    <col min="13320" max="13320" width="10.6640625" style="9" customWidth="1"/>
    <col min="13321" max="13321" width="14.44140625" style="9" bestFit="1" customWidth="1"/>
    <col min="13322" max="13322" width="10.6640625" style="9" customWidth="1"/>
    <col min="13323" max="13323" width="12.6640625" style="9" bestFit="1" customWidth="1"/>
    <col min="13324" max="13326" width="8.44140625" style="9" customWidth="1"/>
    <col min="13327" max="13329" width="13" style="9" customWidth="1"/>
    <col min="13330" max="13333" width="8.88671875" style="9"/>
    <col min="13334" max="13334" width="8.6640625" style="9" customWidth="1"/>
    <col min="13335" max="13568" width="8.88671875" style="9"/>
    <col min="13569" max="13569" width="2.6640625" style="9" customWidth="1"/>
    <col min="13570" max="13570" width="114.44140625" style="9" customWidth="1"/>
    <col min="13571" max="13571" width="0" style="9" hidden="1" customWidth="1"/>
    <col min="13572" max="13572" width="27.5546875" style="9" customWidth="1"/>
    <col min="13573" max="13573" width="20" style="9" customWidth="1"/>
    <col min="13574" max="13574" width="18.33203125" style="9" customWidth="1"/>
    <col min="13575" max="13575" width="20.109375" style="9" customWidth="1"/>
    <col min="13576" max="13576" width="10.6640625" style="9" customWidth="1"/>
    <col min="13577" max="13577" width="14.44140625" style="9" bestFit="1" customWidth="1"/>
    <col min="13578" max="13578" width="10.6640625" style="9" customWidth="1"/>
    <col min="13579" max="13579" width="12.6640625" style="9" bestFit="1" customWidth="1"/>
    <col min="13580" max="13582" width="8.44140625" style="9" customWidth="1"/>
    <col min="13583" max="13585" width="13" style="9" customWidth="1"/>
    <col min="13586" max="13589" width="8.88671875" style="9"/>
    <col min="13590" max="13590" width="8.6640625" style="9" customWidth="1"/>
    <col min="13591" max="13824" width="8.88671875" style="9"/>
    <col min="13825" max="13825" width="2.6640625" style="9" customWidth="1"/>
    <col min="13826" max="13826" width="114.44140625" style="9" customWidth="1"/>
    <col min="13827" max="13827" width="0" style="9" hidden="1" customWidth="1"/>
    <col min="13828" max="13828" width="27.5546875" style="9" customWidth="1"/>
    <col min="13829" max="13829" width="20" style="9" customWidth="1"/>
    <col min="13830" max="13830" width="18.33203125" style="9" customWidth="1"/>
    <col min="13831" max="13831" width="20.109375" style="9" customWidth="1"/>
    <col min="13832" max="13832" width="10.6640625" style="9" customWidth="1"/>
    <col min="13833" max="13833" width="14.44140625" style="9" bestFit="1" customWidth="1"/>
    <col min="13834" max="13834" width="10.6640625" style="9" customWidth="1"/>
    <col min="13835" max="13835" width="12.6640625" style="9" bestFit="1" customWidth="1"/>
    <col min="13836" max="13838" width="8.44140625" style="9" customWidth="1"/>
    <col min="13839" max="13841" width="13" style="9" customWidth="1"/>
    <col min="13842" max="13845" width="8.88671875" style="9"/>
    <col min="13846" max="13846" width="8.6640625" style="9" customWidth="1"/>
    <col min="13847" max="14080" width="8.88671875" style="9"/>
    <col min="14081" max="14081" width="2.6640625" style="9" customWidth="1"/>
    <col min="14082" max="14082" width="114.44140625" style="9" customWidth="1"/>
    <col min="14083" max="14083" width="0" style="9" hidden="1" customWidth="1"/>
    <col min="14084" max="14084" width="27.5546875" style="9" customWidth="1"/>
    <col min="14085" max="14085" width="20" style="9" customWidth="1"/>
    <col min="14086" max="14086" width="18.33203125" style="9" customWidth="1"/>
    <col min="14087" max="14087" width="20.109375" style="9" customWidth="1"/>
    <col min="14088" max="14088" width="10.6640625" style="9" customWidth="1"/>
    <col min="14089" max="14089" width="14.44140625" style="9" bestFit="1" customWidth="1"/>
    <col min="14090" max="14090" width="10.6640625" style="9" customWidth="1"/>
    <col min="14091" max="14091" width="12.6640625" style="9" bestFit="1" customWidth="1"/>
    <col min="14092" max="14094" width="8.44140625" style="9" customWidth="1"/>
    <col min="14095" max="14097" width="13" style="9" customWidth="1"/>
    <col min="14098" max="14101" width="8.88671875" style="9"/>
    <col min="14102" max="14102" width="8.6640625" style="9" customWidth="1"/>
    <col min="14103" max="14336" width="8.88671875" style="9"/>
    <col min="14337" max="14337" width="2.6640625" style="9" customWidth="1"/>
    <col min="14338" max="14338" width="114.44140625" style="9" customWidth="1"/>
    <col min="14339" max="14339" width="0" style="9" hidden="1" customWidth="1"/>
    <col min="14340" max="14340" width="27.5546875" style="9" customWidth="1"/>
    <col min="14341" max="14341" width="20" style="9" customWidth="1"/>
    <col min="14342" max="14342" width="18.33203125" style="9" customWidth="1"/>
    <col min="14343" max="14343" width="20.109375" style="9" customWidth="1"/>
    <col min="14344" max="14344" width="10.6640625" style="9" customWidth="1"/>
    <col min="14345" max="14345" width="14.44140625" style="9" bestFit="1" customWidth="1"/>
    <col min="14346" max="14346" width="10.6640625" style="9" customWidth="1"/>
    <col min="14347" max="14347" width="12.6640625" style="9" bestFit="1" customWidth="1"/>
    <col min="14348" max="14350" width="8.44140625" style="9" customWidth="1"/>
    <col min="14351" max="14353" width="13" style="9" customWidth="1"/>
    <col min="14354" max="14357" width="8.88671875" style="9"/>
    <col min="14358" max="14358" width="8.6640625" style="9" customWidth="1"/>
    <col min="14359" max="14592" width="8.88671875" style="9"/>
    <col min="14593" max="14593" width="2.6640625" style="9" customWidth="1"/>
    <col min="14594" max="14594" width="114.44140625" style="9" customWidth="1"/>
    <col min="14595" max="14595" width="0" style="9" hidden="1" customWidth="1"/>
    <col min="14596" max="14596" width="27.5546875" style="9" customWidth="1"/>
    <col min="14597" max="14597" width="20" style="9" customWidth="1"/>
    <col min="14598" max="14598" width="18.33203125" style="9" customWidth="1"/>
    <col min="14599" max="14599" width="20.109375" style="9" customWidth="1"/>
    <col min="14600" max="14600" width="10.6640625" style="9" customWidth="1"/>
    <col min="14601" max="14601" width="14.44140625" style="9" bestFit="1" customWidth="1"/>
    <col min="14602" max="14602" width="10.6640625" style="9" customWidth="1"/>
    <col min="14603" max="14603" width="12.6640625" style="9" bestFit="1" customWidth="1"/>
    <col min="14604" max="14606" width="8.44140625" style="9" customWidth="1"/>
    <col min="14607" max="14609" width="13" style="9" customWidth="1"/>
    <col min="14610" max="14613" width="8.88671875" style="9"/>
    <col min="14614" max="14614" width="8.6640625" style="9" customWidth="1"/>
    <col min="14615" max="14848" width="8.88671875" style="9"/>
    <col min="14849" max="14849" width="2.6640625" style="9" customWidth="1"/>
    <col min="14850" max="14850" width="114.44140625" style="9" customWidth="1"/>
    <col min="14851" max="14851" width="0" style="9" hidden="1" customWidth="1"/>
    <col min="14852" max="14852" width="27.5546875" style="9" customWidth="1"/>
    <col min="14853" max="14853" width="20" style="9" customWidth="1"/>
    <col min="14854" max="14854" width="18.33203125" style="9" customWidth="1"/>
    <col min="14855" max="14855" width="20.109375" style="9" customWidth="1"/>
    <col min="14856" max="14856" width="10.6640625" style="9" customWidth="1"/>
    <col min="14857" max="14857" width="14.44140625" style="9" bestFit="1" customWidth="1"/>
    <col min="14858" max="14858" width="10.6640625" style="9" customWidth="1"/>
    <col min="14859" max="14859" width="12.6640625" style="9" bestFit="1" customWidth="1"/>
    <col min="14860" max="14862" width="8.44140625" style="9" customWidth="1"/>
    <col min="14863" max="14865" width="13" style="9" customWidth="1"/>
    <col min="14866" max="14869" width="8.88671875" style="9"/>
    <col min="14870" max="14870" width="8.6640625" style="9" customWidth="1"/>
    <col min="14871" max="15104" width="8.88671875" style="9"/>
    <col min="15105" max="15105" width="2.6640625" style="9" customWidth="1"/>
    <col min="15106" max="15106" width="114.44140625" style="9" customWidth="1"/>
    <col min="15107" max="15107" width="0" style="9" hidden="1" customWidth="1"/>
    <col min="15108" max="15108" width="27.5546875" style="9" customWidth="1"/>
    <col min="15109" max="15109" width="20" style="9" customWidth="1"/>
    <col min="15110" max="15110" width="18.33203125" style="9" customWidth="1"/>
    <col min="15111" max="15111" width="20.109375" style="9" customWidth="1"/>
    <col min="15112" max="15112" width="10.6640625" style="9" customWidth="1"/>
    <col min="15113" max="15113" width="14.44140625" style="9" bestFit="1" customWidth="1"/>
    <col min="15114" max="15114" width="10.6640625" style="9" customWidth="1"/>
    <col min="15115" max="15115" width="12.6640625" style="9" bestFit="1" customWidth="1"/>
    <col min="15116" max="15118" width="8.44140625" style="9" customWidth="1"/>
    <col min="15119" max="15121" width="13" style="9" customWidth="1"/>
    <col min="15122" max="15125" width="8.88671875" style="9"/>
    <col min="15126" max="15126" width="8.6640625" style="9" customWidth="1"/>
    <col min="15127" max="15360" width="8.88671875" style="9"/>
    <col min="15361" max="15361" width="2.6640625" style="9" customWidth="1"/>
    <col min="15362" max="15362" width="114.44140625" style="9" customWidth="1"/>
    <col min="15363" max="15363" width="0" style="9" hidden="1" customWidth="1"/>
    <col min="15364" max="15364" width="27.5546875" style="9" customWidth="1"/>
    <col min="15365" max="15365" width="20" style="9" customWidth="1"/>
    <col min="15366" max="15366" width="18.33203125" style="9" customWidth="1"/>
    <col min="15367" max="15367" width="20.109375" style="9" customWidth="1"/>
    <col min="15368" max="15368" width="10.6640625" style="9" customWidth="1"/>
    <col min="15369" max="15369" width="14.44140625" style="9" bestFit="1" customWidth="1"/>
    <col min="15370" max="15370" width="10.6640625" style="9" customWidth="1"/>
    <col min="15371" max="15371" width="12.6640625" style="9" bestFit="1" customWidth="1"/>
    <col min="15372" max="15374" width="8.44140625" style="9" customWidth="1"/>
    <col min="15375" max="15377" width="13" style="9" customWidth="1"/>
    <col min="15378" max="15381" width="8.88671875" style="9"/>
    <col min="15382" max="15382" width="8.6640625" style="9" customWidth="1"/>
    <col min="15383" max="15616" width="8.88671875" style="9"/>
    <col min="15617" max="15617" width="2.6640625" style="9" customWidth="1"/>
    <col min="15618" max="15618" width="114.44140625" style="9" customWidth="1"/>
    <col min="15619" max="15619" width="0" style="9" hidden="1" customWidth="1"/>
    <col min="15620" max="15620" width="27.5546875" style="9" customWidth="1"/>
    <col min="15621" max="15621" width="20" style="9" customWidth="1"/>
    <col min="15622" max="15622" width="18.33203125" style="9" customWidth="1"/>
    <col min="15623" max="15623" width="20.109375" style="9" customWidth="1"/>
    <col min="15624" max="15624" width="10.6640625" style="9" customWidth="1"/>
    <col min="15625" max="15625" width="14.44140625" style="9" bestFit="1" customWidth="1"/>
    <col min="15626" max="15626" width="10.6640625" style="9" customWidth="1"/>
    <col min="15627" max="15627" width="12.6640625" style="9" bestFit="1" customWidth="1"/>
    <col min="15628" max="15630" width="8.44140625" style="9" customWidth="1"/>
    <col min="15631" max="15633" width="13" style="9" customWidth="1"/>
    <col min="15634" max="15637" width="8.88671875" style="9"/>
    <col min="15638" max="15638" width="8.6640625" style="9" customWidth="1"/>
    <col min="15639" max="15872" width="8.88671875" style="9"/>
    <col min="15873" max="15873" width="2.6640625" style="9" customWidth="1"/>
    <col min="15874" max="15874" width="114.44140625" style="9" customWidth="1"/>
    <col min="15875" max="15875" width="0" style="9" hidden="1" customWidth="1"/>
    <col min="15876" max="15876" width="27.5546875" style="9" customWidth="1"/>
    <col min="15877" max="15877" width="20" style="9" customWidth="1"/>
    <col min="15878" max="15878" width="18.33203125" style="9" customWidth="1"/>
    <col min="15879" max="15879" width="20.109375" style="9" customWidth="1"/>
    <col min="15880" max="15880" width="10.6640625" style="9" customWidth="1"/>
    <col min="15881" max="15881" width="14.44140625" style="9" bestFit="1" customWidth="1"/>
    <col min="15882" max="15882" width="10.6640625" style="9" customWidth="1"/>
    <col min="15883" max="15883" width="12.6640625" style="9" bestFit="1" customWidth="1"/>
    <col min="15884" max="15886" width="8.44140625" style="9" customWidth="1"/>
    <col min="15887" max="15889" width="13" style="9" customWidth="1"/>
    <col min="15890" max="15893" width="8.88671875" style="9"/>
    <col min="15894" max="15894" width="8.6640625" style="9" customWidth="1"/>
    <col min="15895" max="16128" width="8.88671875" style="9"/>
    <col min="16129" max="16129" width="2.6640625" style="9" customWidth="1"/>
    <col min="16130" max="16130" width="114.44140625" style="9" customWidth="1"/>
    <col min="16131" max="16131" width="0" style="9" hidden="1" customWidth="1"/>
    <col min="16132" max="16132" width="27.5546875" style="9" customWidth="1"/>
    <col min="16133" max="16133" width="20" style="9" customWidth="1"/>
    <col min="16134" max="16134" width="18.33203125" style="9" customWidth="1"/>
    <col min="16135" max="16135" width="20.109375" style="9" customWidth="1"/>
    <col min="16136" max="16136" width="10.6640625" style="9" customWidth="1"/>
    <col min="16137" max="16137" width="14.44140625" style="9" bestFit="1" customWidth="1"/>
    <col min="16138" max="16138" width="10.6640625" style="9" customWidth="1"/>
    <col min="16139" max="16139" width="12.6640625" style="9" bestFit="1" customWidth="1"/>
    <col min="16140" max="16142" width="8.44140625" style="9" customWidth="1"/>
    <col min="16143" max="16145" width="13" style="9" customWidth="1"/>
    <col min="16146" max="16149" width="8.88671875" style="9"/>
    <col min="16150" max="16150" width="8.6640625" style="9" customWidth="1"/>
    <col min="16151" max="16384" width="8.88671875" style="9"/>
  </cols>
  <sheetData>
    <row r="1" spans="1:25">
      <c r="B1" s="933" t="s">
        <v>1183</v>
      </c>
    </row>
    <row r="3" spans="1:25">
      <c r="B3" s="29" t="s">
        <v>988</v>
      </c>
      <c r="C3" s="941" t="s">
        <v>111</v>
      </c>
      <c r="D3" s="941"/>
      <c r="E3" s="12"/>
      <c r="H3" s="67"/>
    </row>
    <row r="4" spans="1:25">
      <c r="B4" s="62"/>
      <c r="D4" s="1709"/>
      <c r="E4" s="12"/>
    </row>
    <row r="5" spans="1:25" ht="17.399999999999999">
      <c r="B5" s="63" t="s">
        <v>80</v>
      </c>
      <c r="C5" s="894"/>
      <c r="D5" s="1709"/>
      <c r="E5" s="12"/>
    </row>
    <row r="6" spans="1:25" ht="14.4">
      <c r="B6" s="13"/>
      <c r="D6" s="1709"/>
      <c r="E6" s="12"/>
    </row>
    <row r="7" spans="1:25">
      <c r="B7" s="226" t="s">
        <v>61</v>
      </c>
      <c r="C7" s="227" t="s">
        <v>234</v>
      </c>
      <c r="D7" s="1710"/>
      <c r="E7" s="12"/>
    </row>
    <row r="8" spans="1:25">
      <c r="B8" s="226" t="s">
        <v>178</v>
      </c>
      <c r="C8" s="227" t="s">
        <v>172</v>
      </c>
      <c r="D8" s="1710"/>
      <c r="E8" s="12"/>
    </row>
    <row r="9" spans="1:25">
      <c r="B9" s="226" t="s">
        <v>181</v>
      </c>
      <c r="C9" s="227" t="s">
        <v>171</v>
      </c>
      <c r="D9" s="1710"/>
      <c r="E9" s="12"/>
    </row>
    <row r="10" spans="1:25">
      <c r="B10" s="11"/>
      <c r="C10" s="895"/>
      <c r="D10" s="1711"/>
      <c r="E10" s="12"/>
      <c r="F10" s="6"/>
      <c r="G10" s="6"/>
      <c r="H10" s="6"/>
      <c r="I10" s="6"/>
      <c r="J10" s="16"/>
      <c r="K10" s="16"/>
      <c r="L10" s="6"/>
      <c r="M10" s="6"/>
      <c r="N10" s="6"/>
      <c r="O10" s="6"/>
      <c r="P10" s="6"/>
      <c r="Q10" s="6"/>
      <c r="R10" s="6"/>
      <c r="S10" s="6"/>
      <c r="T10" s="6"/>
    </row>
    <row r="11" spans="1:25" ht="18" customHeight="1">
      <c r="A11" s="17"/>
      <c r="B11" s="896" t="s">
        <v>81</v>
      </c>
      <c r="C11" s="897"/>
      <c r="D11" s="1712"/>
    </row>
    <row r="12" spans="1:25" ht="18" customHeight="1">
      <c r="A12" s="17"/>
      <c r="B12" s="898" t="s">
        <v>227</v>
      </c>
      <c r="C12" s="899">
        <v>147868442.53108406</v>
      </c>
      <c r="D12" s="1713"/>
      <c r="F12" s="10"/>
      <c r="J12" s="9"/>
      <c r="K12" s="9"/>
    </row>
    <row r="13" spans="1:25" ht="18" customHeight="1">
      <c r="A13" s="17"/>
      <c r="B13" s="901" t="s">
        <v>226</v>
      </c>
      <c r="C13" s="902">
        <v>147868442.53108403</v>
      </c>
      <c r="D13" s="1713"/>
      <c r="E13" s="903"/>
      <c r="F13" s="67"/>
      <c r="J13" s="9"/>
      <c r="K13" s="9"/>
    </row>
    <row r="14" spans="1:25" ht="18" customHeight="1">
      <c r="A14" s="17"/>
      <c r="B14" s="904"/>
      <c r="C14" s="905" t="s">
        <v>1025</v>
      </c>
      <c r="D14" s="1714"/>
      <c r="E14" s="910"/>
      <c r="F14" s="907"/>
      <c r="G14" s="908"/>
      <c r="H14" s="908"/>
      <c r="I14" s="908"/>
      <c r="J14" s="908"/>
      <c r="K14" s="908"/>
      <c r="L14" s="908"/>
      <c r="M14" s="908"/>
      <c r="W14" s="909"/>
      <c r="X14" s="909"/>
      <c r="Y14" s="909"/>
    </row>
    <row r="15" spans="1:25" ht="18" customHeight="1">
      <c r="A15" s="17"/>
      <c r="B15" s="910"/>
      <c r="C15" s="910"/>
      <c r="D15" s="910"/>
      <c r="E15" s="910"/>
      <c r="F15" s="907"/>
      <c r="G15" s="908"/>
      <c r="H15" s="908"/>
      <c r="I15" s="908"/>
      <c r="J15" s="908"/>
      <c r="K15" s="908"/>
      <c r="L15" s="908"/>
      <c r="M15" s="908"/>
      <c r="W15" s="909"/>
      <c r="X15" s="909"/>
      <c r="Y15" s="909"/>
    </row>
    <row r="16" spans="1:25" ht="18" customHeight="1">
      <c r="A16" s="17"/>
      <c r="B16" s="896" t="s">
        <v>84</v>
      </c>
      <c r="C16" s="910"/>
      <c r="D16" s="910"/>
      <c r="E16" s="910"/>
      <c r="F16" s="907"/>
      <c r="G16" s="908"/>
      <c r="H16" s="908"/>
      <c r="I16" s="908"/>
      <c r="J16" s="908"/>
      <c r="K16" s="908"/>
      <c r="L16" s="908"/>
      <c r="M16" s="908"/>
      <c r="W16" s="909"/>
      <c r="X16" s="909"/>
      <c r="Y16" s="909"/>
    </row>
    <row r="17" spans="1:25" ht="18" customHeight="1">
      <c r="A17" s="17"/>
      <c r="B17" s="898" t="s">
        <v>136</v>
      </c>
      <c r="C17" s="30">
        <v>147868442.53108403</v>
      </c>
      <c r="D17" s="409"/>
      <c r="E17" s="910"/>
      <c r="F17" s="907"/>
      <c r="G17" s="908"/>
      <c r="H17" s="908"/>
      <c r="I17" s="908"/>
      <c r="J17" s="908"/>
      <c r="K17" s="908"/>
      <c r="L17" s="908"/>
      <c r="M17" s="908"/>
      <c r="W17" s="909"/>
      <c r="X17" s="909"/>
      <c r="Y17" s="909"/>
    </row>
    <row r="18" spans="1:25" ht="18" customHeight="1">
      <c r="A18" s="17"/>
      <c r="B18" s="911" t="s">
        <v>83</v>
      </c>
      <c r="C18" s="30">
        <v>0</v>
      </c>
      <c r="D18" s="409"/>
      <c r="E18" s="910"/>
      <c r="F18" s="907"/>
      <c r="G18" s="908"/>
      <c r="H18" s="908"/>
      <c r="I18" s="908"/>
      <c r="J18" s="908"/>
      <c r="K18" s="908"/>
      <c r="L18" s="908"/>
      <c r="M18" s="908"/>
      <c r="W18" s="909"/>
      <c r="X18" s="909"/>
      <c r="Y18" s="909"/>
    </row>
    <row r="19" spans="1:25" ht="18" customHeight="1">
      <c r="A19" s="17"/>
      <c r="B19" s="898" t="s">
        <v>82</v>
      </c>
      <c r="C19" s="31">
        <v>147868442.53108403</v>
      </c>
      <c r="D19" s="412"/>
      <c r="E19" s="910"/>
      <c r="F19" s="907"/>
      <c r="G19" s="908"/>
      <c r="H19" s="908"/>
      <c r="I19" s="908"/>
      <c r="J19" s="908"/>
      <c r="K19" s="908"/>
      <c r="L19" s="908"/>
      <c r="M19" s="908"/>
      <c r="W19" s="909"/>
      <c r="X19" s="909"/>
      <c r="Y19" s="909"/>
    </row>
    <row r="20" spans="1:25" ht="18" customHeight="1">
      <c r="A20" s="17"/>
      <c r="B20" s="912"/>
      <c r="C20" s="41"/>
      <c r="D20" s="410"/>
      <c r="E20" s="910"/>
      <c r="F20" s="907"/>
      <c r="G20" s="908"/>
      <c r="H20" s="908"/>
      <c r="I20" s="908"/>
      <c r="J20" s="908"/>
      <c r="K20" s="908"/>
      <c r="L20" s="908"/>
      <c r="M20" s="908"/>
      <c r="W20" s="909"/>
      <c r="X20" s="909"/>
      <c r="Y20" s="909"/>
    </row>
    <row r="21" spans="1:25" ht="18" customHeight="1">
      <c r="A21" s="17"/>
      <c r="B21" s="896" t="s">
        <v>85</v>
      </c>
      <c r="C21" s="910"/>
      <c r="D21" s="910"/>
      <c r="E21" s="910"/>
      <c r="F21" s="907"/>
      <c r="G21" s="908"/>
      <c r="H21" s="908"/>
      <c r="I21" s="908"/>
      <c r="J21" s="908"/>
      <c r="K21" s="908"/>
      <c r="L21" s="908"/>
      <c r="M21" s="908"/>
      <c r="W21" s="909"/>
      <c r="X21" s="909"/>
      <c r="Y21" s="909"/>
    </row>
    <row r="22" spans="1:25" ht="18" customHeight="1">
      <c r="A22" s="17"/>
      <c r="B22" s="898" t="s">
        <v>133</v>
      </c>
      <c r="C22" s="30">
        <v>147641056.53108403</v>
      </c>
      <c r="D22" s="409"/>
      <c r="E22" s="910"/>
      <c r="F22" s="907"/>
      <c r="G22" s="908"/>
      <c r="H22" s="908"/>
      <c r="I22" s="908"/>
      <c r="J22" s="908"/>
      <c r="K22" s="908"/>
      <c r="L22" s="908"/>
      <c r="M22" s="908"/>
      <c r="W22" s="909"/>
      <c r="X22" s="909"/>
      <c r="Y22" s="909"/>
    </row>
    <row r="23" spans="1:25" ht="18" customHeight="1">
      <c r="A23" s="17"/>
      <c r="B23" s="911" t="s">
        <v>134</v>
      </c>
      <c r="C23" s="30">
        <v>227386</v>
      </c>
      <c r="D23" s="409"/>
      <c r="E23" s="910"/>
      <c r="F23" s="907"/>
      <c r="G23" s="908"/>
      <c r="H23" s="908"/>
      <c r="I23" s="908"/>
      <c r="J23" s="908"/>
      <c r="K23" s="908"/>
      <c r="L23" s="908"/>
      <c r="M23" s="908"/>
      <c r="W23" s="909"/>
      <c r="X23" s="909"/>
      <c r="Y23" s="909"/>
    </row>
    <row r="24" spans="1:25" ht="18" customHeight="1">
      <c r="A24" s="17"/>
      <c r="B24" s="898" t="s">
        <v>137</v>
      </c>
      <c r="C24" s="31">
        <v>147868442.53108403</v>
      </c>
      <c r="D24" s="412"/>
      <c r="E24" s="910"/>
      <c r="F24" s="907"/>
      <c r="G24" s="908"/>
      <c r="H24" s="908"/>
      <c r="I24" s="908"/>
      <c r="J24" s="908"/>
      <c r="K24" s="908"/>
      <c r="L24" s="908"/>
      <c r="M24" s="908"/>
      <c r="W24" s="909"/>
      <c r="X24" s="909"/>
      <c r="Y24" s="909"/>
    </row>
    <row r="25" spans="1:25" ht="18" customHeight="1">
      <c r="A25" s="17"/>
      <c r="B25" s="3"/>
      <c r="C25" s="32"/>
      <c r="D25" s="32"/>
      <c r="E25" s="910"/>
      <c r="F25" s="907"/>
      <c r="G25" s="908"/>
      <c r="H25" s="908"/>
      <c r="I25" s="908"/>
      <c r="J25" s="908"/>
      <c r="K25" s="908"/>
      <c r="L25" s="908"/>
      <c r="M25" s="908"/>
      <c r="W25" s="909"/>
      <c r="X25" s="909"/>
      <c r="Y25" s="909"/>
    </row>
    <row r="27" spans="1:25">
      <c r="B27" s="942" t="s">
        <v>86</v>
      </c>
    </row>
    <row r="28" spans="1:25">
      <c r="B28" s="914"/>
      <c r="C28" s="915" t="s">
        <v>60</v>
      </c>
      <c r="D28" s="915" t="s">
        <v>654</v>
      </c>
      <c r="E28" s="915" t="s">
        <v>7</v>
      </c>
      <c r="I28" s="10"/>
      <c r="K28" s="9"/>
    </row>
    <row r="29" spans="1:25">
      <c r="B29" s="916"/>
      <c r="C29" s="917" t="s">
        <v>6</v>
      </c>
      <c r="D29" s="917" t="s">
        <v>648</v>
      </c>
      <c r="E29" s="917" t="s">
        <v>8</v>
      </c>
      <c r="I29" s="10"/>
      <c r="K29" s="9"/>
    </row>
    <row r="30" spans="1:25">
      <c r="B30" s="916"/>
      <c r="C30" s="918" t="s">
        <v>171</v>
      </c>
      <c r="D30" s="918" t="s">
        <v>172</v>
      </c>
      <c r="E30" s="918" t="s">
        <v>234</v>
      </c>
      <c r="I30" s="10"/>
      <c r="K30" s="9"/>
    </row>
    <row r="31" spans="1:25">
      <c r="B31" s="916"/>
      <c r="C31" s="920"/>
      <c r="D31" s="920"/>
      <c r="E31" s="56"/>
      <c r="I31" s="10"/>
      <c r="K31" s="9"/>
    </row>
    <row r="32" spans="1:25">
      <c r="B32" s="921" t="s">
        <v>87</v>
      </c>
      <c r="C32" s="280">
        <v>160963790.25999999</v>
      </c>
      <c r="D32" s="280">
        <v>140689706.97</v>
      </c>
      <c r="E32" s="44">
        <v>147868442.53108406</v>
      </c>
      <c r="I32" s="10"/>
      <c r="K32" s="9"/>
    </row>
    <row r="33" spans="2:11">
      <c r="B33" s="943"/>
      <c r="C33" s="920"/>
      <c r="D33" s="920"/>
      <c r="E33" s="55"/>
      <c r="I33" s="10"/>
      <c r="K33" s="9"/>
    </row>
    <row r="34" spans="2:11">
      <c r="B34" s="923" t="s">
        <v>88</v>
      </c>
      <c r="C34" s="280">
        <v>160963790.25999999</v>
      </c>
      <c r="D34" s="280">
        <v>140689706.97</v>
      </c>
      <c r="E34" s="280">
        <v>147868442.53108403</v>
      </c>
      <c r="I34" s="10"/>
      <c r="K34" s="9"/>
    </row>
    <row r="35" spans="2:11">
      <c r="B35" s="924"/>
      <c r="C35" s="66"/>
      <c r="D35" s="66"/>
      <c r="E35" s="57"/>
      <c r="I35" s="10"/>
      <c r="K35" s="9"/>
    </row>
    <row r="36" spans="2:11">
      <c r="B36" s="924" t="s">
        <v>140</v>
      </c>
      <c r="C36" s="43">
        <v>160963790.25999999</v>
      </c>
      <c r="D36" s="43">
        <v>140689706.97</v>
      </c>
      <c r="E36" s="43">
        <v>147868442.53108403</v>
      </c>
      <c r="I36" s="10"/>
      <c r="K36" s="9"/>
    </row>
    <row r="37" spans="2:11" ht="14.4">
      <c r="B37" s="925" t="s">
        <v>141</v>
      </c>
      <c r="C37" s="66">
        <v>160757578.41</v>
      </c>
      <c r="D37" s="66">
        <v>140468307.53999999</v>
      </c>
      <c r="E37" s="65">
        <v>147641056.53108403</v>
      </c>
      <c r="I37" s="10"/>
      <c r="K37" s="9"/>
    </row>
    <row r="38" spans="2:11" ht="14.4">
      <c r="B38" s="925" t="s">
        <v>142</v>
      </c>
      <c r="C38" s="139">
        <v>206211.85</v>
      </c>
      <c r="D38" s="139">
        <v>221399.43</v>
      </c>
      <c r="E38" s="61">
        <v>227386</v>
      </c>
      <c r="I38" s="10"/>
      <c r="K38" s="9"/>
    </row>
    <row r="39" spans="2:11" ht="14.4">
      <c r="B39" s="925"/>
      <c r="C39" s="66"/>
      <c r="D39" s="66"/>
      <c r="E39" s="55"/>
      <c r="I39" s="10"/>
      <c r="K39" s="9"/>
    </row>
    <row r="40" spans="2:11">
      <c r="B40" s="924" t="s">
        <v>139</v>
      </c>
      <c r="C40" s="44">
        <v>0</v>
      </c>
      <c r="D40" s="44">
        <v>0</v>
      </c>
      <c r="E40" s="44">
        <v>0</v>
      </c>
      <c r="I40" s="10"/>
      <c r="K40" s="9"/>
    </row>
    <row r="41" spans="2:11" ht="5.4" customHeight="1">
      <c r="B41" s="924"/>
      <c r="C41" s="44"/>
      <c r="D41" s="44"/>
      <c r="E41" s="44"/>
      <c r="I41" s="10"/>
      <c r="K41" s="9"/>
    </row>
    <row r="42" spans="2:11">
      <c r="B42" s="923" t="s">
        <v>655</v>
      </c>
      <c r="C42" s="44">
        <v>0</v>
      </c>
      <c r="D42" s="44">
        <v>0</v>
      </c>
      <c r="E42" s="44">
        <v>0</v>
      </c>
      <c r="I42" s="10"/>
      <c r="K42" s="9"/>
    </row>
    <row r="43" spans="2:11" ht="6" customHeight="1">
      <c r="B43" s="923"/>
      <c r="C43" s="44"/>
      <c r="D43" s="44"/>
      <c r="E43" s="44"/>
      <c r="I43" s="10"/>
      <c r="K43" s="9"/>
    </row>
    <row r="44" spans="2:11">
      <c r="B44" s="927" t="s">
        <v>649</v>
      </c>
      <c r="C44" s="44">
        <v>0</v>
      </c>
      <c r="D44" s="44">
        <v>0</v>
      </c>
      <c r="E44" s="44">
        <v>2.9802322387695313E-8</v>
      </c>
      <c r="I44" s="10"/>
      <c r="K44" s="9"/>
    </row>
    <row r="45" spans="2:11">
      <c r="B45" s="928"/>
      <c r="I45" s="10"/>
      <c r="K45" s="9"/>
    </row>
    <row r="46" spans="2:11">
      <c r="B46" s="928"/>
      <c r="I46" s="10"/>
      <c r="K46" s="9"/>
    </row>
    <row r="47" spans="2:11" ht="15.6">
      <c r="B47" s="913" t="s">
        <v>89</v>
      </c>
      <c r="I47" s="10"/>
      <c r="K47" s="9"/>
    </row>
    <row r="48" spans="2:11">
      <c r="B48" s="929"/>
      <c r="C48" s="915" t="s">
        <v>60</v>
      </c>
      <c r="D48" s="944" t="s">
        <v>654</v>
      </c>
      <c r="E48" s="915" t="s">
        <v>7</v>
      </c>
      <c r="I48" s="10"/>
      <c r="K48" s="9"/>
    </row>
    <row r="49" spans="2:11">
      <c r="B49" s="930"/>
      <c r="C49" s="917" t="s">
        <v>6</v>
      </c>
      <c r="D49" s="945" t="s">
        <v>648</v>
      </c>
      <c r="E49" s="917" t="s">
        <v>8</v>
      </c>
      <c r="I49" s="10"/>
      <c r="K49" s="9"/>
    </row>
    <row r="50" spans="2:11">
      <c r="B50" s="931" t="s">
        <v>138</v>
      </c>
      <c r="C50" s="918" t="s">
        <v>171</v>
      </c>
      <c r="D50" s="946" t="s">
        <v>172</v>
      </c>
      <c r="E50" s="918" t="s">
        <v>234</v>
      </c>
      <c r="I50" s="10"/>
      <c r="K50" s="9"/>
    </row>
    <row r="51" spans="2:11">
      <c r="B51" s="930" t="s">
        <v>650</v>
      </c>
      <c r="C51" s="54">
        <v>6.01480411648882E-2</v>
      </c>
      <c r="D51" s="413">
        <v>5.9824760999999997E-2</v>
      </c>
      <c r="E51" s="54">
        <v>4.2845042391632671E-2</v>
      </c>
      <c r="I51" s="10"/>
      <c r="K51" s="9"/>
    </row>
    <row r="52" spans="2:11">
      <c r="B52" s="947" t="s">
        <v>651</v>
      </c>
      <c r="C52" s="405"/>
      <c r="D52" s="312"/>
      <c r="E52" s="54">
        <v>2.3998445239976629E-2</v>
      </c>
      <c r="I52" s="10"/>
      <c r="K52" s="9"/>
    </row>
    <row r="53" spans="2:11">
      <c r="B53" s="947" t="s">
        <v>652</v>
      </c>
      <c r="C53" s="405"/>
      <c r="D53" s="312"/>
      <c r="E53" s="54">
        <v>1.8404907975460238E-2</v>
      </c>
      <c r="I53" s="10"/>
      <c r="K53" s="9"/>
    </row>
    <row r="54" spans="2:11">
      <c r="B54" s="930" t="s">
        <v>11</v>
      </c>
      <c r="C54" s="66">
        <v>0</v>
      </c>
      <c r="D54" s="414">
        <v>0</v>
      </c>
      <c r="E54" s="55">
        <v>0</v>
      </c>
      <c r="I54" s="10"/>
      <c r="K54" s="9"/>
    </row>
    <row r="55" spans="2:11">
      <c r="B55" s="930" t="s">
        <v>653</v>
      </c>
      <c r="C55" s="66">
        <v>0</v>
      </c>
      <c r="D55" s="414">
        <v>0</v>
      </c>
      <c r="E55" s="55">
        <v>0</v>
      </c>
      <c r="I55" s="10"/>
      <c r="K55" s="9"/>
    </row>
    <row r="56" spans="2:11">
      <c r="B56" s="930" t="s">
        <v>13</v>
      </c>
      <c r="C56" s="55">
        <v>0</v>
      </c>
      <c r="D56" s="415">
        <v>0</v>
      </c>
      <c r="E56" s="55">
        <v>0</v>
      </c>
      <c r="I56" s="10"/>
      <c r="K56" s="9"/>
    </row>
    <row r="57" spans="2:11">
      <c r="B57" s="930" t="s">
        <v>105</v>
      </c>
      <c r="C57" s="139">
        <v>0</v>
      </c>
      <c r="D57" s="139">
        <v>0</v>
      </c>
      <c r="E57" s="139">
        <v>0</v>
      </c>
      <c r="I57" s="10"/>
      <c r="K57" s="9"/>
    </row>
    <row r="58" spans="2:11">
      <c r="B58" s="927" t="s">
        <v>94</v>
      </c>
      <c r="C58" s="44">
        <v>0</v>
      </c>
      <c r="D58" s="44">
        <v>0</v>
      </c>
      <c r="E58" s="44">
        <v>0</v>
      </c>
      <c r="I58" s="10"/>
      <c r="K58" s="9"/>
    </row>
    <row r="60" spans="2:11">
      <c r="B60" s="114"/>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9CB25-0132-420F-9FDA-91C8A7445D96}">
  <sheetPr>
    <tabColor rgb="FF92D050"/>
  </sheetPr>
  <dimension ref="A1:G16"/>
  <sheetViews>
    <sheetView workbookViewId="0"/>
  </sheetViews>
  <sheetFormatPr defaultRowHeight="13.2"/>
  <cols>
    <col min="1" max="1" width="8.6640625" customWidth="1"/>
    <col min="2" max="2" width="19.33203125" customWidth="1"/>
    <col min="4" max="4" width="13.44140625" customWidth="1"/>
    <col min="5" max="5" width="9.88671875" bestFit="1" customWidth="1"/>
    <col min="6" max="6" width="20.33203125" customWidth="1"/>
    <col min="7" max="7" width="13.6640625" customWidth="1"/>
  </cols>
  <sheetData>
    <row r="1" spans="1:7">
      <c r="B1" t="s">
        <v>827</v>
      </c>
    </row>
    <row r="2" spans="1:7">
      <c r="B2" t="s">
        <v>819</v>
      </c>
    </row>
    <row r="3" spans="1:7">
      <c r="B3" s="430"/>
      <c r="C3" s="430"/>
      <c r="D3" s="430"/>
      <c r="E3" s="430"/>
    </row>
    <row r="4" spans="1:7">
      <c r="B4" s="431" t="s">
        <v>820</v>
      </c>
      <c r="C4" s="432"/>
      <c r="D4" s="2064" t="s">
        <v>259</v>
      </c>
      <c r="E4" s="2064"/>
    </row>
    <row r="5" spans="1:7">
      <c r="B5" s="433"/>
      <c r="C5" s="434"/>
      <c r="D5" s="433" t="s">
        <v>821</v>
      </c>
      <c r="E5" s="433" t="s">
        <v>821</v>
      </c>
      <c r="F5" s="321" t="s">
        <v>1334</v>
      </c>
    </row>
    <row r="6" spans="1:7">
      <c r="B6" s="435"/>
      <c r="C6" s="435"/>
      <c r="D6" s="436" t="s">
        <v>551</v>
      </c>
      <c r="E6" s="436" t="s">
        <v>552</v>
      </c>
      <c r="F6" s="321" t="s">
        <v>551</v>
      </c>
      <c r="G6" s="321" t="s">
        <v>552</v>
      </c>
    </row>
    <row r="7" spans="1:7">
      <c r="A7" s="472" t="s">
        <v>545</v>
      </c>
      <c r="B7" s="437" t="s">
        <v>822</v>
      </c>
      <c r="C7" s="437"/>
      <c r="D7" s="2065"/>
      <c r="E7" s="2065"/>
    </row>
    <row r="8" spans="1:7">
      <c r="A8" s="472" t="str">
        <f>$A$7&amp;C8</f>
        <v>NPL1Major</v>
      </c>
      <c r="B8" s="438">
        <v>9250</v>
      </c>
      <c r="C8" s="439" t="s">
        <v>823</v>
      </c>
      <c r="D8" s="440">
        <v>0.92930000000000001</v>
      </c>
      <c r="E8" s="440">
        <v>0.36281999999999998</v>
      </c>
      <c r="F8" s="1693">
        <v>0.92930000000000001</v>
      </c>
      <c r="G8" s="1698">
        <v>0.36281999999999998</v>
      </c>
    </row>
    <row r="9" spans="1:7">
      <c r="A9" s="472" t="str">
        <f>$A$7&amp;C9</f>
        <v>NPL1Minor</v>
      </c>
      <c r="B9" s="438">
        <v>9200</v>
      </c>
      <c r="C9" s="439" t="s">
        <v>824</v>
      </c>
      <c r="D9" s="440">
        <v>0.42709000000000003</v>
      </c>
      <c r="E9" s="440">
        <v>0.22133</v>
      </c>
      <c r="F9" s="1693">
        <v>0.42709000000000003</v>
      </c>
      <c r="G9" s="1698">
        <v>0.22133</v>
      </c>
    </row>
    <row r="10" spans="1:7">
      <c r="A10" s="472" t="s">
        <v>546</v>
      </c>
      <c r="B10" s="437" t="s">
        <v>825</v>
      </c>
      <c r="C10" s="437"/>
      <c r="D10" s="2066"/>
      <c r="E10" s="2066"/>
    </row>
    <row r="11" spans="1:7">
      <c r="A11" s="472" t="str">
        <f>$A$10&amp;C11</f>
        <v>NPL2Major</v>
      </c>
      <c r="B11" s="438">
        <v>9350</v>
      </c>
      <c r="C11" s="439" t="s">
        <v>823</v>
      </c>
      <c r="D11" s="440">
        <v>0.32300000000000001</v>
      </c>
      <c r="E11" s="440">
        <v>0.18582000000000001</v>
      </c>
      <c r="F11" s="1692">
        <v>0.32300000000000001</v>
      </c>
      <c r="G11" s="1698">
        <v>0.18582000000000001</v>
      </c>
    </row>
    <row r="12" spans="1:7">
      <c r="A12" s="472" t="str">
        <f>$A$10&amp;C12</f>
        <v>NPL2Minor</v>
      </c>
      <c r="B12" s="438">
        <v>9300</v>
      </c>
      <c r="C12" s="439" t="s">
        <v>824</v>
      </c>
      <c r="D12" s="440">
        <v>0.15667</v>
      </c>
      <c r="E12" s="440">
        <v>0.12299</v>
      </c>
      <c r="F12" s="1692">
        <v>0.15667</v>
      </c>
      <c r="G12" s="1698">
        <v>0.12299</v>
      </c>
    </row>
    <row r="13" spans="1:7">
      <c r="A13" s="472" t="s">
        <v>548</v>
      </c>
      <c r="B13" s="437" t="s">
        <v>548</v>
      </c>
      <c r="C13" s="437"/>
      <c r="D13" s="2066"/>
      <c r="E13" s="2066"/>
    </row>
    <row r="14" spans="1:7">
      <c r="A14" s="472" t="str">
        <f>$A$13&amp;C14</f>
        <v>NPL4Major</v>
      </c>
      <c r="B14" s="438">
        <v>9450</v>
      </c>
      <c r="C14" s="439" t="s">
        <v>823</v>
      </c>
      <c r="D14" s="2066"/>
      <c r="E14" s="440">
        <v>0.29114000000000001</v>
      </c>
      <c r="G14" s="1692">
        <v>0.29113800000000001</v>
      </c>
    </row>
    <row r="15" spans="1:7">
      <c r="A15" s="472" t="str">
        <f>$A$13&amp;C15</f>
        <v>NPL4Minor</v>
      </c>
      <c r="B15" s="438">
        <v>9420</v>
      </c>
      <c r="C15" s="439" t="s">
        <v>824</v>
      </c>
      <c r="D15" s="2066"/>
      <c r="E15" s="440">
        <v>0.17953</v>
      </c>
      <c r="G15" s="1692">
        <v>0.17952899999999999</v>
      </c>
    </row>
    <row r="16" spans="1:7">
      <c r="B16" s="430"/>
      <c r="C16" s="430"/>
      <c r="D16" s="430"/>
      <c r="E16" s="430"/>
    </row>
  </sheetData>
  <mergeCells count="5">
    <mergeCell ref="D4:E4"/>
    <mergeCell ref="D7:E7"/>
    <mergeCell ref="D10:E10"/>
    <mergeCell ref="D13:E13"/>
    <mergeCell ref="D14:D1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C9608-BF82-442D-8B68-232E34E8ED83}">
  <sheetPr>
    <tabColor rgb="FF92D050"/>
  </sheetPr>
  <dimension ref="A1:H187"/>
  <sheetViews>
    <sheetView workbookViewId="0"/>
  </sheetViews>
  <sheetFormatPr defaultRowHeight="13.2"/>
  <cols>
    <col min="1" max="2" width="11.88671875" customWidth="1"/>
    <col min="3" max="3" width="17.33203125" customWidth="1"/>
    <col min="4" max="4" width="23.109375" customWidth="1"/>
    <col min="5" max="5" width="79.33203125" style="364" customWidth="1"/>
    <col min="6" max="6" width="36" style="364" customWidth="1"/>
    <col min="7" max="7" width="13.109375" customWidth="1"/>
    <col min="8" max="8" width="16.33203125" customWidth="1"/>
  </cols>
  <sheetData>
    <row r="1" spans="1:8" ht="14.4">
      <c r="A1" t="s">
        <v>826</v>
      </c>
      <c r="B1" s="422"/>
      <c r="H1">
        <f>COLUMN()</f>
        <v>8</v>
      </c>
    </row>
    <row r="2" spans="1:8" ht="14.4">
      <c r="A2" t="s">
        <v>819</v>
      </c>
      <c r="H2" s="1743" t="s">
        <v>816</v>
      </c>
    </row>
    <row r="3" spans="1:8" ht="28.8">
      <c r="A3" s="1744" t="s">
        <v>807</v>
      </c>
      <c r="B3" s="1744" t="s">
        <v>817</v>
      </c>
      <c r="C3" s="1745" t="s">
        <v>808</v>
      </c>
      <c r="D3" s="1745" t="s">
        <v>443</v>
      </c>
      <c r="E3" s="1745" t="s">
        <v>809</v>
      </c>
      <c r="F3" s="1745" t="s">
        <v>810</v>
      </c>
      <c r="G3" s="1745" t="s">
        <v>811</v>
      </c>
      <c r="H3" s="1745" t="s">
        <v>812</v>
      </c>
    </row>
    <row r="4" spans="1:8" ht="39.6">
      <c r="A4" t="s">
        <v>298</v>
      </c>
      <c r="B4" t="s">
        <v>665</v>
      </c>
      <c r="C4" t="s">
        <v>440</v>
      </c>
      <c r="D4" t="s">
        <v>444</v>
      </c>
      <c r="E4" s="364" t="s">
        <v>463</v>
      </c>
      <c r="F4" s="364" t="s">
        <v>191</v>
      </c>
      <c r="G4" t="s">
        <v>813</v>
      </c>
      <c r="H4" s="1708">
        <v>67.234951681506274</v>
      </c>
    </row>
    <row r="5" spans="1:8" ht="39.6">
      <c r="A5" t="s">
        <v>299</v>
      </c>
      <c r="B5" t="s">
        <v>666</v>
      </c>
      <c r="C5" t="s">
        <v>440</v>
      </c>
      <c r="D5" t="s">
        <v>444</v>
      </c>
      <c r="E5" s="364" t="s">
        <v>463</v>
      </c>
      <c r="F5" s="364" t="s">
        <v>192</v>
      </c>
      <c r="G5" t="s">
        <v>813</v>
      </c>
      <c r="H5" s="1708">
        <v>89.913004199349871</v>
      </c>
    </row>
    <row r="6" spans="1:8" ht="39.6">
      <c r="A6" t="s">
        <v>300</v>
      </c>
      <c r="B6" t="s">
        <v>667</v>
      </c>
      <c r="C6" t="s">
        <v>440</v>
      </c>
      <c r="D6" t="s">
        <v>444</v>
      </c>
      <c r="E6" s="364" t="s">
        <v>463</v>
      </c>
      <c r="F6" s="364" t="s">
        <v>194</v>
      </c>
      <c r="G6" t="s">
        <v>813</v>
      </c>
      <c r="H6" s="1708">
        <v>349.48740518792363</v>
      </c>
    </row>
    <row r="7" spans="1:8" ht="39.6">
      <c r="A7" t="s">
        <v>301</v>
      </c>
      <c r="B7" t="s">
        <v>668</v>
      </c>
      <c r="C7" t="s">
        <v>440</v>
      </c>
      <c r="D7" t="s">
        <v>444</v>
      </c>
      <c r="E7" s="364" t="s">
        <v>463</v>
      </c>
      <c r="F7" s="364" t="s">
        <v>195</v>
      </c>
      <c r="G7" t="s">
        <v>813</v>
      </c>
      <c r="H7" s="1708">
        <v>489.4395649317845</v>
      </c>
    </row>
    <row r="8" spans="1:8" ht="39.6">
      <c r="A8" t="s">
        <v>302</v>
      </c>
      <c r="B8" t="s">
        <v>669</v>
      </c>
      <c r="C8" t="s">
        <v>440</v>
      </c>
      <c r="D8" t="s">
        <v>444</v>
      </c>
      <c r="E8" s="364" t="s">
        <v>463</v>
      </c>
      <c r="F8" s="364" t="s">
        <v>203</v>
      </c>
      <c r="G8" t="s">
        <v>813</v>
      </c>
      <c r="H8" s="1708">
        <v>85.233441026731725</v>
      </c>
    </row>
    <row r="9" spans="1:8" ht="39.6">
      <c r="A9" t="s">
        <v>303</v>
      </c>
      <c r="B9" t="s">
        <v>670</v>
      </c>
      <c r="C9" t="s">
        <v>440</v>
      </c>
      <c r="D9" t="s">
        <v>444</v>
      </c>
      <c r="E9" s="364" t="s">
        <v>463</v>
      </c>
      <c r="F9" s="364" t="s">
        <v>204</v>
      </c>
      <c r="G9" t="s">
        <v>813</v>
      </c>
      <c r="H9" s="1708">
        <v>349.48740518792363</v>
      </c>
    </row>
    <row r="10" spans="1:8">
      <c r="A10" t="s">
        <v>304</v>
      </c>
      <c r="B10" t="s">
        <v>671</v>
      </c>
      <c r="C10" t="s">
        <v>440</v>
      </c>
      <c r="D10" t="s">
        <v>444</v>
      </c>
      <c r="E10" s="364" t="s">
        <v>464</v>
      </c>
      <c r="F10" s="364" t="s">
        <v>197</v>
      </c>
      <c r="G10" t="s">
        <v>813</v>
      </c>
      <c r="H10" s="1708">
        <v>39.793567519405926</v>
      </c>
    </row>
    <row r="11" spans="1:8">
      <c r="A11" t="s">
        <v>305</v>
      </c>
      <c r="B11" t="s">
        <v>672</v>
      </c>
      <c r="C11" t="s">
        <v>440</v>
      </c>
      <c r="D11" t="s">
        <v>444</v>
      </c>
      <c r="E11" s="364" t="s">
        <v>464</v>
      </c>
      <c r="F11" s="364" t="s">
        <v>198</v>
      </c>
      <c r="G11" t="s">
        <v>813</v>
      </c>
      <c r="H11" s="1708">
        <v>53.988448087280233</v>
      </c>
    </row>
    <row r="12" spans="1:8">
      <c r="A12" t="s">
        <v>306</v>
      </c>
      <c r="B12" t="s">
        <v>673</v>
      </c>
      <c r="C12" t="s">
        <v>440</v>
      </c>
      <c r="D12" t="s">
        <v>444</v>
      </c>
      <c r="E12" s="364" t="s">
        <v>464</v>
      </c>
      <c r="F12" s="364" t="s">
        <v>205</v>
      </c>
      <c r="G12" t="s">
        <v>813</v>
      </c>
      <c r="H12" s="1708">
        <v>62.26061499577245</v>
      </c>
    </row>
    <row r="13" spans="1:8" ht="26.4">
      <c r="A13" t="s">
        <v>307</v>
      </c>
      <c r="B13" t="s">
        <v>674</v>
      </c>
      <c r="C13" t="s">
        <v>440</v>
      </c>
      <c r="D13" t="s">
        <v>445</v>
      </c>
      <c r="E13" s="364" t="s">
        <v>465</v>
      </c>
      <c r="F13" s="364" t="s">
        <v>191</v>
      </c>
      <c r="G13" t="s">
        <v>813</v>
      </c>
      <c r="H13" s="1708">
        <v>79.533558910045514</v>
      </c>
    </row>
    <row r="14" spans="1:8" ht="26.4">
      <c r="A14" t="s">
        <v>308</v>
      </c>
      <c r="B14" t="s">
        <v>675</v>
      </c>
      <c r="C14" t="s">
        <v>440</v>
      </c>
      <c r="D14" t="s">
        <v>445</v>
      </c>
      <c r="E14" s="364" t="s">
        <v>465</v>
      </c>
      <c r="F14" s="364" t="s">
        <v>194</v>
      </c>
      <c r="G14" t="s">
        <v>813</v>
      </c>
      <c r="H14" s="1708">
        <v>89.518913343986171</v>
      </c>
    </row>
    <row r="15" spans="1:8" ht="26.4">
      <c r="A15" t="s">
        <v>309</v>
      </c>
      <c r="B15" t="s">
        <v>676</v>
      </c>
      <c r="C15" t="s">
        <v>440</v>
      </c>
      <c r="D15" t="s">
        <v>445</v>
      </c>
      <c r="E15" s="364" t="s">
        <v>465</v>
      </c>
      <c r="F15" s="364" t="s">
        <v>192</v>
      </c>
      <c r="G15" t="s">
        <v>813</v>
      </c>
      <c r="H15" s="1708">
        <v>107.9072472071642</v>
      </c>
    </row>
    <row r="16" spans="1:8" ht="26.4">
      <c r="A16" t="s">
        <v>310</v>
      </c>
      <c r="B16" t="s">
        <v>677</v>
      </c>
      <c r="C16" t="s">
        <v>440</v>
      </c>
      <c r="D16" t="s">
        <v>445</v>
      </c>
      <c r="E16" s="364" t="s">
        <v>465</v>
      </c>
      <c r="F16" s="364" t="s">
        <v>195</v>
      </c>
      <c r="G16" t="s">
        <v>813</v>
      </c>
      <c r="H16" s="1708">
        <v>121.89123477664376</v>
      </c>
    </row>
    <row r="17" spans="1:8" ht="26.4">
      <c r="A17" t="s">
        <v>311</v>
      </c>
      <c r="B17" t="s">
        <v>678</v>
      </c>
      <c r="C17" t="s">
        <v>440</v>
      </c>
      <c r="D17" t="s">
        <v>445</v>
      </c>
      <c r="E17" s="364" t="s">
        <v>465</v>
      </c>
      <c r="F17" s="364" t="s">
        <v>193</v>
      </c>
      <c r="G17" t="s">
        <v>813</v>
      </c>
      <c r="H17" s="1708">
        <v>107.9072472071642</v>
      </c>
    </row>
    <row r="18" spans="1:8" ht="26.4">
      <c r="A18" t="s">
        <v>312</v>
      </c>
      <c r="B18" t="s">
        <v>679</v>
      </c>
      <c r="C18" t="s">
        <v>440</v>
      </c>
      <c r="D18" t="s">
        <v>445</v>
      </c>
      <c r="E18" s="364" t="s">
        <v>465</v>
      </c>
      <c r="F18" s="364" t="s">
        <v>196</v>
      </c>
      <c r="G18" t="s">
        <v>813</v>
      </c>
      <c r="H18" s="1708">
        <v>121.89123477664376</v>
      </c>
    </row>
    <row r="19" spans="1:8" ht="26.4">
      <c r="A19" t="s">
        <v>313</v>
      </c>
      <c r="B19" t="s">
        <v>680</v>
      </c>
      <c r="C19" t="s">
        <v>440</v>
      </c>
      <c r="D19" t="s">
        <v>445</v>
      </c>
      <c r="E19" s="364" t="s">
        <v>188</v>
      </c>
      <c r="F19" s="364" t="s">
        <v>197</v>
      </c>
      <c r="G19" t="s">
        <v>813</v>
      </c>
      <c r="H19" s="1708">
        <v>15.439615615940131</v>
      </c>
    </row>
    <row r="20" spans="1:8" ht="26.4">
      <c r="A20" t="s">
        <v>314</v>
      </c>
      <c r="B20" t="s">
        <v>681</v>
      </c>
      <c r="C20" t="s">
        <v>440</v>
      </c>
      <c r="D20" t="s">
        <v>445</v>
      </c>
      <c r="E20" s="364" t="s">
        <v>188</v>
      </c>
      <c r="F20" s="364" t="s">
        <v>198</v>
      </c>
      <c r="G20" t="s">
        <v>813</v>
      </c>
      <c r="H20" s="1708">
        <v>82.655318871005989</v>
      </c>
    </row>
    <row r="21" spans="1:8" ht="26.4">
      <c r="A21" t="s">
        <v>315</v>
      </c>
      <c r="B21" t="s">
        <v>682</v>
      </c>
      <c r="C21" t="s">
        <v>440</v>
      </c>
      <c r="D21" t="s">
        <v>445</v>
      </c>
      <c r="E21" s="364" t="s">
        <v>188</v>
      </c>
      <c r="F21" s="364" t="s">
        <v>199</v>
      </c>
      <c r="G21" t="s">
        <v>813</v>
      </c>
      <c r="H21" s="1708">
        <v>82.655318871005989</v>
      </c>
    </row>
    <row r="22" spans="1:8" ht="26.4">
      <c r="A22" t="s">
        <v>316</v>
      </c>
      <c r="B22" t="s">
        <v>683</v>
      </c>
      <c r="C22" t="s">
        <v>440</v>
      </c>
      <c r="D22" t="s">
        <v>445</v>
      </c>
      <c r="E22" s="364" t="s">
        <v>188</v>
      </c>
      <c r="F22" s="364" t="s">
        <v>205</v>
      </c>
      <c r="G22" t="s">
        <v>813</v>
      </c>
      <c r="H22" s="1708">
        <v>120.6745660679253</v>
      </c>
    </row>
    <row r="23" spans="1:8" ht="26.4">
      <c r="A23" t="s">
        <v>317</v>
      </c>
      <c r="B23" t="s">
        <v>684</v>
      </c>
      <c r="C23" t="s">
        <v>440</v>
      </c>
      <c r="D23" t="s">
        <v>445</v>
      </c>
      <c r="E23" s="364" t="s">
        <v>466</v>
      </c>
      <c r="F23" s="364" t="s">
        <v>191</v>
      </c>
      <c r="G23" t="s">
        <v>813</v>
      </c>
      <c r="H23" s="1708">
        <v>129.32370932478179</v>
      </c>
    </row>
    <row r="24" spans="1:8" ht="26.4">
      <c r="A24" t="s">
        <v>318</v>
      </c>
      <c r="B24" t="s">
        <v>685</v>
      </c>
      <c r="C24" t="s">
        <v>440</v>
      </c>
      <c r="D24" t="s">
        <v>445</v>
      </c>
      <c r="E24" s="364" t="s">
        <v>466</v>
      </c>
      <c r="F24" s="364" t="s">
        <v>194</v>
      </c>
      <c r="G24" t="s">
        <v>813</v>
      </c>
      <c r="H24" s="1708">
        <v>274.35429777514503</v>
      </c>
    </row>
    <row r="25" spans="1:8" ht="26.4">
      <c r="A25" t="s">
        <v>319</v>
      </c>
      <c r="B25" t="s">
        <v>686</v>
      </c>
      <c r="C25" t="s">
        <v>440</v>
      </c>
      <c r="D25" t="s">
        <v>445</v>
      </c>
      <c r="E25" s="364" t="s">
        <v>466</v>
      </c>
      <c r="F25" s="364" t="s">
        <v>192</v>
      </c>
      <c r="G25" t="s">
        <v>813</v>
      </c>
      <c r="H25" s="1708">
        <v>149.87463433274783</v>
      </c>
    </row>
    <row r="26" spans="1:8" ht="26.4">
      <c r="A26" t="s">
        <v>320</v>
      </c>
      <c r="B26" t="s">
        <v>687</v>
      </c>
      <c r="C26" t="s">
        <v>440</v>
      </c>
      <c r="D26" t="s">
        <v>445</v>
      </c>
      <c r="E26" s="364" t="s">
        <v>466</v>
      </c>
      <c r="F26" s="364" t="s">
        <v>195</v>
      </c>
      <c r="G26" t="s">
        <v>813</v>
      </c>
      <c r="H26" s="1708">
        <v>364.32354332476996</v>
      </c>
    </row>
    <row r="27" spans="1:8" ht="26.4">
      <c r="A27" t="s">
        <v>321</v>
      </c>
      <c r="B27" t="s">
        <v>688</v>
      </c>
      <c r="C27" t="s">
        <v>440</v>
      </c>
      <c r="D27" t="s">
        <v>445</v>
      </c>
      <c r="E27" s="364" t="s">
        <v>466</v>
      </c>
      <c r="F27" s="364" t="s">
        <v>193</v>
      </c>
      <c r="G27" t="s">
        <v>813</v>
      </c>
      <c r="H27" s="1708">
        <v>149.87463433274783</v>
      </c>
    </row>
    <row r="28" spans="1:8" ht="26.4">
      <c r="A28" t="s">
        <v>322</v>
      </c>
      <c r="B28" t="s">
        <v>689</v>
      </c>
      <c r="C28" t="s">
        <v>440</v>
      </c>
      <c r="D28" t="s">
        <v>445</v>
      </c>
      <c r="E28" s="364" t="s">
        <v>466</v>
      </c>
      <c r="F28" s="364" t="s">
        <v>196</v>
      </c>
      <c r="G28" t="s">
        <v>813</v>
      </c>
      <c r="H28" s="1708">
        <v>364.32354332476996</v>
      </c>
    </row>
    <row r="29" spans="1:8" ht="39.6">
      <c r="A29" t="s">
        <v>323</v>
      </c>
      <c r="B29" t="s">
        <v>690</v>
      </c>
      <c r="C29" t="s">
        <v>440</v>
      </c>
      <c r="D29" t="s">
        <v>445</v>
      </c>
      <c r="E29" s="364" t="s">
        <v>467</v>
      </c>
      <c r="F29" s="364" t="s">
        <v>191</v>
      </c>
      <c r="G29" t="s">
        <v>813</v>
      </c>
      <c r="H29" s="1708">
        <v>129.32370932478179</v>
      </c>
    </row>
    <row r="30" spans="1:8" ht="39.6">
      <c r="A30" t="s">
        <v>324</v>
      </c>
      <c r="B30" t="s">
        <v>691</v>
      </c>
      <c r="C30" t="s">
        <v>440</v>
      </c>
      <c r="D30" t="s">
        <v>445</v>
      </c>
      <c r="E30" s="364" t="s">
        <v>467</v>
      </c>
      <c r="F30" s="364" t="s">
        <v>192</v>
      </c>
      <c r="G30" t="s">
        <v>813</v>
      </c>
      <c r="H30" s="1708">
        <v>171.12990253828639</v>
      </c>
    </row>
    <row r="31" spans="1:8" ht="39.6">
      <c r="A31" t="s">
        <v>325</v>
      </c>
      <c r="B31" t="s">
        <v>692</v>
      </c>
      <c r="C31" t="s">
        <v>440</v>
      </c>
      <c r="D31" t="s">
        <v>445</v>
      </c>
      <c r="E31" s="364" t="s">
        <v>467</v>
      </c>
      <c r="F31" s="364" t="s">
        <v>193</v>
      </c>
      <c r="G31" t="s">
        <v>813</v>
      </c>
      <c r="H31" s="1708">
        <v>171.12990253828639</v>
      </c>
    </row>
    <row r="32" spans="1:8" ht="39.6">
      <c r="A32" t="s">
        <v>326</v>
      </c>
      <c r="B32" t="s">
        <v>693</v>
      </c>
      <c r="C32" t="s">
        <v>440</v>
      </c>
      <c r="D32" t="s">
        <v>445</v>
      </c>
      <c r="E32" s="364" t="s">
        <v>467</v>
      </c>
      <c r="F32" s="364" t="s">
        <v>194</v>
      </c>
      <c r="G32" t="s">
        <v>813</v>
      </c>
      <c r="H32" s="1708">
        <v>274.35429777514503</v>
      </c>
    </row>
    <row r="33" spans="1:8" ht="39.6">
      <c r="A33" t="s">
        <v>327</v>
      </c>
      <c r="B33" t="s">
        <v>694</v>
      </c>
      <c r="C33" t="s">
        <v>440</v>
      </c>
      <c r="D33" t="s">
        <v>445</v>
      </c>
      <c r="E33" s="364" t="s">
        <v>467</v>
      </c>
      <c r="F33" s="364" t="s">
        <v>195</v>
      </c>
      <c r="G33" t="s">
        <v>813</v>
      </c>
      <c r="H33" s="1708">
        <v>379.22869022821396</v>
      </c>
    </row>
    <row r="34" spans="1:8" ht="39.6">
      <c r="A34" t="s">
        <v>328</v>
      </c>
      <c r="B34" t="s">
        <v>695</v>
      </c>
      <c r="C34" t="s">
        <v>440</v>
      </c>
      <c r="D34" t="s">
        <v>445</v>
      </c>
      <c r="E34" s="364" t="s">
        <v>467</v>
      </c>
      <c r="F34" s="364" t="s">
        <v>196</v>
      </c>
      <c r="G34" t="s">
        <v>813</v>
      </c>
      <c r="H34" s="1708">
        <v>379.22869022821396</v>
      </c>
    </row>
    <row r="35" spans="1:8" ht="26.4">
      <c r="A35" t="s">
        <v>329</v>
      </c>
      <c r="B35" t="s">
        <v>696</v>
      </c>
      <c r="C35" t="s">
        <v>440</v>
      </c>
      <c r="D35" t="s">
        <v>446</v>
      </c>
      <c r="E35" s="364" t="s">
        <v>468</v>
      </c>
      <c r="F35" s="364" t="s">
        <v>200</v>
      </c>
      <c r="G35" t="s">
        <v>813</v>
      </c>
      <c r="H35" s="1708">
        <v>350.4859406313177</v>
      </c>
    </row>
    <row r="36" spans="1:8" ht="26.4">
      <c r="A36" t="s">
        <v>330</v>
      </c>
      <c r="B36" t="s">
        <v>697</v>
      </c>
      <c r="C36" t="s">
        <v>440</v>
      </c>
      <c r="D36" t="s">
        <v>446</v>
      </c>
      <c r="E36" s="364" t="s">
        <v>468</v>
      </c>
      <c r="F36" s="364" t="s">
        <v>201</v>
      </c>
      <c r="G36" t="s">
        <v>813</v>
      </c>
      <c r="H36" s="1708">
        <v>490.83796368873243</v>
      </c>
    </row>
    <row r="37" spans="1:8" ht="39.6">
      <c r="A37" t="s">
        <v>331</v>
      </c>
      <c r="B37" t="s">
        <v>698</v>
      </c>
      <c r="C37" t="s">
        <v>440</v>
      </c>
      <c r="D37" t="s">
        <v>446</v>
      </c>
      <c r="E37" s="364" t="s">
        <v>469</v>
      </c>
      <c r="F37" s="364" t="s">
        <v>496</v>
      </c>
      <c r="G37" t="s">
        <v>813</v>
      </c>
      <c r="H37" s="1708">
        <v>748.90158254555081</v>
      </c>
    </row>
    <row r="38" spans="1:8" ht="39.6">
      <c r="A38" t="s">
        <v>332</v>
      </c>
      <c r="B38" t="s">
        <v>699</v>
      </c>
      <c r="C38" t="s">
        <v>440</v>
      </c>
      <c r="D38" t="s">
        <v>446</v>
      </c>
      <c r="E38" s="364" t="s">
        <v>469</v>
      </c>
      <c r="F38" s="364" t="s">
        <v>497</v>
      </c>
      <c r="G38" t="s">
        <v>813</v>
      </c>
      <c r="H38" s="1708">
        <v>898.68189905466079</v>
      </c>
    </row>
    <row r="39" spans="1:8" ht="39.6">
      <c r="A39" t="s">
        <v>333</v>
      </c>
      <c r="B39" t="s">
        <v>700</v>
      </c>
      <c r="C39" t="s">
        <v>440</v>
      </c>
      <c r="D39" t="s">
        <v>446</v>
      </c>
      <c r="E39" s="364" t="s">
        <v>469</v>
      </c>
      <c r="F39" s="364" t="s">
        <v>498</v>
      </c>
      <c r="G39" t="s">
        <v>814</v>
      </c>
      <c r="H39" s="1708">
        <v>1352.976748408814</v>
      </c>
    </row>
    <row r="40" spans="1:8" ht="39.6">
      <c r="A40" t="s">
        <v>334</v>
      </c>
      <c r="B40" t="s">
        <v>701</v>
      </c>
      <c r="C40" t="s">
        <v>440</v>
      </c>
      <c r="D40" t="s">
        <v>446</v>
      </c>
      <c r="E40" s="364" t="s">
        <v>469</v>
      </c>
      <c r="F40" s="364" t="s">
        <v>499</v>
      </c>
      <c r="G40" t="s">
        <v>814</v>
      </c>
      <c r="H40" s="1708">
        <v>1502.757064917924</v>
      </c>
    </row>
    <row r="41" spans="1:8" ht="39.6">
      <c r="A41" t="s">
        <v>335</v>
      </c>
      <c r="B41" t="s">
        <v>702</v>
      </c>
      <c r="C41" t="s">
        <v>440</v>
      </c>
      <c r="D41" t="s">
        <v>446</v>
      </c>
      <c r="E41" s="364" t="s">
        <v>469</v>
      </c>
      <c r="F41" s="364" t="s">
        <v>500</v>
      </c>
      <c r="G41" t="s">
        <v>813</v>
      </c>
      <c r="H41" s="1708">
        <v>1048.7990677109669</v>
      </c>
    </row>
    <row r="42" spans="1:8" ht="39.6">
      <c r="A42" t="s">
        <v>336</v>
      </c>
      <c r="B42" t="s">
        <v>703</v>
      </c>
      <c r="C42" t="s">
        <v>440</v>
      </c>
      <c r="D42" t="s">
        <v>446</v>
      </c>
      <c r="E42" s="364" t="s">
        <v>469</v>
      </c>
      <c r="F42" s="364" t="s">
        <v>501</v>
      </c>
      <c r="G42" t="s">
        <v>813</v>
      </c>
      <c r="H42" s="1708">
        <v>1258.5588812531603</v>
      </c>
    </row>
    <row r="43" spans="1:8" ht="39.6">
      <c r="A43" t="s">
        <v>337</v>
      </c>
      <c r="B43" t="s">
        <v>704</v>
      </c>
      <c r="C43" t="s">
        <v>440</v>
      </c>
      <c r="D43" t="s">
        <v>446</v>
      </c>
      <c r="E43" s="364" t="s">
        <v>469</v>
      </c>
      <c r="F43" s="364" t="s">
        <v>502</v>
      </c>
      <c r="G43" t="s">
        <v>814</v>
      </c>
      <c r="H43" s="1708">
        <v>1652.8742335742302</v>
      </c>
    </row>
    <row r="44" spans="1:8" ht="39.6">
      <c r="A44" t="s">
        <v>338</v>
      </c>
      <c r="B44" t="s">
        <v>705</v>
      </c>
      <c r="C44" t="s">
        <v>440</v>
      </c>
      <c r="D44" t="s">
        <v>446</v>
      </c>
      <c r="E44" s="364" t="s">
        <v>469</v>
      </c>
      <c r="F44" s="364" t="s">
        <v>503</v>
      </c>
      <c r="G44" t="s">
        <v>814</v>
      </c>
      <c r="H44" s="1708">
        <v>1862.6340471164235</v>
      </c>
    </row>
    <row r="45" spans="1:8" ht="26.4">
      <c r="A45" t="s">
        <v>339</v>
      </c>
      <c r="B45" t="s">
        <v>706</v>
      </c>
      <c r="C45" t="s">
        <v>440</v>
      </c>
      <c r="D45" t="s">
        <v>447</v>
      </c>
      <c r="E45" s="364" t="s">
        <v>470</v>
      </c>
      <c r="F45" s="364" t="s">
        <v>191</v>
      </c>
      <c r="G45" t="s">
        <v>813</v>
      </c>
      <c r="H45" s="1708">
        <v>898.68189905466079</v>
      </c>
    </row>
    <row r="46" spans="1:8" ht="26.4">
      <c r="A46" t="s">
        <v>340</v>
      </c>
      <c r="B46" t="s">
        <v>707</v>
      </c>
      <c r="C46" t="s">
        <v>440</v>
      </c>
      <c r="D46" t="s">
        <v>447</v>
      </c>
      <c r="E46" s="364" t="s">
        <v>470</v>
      </c>
      <c r="F46" s="364" t="s">
        <v>192</v>
      </c>
      <c r="G46" t="s">
        <v>813</v>
      </c>
      <c r="H46" s="1708">
        <v>1258.5588812531603</v>
      </c>
    </row>
    <row r="47" spans="1:8" ht="26.4">
      <c r="A47" t="s">
        <v>341</v>
      </c>
      <c r="B47" t="s">
        <v>708</v>
      </c>
      <c r="C47" t="s">
        <v>440</v>
      </c>
      <c r="D47" t="s">
        <v>447</v>
      </c>
      <c r="E47" s="364" t="s">
        <v>470</v>
      </c>
      <c r="F47" s="364" t="s">
        <v>194</v>
      </c>
      <c r="G47" t="s">
        <v>813</v>
      </c>
      <c r="H47" s="1708">
        <v>1497.8031650911009</v>
      </c>
    </row>
    <row r="48" spans="1:8" ht="26.4">
      <c r="A48" t="s">
        <v>342</v>
      </c>
      <c r="B48" t="s">
        <v>709</v>
      </c>
      <c r="C48" t="s">
        <v>440</v>
      </c>
      <c r="D48" t="s">
        <v>447</v>
      </c>
      <c r="E48" s="364" t="s">
        <v>470</v>
      </c>
      <c r="F48" s="364" t="s">
        <v>195</v>
      </c>
      <c r="G48" t="s">
        <v>813</v>
      </c>
      <c r="H48" s="1708">
        <v>2097.5981354219334</v>
      </c>
    </row>
    <row r="49" spans="1:8" ht="52.8">
      <c r="A49" t="s">
        <v>343</v>
      </c>
      <c r="B49" t="s">
        <v>710</v>
      </c>
      <c r="C49" t="s">
        <v>440</v>
      </c>
      <c r="D49" t="s">
        <v>448</v>
      </c>
      <c r="E49" s="364" t="s">
        <v>471</v>
      </c>
      <c r="F49" s="364" t="s">
        <v>504</v>
      </c>
      <c r="G49" t="s">
        <v>813</v>
      </c>
      <c r="H49" s="1708">
        <v>449.34094952733045</v>
      </c>
    </row>
    <row r="50" spans="1:8" ht="52.8">
      <c r="A50" t="s">
        <v>344</v>
      </c>
      <c r="B50" t="s">
        <v>711</v>
      </c>
      <c r="C50" t="s">
        <v>440</v>
      </c>
      <c r="D50" t="s">
        <v>448</v>
      </c>
      <c r="E50" s="364" t="s">
        <v>471</v>
      </c>
      <c r="F50" s="364" t="s">
        <v>505</v>
      </c>
      <c r="G50" t="s">
        <v>814</v>
      </c>
      <c r="H50" s="1708">
        <v>1053.4161153905936</v>
      </c>
    </row>
    <row r="51" spans="1:8" ht="52.8">
      <c r="A51" t="s">
        <v>345</v>
      </c>
      <c r="B51" t="s">
        <v>712</v>
      </c>
      <c r="C51" t="s">
        <v>440</v>
      </c>
      <c r="D51" t="s">
        <v>448</v>
      </c>
      <c r="E51" s="364" t="s">
        <v>471</v>
      </c>
      <c r="F51" s="364" t="s">
        <v>506</v>
      </c>
      <c r="G51" t="s">
        <v>813</v>
      </c>
      <c r="H51" s="1708">
        <v>374.45079127277529</v>
      </c>
    </row>
    <row r="52" spans="1:8" ht="52.8">
      <c r="A52" t="s">
        <v>346</v>
      </c>
      <c r="B52" t="s">
        <v>713</v>
      </c>
      <c r="C52" t="s">
        <v>440</v>
      </c>
      <c r="D52" t="s">
        <v>448</v>
      </c>
      <c r="E52" s="364" t="s">
        <v>471</v>
      </c>
      <c r="F52" s="364" t="s">
        <v>507</v>
      </c>
      <c r="G52" t="s">
        <v>814</v>
      </c>
      <c r="H52" s="1708">
        <v>978.52595713603853</v>
      </c>
    </row>
    <row r="53" spans="1:8" ht="52.8">
      <c r="A53" t="s">
        <v>347</v>
      </c>
      <c r="B53" t="s">
        <v>714</v>
      </c>
      <c r="C53" t="s">
        <v>440</v>
      </c>
      <c r="D53" t="s">
        <v>448</v>
      </c>
      <c r="E53" s="364" t="s">
        <v>471</v>
      </c>
      <c r="F53" s="364" t="s">
        <v>508</v>
      </c>
      <c r="G53" t="s">
        <v>813</v>
      </c>
      <c r="H53" s="1708">
        <v>629.27944062658014</v>
      </c>
    </row>
    <row r="54" spans="1:8" ht="52.8">
      <c r="A54" t="s">
        <v>348</v>
      </c>
      <c r="B54" t="s">
        <v>715</v>
      </c>
      <c r="C54" t="s">
        <v>440</v>
      </c>
      <c r="D54" t="s">
        <v>448</v>
      </c>
      <c r="E54" s="364" t="s">
        <v>471</v>
      </c>
      <c r="F54" s="364" t="s">
        <v>509</v>
      </c>
      <c r="G54" t="s">
        <v>814</v>
      </c>
      <c r="H54" s="1708">
        <v>1233.3546064898433</v>
      </c>
    </row>
    <row r="55" spans="1:8" ht="52.8">
      <c r="A55" t="s">
        <v>349</v>
      </c>
      <c r="B55" t="s">
        <v>716</v>
      </c>
      <c r="C55" t="s">
        <v>440</v>
      </c>
      <c r="D55" t="s">
        <v>448</v>
      </c>
      <c r="E55" s="364" t="s">
        <v>471</v>
      </c>
      <c r="F55" s="364" t="s">
        <v>510</v>
      </c>
      <c r="G55" t="s">
        <v>813</v>
      </c>
      <c r="H55" s="1708">
        <v>524.39953385548347</v>
      </c>
    </row>
    <row r="56" spans="1:8" ht="52.8">
      <c r="A56" t="s">
        <v>350</v>
      </c>
      <c r="B56" t="s">
        <v>717</v>
      </c>
      <c r="C56" t="s">
        <v>440</v>
      </c>
      <c r="D56" t="s">
        <v>448</v>
      </c>
      <c r="E56" s="364" t="s">
        <v>471</v>
      </c>
      <c r="F56" s="364" t="s">
        <v>511</v>
      </c>
      <c r="G56" t="s">
        <v>814</v>
      </c>
      <c r="H56" s="1708">
        <v>1128.4746997187467</v>
      </c>
    </row>
    <row r="57" spans="1:8" ht="52.8">
      <c r="A57" t="s">
        <v>351</v>
      </c>
      <c r="B57" t="s">
        <v>718</v>
      </c>
      <c r="C57" t="s">
        <v>440</v>
      </c>
      <c r="D57" t="s">
        <v>448</v>
      </c>
      <c r="E57" s="364" t="s">
        <v>471</v>
      </c>
      <c r="F57" s="364" t="s">
        <v>512</v>
      </c>
      <c r="G57" t="s">
        <v>813</v>
      </c>
      <c r="H57" s="1708">
        <v>629.27944062658014</v>
      </c>
    </row>
    <row r="58" spans="1:8" ht="52.8">
      <c r="A58" t="s">
        <v>352</v>
      </c>
      <c r="B58" t="s">
        <v>719</v>
      </c>
      <c r="C58" t="s">
        <v>440</v>
      </c>
      <c r="D58" t="s">
        <v>448</v>
      </c>
      <c r="E58" s="364" t="s">
        <v>471</v>
      </c>
      <c r="F58" s="364" t="s">
        <v>513</v>
      </c>
      <c r="G58" t="s">
        <v>814</v>
      </c>
      <c r="H58" s="1708">
        <v>1233.3546064898433</v>
      </c>
    </row>
    <row r="59" spans="1:8" ht="52.8">
      <c r="A59" t="s">
        <v>353</v>
      </c>
      <c r="B59" t="s">
        <v>720</v>
      </c>
      <c r="C59" t="s">
        <v>440</v>
      </c>
      <c r="D59" t="s">
        <v>448</v>
      </c>
      <c r="E59" s="364" t="s">
        <v>471</v>
      </c>
      <c r="F59" s="364" t="s">
        <v>514</v>
      </c>
      <c r="G59" t="s">
        <v>813</v>
      </c>
      <c r="H59" s="1708">
        <v>524.39953385548347</v>
      </c>
    </row>
    <row r="60" spans="1:8" ht="52.8">
      <c r="A60" t="s">
        <v>354</v>
      </c>
      <c r="B60" t="s">
        <v>721</v>
      </c>
      <c r="C60" t="s">
        <v>440</v>
      </c>
      <c r="D60" t="s">
        <v>448</v>
      </c>
      <c r="E60" s="364" t="s">
        <v>471</v>
      </c>
      <c r="F60" s="364" t="s">
        <v>515</v>
      </c>
      <c r="G60" t="s">
        <v>814</v>
      </c>
      <c r="H60" s="1708">
        <v>1128.4746997187467</v>
      </c>
    </row>
    <row r="61" spans="1:8" ht="52.8">
      <c r="A61" t="s">
        <v>355</v>
      </c>
      <c r="B61" t="s">
        <v>722</v>
      </c>
      <c r="C61" t="s">
        <v>440</v>
      </c>
      <c r="D61" t="s">
        <v>448</v>
      </c>
      <c r="E61" s="364" t="s">
        <v>472</v>
      </c>
      <c r="F61" s="364" t="s">
        <v>516</v>
      </c>
      <c r="G61" t="s">
        <v>813</v>
      </c>
      <c r="H61" s="1708">
        <v>299.5606330182203</v>
      </c>
    </row>
    <row r="62" spans="1:8" ht="52.8">
      <c r="A62" t="s">
        <v>356</v>
      </c>
      <c r="B62" t="s">
        <v>723</v>
      </c>
      <c r="C62" t="s">
        <v>440</v>
      </c>
      <c r="D62" t="s">
        <v>448</v>
      </c>
      <c r="E62" s="364" t="s">
        <v>815</v>
      </c>
      <c r="F62" s="364" t="s">
        <v>517</v>
      </c>
      <c r="G62" t="s">
        <v>813</v>
      </c>
      <c r="H62" s="1708">
        <v>74.890158254555075</v>
      </c>
    </row>
    <row r="63" spans="1:8" ht="52.8">
      <c r="A63" t="s">
        <v>357</v>
      </c>
      <c r="B63" t="s">
        <v>724</v>
      </c>
      <c r="C63" t="s">
        <v>440</v>
      </c>
      <c r="D63" t="s">
        <v>448</v>
      </c>
      <c r="E63" s="364" t="s">
        <v>472</v>
      </c>
      <c r="F63" s="364" t="s">
        <v>518</v>
      </c>
      <c r="G63" t="s">
        <v>813</v>
      </c>
      <c r="H63" s="1708">
        <v>419.51962708438674</v>
      </c>
    </row>
    <row r="64" spans="1:8" ht="52.8">
      <c r="A64" t="s">
        <v>358</v>
      </c>
      <c r="B64" t="s">
        <v>725</v>
      </c>
      <c r="C64" t="s">
        <v>440</v>
      </c>
      <c r="D64" t="s">
        <v>448</v>
      </c>
      <c r="E64" s="364" t="s">
        <v>472</v>
      </c>
      <c r="F64" s="364" t="s">
        <v>519</v>
      </c>
      <c r="G64" t="s">
        <v>813</v>
      </c>
      <c r="H64" s="1708">
        <v>104.87990677109669</v>
      </c>
    </row>
    <row r="65" spans="1:8" ht="52.8">
      <c r="A65" t="s">
        <v>359</v>
      </c>
      <c r="B65" t="s">
        <v>726</v>
      </c>
      <c r="C65" t="s">
        <v>440</v>
      </c>
      <c r="D65" t="s">
        <v>448</v>
      </c>
      <c r="E65" s="364" t="s">
        <v>472</v>
      </c>
      <c r="F65" s="364" t="s">
        <v>520</v>
      </c>
      <c r="G65" t="s">
        <v>813</v>
      </c>
      <c r="H65" s="1708">
        <v>419.51962708438674</v>
      </c>
    </row>
    <row r="66" spans="1:8" ht="52.8">
      <c r="A66" t="s">
        <v>360</v>
      </c>
      <c r="B66" t="s">
        <v>727</v>
      </c>
      <c r="C66" t="s">
        <v>440</v>
      </c>
      <c r="D66" t="s">
        <v>448</v>
      </c>
      <c r="E66" s="364" t="s">
        <v>472</v>
      </c>
      <c r="F66" s="364" t="s">
        <v>521</v>
      </c>
      <c r="G66" t="s">
        <v>813</v>
      </c>
      <c r="H66" s="1708">
        <v>104.87990677109669</v>
      </c>
    </row>
    <row r="67" spans="1:8">
      <c r="A67" t="s">
        <v>361</v>
      </c>
      <c r="B67" t="s">
        <v>728</v>
      </c>
      <c r="C67" t="s">
        <v>440</v>
      </c>
      <c r="D67" t="s">
        <v>448</v>
      </c>
      <c r="E67" s="364" t="s">
        <v>473</v>
      </c>
      <c r="F67" s="364" t="s">
        <v>197</v>
      </c>
      <c r="G67" t="s">
        <v>813</v>
      </c>
      <c r="H67" s="1708">
        <v>374.45079127277529</v>
      </c>
    </row>
    <row r="68" spans="1:8">
      <c r="A68" t="s">
        <v>362</v>
      </c>
      <c r="B68" t="s">
        <v>729</v>
      </c>
      <c r="C68" t="s">
        <v>440</v>
      </c>
      <c r="D68" t="s">
        <v>448</v>
      </c>
      <c r="E68" s="364" t="s">
        <v>473</v>
      </c>
      <c r="F68" s="364" t="s">
        <v>198</v>
      </c>
      <c r="G68" t="s">
        <v>813</v>
      </c>
      <c r="H68" s="1708">
        <v>524.39953385548347</v>
      </c>
    </row>
    <row r="69" spans="1:8">
      <c r="A69" t="s">
        <v>363</v>
      </c>
      <c r="B69" t="s">
        <v>730</v>
      </c>
      <c r="C69" t="s">
        <v>440</v>
      </c>
      <c r="D69" t="s">
        <v>448</v>
      </c>
      <c r="E69" s="364" t="s">
        <v>473</v>
      </c>
      <c r="F69" s="364" t="s">
        <v>522</v>
      </c>
      <c r="G69" t="s">
        <v>814</v>
      </c>
      <c r="H69" s="1708">
        <v>978.52595713603853</v>
      </c>
    </row>
    <row r="70" spans="1:8">
      <c r="A70" t="s">
        <v>364</v>
      </c>
      <c r="B70" t="s">
        <v>731</v>
      </c>
      <c r="C70" t="s">
        <v>440</v>
      </c>
      <c r="D70" t="s">
        <v>448</v>
      </c>
      <c r="E70" s="364" t="s">
        <v>473</v>
      </c>
      <c r="F70" s="364" t="s">
        <v>523</v>
      </c>
      <c r="G70" t="s">
        <v>814</v>
      </c>
      <c r="H70" s="1708">
        <v>1128.4746997187467</v>
      </c>
    </row>
    <row r="71" spans="1:8" ht="26.4">
      <c r="A71" t="s">
        <v>365</v>
      </c>
      <c r="B71" t="s">
        <v>732</v>
      </c>
      <c r="C71" t="s">
        <v>440</v>
      </c>
      <c r="D71" t="s">
        <v>449</v>
      </c>
      <c r="E71" s="364" t="s">
        <v>474</v>
      </c>
      <c r="F71" s="364" t="s">
        <v>524</v>
      </c>
      <c r="G71" t="s">
        <v>813</v>
      </c>
      <c r="H71" s="1708">
        <v>951.80122087960683</v>
      </c>
    </row>
    <row r="72" spans="1:8" ht="26.4">
      <c r="A72" t="s">
        <v>366</v>
      </c>
      <c r="B72" t="s">
        <v>733</v>
      </c>
      <c r="C72" t="s">
        <v>440</v>
      </c>
      <c r="D72" t="s">
        <v>449</v>
      </c>
      <c r="E72" s="364" t="s">
        <v>474</v>
      </c>
      <c r="F72" s="364" t="s">
        <v>525</v>
      </c>
      <c r="G72" t="s">
        <v>814</v>
      </c>
      <c r="H72" s="1708">
        <v>1555.8763867428702</v>
      </c>
    </row>
    <row r="73" spans="1:8" ht="26.4">
      <c r="A73" t="s">
        <v>367</v>
      </c>
      <c r="B73" t="s">
        <v>734</v>
      </c>
      <c r="C73" t="s">
        <v>440</v>
      </c>
      <c r="D73" t="s">
        <v>449</v>
      </c>
      <c r="E73" s="364" t="s">
        <v>474</v>
      </c>
      <c r="F73" s="364" t="s">
        <v>526</v>
      </c>
      <c r="G73" t="s">
        <v>813</v>
      </c>
      <c r="H73" s="1708">
        <v>1026.6913791341617</v>
      </c>
    </row>
    <row r="74" spans="1:8" ht="26.4">
      <c r="A74" t="s">
        <v>368</v>
      </c>
      <c r="B74" t="s">
        <v>735</v>
      </c>
      <c r="C74" t="s">
        <v>440</v>
      </c>
      <c r="D74" t="s">
        <v>449</v>
      </c>
      <c r="E74" s="364" t="s">
        <v>474</v>
      </c>
      <c r="F74" s="364" t="s">
        <v>527</v>
      </c>
      <c r="G74" t="s">
        <v>814</v>
      </c>
      <c r="H74" s="1708">
        <v>1630.7665449974247</v>
      </c>
    </row>
    <row r="75" spans="1:8" ht="26.4">
      <c r="A75" t="s">
        <v>369</v>
      </c>
      <c r="B75" t="s">
        <v>736</v>
      </c>
      <c r="C75" t="s">
        <v>440</v>
      </c>
      <c r="D75" t="s">
        <v>449</v>
      </c>
      <c r="E75" s="364" t="s">
        <v>474</v>
      </c>
      <c r="F75" s="364" t="s">
        <v>528</v>
      </c>
      <c r="G75" t="s">
        <v>813</v>
      </c>
      <c r="H75" s="1708">
        <v>1251.6987060450228</v>
      </c>
    </row>
    <row r="76" spans="1:8" ht="26.4">
      <c r="A76" t="s">
        <v>370</v>
      </c>
      <c r="B76" t="s">
        <v>737</v>
      </c>
      <c r="C76" t="s">
        <v>440</v>
      </c>
      <c r="D76" t="s">
        <v>449</v>
      </c>
      <c r="E76" s="364" t="s">
        <v>474</v>
      </c>
      <c r="F76" s="364" t="s">
        <v>529</v>
      </c>
      <c r="G76" t="s">
        <v>814</v>
      </c>
      <c r="H76" s="1708">
        <v>1855.7738719082863</v>
      </c>
    </row>
    <row r="77" spans="1:8" ht="26.4">
      <c r="A77" t="s">
        <v>371</v>
      </c>
      <c r="B77" t="s">
        <v>738</v>
      </c>
      <c r="C77" t="s">
        <v>440</v>
      </c>
      <c r="D77" t="s">
        <v>449</v>
      </c>
      <c r="E77" s="364" t="s">
        <v>474</v>
      </c>
      <c r="F77" s="364" t="s">
        <v>530</v>
      </c>
      <c r="G77" t="s">
        <v>813</v>
      </c>
      <c r="H77" s="1708">
        <v>1356.5786128161194</v>
      </c>
    </row>
    <row r="78" spans="1:8" ht="26.4">
      <c r="A78" t="s">
        <v>372</v>
      </c>
      <c r="B78" t="s">
        <v>739</v>
      </c>
      <c r="C78" t="s">
        <v>440</v>
      </c>
      <c r="D78" t="s">
        <v>449</v>
      </c>
      <c r="E78" s="364" t="s">
        <v>474</v>
      </c>
      <c r="F78" s="364" t="s">
        <v>531</v>
      </c>
      <c r="G78" t="s">
        <v>814</v>
      </c>
      <c r="H78" s="1708">
        <v>1960.6537786793829</v>
      </c>
    </row>
    <row r="79" spans="1:8" ht="26.4">
      <c r="A79" t="s">
        <v>373</v>
      </c>
      <c r="B79" t="s">
        <v>740</v>
      </c>
      <c r="C79" t="s">
        <v>440</v>
      </c>
      <c r="D79" t="s">
        <v>449</v>
      </c>
      <c r="E79" s="364" t="s">
        <v>475</v>
      </c>
      <c r="F79" s="364" t="s">
        <v>524</v>
      </c>
      <c r="G79" t="s">
        <v>813</v>
      </c>
      <c r="H79" s="1708">
        <v>224.67047476366523</v>
      </c>
    </row>
    <row r="80" spans="1:8" ht="26.4">
      <c r="A80" t="s">
        <v>374</v>
      </c>
      <c r="B80" t="s">
        <v>741</v>
      </c>
      <c r="C80" t="s">
        <v>440</v>
      </c>
      <c r="D80" t="s">
        <v>449</v>
      </c>
      <c r="E80" s="364" t="s">
        <v>475</v>
      </c>
      <c r="F80" s="364" t="s">
        <v>525</v>
      </c>
      <c r="G80" t="s">
        <v>814</v>
      </c>
      <c r="H80" s="1708">
        <v>828.74564062692843</v>
      </c>
    </row>
    <row r="81" spans="1:8" ht="26.4">
      <c r="A81" t="s">
        <v>375</v>
      </c>
      <c r="B81" t="s">
        <v>742</v>
      </c>
      <c r="C81" t="s">
        <v>440</v>
      </c>
      <c r="D81" t="s">
        <v>449</v>
      </c>
      <c r="E81" s="364" t="s">
        <v>475</v>
      </c>
      <c r="F81" s="364" t="s">
        <v>526</v>
      </c>
      <c r="G81" t="s">
        <v>813</v>
      </c>
      <c r="H81" s="1708">
        <v>224.67047476366523</v>
      </c>
    </row>
    <row r="82" spans="1:8" ht="26.4">
      <c r="A82" t="s">
        <v>376</v>
      </c>
      <c r="B82" t="s">
        <v>743</v>
      </c>
      <c r="C82" t="s">
        <v>440</v>
      </c>
      <c r="D82" t="s">
        <v>449</v>
      </c>
      <c r="E82" s="364" t="s">
        <v>475</v>
      </c>
      <c r="F82" s="364" t="s">
        <v>527</v>
      </c>
      <c r="G82" t="s">
        <v>814</v>
      </c>
      <c r="H82" s="1708">
        <v>828.74564062692843</v>
      </c>
    </row>
    <row r="83" spans="1:8" ht="26.4">
      <c r="A83" t="s">
        <v>377</v>
      </c>
      <c r="B83" t="s">
        <v>744</v>
      </c>
      <c r="C83" t="s">
        <v>440</v>
      </c>
      <c r="D83" t="s">
        <v>449</v>
      </c>
      <c r="E83" s="364" t="s">
        <v>475</v>
      </c>
      <c r="F83" s="364" t="s">
        <v>528</v>
      </c>
      <c r="G83" t="s">
        <v>813</v>
      </c>
      <c r="H83" s="1708">
        <v>314.63972031329007</v>
      </c>
    </row>
    <row r="84" spans="1:8" ht="26.4">
      <c r="A84" t="s">
        <v>378</v>
      </c>
      <c r="B84" t="s">
        <v>745</v>
      </c>
      <c r="C84" t="s">
        <v>440</v>
      </c>
      <c r="D84" t="s">
        <v>449</v>
      </c>
      <c r="E84" s="364" t="s">
        <v>475</v>
      </c>
      <c r="F84" s="364" t="s">
        <v>529</v>
      </c>
      <c r="G84" t="s">
        <v>814</v>
      </c>
      <c r="H84" s="1708">
        <v>918.71488617655336</v>
      </c>
    </row>
    <row r="85" spans="1:8" ht="26.4">
      <c r="A85" t="s">
        <v>379</v>
      </c>
      <c r="B85" t="s">
        <v>746</v>
      </c>
      <c r="C85" t="s">
        <v>440</v>
      </c>
      <c r="D85" t="s">
        <v>449</v>
      </c>
      <c r="E85" s="364" t="s">
        <v>475</v>
      </c>
      <c r="F85" s="364" t="s">
        <v>530</v>
      </c>
      <c r="G85" t="s">
        <v>813</v>
      </c>
      <c r="H85" s="1708">
        <v>314.63972031329007</v>
      </c>
    </row>
    <row r="86" spans="1:8" ht="26.4">
      <c r="A86" t="s">
        <v>380</v>
      </c>
      <c r="B86" t="s">
        <v>747</v>
      </c>
      <c r="C86" t="s">
        <v>440</v>
      </c>
      <c r="D86" t="s">
        <v>449</v>
      </c>
      <c r="E86" s="364" t="s">
        <v>475</v>
      </c>
      <c r="F86" s="364" t="s">
        <v>531</v>
      </c>
      <c r="G86" t="s">
        <v>814</v>
      </c>
      <c r="H86" s="1708">
        <v>918.71488617655336</v>
      </c>
    </row>
    <row r="87" spans="1:8" ht="52.8">
      <c r="A87" t="s">
        <v>381</v>
      </c>
      <c r="B87" t="s">
        <v>748</v>
      </c>
      <c r="C87" t="s">
        <v>440</v>
      </c>
      <c r="D87" t="s">
        <v>450</v>
      </c>
      <c r="E87" s="364" t="s">
        <v>476</v>
      </c>
      <c r="F87" s="364" t="s">
        <v>202</v>
      </c>
      <c r="G87" t="s">
        <v>813</v>
      </c>
      <c r="H87" s="1708">
        <v>627.35183769385958</v>
      </c>
    </row>
    <row r="88" spans="1:8" ht="52.8">
      <c r="A88" t="s">
        <v>382</v>
      </c>
      <c r="B88" t="s">
        <v>749</v>
      </c>
      <c r="C88" t="s">
        <v>440</v>
      </c>
      <c r="D88" t="s">
        <v>450</v>
      </c>
      <c r="E88" s="364" t="s">
        <v>476</v>
      </c>
      <c r="F88" s="364" t="s">
        <v>532</v>
      </c>
      <c r="G88" t="s">
        <v>814</v>
      </c>
      <c r="H88" s="1708">
        <v>1231.4270035571228</v>
      </c>
    </row>
    <row r="89" spans="1:8" ht="52.8">
      <c r="A89" t="s">
        <v>383</v>
      </c>
      <c r="B89" t="s">
        <v>750</v>
      </c>
      <c r="C89" t="s">
        <v>440</v>
      </c>
      <c r="D89" t="s">
        <v>450</v>
      </c>
      <c r="E89" s="364" t="s">
        <v>476</v>
      </c>
      <c r="F89" s="364" t="s">
        <v>533</v>
      </c>
      <c r="G89" t="s">
        <v>813</v>
      </c>
      <c r="H89" s="1708">
        <v>825.28417790303422</v>
      </c>
    </row>
    <row r="90" spans="1:8" ht="52.8">
      <c r="A90" t="s">
        <v>384</v>
      </c>
      <c r="B90" t="s">
        <v>751</v>
      </c>
      <c r="C90" t="s">
        <v>440</v>
      </c>
      <c r="D90" t="s">
        <v>450</v>
      </c>
      <c r="E90" s="364" t="s">
        <v>476</v>
      </c>
      <c r="F90" s="364" t="s">
        <v>534</v>
      </c>
      <c r="G90" t="s">
        <v>814</v>
      </c>
      <c r="H90" s="1708">
        <v>1429.3593437662976</v>
      </c>
    </row>
    <row r="91" spans="1:8" ht="52.8">
      <c r="A91" t="s">
        <v>385</v>
      </c>
      <c r="B91" t="s">
        <v>752</v>
      </c>
      <c r="C91" t="s">
        <v>440</v>
      </c>
      <c r="D91" t="s">
        <v>450</v>
      </c>
      <c r="E91" s="364" t="s">
        <v>476</v>
      </c>
      <c r="F91" s="364" t="s">
        <v>535</v>
      </c>
      <c r="G91" t="s">
        <v>813</v>
      </c>
      <c r="H91" s="1708">
        <v>929.63856873061752</v>
      </c>
    </row>
    <row r="92" spans="1:8" ht="52.8">
      <c r="A92" t="s">
        <v>386</v>
      </c>
      <c r="B92" t="s">
        <v>753</v>
      </c>
      <c r="C92" t="s">
        <v>440</v>
      </c>
      <c r="D92" t="s">
        <v>450</v>
      </c>
      <c r="E92" s="364" t="s">
        <v>476</v>
      </c>
      <c r="F92" s="364" t="s">
        <v>536</v>
      </c>
      <c r="G92" t="s">
        <v>814</v>
      </c>
      <c r="H92" s="1708">
        <v>1533.7137345938809</v>
      </c>
    </row>
    <row r="93" spans="1:8" ht="52.8">
      <c r="A93" t="s">
        <v>387</v>
      </c>
      <c r="B93" t="s">
        <v>754</v>
      </c>
      <c r="C93" t="s">
        <v>440</v>
      </c>
      <c r="D93" t="s">
        <v>450</v>
      </c>
      <c r="E93" s="364" t="s">
        <v>476</v>
      </c>
      <c r="F93" s="364" t="s">
        <v>537</v>
      </c>
      <c r="G93" t="s">
        <v>813</v>
      </c>
      <c r="H93" s="1708">
        <v>1174.3549166255971</v>
      </c>
    </row>
    <row r="94" spans="1:8" ht="52.8">
      <c r="A94" t="s">
        <v>388</v>
      </c>
      <c r="B94" t="s">
        <v>755</v>
      </c>
      <c r="C94" t="s">
        <v>440</v>
      </c>
      <c r="D94" t="s">
        <v>450</v>
      </c>
      <c r="E94" s="364" t="s">
        <v>476</v>
      </c>
      <c r="F94" s="364" t="s">
        <v>538</v>
      </c>
      <c r="G94" t="s">
        <v>814</v>
      </c>
      <c r="H94" s="1708">
        <v>1778.4300824888605</v>
      </c>
    </row>
    <row r="95" spans="1:8" ht="52.8">
      <c r="A95" t="s">
        <v>389</v>
      </c>
      <c r="B95" t="s">
        <v>756</v>
      </c>
      <c r="C95" t="s">
        <v>441</v>
      </c>
      <c r="D95" t="s">
        <v>451</v>
      </c>
      <c r="E95" s="364" t="s">
        <v>477</v>
      </c>
      <c r="F95" s="364" t="s">
        <v>202</v>
      </c>
      <c r="G95" t="s">
        <v>813</v>
      </c>
      <c r="H95" s="1708">
        <v>748.9015825455507</v>
      </c>
    </row>
    <row r="96" spans="1:8" ht="52.8">
      <c r="A96" t="s">
        <v>390</v>
      </c>
      <c r="B96" t="s">
        <v>757</v>
      </c>
      <c r="C96" t="s">
        <v>441</v>
      </c>
      <c r="D96" t="s">
        <v>451</v>
      </c>
      <c r="E96" s="364" t="s">
        <v>477</v>
      </c>
      <c r="F96" s="364" t="s">
        <v>532</v>
      </c>
      <c r="G96" t="s">
        <v>814</v>
      </c>
      <c r="H96" s="1708">
        <v>1352.9767484088138</v>
      </c>
    </row>
    <row r="97" spans="1:8" ht="52.8">
      <c r="A97" t="s">
        <v>391</v>
      </c>
      <c r="B97" t="s">
        <v>758</v>
      </c>
      <c r="C97" t="s">
        <v>441</v>
      </c>
      <c r="D97" t="s">
        <v>451</v>
      </c>
      <c r="E97" s="364" t="s">
        <v>477</v>
      </c>
      <c r="F97" s="364" t="s">
        <v>533</v>
      </c>
      <c r="G97" t="s">
        <v>813</v>
      </c>
      <c r="H97" s="1708">
        <v>1048.7990677109669</v>
      </c>
    </row>
    <row r="98" spans="1:8" ht="52.8">
      <c r="A98" t="s">
        <v>392</v>
      </c>
      <c r="B98" t="s">
        <v>759</v>
      </c>
      <c r="C98" t="s">
        <v>441</v>
      </c>
      <c r="D98" t="s">
        <v>451</v>
      </c>
      <c r="E98" s="364" t="s">
        <v>477</v>
      </c>
      <c r="F98" s="364" t="s">
        <v>539</v>
      </c>
      <c r="G98" t="s">
        <v>814</v>
      </c>
      <c r="H98" s="1708">
        <v>1652.8742335742302</v>
      </c>
    </row>
    <row r="99" spans="1:8" ht="52.8">
      <c r="A99" t="s">
        <v>393</v>
      </c>
      <c r="B99" t="s">
        <v>760</v>
      </c>
      <c r="C99" t="s">
        <v>441</v>
      </c>
      <c r="D99" t="s">
        <v>451</v>
      </c>
      <c r="E99" s="364" t="s">
        <v>477</v>
      </c>
      <c r="F99" s="364" t="s">
        <v>535</v>
      </c>
      <c r="G99" t="s">
        <v>813</v>
      </c>
      <c r="H99" s="1708">
        <v>823.7917408001058</v>
      </c>
    </row>
    <row r="100" spans="1:8" ht="52.8">
      <c r="A100" t="s">
        <v>394</v>
      </c>
      <c r="B100" t="s">
        <v>761</v>
      </c>
      <c r="C100" t="s">
        <v>441</v>
      </c>
      <c r="D100" t="s">
        <v>451</v>
      </c>
      <c r="E100" s="364" t="s">
        <v>477</v>
      </c>
      <c r="F100" s="364" t="s">
        <v>536</v>
      </c>
      <c r="G100" t="s">
        <v>814</v>
      </c>
      <c r="H100" s="1708">
        <v>1427.866906663369</v>
      </c>
    </row>
    <row r="101" spans="1:8" ht="52.8">
      <c r="A101" t="s">
        <v>395</v>
      </c>
      <c r="B101" t="s">
        <v>762</v>
      </c>
      <c r="C101" t="s">
        <v>441</v>
      </c>
      <c r="D101" t="s">
        <v>451</v>
      </c>
      <c r="E101" s="364" t="s">
        <v>477</v>
      </c>
      <c r="F101" s="364" t="s">
        <v>537</v>
      </c>
      <c r="G101" t="s">
        <v>813</v>
      </c>
      <c r="H101" s="1708">
        <v>1153.6789744820635</v>
      </c>
    </row>
    <row r="102" spans="1:8" ht="52.8">
      <c r="A102" t="s">
        <v>396</v>
      </c>
      <c r="B102" t="s">
        <v>763</v>
      </c>
      <c r="C102" t="s">
        <v>441</v>
      </c>
      <c r="D102" t="s">
        <v>451</v>
      </c>
      <c r="E102" s="364" t="s">
        <v>477</v>
      </c>
      <c r="F102" s="364" t="s">
        <v>538</v>
      </c>
      <c r="G102" t="s">
        <v>814</v>
      </c>
      <c r="H102" s="1708">
        <v>1757.7541403453267</v>
      </c>
    </row>
    <row r="103" spans="1:8">
      <c r="A103" t="s">
        <v>397</v>
      </c>
      <c r="B103" t="s">
        <v>764</v>
      </c>
      <c r="C103" t="s">
        <v>441</v>
      </c>
      <c r="D103" t="s">
        <v>452</v>
      </c>
      <c r="E103" s="364" t="s">
        <v>478</v>
      </c>
      <c r="F103" s="364" t="s">
        <v>197</v>
      </c>
      <c r="G103" t="s">
        <v>813</v>
      </c>
      <c r="H103" s="1708">
        <v>299.5606330182203</v>
      </c>
    </row>
    <row r="104" spans="1:8">
      <c r="A104" t="s">
        <v>398</v>
      </c>
      <c r="B104" t="s">
        <v>765</v>
      </c>
      <c r="C104" t="s">
        <v>441</v>
      </c>
      <c r="D104" t="s">
        <v>452</v>
      </c>
      <c r="E104" s="364" t="s">
        <v>478</v>
      </c>
      <c r="F104" s="364" t="s">
        <v>198</v>
      </c>
      <c r="G104" t="s">
        <v>813</v>
      </c>
      <c r="H104" s="1708">
        <v>419.51962708438674</v>
      </c>
    </row>
    <row r="105" spans="1:8">
      <c r="A105" t="s">
        <v>399</v>
      </c>
      <c r="B105" t="s">
        <v>766</v>
      </c>
      <c r="C105" t="s">
        <v>442</v>
      </c>
      <c r="D105" t="s">
        <v>453</v>
      </c>
      <c r="E105" s="364" t="s">
        <v>479</v>
      </c>
      <c r="F105" s="364" t="s">
        <v>191</v>
      </c>
      <c r="G105" t="s">
        <v>813</v>
      </c>
      <c r="H105" s="1708">
        <v>119.88414528938453</v>
      </c>
    </row>
    <row r="106" spans="1:8">
      <c r="A106" t="s">
        <v>400</v>
      </c>
      <c r="B106" t="s">
        <v>767</v>
      </c>
      <c r="C106" t="s">
        <v>442</v>
      </c>
      <c r="D106" t="s">
        <v>453</v>
      </c>
      <c r="E106" s="364" t="s">
        <v>479</v>
      </c>
      <c r="F106" s="364" t="s">
        <v>194</v>
      </c>
      <c r="G106" t="s">
        <v>813</v>
      </c>
      <c r="H106" s="1708">
        <v>119.88414528938453</v>
      </c>
    </row>
    <row r="107" spans="1:8">
      <c r="A107" t="s">
        <v>401</v>
      </c>
      <c r="B107" t="s">
        <v>768</v>
      </c>
      <c r="C107" t="s">
        <v>442</v>
      </c>
      <c r="D107" t="s">
        <v>453</v>
      </c>
      <c r="E107" s="364" t="s">
        <v>479</v>
      </c>
      <c r="F107" s="364" t="s">
        <v>192</v>
      </c>
      <c r="G107" t="s">
        <v>813</v>
      </c>
      <c r="H107" s="1708">
        <v>158.32971606363071</v>
      </c>
    </row>
    <row r="108" spans="1:8">
      <c r="A108" t="s">
        <v>402</v>
      </c>
      <c r="B108" t="s">
        <v>769</v>
      </c>
      <c r="C108" t="s">
        <v>442</v>
      </c>
      <c r="D108" t="s">
        <v>453</v>
      </c>
      <c r="E108" s="364" t="s">
        <v>479</v>
      </c>
      <c r="F108" s="364" t="s">
        <v>195</v>
      </c>
      <c r="G108" t="s">
        <v>813</v>
      </c>
      <c r="H108" s="1708">
        <v>158.32971606363071</v>
      </c>
    </row>
    <row r="109" spans="1:8">
      <c r="A109" t="s">
        <v>403</v>
      </c>
      <c r="B109" t="s">
        <v>770</v>
      </c>
      <c r="C109" t="s">
        <v>442</v>
      </c>
      <c r="D109" t="s">
        <v>454</v>
      </c>
      <c r="E109" s="364" t="s">
        <v>480</v>
      </c>
      <c r="F109" s="364" t="s">
        <v>191</v>
      </c>
      <c r="G109" t="s">
        <v>813</v>
      </c>
      <c r="H109" s="1708">
        <v>770.95816702698278</v>
      </c>
    </row>
    <row r="110" spans="1:8">
      <c r="A110" t="s">
        <v>404</v>
      </c>
      <c r="B110" t="s">
        <v>771</v>
      </c>
      <c r="C110" t="s">
        <v>442</v>
      </c>
      <c r="D110" t="s">
        <v>454</v>
      </c>
      <c r="E110" s="364" t="s">
        <v>480</v>
      </c>
      <c r="F110" s="364" t="s">
        <v>194</v>
      </c>
      <c r="G110" t="s">
        <v>813</v>
      </c>
      <c r="H110" s="1708">
        <v>805.90690754577497</v>
      </c>
    </row>
    <row r="111" spans="1:8">
      <c r="A111" t="s">
        <v>405</v>
      </c>
      <c r="B111" t="s">
        <v>772</v>
      </c>
      <c r="C111" t="s">
        <v>442</v>
      </c>
      <c r="D111" t="s">
        <v>454</v>
      </c>
      <c r="E111" s="364" t="s">
        <v>480</v>
      </c>
      <c r="F111" s="364" t="s">
        <v>192</v>
      </c>
      <c r="G111" t="s">
        <v>813</v>
      </c>
      <c r="H111" s="1708">
        <v>1076.8536018957072</v>
      </c>
    </row>
    <row r="112" spans="1:8">
      <c r="A112" t="s">
        <v>406</v>
      </c>
      <c r="B112" t="s">
        <v>773</v>
      </c>
      <c r="C112" t="s">
        <v>442</v>
      </c>
      <c r="D112" t="s">
        <v>454</v>
      </c>
      <c r="E112" s="364" t="s">
        <v>480</v>
      </c>
      <c r="F112" s="364" t="s">
        <v>195</v>
      </c>
      <c r="G112" t="s">
        <v>813</v>
      </c>
      <c r="H112" s="1708">
        <v>1125.7975583888858</v>
      </c>
    </row>
    <row r="113" spans="1:8" ht="26.4">
      <c r="A113" t="s">
        <v>407</v>
      </c>
      <c r="B113" t="s">
        <v>774</v>
      </c>
      <c r="C113" t="s">
        <v>442</v>
      </c>
      <c r="D113" t="s">
        <v>455</v>
      </c>
      <c r="E113" s="364" t="s">
        <v>481</v>
      </c>
      <c r="F113" s="364" t="s">
        <v>191</v>
      </c>
      <c r="G113" t="s">
        <v>813</v>
      </c>
      <c r="H113" s="1708">
        <v>94.130660631596371</v>
      </c>
    </row>
    <row r="114" spans="1:8" ht="26.4">
      <c r="A114" t="s">
        <v>408</v>
      </c>
      <c r="B114" t="s">
        <v>775</v>
      </c>
      <c r="C114" t="s">
        <v>442</v>
      </c>
      <c r="D114" t="s">
        <v>455</v>
      </c>
      <c r="E114" s="364" t="s">
        <v>481</v>
      </c>
      <c r="F114" s="364" t="s">
        <v>192</v>
      </c>
      <c r="G114" t="s">
        <v>813</v>
      </c>
      <c r="H114" s="1708">
        <v>160.57588881932088</v>
      </c>
    </row>
    <row r="115" spans="1:8" ht="26.4">
      <c r="A115" t="s">
        <v>409</v>
      </c>
      <c r="B115" t="s">
        <v>776</v>
      </c>
      <c r="C115" t="s">
        <v>442</v>
      </c>
      <c r="D115" t="s">
        <v>455</v>
      </c>
      <c r="E115" s="364" t="s">
        <v>481</v>
      </c>
      <c r="F115" s="364" t="s">
        <v>194</v>
      </c>
      <c r="G115" t="s">
        <v>813</v>
      </c>
      <c r="H115" s="1708">
        <v>366.55131245238533</v>
      </c>
    </row>
    <row r="116" spans="1:8" ht="26.4">
      <c r="A116" t="s">
        <v>410</v>
      </c>
      <c r="B116" t="s">
        <v>777</v>
      </c>
      <c r="C116" t="s">
        <v>442</v>
      </c>
      <c r="D116" t="s">
        <v>455</v>
      </c>
      <c r="E116" s="364" t="s">
        <v>481</v>
      </c>
      <c r="F116" s="364" t="s">
        <v>195</v>
      </c>
      <c r="G116" t="s">
        <v>813</v>
      </c>
      <c r="H116" s="1708">
        <v>510.50210533178517</v>
      </c>
    </row>
    <row r="117" spans="1:8" ht="52.8">
      <c r="A117" t="s">
        <v>411</v>
      </c>
      <c r="B117" t="s">
        <v>778</v>
      </c>
      <c r="C117" t="s">
        <v>442</v>
      </c>
      <c r="D117" t="s">
        <v>455</v>
      </c>
      <c r="E117" s="364" t="s">
        <v>482</v>
      </c>
      <c r="F117" s="364" t="s">
        <v>197</v>
      </c>
      <c r="G117" t="s">
        <v>813</v>
      </c>
      <c r="H117" s="1708">
        <v>146.87351490569051</v>
      </c>
    </row>
    <row r="118" spans="1:8" ht="52.8">
      <c r="A118" t="s">
        <v>412</v>
      </c>
      <c r="B118" t="s">
        <v>779</v>
      </c>
      <c r="C118" t="s">
        <v>442</v>
      </c>
      <c r="D118" t="s">
        <v>455</v>
      </c>
      <c r="E118" s="364" t="s">
        <v>482</v>
      </c>
      <c r="F118" s="364" t="s">
        <v>198</v>
      </c>
      <c r="G118" t="s">
        <v>813</v>
      </c>
      <c r="H118" s="1708">
        <v>202.85437880323488</v>
      </c>
    </row>
    <row r="119" spans="1:8" ht="52.8">
      <c r="A119" t="s">
        <v>413</v>
      </c>
      <c r="B119" t="s">
        <v>780</v>
      </c>
      <c r="C119" t="s">
        <v>442</v>
      </c>
      <c r="D119" t="s">
        <v>455</v>
      </c>
      <c r="E119" s="364" t="s">
        <v>483</v>
      </c>
      <c r="F119" s="364" t="s">
        <v>197</v>
      </c>
      <c r="G119" t="s">
        <v>813</v>
      </c>
      <c r="H119" s="1708">
        <v>71.983356651135452</v>
      </c>
    </row>
    <row r="120" spans="1:8" ht="52.8">
      <c r="A120" t="s">
        <v>414</v>
      </c>
      <c r="B120" t="s">
        <v>781</v>
      </c>
      <c r="C120" t="s">
        <v>442</v>
      </c>
      <c r="D120" t="s">
        <v>455</v>
      </c>
      <c r="E120" s="364" t="s">
        <v>483</v>
      </c>
      <c r="F120" s="364" t="s">
        <v>198</v>
      </c>
      <c r="G120" t="s">
        <v>813</v>
      </c>
      <c r="H120" s="1708">
        <v>97.974472032138209</v>
      </c>
    </row>
    <row r="121" spans="1:8">
      <c r="A121" t="s">
        <v>415</v>
      </c>
      <c r="B121" t="s">
        <v>782</v>
      </c>
      <c r="C121" t="s">
        <v>442</v>
      </c>
      <c r="D121" t="s">
        <v>456</v>
      </c>
      <c r="E121" s="364" t="s">
        <v>484</v>
      </c>
      <c r="F121" s="364" t="s">
        <v>191</v>
      </c>
      <c r="G121" t="s">
        <v>813</v>
      </c>
      <c r="H121" s="1708">
        <v>93.476766076798768</v>
      </c>
    </row>
    <row r="122" spans="1:8">
      <c r="A122" t="s">
        <v>416</v>
      </c>
      <c r="B122" t="s">
        <v>783</v>
      </c>
      <c r="C122" t="s">
        <v>442</v>
      </c>
      <c r="D122" t="s">
        <v>456</v>
      </c>
      <c r="E122" s="364" t="s">
        <v>484</v>
      </c>
      <c r="F122" s="364" t="s">
        <v>192</v>
      </c>
      <c r="G122" t="s">
        <v>813</v>
      </c>
      <c r="H122" s="1708">
        <v>159.66014232413804</v>
      </c>
    </row>
    <row r="123" spans="1:8">
      <c r="A123" t="s">
        <v>417</v>
      </c>
      <c r="B123" t="s">
        <v>784</v>
      </c>
      <c r="C123" t="s">
        <v>442</v>
      </c>
      <c r="D123" t="s">
        <v>456</v>
      </c>
      <c r="E123" s="364" t="s">
        <v>484</v>
      </c>
      <c r="F123" s="364" t="s">
        <v>194</v>
      </c>
      <c r="G123" t="s">
        <v>813</v>
      </c>
      <c r="H123" s="1708">
        <v>306.63918584874136</v>
      </c>
    </row>
    <row r="124" spans="1:8">
      <c r="A124" t="s">
        <v>418</v>
      </c>
      <c r="B124" t="s">
        <v>785</v>
      </c>
      <c r="C124" t="s">
        <v>442</v>
      </c>
      <c r="D124" t="s">
        <v>456</v>
      </c>
      <c r="E124" s="364" t="s">
        <v>484</v>
      </c>
      <c r="F124" s="364" t="s">
        <v>195</v>
      </c>
      <c r="G124" t="s">
        <v>813</v>
      </c>
      <c r="H124" s="1708">
        <v>426.5981799149078</v>
      </c>
    </row>
    <row r="125" spans="1:8">
      <c r="A125" t="s">
        <v>419</v>
      </c>
      <c r="B125" t="s">
        <v>786</v>
      </c>
      <c r="C125" t="s">
        <v>442</v>
      </c>
      <c r="D125" t="s">
        <v>456</v>
      </c>
      <c r="E125" s="364" t="s">
        <v>485</v>
      </c>
      <c r="F125" s="364" t="s">
        <v>191</v>
      </c>
      <c r="G125" t="s">
        <v>813</v>
      </c>
      <c r="H125" s="1708">
        <v>93.476766076798768</v>
      </c>
    </row>
    <row r="126" spans="1:8">
      <c r="A126" t="s">
        <v>420</v>
      </c>
      <c r="B126" t="s">
        <v>787</v>
      </c>
      <c r="C126" t="s">
        <v>442</v>
      </c>
      <c r="D126" t="s">
        <v>456</v>
      </c>
      <c r="E126" s="364" t="s">
        <v>485</v>
      </c>
      <c r="F126" s="364" t="s">
        <v>192</v>
      </c>
      <c r="G126" t="s">
        <v>813</v>
      </c>
      <c r="H126" s="1708">
        <v>159.66014232413804</v>
      </c>
    </row>
    <row r="127" spans="1:8">
      <c r="A127" t="s">
        <v>421</v>
      </c>
      <c r="B127" t="s">
        <v>788</v>
      </c>
      <c r="C127" t="s">
        <v>442</v>
      </c>
      <c r="D127" t="s">
        <v>456</v>
      </c>
      <c r="E127" s="364" t="s">
        <v>485</v>
      </c>
      <c r="F127" s="364" t="s">
        <v>194</v>
      </c>
      <c r="G127" t="s">
        <v>813</v>
      </c>
      <c r="H127" s="1708">
        <v>456.41950235785151</v>
      </c>
    </row>
    <row r="128" spans="1:8">
      <c r="A128" t="s">
        <v>422</v>
      </c>
      <c r="B128" t="s">
        <v>789</v>
      </c>
      <c r="C128" t="s">
        <v>442</v>
      </c>
      <c r="D128" t="s">
        <v>456</v>
      </c>
      <c r="E128" s="364" t="s">
        <v>485</v>
      </c>
      <c r="F128" s="364" t="s">
        <v>195</v>
      </c>
      <c r="G128" t="s">
        <v>813</v>
      </c>
      <c r="H128" s="1708">
        <v>636.3579934571012</v>
      </c>
    </row>
    <row r="129" spans="1:8">
      <c r="A129" t="s">
        <v>423</v>
      </c>
      <c r="B129" t="s">
        <v>790</v>
      </c>
      <c r="C129" t="s">
        <v>442</v>
      </c>
      <c r="D129" t="s">
        <v>457</v>
      </c>
      <c r="E129" s="364" t="s">
        <v>486</v>
      </c>
      <c r="F129" s="364" t="s">
        <v>191</v>
      </c>
      <c r="G129" t="s">
        <v>813</v>
      </c>
      <c r="H129" s="1708">
        <v>141.88083768872019</v>
      </c>
    </row>
    <row r="130" spans="1:8">
      <c r="A130" t="s">
        <v>424</v>
      </c>
      <c r="B130" t="s">
        <v>791</v>
      </c>
      <c r="C130" t="s">
        <v>442</v>
      </c>
      <c r="D130" t="s">
        <v>457</v>
      </c>
      <c r="E130" s="364" t="s">
        <v>486</v>
      </c>
      <c r="F130" s="364" t="s">
        <v>194</v>
      </c>
      <c r="G130" t="s">
        <v>813</v>
      </c>
      <c r="H130" s="1708">
        <v>421.47076183905909</v>
      </c>
    </row>
    <row r="131" spans="1:8" ht="26.4">
      <c r="A131" t="s">
        <v>425</v>
      </c>
      <c r="B131" t="s">
        <v>792</v>
      </c>
      <c r="C131" t="s">
        <v>442</v>
      </c>
      <c r="D131" t="s">
        <v>458</v>
      </c>
      <c r="E131" s="364" t="s">
        <v>487</v>
      </c>
      <c r="F131" s="364" t="s">
        <v>191</v>
      </c>
      <c r="G131" t="s">
        <v>813</v>
      </c>
      <c r="H131" s="1708">
        <v>132.09495865576486</v>
      </c>
    </row>
    <row r="132" spans="1:8" ht="26.4">
      <c r="A132" t="s">
        <v>426</v>
      </c>
      <c r="B132" t="s">
        <v>793</v>
      </c>
      <c r="C132" t="s">
        <v>442</v>
      </c>
      <c r="D132" t="s">
        <v>458</v>
      </c>
      <c r="E132" s="364" t="s">
        <v>487</v>
      </c>
      <c r="F132" s="364" t="s">
        <v>192</v>
      </c>
      <c r="G132" t="s">
        <v>813</v>
      </c>
      <c r="H132" s="1708">
        <v>184.15554145681887</v>
      </c>
    </row>
    <row r="133" spans="1:8" ht="26.4">
      <c r="A133" t="s">
        <v>427</v>
      </c>
      <c r="B133" t="s">
        <v>794</v>
      </c>
      <c r="C133" t="s">
        <v>442</v>
      </c>
      <c r="D133" t="s">
        <v>458</v>
      </c>
      <c r="E133" s="364" t="s">
        <v>487</v>
      </c>
      <c r="F133" s="364" t="s">
        <v>194</v>
      </c>
      <c r="G133" t="s">
        <v>813</v>
      </c>
      <c r="H133" s="1708">
        <v>835.86297084759701</v>
      </c>
    </row>
    <row r="134" spans="1:8" ht="26.4">
      <c r="A134" t="s">
        <v>428</v>
      </c>
      <c r="B134" t="s">
        <v>795</v>
      </c>
      <c r="C134" t="s">
        <v>442</v>
      </c>
      <c r="D134" t="s">
        <v>458</v>
      </c>
      <c r="E134" s="364" t="s">
        <v>487</v>
      </c>
      <c r="F134" s="364" t="s">
        <v>195</v>
      </c>
      <c r="G134" t="s">
        <v>813</v>
      </c>
      <c r="H134" s="1708">
        <v>1167.7495210973243</v>
      </c>
    </row>
    <row r="135" spans="1:8" ht="39.6">
      <c r="A135" t="s">
        <v>429</v>
      </c>
      <c r="B135" t="s">
        <v>796</v>
      </c>
      <c r="C135" t="s">
        <v>442</v>
      </c>
      <c r="D135" t="s">
        <v>459</v>
      </c>
      <c r="E135" s="364" t="s">
        <v>488</v>
      </c>
      <c r="F135" s="364" t="s">
        <v>197</v>
      </c>
      <c r="G135" t="s">
        <v>813</v>
      </c>
      <c r="H135" s="1708">
        <v>11.32299871560954</v>
      </c>
    </row>
    <row r="136" spans="1:8">
      <c r="A136" t="s">
        <v>430</v>
      </c>
      <c r="B136" t="s">
        <v>797</v>
      </c>
      <c r="C136" t="s">
        <v>442</v>
      </c>
      <c r="D136" t="s">
        <v>459</v>
      </c>
      <c r="E136" s="364" t="s">
        <v>489</v>
      </c>
      <c r="F136" s="364" t="s">
        <v>197</v>
      </c>
      <c r="G136" t="s">
        <v>813</v>
      </c>
      <c r="H136" s="1708">
        <v>11.32299871560954</v>
      </c>
    </row>
    <row r="137" spans="1:8">
      <c r="A137" t="s">
        <v>431</v>
      </c>
      <c r="B137" t="s">
        <v>798</v>
      </c>
      <c r="C137" t="s">
        <v>442</v>
      </c>
      <c r="D137" t="s">
        <v>459</v>
      </c>
      <c r="E137" s="364" t="s">
        <v>490</v>
      </c>
      <c r="F137" s="364" t="s">
        <v>197</v>
      </c>
      <c r="G137" t="s">
        <v>813</v>
      </c>
      <c r="H137" s="1708">
        <v>11.32299871560954</v>
      </c>
    </row>
    <row r="138" spans="1:8">
      <c r="A138" t="s">
        <v>432</v>
      </c>
      <c r="B138" t="s">
        <v>799</v>
      </c>
      <c r="C138" t="s">
        <v>442</v>
      </c>
      <c r="D138" t="s">
        <v>460</v>
      </c>
      <c r="E138" s="364" t="s">
        <v>491</v>
      </c>
      <c r="F138" s="364" t="s">
        <v>197</v>
      </c>
      <c r="G138" t="s">
        <v>813</v>
      </c>
      <c r="H138" s="1708">
        <v>156.85886933963121</v>
      </c>
    </row>
    <row r="139" spans="1:8">
      <c r="A139" t="s">
        <v>433</v>
      </c>
      <c r="B139" t="s">
        <v>800</v>
      </c>
      <c r="C139" t="s">
        <v>442</v>
      </c>
      <c r="D139" t="s">
        <v>461</v>
      </c>
      <c r="E139" s="364" t="s">
        <v>492</v>
      </c>
      <c r="F139" s="364" t="s">
        <v>197</v>
      </c>
      <c r="G139" t="s">
        <v>813</v>
      </c>
      <c r="H139" s="1708">
        <v>62.249880207145523</v>
      </c>
    </row>
    <row r="140" spans="1:8" ht="39.6">
      <c r="A140" t="s">
        <v>434</v>
      </c>
      <c r="B140" t="s">
        <v>801</v>
      </c>
      <c r="C140" t="s">
        <v>441</v>
      </c>
      <c r="D140" t="s">
        <v>462</v>
      </c>
      <c r="E140" s="364" t="s">
        <v>493</v>
      </c>
      <c r="F140" s="364" t="s">
        <v>540</v>
      </c>
      <c r="G140" t="s">
        <v>813</v>
      </c>
      <c r="H140" s="1708">
        <v>100.3528120611038</v>
      </c>
    </row>
    <row r="141" spans="1:8" ht="39.6">
      <c r="A141" t="s">
        <v>435</v>
      </c>
      <c r="B141" t="s">
        <v>802</v>
      </c>
      <c r="C141" t="s">
        <v>441</v>
      </c>
      <c r="D141" t="s">
        <v>462</v>
      </c>
      <c r="E141" s="364" t="s">
        <v>493</v>
      </c>
      <c r="F141" s="364" t="s">
        <v>541</v>
      </c>
      <c r="G141" t="s">
        <v>813</v>
      </c>
      <c r="H141" s="1708">
        <v>200.70562412220761</v>
      </c>
    </row>
    <row r="142" spans="1:8" ht="39.6">
      <c r="A142" t="s">
        <v>436</v>
      </c>
      <c r="B142" t="s">
        <v>803</v>
      </c>
      <c r="C142" t="s">
        <v>441</v>
      </c>
      <c r="D142" t="s">
        <v>462</v>
      </c>
      <c r="E142" s="364" t="s">
        <v>493</v>
      </c>
      <c r="F142" s="364" t="s">
        <v>542</v>
      </c>
      <c r="G142" t="s">
        <v>813</v>
      </c>
      <c r="H142" s="1708">
        <v>140.53907507326954</v>
      </c>
    </row>
    <row r="143" spans="1:8" ht="39.6">
      <c r="A143" t="s">
        <v>437</v>
      </c>
      <c r="B143" t="s">
        <v>804</v>
      </c>
      <c r="C143" t="s">
        <v>441</v>
      </c>
      <c r="D143" t="s">
        <v>462</v>
      </c>
      <c r="E143" s="364" t="s">
        <v>493</v>
      </c>
      <c r="F143" s="364" t="s">
        <v>543</v>
      </c>
      <c r="G143" t="s">
        <v>813</v>
      </c>
      <c r="H143" s="1708">
        <v>281.07815014653909</v>
      </c>
    </row>
    <row r="144" spans="1:8" ht="26.4">
      <c r="A144" t="s">
        <v>438</v>
      </c>
      <c r="B144" t="s">
        <v>805</v>
      </c>
      <c r="C144" t="s">
        <v>441</v>
      </c>
      <c r="D144" t="s">
        <v>462</v>
      </c>
      <c r="E144" s="364" t="s">
        <v>494</v>
      </c>
      <c r="F144" s="364" t="s">
        <v>197</v>
      </c>
      <c r="G144" t="s">
        <v>813</v>
      </c>
      <c r="H144" s="1708">
        <v>7.4227047599347395</v>
      </c>
    </row>
    <row r="145" spans="1:8" ht="26.4">
      <c r="A145" t="s">
        <v>439</v>
      </c>
      <c r="B145" t="s">
        <v>806</v>
      </c>
      <c r="C145" t="s">
        <v>441</v>
      </c>
      <c r="D145" t="s">
        <v>462</v>
      </c>
      <c r="E145" s="364" t="s">
        <v>494</v>
      </c>
      <c r="F145" s="364" t="s">
        <v>198</v>
      </c>
      <c r="G145" t="s">
        <v>813</v>
      </c>
      <c r="H145" s="1708">
        <v>9.6495161879151627</v>
      </c>
    </row>
    <row r="146" spans="1:8">
      <c r="H146" s="423"/>
    </row>
    <row r="147" spans="1:8">
      <c r="H147" s="423"/>
    </row>
    <row r="148" spans="1:8">
      <c r="H148" s="423"/>
    </row>
    <row r="149" spans="1:8">
      <c r="H149" s="423"/>
    </row>
    <row r="150" spans="1:8">
      <c r="H150" s="423"/>
    </row>
    <row r="151" spans="1:8">
      <c r="H151" s="423"/>
    </row>
    <row r="152" spans="1:8">
      <c r="H152" s="423"/>
    </row>
    <row r="153" spans="1:8">
      <c r="H153" s="423"/>
    </row>
    <row r="154" spans="1:8">
      <c r="H154" s="423"/>
    </row>
    <row r="155" spans="1:8">
      <c r="H155" s="423"/>
    </row>
    <row r="156" spans="1:8">
      <c r="H156" s="423"/>
    </row>
    <row r="157" spans="1:8">
      <c r="H157" s="423"/>
    </row>
    <row r="158" spans="1:8">
      <c r="H158" s="423"/>
    </row>
    <row r="159" spans="1:8">
      <c r="H159" s="423"/>
    </row>
    <row r="160" spans="1:8">
      <c r="H160" s="423"/>
    </row>
    <row r="161" spans="8:8">
      <c r="H161" s="423"/>
    </row>
    <row r="162" spans="8:8">
      <c r="H162" s="423"/>
    </row>
    <row r="163" spans="8:8">
      <c r="H163" s="423"/>
    </row>
    <row r="164" spans="8:8">
      <c r="H164" s="423"/>
    </row>
    <row r="165" spans="8:8">
      <c r="H165" s="423"/>
    </row>
    <row r="166" spans="8:8">
      <c r="H166" s="423"/>
    </row>
    <row r="167" spans="8:8">
      <c r="H167" s="423"/>
    </row>
    <row r="168" spans="8:8">
      <c r="H168" s="423"/>
    </row>
    <row r="169" spans="8:8">
      <c r="H169" s="423"/>
    </row>
    <row r="170" spans="8:8">
      <c r="H170" s="423"/>
    </row>
    <row r="171" spans="8:8">
      <c r="H171" s="423"/>
    </row>
    <row r="172" spans="8:8">
      <c r="H172" s="423"/>
    </row>
    <row r="173" spans="8:8">
      <c r="H173" s="423"/>
    </row>
    <row r="174" spans="8:8">
      <c r="H174" s="423"/>
    </row>
    <row r="175" spans="8:8">
      <c r="H175" s="423"/>
    </row>
    <row r="176" spans="8:8">
      <c r="H176" s="423"/>
    </row>
    <row r="177" spans="8:8">
      <c r="H177" s="423"/>
    </row>
    <row r="178" spans="8:8">
      <c r="H178" s="423"/>
    </row>
    <row r="179" spans="8:8">
      <c r="H179" s="423"/>
    </row>
    <row r="180" spans="8:8">
      <c r="H180" s="423"/>
    </row>
    <row r="181" spans="8:8">
      <c r="H181" s="423"/>
    </row>
    <row r="182" spans="8:8">
      <c r="H182" s="423"/>
    </row>
    <row r="183" spans="8:8">
      <c r="H183" s="423"/>
    </row>
    <row r="184" spans="8:8">
      <c r="H184" s="423"/>
    </row>
    <row r="185" spans="8:8">
      <c r="H185" s="423"/>
    </row>
    <row r="186" spans="8:8">
      <c r="H186" s="423"/>
    </row>
    <row r="187" spans="8:8">
      <c r="H187" s="42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95481-5440-447C-8FAC-53410028D4C2}">
  <sheetPr>
    <tabColor rgb="FF92D050"/>
  </sheetPr>
  <dimension ref="A1:E21"/>
  <sheetViews>
    <sheetView workbookViewId="0"/>
  </sheetViews>
  <sheetFormatPr defaultRowHeight="13.2"/>
  <cols>
    <col min="1" max="1" width="6" customWidth="1"/>
    <col min="2" max="2" width="37.5546875" bestFit="1" customWidth="1"/>
    <col min="5" max="5" width="16.6640625" customWidth="1"/>
  </cols>
  <sheetData>
    <row r="1" spans="1:5">
      <c r="B1" t="s">
        <v>831</v>
      </c>
    </row>
    <row r="2" spans="1:5">
      <c r="B2" t="s">
        <v>819</v>
      </c>
    </row>
    <row r="4" spans="1:5">
      <c r="B4" s="431" t="s">
        <v>820</v>
      </c>
      <c r="C4" s="441"/>
      <c r="D4" s="442" t="s">
        <v>259</v>
      </c>
    </row>
    <row r="5" spans="1:5">
      <c r="B5" s="443" t="s">
        <v>208</v>
      </c>
      <c r="C5" s="443"/>
      <c r="D5" s="444"/>
    </row>
    <row r="6" spans="1:5">
      <c r="B6" s="435"/>
      <c r="C6" s="435"/>
      <c r="D6" s="436" t="s">
        <v>624</v>
      </c>
      <c r="E6" t="s">
        <v>1334</v>
      </c>
    </row>
    <row r="7" spans="1:5">
      <c r="A7" s="474" t="str">
        <f>$B$5&amp;B7</f>
        <v>PrimaryACSMNCC</v>
      </c>
      <c r="B7" s="445" t="s">
        <v>828</v>
      </c>
      <c r="C7" s="445" t="s">
        <v>829</v>
      </c>
      <c r="D7" s="446">
        <v>3.3009999999999998E-2</v>
      </c>
      <c r="E7" s="1695">
        <v>3.3013047986043903E-2</v>
      </c>
    </row>
    <row r="8" spans="1:5">
      <c r="A8" s="474" t="str">
        <f>$B$5&amp;B8</f>
        <v>PrimaryACSMCC</v>
      </c>
      <c r="B8" s="445" t="s">
        <v>830</v>
      </c>
      <c r="C8" s="445" t="s">
        <v>186</v>
      </c>
      <c r="D8" s="446">
        <v>7.0449999999999999E-2</v>
      </c>
      <c r="E8" s="1695">
        <v>7.0449223342839207E-2</v>
      </c>
    </row>
    <row r="9" spans="1:5">
      <c r="A9" s="474"/>
      <c r="B9" s="447"/>
      <c r="C9" s="447" t="s">
        <v>38</v>
      </c>
      <c r="D9" s="448">
        <v>0.10346</v>
      </c>
      <c r="E9" s="1696">
        <v>0.10346227132888311</v>
      </c>
    </row>
    <row r="10" spans="1:5">
      <c r="A10" s="474"/>
      <c r="B10" s="430"/>
      <c r="C10" s="449"/>
      <c r="D10" s="450"/>
    </row>
    <row r="11" spans="1:5">
      <c r="A11" s="474"/>
      <c r="B11" s="451" t="s">
        <v>210</v>
      </c>
      <c r="C11" s="452"/>
      <c r="D11" s="453"/>
    </row>
    <row r="12" spans="1:5">
      <c r="A12" s="474"/>
      <c r="B12" s="435"/>
      <c r="C12" s="435"/>
      <c r="D12" s="454"/>
    </row>
    <row r="13" spans="1:5">
      <c r="A13" s="474" t="str">
        <f>$B$11&amp;B13</f>
        <v>Load ControlACSMNCC</v>
      </c>
      <c r="B13" s="445" t="s">
        <v>828</v>
      </c>
      <c r="C13" s="445" t="s">
        <v>829</v>
      </c>
      <c r="D13" s="446">
        <v>9.7999999999999997E-3</v>
      </c>
      <c r="E13" s="1694">
        <v>9.7981577998724999E-3</v>
      </c>
    </row>
    <row r="14" spans="1:5">
      <c r="A14" s="474" t="str">
        <f>$B$11&amp;B14</f>
        <v>Load ControlACSMCC</v>
      </c>
      <c r="B14" s="445" t="s">
        <v>830</v>
      </c>
      <c r="C14" s="445" t="s">
        <v>186</v>
      </c>
      <c r="D14" s="446">
        <v>2.035E-2</v>
      </c>
      <c r="E14" s="1694">
        <v>2.03525325486223E-2</v>
      </c>
    </row>
    <row r="15" spans="1:5">
      <c r="A15" s="474"/>
      <c r="B15" s="447"/>
      <c r="C15" s="447" t="s">
        <v>38</v>
      </c>
      <c r="D15" s="448">
        <v>3.015E-2</v>
      </c>
      <c r="E15" s="1697">
        <v>3.01506903484948E-2</v>
      </c>
    </row>
    <row r="16" spans="1:5">
      <c r="A16" s="474"/>
      <c r="B16" s="430"/>
      <c r="C16" s="449"/>
      <c r="D16" s="450"/>
    </row>
    <row r="17" spans="1:5">
      <c r="A17" s="474"/>
      <c r="B17" s="451" t="s">
        <v>211</v>
      </c>
      <c r="C17" s="452"/>
      <c r="D17" s="453"/>
    </row>
    <row r="18" spans="1:5">
      <c r="A18" s="474"/>
      <c r="B18" s="435"/>
      <c r="C18" s="435"/>
      <c r="D18" s="454"/>
    </row>
    <row r="19" spans="1:5">
      <c r="A19" s="474" t="str">
        <f>$B$17&amp;B19</f>
        <v>Solar PVACSMNCC</v>
      </c>
      <c r="B19" s="445" t="s">
        <v>828</v>
      </c>
      <c r="C19" s="445" t="s">
        <v>829</v>
      </c>
      <c r="D19" s="446">
        <v>2.334E-2</v>
      </c>
      <c r="E19" s="1694">
        <v>2.33397042308509E-2</v>
      </c>
    </row>
    <row r="20" spans="1:5">
      <c r="A20" s="474" t="str">
        <f>$B$17&amp;B20</f>
        <v>Solar PVACSMCC</v>
      </c>
      <c r="B20" s="445" t="s">
        <v>830</v>
      </c>
      <c r="C20" s="445" t="s">
        <v>186</v>
      </c>
      <c r="D20" s="446">
        <v>5.092E-2</v>
      </c>
      <c r="E20" s="1694">
        <v>5.0915822624300805E-2</v>
      </c>
    </row>
    <row r="21" spans="1:5">
      <c r="A21" s="474"/>
      <c r="B21" s="447"/>
      <c r="C21" s="447" t="s">
        <v>38</v>
      </c>
      <c r="D21" s="448">
        <v>7.4260000000000007E-2</v>
      </c>
      <c r="E21" s="1697">
        <v>7.4255526855151702E-2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D57BC-6001-4B45-BA30-C5D8BAB17715}">
  <sheetPr>
    <tabColor rgb="FF92D050"/>
  </sheetPr>
  <dimension ref="A1:E12"/>
  <sheetViews>
    <sheetView workbookViewId="0"/>
  </sheetViews>
  <sheetFormatPr defaultRowHeight="13.2"/>
  <cols>
    <col min="1" max="1" width="13" customWidth="1"/>
    <col min="2" max="2" width="27.33203125" customWidth="1"/>
    <col min="3" max="3" width="9.88671875" bestFit="1" customWidth="1"/>
    <col min="4" max="4" width="16" customWidth="1"/>
  </cols>
  <sheetData>
    <row r="1" spans="1:5">
      <c r="A1" t="s">
        <v>833</v>
      </c>
    </row>
    <row r="2" spans="1:5">
      <c r="A2" t="s">
        <v>819</v>
      </c>
    </row>
    <row r="3" spans="1:5">
      <c r="A3" s="332"/>
      <c r="B3" s="332"/>
      <c r="C3" s="332"/>
      <c r="D3" s="332"/>
      <c r="E3" s="332"/>
    </row>
    <row r="4" spans="1:5" ht="26.4">
      <c r="A4" s="431" t="s">
        <v>820</v>
      </c>
      <c r="B4" s="441"/>
      <c r="C4" s="442" t="s">
        <v>259</v>
      </c>
    </row>
    <row r="5" spans="1:5">
      <c r="A5" s="443"/>
      <c r="B5" s="443"/>
      <c r="C5" s="455" t="s">
        <v>821</v>
      </c>
    </row>
    <row r="6" spans="1:5">
      <c r="A6" s="456" t="s">
        <v>832</v>
      </c>
      <c r="B6" s="457"/>
      <c r="C6" s="458"/>
      <c r="D6" t="s">
        <v>1334</v>
      </c>
    </row>
    <row r="7" spans="1:5">
      <c r="A7" s="438">
        <v>9520</v>
      </c>
      <c r="B7" s="438" t="s">
        <v>579</v>
      </c>
      <c r="C7" s="459">
        <v>0.53844000000000003</v>
      </c>
      <c r="D7" s="1694">
        <v>0.5384361291956391</v>
      </c>
    </row>
    <row r="8" spans="1:5">
      <c r="A8" s="438">
        <v>9521</v>
      </c>
      <c r="B8" s="438" t="s">
        <v>580</v>
      </c>
      <c r="C8" s="459">
        <v>0.69071000000000005</v>
      </c>
      <c r="D8" s="1694">
        <v>0.69070746975624542</v>
      </c>
    </row>
    <row r="9" spans="1:5">
      <c r="A9" s="438">
        <v>9522</v>
      </c>
      <c r="B9" s="438" t="s">
        <v>581</v>
      </c>
      <c r="C9" s="459">
        <v>0.75988</v>
      </c>
      <c r="D9" s="1694">
        <v>0.75988343637495515</v>
      </c>
    </row>
    <row r="10" spans="1:5">
      <c r="A10" s="438">
        <v>9523</v>
      </c>
      <c r="B10" s="438" t="s">
        <v>582</v>
      </c>
      <c r="C10" s="459">
        <v>0.79205999999999999</v>
      </c>
      <c r="D10" s="1694">
        <v>0.79206167692994867</v>
      </c>
    </row>
    <row r="11" spans="1:5">
      <c r="A11" s="438">
        <v>9524</v>
      </c>
      <c r="B11" s="438" t="s">
        <v>583</v>
      </c>
      <c r="C11" s="460">
        <v>0.79991999999999996</v>
      </c>
      <c r="D11" s="1694">
        <v>0.79992378774316264</v>
      </c>
    </row>
    <row r="12" spans="1:5">
      <c r="A12" s="430"/>
      <c r="B12" s="430"/>
      <c r="C12" s="4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008E6-472B-4FFD-AA34-B68E337AC0F8}">
  <sheetPr>
    <tabColor theme="3" tint="0.59999389629810485"/>
  </sheetPr>
  <dimension ref="A1"/>
  <sheetViews>
    <sheetView workbookViewId="0"/>
  </sheetViews>
  <sheetFormatPr defaultRowHeight="13.2"/>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00818-AD3F-4659-A6F2-9DF4FF6B0772}">
  <sheetPr>
    <tabColor rgb="FF92D050"/>
  </sheetPr>
  <dimension ref="A1:R58"/>
  <sheetViews>
    <sheetView zoomScale="70" zoomScaleNormal="70" workbookViewId="0"/>
  </sheetViews>
  <sheetFormatPr defaultColWidth="8.88671875" defaultRowHeight="14.4"/>
  <cols>
    <col min="1" max="1" width="13.6640625" style="1715" customWidth="1"/>
    <col min="2" max="2" width="25.6640625" style="1715" customWidth="1"/>
    <col min="3" max="3" width="13.88671875" style="1715" customWidth="1"/>
    <col min="4" max="4" width="12.88671875" style="1715" customWidth="1"/>
    <col min="5" max="5" width="12.109375" style="1715" customWidth="1"/>
    <col min="6" max="6" width="12.88671875" style="1715" customWidth="1"/>
    <col min="7" max="7" width="11.88671875" style="1715" customWidth="1"/>
    <col min="8" max="8" width="12.88671875" style="1715" customWidth="1"/>
    <col min="9" max="9" width="13.33203125" style="1715" customWidth="1"/>
    <col min="10" max="10" width="3.109375" style="1715" customWidth="1"/>
    <col min="11" max="11" width="14.6640625" style="1715" customWidth="1"/>
    <col min="12" max="12" width="13.6640625" style="1715" customWidth="1"/>
    <col min="13" max="13" width="12" style="1715" customWidth="1"/>
    <col min="14" max="14" width="12.6640625" style="1715" customWidth="1"/>
    <col min="15" max="15" width="13.33203125" style="1715" customWidth="1"/>
    <col min="16" max="16" width="11.33203125" style="1715" customWidth="1"/>
    <col min="17" max="17" width="11.44140625" style="1715" bestFit="1" customWidth="1"/>
    <col min="18" max="18" width="3.88671875" style="1715" bestFit="1" customWidth="1"/>
    <col min="19" max="16384" width="8.88671875" style="1715"/>
  </cols>
  <sheetData>
    <row r="1" spans="1:18">
      <c r="A1" s="1715" t="s">
        <v>1378</v>
      </c>
    </row>
    <row r="2" spans="1:18">
      <c r="A2" s="1731" t="s">
        <v>1379</v>
      </c>
    </row>
    <row r="3" spans="1:18">
      <c r="B3" s="1715">
        <v>1</v>
      </c>
      <c r="C3" s="1715">
        <v>2</v>
      </c>
      <c r="D3" s="1715">
        <v>3</v>
      </c>
      <c r="E3" s="1715">
        <v>4</v>
      </c>
      <c r="F3" s="1715">
        <v>5</v>
      </c>
      <c r="G3" s="1715">
        <v>6</v>
      </c>
      <c r="H3" s="1715">
        <v>7</v>
      </c>
      <c r="I3" s="1715">
        <v>8</v>
      </c>
      <c r="J3" s="1715">
        <v>9</v>
      </c>
      <c r="K3" s="1715">
        <v>10</v>
      </c>
      <c r="L3" s="1715">
        <v>11</v>
      </c>
      <c r="M3" s="1715">
        <v>12</v>
      </c>
      <c r="N3" s="1715">
        <v>13</v>
      </c>
      <c r="O3" s="1715">
        <v>14</v>
      </c>
      <c r="P3" s="1715">
        <v>15</v>
      </c>
      <c r="Q3" s="1715">
        <v>16</v>
      </c>
      <c r="R3" s="1715">
        <v>17</v>
      </c>
    </row>
    <row r="4" spans="1:18">
      <c r="A4" s="1716"/>
      <c r="B4" s="1716"/>
      <c r="C4" s="1717" t="s">
        <v>1367</v>
      </c>
      <c r="D4" s="1717"/>
      <c r="E4" s="1716"/>
      <c r="F4" s="1716"/>
      <c r="G4" s="1716"/>
      <c r="H4" s="1716"/>
      <c r="I4" s="1716"/>
      <c r="K4" s="1717" t="s">
        <v>1368</v>
      </c>
      <c r="L4" s="1717"/>
      <c r="M4" s="1716"/>
      <c r="N4" s="1716"/>
      <c r="O4" s="1716"/>
      <c r="P4" s="1716"/>
      <c r="Q4" s="1716"/>
    </row>
    <row r="5" spans="1:18" ht="28.8">
      <c r="A5" s="1717" t="s">
        <v>115</v>
      </c>
      <c r="B5" s="1718" t="s">
        <v>1369</v>
      </c>
      <c r="C5" s="1717" t="s">
        <v>171</v>
      </c>
      <c r="D5" s="1719" t="s">
        <v>172</v>
      </c>
      <c r="E5" s="1719" t="s">
        <v>234</v>
      </c>
      <c r="F5" s="1719" t="s">
        <v>291</v>
      </c>
      <c r="G5" s="1719" t="s">
        <v>292</v>
      </c>
      <c r="H5" s="1719" t="s">
        <v>293</v>
      </c>
      <c r="I5" s="1719" t="s">
        <v>294</v>
      </c>
      <c r="K5" s="1719" t="s">
        <v>171</v>
      </c>
      <c r="L5" s="1719" t="s">
        <v>172</v>
      </c>
      <c r="M5" s="1719" t="s">
        <v>234</v>
      </c>
      <c r="N5" s="1719" t="s">
        <v>291</v>
      </c>
      <c r="O5" s="1719" t="s">
        <v>292</v>
      </c>
      <c r="P5" s="1719" t="s">
        <v>293</v>
      </c>
      <c r="Q5" s="1719" t="s">
        <v>294</v>
      </c>
    </row>
    <row r="6" spans="1:18">
      <c r="A6" s="1715" t="s">
        <v>111</v>
      </c>
      <c r="B6" s="1715" t="s">
        <v>1337</v>
      </c>
      <c r="C6" s="1720">
        <v>126.62157290253798</v>
      </c>
      <c r="D6" s="1720">
        <v>127.77382921595107</v>
      </c>
      <c r="E6" s="1721">
        <v>77</v>
      </c>
      <c r="F6" s="1722">
        <v>77.665477212136352</v>
      </c>
      <c r="G6" s="1722">
        <v>78.373934891808332</v>
      </c>
      <c r="H6" s="1722">
        <v>79.109485909200657</v>
      </c>
      <c r="I6" s="1722">
        <v>79.662621716458034</v>
      </c>
      <c r="K6" s="1720">
        <v>166.49439604423995</v>
      </c>
      <c r="L6" s="1720">
        <v>168.00949504824257</v>
      </c>
      <c r="M6" s="1721">
        <v>134.75</v>
      </c>
      <c r="N6" s="1722">
        <v>135.91458512123862</v>
      </c>
      <c r="O6" s="1722">
        <v>137.15438606066456</v>
      </c>
      <c r="P6" s="1722">
        <v>138.44160034110112</v>
      </c>
      <c r="Q6" s="1722">
        <v>139.40958800380159</v>
      </c>
    </row>
    <row r="7" spans="1:18">
      <c r="B7" s="1715" t="s">
        <v>1352</v>
      </c>
      <c r="C7" s="1720">
        <v>188.26448930556063</v>
      </c>
      <c r="D7" s="1720">
        <v>189.97769615824126</v>
      </c>
      <c r="E7" s="1720">
        <v>191.27887662047578</v>
      </c>
      <c r="F7" s="1722">
        <v>192.88568788023321</v>
      </c>
      <c r="G7" s="1722">
        <v>194.64517422838648</v>
      </c>
      <c r="H7" s="1722">
        <v>196.47194809308829</v>
      </c>
      <c r="I7" s="1722">
        <v>197.84568562105852</v>
      </c>
      <c r="K7" s="1720">
        <v>248.3273182944551</v>
      </c>
      <c r="L7" s="1720">
        <v>250.5870968909347</v>
      </c>
      <c r="M7" s="1720">
        <v>252.30339854716158</v>
      </c>
      <c r="N7" s="1722">
        <v>254.42283770752962</v>
      </c>
      <c r="O7" s="1722">
        <v>256.74366054578383</v>
      </c>
      <c r="P7" s="1722">
        <v>259.15323792612298</v>
      </c>
      <c r="Q7" s="1722">
        <v>260.96524484054243</v>
      </c>
    </row>
    <row r="8" spans="1:18">
      <c r="B8" s="1715" t="s">
        <v>1370</v>
      </c>
      <c r="C8" s="1720">
        <v>116.43878734482347</v>
      </c>
      <c r="D8" s="1720">
        <v>117.49838030966139</v>
      </c>
      <c r="E8" s="1720">
        <v>118.30314107839806</v>
      </c>
      <c r="F8" s="1722">
        <v>119.29692995100113</v>
      </c>
      <c r="G8" s="1722">
        <v>120.38514609566252</v>
      </c>
      <c r="H8" s="1722">
        <v>121.51497856881606</v>
      </c>
      <c r="I8" s="1722">
        <v>122.3646148038647</v>
      </c>
      <c r="K8" s="1720">
        <v>161.89068456603951</v>
      </c>
      <c r="L8" s="1720">
        <v>163.3638897955905</v>
      </c>
      <c r="M8" s="1720">
        <v>164.48278904500344</v>
      </c>
      <c r="N8" s="1722">
        <v>165.86450354554501</v>
      </c>
      <c r="O8" s="1722">
        <v>167.37750501723954</v>
      </c>
      <c r="P8" s="1722">
        <v>168.94836775717948</v>
      </c>
      <c r="Q8" s="1722">
        <v>170.12965961756964</v>
      </c>
    </row>
    <row r="9" spans="1:18">
      <c r="B9" s="1715" t="s">
        <v>1371</v>
      </c>
      <c r="C9" s="1720">
        <v>147.45531806659753</v>
      </c>
      <c r="D9" s="1720">
        <v>148.79716146100358</v>
      </c>
      <c r="E9" s="1720">
        <v>149.81629140754083</v>
      </c>
      <c r="F9" s="1722">
        <v>151.07480206058258</v>
      </c>
      <c r="G9" s="1722">
        <v>152.4528931709018</v>
      </c>
      <c r="H9" s="1722">
        <v>153.88368621237737</v>
      </c>
      <c r="I9" s="1722">
        <v>154.95964538489079</v>
      </c>
      <c r="K9" s="1720">
        <v>206.50376995012587</v>
      </c>
      <c r="L9" s="1720">
        <v>208.38295425667201</v>
      </c>
      <c r="M9" s="1720">
        <v>209.81019458132386</v>
      </c>
      <c r="N9" s="1722">
        <v>211.57267556731409</v>
      </c>
      <c r="O9" s="1722">
        <v>213.5026229801781</v>
      </c>
      <c r="P9" s="1722">
        <v>215.50637680172338</v>
      </c>
      <c r="Q9" s="1722">
        <v>217.01320360424052</v>
      </c>
    </row>
    <row r="10" spans="1:18">
      <c r="B10" s="1715" t="s">
        <v>1372</v>
      </c>
      <c r="C10" s="1720">
        <v>138.20888060614411</v>
      </c>
      <c r="D10" s="1720">
        <v>139.46658141966006</v>
      </c>
      <c r="E10" s="1720">
        <v>140.42180508300387</v>
      </c>
      <c r="F10" s="1722">
        <v>141.60139867697151</v>
      </c>
      <c r="G10" s="1722">
        <v>142.89307423149086</v>
      </c>
      <c r="H10" s="1722">
        <v>144.23414695259871</v>
      </c>
      <c r="I10" s="1722">
        <v>145.24263626828304</v>
      </c>
      <c r="K10" s="1720">
        <v>187.38666296437833</v>
      </c>
      <c r="L10" s="1720">
        <v>189.09188159735416</v>
      </c>
      <c r="M10" s="1720">
        <v>190.38699500738679</v>
      </c>
      <c r="N10" s="1722">
        <v>191.98631414128275</v>
      </c>
      <c r="O10" s="1722">
        <v>193.73759648097405</v>
      </c>
      <c r="P10" s="1722">
        <v>195.55585259374215</v>
      </c>
      <c r="Q10" s="1722">
        <v>196.92318475555771</v>
      </c>
    </row>
    <row r="11" spans="1:18">
      <c r="B11" s="1715" t="s">
        <v>1356</v>
      </c>
      <c r="C11" s="1720">
        <v>172.19051363591166</v>
      </c>
      <c r="D11" s="1720">
        <v>173.75744730999847</v>
      </c>
      <c r="E11" s="1720">
        <v>174.94753330524708</v>
      </c>
      <c r="F11" s="1722">
        <v>176.41715541589659</v>
      </c>
      <c r="G11" s="1722">
        <v>178.02641725354547</v>
      </c>
      <c r="H11" s="1722">
        <v>179.69722161617349</v>
      </c>
      <c r="I11" s="1722">
        <v>180.95366977277834</v>
      </c>
      <c r="K11" s="1720">
        <v>229.56134184518055</v>
      </c>
      <c r="L11" s="1720">
        <v>231.6503500559717</v>
      </c>
      <c r="M11" s="1720">
        <v>233.23695161846015</v>
      </c>
      <c r="N11" s="1722">
        <v>235.1962257770785</v>
      </c>
      <c r="O11" s="1722">
        <v>237.34166514554474</v>
      </c>
      <c r="P11" s="1722">
        <v>239.56915191788033</v>
      </c>
      <c r="Q11" s="1722">
        <v>241.24422633805997</v>
      </c>
    </row>
    <row r="12" spans="1:18">
      <c r="B12" s="1715" t="s">
        <v>1373</v>
      </c>
      <c r="C12" s="1720">
        <v>162.4173803707489</v>
      </c>
      <c r="D12" s="1720">
        <v>163.89537853212275</v>
      </c>
      <c r="E12" s="1720">
        <v>165.01791801285682</v>
      </c>
      <c r="F12" s="1722">
        <v>166.4041277889153</v>
      </c>
      <c r="G12" s="1722">
        <v>167.92205166568706</v>
      </c>
      <c r="H12" s="1722">
        <v>169.49802505678716</v>
      </c>
      <c r="I12" s="1722">
        <v>170.68316013687007</v>
      </c>
      <c r="K12" s="1720">
        <v>219.32003453138722</v>
      </c>
      <c r="L12" s="1720">
        <v>221.31584684562287</v>
      </c>
      <c r="M12" s="1720">
        <v>222.83166613242247</v>
      </c>
      <c r="N12" s="1722">
        <v>224.70353215599022</v>
      </c>
      <c r="O12" s="1722">
        <v>226.75325809239968</v>
      </c>
      <c r="P12" s="1722">
        <v>228.88137109217607</v>
      </c>
      <c r="Q12" s="1722">
        <v>230.48171624055135</v>
      </c>
    </row>
    <row r="13" spans="1:18">
      <c r="B13" s="1715" t="s">
        <v>1358</v>
      </c>
      <c r="C13" s="1720">
        <v>94.922288359844359</v>
      </c>
      <c r="D13" s="1720">
        <v>95.786081183918938</v>
      </c>
      <c r="E13" s="1720">
        <v>96.442131762017908</v>
      </c>
      <c r="F13" s="1722">
        <v>97.252280305171965</v>
      </c>
      <c r="G13" s="1722">
        <v>98.139407086864423</v>
      </c>
      <c r="H13" s="1722">
        <v>99.060459995955583</v>
      </c>
      <c r="I13" s="1722">
        <v>99.753093589479889</v>
      </c>
      <c r="K13" s="1720">
        <v>130.56203781184513</v>
      </c>
      <c r="L13" s="1720">
        <v>131.75015235593293</v>
      </c>
      <c r="M13" s="1720">
        <v>132.6525252534291</v>
      </c>
      <c r="N13" s="1722">
        <v>133.76685410655895</v>
      </c>
      <c r="O13" s="1722">
        <v>134.98706363180921</v>
      </c>
      <c r="P13" s="1722">
        <v>136.25393726940624</v>
      </c>
      <c r="Q13" s="1722">
        <v>137.2066287288099</v>
      </c>
    </row>
    <row r="14" spans="1:18">
      <c r="B14" s="1715" t="s">
        <v>1374</v>
      </c>
      <c r="C14" s="1720">
        <v>203.30458061781709</v>
      </c>
      <c r="D14" s="1720">
        <v>205.15465230143926</v>
      </c>
      <c r="E14" s="1720">
        <v>206.55978159139971</v>
      </c>
      <c r="F14" s="1722">
        <v>208.29495794091707</v>
      </c>
      <c r="G14" s="1722">
        <v>210.19500630071951</v>
      </c>
      <c r="H14" s="1722">
        <v>212.16771764855102</v>
      </c>
      <c r="I14" s="1722">
        <v>213.65120044997118</v>
      </c>
      <c r="K14" s="1720">
        <v>285.93730020110951</v>
      </c>
      <c r="L14" s="1720">
        <v>288.53932963293965</v>
      </c>
      <c r="M14" s="1720">
        <v>290.51557077017242</v>
      </c>
      <c r="N14" s="1722">
        <v>292.95600590078317</v>
      </c>
      <c r="O14" s="1722">
        <v>295.62832492380988</v>
      </c>
      <c r="P14" s="1722">
        <v>298.40284065366154</v>
      </c>
      <c r="Q14" s="1722">
        <v>300.48928192244074</v>
      </c>
    </row>
    <row r="15" spans="1:18">
      <c r="C15" s="1724"/>
      <c r="D15" s="1724"/>
      <c r="E15" s="1724"/>
      <c r="K15" s="1724"/>
      <c r="L15" s="1724"/>
      <c r="M15" s="1724"/>
    </row>
    <row r="16" spans="1:18">
      <c r="B16" s="1715" t="s">
        <v>1375</v>
      </c>
      <c r="C16" s="1720">
        <v>131.94705270571049</v>
      </c>
      <c r="D16" s="1720">
        <v>133.14777088533248</v>
      </c>
      <c r="E16" s="1720">
        <v>134.05971624296944</v>
      </c>
      <c r="F16" s="1722">
        <v>135.18586600579187</v>
      </c>
      <c r="G16" s="1722">
        <v>136.41901963328218</v>
      </c>
      <c r="H16" s="1722">
        <v>137.69933239059671</v>
      </c>
      <c r="I16" s="1722">
        <v>138.66213009437774</v>
      </c>
      <c r="K16" s="1720">
        <v>184.19722725808271</v>
      </c>
      <c r="L16" s="1720">
        <v>185.87342202613127</v>
      </c>
      <c r="M16" s="1720">
        <v>187.14649181316366</v>
      </c>
      <c r="N16" s="1722">
        <v>188.71858955642955</v>
      </c>
      <c r="O16" s="1722">
        <v>190.44006399870881</v>
      </c>
      <c r="P16" s="1722">
        <v>192.22737227945143</v>
      </c>
      <c r="Q16" s="1722">
        <v>193.57143161090508</v>
      </c>
    </row>
    <row r="17" spans="1:17">
      <c r="B17" s="1715" t="s">
        <v>1376</v>
      </c>
      <c r="C17" s="1720">
        <v>130.17189277131965</v>
      </c>
      <c r="D17" s="1720">
        <v>131.35645699553868</v>
      </c>
      <c r="E17" s="1721">
        <v>115.0398108286463</v>
      </c>
      <c r="F17" s="1722">
        <v>116.01240307457336</v>
      </c>
      <c r="G17" s="1722">
        <v>117.0706580527909</v>
      </c>
      <c r="H17" s="1722">
        <v>118.16938356346469</v>
      </c>
      <c r="I17" s="1722">
        <v>118.99562730173784</v>
      </c>
      <c r="K17" s="1720">
        <v>178.29628352013512</v>
      </c>
      <c r="L17" s="1720">
        <v>179.91877970016836</v>
      </c>
      <c r="M17" s="1721">
        <v>169.68099454210912</v>
      </c>
      <c r="N17" s="1722">
        <v>171.11725474469924</v>
      </c>
      <c r="O17" s="1722">
        <v>172.67817135269408</v>
      </c>
      <c r="P17" s="1722">
        <v>174.29878163333467</v>
      </c>
      <c r="Q17" s="1722">
        <v>175.51748374187059</v>
      </c>
    </row>
    <row r="18" spans="1:17">
      <c r="C18" s="1724"/>
      <c r="D18" s="1724"/>
      <c r="E18" s="1724"/>
      <c r="K18" s="1724"/>
      <c r="L18" s="1724"/>
      <c r="M18" s="1724"/>
    </row>
    <row r="19" spans="1:17">
      <c r="A19" s="1715" t="s">
        <v>215</v>
      </c>
      <c r="B19" s="1715" t="s">
        <v>1337</v>
      </c>
      <c r="C19" s="1725">
        <v>129.88777178204134</v>
      </c>
      <c r="D19" s="1725">
        <v>131.06975050525796</v>
      </c>
      <c r="E19" s="1726">
        <v>77</v>
      </c>
      <c r="F19" s="1723">
        <v>77.665477212136352</v>
      </c>
      <c r="G19" s="1723">
        <v>78.373934891808332</v>
      </c>
      <c r="H19" s="1723">
        <v>79.109485909200657</v>
      </c>
      <c r="I19" s="1723">
        <v>79.662621716458048</v>
      </c>
      <c r="K19" s="1720">
        <v>180.02470480021483</v>
      </c>
      <c r="L19" s="1720">
        <v>181.66292961389684</v>
      </c>
      <c r="M19" s="1721">
        <v>134.75</v>
      </c>
      <c r="N19" s="1722">
        <v>146.93689346771373</v>
      </c>
      <c r="O19" s="1722">
        <v>148.27723893832749</v>
      </c>
      <c r="P19" s="1722">
        <v>149.66884284475088</v>
      </c>
      <c r="Q19" s="1722">
        <v>150.71533171086776</v>
      </c>
    </row>
    <row r="20" spans="1:17">
      <c r="B20" s="1715" t="s">
        <v>1352</v>
      </c>
      <c r="C20" s="1725">
        <v>203.47959311161952</v>
      </c>
      <c r="D20" s="1725">
        <v>205.3312574089353</v>
      </c>
      <c r="E20" s="1725">
        <v>206.7375962888637</v>
      </c>
      <c r="F20" s="1723">
        <v>208.44177226739342</v>
      </c>
      <c r="G20" s="1723">
        <v>210.34315985462109</v>
      </c>
      <c r="H20" s="1723">
        <v>212.31726164555661</v>
      </c>
      <c r="I20" s="1723">
        <v>213.80179006291718</v>
      </c>
      <c r="K20" s="1720">
        <v>268.50784910447976</v>
      </c>
      <c r="L20" s="1720">
        <v>270.95127053133064</v>
      </c>
      <c r="M20" s="1720">
        <v>272.80704890196273</v>
      </c>
      <c r="N20" s="1722">
        <v>275.05584751362272</v>
      </c>
      <c r="O20" s="1722">
        <v>277.56488285988667</v>
      </c>
      <c r="P20" s="1722">
        <v>280.16987050356954</v>
      </c>
      <c r="Q20" s="1722">
        <v>282.12882631915988</v>
      </c>
    </row>
    <row r="21" spans="1:17">
      <c r="B21" s="1715" t="s">
        <v>1370</v>
      </c>
      <c r="C21" s="1725">
        <v>141.08790280124629</v>
      </c>
      <c r="D21" s="1725">
        <v>142.37180271673765</v>
      </c>
      <c r="E21" s="1725">
        <v>143.34692459585457</v>
      </c>
      <c r="F21" s="1723">
        <v>144.52855962440077</v>
      </c>
      <c r="G21" s="1723">
        <v>145.8469364846647</v>
      </c>
      <c r="H21" s="1723">
        <v>147.21573164166352</v>
      </c>
      <c r="I21" s="1723">
        <v>148.24506828349257</v>
      </c>
      <c r="K21" s="1720">
        <v>175.04686879167929</v>
      </c>
      <c r="L21" s="1720">
        <v>176.63979529768361</v>
      </c>
      <c r="M21" s="1720">
        <v>177.84962284661336</v>
      </c>
      <c r="N21" s="1722">
        <v>179.31566995408912</v>
      </c>
      <c r="O21" s="1722">
        <v>180.95137178744693</v>
      </c>
      <c r="P21" s="1722">
        <v>182.64962728272772</v>
      </c>
      <c r="Q21" s="1722">
        <v>183.92671874491032</v>
      </c>
    </row>
    <row r="22" spans="1:17">
      <c r="B22" s="1715" t="s">
        <v>1371</v>
      </c>
      <c r="C22" s="1725">
        <v>172.26265543097301</v>
      </c>
      <c r="D22" s="1725">
        <v>173.8302455953949</v>
      </c>
      <c r="E22" s="1725">
        <v>175.02083019499838</v>
      </c>
      <c r="F22" s="1723">
        <v>176.46355904507118</v>
      </c>
      <c r="G22" s="1723">
        <v>178.07324417256044</v>
      </c>
      <c r="H22" s="1723">
        <v>179.74448801277711</v>
      </c>
      <c r="I22" s="1723">
        <v>181.00126665739032</v>
      </c>
      <c r="K22" s="1720">
        <v>223.28547451846217</v>
      </c>
      <c r="L22" s="1720">
        <v>225.31737233658015</v>
      </c>
      <c r="M22" s="1720">
        <v>226.86059856057955</v>
      </c>
      <c r="N22" s="1722">
        <v>228.73065214290725</v>
      </c>
      <c r="O22" s="1722">
        <v>230.81711311506365</v>
      </c>
      <c r="P22" s="1722">
        <v>232.98336599770522</v>
      </c>
      <c r="Q22" s="1722">
        <v>234.61239241277505</v>
      </c>
    </row>
    <row r="23" spans="1:17">
      <c r="B23" s="1715" t="s">
        <v>1372</v>
      </c>
      <c r="C23" s="1725">
        <v>159.81806540963422</v>
      </c>
      <c r="D23" s="1725">
        <v>161.27240980486189</v>
      </c>
      <c r="E23" s="1725">
        <v>162.37698425217371</v>
      </c>
      <c r="F23" s="1723">
        <v>163.71548755779409</v>
      </c>
      <c r="G23" s="1723">
        <v>165.20888589390108</v>
      </c>
      <c r="H23" s="1723">
        <v>166.75939582133122</v>
      </c>
      <c r="I23" s="1723">
        <v>167.92538232680869</v>
      </c>
      <c r="K23" s="1720">
        <v>202.61479956776381</v>
      </c>
      <c r="L23" s="1720">
        <v>204.45859424383045</v>
      </c>
      <c r="M23" s="1720">
        <v>205.85895614707414</v>
      </c>
      <c r="N23" s="1722">
        <v>207.55588933353178</v>
      </c>
      <c r="O23" s="1722">
        <v>209.44919597423967</v>
      </c>
      <c r="P23" s="1722">
        <v>211.4149077814053</v>
      </c>
      <c r="Q23" s="1722">
        <v>212.89312691452082</v>
      </c>
    </row>
    <row r="24" spans="1:17">
      <c r="B24" s="1715" t="s">
        <v>1356</v>
      </c>
      <c r="C24" s="1725">
        <v>190.73970773384215</v>
      </c>
      <c r="D24" s="1725">
        <v>192.47543907422019</v>
      </c>
      <c r="E24" s="1725">
        <v>193.79372688298892</v>
      </c>
      <c r="F24" s="1723">
        <v>195.3912041685538</v>
      </c>
      <c r="G24" s="1723">
        <v>197.17354561680719</v>
      </c>
      <c r="H24" s="1723">
        <v>199.02404862244936</v>
      </c>
      <c r="I24" s="1723">
        <v>200.41563051093195</v>
      </c>
      <c r="K24" s="1720">
        <v>248.21683961205954</v>
      </c>
      <c r="L24" s="1720">
        <v>250.47561285252937</v>
      </c>
      <c r="M24" s="1720">
        <v>252.19115094095031</v>
      </c>
      <c r="N24" s="1722">
        <v>254.27000891911325</v>
      </c>
      <c r="O24" s="1722">
        <v>256.58943766654727</v>
      </c>
      <c r="P24" s="1722">
        <v>258.99756764226299</v>
      </c>
      <c r="Q24" s="1722">
        <v>260.80848610556757</v>
      </c>
    </row>
    <row r="25" spans="1:17">
      <c r="B25" s="1715" t="s">
        <v>1373</v>
      </c>
      <c r="C25" s="1725">
        <v>186.58448021824256</v>
      </c>
      <c r="D25" s="1725">
        <v>188.28239898822861</v>
      </c>
      <c r="E25" s="1725">
        <v>189.57196815292713</v>
      </c>
      <c r="F25" s="1723">
        <v>191.13464470585282</v>
      </c>
      <c r="G25" s="1723">
        <v>192.87815819155995</v>
      </c>
      <c r="H25" s="1723">
        <v>194.68834834835636</v>
      </c>
      <c r="I25" s="1723">
        <v>196.0496148954665</v>
      </c>
      <c r="K25" s="1720">
        <v>237.14326374561404</v>
      </c>
      <c r="L25" s="1720">
        <v>239.30126744569915</v>
      </c>
      <c r="M25" s="1720">
        <v>240.94027107657246</v>
      </c>
      <c r="N25" s="1722">
        <v>242.92638598551923</v>
      </c>
      <c r="O25" s="1722">
        <v>245.14233919824872</v>
      </c>
      <c r="P25" s="1722">
        <v>247.44303645495938</v>
      </c>
      <c r="Q25" s="1722">
        <v>249.1731653029313</v>
      </c>
    </row>
    <row r="26" spans="1:17">
      <c r="B26" s="1715" t="s">
        <v>1358</v>
      </c>
      <c r="C26" s="1725">
        <v>105.35716467218198</v>
      </c>
      <c r="D26" s="1725">
        <v>106.31591487069885</v>
      </c>
      <c r="E26" s="1725">
        <v>107.04408556679527</v>
      </c>
      <c r="F26" s="1723">
        <v>107.92646962533742</v>
      </c>
      <c r="G26" s="1723">
        <v>108.91096542695476</v>
      </c>
      <c r="H26" s="1723">
        <v>109.9331110106308</v>
      </c>
      <c r="I26" s="1723">
        <v>110.70176649365308</v>
      </c>
      <c r="K26" s="1720">
        <v>141.17227290308588</v>
      </c>
      <c r="L26" s="1720">
        <v>142.456940586504</v>
      </c>
      <c r="M26" s="1720">
        <v>143.43264558529745</v>
      </c>
      <c r="N26" s="1722">
        <v>144.61498722770438</v>
      </c>
      <c r="O26" s="1722">
        <v>145.93415247299461</v>
      </c>
      <c r="P26" s="1722">
        <v>147.30376616499541</v>
      </c>
      <c r="Q26" s="1722">
        <v>148.3337183467508</v>
      </c>
    </row>
    <row r="27" spans="1:17">
      <c r="B27" s="1715" t="s">
        <v>1374</v>
      </c>
      <c r="C27" s="1725">
        <v>228.60079093435601</v>
      </c>
      <c r="D27" s="1725">
        <v>230.68105813185866</v>
      </c>
      <c r="E27" s="1726">
        <v>225.08</v>
      </c>
      <c r="F27" s="1723">
        <v>227.0252676741253</v>
      </c>
      <c r="G27" s="1723">
        <v>229.09617227854827</v>
      </c>
      <c r="H27" s="1723">
        <v>231.24627387588154</v>
      </c>
      <c r="I27" s="1723">
        <v>232.86315449273212</v>
      </c>
      <c r="K27" s="1720">
        <v>309.17423819115987</v>
      </c>
      <c r="L27" s="1720">
        <v>311.98772375869953</v>
      </c>
      <c r="M27" s="1720">
        <v>314.12456581343048</v>
      </c>
      <c r="N27" s="1722">
        <v>316.71395230594516</v>
      </c>
      <c r="O27" s="1722">
        <v>319.60298923489546</v>
      </c>
      <c r="P27" s="1722">
        <v>322.60251074951481</v>
      </c>
      <c r="Q27" s="1722">
        <v>324.85815680960303</v>
      </c>
    </row>
    <row r="28" spans="1:17">
      <c r="C28" s="1724"/>
      <c r="D28" s="1724"/>
      <c r="E28" s="1724"/>
      <c r="K28" s="1724"/>
      <c r="L28" s="1724"/>
      <c r="M28" s="1724"/>
    </row>
    <row r="29" spans="1:17">
      <c r="B29" s="1715" t="s">
        <v>1375</v>
      </c>
      <c r="C29" s="1725">
        <v>156.67527911610966</v>
      </c>
      <c r="D29" s="1725">
        <v>158.10102415606627</v>
      </c>
      <c r="E29" s="1725">
        <v>159.18387739542646</v>
      </c>
      <c r="F29" s="1723">
        <v>160.49605933473597</v>
      </c>
      <c r="G29" s="1723">
        <v>161.96009032861258</v>
      </c>
      <c r="H29" s="1723">
        <v>163.4801098272203</v>
      </c>
      <c r="I29" s="1723">
        <v>164.62316747044144</v>
      </c>
      <c r="K29" s="1725">
        <v>199.16617165507074</v>
      </c>
      <c r="L29" s="1725">
        <v>200.97858381713189</v>
      </c>
      <c r="M29" s="1725">
        <v>202.35511070359644</v>
      </c>
      <c r="N29" s="1723">
        <v>204.0231610484982</v>
      </c>
      <c r="O29" s="1723">
        <v>205.88424245125529</v>
      </c>
      <c r="P29" s="1723">
        <v>207.81649664021649</v>
      </c>
      <c r="Q29" s="1723">
        <v>209.2695555788427</v>
      </c>
    </row>
    <row r="30" spans="1:17">
      <c r="B30" s="1715" t="s">
        <v>1376</v>
      </c>
      <c r="C30" s="1725">
        <v>147.74611000475355</v>
      </c>
      <c r="D30" s="1725">
        <v>149.09059960579683</v>
      </c>
      <c r="E30" s="1726">
        <v>131.78925159695098</v>
      </c>
      <c r="F30" s="1723">
        <v>132.88586529386944</v>
      </c>
      <c r="G30" s="1723">
        <v>134.09803851634447</v>
      </c>
      <c r="H30" s="1723">
        <v>135.35656852121375</v>
      </c>
      <c r="I30" s="1723">
        <v>136.30298555244698</v>
      </c>
      <c r="K30" s="1725">
        <v>192.78568270345207</v>
      </c>
      <c r="L30" s="1725">
        <v>194.54003241605355</v>
      </c>
      <c r="M30" s="1726">
        <v>179.82007380239762</v>
      </c>
      <c r="N30" s="1723">
        <v>184.9944051882367</v>
      </c>
      <c r="O30" s="1723">
        <v>186.68190794694601</v>
      </c>
      <c r="P30" s="1723">
        <v>188.43394537506128</v>
      </c>
      <c r="Q30" s="1723">
        <v>189.75148095618439</v>
      </c>
    </row>
    <row r="32" spans="1:17">
      <c r="A32" s="1716"/>
      <c r="B32" s="1716"/>
      <c r="C32" s="1717" t="s">
        <v>1367</v>
      </c>
      <c r="D32" s="1717"/>
      <c r="E32" s="1716"/>
      <c r="F32" s="1716"/>
      <c r="G32" s="1716"/>
      <c r="H32" s="1716"/>
      <c r="I32" s="1716"/>
      <c r="K32" s="1717" t="s">
        <v>1368</v>
      </c>
      <c r="L32" s="1717"/>
      <c r="M32" s="1716"/>
      <c r="N32" s="1716"/>
      <c r="O32" s="1716"/>
      <c r="P32" s="1716"/>
      <c r="Q32" s="1716"/>
    </row>
    <row r="33" spans="1:17">
      <c r="A33" s="1717" t="s">
        <v>115</v>
      </c>
      <c r="B33" s="1717" t="s">
        <v>1377</v>
      </c>
      <c r="C33" s="1717" t="s">
        <v>171</v>
      </c>
      <c r="D33" s="1719" t="s">
        <v>172</v>
      </c>
      <c r="E33" s="1719" t="s">
        <v>234</v>
      </c>
      <c r="F33" s="1719" t="s">
        <v>291</v>
      </c>
      <c r="G33" s="1719" t="s">
        <v>292</v>
      </c>
      <c r="H33" s="1719" t="s">
        <v>293</v>
      </c>
      <c r="I33" s="1719" t="s">
        <v>294</v>
      </c>
      <c r="K33" s="1719" t="s">
        <v>171</v>
      </c>
      <c r="L33" s="1719" t="s">
        <v>172</v>
      </c>
      <c r="M33" s="1719" t="s">
        <v>234</v>
      </c>
      <c r="N33" s="1719" t="s">
        <v>291</v>
      </c>
      <c r="O33" s="1719" t="s">
        <v>292</v>
      </c>
      <c r="P33" s="1719" t="s">
        <v>293</v>
      </c>
      <c r="Q33" s="1719" t="s">
        <v>294</v>
      </c>
    </row>
    <row r="34" spans="1:17">
      <c r="A34" s="1715" t="s">
        <v>111</v>
      </c>
      <c r="B34" s="1715" t="s">
        <v>1337</v>
      </c>
      <c r="C34" s="1727">
        <v>64.91</v>
      </c>
      <c r="D34" s="1725">
        <v>65.500681</v>
      </c>
      <c r="E34" s="1726">
        <v>39.481980392010144</v>
      </c>
      <c r="F34" s="1723">
        <v>39.823205823710104</v>
      </c>
      <c r="G34" s="1723">
        <v>40.186469618740986</v>
      </c>
      <c r="H34" s="1723">
        <v>40.563625603754062</v>
      </c>
      <c r="I34" s="1723">
        <v>40.847247643965162</v>
      </c>
      <c r="K34" s="1727">
        <v>85.35</v>
      </c>
      <c r="L34" s="1728">
        <v>86.126685000000009</v>
      </c>
      <c r="M34" s="1729">
        <v>69.093465686017751</v>
      </c>
      <c r="N34" s="1730">
        <v>69.690610191492681</v>
      </c>
      <c r="O34" s="1730">
        <v>70.326321832796722</v>
      </c>
      <c r="P34" s="1730">
        <v>70.986344806569605</v>
      </c>
      <c r="Q34" s="1730">
        <v>71.482683376939036</v>
      </c>
    </row>
    <row r="35" spans="1:17">
      <c r="B35" s="1715" t="s">
        <v>1352</v>
      </c>
      <c r="C35" s="1727">
        <v>96.51</v>
      </c>
      <c r="D35" s="1725">
        <v>97.388241000000022</v>
      </c>
      <c r="E35" s="1725">
        <v>98.055264966513633</v>
      </c>
      <c r="F35" s="1723">
        <v>98.902713594633198</v>
      </c>
      <c r="G35" s="1723">
        <v>99.804895484214981</v>
      </c>
      <c r="H35" s="1723">
        <v>100.74157924923826</v>
      </c>
      <c r="I35" s="1723">
        <v>101.44596727707059</v>
      </c>
      <c r="K35" s="1727">
        <v>127.3</v>
      </c>
      <c r="L35" s="1728">
        <v>128.45843000000002</v>
      </c>
      <c r="M35" s="1728">
        <v>129.33825748872846</v>
      </c>
      <c r="N35" s="1730">
        <v>130.4560712941333</v>
      </c>
      <c r="O35" s="1730">
        <v>131.64608014859149</v>
      </c>
      <c r="P35" s="1730">
        <v>132.8815981600666</v>
      </c>
      <c r="Q35" s="1730">
        <v>133.81071012714833</v>
      </c>
    </row>
    <row r="36" spans="1:17">
      <c r="B36" s="1715" t="s">
        <v>1370</v>
      </c>
      <c r="C36" s="1727">
        <v>59.69</v>
      </c>
      <c r="D36" s="1725">
        <v>60.233179000000007</v>
      </c>
      <c r="E36" s="1725">
        <v>60.645723405359007</v>
      </c>
      <c r="F36" s="1723">
        <v>61.169857781200442</v>
      </c>
      <c r="G36" s="1723">
        <v>61.727843865431474</v>
      </c>
      <c r="H36" s="1723">
        <v>62.307168846617252</v>
      </c>
      <c r="I36" s="1723">
        <v>62.742822368338437</v>
      </c>
      <c r="K36" s="1727">
        <v>82.99</v>
      </c>
      <c r="L36" s="1728">
        <v>83.745209000000003</v>
      </c>
      <c r="M36" s="1728">
        <v>84.318790172738204</v>
      </c>
      <c r="N36" s="1730">
        <v>85.047520476827344</v>
      </c>
      <c r="O36" s="1730">
        <v>85.823316508496518</v>
      </c>
      <c r="P36" s="1730">
        <v>86.628781078585448</v>
      </c>
      <c r="Q36" s="1730">
        <v>87.234492014548621</v>
      </c>
    </row>
    <row r="37" spans="1:17">
      <c r="B37" s="1715" t="s">
        <v>1371</v>
      </c>
      <c r="C37" s="1727">
        <v>75.59</v>
      </c>
      <c r="D37" s="1725">
        <v>76.27786900000001</v>
      </c>
      <c r="E37" s="1725">
        <v>76.800305448334527</v>
      </c>
      <c r="F37" s="1723">
        <v>77.464056788087476</v>
      </c>
      <c r="G37" s="1723">
        <v>78.170677128295608</v>
      </c>
      <c r="H37" s="1723">
        <v>78.90432054139383</v>
      </c>
      <c r="I37" s="1723">
        <v>79.456021826481859</v>
      </c>
      <c r="K37" s="1727">
        <v>105.86</v>
      </c>
      <c r="L37" s="1728">
        <v>106.82332600000001</v>
      </c>
      <c r="M37" s="1728">
        <v>107.55497201694261</v>
      </c>
      <c r="N37" s="1730">
        <v>108.48452244459504</v>
      </c>
      <c r="O37" s="1730">
        <v>109.4741087551445</v>
      </c>
      <c r="P37" s="1730">
        <v>110.50153952258171</v>
      </c>
      <c r="Q37" s="1730">
        <v>111.27416947415492</v>
      </c>
    </row>
    <row r="38" spans="1:17">
      <c r="B38" s="1715" t="s">
        <v>1372</v>
      </c>
      <c r="C38" s="1727">
        <v>70.849999999999994</v>
      </c>
      <c r="D38" s="1725">
        <v>71.494735000000006</v>
      </c>
      <c r="E38" s="1725">
        <v>71.984411178919174</v>
      </c>
      <c r="F38" s="1723">
        <v>72.606540857732469</v>
      </c>
      <c r="G38" s="1723">
        <v>73.268851363139888</v>
      </c>
      <c r="H38" s="1723">
        <v>73.956490413517045</v>
      </c>
      <c r="I38" s="1723">
        <v>74.473596327639115</v>
      </c>
      <c r="K38" s="1727">
        <v>96.06</v>
      </c>
      <c r="L38" s="1728">
        <v>96.934146000000013</v>
      </c>
      <c r="M38" s="1728">
        <v>97.598059814353931</v>
      </c>
      <c r="N38" s="1730">
        <v>98.441557018966563</v>
      </c>
      <c r="O38" s="1730">
        <v>99.339532278662205</v>
      </c>
      <c r="P38" s="1730">
        <v>100.2718485408955</v>
      </c>
      <c r="Q38" s="1730">
        <v>100.97295219806651</v>
      </c>
    </row>
    <row r="39" spans="1:17">
      <c r="B39" s="1715" t="s">
        <v>1356</v>
      </c>
      <c r="C39" s="1727">
        <v>88.27</v>
      </c>
      <c r="D39" s="1725">
        <v>89.073257000000012</v>
      </c>
      <c r="E39" s="1725">
        <v>89.683330624745182</v>
      </c>
      <c r="F39" s="1723">
        <v>90.45842429798229</v>
      </c>
      <c r="G39" s="1723">
        <v>91.283578120315568</v>
      </c>
      <c r="H39" s="1723">
        <v>92.140288056473537</v>
      </c>
      <c r="I39" s="1723">
        <v>92.784535608196265</v>
      </c>
      <c r="K39" s="1727">
        <v>117.68</v>
      </c>
      <c r="L39" s="1728">
        <v>118.75088800000002</v>
      </c>
      <c r="M39" s="1728">
        <v>119.56422734700367</v>
      </c>
      <c r="N39" s="1730">
        <v>120.59756849877147</v>
      </c>
      <c r="O39" s="1730">
        <v>121.69764895433032</v>
      </c>
      <c r="P39" s="1730">
        <v>122.83979946171753</v>
      </c>
      <c r="Q39" s="1730">
        <v>123.69869888266157</v>
      </c>
    </row>
    <row r="40" spans="1:17">
      <c r="B40" s="1715" t="s">
        <v>1373</v>
      </c>
      <c r="C40" s="1727">
        <v>83.26</v>
      </c>
      <c r="D40" s="1725">
        <v>84.01766600000002</v>
      </c>
      <c r="E40" s="1725">
        <v>84.593113264034031</v>
      </c>
      <c r="F40" s="1723">
        <v>85.324214422227328</v>
      </c>
      <c r="G40" s="1723">
        <v>86.10253443182819</v>
      </c>
      <c r="H40" s="1723">
        <v>86.910619503591093</v>
      </c>
      <c r="I40" s="1723">
        <v>87.51830106195105</v>
      </c>
      <c r="K40" s="1727">
        <v>112.43</v>
      </c>
      <c r="L40" s="1728">
        <v>113.45311300000002</v>
      </c>
      <c r="M40" s="1728">
        <v>114.23016723847401</v>
      </c>
      <c r="N40" s="1730">
        <v>115.21740844932762</v>
      </c>
      <c r="O40" s="1730">
        <v>116.26841155621479</v>
      </c>
      <c r="P40" s="1730">
        <v>117.35960786438562</v>
      </c>
      <c r="Q40" s="1730">
        <v>118.1801896276142</v>
      </c>
    </row>
    <row r="41" spans="1:17">
      <c r="B41" s="1715" t="s">
        <v>1358</v>
      </c>
      <c r="C41" s="1727">
        <v>48.66</v>
      </c>
      <c r="D41" s="1725">
        <v>49.102806000000001</v>
      </c>
      <c r="E41" s="1725">
        <v>49.439117120200521</v>
      </c>
      <c r="F41" s="1723">
        <v>49.866397715416539</v>
      </c>
      <c r="G41" s="1723">
        <v>50.321274627104962</v>
      </c>
      <c r="H41" s="1723">
        <v>50.793547262127582</v>
      </c>
      <c r="I41" s="1723">
        <v>51.148697209638939</v>
      </c>
      <c r="K41" s="1727">
        <v>66.930000000000007</v>
      </c>
      <c r="L41" s="1728">
        <v>67.539063000000013</v>
      </c>
      <c r="M41" s="1728">
        <v>68.00164629788371</v>
      </c>
      <c r="N41" s="1730">
        <v>68.589354687481077</v>
      </c>
      <c r="O41" s="1730">
        <v>69.215020772546964</v>
      </c>
      <c r="P41" s="1730">
        <v>69.864614020842566</v>
      </c>
      <c r="Q41" s="1730">
        <v>70.353109417203754</v>
      </c>
    </row>
    <row r="42" spans="1:17">
      <c r="B42" s="1715" t="s">
        <v>1374</v>
      </c>
      <c r="C42" s="1727">
        <v>104.22</v>
      </c>
      <c r="D42" s="1725">
        <v>105.16840200000001</v>
      </c>
      <c r="E42" s="1725">
        <v>105.88871324018288</v>
      </c>
      <c r="F42" s="1723">
        <v>106.80386292438784</v>
      </c>
      <c r="G42" s="1723">
        <v>107.7781184060189</v>
      </c>
      <c r="H42" s="1723">
        <v>108.78963205217708</v>
      </c>
      <c r="I42" s="1723">
        <v>109.55029229734014</v>
      </c>
      <c r="K42" s="1727">
        <v>146.58000000000001</v>
      </c>
      <c r="L42" s="1728">
        <v>147.91387800000004</v>
      </c>
      <c r="M42" s="1728">
        <v>148.92695823014785</v>
      </c>
      <c r="N42" s="1730">
        <v>150.2140685804718</v>
      </c>
      <c r="O42" s="1730">
        <v>151.58430815538526</v>
      </c>
      <c r="P42" s="1730">
        <v>153.00694939750642</v>
      </c>
      <c r="Q42" s="1730">
        <v>154.07677840092225</v>
      </c>
    </row>
    <row r="43" spans="1:17" ht="14.25" customHeight="1">
      <c r="D43" s="1725"/>
      <c r="E43" s="1725"/>
      <c r="F43" s="1723"/>
      <c r="G43" s="1723"/>
      <c r="H43" s="1723"/>
      <c r="I43" s="1723"/>
      <c r="L43" s="1725"/>
      <c r="M43" s="1725"/>
      <c r="N43" s="1723"/>
      <c r="O43" s="1723"/>
      <c r="P43" s="1723"/>
      <c r="Q43" s="1723"/>
    </row>
    <row r="44" spans="1:17">
      <c r="B44" s="1715" t="s">
        <v>1375</v>
      </c>
      <c r="C44" s="1723">
        <v>67.64</v>
      </c>
      <c r="D44" s="1725">
        <v>68.255524000000008</v>
      </c>
      <c r="E44" s="1725">
        <v>68.72301442684676</v>
      </c>
      <c r="F44" s="1723">
        <v>69.316957284643962</v>
      </c>
      <c r="G44" s="1723">
        <v>69.949260496863545</v>
      </c>
      <c r="H44" s="1723">
        <v>70.605744694005537</v>
      </c>
      <c r="I44" s="1723">
        <v>71.099422097410155</v>
      </c>
      <c r="K44" s="1723">
        <v>94.424999999999997</v>
      </c>
      <c r="L44" s="1725">
        <v>95.284267499999999</v>
      </c>
      <c r="M44" s="1725">
        <v>95.936881094840402</v>
      </c>
      <c r="N44" s="1723">
        <v>96.766021460711187</v>
      </c>
      <c r="O44" s="1723">
        <v>97.648712631820501</v>
      </c>
      <c r="P44" s="1723">
        <v>98.565160300583585</v>
      </c>
      <c r="Q44" s="1723">
        <v>99.254330744351762</v>
      </c>
    </row>
    <row r="45" spans="1:17">
      <c r="B45" s="1715" t="s">
        <v>1376</v>
      </c>
      <c r="C45" s="1723">
        <v>66.73</v>
      </c>
      <c r="D45" s="1725">
        <v>67.337243000000001</v>
      </c>
      <c r="E45" s="1726">
        <v>58.976003081901219</v>
      </c>
      <c r="F45" s="1723">
        <v>59.485706797666012</v>
      </c>
      <c r="G45" s="1723">
        <v>60.02833020415602</v>
      </c>
      <c r="H45" s="1723">
        <v>60.591704997255043</v>
      </c>
      <c r="I45" s="1723">
        <v>61.015363946261822</v>
      </c>
      <c r="J45" s="1723"/>
      <c r="K45" s="1723">
        <v>91.399999999999991</v>
      </c>
      <c r="L45" s="1725">
        <v>92.231740000000002</v>
      </c>
      <c r="M45" s="1726">
        <v>86.989075958566175</v>
      </c>
      <c r="N45" s="1723">
        <v>87.740884370971685</v>
      </c>
      <c r="O45" s="1723">
        <v>88.541249032145913</v>
      </c>
      <c r="P45" s="1723">
        <v>89.37222180257892</v>
      </c>
      <c r="Q45" s="1723">
        <v>89.997114955214201</v>
      </c>
    </row>
    <row r="46" spans="1:17" ht="8.25" customHeight="1">
      <c r="D46" s="1724"/>
      <c r="E46" s="1724"/>
      <c r="L46" s="1724"/>
      <c r="M46" s="1724"/>
    </row>
    <row r="47" spans="1:17">
      <c r="A47" s="1715" t="s">
        <v>215</v>
      </c>
      <c r="B47" s="1715" t="s">
        <v>1337</v>
      </c>
      <c r="C47" s="1727">
        <v>61.58</v>
      </c>
      <c r="D47" s="1725">
        <v>62.140378000000005</v>
      </c>
      <c r="E47" s="1726">
        <v>36.520283355003968</v>
      </c>
      <c r="F47" s="1723">
        <v>36.835912138815885</v>
      </c>
      <c r="G47" s="1723">
        <v>37.171926102538606</v>
      </c>
      <c r="H47" s="1723">
        <v>37.520790148996127</v>
      </c>
      <c r="I47" s="1723">
        <v>37.783136595942082</v>
      </c>
      <c r="K47" s="1727">
        <v>77.45</v>
      </c>
      <c r="L47" s="1725">
        <v>78.154795000000007</v>
      </c>
      <c r="M47" s="1726">
        <v>63.910495871256941</v>
      </c>
      <c r="N47" s="1723">
        <v>64.462846242927796</v>
      </c>
      <c r="O47" s="1723">
        <v>65.050870679442554</v>
      </c>
      <c r="P47" s="1723">
        <v>65.661382760743209</v>
      </c>
      <c r="Q47" s="1723">
        <v>66.120489042898626</v>
      </c>
    </row>
    <row r="48" spans="1:17">
      <c r="B48" s="1715" t="s">
        <v>1352</v>
      </c>
      <c r="C48" s="1727">
        <v>96.47</v>
      </c>
      <c r="D48" s="1725">
        <v>97.347877000000011</v>
      </c>
      <c r="E48" s="1725">
        <v>98.014624508543875</v>
      </c>
      <c r="F48" s="1723">
        <v>98.861721899018377</v>
      </c>
      <c r="G48" s="1723">
        <v>99.76352986594361</v>
      </c>
      <c r="H48" s="1723">
        <v>100.69982540849666</v>
      </c>
      <c r="I48" s="1723">
        <v>101.40392149227021</v>
      </c>
      <c r="K48" s="1727">
        <v>123.37</v>
      </c>
      <c r="L48" s="1725">
        <v>124.49266700000001</v>
      </c>
      <c r="M48" s="1725">
        <v>125.34533249320054</v>
      </c>
      <c r="N48" s="1723">
        <v>126.42863719997818</v>
      </c>
      <c r="O48" s="1723">
        <v>127.58190815343073</v>
      </c>
      <c r="P48" s="1723">
        <v>128.77928330720673</v>
      </c>
      <c r="Q48" s="1723">
        <v>129.67971177051285</v>
      </c>
    </row>
    <row r="49" spans="2:17">
      <c r="B49" s="1715" t="s">
        <v>1370</v>
      </c>
      <c r="C49" s="1727">
        <v>66.89</v>
      </c>
      <c r="D49" s="1725">
        <v>67.498699000000002</v>
      </c>
      <c r="E49" s="1725">
        <v>67.961005839913952</v>
      </c>
      <c r="F49" s="1723">
        <v>68.548362991866256</v>
      </c>
      <c r="G49" s="1723">
        <v>69.173655154275593</v>
      </c>
      <c r="H49" s="1723">
        <v>69.822860180100975</v>
      </c>
      <c r="I49" s="1723">
        <v>70.311063632403375</v>
      </c>
      <c r="K49" s="1727">
        <v>87.66</v>
      </c>
      <c r="L49" s="1725">
        <v>88.457706000000002</v>
      </c>
      <c r="M49" s="1725">
        <v>89.063563640706491</v>
      </c>
      <c r="N49" s="1723">
        <v>89.833300939856429</v>
      </c>
      <c r="O49" s="1723">
        <v>90.652752441677379</v>
      </c>
      <c r="P49" s="1723">
        <v>91.503541985164489</v>
      </c>
      <c r="Q49" s="1723">
        <v>92.143337389990748</v>
      </c>
    </row>
    <row r="50" spans="2:17">
      <c r="B50" s="1715" t="s">
        <v>1371</v>
      </c>
      <c r="C50" s="1727">
        <v>81.67</v>
      </c>
      <c r="D50" s="1725">
        <v>82.413197000000011</v>
      </c>
      <c r="E50" s="1725">
        <v>82.977655059736477</v>
      </c>
      <c r="F50" s="1723">
        <v>83.694794521538611</v>
      </c>
      <c r="G50" s="1723">
        <v>84.458251105541763</v>
      </c>
      <c r="H50" s="1723">
        <v>85.250904334113429</v>
      </c>
      <c r="I50" s="1723">
        <v>85.846981116136703</v>
      </c>
      <c r="K50" s="1727">
        <v>107.36</v>
      </c>
      <c r="L50" s="1725">
        <v>108.33697600000001</v>
      </c>
      <c r="M50" s="1725">
        <v>109.07898919080823</v>
      </c>
      <c r="N50" s="1723">
        <v>110.02171103015043</v>
      </c>
      <c r="O50" s="1723">
        <v>111.02531944032036</v>
      </c>
      <c r="P50" s="1723">
        <v>112.06730855039082</v>
      </c>
      <c r="Q50" s="1723">
        <v>112.85088640416845</v>
      </c>
    </row>
    <row r="51" spans="2:17">
      <c r="B51" s="1715" t="s">
        <v>1372</v>
      </c>
      <c r="C51" s="1727">
        <v>75.77</v>
      </c>
      <c r="D51" s="1725">
        <v>76.459507000000002</v>
      </c>
      <c r="E51" s="1725">
        <v>76.983187509198387</v>
      </c>
      <c r="F51" s="1723">
        <v>77.648519418354113</v>
      </c>
      <c r="G51" s="1723">
        <v>78.356822410516699</v>
      </c>
      <c r="H51" s="1723">
        <v>79.092212824730922</v>
      </c>
      <c r="I51" s="1723">
        <v>79.645227858083487</v>
      </c>
      <c r="K51" s="1727">
        <v>97.35</v>
      </c>
      <c r="L51" s="1725">
        <v>98.23588500000001</v>
      </c>
      <c r="M51" s="1725">
        <v>98.908714583878364</v>
      </c>
      <c r="N51" s="1723">
        <v>99.763539202544194</v>
      </c>
      <c r="O51" s="1723">
        <v>100.67357346791344</v>
      </c>
      <c r="P51" s="1723">
        <v>101.61840990481134</v>
      </c>
      <c r="Q51" s="1723">
        <v>102.32892875787815</v>
      </c>
    </row>
    <row r="52" spans="2:17">
      <c r="B52" s="1715" t="s">
        <v>1356</v>
      </c>
      <c r="C52" s="1727">
        <v>90.43</v>
      </c>
      <c r="D52" s="1725">
        <v>91.252913000000021</v>
      </c>
      <c r="E52" s="1725">
        <v>91.877915355111668</v>
      </c>
      <c r="F52" s="1723">
        <v>92.671975861182048</v>
      </c>
      <c r="G52" s="1723">
        <v>93.517321506968813</v>
      </c>
      <c r="H52" s="1723">
        <v>94.394995456518657</v>
      </c>
      <c r="I52" s="1723">
        <v>95.055007987415749</v>
      </c>
      <c r="K52" s="1727">
        <v>117.47</v>
      </c>
      <c r="L52" s="1725">
        <v>118.53897700000002</v>
      </c>
      <c r="M52" s="1725">
        <v>119.35086494266247</v>
      </c>
      <c r="N52" s="1723">
        <v>120.3823620967937</v>
      </c>
      <c r="O52" s="1723">
        <v>121.48047945840568</v>
      </c>
      <c r="P52" s="1723">
        <v>122.62059179782423</v>
      </c>
      <c r="Q52" s="1723">
        <v>123.47795851245965</v>
      </c>
    </row>
    <row r="53" spans="2:17">
      <c r="B53" s="1715" t="s">
        <v>1373</v>
      </c>
      <c r="C53" s="1727">
        <v>88.46</v>
      </c>
      <c r="D53" s="1725">
        <v>89.264986000000007</v>
      </c>
      <c r="E53" s="1725">
        <v>89.876372800101493</v>
      </c>
      <c r="F53" s="1723">
        <v>90.653134852152647</v>
      </c>
      <c r="G53" s="1723">
        <v>91.480064807104512</v>
      </c>
      <c r="H53" s="1723">
        <v>92.338618799996013</v>
      </c>
      <c r="I53" s="1723">
        <v>92.984253085997963</v>
      </c>
      <c r="K53" s="1727">
        <v>111.37</v>
      </c>
      <c r="L53" s="1725">
        <v>112.38346700000001</v>
      </c>
      <c r="M53" s="1725">
        <v>113.15319510227563</v>
      </c>
      <c r="N53" s="1723">
        <v>114.13112851553514</v>
      </c>
      <c r="O53" s="1723">
        <v>115.17222267202382</v>
      </c>
      <c r="P53" s="1723">
        <v>116.25313108473382</v>
      </c>
      <c r="Q53" s="1723">
        <v>117.0659763304046</v>
      </c>
    </row>
    <row r="54" spans="2:17">
      <c r="B54" s="1715" t="s">
        <v>1358</v>
      </c>
      <c r="C54" s="1727">
        <v>49.95</v>
      </c>
      <c r="D54" s="1725">
        <v>50.404545000000006</v>
      </c>
      <c r="E54" s="1725">
        <v>50.749771889724954</v>
      </c>
      <c r="F54" s="1723">
        <v>51.188379898994171</v>
      </c>
      <c r="G54" s="1723">
        <v>51.655315816356207</v>
      </c>
      <c r="H54" s="1723">
        <v>52.140108626043421</v>
      </c>
      <c r="I54" s="1723">
        <v>52.504673769450584</v>
      </c>
      <c r="K54" s="1727">
        <v>64.180000000000007</v>
      </c>
      <c r="L54" s="1725">
        <v>64.764038000000014</v>
      </c>
      <c r="M54" s="1725">
        <v>65.207614812463419</v>
      </c>
      <c r="N54" s="1723">
        <v>65.771175613962882</v>
      </c>
      <c r="O54" s="1723">
        <v>66.371134516391223</v>
      </c>
      <c r="P54" s="1723">
        <v>66.994037469859194</v>
      </c>
      <c r="Q54" s="1723">
        <v>67.46246171217895</v>
      </c>
    </row>
    <row r="55" spans="2:17">
      <c r="B55" s="1715" t="s">
        <v>1374</v>
      </c>
      <c r="C55" s="1727">
        <v>108.38</v>
      </c>
      <c r="D55" s="1725">
        <v>109.366258</v>
      </c>
      <c r="E55" s="1726">
        <v>106.75305685122458</v>
      </c>
      <c r="F55" s="1723">
        <v>107.67567667798284</v>
      </c>
      <c r="G55" s="1723">
        <v>108.65788476830373</v>
      </c>
      <c r="H55" s="1723">
        <v>109.67765515241618</v>
      </c>
      <c r="I55" s="1723">
        <v>110.44452448070963</v>
      </c>
      <c r="K55" s="1727">
        <v>159.85</v>
      </c>
      <c r="L55" s="1725">
        <v>161.30463500000002</v>
      </c>
      <c r="M55" s="1725">
        <v>162.40943016161228</v>
      </c>
      <c r="N55" s="1723">
        <v>163.81306360068504</v>
      </c>
      <c r="O55" s="1723">
        <v>165.30735201690769</v>
      </c>
      <c r="P55" s="1723">
        <v>166.85878606352432</v>
      </c>
      <c r="Q55" s="1723">
        <v>168.02546750844192</v>
      </c>
    </row>
    <row r="56" spans="2:17" ht="7.5" customHeight="1">
      <c r="D56" s="1725"/>
      <c r="E56" s="1725"/>
      <c r="F56" s="1723"/>
      <c r="G56" s="1723"/>
      <c r="H56" s="1723"/>
      <c r="I56" s="1723"/>
      <c r="L56" s="1724"/>
      <c r="M56" s="1725"/>
      <c r="N56" s="1723"/>
      <c r="O56" s="1723"/>
      <c r="P56" s="1723"/>
      <c r="Q56" s="1723"/>
    </row>
    <row r="57" spans="2:17">
      <c r="B57" s="1715" t="s">
        <v>1375</v>
      </c>
      <c r="C57" s="1723">
        <v>74.28</v>
      </c>
      <c r="D57" s="1725">
        <v>74.955948000000006</v>
      </c>
      <c r="E57" s="1725">
        <v>75.469330449825208</v>
      </c>
      <c r="F57" s="1723">
        <v>76.121578756702434</v>
      </c>
      <c r="G57" s="1723">
        <v>76.815953129908678</v>
      </c>
      <c r="H57" s="1723">
        <v>77.536882257107209</v>
      </c>
      <c r="I57" s="1723">
        <v>78.079022374270039</v>
      </c>
      <c r="K57" s="1723">
        <v>97.509999999999991</v>
      </c>
      <c r="L57" s="1725">
        <v>98.397341000000011</v>
      </c>
      <c r="M57" s="1725">
        <v>99.071276415757353</v>
      </c>
      <c r="N57" s="1723">
        <v>99.927505985003421</v>
      </c>
      <c r="O57" s="1723">
        <v>100.83903594099887</v>
      </c>
      <c r="P57" s="1723">
        <v>101.78542526777765</v>
      </c>
      <c r="Q57" s="1723">
        <v>102.49711189707961</v>
      </c>
    </row>
    <row r="58" spans="2:17">
      <c r="B58" s="1715" t="s">
        <v>1376</v>
      </c>
      <c r="C58" s="1723">
        <v>70.046666666666667</v>
      </c>
      <c r="D58" s="1725">
        <v>70.684091333333342</v>
      </c>
      <c r="E58" s="1726">
        <v>62.486314751551468</v>
      </c>
      <c r="F58" s="1723">
        <v>63.026356550740253</v>
      </c>
      <c r="G58" s="1723">
        <v>63.601277454118652</v>
      </c>
      <c r="H58" s="1723">
        <v>64.198184887736844</v>
      </c>
      <c r="I58" s="1723">
        <v>64.64706044816073</v>
      </c>
      <c r="K58" s="1723">
        <v>90.823333333333338</v>
      </c>
      <c r="L58" s="1725">
        <v>91.649825666666672</v>
      </c>
      <c r="M58" s="1726">
        <v>87.351016234257216</v>
      </c>
      <c r="N58" s="1723">
        <v>88.105952737644884</v>
      </c>
      <c r="O58" s="1723">
        <v>88.909647520480107</v>
      </c>
      <c r="P58" s="1723">
        <v>89.744077765432834</v>
      </c>
      <c r="Q58" s="1723">
        <v>90.371570945685946</v>
      </c>
    </row>
  </sheetData>
  <hyperlinks>
    <hyperlink ref="A2" r:id="rId1" xr:uid="{A7A8AD43-922F-45B0-BD8E-38BC5E84E9F0}"/>
  </hyperlinks>
  <pageMargins left="0.7" right="0.7" top="0.75" bottom="0.75" header="0.3" footer="0.3"/>
  <pageSetup paperSize="9" orientation="portrait"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80FF9-B669-4E0F-99F7-ABBFB9D2CC6B}">
  <sheetPr>
    <tabColor rgb="FF92D050"/>
    <pageSetUpPr fitToPage="1"/>
  </sheetPr>
  <dimension ref="A1:M344"/>
  <sheetViews>
    <sheetView zoomScaleNormal="100" workbookViewId="0"/>
  </sheetViews>
  <sheetFormatPr defaultColWidth="9.109375" defaultRowHeight="14.4"/>
  <cols>
    <col min="1" max="1" width="1.6640625" style="508" customWidth="1"/>
    <col min="2" max="2" width="43.5546875" style="508" bestFit="1" customWidth="1"/>
    <col min="3" max="3" width="20" style="508" customWidth="1"/>
    <col min="4" max="4" width="15.44140625" style="508" bestFit="1" customWidth="1"/>
    <col min="5" max="5" width="15.6640625" style="508" bestFit="1" customWidth="1"/>
    <col min="6" max="6" width="20.44140625" style="508" customWidth="1"/>
    <col min="7" max="7" width="13.33203125" style="508" bestFit="1" customWidth="1"/>
    <col min="8" max="8" width="12.5546875" style="508" bestFit="1" customWidth="1"/>
    <col min="9" max="9" width="14.88671875" style="508" customWidth="1"/>
    <col min="10" max="10" width="15.6640625" style="508" customWidth="1"/>
    <col min="11" max="11" width="12.6640625" style="508" bestFit="1" customWidth="1"/>
    <col min="12" max="12" width="12.6640625" style="508" customWidth="1"/>
    <col min="13" max="13" width="13.33203125" style="508" bestFit="1" customWidth="1"/>
    <col min="14" max="16384" width="9.109375" style="508"/>
  </cols>
  <sheetData>
    <row r="1" spans="2:8">
      <c r="B1" s="1707" t="s">
        <v>1363</v>
      </c>
    </row>
    <row r="2" spans="2:8">
      <c r="B2" s="1707" t="s">
        <v>1365</v>
      </c>
    </row>
    <row r="3" spans="2:8" ht="38.4">
      <c r="B3" s="507" t="s">
        <v>838</v>
      </c>
    </row>
    <row r="4" spans="2:8" ht="39.6">
      <c r="B4" s="509" t="s">
        <v>839</v>
      </c>
      <c r="C4" s="510" t="s">
        <v>840</v>
      </c>
      <c r="D4" s="510" t="s">
        <v>841</v>
      </c>
      <c r="E4" s="511" t="s">
        <v>842</v>
      </c>
      <c r="F4" s="511" t="s">
        <v>843</v>
      </c>
      <c r="G4" s="512" t="s">
        <v>844</v>
      </c>
      <c r="H4" s="511" t="s">
        <v>845</v>
      </c>
    </row>
    <row r="5" spans="2:8">
      <c r="B5" s="513"/>
      <c r="C5" s="514" t="s">
        <v>846</v>
      </c>
      <c r="D5" s="514" t="s">
        <v>846</v>
      </c>
      <c r="E5" s="514" t="s">
        <v>846</v>
      </c>
      <c r="F5" s="514" t="s">
        <v>846</v>
      </c>
      <c r="G5" s="514" t="s">
        <v>846</v>
      </c>
      <c r="H5" s="514" t="s">
        <v>846</v>
      </c>
    </row>
    <row r="6" spans="2:8">
      <c r="B6" s="515"/>
      <c r="C6" s="516"/>
      <c r="D6" s="515" t="s">
        <v>847</v>
      </c>
      <c r="E6" s="515"/>
      <c r="F6" s="515"/>
      <c r="G6" s="517"/>
      <c r="H6" s="515"/>
    </row>
    <row r="7" spans="2:8">
      <c r="B7" s="518" t="s">
        <v>848</v>
      </c>
      <c r="C7" s="519">
        <v>1738500986.7800002</v>
      </c>
      <c r="D7" s="519">
        <v>-508870872.4200002</v>
      </c>
      <c r="E7" s="519">
        <v>1229630114.3600001</v>
      </c>
      <c r="F7" s="520">
        <v>1182545619.2199996</v>
      </c>
      <c r="G7" s="519">
        <v>47084495.140000008</v>
      </c>
      <c r="H7" s="519">
        <v>0</v>
      </c>
    </row>
    <row r="8" spans="2:8">
      <c r="B8" s="518" t="s">
        <v>849</v>
      </c>
      <c r="C8" s="519">
        <v>10196525.550000001</v>
      </c>
      <c r="D8" s="519">
        <v>-10196525.550000001</v>
      </c>
      <c r="E8" s="519">
        <v>0</v>
      </c>
      <c r="F8" s="519">
        <v>0</v>
      </c>
      <c r="G8" s="519">
        <v>0</v>
      </c>
      <c r="H8" s="519">
        <v>0</v>
      </c>
    </row>
    <row r="9" spans="2:8">
      <c r="B9" s="518" t="s">
        <v>850</v>
      </c>
      <c r="C9" s="519">
        <v>82379120.200000003</v>
      </c>
      <c r="D9" s="519">
        <v>-9909045.7999999933</v>
      </c>
      <c r="E9" s="519">
        <v>72470074.400000006</v>
      </c>
      <c r="F9" s="520">
        <v>61363042.988731325</v>
      </c>
      <c r="G9" s="519">
        <v>11107031.401268642</v>
      </c>
      <c r="H9" s="519">
        <v>0</v>
      </c>
    </row>
    <row r="10" spans="2:8">
      <c r="B10" s="518" t="s">
        <v>851</v>
      </c>
      <c r="C10" s="519">
        <v>37400976.539999999</v>
      </c>
      <c r="D10" s="519">
        <v>-37400976.539999999</v>
      </c>
      <c r="E10" s="519">
        <v>0</v>
      </c>
      <c r="F10" s="519">
        <v>0</v>
      </c>
      <c r="G10" s="519">
        <v>0</v>
      </c>
      <c r="H10" s="519">
        <v>0</v>
      </c>
    </row>
    <row r="11" spans="2:8">
      <c r="B11" s="518" t="s">
        <v>852</v>
      </c>
      <c r="C11" s="521"/>
      <c r="D11" s="521"/>
      <c r="E11" s="521"/>
      <c r="F11" s="521"/>
      <c r="G11" s="521"/>
      <c r="H11" s="521"/>
    </row>
    <row r="12" spans="2:8">
      <c r="B12" s="518" t="s">
        <v>853</v>
      </c>
      <c r="C12" s="519">
        <v>35140963.690000005</v>
      </c>
      <c r="D12" s="519">
        <v>-35140963.690000005</v>
      </c>
      <c r="E12" s="519">
        <v>0</v>
      </c>
      <c r="F12" s="519">
        <v>0</v>
      </c>
      <c r="G12" s="519">
        <v>0</v>
      </c>
      <c r="H12" s="519">
        <v>0</v>
      </c>
    </row>
    <row r="13" spans="2:8">
      <c r="B13" s="518" t="s">
        <v>854</v>
      </c>
      <c r="C13" s="519">
        <v>7469040.410000002</v>
      </c>
      <c r="D13" s="519">
        <v>-7469040.410000002</v>
      </c>
      <c r="E13" s="519">
        <v>0</v>
      </c>
      <c r="F13" s="519">
        <v>0</v>
      </c>
      <c r="G13" s="519">
        <v>0</v>
      </c>
      <c r="H13" s="519">
        <v>0</v>
      </c>
    </row>
    <row r="14" spans="2:8">
      <c r="B14" s="518" t="s">
        <v>855</v>
      </c>
      <c r="C14" s="519">
        <v>4474491.04</v>
      </c>
      <c r="D14" s="519">
        <v>-4474491.04</v>
      </c>
      <c r="E14" s="519">
        <v>0</v>
      </c>
      <c r="F14" s="519">
        <v>0</v>
      </c>
      <c r="G14" s="519">
        <v>0</v>
      </c>
      <c r="H14" s="519">
        <v>0</v>
      </c>
    </row>
    <row r="15" spans="2:8">
      <c r="B15" s="518" t="s">
        <v>856</v>
      </c>
      <c r="C15" s="519">
        <v>30303332.549999785</v>
      </c>
      <c r="D15" s="519">
        <v>-30303332.549999785</v>
      </c>
      <c r="E15" s="519">
        <v>0</v>
      </c>
      <c r="F15" s="519">
        <v>0</v>
      </c>
      <c r="G15" s="519">
        <v>0</v>
      </c>
      <c r="H15" s="519">
        <v>0</v>
      </c>
    </row>
    <row r="16" spans="2:8">
      <c r="B16" s="518" t="s">
        <v>857</v>
      </c>
      <c r="C16" s="519">
        <v>9602505.459999999</v>
      </c>
      <c r="D16" s="519">
        <v>-7554826.1999999993</v>
      </c>
      <c r="E16" s="519">
        <v>2047679.26</v>
      </c>
      <c r="F16" s="519">
        <v>2047679.26</v>
      </c>
      <c r="G16" s="519">
        <v>0</v>
      </c>
      <c r="H16" s="519">
        <v>0</v>
      </c>
    </row>
    <row r="17" spans="2:8">
      <c r="B17" s="518" t="s">
        <v>858</v>
      </c>
      <c r="C17" s="519">
        <v>81970701.689999968</v>
      </c>
      <c r="D17" s="519">
        <v>-75097254.909999967</v>
      </c>
      <c r="E17" s="519">
        <v>6873446.7800000012</v>
      </c>
      <c r="F17" s="519">
        <v>6873446.7799999993</v>
      </c>
      <c r="G17" s="519">
        <v>0</v>
      </c>
      <c r="H17" s="519">
        <v>0</v>
      </c>
    </row>
    <row r="18" spans="2:8">
      <c r="B18" s="522" t="s">
        <v>859</v>
      </c>
      <c r="C18" s="523">
        <f t="shared" ref="C18:H18" si="0">SUM(C7:C17)</f>
        <v>2037438643.9100001</v>
      </c>
      <c r="D18" s="523">
        <f t="shared" si="0"/>
        <v>-726417329.11000001</v>
      </c>
      <c r="E18" s="523">
        <f t="shared" si="0"/>
        <v>1311021314.8000002</v>
      </c>
      <c r="F18" s="523">
        <f t="shared" si="0"/>
        <v>1252829788.2487309</v>
      </c>
      <c r="G18" s="523">
        <f t="shared" si="0"/>
        <v>58191526.541268647</v>
      </c>
      <c r="H18" s="523">
        <f t="shared" si="0"/>
        <v>0</v>
      </c>
    </row>
    <row r="19" spans="2:8">
      <c r="B19" s="524"/>
      <c r="C19" s="521"/>
      <c r="D19" s="521"/>
      <c r="E19" s="521"/>
      <c r="F19" s="521"/>
      <c r="G19" s="521"/>
      <c r="H19" s="521"/>
    </row>
    <row r="20" spans="2:8">
      <c r="B20" s="518" t="s">
        <v>860</v>
      </c>
      <c r="C20" s="519">
        <v>389972282.86000001</v>
      </c>
      <c r="D20" s="519">
        <v>-378593042.63000011</v>
      </c>
      <c r="E20" s="519">
        <v>11379240.2299999</v>
      </c>
      <c r="F20" s="519">
        <v>11379240.2299999</v>
      </c>
      <c r="G20" s="519">
        <v>0</v>
      </c>
      <c r="H20" s="519">
        <v>0</v>
      </c>
    </row>
    <row r="21" spans="2:8">
      <c r="B21" s="525" t="s">
        <v>861</v>
      </c>
      <c r="C21" s="521"/>
      <c r="D21" s="521"/>
      <c r="E21" s="521"/>
      <c r="F21" s="521"/>
      <c r="G21" s="521"/>
      <c r="H21" s="521"/>
    </row>
    <row r="22" spans="2:8">
      <c r="B22" s="518" t="s">
        <v>862</v>
      </c>
      <c r="C22" s="519">
        <v>26479904.180000003</v>
      </c>
      <c r="D22" s="519">
        <v>0</v>
      </c>
      <c r="E22" s="519">
        <v>26479904.180000003</v>
      </c>
      <c r="F22" s="519">
        <v>26479904.18</v>
      </c>
      <c r="G22" s="519">
        <v>0</v>
      </c>
      <c r="H22" s="519">
        <v>0</v>
      </c>
    </row>
    <row r="23" spans="2:8">
      <c r="B23" s="526" t="s">
        <v>863</v>
      </c>
      <c r="C23" s="521"/>
      <c r="D23" s="521"/>
      <c r="E23" s="521"/>
      <c r="F23" s="521"/>
      <c r="G23" s="521"/>
      <c r="H23" s="521"/>
    </row>
    <row r="24" spans="2:8">
      <c r="B24" s="527" t="s">
        <v>864</v>
      </c>
      <c r="C24" s="519">
        <v>46485437.470000006</v>
      </c>
      <c r="D24" s="519">
        <v>0</v>
      </c>
      <c r="E24" s="519">
        <v>46485437.470000006</v>
      </c>
      <c r="F24" s="519">
        <v>46485437.470000014</v>
      </c>
      <c r="G24" s="519">
        <v>0</v>
      </c>
      <c r="H24" s="519">
        <v>0</v>
      </c>
    </row>
    <row r="25" spans="2:8">
      <c r="B25" s="527" t="s">
        <v>865</v>
      </c>
      <c r="C25" s="519">
        <v>65001232.729999989</v>
      </c>
      <c r="D25" s="519">
        <v>13220.83</v>
      </c>
      <c r="E25" s="519">
        <v>65014453.559999987</v>
      </c>
      <c r="F25" s="519">
        <v>65014453.560000002</v>
      </c>
      <c r="G25" s="519">
        <v>0</v>
      </c>
      <c r="H25" s="519">
        <v>0</v>
      </c>
    </row>
    <row r="26" spans="2:8">
      <c r="B26" s="528" t="s">
        <v>866</v>
      </c>
      <c r="C26" s="529">
        <v>44102513.539999999</v>
      </c>
      <c r="D26" s="529">
        <v>0</v>
      </c>
      <c r="E26" s="529">
        <v>44102513.539999999</v>
      </c>
      <c r="F26" s="529">
        <v>44102513.539999999</v>
      </c>
      <c r="G26" s="529">
        <v>0</v>
      </c>
      <c r="H26" s="529">
        <v>0</v>
      </c>
    </row>
    <row r="27" spans="2:8">
      <c r="B27" s="528" t="s">
        <v>867</v>
      </c>
      <c r="C27" s="529">
        <v>76231118.269999996</v>
      </c>
      <c r="D27" s="529">
        <v>0</v>
      </c>
      <c r="E27" s="529">
        <v>76231118.269999996</v>
      </c>
      <c r="F27" s="529">
        <v>76231118.269999996</v>
      </c>
      <c r="G27" s="529">
        <v>0</v>
      </c>
      <c r="H27" s="529">
        <v>0</v>
      </c>
    </row>
    <row r="28" spans="2:8">
      <c r="B28" s="528" t="s">
        <v>868</v>
      </c>
      <c r="C28" s="529">
        <v>4704536.38</v>
      </c>
      <c r="D28" s="529">
        <v>0</v>
      </c>
      <c r="E28" s="529">
        <v>4704536.38</v>
      </c>
      <c r="F28" s="529">
        <v>4704536.38</v>
      </c>
      <c r="G28" s="529">
        <v>0</v>
      </c>
      <c r="H28" s="529">
        <v>0</v>
      </c>
    </row>
    <row r="29" spans="2:8">
      <c r="B29" s="530" t="s">
        <v>869</v>
      </c>
      <c r="C29" s="531"/>
      <c r="D29" s="531"/>
      <c r="E29" s="531"/>
      <c r="F29" s="531"/>
      <c r="G29" s="531"/>
      <c r="H29" s="531"/>
    </row>
    <row r="30" spans="2:8">
      <c r="B30" s="532" t="s">
        <v>870</v>
      </c>
      <c r="C30" s="529">
        <v>14984042.869999995</v>
      </c>
      <c r="D30" s="529">
        <v>2588577.8199999998</v>
      </c>
      <c r="E30" s="529">
        <v>17572620.689999994</v>
      </c>
      <c r="F30" s="529">
        <v>17572620.689999998</v>
      </c>
      <c r="G30" s="529">
        <v>0</v>
      </c>
      <c r="H30" s="529">
        <v>0</v>
      </c>
    </row>
    <row r="31" spans="2:8">
      <c r="B31" s="528" t="s">
        <v>871</v>
      </c>
      <c r="C31" s="529">
        <v>19605161.459999997</v>
      </c>
      <c r="D31" s="529">
        <v>-5648.86</v>
      </c>
      <c r="E31" s="529">
        <v>19599512.599999998</v>
      </c>
      <c r="F31" s="529">
        <v>19599512.600000001</v>
      </c>
      <c r="G31" s="529">
        <v>0</v>
      </c>
      <c r="H31" s="529">
        <v>0</v>
      </c>
    </row>
    <row r="32" spans="2:8">
      <c r="B32" s="528" t="s">
        <v>872</v>
      </c>
      <c r="C32" s="529">
        <v>23719532.849999998</v>
      </c>
      <c r="D32" s="529">
        <v>-4979024.2699999996</v>
      </c>
      <c r="E32" s="529">
        <v>18740508.579999998</v>
      </c>
      <c r="F32" s="529">
        <v>18740508.580000002</v>
      </c>
      <c r="G32" s="529">
        <v>0</v>
      </c>
      <c r="H32" s="529">
        <v>0</v>
      </c>
    </row>
    <row r="33" spans="1:12">
      <c r="B33" s="528" t="s">
        <v>873</v>
      </c>
      <c r="C33" s="529">
        <v>8654900</v>
      </c>
      <c r="D33" s="529">
        <v>0</v>
      </c>
      <c r="E33" s="529">
        <v>8654900</v>
      </c>
      <c r="F33" s="529">
        <v>8654900</v>
      </c>
      <c r="G33" s="529">
        <v>0</v>
      </c>
      <c r="H33" s="529">
        <v>0</v>
      </c>
    </row>
    <row r="34" spans="1:12">
      <c r="B34" s="528" t="s">
        <v>874</v>
      </c>
      <c r="C34" s="529">
        <v>217477085.31000003</v>
      </c>
      <c r="D34" s="529">
        <v>-58713308.440000176</v>
      </c>
      <c r="E34" s="529">
        <v>158763776.86999989</v>
      </c>
      <c r="F34" s="529">
        <v>117068578.35000001</v>
      </c>
      <c r="G34" s="529">
        <v>41695198.489999995</v>
      </c>
      <c r="H34" s="529">
        <v>0</v>
      </c>
    </row>
    <row r="35" spans="1:12">
      <c r="B35" s="533" t="s">
        <v>875</v>
      </c>
      <c r="C35" s="529">
        <v>328722534.09000009</v>
      </c>
      <c r="D35" s="529">
        <v>-6666190.39357909</v>
      </c>
      <c r="E35" s="529">
        <v>322056343.69642103</v>
      </c>
      <c r="F35" s="529">
        <v>311987575.536421</v>
      </c>
      <c r="G35" s="529">
        <v>10068768.160000002</v>
      </c>
      <c r="H35" s="529">
        <v>0</v>
      </c>
    </row>
    <row r="36" spans="1:12">
      <c r="B36" s="534" t="s">
        <v>876</v>
      </c>
      <c r="C36" s="529">
        <v>8862865.6400000006</v>
      </c>
      <c r="D36" s="529">
        <v>668151.22737731971</v>
      </c>
      <c r="E36" s="529">
        <v>9531016.8673773203</v>
      </c>
      <c r="F36" s="529">
        <v>9531016.8673773203</v>
      </c>
      <c r="G36" s="529">
        <v>0</v>
      </c>
      <c r="H36" s="529">
        <v>0</v>
      </c>
    </row>
    <row r="37" spans="1:12">
      <c r="B37" s="535"/>
      <c r="C37" s="531"/>
      <c r="D37" s="531"/>
      <c r="E37" s="531"/>
      <c r="F37" s="531"/>
      <c r="G37" s="531"/>
      <c r="H37" s="531"/>
    </row>
    <row r="38" spans="1:12">
      <c r="B38" s="536" t="s">
        <v>877</v>
      </c>
      <c r="C38" s="537">
        <f t="shared" ref="C38:H38" si="1">C18-SUM(C20:C36)</f>
        <v>762435496.25999975</v>
      </c>
      <c r="D38" s="537">
        <f t="shared" si="1"/>
        <v>-280730064.39379793</v>
      </c>
      <c r="E38" s="537">
        <f t="shared" si="1"/>
        <v>481705431.86620212</v>
      </c>
      <c r="F38" s="537">
        <f t="shared" si="1"/>
        <v>475277871.99493265</v>
      </c>
      <c r="G38" s="537">
        <f t="shared" si="1"/>
        <v>6427559.8912686482</v>
      </c>
      <c r="H38" s="537">
        <f t="shared" si="1"/>
        <v>0</v>
      </c>
    </row>
    <row r="39" spans="1:12">
      <c r="B39" s="534"/>
      <c r="C39" s="531"/>
      <c r="D39" s="531"/>
      <c r="E39" s="531"/>
      <c r="F39" s="531"/>
      <c r="G39" s="531"/>
      <c r="H39" s="531"/>
    </row>
    <row r="40" spans="1:12">
      <c r="B40" s="538" t="s">
        <v>878</v>
      </c>
      <c r="C40" s="529">
        <v>329179830.38999999</v>
      </c>
      <c r="D40" s="529">
        <v>-5495405.3054773873</v>
      </c>
      <c r="E40" s="529">
        <v>323684425.0845226</v>
      </c>
      <c r="F40" s="529">
        <v>319199093.50741434</v>
      </c>
      <c r="G40" s="529">
        <v>4485331.57710825</v>
      </c>
      <c r="H40" s="529">
        <v>0</v>
      </c>
    </row>
    <row r="41" spans="1:12">
      <c r="B41" s="539"/>
      <c r="C41" s="540"/>
      <c r="D41" s="540"/>
      <c r="E41" s="540"/>
      <c r="F41" s="540"/>
      <c r="G41" s="540"/>
      <c r="H41" s="540"/>
    </row>
    <row r="42" spans="1:12">
      <c r="B42" s="541" t="s">
        <v>879</v>
      </c>
      <c r="C42" s="529">
        <v>120153138</v>
      </c>
      <c r="D42" s="529">
        <v>-623763.76366620057</v>
      </c>
      <c r="E42" s="529">
        <v>119529374.2363338</v>
      </c>
      <c r="F42" s="529">
        <v>117873042.21938792</v>
      </c>
      <c r="G42" s="529">
        <v>1656332.0169458871</v>
      </c>
      <c r="H42" s="529">
        <v>0</v>
      </c>
    </row>
    <row r="43" spans="1:12">
      <c r="B43" s="533"/>
      <c r="C43" s="540"/>
      <c r="D43" s="540"/>
      <c r="E43" s="540"/>
      <c r="F43" s="540"/>
      <c r="G43" s="540"/>
      <c r="H43" s="540"/>
    </row>
    <row r="44" spans="1:12">
      <c r="B44" s="536" t="s">
        <v>880</v>
      </c>
      <c r="C44" s="542">
        <f t="shared" ref="C44:H44" si="2">C38-C40-C42</f>
        <v>313102527.86999977</v>
      </c>
      <c r="D44" s="542">
        <f t="shared" si="2"/>
        <v>-274610895.32465434</v>
      </c>
      <c r="E44" s="542">
        <f t="shared" si="2"/>
        <v>38491632.545345709</v>
      </c>
      <c r="F44" s="542">
        <f t="shared" si="2"/>
        <v>38205736.268130392</v>
      </c>
      <c r="G44" s="542">
        <f t="shared" si="2"/>
        <v>285896.29721451108</v>
      </c>
      <c r="H44" s="542">
        <f t="shared" si="2"/>
        <v>0</v>
      </c>
    </row>
    <row r="46" spans="1:12">
      <c r="A46" s="543"/>
      <c r="B46" s="543"/>
      <c r="C46" s="543"/>
      <c r="D46" s="543"/>
      <c r="E46" s="543"/>
      <c r="F46" s="543"/>
      <c r="G46" s="543"/>
      <c r="H46" s="543"/>
      <c r="I46" s="543"/>
      <c r="J46" s="543"/>
      <c r="K46" s="543"/>
      <c r="L46" s="543"/>
    </row>
    <row r="48" spans="1:12" ht="38.4">
      <c r="B48" s="507" t="s">
        <v>881</v>
      </c>
    </row>
    <row r="49" spans="2:11" ht="26.4">
      <c r="B49" s="544" t="s">
        <v>839</v>
      </c>
      <c r="C49" s="545" t="s">
        <v>840</v>
      </c>
      <c r="D49" s="545" t="s">
        <v>841</v>
      </c>
      <c r="E49" s="544" t="s">
        <v>882</v>
      </c>
      <c r="F49" s="546" t="s">
        <v>843</v>
      </c>
      <c r="G49" s="2133" t="s">
        <v>844</v>
      </c>
      <c r="H49" s="2134"/>
      <c r="I49" s="2135"/>
      <c r="J49" s="547" t="s">
        <v>845</v>
      </c>
      <c r="K49" s="548" t="s">
        <v>883</v>
      </c>
    </row>
    <row r="50" spans="2:11" ht="26.4">
      <c r="B50" s="549"/>
      <c r="C50" s="550"/>
      <c r="D50" s="550"/>
      <c r="E50" s="550"/>
      <c r="F50" s="551"/>
      <c r="G50" s="552" t="s">
        <v>884</v>
      </c>
      <c r="H50" s="553" t="s">
        <v>885</v>
      </c>
      <c r="I50" s="547" t="s">
        <v>886</v>
      </c>
      <c r="J50" s="550"/>
      <c r="K50" s="550"/>
    </row>
    <row r="51" spans="2:11">
      <c r="B51" s="554"/>
      <c r="C51" s="550" t="s">
        <v>887</v>
      </c>
      <c r="D51" s="550" t="s">
        <v>887</v>
      </c>
      <c r="E51" s="550" t="s">
        <v>887</v>
      </c>
      <c r="F51" s="550" t="s">
        <v>887</v>
      </c>
      <c r="G51" s="550" t="s">
        <v>887</v>
      </c>
      <c r="H51" s="550" t="s">
        <v>887</v>
      </c>
      <c r="I51" s="550" t="s">
        <v>887</v>
      </c>
      <c r="J51" s="550" t="s">
        <v>887</v>
      </c>
      <c r="K51" s="550" t="s">
        <v>887</v>
      </c>
    </row>
    <row r="52" spans="2:11">
      <c r="B52" s="555" t="s">
        <v>848</v>
      </c>
      <c r="C52" s="556">
        <v>1624447.1</v>
      </c>
      <c r="D52" s="556">
        <v>-209524.6</v>
      </c>
      <c r="E52" s="556">
        <v>1414922.5</v>
      </c>
      <c r="F52" s="557">
        <v>1364438.9</v>
      </c>
      <c r="G52" s="556">
        <v>39605.1</v>
      </c>
      <c r="H52" s="556">
        <v>4861.8</v>
      </c>
      <c r="I52" s="556">
        <v>6016.7</v>
      </c>
      <c r="J52" s="558"/>
      <c r="K52" s="556">
        <v>0</v>
      </c>
    </row>
    <row r="53" spans="2:11">
      <c r="B53" s="555" t="s">
        <v>888</v>
      </c>
      <c r="C53" s="556">
        <v>394282.8</v>
      </c>
      <c r="D53" s="556">
        <v>-13927.5</v>
      </c>
      <c r="E53" s="556">
        <v>380355.3</v>
      </c>
      <c r="F53" s="559">
        <v>380355.3</v>
      </c>
      <c r="G53" s="556">
        <v>0</v>
      </c>
      <c r="H53" s="556">
        <v>0</v>
      </c>
      <c r="I53" s="556">
        <v>0</v>
      </c>
      <c r="J53" s="558"/>
      <c r="K53" s="556">
        <v>0</v>
      </c>
    </row>
    <row r="54" spans="2:11">
      <c r="B54" s="555" t="s">
        <v>889</v>
      </c>
      <c r="C54" s="556">
        <v>0</v>
      </c>
      <c r="D54" s="556">
        <v>0</v>
      </c>
      <c r="E54" s="556">
        <v>0</v>
      </c>
      <c r="F54" s="556">
        <v>0</v>
      </c>
      <c r="G54" s="556">
        <v>0</v>
      </c>
      <c r="H54" s="556">
        <v>0</v>
      </c>
      <c r="I54" s="556">
        <v>0</v>
      </c>
      <c r="J54" s="558"/>
      <c r="K54" s="556">
        <v>0</v>
      </c>
    </row>
    <row r="55" spans="2:11">
      <c r="B55" s="555" t="s">
        <v>890</v>
      </c>
      <c r="C55" s="556">
        <v>580.6</v>
      </c>
      <c r="D55" s="556">
        <v>-580.6</v>
      </c>
      <c r="E55" s="556">
        <v>0</v>
      </c>
      <c r="F55" s="556">
        <v>0</v>
      </c>
      <c r="G55" s="556">
        <v>0</v>
      </c>
      <c r="H55" s="556">
        <v>0</v>
      </c>
      <c r="I55" s="556">
        <v>0</v>
      </c>
      <c r="J55" s="558"/>
      <c r="K55" s="556">
        <v>12990</v>
      </c>
    </row>
    <row r="56" spans="2:11">
      <c r="B56" s="555" t="s">
        <v>850</v>
      </c>
      <c r="C56" s="556">
        <v>90835.199999999997</v>
      </c>
      <c r="D56" s="556">
        <v>-24873.399999999998</v>
      </c>
      <c r="E56" s="556">
        <v>65961.8</v>
      </c>
      <c r="F56" s="557">
        <v>46991.5</v>
      </c>
      <c r="G56" s="556">
        <v>7772.8</v>
      </c>
      <c r="H56" s="556">
        <v>371</v>
      </c>
      <c r="I56" s="556">
        <v>10826.5</v>
      </c>
      <c r="J56" s="558"/>
      <c r="K56" s="556">
        <v>0</v>
      </c>
    </row>
    <row r="57" spans="2:11">
      <c r="B57" s="555" t="s">
        <v>851</v>
      </c>
      <c r="C57" s="556">
        <v>43456.5</v>
      </c>
      <c r="D57" s="556">
        <v>-43456.5</v>
      </c>
      <c r="E57" s="556">
        <v>0</v>
      </c>
      <c r="F57" s="556">
        <v>0</v>
      </c>
      <c r="G57" s="556">
        <v>0</v>
      </c>
      <c r="H57" s="556">
        <v>0</v>
      </c>
      <c r="I57" s="556">
        <v>0</v>
      </c>
      <c r="J57" s="558"/>
      <c r="K57" s="556">
        <v>18179.5</v>
      </c>
    </row>
    <row r="58" spans="2:11">
      <c r="B58" s="555" t="s">
        <v>891</v>
      </c>
      <c r="C58" s="556">
        <v>128174.8</v>
      </c>
      <c r="D58" s="556">
        <v>-125853.1</v>
      </c>
      <c r="E58" s="556">
        <v>2321.6999999999998</v>
      </c>
      <c r="F58" s="556">
        <v>2321.6999999999998</v>
      </c>
      <c r="G58" s="556">
        <v>0</v>
      </c>
      <c r="H58" s="556">
        <v>0</v>
      </c>
      <c r="I58" s="556">
        <v>0</v>
      </c>
      <c r="J58" s="558"/>
      <c r="K58" s="556">
        <v>78115.7</v>
      </c>
    </row>
    <row r="59" spans="2:11">
      <c r="B59" s="560" t="s">
        <v>859</v>
      </c>
      <c r="C59" s="561">
        <v>2281777</v>
      </c>
      <c r="D59" s="561">
        <v>-418215.69999999995</v>
      </c>
      <c r="E59" s="561">
        <v>1863561.3</v>
      </c>
      <c r="F59" s="561">
        <v>1794107.4</v>
      </c>
      <c r="G59" s="561">
        <v>47377.9</v>
      </c>
      <c r="H59" s="561">
        <v>5232.8</v>
      </c>
      <c r="I59" s="561">
        <v>16843.2</v>
      </c>
      <c r="J59" s="561">
        <v>0</v>
      </c>
      <c r="K59" s="561">
        <v>109285.2</v>
      </c>
    </row>
    <row r="60" spans="2:11">
      <c r="B60" s="555" t="s">
        <v>892</v>
      </c>
      <c r="C60" s="556">
        <v>393086.8</v>
      </c>
      <c r="D60" s="556">
        <v>0</v>
      </c>
      <c r="E60" s="556">
        <v>393086.8</v>
      </c>
      <c r="F60" s="559">
        <v>393086.8</v>
      </c>
      <c r="G60" s="556">
        <v>0</v>
      </c>
      <c r="H60" s="556">
        <v>0</v>
      </c>
      <c r="I60" s="556">
        <v>0</v>
      </c>
      <c r="J60" s="558"/>
      <c r="K60" s="556">
        <v>0</v>
      </c>
    </row>
    <row r="61" spans="2:11">
      <c r="B61" s="555" t="s">
        <v>893</v>
      </c>
      <c r="C61" s="556">
        <v>1196.0999999999999</v>
      </c>
      <c r="D61" s="556">
        <v>0</v>
      </c>
      <c r="E61" s="556">
        <v>1196.0999999999999</v>
      </c>
      <c r="F61" s="559">
        <v>1196.0999999999999</v>
      </c>
      <c r="G61" s="556">
        <v>0</v>
      </c>
      <c r="H61" s="556">
        <v>0</v>
      </c>
      <c r="I61" s="556">
        <v>0</v>
      </c>
      <c r="J61" s="558"/>
      <c r="K61" s="556">
        <v>0</v>
      </c>
    </row>
    <row r="62" spans="2:11">
      <c r="B62" s="555" t="s">
        <v>894</v>
      </c>
      <c r="C62" s="556">
        <v>236622</v>
      </c>
      <c r="D62" s="556">
        <v>12.6</v>
      </c>
      <c r="E62" s="556">
        <v>236634.6</v>
      </c>
      <c r="F62" s="556">
        <v>222573.4</v>
      </c>
      <c r="G62" s="556">
        <v>14061.2</v>
      </c>
      <c r="H62" s="556">
        <v>0</v>
      </c>
      <c r="I62" s="556">
        <v>0</v>
      </c>
      <c r="J62" s="558"/>
      <c r="K62" s="556">
        <v>0</v>
      </c>
    </row>
    <row r="63" spans="2:11">
      <c r="B63" s="555" t="s">
        <v>895</v>
      </c>
      <c r="C63" s="556">
        <v>400897.3</v>
      </c>
      <c r="D63" s="556">
        <v>-29112</v>
      </c>
      <c r="E63" s="556">
        <v>371785.30000000005</v>
      </c>
      <c r="F63" s="556">
        <v>349452.2</v>
      </c>
      <c r="G63" s="556">
        <v>0</v>
      </c>
      <c r="H63" s="556">
        <v>17539.400000000001</v>
      </c>
      <c r="I63" s="556">
        <v>4793.7</v>
      </c>
      <c r="J63" s="558"/>
      <c r="K63" s="556">
        <v>36575.4</v>
      </c>
    </row>
    <row r="64" spans="2:11">
      <c r="B64" s="562" t="s">
        <v>896</v>
      </c>
      <c r="C64" s="556">
        <v>346698.8</v>
      </c>
      <c r="D64" s="556">
        <v>-7668.3</v>
      </c>
      <c r="E64" s="556">
        <v>339030.5</v>
      </c>
      <c r="F64" s="556">
        <v>327761.40000000002</v>
      </c>
      <c r="G64" s="556">
        <v>11024.5</v>
      </c>
      <c r="H64" s="556">
        <v>0</v>
      </c>
      <c r="I64" s="556">
        <v>244.6</v>
      </c>
      <c r="J64" s="558"/>
      <c r="K64" s="556">
        <v>3380.9</v>
      </c>
    </row>
    <row r="65" spans="1:12">
      <c r="B65" s="555" t="s">
        <v>897</v>
      </c>
      <c r="C65" s="556">
        <v>365936.2</v>
      </c>
      <c r="D65" s="556">
        <v>-5828.5</v>
      </c>
      <c r="E65" s="556">
        <v>360107.69999999995</v>
      </c>
      <c r="F65" s="556">
        <v>354669.8</v>
      </c>
      <c r="G65" s="556">
        <v>4670</v>
      </c>
      <c r="H65" s="556">
        <v>0.3</v>
      </c>
      <c r="I65" s="556">
        <v>767.6</v>
      </c>
      <c r="J65" s="558"/>
      <c r="K65" s="556">
        <v>1347.4</v>
      </c>
    </row>
    <row r="66" spans="1:12">
      <c r="B66" s="555" t="s">
        <v>898</v>
      </c>
      <c r="C66" s="556">
        <v>0</v>
      </c>
      <c r="D66" s="556">
        <v>31467.7</v>
      </c>
      <c r="E66" s="556">
        <v>31467.7</v>
      </c>
      <c r="F66" s="556">
        <v>31467.7</v>
      </c>
      <c r="G66" s="556">
        <v>0</v>
      </c>
      <c r="H66" s="556">
        <v>0</v>
      </c>
      <c r="I66" s="556">
        <v>0</v>
      </c>
      <c r="J66" s="558"/>
      <c r="K66" s="556">
        <v>0</v>
      </c>
    </row>
    <row r="67" spans="1:12">
      <c r="B67" s="555" t="s">
        <v>899</v>
      </c>
      <c r="C67" s="556">
        <v>5049.3</v>
      </c>
      <c r="D67" s="556">
        <v>-5049.3</v>
      </c>
      <c r="E67" s="556">
        <v>0</v>
      </c>
      <c r="F67" s="556">
        <v>0</v>
      </c>
      <c r="G67" s="556">
        <v>0</v>
      </c>
      <c r="H67" s="556">
        <v>0</v>
      </c>
      <c r="I67" s="556">
        <v>0</v>
      </c>
      <c r="J67" s="558"/>
      <c r="K67" s="556">
        <v>0</v>
      </c>
    </row>
    <row r="68" spans="1:12">
      <c r="B68" s="562" t="s">
        <v>900</v>
      </c>
      <c r="C68" s="556">
        <v>16901.3</v>
      </c>
      <c r="D68" s="556">
        <v>-16901.3</v>
      </c>
      <c r="E68" s="556">
        <v>0</v>
      </c>
      <c r="F68" s="556">
        <v>0</v>
      </c>
      <c r="G68" s="556">
        <v>0</v>
      </c>
      <c r="H68" s="556">
        <v>0</v>
      </c>
      <c r="I68" s="556">
        <v>0</v>
      </c>
      <c r="J68" s="558"/>
      <c r="K68" s="556">
        <v>16901.3</v>
      </c>
    </row>
    <row r="69" spans="1:12">
      <c r="B69" s="560" t="s">
        <v>901</v>
      </c>
      <c r="C69" s="558">
        <v>515389.19999999995</v>
      </c>
      <c r="D69" s="558">
        <v>-385136.6</v>
      </c>
      <c r="E69" s="558">
        <v>130252.60000000009</v>
      </c>
      <c r="F69" s="558">
        <v>113900</v>
      </c>
      <c r="G69" s="558">
        <v>17622.2</v>
      </c>
      <c r="H69" s="558">
        <v>-12306.900000000001</v>
      </c>
      <c r="I69" s="558">
        <v>11037.3</v>
      </c>
      <c r="J69" s="558">
        <v>0</v>
      </c>
      <c r="K69" s="558">
        <v>51080.2</v>
      </c>
    </row>
    <row r="70" spans="1:12">
      <c r="B70" s="563" t="s">
        <v>902</v>
      </c>
      <c r="C70" s="556">
        <v>154765.79999999999</v>
      </c>
      <c r="D70" s="556">
        <v>-576.9</v>
      </c>
      <c r="E70" s="556">
        <v>154188.90000000002</v>
      </c>
      <c r="F70" s="556">
        <v>151860.5</v>
      </c>
      <c r="G70" s="556">
        <v>1999.6</v>
      </c>
      <c r="H70" s="556">
        <v>0.1</v>
      </c>
      <c r="I70" s="556">
        <v>328.7</v>
      </c>
      <c r="J70" s="558"/>
      <c r="K70" s="556">
        <v>576.9</v>
      </c>
    </row>
    <row r="71" spans="1:12">
      <c r="B71" s="560" t="s">
        <v>903</v>
      </c>
      <c r="C71" s="561">
        <v>360623.39999999997</v>
      </c>
      <c r="D71" s="561">
        <v>-384559.69999999995</v>
      </c>
      <c r="E71" s="561">
        <v>-23936.29999999993</v>
      </c>
      <c r="F71" s="561">
        <v>-37960.5</v>
      </c>
      <c r="G71" s="564">
        <v>15622.6</v>
      </c>
      <c r="H71" s="564">
        <v>-12307.000000000002</v>
      </c>
      <c r="I71" s="564">
        <v>10708.599999999999</v>
      </c>
      <c r="J71" s="561">
        <v>0</v>
      </c>
      <c r="K71" s="561">
        <v>50503.299999999996</v>
      </c>
    </row>
    <row r="73" spans="1:12">
      <c r="A73" s="543"/>
      <c r="B73" s="543"/>
      <c r="C73" s="543"/>
      <c r="D73" s="543"/>
      <c r="E73" s="543"/>
      <c r="F73" s="543"/>
      <c r="G73" s="543"/>
      <c r="H73" s="543"/>
      <c r="I73" s="543"/>
      <c r="J73" s="543"/>
      <c r="K73" s="543"/>
      <c r="L73" s="543"/>
    </row>
    <row r="75" spans="1:12" ht="38.4">
      <c r="B75" s="507" t="s">
        <v>904</v>
      </c>
    </row>
    <row r="76" spans="1:12" ht="26.4">
      <c r="B76" s="544" t="s">
        <v>839</v>
      </c>
      <c r="C76" s="545" t="s">
        <v>840</v>
      </c>
      <c r="D76" s="545" t="s">
        <v>841</v>
      </c>
      <c r="E76" s="544" t="s">
        <v>882</v>
      </c>
      <c r="F76" s="546" t="s">
        <v>843</v>
      </c>
      <c r="G76" s="2133" t="s">
        <v>844</v>
      </c>
      <c r="H76" s="2134"/>
      <c r="I76" s="2135"/>
      <c r="J76" s="547" t="s">
        <v>845</v>
      </c>
      <c r="K76" s="548" t="s">
        <v>883</v>
      </c>
    </row>
    <row r="77" spans="1:12" ht="26.4">
      <c r="B77" s="549"/>
      <c r="C77" s="550"/>
      <c r="D77" s="550"/>
      <c r="E77" s="550"/>
      <c r="F77" s="551"/>
      <c r="G77" s="552" t="s">
        <v>884</v>
      </c>
      <c r="H77" s="553" t="s">
        <v>885</v>
      </c>
      <c r="I77" s="547" t="s">
        <v>886</v>
      </c>
      <c r="J77" s="550"/>
      <c r="K77" s="550"/>
    </row>
    <row r="78" spans="1:12">
      <c r="B78" s="554"/>
      <c r="C78" s="550" t="s">
        <v>887</v>
      </c>
      <c r="D78" s="550" t="s">
        <v>887</v>
      </c>
      <c r="E78" s="550" t="s">
        <v>887</v>
      </c>
      <c r="F78" s="550" t="s">
        <v>887</v>
      </c>
      <c r="G78" s="550" t="s">
        <v>887</v>
      </c>
      <c r="H78" s="550" t="s">
        <v>887</v>
      </c>
      <c r="I78" s="550" t="s">
        <v>887</v>
      </c>
      <c r="J78" s="550" t="s">
        <v>887</v>
      </c>
      <c r="K78" s="550" t="s">
        <v>887</v>
      </c>
    </row>
    <row r="79" spans="1:12">
      <c r="B79" s="555" t="s">
        <v>848</v>
      </c>
      <c r="C79" s="556">
        <v>1860191.3021400005</v>
      </c>
      <c r="D79" s="556">
        <v>-185730.99245999986</v>
      </c>
      <c r="E79" s="556">
        <v>1674460.3096799979</v>
      </c>
      <c r="F79" s="557">
        <v>1608331.6980499979</v>
      </c>
      <c r="G79" s="556">
        <v>43246.468159999997</v>
      </c>
      <c r="H79" s="556">
        <v>5299.4485000000004</v>
      </c>
      <c r="I79" s="556">
        <v>17582.694970000004</v>
      </c>
      <c r="J79" s="565"/>
      <c r="K79" s="556">
        <v>0</v>
      </c>
    </row>
    <row r="80" spans="1:12">
      <c r="B80" s="555" t="s">
        <v>888</v>
      </c>
      <c r="C80" s="556">
        <v>404185.45045</v>
      </c>
      <c r="D80" s="556">
        <v>-10831.521540000002</v>
      </c>
      <c r="E80" s="556">
        <v>393354.02890999994</v>
      </c>
      <c r="F80" s="559">
        <v>393354.02890999994</v>
      </c>
      <c r="G80" s="556">
        <v>0</v>
      </c>
      <c r="H80" s="556">
        <v>0</v>
      </c>
      <c r="I80" s="556">
        <v>0</v>
      </c>
      <c r="J80" s="565"/>
      <c r="K80" s="556">
        <v>0</v>
      </c>
    </row>
    <row r="81" spans="2:11">
      <c r="B81" s="555" t="s">
        <v>889</v>
      </c>
      <c r="C81" s="556">
        <v>0</v>
      </c>
      <c r="D81" s="556">
        <v>0</v>
      </c>
      <c r="E81" s="556">
        <v>0</v>
      </c>
      <c r="F81" s="556">
        <v>0</v>
      </c>
      <c r="G81" s="556">
        <v>0</v>
      </c>
      <c r="H81" s="556">
        <v>0</v>
      </c>
      <c r="I81" s="556">
        <v>0</v>
      </c>
      <c r="J81" s="565"/>
      <c r="K81" s="556">
        <v>0</v>
      </c>
    </row>
    <row r="82" spans="2:11">
      <c r="B82" s="555" t="s">
        <v>890</v>
      </c>
      <c r="C82" s="556">
        <v>2880.6346599999983</v>
      </c>
      <c r="D82" s="556">
        <v>-2880.6346599999983</v>
      </c>
      <c r="E82" s="556">
        <v>0</v>
      </c>
      <c r="F82" s="556">
        <v>0</v>
      </c>
      <c r="G82" s="556">
        <v>0</v>
      </c>
      <c r="H82" s="556">
        <v>0</v>
      </c>
      <c r="I82" s="556">
        <v>0</v>
      </c>
      <c r="J82" s="565"/>
      <c r="K82" s="556">
        <v>14939.590099999999</v>
      </c>
    </row>
    <row r="83" spans="2:11">
      <c r="B83" s="555" t="s">
        <v>850</v>
      </c>
      <c r="C83" s="556">
        <v>91830.548369999975</v>
      </c>
      <c r="D83" s="556">
        <v>-38549.198229999987</v>
      </c>
      <c r="E83" s="556">
        <v>53281.250140000004</v>
      </c>
      <c r="F83" s="557">
        <v>35277.971610185297</v>
      </c>
      <c r="G83" s="556">
        <v>6048.1223398147004</v>
      </c>
      <c r="H83" s="556">
        <v>376.72040999999996</v>
      </c>
      <c r="I83" s="556">
        <v>11578.535780000004</v>
      </c>
      <c r="J83" s="565"/>
      <c r="K83" s="556">
        <v>0</v>
      </c>
    </row>
    <row r="84" spans="2:11">
      <c r="B84" s="555" t="s">
        <v>851</v>
      </c>
      <c r="C84" s="556">
        <v>78391.18187</v>
      </c>
      <c r="D84" s="556">
        <v>-78391.18187</v>
      </c>
      <c r="E84" s="556">
        <v>0</v>
      </c>
      <c r="F84" s="556">
        <v>0</v>
      </c>
      <c r="G84" s="556">
        <v>0</v>
      </c>
      <c r="H84" s="556">
        <v>0</v>
      </c>
      <c r="I84" s="556">
        <v>0</v>
      </c>
      <c r="J84" s="565"/>
      <c r="K84" s="556">
        <v>20060.292310000004</v>
      </c>
    </row>
    <row r="85" spans="2:11">
      <c r="B85" s="555" t="s">
        <v>891</v>
      </c>
      <c r="C85" s="556">
        <v>167625.92029999985</v>
      </c>
      <c r="D85" s="556">
        <v>-152692.83583999967</v>
      </c>
      <c r="E85" s="556">
        <v>14933.084459999998</v>
      </c>
      <c r="F85" s="556">
        <v>14933.084459999998</v>
      </c>
      <c r="G85" s="556">
        <v>0</v>
      </c>
      <c r="H85" s="556">
        <v>0</v>
      </c>
      <c r="I85" s="556">
        <v>0</v>
      </c>
      <c r="J85" s="565"/>
      <c r="K85" s="556">
        <v>86372.61820999968</v>
      </c>
    </row>
    <row r="86" spans="2:11">
      <c r="B86" s="560" t="s">
        <v>859</v>
      </c>
      <c r="C86" s="566">
        <v>2605105.0377900004</v>
      </c>
      <c r="D86" s="566">
        <v>-469076.26459999953</v>
      </c>
      <c r="E86" s="566">
        <v>2136028.6731899977</v>
      </c>
      <c r="F86" s="566">
        <v>2051896.7830301831</v>
      </c>
      <c r="G86" s="566">
        <v>49294.590499814694</v>
      </c>
      <c r="H86" s="566">
        <v>5676.06891</v>
      </c>
      <c r="I86" s="566">
        <v>29161.23075000001</v>
      </c>
      <c r="J86" s="566">
        <v>0</v>
      </c>
      <c r="K86" s="566">
        <v>121372.50061999969</v>
      </c>
    </row>
    <row r="87" spans="2:11">
      <c r="B87" s="555" t="s">
        <v>892</v>
      </c>
      <c r="C87" s="556">
        <v>402486.46382000006</v>
      </c>
      <c r="D87" s="556">
        <v>0</v>
      </c>
      <c r="E87" s="556">
        <v>402486.46382</v>
      </c>
      <c r="F87" s="556">
        <v>402486.46382</v>
      </c>
      <c r="G87" s="556">
        <v>0</v>
      </c>
      <c r="H87" s="556">
        <v>0</v>
      </c>
      <c r="I87" s="556">
        <v>0</v>
      </c>
      <c r="J87" s="565"/>
      <c r="K87" s="556">
        <v>0</v>
      </c>
    </row>
    <row r="88" spans="2:11">
      <c r="B88" s="555" t="s">
        <v>893</v>
      </c>
      <c r="C88" s="556">
        <v>1698.9867199999999</v>
      </c>
      <c r="D88" s="556">
        <v>0</v>
      </c>
      <c r="E88" s="556">
        <v>1698.9867199999999</v>
      </c>
      <c r="F88" s="556">
        <v>1698.9867199999999</v>
      </c>
      <c r="G88" s="556">
        <v>0</v>
      </c>
      <c r="H88" s="556">
        <v>0</v>
      </c>
      <c r="I88" s="556">
        <v>0</v>
      </c>
      <c r="J88" s="565"/>
      <c r="K88" s="556">
        <v>0</v>
      </c>
    </row>
    <row r="89" spans="2:11">
      <c r="B89" s="555" t="s">
        <v>894</v>
      </c>
      <c r="C89" s="556">
        <v>238921.27745000002</v>
      </c>
      <c r="D89" s="556">
        <v>12.485850000000001</v>
      </c>
      <c r="E89" s="556">
        <v>238933.76329999999</v>
      </c>
      <c r="F89" s="556">
        <v>225918.91454999999</v>
      </c>
      <c r="G89" s="556">
        <v>13014.948749999998</v>
      </c>
      <c r="H89" s="556">
        <v>0</v>
      </c>
      <c r="I89" s="556">
        <v>0</v>
      </c>
      <c r="J89" s="565"/>
      <c r="K89" s="556">
        <v>0</v>
      </c>
    </row>
    <row r="90" spans="2:11">
      <c r="B90" s="555" t="s">
        <v>895</v>
      </c>
      <c r="C90" s="556">
        <v>447350.37122999958</v>
      </c>
      <c r="D90" s="556">
        <v>-31078.139940000001</v>
      </c>
      <c r="E90" s="556">
        <v>416272.33129000012</v>
      </c>
      <c r="F90" s="556">
        <v>380862.6869400001</v>
      </c>
      <c r="G90" s="556">
        <v>0</v>
      </c>
      <c r="H90" s="556">
        <v>18835.599999999999</v>
      </c>
      <c r="I90" s="556">
        <v>16574</v>
      </c>
      <c r="J90" s="565"/>
      <c r="K90" s="556">
        <v>35642.323779999999</v>
      </c>
    </row>
    <row r="91" spans="2:11">
      <c r="B91" s="562" t="s">
        <v>896</v>
      </c>
      <c r="C91" s="556">
        <v>365174.58463999996</v>
      </c>
      <c r="D91" s="556">
        <v>-596.09501999992131</v>
      </c>
      <c r="E91" s="556">
        <v>364578.48962000001</v>
      </c>
      <c r="F91" s="556">
        <v>352122.80406000005</v>
      </c>
      <c r="G91" s="556">
        <v>11843.017900000003</v>
      </c>
      <c r="H91" s="556">
        <v>8.9200000000000002E-2</v>
      </c>
      <c r="I91" s="556">
        <v>612.6</v>
      </c>
      <c r="J91" s="565"/>
      <c r="K91" s="556">
        <v>3645.1474199999998</v>
      </c>
    </row>
    <row r="92" spans="2:11">
      <c r="B92" s="555" t="s">
        <v>897</v>
      </c>
      <c r="C92" s="556">
        <v>399782.39263000002</v>
      </c>
      <c r="D92" s="556">
        <v>-6067.5954781551045</v>
      </c>
      <c r="E92" s="556">
        <v>393714.79715184501</v>
      </c>
      <c r="F92" s="556">
        <v>387568.63343414629</v>
      </c>
      <c r="G92" s="556">
        <v>5044.4421414718763</v>
      </c>
      <c r="H92" s="556">
        <v>0.84368766615153989</v>
      </c>
      <c r="I92" s="556">
        <v>1101</v>
      </c>
      <c r="J92" s="565"/>
      <c r="K92" s="556">
        <v>1552.4646181551045</v>
      </c>
    </row>
    <row r="93" spans="2:11">
      <c r="B93" s="555" t="s">
        <v>898</v>
      </c>
      <c r="C93" s="556">
        <v>0</v>
      </c>
      <c r="D93" s="556">
        <v>23026.681022736073</v>
      </c>
      <c r="E93" s="556">
        <v>23026.681022736073</v>
      </c>
      <c r="F93" s="556">
        <v>23026.681022736073</v>
      </c>
      <c r="G93" s="556">
        <v>0</v>
      </c>
      <c r="H93" s="556">
        <v>0</v>
      </c>
      <c r="I93" s="556">
        <v>0</v>
      </c>
      <c r="J93" s="565"/>
      <c r="K93" s="556">
        <v>0.21626000000000931</v>
      </c>
    </row>
    <row r="94" spans="2:11">
      <c r="B94" s="555" t="s">
        <v>899</v>
      </c>
      <c r="C94" s="556">
        <v>2922.0491200000001</v>
      </c>
      <c r="D94" s="556">
        <v>-2922.0491200000001</v>
      </c>
      <c r="E94" s="556">
        <v>0</v>
      </c>
      <c r="F94" s="556">
        <v>0</v>
      </c>
      <c r="G94" s="556">
        <v>0</v>
      </c>
      <c r="H94" s="556">
        <v>0</v>
      </c>
      <c r="I94" s="556">
        <v>0</v>
      </c>
      <c r="J94" s="565"/>
      <c r="K94" s="556">
        <v>0</v>
      </c>
    </row>
    <row r="95" spans="2:11">
      <c r="B95" s="562" t="s">
        <v>900</v>
      </c>
      <c r="C95" s="556">
        <v>24711.70139000002</v>
      </c>
      <c r="D95" s="556">
        <v>-24711.70139000002</v>
      </c>
      <c r="E95" s="556">
        <v>0</v>
      </c>
      <c r="F95" s="556">
        <v>0</v>
      </c>
      <c r="G95" s="556">
        <v>0</v>
      </c>
      <c r="H95" s="556">
        <v>0</v>
      </c>
      <c r="I95" s="556">
        <v>0</v>
      </c>
      <c r="J95" s="565"/>
      <c r="K95" s="556">
        <v>24711.70139000002</v>
      </c>
    </row>
    <row r="96" spans="2:11">
      <c r="B96" s="560" t="s">
        <v>901</v>
      </c>
      <c r="C96" s="565">
        <v>722057.11079000041</v>
      </c>
      <c r="D96" s="565">
        <v>-426739.95052458055</v>
      </c>
      <c r="E96" s="565">
        <v>295317.06026541663</v>
      </c>
      <c r="F96" s="565">
        <v>278211.6124833005</v>
      </c>
      <c r="G96" s="565">
        <v>19392.281708342816</v>
      </c>
      <c r="H96" s="565">
        <v>-13160.363977666148</v>
      </c>
      <c r="I96" s="565">
        <v>10873.530750000011</v>
      </c>
      <c r="J96" s="565">
        <v>0</v>
      </c>
      <c r="K96" s="565">
        <v>55820.74715184456</v>
      </c>
    </row>
    <row r="97" spans="1:12">
      <c r="B97" s="563" t="s">
        <v>902</v>
      </c>
      <c r="C97" s="556">
        <v>214739.49100000001</v>
      </c>
      <c r="D97" s="556">
        <v>-843.41784443590632</v>
      </c>
      <c r="E97" s="556">
        <v>213896.07315556411</v>
      </c>
      <c r="F97" s="556">
        <v>210557.00565366395</v>
      </c>
      <c r="G97" s="556">
        <v>2740.5278468747615</v>
      </c>
      <c r="H97" s="556">
        <v>0.45835584556401104</v>
      </c>
      <c r="I97" s="556">
        <v>598.08129917985877</v>
      </c>
      <c r="J97" s="565"/>
      <c r="K97" s="556">
        <v>843.41784443590632</v>
      </c>
    </row>
    <row r="98" spans="1:12">
      <c r="B98" s="560" t="s">
        <v>903</v>
      </c>
      <c r="C98" s="566">
        <v>507317.61979000038</v>
      </c>
      <c r="D98" s="566">
        <v>-425896.63268014463</v>
      </c>
      <c r="E98" s="566">
        <v>81420.987109852518</v>
      </c>
      <c r="F98" s="566">
        <v>67654.606829636556</v>
      </c>
      <c r="G98" s="567">
        <v>16651.753861468056</v>
      </c>
      <c r="H98" s="567">
        <v>-13160.922333511711</v>
      </c>
      <c r="I98" s="567">
        <v>10275.449450820151</v>
      </c>
      <c r="J98" s="566">
        <v>0</v>
      </c>
      <c r="K98" s="566">
        <v>54977.329307408654</v>
      </c>
    </row>
    <row r="100" spans="1:12">
      <c r="A100" s="543"/>
      <c r="B100" s="543"/>
      <c r="C100" s="543"/>
      <c r="D100" s="543"/>
      <c r="E100" s="543"/>
      <c r="F100" s="543"/>
      <c r="G100" s="543"/>
      <c r="H100" s="543"/>
      <c r="I100" s="543"/>
      <c r="J100" s="543"/>
      <c r="K100" s="543"/>
      <c r="L100" s="543"/>
    </row>
    <row r="102" spans="1:12" ht="38.4">
      <c r="B102" s="507" t="s">
        <v>905</v>
      </c>
    </row>
    <row r="103" spans="1:12" ht="26.4">
      <c r="B103" s="544" t="s">
        <v>839</v>
      </c>
      <c r="C103" s="545" t="s">
        <v>840</v>
      </c>
      <c r="D103" s="545" t="s">
        <v>841</v>
      </c>
      <c r="E103" s="544" t="s">
        <v>882</v>
      </c>
      <c r="F103" s="546" t="s">
        <v>843</v>
      </c>
      <c r="G103" s="2133" t="s">
        <v>844</v>
      </c>
      <c r="H103" s="2134"/>
      <c r="I103" s="2135"/>
      <c r="J103" s="547" t="s">
        <v>845</v>
      </c>
      <c r="K103" s="548" t="s">
        <v>883</v>
      </c>
    </row>
    <row r="104" spans="1:12" ht="26.4">
      <c r="B104" s="549"/>
      <c r="C104" s="550"/>
      <c r="D104" s="550"/>
      <c r="E104" s="550"/>
      <c r="F104" s="551"/>
      <c r="G104" s="552" t="s">
        <v>884</v>
      </c>
      <c r="H104" s="553" t="s">
        <v>885</v>
      </c>
      <c r="I104" s="547" t="s">
        <v>886</v>
      </c>
      <c r="J104" s="550"/>
      <c r="K104" s="550"/>
    </row>
    <row r="105" spans="1:12">
      <c r="B105" s="554"/>
      <c r="C105" s="550" t="s">
        <v>887</v>
      </c>
      <c r="D105" s="550" t="s">
        <v>887</v>
      </c>
      <c r="E105" s="550" t="s">
        <v>887</v>
      </c>
      <c r="F105" s="550" t="s">
        <v>887</v>
      </c>
      <c r="G105" s="550" t="s">
        <v>887</v>
      </c>
      <c r="H105" s="550" t="s">
        <v>887</v>
      </c>
      <c r="I105" s="550" t="s">
        <v>887</v>
      </c>
      <c r="J105" s="550" t="s">
        <v>887</v>
      </c>
      <c r="K105" s="550" t="s">
        <v>887</v>
      </c>
    </row>
    <row r="106" spans="1:12">
      <c r="B106" s="555" t="s">
        <v>848</v>
      </c>
      <c r="C106" s="556">
        <v>1906174.39907</v>
      </c>
      <c r="D106" s="556">
        <v>66563.610119999968</v>
      </c>
      <c r="E106" s="556">
        <v>1972738.0091899987</v>
      </c>
      <c r="F106" s="557">
        <v>1906174.3990699986</v>
      </c>
      <c r="G106" s="556">
        <v>47456.933010000001</v>
      </c>
      <c r="H106" s="556">
        <v>4779.024550000001</v>
      </c>
      <c r="I106" s="556">
        <v>14327.652560000002</v>
      </c>
      <c r="J106" s="565"/>
      <c r="K106" s="556">
        <v>0</v>
      </c>
    </row>
    <row r="107" spans="1:12">
      <c r="B107" s="555" t="s">
        <v>888</v>
      </c>
      <c r="C107" s="556">
        <v>405910.9007</v>
      </c>
      <c r="D107" s="556">
        <v>0</v>
      </c>
      <c r="E107" s="556">
        <v>405910.9007</v>
      </c>
      <c r="F107" s="559">
        <v>405910.9007</v>
      </c>
      <c r="G107" s="556">
        <v>0</v>
      </c>
      <c r="H107" s="556">
        <v>0</v>
      </c>
      <c r="I107" s="556">
        <v>0</v>
      </c>
      <c r="J107" s="565"/>
      <c r="K107" s="556">
        <v>0</v>
      </c>
    </row>
    <row r="108" spans="1:12">
      <c r="B108" s="555" t="s">
        <v>889</v>
      </c>
      <c r="C108" s="556">
        <v>0</v>
      </c>
      <c r="D108" s="556">
        <v>0</v>
      </c>
      <c r="E108" s="556">
        <v>0</v>
      </c>
      <c r="F108" s="556">
        <v>0</v>
      </c>
      <c r="G108" s="556">
        <v>0</v>
      </c>
      <c r="H108" s="556">
        <v>0</v>
      </c>
      <c r="I108" s="556">
        <v>0</v>
      </c>
      <c r="J108" s="565"/>
      <c r="K108" s="556">
        <v>0</v>
      </c>
    </row>
    <row r="109" spans="1:12">
      <c r="B109" s="555" t="s">
        <v>890</v>
      </c>
      <c r="C109" s="556">
        <v>-767.77679000000285</v>
      </c>
      <c r="D109" s="556">
        <v>767.77679000000285</v>
      </c>
      <c r="E109" s="556">
        <v>0</v>
      </c>
      <c r="F109" s="556">
        <v>0</v>
      </c>
      <c r="G109" s="556">
        <v>0</v>
      </c>
      <c r="H109" s="556">
        <v>0</v>
      </c>
      <c r="I109" s="556">
        <v>0</v>
      </c>
      <c r="J109" s="565"/>
      <c r="K109" s="556">
        <v>18242.166129999998</v>
      </c>
    </row>
    <row r="110" spans="1:12">
      <c r="B110" s="555" t="s">
        <v>850</v>
      </c>
      <c r="C110" s="556">
        <v>83600.485120000027</v>
      </c>
      <c r="D110" s="556">
        <v>177.2345</v>
      </c>
      <c r="E110" s="556">
        <v>83777.719620000047</v>
      </c>
      <c r="F110" s="557">
        <v>60550.575145284056</v>
      </c>
      <c r="G110" s="556">
        <v>7179.0371247159892</v>
      </c>
      <c r="H110" s="556">
        <v>443.55851000000001</v>
      </c>
      <c r="I110" s="556">
        <v>15604.548840000003</v>
      </c>
      <c r="J110" s="565"/>
      <c r="K110" s="556">
        <v>0</v>
      </c>
    </row>
    <row r="111" spans="1:12">
      <c r="B111" s="555" t="s">
        <v>851</v>
      </c>
      <c r="C111" s="556">
        <v>19999.537079999998</v>
      </c>
      <c r="D111" s="556">
        <v>-19999.537080000013</v>
      </c>
      <c r="E111" s="556">
        <v>0</v>
      </c>
      <c r="F111" s="556">
        <v>0</v>
      </c>
      <c r="G111" s="556">
        <v>0</v>
      </c>
      <c r="H111" s="556">
        <v>0</v>
      </c>
      <c r="I111" s="556">
        <v>0</v>
      </c>
      <c r="J111" s="565"/>
      <c r="K111" s="556">
        <v>19999.537079999998</v>
      </c>
    </row>
    <row r="112" spans="1:12">
      <c r="B112" s="555" t="s">
        <v>891</v>
      </c>
      <c r="C112" s="556">
        <v>168175.52250999969</v>
      </c>
      <c r="D112" s="556">
        <v>-167035.68726000111</v>
      </c>
      <c r="E112" s="556">
        <v>1139.8352500000001</v>
      </c>
      <c r="F112" s="556">
        <v>1139.8352500000001</v>
      </c>
      <c r="G112" s="556">
        <v>0</v>
      </c>
      <c r="H112" s="556">
        <v>0</v>
      </c>
      <c r="I112" s="556">
        <v>0</v>
      </c>
      <c r="J112" s="565"/>
      <c r="K112" s="556">
        <v>100345.21510000111</v>
      </c>
    </row>
    <row r="113" spans="2:11">
      <c r="B113" s="560" t="s">
        <v>859</v>
      </c>
      <c r="C113" s="566">
        <v>2583093.0676899995</v>
      </c>
      <c r="D113" s="566">
        <v>-119526.60293000114</v>
      </c>
      <c r="E113" s="566">
        <v>2463566.464759999</v>
      </c>
      <c r="F113" s="566">
        <v>2373775.7101652827</v>
      </c>
      <c r="G113" s="566">
        <v>54635.970134715986</v>
      </c>
      <c r="H113" s="566">
        <v>5222.5830600000008</v>
      </c>
      <c r="I113" s="566">
        <v>29932.201400000005</v>
      </c>
      <c r="J113" s="566"/>
      <c r="K113" s="566">
        <v>138586.91831000109</v>
      </c>
    </row>
    <row r="114" spans="2:11">
      <c r="B114" s="555" t="s">
        <v>892</v>
      </c>
      <c r="C114" s="556">
        <v>387380.61738000001</v>
      </c>
      <c r="D114" s="556">
        <v>0</v>
      </c>
      <c r="E114" s="556">
        <v>387380.61738000001</v>
      </c>
      <c r="F114" s="559">
        <v>387380.61738000001</v>
      </c>
      <c r="G114" s="556">
        <v>0</v>
      </c>
      <c r="H114" s="556">
        <v>0</v>
      </c>
      <c r="I114" s="556">
        <v>0</v>
      </c>
      <c r="J114" s="565"/>
      <c r="K114" s="556">
        <v>0</v>
      </c>
    </row>
    <row r="115" spans="2:11">
      <c r="B115" s="555" t="s">
        <v>893</v>
      </c>
      <c r="C115" s="556">
        <v>344.37511999999987</v>
      </c>
      <c r="D115" s="556">
        <v>0</v>
      </c>
      <c r="E115" s="556">
        <v>344.37511999999998</v>
      </c>
      <c r="F115" s="559">
        <v>344.37511999999998</v>
      </c>
      <c r="G115" s="556">
        <v>0</v>
      </c>
      <c r="H115" s="556">
        <v>0</v>
      </c>
      <c r="I115" s="556">
        <v>0</v>
      </c>
      <c r="J115" s="565"/>
      <c r="K115" s="556">
        <v>0</v>
      </c>
    </row>
    <row r="116" spans="2:11" hidden="1">
      <c r="B116" s="555" t="s">
        <v>894</v>
      </c>
      <c r="C116" s="556">
        <v>229971.82792000001</v>
      </c>
      <c r="D116" s="556">
        <v>10.45251</v>
      </c>
      <c r="E116" s="556">
        <v>229982.18043000001</v>
      </c>
      <c r="F116" s="556">
        <v>215675.86212000001</v>
      </c>
      <c r="G116" s="556">
        <v>14306.418309999999</v>
      </c>
      <c r="H116" s="556">
        <v>0</v>
      </c>
      <c r="I116" s="556">
        <v>0</v>
      </c>
      <c r="J116" s="565"/>
      <c r="K116" s="556">
        <v>0</v>
      </c>
    </row>
    <row r="117" spans="2:11" hidden="1">
      <c r="B117" s="555" t="s">
        <v>895</v>
      </c>
      <c r="C117" s="556">
        <v>447787.55934999732</v>
      </c>
      <c r="D117" s="556">
        <v>-31227.735739997399</v>
      </c>
      <c r="E117" s="556">
        <v>416559.82360999985</v>
      </c>
      <c r="F117" s="556">
        <v>382919.99583999987</v>
      </c>
      <c r="G117" s="556">
        <v>0</v>
      </c>
      <c r="H117" s="556">
        <v>19447.556969999998</v>
      </c>
      <c r="I117" s="556">
        <v>14192.270800000004</v>
      </c>
      <c r="J117" s="565"/>
      <c r="K117" s="556">
        <v>36047.433389997394</v>
      </c>
    </row>
    <row r="118" spans="2:11" hidden="1">
      <c r="B118" s="562" t="s">
        <v>896</v>
      </c>
      <c r="C118" s="556">
        <v>413038.68761999998</v>
      </c>
      <c r="D118" s="556">
        <v>-17910.639739999744</v>
      </c>
      <c r="E118" s="556">
        <v>395128.04788000026</v>
      </c>
      <c r="F118" s="556">
        <v>381395.36016000027</v>
      </c>
      <c r="G118" s="556">
        <v>12950.131709999994</v>
      </c>
      <c r="H118" s="556">
        <v>5.7089599999999994</v>
      </c>
      <c r="I118" s="556">
        <v>776.84705000000008</v>
      </c>
      <c r="J118" s="565"/>
      <c r="K118" s="556">
        <v>4630.6763600000013</v>
      </c>
    </row>
    <row r="119" spans="2:11" hidden="1">
      <c r="B119" s="555" t="s">
        <v>897</v>
      </c>
      <c r="C119" s="556">
        <v>326360.43169</v>
      </c>
      <c r="D119" s="556">
        <v>-6050.0524693130519</v>
      </c>
      <c r="E119" s="556">
        <v>320310.37922068697</v>
      </c>
      <c r="F119" s="556">
        <v>315009.38620283885</v>
      </c>
      <c r="G119" s="556">
        <v>4043.4538040154353</v>
      </c>
      <c r="H119" s="556">
        <v>8.269908685185106</v>
      </c>
      <c r="I119" s="556">
        <v>1249.2693051475021</v>
      </c>
      <c r="J119" s="565"/>
      <c r="K119" s="556">
        <v>1270.2747693130509</v>
      </c>
    </row>
    <row r="120" spans="2:11" hidden="1">
      <c r="B120" s="555" t="s">
        <v>898</v>
      </c>
      <c r="C120" s="556">
        <v>0</v>
      </c>
      <c r="D120" s="556">
        <v>23362.41740000002</v>
      </c>
      <c r="E120" s="556">
        <v>23362.41740000002</v>
      </c>
      <c r="F120" s="556">
        <v>23362.41740000002</v>
      </c>
      <c r="G120" s="556">
        <v>0</v>
      </c>
      <c r="H120" s="556">
        <v>0</v>
      </c>
      <c r="I120" s="556">
        <v>0</v>
      </c>
      <c r="J120" s="565"/>
      <c r="K120" s="556">
        <v>2005.0017899999998</v>
      </c>
    </row>
    <row r="121" spans="2:11" hidden="1">
      <c r="B121" s="555" t="s">
        <v>899</v>
      </c>
      <c r="C121" s="556">
        <v>13786.831809999998</v>
      </c>
      <c r="D121" s="556">
        <v>-13786.831809999998</v>
      </c>
      <c r="E121" s="556">
        <v>0</v>
      </c>
      <c r="F121" s="556">
        <v>0</v>
      </c>
      <c r="G121" s="556">
        <v>0</v>
      </c>
      <c r="H121" s="556">
        <v>0</v>
      </c>
      <c r="I121" s="556">
        <v>0</v>
      </c>
      <c r="J121" s="565"/>
      <c r="K121" s="556">
        <v>0</v>
      </c>
    </row>
    <row r="122" spans="2:11" hidden="1">
      <c r="B122" s="562" t="s">
        <v>900</v>
      </c>
      <c r="C122" s="556">
        <v>32312.606630002771</v>
      </c>
      <c r="D122" s="556">
        <v>-32312.606630002771</v>
      </c>
      <c r="E122" s="556">
        <v>0</v>
      </c>
      <c r="F122" s="556">
        <v>0</v>
      </c>
      <c r="G122" s="556">
        <v>0</v>
      </c>
      <c r="H122" s="556">
        <v>0</v>
      </c>
      <c r="I122" s="556">
        <v>0</v>
      </c>
      <c r="J122" s="565"/>
      <c r="K122" s="556">
        <v>32312.606630002771</v>
      </c>
    </row>
    <row r="123" spans="2:11">
      <c r="B123" s="560" t="s">
        <v>901</v>
      </c>
      <c r="C123" s="565">
        <v>732110.13016999955</v>
      </c>
      <c r="D123" s="565">
        <v>-41611.606450688196</v>
      </c>
      <c r="E123" s="565">
        <v>690498.62371931202</v>
      </c>
      <c r="F123" s="565">
        <v>667687.69594244403</v>
      </c>
      <c r="G123" s="565">
        <v>23335.966310700554</v>
      </c>
      <c r="H123" s="565">
        <v>-14238.952778685183</v>
      </c>
      <c r="I123" s="565">
        <v>13713.8142448525</v>
      </c>
      <c r="J123" s="565"/>
      <c r="K123" s="565">
        <v>62320.925370687866</v>
      </c>
    </row>
    <row r="124" spans="2:11">
      <c r="B124" s="563" t="s">
        <v>902</v>
      </c>
      <c r="C124" s="556">
        <v>220540.41399999999</v>
      </c>
      <c r="D124" s="556">
        <v>-871.15602273377522</v>
      </c>
      <c r="E124" s="556">
        <v>219669.25797726624</v>
      </c>
      <c r="F124" s="556">
        <v>216033.83034733273</v>
      </c>
      <c r="G124" s="556">
        <v>2773.0056670485192</v>
      </c>
      <c r="H124" s="556">
        <v>5.6715137012863783</v>
      </c>
      <c r="I124" s="556">
        <v>856.750449183706</v>
      </c>
      <c r="J124" s="565"/>
      <c r="K124" s="556">
        <v>871.15602273377522</v>
      </c>
    </row>
    <row r="125" spans="2:11">
      <c r="B125" s="560" t="s">
        <v>903</v>
      </c>
      <c r="C125" s="566">
        <v>511569.71616999956</v>
      </c>
      <c r="D125" s="566">
        <v>-40740.45042795442</v>
      </c>
      <c r="E125" s="566">
        <v>470829.3657420458</v>
      </c>
      <c r="F125" s="566">
        <v>451653.86559511127</v>
      </c>
      <c r="G125" s="567">
        <v>20562.960643652033</v>
      </c>
      <c r="H125" s="567">
        <v>-14244.62429238647</v>
      </c>
      <c r="I125" s="567">
        <v>12857.063795668793</v>
      </c>
      <c r="J125" s="566"/>
      <c r="K125" s="566">
        <v>61449.76934795409</v>
      </c>
    </row>
    <row r="127" spans="2:11" ht="39.6">
      <c r="B127" s="568" t="s">
        <v>906</v>
      </c>
      <c r="C127" s="538" t="s">
        <v>839</v>
      </c>
      <c r="D127" s="569" t="s">
        <v>907</v>
      </c>
    </row>
    <row r="128" spans="2:11">
      <c r="B128" s="570"/>
      <c r="C128" s="571" t="s">
        <v>908</v>
      </c>
      <c r="D128" s="572">
        <v>385.05213999999989</v>
      </c>
    </row>
    <row r="129" spans="1:12">
      <c r="B129" s="570"/>
      <c r="C129" s="571" t="s">
        <v>637</v>
      </c>
      <c r="D129" s="572" t="s">
        <v>909</v>
      </c>
    </row>
    <row r="130" spans="1:12">
      <c r="B130" s="570"/>
      <c r="C130" s="573" t="s">
        <v>625</v>
      </c>
      <c r="D130" s="574">
        <f>SUM(D128:D129)</f>
        <v>385.05213999999989</v>
      </c>
    </row>
    <row r="132" spans="1:12">
      <c r="A132" s="543"/>
      <c r="B132" s="543"/>
      <c r="C132" s="543"/>
      <c r="D132" s="543"/>
      <c r="E132" s="543"/>
      <c r="F132" s="543"/>
      <c r="G132" s="543"/>
      <c r="H132" s="543"/>
      <c r="I132" s="543"/>
      <c r="J132" s="543"/>
      <c r="K132" s="543"/>
      <c r="L132" s="543"/>
    </row>
    <row r="134" spans="1:12" ht="39" thickBot="1">
      <c r="B134" s="507" t="s">
        <v>910</v>
      </c>
    </row>
    <row r="135" spans="1:12" ht="16.2" thickBot="1">
      <c r="B135" s="575" t="s">
        <v>911</v>
      </c>
      <c r="C135" s="576"/>
      <c r="D135" s="576"/>
      <c r="E135" s="576"/>
      <c r="F135" s="576"/>
      <c r="G135" s="576"/>
      <c r="H135" s="576"/>
      <c r="I135" s="576"/>
      <c r="J135" s="576"/>
      <c r="K135" s="576"/>
      <c r="L135" s="577"/>
    </row>
    <row r="136" spans="1:12">
      <c r="B136" s="2136" t="s">
        <v>839</v>
      </c>
      <c r="C136" s="2139" t="s">
        <v>912</v>
      </c>
      <c r="D136" s="2139" t="s">
        <v>841</v>
      </c>
      <c r="E136" s="2142" t="s">
        <v>913</v>
      </c>
      <c r="F136" s="2145" t="s">
        <v>629</v>
      </c>
      <c r="G136" s="2148" t="s">
        <v>628</v>
      </c>
      <c r="H136" s="2149"/>
      <c r="I136" s="2149"/>
      <c r="J136" s="2149"/>
      <c r="K136" s="2149"/>
      <c r="L136" s="2123" t="s">
        <v>914</v>
      </c>
    </row>
    <row r="137" spans="1:12">
      <c r="B137" s="2137"/>
      <c r="C137" s="2140"/>
      <c r="D137" s="2140"/>
      <c r="E137" s="2143"/>
      <c r="F137" s="2146"/>
      <c r="G137" s="2126" t="s">
        <v>915</v>
      </c>
      <c r="H137" s="2127"/>
      <c r="I137" s="2128" t="s">
        <v>637</v>
      </c>
      <c r="J137" s="2129"/>
      <c r="K137" s="2129"/>
      <c r="L137" s="2124"/>
    </row>
    <row r="138" spans="1:12" ht="39.6">
      <c r="B138" s="2137"/>
      <c r="C138" s="2141"/>
      <c r="D138" s="2141"/>
      <c r="E138" s="2144"/>
      <c r="F138" s="2147"/>
      <c r="G138" s="578" t="s">
        <v>636</v>
      </c>
      <c r="H138" s="579" t="s">
        <v>636</v>
      </c>
      <c r="I138" s="580" t="s">
        <v>916</v>
      </c>
      <c r="J138" s="581" t="s">
        <v>917</v>
      </c>
      <c r="K138" s="582" t="s">
        <v>918</v>
      </c>
      <c r="L138" s="2125"/>
    </row>
    <row r="139" spans="1:12" ht="15" thickBot="1">
      <c r="B139" s="2138"/>
      <c r="C139" s="2130" t="s">
        <v>919</v>
      </c>
      <c r="D139" s="2131"/>
      <c r="E139" s="2131"/>
      <c r="F139" s="2131"/>
      <c r="G139" s="2131"/>
      <c r="H139" s="2131"/>
      <c r="I139" s="2131"/>
      <c r="J139" s="2131"/>
      <c r="K139" s="2131"/>
      <c r="L139" s="2132"/>
    </row>
    <row r="140" spans="1:12" ht="15" thickBot="1">
      <c r="B140" s="583"/>
      <c r="C140" s="583"/>
      <c r="D140" s="583"/>
      <c r="E140" s="583"/>
      <c r="F140" s="583"/>
      <c r="G140" s="583"/>
      <c r="H140" s="583"/>
      <c r="I140" s="583"/>
      <c r="J140" s="583"/>
      <c r="K140" s="583"/>
      <c r="L140" s="583"/>
    </row>
    <row r="141" spans="1:12" ht="15" thickBot="1">
      <c r="B141" s="584" t="s">
        <v>920</v>
      </c>
      <c r="C141" s="585"/>
      <c r="D141" s="585"/>
      <c r="E141" s="586"/>
      <c r="F141" s="586"/>
      <c r="G141" s="586"/>
      <c r="H141" s="587"/>
      <c r="I141" s="588"/>
      <c r="J141" s="586"/>
      <c r="K141" s="586"/>
      <c r="L141" s="589"/>
    </row>
    <row r="142" spans="1:12">
      <c r="B142" s="590" t="s">
        <v>848</v>
      </c>
      <c r="C142" s="591">
        <v>1559679618.8000002</v>
      </c>
      <c r="D142" s="591">
        <v>130260891.23</v>
      </c>
      <c r="E142" s="591">
        <v>1689940510.03</v>
      </c>
      <c r="F142" s="592">
        <v>1559679618.8000002</v>
      </c>
      <c r="G142" s="591">
        <v>38358467.049999997</v>
      </c>
      <c r="H142" s="593"/>
      <c r="I142" s="591">
        <v>15963263.01</v>
      </c>
      <c r="J142" s="591">
        <v>66248259.080000006</v>
      </c>
      <c r="K142" s="591">
        <v>9690902.0899999999</v>
      </c>
      <c r="L142" s="594"/>
    </row>
    <row r="143" spans="1:12">
      <c r="B143" s="595" t="s">
        <v>889</v>
      </c>
      <c r="C143" s="596">
        <v>0</v>
      </c>
      <c r="D143" s="596"/>
      <c r="E143" s="596">
        <v>0</v>
      </c>
      <c r="F143" s="596">
        <v>0</v>
      </c>
      <c r="G143" s="596">
        <v>0</v>
      </c>
      <c r="H143" s="597"/>
      <c r="I143" s="596">
        <v>0</v>
      </c>
      <c r="J143" s="596">
        <v>0</v>
      </c>
      <c r="K143" s="596">
        <v>0</v>
      </c>
      <c r="L143" s="598"/>
    </row>
    <row r="144" spans="1:12">
      <c r="B144" s="595" t="s">
        <v>921</v>
      </c>
      <c r="C144" s="596">
        <v>89106200.329999998</v>
      </c>
      <c r="D144" s="596">
        <v>17813734.349999998</v>
      </c>
      <c r="E144" s="596">
        <v>106919934.68000005</v>
      </c>
      <c r="F144" s="596">
        <v>23966209.395755574</v>
      </c>
      <c r="G144" s="596">
        <v>9574453.9242444672</v>
      </c>
      <c r="H144" s="597"/>
      <c r="I144" s="596">
        <v>55692842.590000004</v>
      </c>
      <c r="J144" s="596">
        <v>14080188.23</v>
      </c>
      <c r="K144" s="596">
        <v>3606240.54</v>
      </c>
      <c r="L144" s="598"/>
    </row>
    <row r="145" spans="2:12">
      <c r="B145" s="595" t="s">
        <v>851</v>
      </c>
      <c r="C145" s="596">
        <v>12149993.93</v>
      </c>
      <c r="D145" s="596">
        <v>-12149993.93</v>
      </c>
      <c r="E145" s="596">
        <v>0</v>
      </c>
      <c r="F145" s="596">
        <v>0</v>
      </c>
      <c r="G145" s="596">
        <v>0</v>
      </c>
      <c r="H145" s="597"/>
      <c r="I145" s="596">
        <v>0</v>
      </c>
      <c r="J145" s="596">
        <v>0</v>
      </c>
      <c r="K145" s="596">
        <v>0</v>
      </c>
      <c r="L145" s="598"/>
    </row>
    <row r="146" spans="2:12">
      <c r="B146" s="595" t="s">
        <v>922</v>
      </c>
      <c r="C146" s="596">
        <v>202184484.50999999</v>
      </c>
      <c r="D146" s="596"/>
      <c r="E146" s="596">
        <v>202184484.50999999</v>
      </c>
      <c r="F146" s="599">
        <v>202184484.50999999</v>
      </c>
      <c r="G146" s="596">
        <v>0</v>
      </c>
      <c r="H146" s="597"/>
      <c r="I146" s="596">
        <v>0</v>
      </c>
      <c r="J146" s="596">
        <v>0</v>
      </c>
      <c r="K146" s="596">
        <v>0</v>
      </c>
      <c r="L146" s="598"/>
    </row>
    <row r="147" spans="2:12">
      <c r="B147" s="595" t="s">
        <v>890</v>
      </c>
      <c r="C147" s="596">
        <v>1532001.9999999981</v>
      </c>
      <c r="D147" s="596">
        <v>-1532001.9999999981</v>
      </c>
      <c r="E147" s="596">
        <v>0</v>
      </c>
      <c r="F147" s="596">
        <v>0</v>
      </c>
      <c r="G147" s="596">
        <v>0</v>
      </c>
      <c r="H147" s="597"/>
      <c r="I147" s="596">
        <v>0</v>
      </c>
      <c r="J147" s="596">
        <v>0</v>
      </c>
      <c r="K147" s="596">
        <v>0</v>
      </c>
      <c r="L147" s="598"/>
    </row>
    <row r="148" spans="2:12">
      <c r="B148" s="595" t="s">
        <v>888</v>
      </c>
      <c r="C148" s="596">
        <v>454084883.52999997</v>
      </c>
      <c r="D148" s="596"/>
      <c r="E148" s="596">
        <v>454084883.52999997</v>
      </c>
      <c r="F148" s="600">
        <v>454084883.52999997</v>
      </c>
      <c r="G148" s="596">
        <v>0</v>
      </c>
      <c r="H148" s="597"/>
      <c r="I148" s="596">
        <v>0</v>
      </c>
      <c r="J148" s="596">
        <v>0</v>
      </c>
      <c r="K148" s="596">
        <v>0</v>
      </c>
      <c r="L148" s="598"/>
    </row>
    <row r="149" spans="2:12">
      <c r="B149" s="601" t="s">
        <v>923</v>
      </c>
      <c r="C149" s="602">
        <v>0</v>
      </c>
      <c r="D149" s="602"/>
      <c r="E149" s="602">
        <v>0</v>
      </c>
      <c r="F149" s="602">
        <v>0</v>
      </c>
      <c r="G149" s="602">
        <v>0</v>
      </c>
      <c r="H149" s="603"/>
      <c r="I149" s="602">
        <v>0</v>
      </c>
      <c r="J149" s="602">
        <v>0</v>
      </c>
      <c r="K149" s="602">
        <v>0</v>
      </c>
      <c r="L149" s="604"/>
    </row>
    <row r="150" spans="2:12" ht="15" thickBot="1">
      <c r="B150" s="601" t="s">
        <v>924</v>
      </c>
      <c r="C150" s="602">
        <v>256901726.79000008</v>
      </c>
      <c r="D150" s="602">
        <v>-255753593.75999922</v>
      </c>
      <c r="E150" s="602">
        <v>1148133.03</v>
      </c>
      <c r="F150" s="602">
        <v>1148133.03</v>
      </c>
      <c r="G150" s="602">
        <v>0</v>
      </c>
      <c r="H150" s="603"/>
      <c r="I150" s="602">
        <v>0</v>
      </c>
      <c r="J150" s="602">
        <v>0</v>
      </c>
      <c r="K150" s="602">
        <v>0</v>
      </c>
      <c r="L150" s="604"/>
    </row>
    <row r="151" spans="2:12" ht="15" thickBot="1">
      <c r="B151" s="605" t="s">
        <v>859</v>
      </c>
      <c r="C151" s="606">
        <v>2575638909.8900003</v>
      </c>
      <c r="D151" s="606">
        <v>-121360964.10999921</v>
      </c>
      <c r="E151" s="606">
        <v>2454277945.7800002</v>
      </c>
      <c r="F151" s="606">
        <v>2241063329.2657561</v>
      </c>
      <c r="G151" s="606">
        <v>47932920.97424446</v>
      </c>
      <c r="H151" s="606">
        <v>0</v>
      </c>
      <c r="I151" s="606">
        <v>71656105.600000009</v>
      </c>
      <c r="J151" s="606">
        <v>80328447.310000002</v>
      </c>
      <c r="K151" s="606">
        <v>13297142.629999999</v>
      </c>
      <c r="L151" s="607">
        <v>0</v>
      </c>
    </row>
    <row r="152" spans="2:12" ht="15" thickBot="1">
      <c r="B152" s="583"/>
      <c r="C152" s="608"/>
      <c r="D152" s="608"/>
      <c r="E152" s="608"/>
      <c r="F152" s="608"/>
      <c r="G152" s="608"/>
      <c r="H152" s="608"/>
      <c r="I152" s="608"/>
      <c r="J152" s="608"/>
      <c r="K152" s="608"/>
      <c r="L152" s="608"/>
    </row>
    <row r="153" spans="2:12" ht="15" thickBot="1">
      <c r="B153" s="584" t="s">
        <v>925</v>
      </c>
      <c r="C153" s="609"/>
      <c r="D153" s="609"/>
      <c r="E153" s="609"/>
      <c r="F153" s="609"/>
      <c r="G153" s="609"/>
      <c r="H153" s="609"/>
      <c r="I153" s="609"/>
      <c r="J153" s="609"/>
      <c r="K153" s="609"/>
      <c r="L153" s="610"/>
    </row>
    <row r="154" spans="2:12">
      <c r="B154" s="590" t="s">
        <v>926</v>
      </c>
      <c r="C154" s="591">
        <v>432722877.36000007</v>
      </c>
      <c r="D154" s="591"/>
      <c r="E154" s="591">
        <v>432722877.36000001</v>
      </c>
      <c r="F154" s="591">
        <v>432722877.36000001</v>
      </c>
      <c r="G154" s="591">
        <v>0</v>
      </c>
      <c r="H154" s="593"/>
      <c r="I154" s="591">
        <v>0</v>
      </c>
      <c r="J154" s="591">
        <v>0</v>
      </c>
      <c r="K154" s="591">
        <v>0</v>
      </c>
      <c r="L154" s="594"/>
    </row>
    <row r="155" spans="2:12">
      <c r="B155" s="611" t="s">
        <v>927</v>
      </c>
      <c r="C155" s="612">
        <v>496413.81</v>
      </c>
      <c r="D155" s="612"/>
      <c r="E155" s="612">
        <v>496413.81</v>
      </c>
      <c r="F155" s="612">
        <v>496413.81</v>
      </c>
      <c r="G155" s="612">
        <v>0</v>
      </c>
      <c r="H155" s="613"/>
      <c r="I155" s="612">
        <v>0</v>
      </c>
      <c r="J155" s="612">
        <v>0</v>
      </c>
      <c r="K155" s="612">
        <v>0</v>
      </c>
      <c r="L155" s="614"/>
    </row>
    <row r="156" spans="2:12">
      <c r="B156" s="595" t="s">
        <v>656</v>
      </c>
      <c r="C156" s="596">
        <v>351943.72</v>
      </c>
      <c r="D156" s="596"/>
      <c r="E156" s="596">
        <v>351943.72</v>
      </c>
      <c r="F156" s="596">
        <v>351943.72</v>
      </c>
      <c r="G156" s="596">
        <v>0</v>
      </c>
      <c r="H156" s="597"/>
      <c r="I156" s="596">
        <v>0</v>
      </c>
      <c r="J156" s="596">
        <v>0</v>
      </c>
      <c r="K156" s="596">
        <v>0</v>
      </c>
      <c r="L156" s="598"/>
    </row>
    <row r="157" spans="2:12">
      <c r="B157" s="595" t="s">
        <v>896</v>
      </c>
      <c r="C157" s="596">
        <v>413116576.25999993</v>
      </c>
      <c r="D157" s="596">
        <v>-226731026.05863017</v>
      </c>
      <c r="E157" s="596">
        <v>186385550.20136976</v>
      </c>
      <c r="F157" s="596">
        <v>158578343.12198707</v>
      </c>
      <c r="G157" s="596">
        <v>8172252.8545347257</v>
      </c>
      <c r="H157" s="597"/>
      <c r="I157" s="596">
        <v>0</v>
      </c>
      <c r="J157" s="596">
        <v>19634954.224847961</v>
      </c>
      <c r="K157" s="596">
        <v>0</v>
      </c>
      <c r="L157" s="598"/>
    </row>
    <row r="158" spans="2:12">
      <c r="B158" s="595" t="s">
        <v>928</v>
      </c>
      <c r="C158" s="596">
        <v>314116418.44</v>
      </c>
      <c r="D158" s="596">
        <v>-6246242.5852940269</v>
      </c>
      <c r="E158" s="596">
        <v>307870175.85470593</v>
      </c>
      <c r="F158" s="596">
        <v>290581986.85541373</v>
      </c>
      <c r="G158" s="596">
        <v>3983261.5812807195</v>
      </c>
      <c r="H158" s="597"/>
      <c r="I158" s="596">
        <v>2790323.1177001223</v>
      </c>
      <c r="J158" s="596">
        <v>10476853.027257495</v>
      </c>
      <c r="K158" s="596">
        <v>37751.273053890523</v>
      </c>
      <c r="L158" s="598"/>
    </row>
    <row r="159" spans="2:12">
      <c r="B159" s="595" t="s">
        <v>929</v>
      </c>
      <c r="C159" s="596">
        <v>4039012.63</v>
      </c>
      <c r="D159" s="596">
        <v>-4039012.63</v>
      </c>
      <c r="E159" s="596">
        <v>0</v>
      </c>
      <c r="F159" s="596">
        <v>0</v>
      </c>
      <c r="G159" s="596">
        <v>0</v>
      </c>
      <c r="H159" s="597"/>
      <c r="I159" s="596">
        <v>0</v>
      </c>
      <c r="J159" s="596">
        <v>0</v>
      </c>
      <c r="K159" s="596">
        <v>0</v>
      </c>
      <c r="L159" s="598"/>
    </row>
    <row r="160" spans="2:12">
      <c r="B160" s="595" t="s">
        <v>922</v>
      </c>
      <c r="C160" s="596">
        <v>186933987.80000001</v>
      </c>
      <c r="D160" s="596">
        <v>144409</v>
      </c>
      <c r="E160" s="596">
        <v>187078396.80000001</v>
      </c>
      <c r="F160" s="615">
        <v>187078396.80000001</v>
      </c>
      <c r="G160" s="596">
        <v>0</v>
      </c>
      <c r="H160" s="597"/>
      <c r="I160" s="596">
        <v>0</v>
      </c>
      <c r="J160" s="596">
        <v>0</v>
      </c>
      <c r="K160" s="596">
        <v>0</v>
      </c>
      <c r="L160" s="598"/>
    </row>
    <row r="161" spans="1:12">
      <c r="B161" s="595" t="s">
        <v>898</v>
      </c>
      <c r="C161" s="596">
        <v>0</v>
      </c>
      <c r="D161" s="596">
        <v>10741738.979999997</v>
      </c>
      <c r="E161" s="596">
        <v>10741738.979999997</v>
      </c>
      <c r="F161" s="596">
        <v>10741738.979999997</v>
      </c>
      <c r="G161" s="596">
        <v>0</v>
      </c>
      <c r="H161" s="597"/>
      <c r="I161" s="596">
        <v>0</v>
      </c>
      <c r="J161" s="596">
        <v>0</v>
      </c>
      <c r="K161" s="596">
        <v>0</v>
      </c>
      <c r="L161" s="598"/>
    </row>
    <row r="162" spans="1:12">
      <c r="B162" s="595" t="s">
        <v>930</v>
      </c>
      <c r="C162" s="596">
        <v>234084233.25999999</v>
      </c>
      <c r="D162" s="596">
        <v>0</v>
      </c>
      <c r="E162" s="596">
        <v>234084233.25999999</v>
      </c>
      <c r="F162" s="596">
        <v>216420785.64999998</v>
      </c>
      <c r="G162" s="596">
        <v>17663447.609999999</v>
      </c>
      <c r="H162" s="597"/>
      <c r="I162" s="596">
        <v>0</v>
      </c>
      <c r="J162" s="596">
        <v>0</v>
      </c>
      <c r="K162" s="596">
        <v>0</v>
      </c>
      <c r="L162" s="598"/>
    </row>
    <row r="163" spans="1:12" ht="26.4">
      <c r="B163" s="595" t="s">
        <v>931</v>
      </c>
      <c r="C163" s="596">
        <v>231829193.64000005</v>
      </c>
      <c r="D163" s="596">
        <v>-35295756.430000007</v>
      </c>
      <c r="E163" s="596">
        <v>196533437.20999989</v>
      </c>
      <c r="F163" s="596">
        <v>132214556.12298667</v>
      </c>
      <c r="G163" s="596">
        <v>2778682.7787940805</v>
      </c>
      <c r="H163" s="597"/>
      <c r="I163" s="596">
        <v>31404942.942927588</v>
      </c>
      <c r="J163" s="596">
        <v>19863740.516286995</v>
      </c>
      <c r="K163" s="596">
        <v>10271514.849004555</v>
      </c>
      <c r="L163" s="598"/>
    </row>
    <row r="164" spans="1:12" ht="15" thickBot="1">
      <c r="B164" s="616" t="s">
        <v>900</v>
      </c>
      <c r="C164" s="617">
        <v>37146756.939997278</v>
      </c>
      <c r="D164" s="617">
        <v>-37146756.939997278</v>
      </c>
      <c r="E164" s="617">
        <v>0</v>
      </c>
      <c r="F164" s="617">
        <v>0</v>
      </c>
      <c r="G164" s="617">
        <v>0</v>
      </c>
      <c r="H164" s="618"/>
      <c r="I164" s="617">
        <v>0</v>
      </c>
      <c r="J164" s="617">
        <v>0</v>
      </c>
      <c r="K164" s="617">
        <v>0</v>
      </c>
      <c r="L164" s="619"/>
    </row>
    <row r="165" spans="1:12" ht="15" thickBot="1">
      <c r="B165" s="583"/>
      <c r="C165" s="608"/>
      <c r="D165" s="608"/>
      <c r="E165" s="608"/>
      <c r="F165" s="608"/>
      <c r="G165" s="608"/>
      <c r="H165" s="608"/>
      <c r="I165" s="608"/>
      <c r="J165" s="608"/>
      <c r="K165" s="608"/>
      <c r="L165" s="608"/>
    </row>
    <row r="166" spans="1:12" ht="15" thickBot="1">
      <c r="B166" s="620" t="s">
        <v>932</v>
      </c>
      <c r="C166" s="621"/>
      <c r="D166" s="621"/>
      <c r="E166" s="621"/>
      <c r="F166" s="621"/>
      <c r="G166" s="621"/>
      <c r="H166" s="621"/>
      <c r="I166" s="621"/>
      <c r="J166" s="621"/>
      <c r="K166" s="621"/>
      <c r="L166" s="622"/>
    </row>
    <row r="167" spans="1:12">
      <c r="B167" s="623" t="s">
        <v>933</v>
      </c>
      <c r="C167" s="624">
        <v>720801496.03000283</v>
      </c>
      <c r="D167" s="624">
        <v>177211682.55392227</v>
      </c>
      <c r="E167" s="624">
        <v>898013178.58392453</v>
      </c>
      <c r="F167" s="624">
        <v>811876286.84536839</v>
      </c>
      <c r="G167" s="624">
        <v>15335276.149634935</v>
      </c>
      <c r="H167" s="624">
        <v>0</v>
      </c>
      <c r="I167" s="624">
        <v>37460839.539372295</v>
      </c>
      <c r="J167" s="624">
        <v>30352899.541607551</v>
      </c>
      <c r="K167" s="624">
        <v>2987876.5079415534</v>
      </c>
      <c r="L167" s="625">
        <v>0</v>
      </c>
    </row>
    <row r="168" spans="1:12">
      <c r="B168" s="595" t="s">
        <v>934</v>
      </c>
      <c r="C168" s="596">
        <v>219950689</v>
      </c>
      <c r="D168" s="596">
        <v>-949331.92476224748</v>
      </c>
      <c r="E168" s="596">
        <v>219001357.07523775</v>
      </c>
      <c r="F168" s="596">
        <v>206840736.19939321</v>
      </c>
      <c r="G168" s="596">
        <v>2727717.0567802265</v>
      </c>
      <c r="H168" s="597"/>
      <c r="I168" s="596">
        <v>1984877.3846256742</v>
      </c>
      <c r="J168" s="596">
        <v>7421172.3229380148</v>
      </c>
      <c r="K168" s="596">
        <v>26854.111500626881</v>
      </c>
      <c r="L168" s="598"/>
    </row>
    <row r="169" spans="1:12" ht="15" thickBot="1">
      <c r="B169" s="626" t="s">
        <v>903</v>
      </c>
      <c r="C169" s="627">
        <v>500850807.03000283</v>
      </c>
      <c r="D169" s="627">
        <v>178161014.47868451</v>
      </c>
      <c r="E169" s="627">
        <v>679011821.50868678</v>
      </c>
      <c r="F169" s="627">
        <v>605035550.64597511</v>
      </c>
      <c r="G169" s="627">
        <v>12607559.092854708</v>
      </c>
      <c r="H169" s="627">
        <v>0</v>
      </c>
      <c r="I169" s="627">
        <v>35475962.154746622</v>
      </c>
      <c r="J169" s="627">
        <v>22931727.218669537</v>
      </c>
      <c r="K169" s="627">
        <v>2961022.3964409265</v>
      </c>
      <c r="L169" s="628">
        <v>0</v>
      </c>
    </row>
    <row r="171" spans="1:12">
      <c r="A171" s="543"/>
      <c r="B171" s="543"/>
      <c r="C171" s="543"/>
      <c r="D171" s="543"/>
      <c r="E171" s="543"/>
      <c r="F171" s="543"/>
      <c r="G171" s="543"/>
      <c r="H171" s="543"/>
      <c r="I171" s="543"/>
      <c r="J171" s="543"/>
      <c r="K171" s="543"/>
      <c r="L171" s="543"/>
    </row>
    <row r="173" spans="1:12" ht="31.8" thickBot="1">
      <c r="B173" s="629" t="s">
        <v>935</v>
      </c>
      <c r="C173" s="630"/>
    </row>
    <row r="174" spans="1:12" ht="21">
      <c r="B174" s="631" t="s">
        <v>936</v>
      </c>
      <c r="C174" s="631"/>
      <c r="D174" s="631"/>
      <c r="E174" s="631"/>
      <c r="F174" s="631"/>
      <c r="G174" s="631"/>
      <c r="H174" s="631"/>
      <c r="I174" s="631"/>
      <c r="J174" s="631"/>
      <c r="K174" s="631"/>
      <c r="L174" s="631"/>
    </row>
    <row r="175" spans="1:12" ht="21">
      <c r="B175" s="632" t="s">
        <v>111</v>
      </c>
      <c r="C175" s="632"/>
      <c r="D175" s="632"/>
      <c r="E175" s="632"/>
      <c r="F175" s="632"/>
      <c r="G175" s="632"/>
      <c r="H175" s="632"/>
      <c r="I175" s="632"/>
      <c r="J175" s="632"/>
      <c r="K175" s="632"/>
      <c r="L175" s="632"/>
    </row>
    <row r="176" spans="1:12" ht="21">
      <c r="B176" s="632" t="s">
        <v>937</v>
      </c>
      <c r="C176" s="632"/>
      <c r="D176" s="632"/>
      <c r="E176" s="632"/>
      <c r="F176" s="632"/>
      <c r="G176" s="632"/>
      <c r="H176" s="632"/>
      <c r="I176" s="632"/>
      <c r="J176" s="632"/>
      <c r="K176" s="632"/>
      <c r="L176" s="632"/>
    </row>
    <row r="177" spans="2:12" ht="21">
      <c r="B177" s="633" t="s">
        <v>938</v>
      </c>
      <c r="C177" s="633"/>
      <c r="D177" s="633"/>
      <c r="E177" s="633"/>
      <c r="F177" s="633"/>
      <c r="G177" s="633"/>
      <c r="H177" s="633"/>
      <c r="I177" s="633"/>
      <c r="J177" s="633"/>
      <c r="K177" s="633"/>
      <c r="L177" s="633"/>
    </row>
    <row r="178" spans="2:12" ht="15" thickBot="1">
      <c r="B178" s="634"/>
      <c r="C178" s="634"/>
      <c r="D178" s="634"/>
      <c r="E178" s="634"/>
      <c r="F178" s="634"/>
      <c r="G178" s="634"/>
      <c r="H178" s="634"/>
      <c r="I178" s="634"/>
      <c r="J178" s="634"/>
      <c r="K178" s="634"/>
      <c r="L178" s="634"/>
    </row>
    <row r="179" spans="2:12" ht="16.2" thickBot="1">
      <c r="B179" s="575" t="s">
        <v>911</v>
      </c>
      <c r="C179" s="576"/>
      <c r="D179" s="576"/>
      <c r="E179" s="576"/>
      <c r="F179" s="576"/>
      <c r="G179" s="576"/>
      <c r="H179" s="576"/>
      <c r="I179" s="576"/>
      <c r="J179" s="576"/>
      <c r="K179" s="576"/>
      <c r="L179" s="577"/>
    </row>
    <row r="180" spans="2:12">
      <c r="B180" s="2120" t="s">
        <v>839</v>
      </c>
      <c r="C180" s="2105" t="s">
        <v>912</v>
      </c>
      <c r="D180" s="2105" t="s">
        <v>841</v>
      </c>
      <c r="E180" s="2108" t="s">
        <v>913</v>
      </c>
      <c r="F180" s="2111" t="s">
        <v>629</v>
      </c>
      <c r="G180" s="2114" t="s">
        <v>628</v>
      </c>
      <c r="H180" s="2115"/>
      <c r="I180" s="2115"/>
      <c r="J180" s="2115"/>
      <c r="K180" s="2115"/>
      <c r="L180" s="2116" t="s">
        <v>914</v>
      </c>
    </row>
    <row r="181" spans="2:12">
      <c r="B181" s="2121"/>
      <c r="C181" s="2106"/>
      <c r="D181" s="2106"/>
      <c r="E181" s="2109"/>
      <c r="F181" s="2112"/>
      <c r="G181" s="2076" t="s">
        <v>915</v>
      </c>
      <c r="H181" s="2077"/>
      <c r="I181" s="2078" t="s">
        <v>637</v>
      </c>
      <c r="J181" s="2079"/>
      <c r="K181" s="2079"/>
      <c r="L181" s="2117"/>
    </row>
    <row r="182" spans="2:12" ht="39.6">
      <c r="B182" s="2121"/>
      <c r="C182" s="2107"/>
      <c r="D182" s="2107"/>
      <c r="E182" s="2110"/>
      <c r="F182" s="2113"/>
      <c r="G182" s="635" t="s">
        <v>636</v>
      </c>
      <c r="H182" s="636" t="s">
        <v>636</v>
      </c>
      <c r="I182" s="637" t="s">
        <v>916</v>
      </c>
      <c r="J182" s="638" t="s">
        <v>917</v>
      </c>
      <c r="K182" s="639" t="s">
        <v>918</v>
      </c>
      <c r="L182" s="2118"/>
    </row>
    <row r="183" spans="2:12" ht="15" thickBot="1">
      <c r="B183" s="2122"/>
      <c r="C183" s="2119" t="s">
        <v>919</v>
      </c>
      <c r="D183" s="2080"/>
      <c r="E183" s="2080"/>
      <c r="F183" s="2080"/>
      <c r="G183" s="2080"/>
      <c r="H183" s="2080"/>
      <c r="I183" s="2080"/>
      <c r="J183" s="2080"/>
      <c r="K183" s="2080"/>
      <c r="L183" s="2081"/>
    </row>
    <row r="184" spans="2:12" ht="15" thickBot="1"/>
    <row r="185" spans="2:12" ht="15" thickBot="1">
      <c r="B185" s="640" t="s">
        <v>920</v>
      </c>
      <c r="C185" s="641"/>
      <c r="D185" s="641"/>
      <c r="E185" s="642"/>
      <c r="F185" s="642"/>
      <c r="G185" s="642"/>
      <c r="H185" s="643"/>
      <c r="I185" s="644"/>
      <c r="J185" s="642"/>
      <c r="K185" s="642"/>
      <c r="L185" s="645"/>
    </row>
    <row r="186" spans="2:12">
      <c r="B186" s="590" t="s">
        <v>848</v>
      </c>
      <c r="C186" s="591">
        <v>1542856084.1300001</v>
      </c>
      <c r="D186" s="591">
        <v>135600960.62</v>
      </c>
      <c r="E186" s="591">
        <v>1678457044.75</v>
      </c>
      <c r="F186" s="591">
        <v>1542856084.1300001</v>
      </c>
      <c r="G186" s="591">
        <v>38917704.609999999</v>
      </c>
      <c r="H186" s="593"/>
      <c r="I186" s="591">
        <v>24881689.509999998</v>
      </c>
      <c r="J186" s="591">
        <v>62372743.700000003</v>
      </c>
      <c r="K186" s="591">
        <v>9428822.8000000007</v>
      </c>
      <c r="L186" s="646"/>
    </row>
    <row r="187" spans="2:12">
      <c r="B187" s="595" t="s">
        <v>889</v>
      </c>
      <c r="C187" s="596">
        <v>0</v>
      </c>
      <c r="D187" s="596"/>
      <c r="E187" s="596">
        <v>0</v>
      </c>
      <c r="F187" s="596">
        <v>0</v>
      </c>
      <c r="G187" s="596">
        <v>0</v>
      </c>
      <c r="H187" s="597"/>
      <c r="I187" s="596">
        <v>0</v>
      </c>
      <c r="J187" s="596">
        <v>0</v>
      </c>
      <c r="K187" s="596">
        <v>0</v>
      </c>
      <c r="L187" s="647"/>
    </row>
    <row r="188" spans="2:12">
      <c r="B188" s="595" t="s">
        <v>921</v>
      </c>
      <c r="C188" s="596">
        <v>70351450.060000002</v>
      </c>
      <c r="D188" s="596">
        <v>25783769.150000002</v>
      </c>
      <c r="E188" s="596">
        <v>96135219.210000008</v>
      </c>
      <c r="F188" s="596">
        <v>6673843.3171273619</v>
      </c>
      <c r="G188" s="596">
        <v>7975315.1528726397</v>
      </c>
      <c r="H188" s="597"/>
      <c r="I188" s="596">
        <v>55830666.140000001</v>
      </c>
      <c r="J188" s="596">
        <v>18720617.530000001</v>
      </c>
      <c r="K188" s="596">
        <v>6934777.0700000003</v>
      </c>
      <c r="L188" s="647"/>
    </row>
    <row r="189" spans="2:12">
      <c r="B189" s="595" t="s">
        <v>851</v>
      </c>
      <c r="C189" s="596">
        <v>7329588.2599999998</v>
      </c>
      <c r="D189" s="596">
        <v>-7329588.2599999998</v>
      </c>
      <c r="E189" s="596">
        <v>0</v>
      </c>
      <c r="F189" s="596">
        <v>0</v>
      </c>
      <c r="G189" s="596">
        <v>0</v>
      </c>
      <c r="H189" s="597"/>
      <c r="I189" s="596">
        <v>0</v>
      </c>
      <c r="J189" s="596">
        <v>0</v>
      </c>
      <c r="K189" s="596">
        <v>0</v>
      </c>
      <c r="L189" s="647"/>
    </row>
    <row r="190" spans="2:12">
      <c r="B190" s="595" t="s">
        <v>922</v>
      </c>
      <c r="C190" s="596">
        <v>186799752.68000001</v>
      </c>
      <c r="D190" s="596"/>
      <c r="E190" s="596">
        <v>186799752.68000001</v>
      </c>
      <c r="F190" s="596">
        <v>186799752.68000001</v>
      </c>
      <c r="G190" s="596">
        <v>0</v>
      </c>
      <c r="H190" s="597"/>
      <c r="I190" s="596">
        <v>0</v>
      </c>
      <c r="J190" s="596">
        <v>0</v>
      </c>
      <c r="K190" s="596">
        <v>0</v>
      </c>
      <c r="L190" s="647"/>
    </row>
    <row r="191" spans="2:12">
      <c r="B191" s="595" t="s">
        <v>890</v>
      </c>
      <c r="C191" s="596">
        <v>0</v>
      </c>
      <c r="D191" s="596">
        <v>0</v>
      </c>
      <c r="E191" s="596">
        <v>0</v>
      </c>
      <c r="F191" s="596">
        <v>0</v>
      </c>
      <c r="G191" s="596">
        <v>0</v>
      </c>
      <c r="H191" s="597"/>
      <c r="I191" s="596">
        <v>0</v>
      </c>
      <c r="J191" s="596">
        <v>0</v>
      </c>
      <c r="K191" s="596">
        <v>0</v>
      </c>
      <c r="L191" s="647"/>
    </row>
    <row r="192" spans="2:12">
      <c r="B192" s="595" t="s">
        <v>888</v>
      </c>
      <c r="C192" s="596">
        <v>495856001.16000003</v>
      </c>
      <c r="D192" s="596"/>
      <c r="E192" s="596">
        <v>495856001.16000003</v>
      </c>
      <c r="F192" s="648">
        <v>495856001.16000003</v>
      </c>
      <c r="G192" s="596">
        <v>0</v>
      </c>
      <c r="H192" s="597"/>
      <c r="I192" s="596">
        <v>0</v>
      </c>
      <c r="J192" s="596">
        <v>0</v>
      </c>
      <c r="K192" s="596">
        <v>0</v>
      </c>
      <c r="L192" s="647"/>
    </row>
    <row r="193" spans="2:12">
      <c r="B193" s="601" t="s">
        <v>923</v>
      </c>
      <c r="C193" s="602">
        <v>0</v>
      </c>
      <c r="D193" s="602"/>
      <c r="E193" s="602">
        <v>0</v>
      </c>
      <c r="F193" s="602">
        <v>0</v>
      </c>
      <c r="G193" s="602">
        <v>0</v>
      </c>
      <c r="H193" s="603"/>
      <c r="I193" s="602">
        <v>0</v>
      </c>
      <c r="J193" s="602">
        <v>0</v>
      </c>
      <c r="K193" s="602">
        <v>0</v>
      </c>
      <c r="L193" s="649"/>
    </row>
    <row r="194" spans="2:12" ht="15" thickBot="1">
      <c r="B194" s="601" t="s">
        <v>924</v>
      </c>
      <c r="C194" s="602">
        <v>287020637.26000023</v>
      </c>
      <c r="D194" s="602">
        <v>-272940899.94999957</v>
      </c>
      <c r="E194" s="602">
        <v>14079737.309999999</v>
      </c>
      <c r="F194" s="602">
        <v>14079737.309999999</v>
      </c>
      <c r="G194" s="602">
        <v>0</v>
      </c>
      <c r="H194" s="603"/>
      <c r="I194" s="602">
        <v>0</v>
      </c>
      <c r="J194" s="602">
        <v>0</v>
      </c>
      <c r="K194" s="602">
        <v>0</v>
      </c>
      <c r="L194" s="649"/>
    </row>
    <row r="195" spans="2:12" ht="15" thickBot="1">
      <c r="B195" s="605" t="s">
        <v>859</v>
      </c>
      <c r="C195" s="606">
        <v>2590213513.5500002</v>
      </c>
      <c r="D195" s="606">
        <v>-118885758.43999955</v>
      </c>
      <c r="E195" s="606">
        <v>2471327755.1100001</v>
      </c>
      <c r="F195" s="606">
        <v>2246265418.5971274</v>
      </c>
      <c r="G195" s="606">
        <v>46893019.762872636</v>
      </c>
      <c r="H195" s="606">
        <v>0</v>
      </c>
      <c r="I195" s="606">
        <v>80712355.650000006</v>
      </c>
      <c r="J195" s="606">
        <v>81093361.230000004</v>
      </c>
      <c r="K195" s="606">
        <v>16363599.870000001</v>
      </c>
      <c r="L195" s="607">
        <v>0</v>
      </c>
    </row>
    <row r="196" spans="2:12" ht="15" thickBot="1"/>
    <row r="197" spans="2:12" ht="15" thickBot="1">
      <c r="B197" s="640" t="s">
        <v>925</v>
      </c>
      <c r="C197" s="641"/>
      <c r="D197" s="641"/>
      <c r="E197" s="642"/>
      <c r="F197" s="642"/>
      <c r="G197" s="642"/>
      <c r="H197" s="643"/>
      <c r="I197" s="644"/>
      <c r="J197" s="642"/>
      <c r="K197" s="642"/>
      <c r="L197" s="645"/>
    </row>
    <row r="198" spans="2:12">
      <c r="B198" s="590" t="s">
        <v>926</v>
      </c>
      <c r="C198" s="591">
        <v>483915241.01999998</v>
      </c>
      <c r="D198" s="591"/>
      <c r="E198" s="591">
        <v>483915241.01999998</v>
      </c>
      <c r="F198" s="650">
        <v>483915241.01999998</v>
      </c>
      <c r="G198" s="591">
        <v>0</v>
      </c>
      <c r="H198" s="593"/>
      <c r="I198" s="591">
        <v>0</v>
      </c>
      <c r="J198" s="591">
        <v>0</v>
      </c>
      <c r="K198" s="591">
        <v>0</v>
      </c>
      <c r="L198" s="646"/>
    </row>
    <row r="199" spans="2:12">
      <c r="B199" s="611" t="s">
        <v>927</v>
      </c>
      <c r="C199" s="612">
        <v>354099.31</v>
      </c>
      <c r="D199" s="612"/>
      <c r="E199" s="612">
        <v>354099.31</v>
      </c>
      <c r="F199" s="651">
        <v>354099.31</v>
      </c>
      <c r="G199" s="612">
        <v>0</v>
      </c>
      <c r="H199" s="613"/>
      <c r="I199" s="612">
        <v>0</v>
      </c>
      <c r="J199" s="612">
        <v>0</v>
      </c>
      <c r="K199" s="612">
        <v>0</v>
      </c>
      <c r="L199" s="652"/>
    </row>
    <row r="200" spans="2:12">
      <c r="B200" s="595" t="s">
        <v>656</v>
      </c>
      <c r="C200" s="596">
        <v>357060.74</v>
      </c>
      <c r="D200" s="596"/>
      <c r="E200" s="596">
        <v>357060.74</v>
      </c>
      <c r="F200" s="653">
        <v>357060.74</v>
      </c>
      <c r="G200" s="596">
        <v>0</v>
      </c>
      <c r="H200" s="597"/>
      <c r="I200" s="596">
        <v>0</v>
      </c>
      <c r="J200" s="596">
        <v>0</v>
      </c>
      <c r="K200" s="596">
        <v>0</v>
      </c>
      <c r="L200" s="647"/>
    </row>
    <row r="201" spans="2:12">
      <c r="B201" s="595" t="s">
        <v>896</v>
      </c>
      <c r="C201" s="596">
        <v>397704168.20000005</v>
      </c>
      <c r="D201" s="596">
        <v>-169517264.2633737</v>
      </c>
      <c r="E201" s="596">
        <v>228186903.93662634</v>
      </c>
      <c r="F201" s="596">
        <v>197547711.41945174</v>
      </c>
      <c r="G201" s="596">
        <v>9068412.0806664973</v>
      </c>
      <c r="H201" s="597"/>
      <c r="I201" s="596">
        <v>0</v>
      </c>
      <c r="J201" s="596">
        <v>21570780.436508089</v>
      </c>
      <c r="K201" s="596">
        <v>0</v>
      </c>
      <c r="L201" s="647"/>
    </row>
    <row r="202" spans="2:12">
      <c r="B202" s="595" t="s">
        <v>928</v>
      </c>
      <c r="C202" s="596">
        <v>-8403993.3399999999</v>
      </c>
      <c r="D202" s="596">
        <v>8403993.3399999999</v>
      </c>
      <c r="E202" s="596">
        <v>0</v>
      </c>
      <c r="F202" s="596">
        <v>0</v>
      </c>
      <c r="G202" s="596">
        <v>0</v>
      </c>
      <c r="H202" s="597"/>
      <c r="I202" s="596">
        <v>0</v>
      </c>
      <c r="J202" s="596">
        <v>0</v>
      </c>
      <c r="K202" s="596">
        <v>0</v>
      </c>
      <c r="L202" s="647"/>
    </row>
    <row r="203" spans="2:12">
      <c r="B203" s="595" t="s">
        <v>929</v>
      </c>
      <c r="C203" s="596">
        <v>2161969.86</v>
      </c>
      <c r="D203" s="596">
        <v>-2161969.86</v>
      </c>
      <c r="E203" s="596">
        <v>0</v>
      </c>
      <c r="F203" s="596">
        <v>0</v>
      </c>
      <c r="G203" s="596">
        <v>0</v>
      </c>
      <c r="H203" s="597"/>
      <c r="I203" s="596">
        <v>0</v>
      </c>
      <c r="J203" s="596">
        <v>0</v>
      </c>
      <c r="K203" s="596">
        <v>0</v>
      </c>
      <c r="L203" s="647"/>
    </row>
    <row r="204" spans="2:12">
      <c r="B204" s="595" t="s">
        <v>922</v>
      </c>
      <c r="C204" s="596">
        <v>177320132.91999999</v>
      </c>
      <c r="D204" s="596">
        <v>157714</v>
      </c>
      <c r="E204" s="596">
        <v>177477846.91999999</v>
      </c>
      <c r="F204" s="596">
        <v>177477846.91999999</v>
      </c>
      <c r="G204" s="596">
        <v>0</v>
      </c>
      <c r="H204" s="597"/>
      <c r="I204" s="596">
        <v>0</v>
      </c>
      <c r="J204" s="596">
        <v>0</v>
      </c>
      <c r="K204" s="596">
        <v>0</v>
      </c>
      <c r="L204" s="647"/>
    </row>
    <row r="205" spans="2:12">
      <c r="B205" s="595" t="s">
        <v>898</v>
      </c>
      <c r="C205" s="596">
        <v>4509221.2700000014</v>
      </c>
      <c r="D205" s="596">
        <v>-778869.47000000067</v>
      </c>
      <c r="E205" s="596">
        <v>3730350.8249287009</v>
      </c>
      <c r="F205" s="596">
        <v>3730350.8249287009</v>
      </c>
      <c r="G205" s="596">
        <v>0</v>
      </c>
      <c r="H205" s="597"/>
      <c r="I205" s="596">
        <v>0</v>
      </c>
      <c r="J205" s="596">
        <v>0</v>
      </c>
      <c r="K205" s="596">
        <v>0</v>
      </c>
      <c r="L205" s="647"/>
    </row>
    <row r="206" spans="2:12">
      <c r="B206" s="595" t="s">
        <v>930</v>
      </c>
      <c r="C206" s="596">
        <v>237700806.57000002</v>
      </c>
      <c r="D206" s="596">
        <v>0</v>
      </c>
      <c r="E206" s="596">
        <v>237700806.56999999</v>
      </c>
      <c r="F206" s="596">
        <v>219604089.44999999</v>
      </c>
      <c r="G206" s="596">
        <v>18096717.119999994</v>
      </c>
      <c r="H206" s="597"/>
      <c r="I206" s="596">
        <v>0</v>
      </c>
      <c r="J206" s="596">
        <v>0</v>
      </c>
      <c r="K206" s="596">
        <v>0</v>
      </c>
      <c r="L206" s="647"/>
    </row>
    <row r="207" spans="2:12" ht="26.4">
      <c r="B207" s="595" t="s">
        <v>931</v>
      </c>
      <c r="C207" s="596">
        <v>261100259.62999976</v>
      </c>
      <c r="D207" s="596">
        <v>-51009295.910000011</v>
      </c>
      <c r="E207" s="596">
        <v>210090963.71999973</v>
      </c>
      <c r="F207" s="596">
        <v>136475729.16999969</v>
      </c>
      <c r="G207" s="596">
        <v>2298064.4041218618</v>
      </c>
      <c r="H207" s="597"/>
      <c r="I207" s="596">
        <v>40872880.354025811</v>
      </c>
      <c r="J207" s="596">
        <v>19912495.840469528</v>
      </c>
      <c r="K207" s="596">
        <v>10531793.951382808</v>
      </c>
      <c r="L207" s="647"/>
    </row>
    <row r="208" spans="2:12" ht="15" thickBot="1">
      <c r="B208" s="616" t="s">
        <v>900</v>
      </c>
      <c r="C208" s="617">
        <v>37585102.929999918</v>
      </c>
      <c r="D208" s="617">
        <v>-37585102.929999918</v>
      </c>
      <c r="E208" s="617">
        <v>0</v>
      </c>
      <c r="F208" s="617">
        <v>0</v>
      </c>
      <c r="G208" s="617">
        <v>0</v>
      </c>
      <c r="H208" s="618"/>
      <c r="I208" s="617">
        <v>0</v>
      </c>
      <c r="J208" s="617">
        <v>0</v>
      </c>
      <c r="K208" s="617">
        <v>0</v>
      </c>
      <c r="L208" s="654"/>
    </row>
    <row r="209" spans="1:12" ht="15" thickBot="1"/>
    <row r="210" spans="1:12" ht="15" thickBot="1">
      <c r="B210" s="655" t="s">
        <v>932</v>
      </c>
      <c r="C210" s="656"/>
      <c r="D210" s="656"/>
      <c r="E210" s="657"/>
      <c r="F210" s="657"/>
      <c r="G210" s="657"/>
      <c r="H210" s="658"/>
      <c r="I210" s="659"/>
      <c r="J210" s="657"/>
      <c r="K210" s="657"/>
      <c r="L210" s="660"/>
    </row>
    <row r="211" spans="1:12">
      <c r="B211" s="623" t="s">
        <v>933</v>
      </c>
      <c r="C211" s="624">
        <v>995909444.44000053</v>
      </c>
      <c r="D211" s="624">
        <v>133605036.65337408</v>
      </c>
      <c r="E211" s="624">
        <v>1129514482.0684454</v>
      </c>
      <c r="F211" s="624">
        <v>1026803289.7427473</v>
      </c>
      <c r="G211" s="624">
        <v>17429826.158084285</v>
      </c>
      <c r="H211" s="624">
        <v>0</v>
      </c>
      <c r="I211" s="624">
        <v>39839475.295974195</v>
      </c>
      <c r="J211" s="624">
        <v>39610084.953022391</v>
      </c>
      <c r="K211" s="624">
        <v>5831805.9186171927</v>
      </c>
      <c r="L211" s="625">
        <v>0</v>
      </c>
    </row>
    <row r="212" spans="1:12">
      <c r="B212" s="595" t="s">
        <v>934</v>
      </c>
      <c r="C212" s="596">
        <v>297107757</v>
      </c>
      <c r="D212" s="596">
        <v>-1247795.003845785</v>
      </c>
      <c r="E212" s="596">
        <v>295859961.99615413</v>
      </c>
      <c r="F212" s="596">
        <v>278372792.0990895</v>
      </c>
      <c r="G212" s="596">
        <v>3715387.5853759241</v>
      </c>
      <c r="H212" s="597"/>
      <c r="I212" s="596">
        <v>3994361.7695585717</v>
      </c>
      <c r="J212" s="596">
        <v>9641275.8962394353</v>
      </c>
      <c r="K212" s="596">
        <v>136144.64589073582</v>
      </c>
      <c r="L212" s="647"/>
    </row>
    <row r="213" spans="1:12" ht="15" thickBot="1">
      <c r="B213" s="626" t="s">
        <v>903</v>
      </c>
      <c r="C213" s="627">
        <v>698801687.44000053</v>
      </c>
      <c r="D213" s="627">
        <v>134852831.65721986</v>
      </c>
      <c r="E213" s="627">
        <v>833654520.07229137</v>
      </c>
      <c r="F213" s="627">
        <v>748430497.6436578</v>
      </c>
      <c r="G213" s="627">
        <v>13714438.572708361</v>
      </c>
      <c r="H213" s="627">
        <v>0</v>
      </c>
      <c r="I213" s="627">
        <v>35845113.526415624</v>
      </c>
      <c r="J213" s="627">
        <v>29968809.056782953</v>
      </c>
      <c r="K213" s="627">
        <v>5695661.2727264566</v>
      </c>
      <c r="L213" s="628">
        <v>0</v>
      </c>
    </row>
    <row r="214" spans="1:12">
      <c r="A214" s="543"/>
      <c r="B214" s="543"/>
      <c r="C214" s="543"/>
      <c r="D214" s="543"/>
      <c r="E214" s="543"/>
      <c r="F214" s="543"/>
      <c r="G214" s="543"/>
      <c r="H214" s="543"/>
      <c r="I214" s="543"/>
      <c r="J214" s="543"/>
      <c r="K214" s="543"/>
      <c r="L214" s="543"/>
    </row>
    <row r="216" spans="1:12" ht="31.8" thickBot="1">
      <c r="B216" s="629" t="s">
        <v>939</v>
      </c>
      <c r="C216" s="630"/>
    </row>
    <row r="217" spans="1:12" ht="21">
      <c r="B217" s="631" t="s">
        <v>936</v>
      </c>
      <c r="C217" s="631"/>
      <c r="D217" s="631"/>
      <c r="E217" s="631"/>
      <c r="F217" s="631"/>
      <c r="G217" s="631"/>
      <c r="H217" s="631"/>
      <c r="I217" s="631"/>
      <c r="J217" s="631"/>
      <c r="K217" s="631"/>
      <c r="L217" s="631"/>
    </row>
    <row r="218" spans="1:12" ht="21">
      <c r="B218" s="632" t="s">
        <v>111</v>
      </c>
      <c r="C218" s="632"/>
      <c r="D218" s="632"/>
      <c r="E218" s="632"/>
      <c r="F218" s="632"/>
      <c r="G218" s="632"/>
      <c r="H218" s="632"/>
      <c r="I218" s="632"/>
      <c r="J218" s="632"/>
      <c r="K218" s="632"/>
      <c r="L218" s="632"/>
    </row>
    <row r="219" spans="1:12" ht="21">
      <c r="B219" s="632" t="s">
        <v>940</v>
      </c>
      <c r="C219" s="632"/>
      <c r="D219" s="632"/>
      <c r="E219" s="632"/>
      <c r="F219" s="632"/>
      <c r="G219" s="632"/>
      <c r="H219" s="632"/>
      <c r="I219" s="632"/>
      <c r="J219" s="632"/>
      <c r="K219" s="632"/>
      <c r="L219" s="632"/>
    </row>
    <row r="220" spans="1:12" ht="21">
      <c r="B220" s="633" t="s">
        <v>938</v>
      </c>
      <c r="C220" s="633"/>
      <c r="D220" s="633"/>
      <c r="E220" s="633"/>
      <c r="F220" s="633"/>
      <c r="G220" s="633"/>
      <c r="H220" s="633"/>
      <c r="I220" s="633"/>
      <c r="J220" s="633"/>
      <c r="K220" s="633"/>
      <c r="L220" s="633"/>
    </row>
    <row r="221" spans="1:12" ht="15" thickBot="1">
      <c r="B221" s="634"/>
      <c r="C221" s="634"/>
      <c r="D221" s="634"/>
      <c r="E221" s="634"/>
      <c r="F221" s="634"/>
      <c r="G221" s="634"/>
      <c r="H221" s="634"/>
      <c r="I221" s="634"/>
      <c r="J221" s="634"/>
      <c r="K221" s="634"/>
      <c r="L221" s="634"/>
    </row>
    <row r="222" spans="1:12" ht="16.2" thickBot="1">
      <c r="B222" s="575" t="s">
        <v>911</v>
      </c>
      <c r="C222" s="576"/>
      <c r="D222" s="576"/>
      <c r="E222" s="576"/>
      <c r="F222" s="576"/>
      <c r="G222" s="576"/>
      <c r="H222" s="576"/>
      <c r="I222" s="576"/>
      <c r="J222" s="576"/>
      <c r="K222" s="576"/>
      <c r="L222" s="577"/>
    </row>
    <row r="223" spans="1:12">
      <c r="B223" s="2120" t="s">
        <v>839</v>
      </c>
      <c r="C223" s="2105" t="s">
        <v>912</v>
      </c>
      <c r="D223" s="2105" t="s">
        <v>841</v>
      </c>
      <c r="E223" s="2108" t="s">
        <v>913</v>
      </c>
      <c r="F223" s="2111" t="s">
        <v>629</v>
      </c>
      <c r="G223" s="2114" t="s">
        <v>628</v>
      </c>
      <c r="H223" s="2115"/>
      <c r="I223" s="2115"/>
      <c r="J223" s="2115"/>
      <c r="K223" s="2115"/>
      <c r="L223" s="2116" t="s">
        <v>914</v>
      </c>
    </row>
    <row r="224" spans="1:12">
      <c r="B224" s="2121"/>
      <c r="C224" s="2106"/>
      <c r="D224" s="2106"/>
      <c r="E224" s="2109"/>
      <c r="F224" s="2112"/>
      <c r="G224" s="2076" t="s">
        <v>915</v>
      </c>
      <c r="H224" s="2077"/>
      <c r="I224" s="2078" t="s">
        <v>637</v>
      </c>
      <c r="J224" s="2079"/>
      <c r="K224" s="2079"/>
      <c r="L224" s="2117"/>
    </row>
    <row r="225" spans="2:12" ht="39.6">
      <c r="B225" s="2121"/>
      <c r="C225" s="2107"/>
      <c r="D225" s="2107"/>
      <c r="E225" s="2110"/>
      <c r="F225" s="2113"/>
      <c r="G225" s="635" t="s">
        <v>636</v>
      </c>
      <c r="H225" s="636" t="s">
        <v>636</v>
      </c>
      <c r="I225" s="637" t="s">
        <v>916</v>
      </c>
      <c r="J225" s="638" t="s">
        <v>917</v>
      </c>
      <c r="K225" s="639" t="s">
        <v>918</v>
      </c>
      <c r="L225" s="2118"/>
    </row>
    <row r="226" spans="2:12" ht="15" thickBot="1">
      <c r="B226" s="2122"/>
      <c r="C226" s="2119" t="s">
        <v>919</v>
      </c>
      <c r="D226" s="2080"/>
      <c r="E226" s="2080"/>
      <c r="F226" s="2080"/>
      <c r="G226" s="2080"/>
      <c r="H226" s="2080"/>
      <c r="I226" s="2080"/>
      <c r="J226" s="2080"/>
      <c r="K226" s="2080"/>
      <c r="L226" s="2081"/>
    </row>
    <row r="227" spans="2:12" ht="15" thickBot="1"/>
    <row r="228" spans="2:12" ht="15" thickBot="1">
      <c r="B228" s="640" t="s">
        <v>920</v>
      </c>
      <c r="C228" s="641"/>
      <c r="D228" s="641"/>
      <c r="E228" s="642"/>
      <c r="F228" s="642"/>
      <c r="G228" s="642"/>
      <c r="H228" s="643"/>
      <c r="I228" s="644"/>
      <c r="J228" s="642"/>
      <c r="K228" s="642"/>
      <c r="L228" s="645"/>
    </row>
    <row r="229" spans="2:12">
      <c r="B229" s="590" t="s">
        <v>848</v>
      </c>
      <c r="C229" s="661">
        <v>1484134033.8800001</v>
      </c>
      <c r="D229" s="662">
        <v>137755366.75000003</v>
      </c>
      <c r="E229" s="662">
        <v>1621889400.6299999</v>
      </c>
      <c r="F229" s="661">
        <v>1484134033.8800001</v>
      </c>
      <c r="G229" s="662">
        <v>40793684.119999997</v>
      </c>
      <c r="H229" s="663"/>
      <c r="I229" s="662">
        <v>22783235.510000002</v>
      </c>
      <c r="J229" s="662">
        <v>63911427.579999998</v>
      </c>
      <c r="K229" s="662">
        <v>10267019.540000001</v>
      </c>
      <c r="L229" s="646"/>
    </row>
    <row r="230" spans="2:12">
      <c r="B230" s="595" t="s">
        <v>889</v>
      </c>
      <c r="C230" s="664">
        <v>0</v>
      </c>
      <c r="D230" s="664"/>
      <c r="E230" s="664">
        <v>0</v>
      </c>
      <c r="F230" s="664">
        <v>0</v>
      </c>
      <c r="G230" s="664">
        <v>0</v>
      </c>
      <c r="H230" s="665"/>
      <c r="I230" s="664">
        <v>0</v>
      </c>
      <c r="J230" s="664">
        <v>0</v>
      </c>
      <c r="K230" s="664">
        <v>0</v>
      </c>
      <c r="L230" s="647"/>
    </row>
    <row r="231" spans="2:12">
      <c r="B231" s="595" t="s">
        <v>921</v>
      </c>
      <c r="C231" s="664">
        <v>65096675.549999997</v>
      </c>
      <c r="D231" s="664">
        <v>19968477.100000001</v>
      </c>
      <c r="E231" s="664">
        <v>85065152.649999991</v>
      </c>
      <c r="F231" s="664">
        <v>3418986.1020670747</v>
      </c>
      <c r="G231" s="664">
        <v>8809797.0779329259</v>
      </c>
      <c r="H231" s="665"/>
      <c r="I231" s="664">
        <v>52997147.789999999</v>
      </c>
      <c r="J231" s="664">
        <v>9308412.1899999995</v>
      </c>
      <c r="K231" s="664">
        <v>10530809.49</v>
      </c>
      <c r="L231" s="647"/>
    </row>
    <row r="232" spans="2:12">
      <c r="B232" s="595" t="s">
        <v>851</v>
      </c>
      <c r="C232" s="664">
        <v>6305896.9900000002</v>
      </c>
      <c r="D232" s="664">
        <v>-6305896.9900000002</v>
      </c>
      <c r="E232" s="664">
        <v>0</v>
      </c>
      <c r="F232" s="664">
        <v>0</v>
      </c>
      <c r="G232" s="664">
        <v>0</v>
      </c>
      <c r="H232" s="665"/>
      <c r="I232" s="664">
        <v>0</v>
      </c>
      <c r="J232" s="664">
        <v>0</v>
      </c>
      <c r="K232" s="664">
        <v>0</v>
      </c>
      <c r="L232" s="647"/>
    </row>
    <row r="233" spans="2:12">
      <c r="B233" s="595" t="s">
        <v>922</v>
      </c>
      <c r="C233" s="664">
        <v>154931400.04999998</v>
      </c>
      <c r="D233" s="664"/>
      <c r="E233" s="664">
        <v>154931400.04999998</v>
      </c>
      <c r="F233" s="664">
        <v>154931400.04999998</v>
      </c>
      <c r="G233" s="664">
        <v>0</v>
      </c>
      <c r="H233" s="665"/>
      <c r="I233" s="664">
        <v>0</v>
      </c>
      <c r="J233" s="664">
        <v>0</v>
      </c>
      <c r="K233" s="664">
        <v>0</v>
      </c>
      <c r="L233" s="647"/>
    </row>
    <row r="234" spans="2:12">
      <c r="B234" s="595" t="s">
        <v>890</v>
      </c>
      <c r="C234" s="664">
        <v>2132536.41</v>
      </c>
      <c r="D234" s="664">
        <v>-2132536.4099999992</v>
      </c>
      <c r="E234" s="664">
        <v>0</v>
      </c>
      <c r="F234" s="664">
        <v>0</v>
      </c>
      <c r="G234" s="664">
        <v>0</v>
      </c>
      <c r="H234" s="665"/>
      <c r="I234" s="664">
        <v>0</v>
      </c>
      <c r="J234" s="664">
        <v>0</v>
      </c>
      <c r="K234" s="664">
        <v>0</v>
      </c>
      <c r="L234" s="647"/>
    </row>
    <row r="235" spans="2:12">
      <c r="B235" s="595" t="s">
        <v>888</v>
      </c>
      <c r="C235" s="666">
        <v>331609884.66999996</v>
      </c>
      <c r="D235" s="664"/>
      <c r="E235" s="664">
        <v>331609884.66999996</v>
      </c>
      <c r="F235" s="666">
        <v>331609884.66999996</v>
      </c>
      <c r="G235" s="664">
        <v>0</v>
      </c>
      <c r="H235" s="665"/>
      <c r="I235" s="664">
        <v>0</v>
      </c>
      <c r="J235" s="664">
        <v>0</v>
      </c>
      <c r="K235" s="664">
        <v>0</v>
      </c>
      <c r="L235" s="647"/>
    </row>
    <row r="236" spans="2:12">
      <c r="B236" s="601" t="s">
        <v>923</v>
      </c>
      <c r="C236" s="667">
        <v>0</v>
      </c>
      <c r="D236" s="667"/>
      <c r="E236" s="667">
        <v>0</v>
      </c>
      <c r="F236" s="667">
        <v>0</v>
      </c>
      <c r="G236" s="667">
        <v>0</v>
      </c>
      <c r="H236" s="668"/>
      <c r="I236" s="667">
        <v>0</v>
      </c>
      <c r="J236" s="667">
        <v>0</v>
      </c>
      <c r="K236" s="667">
        <v>0</v>
      </c>
      <c r="L236" s="649"/>
    </row>
    <row r="237" spans="2:12" ht="15" thickBot="1">
      <c r="B237" s="601" t="s">
        <v>924</v>
      </c>
      <c r="C237" s="667">
        <v>206057415.13999987</v>
      </c>
      <c r="D237" s="667">
        <v>-205676742.16999885</v>
      </c>
      <c r="E237" s="667">
        <v>380672.97</v>
      </c>
      <c r="F237" s="667">
        <v>380672.97</v>
      </c>
      <c r="G237" s="667">
        <v>0</v>
      </c>
      <c r="H237" s="668"/>
      <c r="I237" s="667">
        <v>0</v>
      </c>
      <c r="J237" s="667">
        <v>0</v>
      </c>
      <c r="K237" s="667">
        <v>0</v>
      </c>
      <c r="L237" s="649"/>
    </row>
    <row r="238" spans="2:12" ht="15" thickBot="1">
      <c r="B238" s="605" t="s">
        <v>859</v>
      </c>
      <c r="C238" s="669">
        <v>2250267842.6900001</v>
      </c>
      <c r="D238" s="669">
        <v>-56391331.719998837</v>
      </c>
      <c r="E238" s="669">
        <v>2193876510.9699998</v>
      </c>
      <c r="F238" s="669">
        <v>1974474977.6720669</v>
      </c>
      <c r="G238" s="669">
        <v>49603481.197932921</v>
      </c>
      <c r="H238" s="606">
        <v>0</v>
      </c>
      <c r="I238" s="669">
        <v>75780383.299999997</v>
      </c>
      <c r="J238" s="669">
        <v>73219839.769999996</v>
      </c>
      <c r="K238" s="669">
        <v>20797829.030000001</v>
      </c>
      <c r="L238" s="607">
        <v>0</v>
      </c>
    </row>
    <row r="239" spans="2:12" ht="15" thickBot="1">
      <c r="C239" s="670"/>
      <c r="D239" s="670"/>
      <c r="E239" s="670"/>
      <c r="F239" s="670"/>
      <c r="G239" s="670"/>
      <c r="H239" s="670"/>
      <c r="I239" s="670"/>
      <c r="J239" s="670"/>
      <c r="K239" s="670"/>
      <c r="L239" s="670"/>
    </row>
    <row r="240" spans="2:12" ht="15" thickBot="1">
      <c r="B240" s="640" t="s">
        <v>925</v>
      </c>
      <c r="C240" s="671"/>
      <c r="D240" s="671"/>
      <c r="E240" s="671"/>
      <c r="F240" s="671"/>
      <c r="G240" s="671"/>
      <c r="H240" s="671"/>
      <c r="I240" s="671"/>
      <c r="J240" s="671"/>
      <c r="K240" s="671"/>
      <c r="L240" s="672"/>
    </row>
    <row r="241" spans="2:12">
      <c r="B241" s="590" t="s">
        <v>926</v>
      </c>
      <c r="C241" s="673">
        <v>335766960.35000002</v>
      </c>
      <c r="D241" s="662"/>
      <c r="E241" s="662">
        <v>335766960.35000002</v>
      </c>
      <c r="F241" s="673">
        <v>335766960.35000002</v>
      </c>
      <c r="G241" s="662">
        <v>0</v>
      </c>
      <c r="H241" s="663"/>
      <c r="I241" s="662">
        <v>0</v>
      </c>
      <c r="J241" s="662">
        <v>0</v>
      </c>
      <c r="K241" s="662">
        <v>0</v>
      </c>
      <c r="L241" s="646"/>
    </row>
    <row r="242" spans="2:12">
      <c r="B242" s="611" t="s">
        <v>927</v>
      </c>
      <c r="C242" s="674">
        <v>330407.96999999997</v>
      </c>
      <c r="D242" s="674"/>
      <c r="E242" s="674">
        <v>330407.96999999997</v>
      </c>
      <c r="F242" s="675">
        <v>330407.96999999997</v>
      </c>
      <c r="G242" s="674">
        <v>0</v>
      </c>
      <c r="H242" s="676"/>
      <c r="I242" s="674">
        <v>0</v>
      </c>
      <c r="J242" s="674">
        <v>0</v>
      </c>
      <c r="K242" s="674">
        <v>0</v>
      </c>
      <c r="L242" s="652"/>
    </row>
    <row r="243" spans="2:12">
      <c r="B243" s="595" t="s">
        <v>656</v>
      </c>
      <c r="C243" s="664">
        <v>416606.2</v>
      </c>
      <c r="D243" s="664"/>
      <c r="E243" s="664">
        <v>416606.2</v>
      </c>
      <c r="F243" s="677">
        <v>416606.2</v>
      </c>
      <c r="G243" s="664">
        <v>0</v>
      </c>
      <c r="H243" s="665"/>
      <c r="I243" s="664">
        <v>0</v>
      </c>
      <c r="J243" s="664">
        <v>0</v>
      </c>
      <c r="K243" s="664">
        <v>0</v>
      </c>
      <c r="L243" s="647"/>
    </row>
    <row r="244" spans="2:12">
      <c r="B244" s="595" t="s">
        <v>896</v>
      </c>
      <c r="C244" s="664">
        <v>405987912.76000005</v>
      </c>
      <c r="D244" s="664">
        <v>-214258467.41365817</v>
      </c>
      <c r="E244" s="664">
        <v>191729445.34634188</v>
      </c>
      <c r="F244" s="664">
        <v>161417694.8520883</v>
      </c>
      <c r="G244" s="664">
        <v>9387920.1001665629</v>
      </c>
      <c r="H244" s="665"/>
      <c r="I244" s="664">
        <v>0</v>
      </c>
      <c r="J244" s="664">
        <v>20923830.394087024</v>
      </c>
      <c r="K244" s="664">
        <v>0</v>
      </c>
      <c r="L244" s="647"/>
    </row>
    <row r="245" spans="2:12">
      <c r="B245" s="595" t="s">
        <v>928</v>
      </c>
      <c r="C245" s="664">
        <v>-4223623.8999999994</v>
      </c>
      <c r="D245" s="664">
        <v>4223623.8999999994</v>
      </c>
      <c r="E245" s="664">
        <v>0</v>
      </c>
      <c r="F245" s="664">
        <v>0</v>
      </c>
      <c r="G245" s="664">
        <v>0</v>
      </c>
      <c r="H245" s="665"/>
      <c r="I245" s="664">
        <v>0</v>
      </c>
      <c r="J245" s="664">
        <v>0</v>
      </c>
      <c r="K245" s="664">
        <v>0</v>
      </c>
      <c r="L245" s="647"/>
    </row>
    <row r="246" spans="2:12">
      <c r="B246" s="595" t="s">
        <v>929</v>
      </c>
      <c r="C246" s="664">
        <v>1558355.24</v>
      </c>
      <c r="D246" s="664">
        <v>-1558355.24</v>
      </c>
      <c r="E246" s="664">
        <v>0</v>
      </c>
      <c r="F246" s="664">
        <v>0</v>
      </c>
      <c r="G246" s="664">
        <v>0</v>
      </c>
      <c r="H246" s="665"/>
      <c r="I246" s="664">
        <v>0</v>
      </c>
      <c r="J246" s="664">
        <v>0</v>
      </c>
      <c r="K246" s="664">
        <v>0</v>
      </c>
      <c r="L246" s="647"/>
    </row>
    <row r="247" spans="2:12">
      <c r="B247" s="595" t="s">
        <v>922</v>
      </c>
      <c r="C247" s="664">
        <v>171912607.00999999</v>
      </c>
      <c r="D247" s="664">
        <v>171580</v>
      </c>
      <c r="E247" s="664">
        <v>172084187.00999999</v>
      </c>
      <c r="F247" s="664">
        <v>172084187.00999999</v>
      </c>
      <c r="G247" s="664">
        <v>0</v>
      </c>
      <c r="H247" s="665"/>
      <c r="I247" s="664">
        <v>0</v>
      </c>
      <c r="J247" s="664">
        <v>0</v>
      </c>
      <c r="K247" s="664">
        <v>0</v>
      </c>
      <c r="L247" s="647"/>
    </row>
    <row r="248" spans="2:12">
      <c r="B248" s="595" t="s">
        <v>898</v>
      </c>
      <c r="C248" s="664">
        <v>0</v>
      </c>
      <c r="D248" s="664">
        <v>1569160.9999999925</v>
      </c>
      <c r="E248" s="664">
        <v>1569160.9999999925</v>
      </c>
      <c r="F248" s="664">
        <v>1569160.9999999925</v>
      </c>
      <c r="G248" s="664">
        <v>0</v>
      </c>
      <c r="H248" s="665"/>
      <c r="I248" s="664">
        <v>0</v>
      </c>
      <c r="J248" s="664">
        <v>0</v>
      </c>
      <c r="K248" s="664">
        <v>0</v>
      </c>
      <c r="L248" s="647"/>
    </row>
    <row r="249" spans="2:12">
      <c r="B249" s="595" t="s">
        <v>930</v>
      </c>
      <c r="C249" s="664">
        <v>231398085.38</v>
      </c>
      <c r="D249" s="664">
        <v>0</v>
      </c>
      <c r="E249" s="664">
        <v>231398085.38000003</v>
      </c>
      <c r="F249" s="664">
        <v>212862456.78000003</v>
      </c>
      <c r="G249" s="664">
        <v>18535628.600000001</v>
      </c>
      <c r="H249" s="665"/>
      <c r="I249" s="664">
        <v>0</v>
      </c>
      <c r="J249" s="664">
        <v>0</v>
      </c>
      <c r="K249" s="664">
        <v>0</v>
      </c>
      <c r="L249" s="647"/>
    </row>
    <row r="250" spans="2:12" ht="26.4">
      <c r="B250" s="595" t="s">
        <v>931</v>
      </c>
      <c r="C250" s="664">
        <v>241538966.37000012</v>
      </c>
      <c r="D250" s="664">
        <v>-14960821.960000001</v>
      </c>
      <c r="E250" s="664">
        <v>226578144.41000015</v>
      </c>
      <c r="F250" s="664">
        <v>151188235.34000015</v>
      </c>
      <c r="G250" s="664">
        <v>2728725.6315305773</v>
      </c>
      <c r="H250" s="665"/>
      <c r="I250" s="664">
        <v>42546473.080601901</v>
      </c>
      <c r="J250" s="664">
        <v>19246924.779153101</v>
      </c>
      <c r="K250" s="664">
        <v>10867785.578714412</v>
      </c>
      <c r="L250" s="647"/>
    </row>
    <row r="251" spans="2:12" ht="15" thickBot="1">
      <c r="B251" s="616" t="s">
        <v>900</v>
      </c>
      <c r="C251" s="678">
        <v>17388245.739998899</v>
      </c>
      <c r="D251" s="678">
        <v>-17388245.739998899</v>
      </c>
      <c r="E251" s="678">
        <v>0</v>
      </c>
      <c r="F251" s="678">
        <v>0</v>
      </c>
      <c r="G251" s="678">
        <v>0</v>
      </c>
      <c r="H251" s="679"/>
      <c r="I251" s="678">
        <v>0</v>
      </c>
      <c r="J251" s="678">
        <v>0</v>
      </c>
      <c r="K251" s="678">
        <v>0</v>
      </c>
      <c r="L251" s="654"/>
    </row>
    <row r="252" spans="2:12" ht="15" thickBot="1">
      <c r="C252" s="670"/>
      <c r="D252" s="670"/>
      <c r="E252" s="670"/>
      <c r="F252" s="670"/>
      <c r="G252" s="670"/>
      <c r="H252" s="670"/>
      <c r="I252" s="670"/>
      <c r="J252" s="670"/>
      <c r="K252" s="670"/>
      <c r="L252" s="670"/>
    </row>
    <row r="253" spans="2:12" ht="15" thickBot="1">
      <c r="B253" s="655" t="s">
        <v>932</v>
      </c>
      <c r="C253" s="680"/>
      <c r="D253" s="680"/>
      <c r="E253" s="680"/>
      <c r="F253" s="680"/>
      <c r="G253" s="680"/>
      <c r="H253" s="680"/>
      <c r="I253" s="680"/>
      <c r="J253" s="680"/>
      <c r="K253" s="680"/>
      <c r="L253" s="681"/>
    </row>
    <row r="254" spans="2:12">
      <c r="B254" s="623" t="s">
        <v>933</v>
      </c>
      <c r="C254" s="682">
        <v>848193319.57000089</v>
      </c>
      <c r="D254" s="682">
        <v>185810193.73365825</v>
      </c>
      <c r="E254" s="682">
        <v>1034003513.3036578</v>
      </c>
      <c r="F254" s="682">
        <v>938839268.16997838</v>
      </c>
      <c r="G254" s="682">
        <v>18951206.866235778</v>
      </c>
      <c r="H254" s="624">
        <v>0</v>
      </c>
      <c r="I254" s="682">
        <v>33233910.219398096</v>
      </c>
      <c r="J254" s="682">
        <v>33049084.596759871</v>
      </c>
      <c r="K254" s="682">
        <v>9930043.4512855895</v>
      </c>
      <c r="L254" s="625">
        <v>0</v>
      </c>
    </row>
    <row r="255" spans="2:12">
      <c r="B255" s="595" t="s">
        <v>934</v>
      </c>
      <c r="C255" s="664">
        <v>255122186.59999999</v>
      </c>
      <c r="D255" s="664">
        <v>-684882.8629824454</v>
      </c>
      <c r="E255" s="664">
        <v>254437303.7370176</v>
      </c>
      <c r="F255" s="664">
        <v>238710822.60151204</v>
      </c>
      <c r="G255" s="664">
        <v>3188445.3440187732</v>
      </c>
      <c r="H255" s="665"/>
      <c r="I255" s="664">
        <v>4599899.961282027</v>
      </c>
      <c r="J255" s="664">
        <v>7813354.0184493251</v>
      </c>
      <c r="K255" s="664">
        <v>124781.81175542292</v>
      </c>
      <c r="L255" s="647"/>
    </row>
    <row r="256" spans="2:12" ht="15" thickBot="1">
      <c r="B256" s="626" t="s">
        <v>903</v>
      </c>
      <c r="C256" s="683">
        <v>593071132.97000086</v>
      </c>
      <c r="D256" s="683">
        <v>186495076.59664071</v>
      </c>
      <c r="E256" s="683">
        <v>779566209.56664014</v>
      </c>
      <c r="F256" s="683">
        <v>700128445.56846631</v>
      </c>
      <c r="G256" s="683">
        <v>15762761.522217005</v>
      </c>
      <c r="H256" s="627">
        <v>0</v>
      </c>
      <c r="I256" s="683">
        <v>28634010.25811607</v>
      </c>
      <c r="J256" s="683">
        <v>25235730.578310546</v>
      </c>
      <c r="K256" s="683">
        <v>9805261.639530167</v>
      </c>
      <c r="L256" s="628">
        <v>0</v>
      </c>
    </row>
    <row r="257" spans="1:12">
      <c r="A257" s="543"/>
      <c r="B257" s="543"/>
      <c r="C257" s="543"/>
      <c r="D257" s="543"/>
      <c r="E257" s="543"/>
      <c r="F257" s="543"/>
      <c r="G257" s="543"/>
      <c r="H257" s="543"/>
      <c r="I257" s="543"/>
      <c r="J257" s="543"/>
      <c r="K257" s="543"/>
      <c r="L257" s="543"/>
    </row>
    <row r="259" spans="1:12" ht="31.8" thickBot="1">
      <c r="B259" s="629" t="s">
        <v>941</v>
      </c>
      <c r="C259" s="630"/>
    </row>
    <row r="260" spans="1:12" ht="21">
      <c r="B260" s="631" t="s">
        <v>942</v>
      </c>
      <c r="C260" s="631"/>
      <c r="D260" s="631"/>
      <c r="E260" s="631"/>
      <c r="F260" s="631"/>
      <c r="G260" s="631"/>
      <c r="H260" s="631"/>
      <c r="I260" s="631"/>
      <c r="J260" s="631"/>
      <c r="K260" s="631"/>
      <c r="L260" s="631"/>
    </row>
    <row r="261" spans="1:12" ht="21">
      <c r="B261" s="632" t="s">
        <v>111</v>
      </c>
      <c r="C261" s="632"/>
      <c r="D261" s="632"/>
      <c r="E261" s="632"/>
      <c r="F261" s="632"/>
      <c r="G261" s="632"/>
      <c r="H261" s="632"/>
      <c r="I261" s="632"/>
      <c r="J261" s="632"/>
      <c r="K261" s="632"/>
      <c r="L261" s="632"/>
    </row>
    <row r="262" spans="1:12" ht="21">
      <c r="B262" s="632" t="s">
        <v>943</v>
      </c>
      <c r="C262" s="632"/>
      <c r="D262" s="632"/>
      <c r="E262" s="632"/>
      <c r="F262" s="632"/>
      <c r="G262" s="632"/>
      <c r="H262" s="632"/>
      <c r="I262" s="632"/>
      <c r="J262" s="632"/>
      <c r="K262" s="632"/>
      <c r="L262" s="632"/>
    </row>
    <row r="263" spans="1:12" ht="21">
      <c r="B263" s="633" t="s">
        <v>938</v>
      </c>
      <c r="C263" s="633"/>
      <c r="D263" s="633"/>
      <c r="E263" s="633"/>
      <c r="F263" s="633"/>
      <c r="G263" s="633"/>
      <c r="H263" s="633"/>
      <c r="I263" s="633"/>
      <c r="J263" s="633"/>
      <c r="K263" s="633"/>
      <c r="L263" s="633"/>
    </row>
    <row r="264" spans="1:12" ht="15" thickBot="1">
      <c r="B264" s="634"/>
      <c r="C264" s="634"/>
      <c r="D264" s="634"/>
      <c r="E264" s="634"/>
      <c r="F264" s="634"/>
      <c r="G264" s="634"/>
      <c r="H264" s="634"/>
      <c r="I264" s="634"/>
      <c r="J264" s="634"/>
      <c r="K264" s="634"/>
      <c r="L264" s="634"/>
    </row>
    <row r="265" spans="1:12" ht="16.2" thickBot="1">
      <c r="B265" s="575" t="s">
        <v>911</v>
      </c>
      <c r="C265" s="576"/>
      <c r="D265" s="576"/>
      <c r="E265" s="576"/>
      <c r="F265" s="576"/>
      <c r="G265" s="576"/>
      <c r="H265" s="576"/>
      <c r="I265" s="576"/>
      <c r="J265" s="576"/>
      <c r="K265" s="576"/>
      <c r="L265" s="577"/>
    </row>
    <row r="266" spans="1:12" ht="14.4" customHeight="1">
      <c r="B266" s="684"/>
      <c r="C266" s="2102" t="s">
        <v>912</v>
      </c>
      <c r="D266" s="2105" t="s">
        <v>841</v>
      </c>
      <c r="E266" s="2108" t="s">
        <v>913</v>
      </c>
      <c r="F266" s="2111" t="s">
        <v>629</v>
      </c>
      <c r="G266" s="2114" t="s">
        <v>628</v>
      </c>
      <c r="H266" s="2115"/>
      <c r="I266" s="2115"/>
      <c r="J266" s="2115"/>
      <c r="K266" s="2115"/>
      <c r="L266" s="2116" t="s">
        <v>914</v>
      </c>
    </row>
    <row r="267" spans="1:12" ht="14.4" customHeight="1">
      <c r="B267" s="685"/>
      <c r="C267" s="2103"/>
      <c r="D267" s="2106"/>
      <c r="E267" s="2109"/>
      <c r="F267" s="2112"/>
      <c r="G267" s="2076" t="s">
        <v>915</v>
      </c>
      <c r="H267" s="2077"/>
      <c r="I267" s="2078" t="s">
        <v>637</v>
      </c>
      <c r="J267" s="2079"/>
      <c r="K267" s="2079"/>
      <c r="L267" s="2117"/>
    </row>
    <row r="268" spans="1:12" ht="39.6">
      <c r="B268" s="685"/>
      <c r="C268" s="2104"/>
      <c r="D268" s="2107"/>
      <c r="E268" s="2110"/>
      <c r="F268" s="2113"/>
      <c r="G268" s="635" t="s">
        <v>636</v>
      </c>
      <c r="H268" s="635" t="s">
        <v>636</v>
      </c>
      <c r="I268" s="637" t="s">
        <v>916</v>
      </c>
      <c r="J268" s="638" t="s">
        <v>917</v>
      </c>
      <c r="K268" s="639" t="s">
        <v>918</v>
      </c>
      <c r="L268" s="2118"/>
    </row>
    <row r="269" spans="1:12" ht="15" thickBot="1">
      <c r="B269" s="686"/>
      <c r="C269" s="2080" t="s">
        <v>919</v>
      </c>
      <c r="D269" s="2080"/>
      <c r="E269" s="2080"/>
      <c r="F269" s="2080"/>
      <c r="G269" s="2080"/>
      <c r="H269" s="2080"/>
      <c r="I269" s="2080"/>
      <c r="J269" s="2080"/>
      <c r="K269" s="2080"/>
      <c r="L269" s="2081"/>
    </row>
    <row r="270" spans="1:12" ht="15" thickBot="1">
      <c r="B270" s="655" t="s">
        <v>920</v>
      </c>
      <c r="C270" s="656"/>
      <c r="D270" s="656"/>
      <c r="E270" s="657"/>
      <c r="F270" s="657"/>
      <c r="G270" s="657"/>
      <c r="H270" s="658"/>
      <c r="I270" s="659"/>
      <c r="J270" s="657"/>
      <c r="K270" s="657"/>
      <c r="L270" s="660"/>
    </row>
    <row r="271" spans="1:12">
      <c r="B271" s="590" t="s">
        <v>848</v>
      </c>
      <c r="C271" s="687">
        <v>1385341105.9300001</v>
      </c>
      <c r="D271" s="688">
        <v>149070676.58000001</v>
      </c>
      <c r="E271" s="688">
        <v>1534411782.51</v>
      </c>
      <c r="F271" s="687">
        <v>1385341105.9300001</v>
      </c>
      <c r="G271" s="689">
        <v>42318282.630000003</v>
      </c>
      <c r="H271" s="689">
        <v>0</v>
      </c>
      <c r="I271" s="688">
        <v>31425298.100000001</v>
      </c>
      <c r="J271" s="688">
        <v>62513628.649999999</v>
      </c>
      <c r="K271" s="688">
        <v>12813467.199999999</v>
      </c>
      <c r="L271" s="690"/>
    </row>
    <row r="272" spans="1:12">
      <c r="B272" s="595" t="s">
        <v>889</v>
      </c>
      <c r="C272" s="691">
        <v>0</v>
      </c>
      <c r="D272" s="691">
        <v>0</v>
      </c>
      <c r="E272" s="691">
        <v>0</v>
      </c>
      <c r="F272" s="691">
        <v>0</v>
      </c>
      <c r="G272" s="692">
        <v>0</v>
      </c>
      <c r="H272" s="692">
        <v>0</v>
      </c>
      <c r="I272" s="691">
        <v>0</v>
      </c>
      <c r="J272" s="691">
        <v>0</v>
      </c>
      <c r="K272" s="691">
        <v>0</v>
      </c>
      <c r="L272" s="693"/>
    </row>
    <row r="273" spans="2:12">
      <c r="B273" s="595" t="s">
        <v>921</v>
      </c>
      <c r="C273" s="691">
        <v>58492459.469999999</v>
      </c>
      <c r="D273" s="691">
        <v>8628541.0800000001</v>
      </c>
      <c r="E273" s="691">
        <v>67121000.549999997</v>
      </c>
      <c r="F273" s="691">
        <v>2577938.7000000002</v>
      </c>
      <c r="G273" s="692">
        <v>9797706.9299999997</v>
      </c>
      <c r="H273" s="692">
        <v>0</v>
      </c>
      <c r="I273" s="691">
        <v>46247750.840000004</v>
      </c>
      <c r="J273" s="691">
        <v>-312.68</v>
      </c>
      <c r="K273" s="691">
        <v>8497916.7599999998</v>
      </c>
      <c r="L273" s="693"/>
    </row>
    <row r="274" spans="2:12">
      <c r="B274" s="595" t="s">
        <v>851</v>
      </c>
      <c r="C274" s="691">
        <v>906537.41</v>
      </c>
      <c r="D274" s="691">
        <v>-906537.41</v>
      </c>
      <c r="E274" s="691">
        <v>0</v>
      </c>
      <c r="F274" s="691">
        <v>0</v>
      </c>
      <c r="G274" s="692">
        <v>0</v>
      </c>
      <c r="H274" s="692">
        <v>0</v>
      </c>
      <c r="I274" s="691">
        <v>0</v>
      </c>
      <c r="J274" s="691">
        <v>0</v>
      </c>
      <c r="K274" s="691">
        <v>0</v>
      </c>
      <c r="L274" s="693"/>
    </row>
    <row r="275" spans="2:12">
      <c r="B275" s="595" t="s">
        <v>922</v>
      </c>
      <c r="C275" s="691">
        <v>152617797.22999999</v>
      </c>
      <c r="D275" s="691">
        <v>0</v>
      </c>
      <c r="E275" s="691">
        <v>152617797.22999999</v>
      </c>
      <c r="F275" s="691">
        <v>152617797.22999999</v>
      </c>
      <c r="G275" s="692">
        <v>0</v>
      </c>
      <c r="H275" s="692">
        <v>0</v>
      </c>
      <c r="I275" s="691">
        <v>0</v>
      </c>
      <c r="J275" s="691">
        <v>0</v>
      </c>
      <c r="K275" s="691">
        <v>0</v>
      </c>
      <c r="L275" s="693"/>
    </row>
    <row r="276" spans="2:12">
      <c r="B276" s="595" t="s">
        <v>890</v>
      </c>
      <c r="C276" s="691">
        <v>2228844.2799999998</v>
      </c>
      <c r="D276" s="691">
        <v>-2228844.2799999998</v>
      </c>
      <c r="E276" s="691">
        <v>0</v>
      </c>
      <c r="F276" s="691">
        <v>0</v>
      </c>
      <c r="G276" s="692">
        <v>0</v>
      </c>
      <c r="H276" s="692">
        <v>0</v>
      </c>
      <c r="I276" s="691">
        <v>0</v>
      </c>
      <c r="J276" s="691">
        <v>0</v>
      </c>
      <c r="K276" s="691">
        <v>0</v>
      </c>
      <c r="L276" s="693"/>
    </row>
    <row r="277" spans="2:12">
      <c r="B277" s="595" t="s">
        <v>888</v>
      </c>
      <c r="C277" s="694">
        <v>309757115.44</v>
      </c>
      <c r="D277" s="691">
        <v>0</v>
      </c>
      <c r="E277" s="691">
        <v>309757115.44</v>
      </c>
      <c r="F277" s="694">
        <v>309757115.44</v>
      </c>
      <c r="G277" s="692">
        <v>0</v>
      </c>
      <c r="H277" s="692">
        <v>0</v>
      </c>
      <c r="I277" s="691">
        <v>0</v>
      </c>
      <c r="J277" s="691">
        <v>0</v>
      </c>
      <c r="K277" s="691">
        <v>0</v>
      </c>
      <c r="L277" s="693"/>
    </row>
    <row r="278" spans="2:12">
      <c r="B278" s="601" t="s">
        <v>923</v>
      </c>
      <c r="C278" s="695">
        <v>0</v>
      </c>
      <c r="D278" s="695">
        <v>0</v>
      </c>
      <c r="E278" s="695">
        <v>0</v>
      </c>
      <c r="F278" s="695">
        <v>0</v>
      </c>
      <c r="G278" s="696">
        <v>0</v>
      </c>
      <c r="H278" s="696">
        <v>0</v>
      </c>
      <c r="I278" s="695">
        <v>0</v>
      </c>
      <c r="J278" s="695">
        <v>0</v>
      </c>
      <c r="K278" s="695">
        <v>0</v>
      </c>
      <c r="L278" s="697"/>
    </row>
    <row r="279" spans="2:12" ht="15" thickBot="1">
      <c r="B279" s="601" t="s">
        <v>924</v>
      </c>
      <c r="C279" s="695">
        <v>181999264.09999999</v>
      </c>
      <c r="D279" s="695">
        <v>-181226838.12</v>
      </c>
      <c r="E279" s="695">
        <v>772425.98</v>
      </c>
      <c r="F279" s="695">
        <v>772425.98</v>
      </c>
      <c r="G279" s="696">
        <v>0</v>
      </c>
      <c r="H279" s="696">
        <v>0</v>
      </c>
      <c r="I279" s="695">
        <v>0</v>
      </c>
      <c r="J279" s="695">
        <v>0</v>
      </c>
      <c r="K279" s="695">
        <v>0</v>
      </c>
      <c r="L279" s="697"/>
    </row>
    <row r="280" spans="2:12" ht="15" thickBot="1">
      <c r="B280" s="605" t="s">
        <v>859</v>
      </c>
      <c r="C280" s="698">
        <v>2091343123.8600001</v>
      </c>
      <c r="D280" s="698">
        <v>-26663002.149999976</v>
      </c>
      <c r="E280" s="698">
        <v>2064680121.71</v>
      </c>
      <c r="F280" s="698">
        <v>1851066383.2800002</v>
      </c>
      <c r="G280" s="698">
        <v>52115989.560000002</v>
      </c>
      <c r="H280" s="698">
        <v>0</v>
      </c>
      <c r="I280" s="698">
        <v>77673048.939999998</v>
      </c>
      <c r="J280" s="698">
        <v>62513315.969999999</v>
      </c>
      <c r="K280" s="698">
        <v>21311383.960000001</v>
      </c>
      <c r="L280" s="699">
        <v>0</v>
      </c>
    </row>
    <row r="281" spans="2:12" ht="15" thickBot="1"/>
    <row r="282" spans="2:12" ht="15" thickBot="1">
      <c r="B282" s="655" t="s">
        <v>925</v>
      </c>
      <c r="C282" s="656"/>
      <c r="D282" s="656"/>
      <c r="E282" s="657"/>
      <c r="F282" s="657"/>
      <c r="G282" s="657"/>
      <c r="H282" s="658"/>
      <c r="I282" s="659"/>
      <c r="J282" s="657"/>
      <c r="K282" s="657"/>
      <c r="L282" s="660"/>
    </row>
    <row r="283" spans="2:12">
      <c r="B283" s="590" t="s">
        <v>926</v>
      </c>
      <c r="C283" s="700">
        <v>318634917.67000002</v>
      </c>
      <c r="D283" s="688">
        <v>0</v>
      </c>
      <c r="E283" s="688">
        <v>318634917.67000002</v>
      </c>
      <c r="F283" s="700">
        <v>318634917.67000002</v>
      </c>
      <c r="G283" s="689">
        <v>0</v>
      </c>
      <c r="H283" s="689">
        <v>0</v>
      </c>
      <c r="I283" s="688">
        <v>0</v>
      </c>
      <c r="J283" s="688">
        <v>0</v>
      </c>
      <c r="K283" s="688">
        <v>0</v>
      </c>
      <c r="L283" s="690"/>
    </row>
    <row r="284" spans="2:12">
      <c r="B284" s="611" t="s">
        <v>927</v>
      </c>
      <c r="C284" s="701">
        <v>442601.39</v>
      </c>
      <c r="D284" s="701">
        <v>0</v>
      </c>
      <c r="E284" s="701">
        <v>442601.39</v>
      </c>
      <c r="F284" s="702">
        <v>442601.39</v>
      </c>
      <c r="G284" s="703">
        <v>0</v>
      </c>
      <c r="H284" s="703">
        <v>0</v>
      </c>
      <c r="I284" s="701">
        <v>0</v>
      </c>
      <c r="J284" s="701">
        <v>0</v>
      </c>
      <c r="K284" s="701">
        <v>0</v>
      </c>
      <c r="L284" s="704"/>
    </row>
    <row r="285" spans="2:12">
      <c r="B285" s="595" t="s">
        <v>656</v>
      </c>
      <c r="C285" s="691">
        <v>312915.02</v>
      </c>
      <c r="D285" s="691">
        <v>0</v>
      </c>
      <c r="E285" s="691">
        <v>312915.02</v>
      </c>
      <c r="F285" s="705">
        <v>312915.02</v>
      </c>
      <c r="G285" s="692">
        <v>0</v>
      </c>
      <c r="H285" s="692">
        <v>0</v>
      </c>
      <c r="I285" s="691">
        <v>0</v>
      </c>
      <c r="J285" s="691">
        <v>0</v>
      </c>
      <c r="K285" s="691">
        <v>0</v>
      </c>
      <c r="L285" s="693"/>
    </row>
    <row r="286" spans="2:12">
      <c r="B286" s="595" t="s">
        <v>896</v>
      </c>
      <c r="C286" s="691">
        <v>420766529.07999998</v>
      </c>
      <c r="D286" s="691">
        <v>-202021423.84999999</v>
      </c>
      <c r="E286" s="691">
        <v>218745105.22999999</v>
      </c>
      <c r="F286" s="691">
        <v>185965123.56999999</v>
      </c>
      <c r="G286" s="692">
        <v>10469034.77</v>
      </c>
      <c r="H286" s="692">
        <v>0</v>
      </c>
      <c r="I286" s="691">
        <v>0</v>
      </c>
      <c r="J286" s="691">
        <v>22310946.890000001</v>
      </c>
      <c r="K286" s="691">
        <v>0</v>
      </c>
      <c r="L286" s="693"/>
    </row>
    <row r="287" spans="2:12">
      <c r="B287" s="595" t="s">
        <v>928</v>
      </c>
      <c r="C287" s="691">
        <v>2080667.03</v>
      </c>
      <c r="D287" s="691">
        <v>-2080667.03</v>
      </c>
      <c r="E287" s="691">
        <v>0</v>
      </c>
      <c r="F287" s="691">
        <v>0</v>
      </c>
      <c r="G287" s="692">
        <v>0</v>
      </c>
      <c r="H287" s="692">
        <v>0</v>
      </c>
      <c r="I287" s="691">
        <v>0</v>
      </c>
      <c r="J287" s="691">
        <v>0</v>
      </c>
      <c r="K287" s="691">
        <v>0</v>
      </c>
      <c r="L287" s="693"/>
    </row>
    <row r="288" spans="2:12">
      <c r="B288" s="595" t="s">
        <v>929</v>
      </c>
      <c r="C288" s="691">
        <v>1118729.44</v>
      </c>
      <c r="D288" s="691">
        <v>-1118729.44</v>
      </c>
      <c r="E288" s="691">
        <v>0</v>
      </c>
      <c r="F288" s="691">
        <v>0</v>
      </c>
      <c r="G288" s="692">
        <v>0</v>
      </c>
      <c r="H288" s="692">
        <v>0</v>
      </c>
      <c r="I288" s="691">
        <v>0</v>
      </c>
      <c r="J288" s="691">
        <v>0</v>
      </c>
      <c r="K288" s="691">
        <v>0</v>
      </c>
      <c r="L288" s="693"/>
    </row>
    <row r="289" spans="1:12">
      <c r="B289" s="595" t="s">
        <v>922</v>
      </c>
      <c r="C289" s="691">
        <v>160757578.41</v>
      </c>
      <c r="D289" s="691">
        <v>206211.85</v>
      </c>
      <c r="E289" s="691">
        <v>160963790.25999999</v>
      </c>
      <c r="F289" s="691">
        <v>160963790.25999999</v>
      </c>
      <c r="G289" s="692">
        <v>0</v>
      </c>
      <c r="H289" s="692">
        <v>0</v>
      </c>
      <c r="I289" s="691">
        <v>0</v>
      </c>
      <c r="J289" s="691">
        <v>0</v>
      </c>
      <c r="K289" s="691">
        <v>0</v>
      </c>
      <c r="L289" s="693"/>
    </row>
    <row r="290" spans="1:12">
      <c r="B290" s="595" t="s">
        <v>898</v>
      </c>
      <c r="C290" s="691">
        <v>0</v>
      </c>
      <c r="D290" s="691">
        <v>2062971.26</v>
      </c>
      <c r="E290" s="691">
        <v>2062971.26</v>
      </c>
      <c r="F290" s="691">
        <v>2062971.26</v>
      </c>
      <c r="G290" s="692">
        <v>0</v>
      </c>
      <c r="H290" s="692">
        <v>0</v>
      </c>
      <c r="I290" s="691">
        <v>0</v>
      </c>
      <c r="J290" s="691">
        <v>0</v>
      </c>
      <c r="K290" s="691">
        <v>0</v>
      </c>
      <c r="L290" s="693"/>
    </row>
    <row r="291" spans="1:12">
      <c r="B291" s="595" t="s">
        <v>930</v>
      </c>
      <c r="C291" s="691">
        <v>229848715.66</v>
      </c>
      <c r="D291" s="691">
        <v>0</v>
      </c>
      <c r="E291" s="691">
        <v>229848715.66</v>
      </c>
      <c r="F291" s="691">
        <v>211296502.47999999</v>
      </c>
      <c r="G291" s="692">
        <v>18552213.18</v>
      </c>
      <c r="H291" s="692">
        <v>0</v>
      </c>
      <c r="I291" s="691">
        <v>0</v>
      </c>
      <c r="J291" s="691">
        <v>0</v>
      </c>
      <c r="K291" s="691">
        <v>0</v>
      </c>
      <c r="L291" s="693"/>
    </row>
    <row r="292" spans="1:12" ht="26.4">
      <c r="B292" s="595" t="s">
        <v>931</v>
      </c>
      <c r="C292" s="691">
        <v>253505675.99000001</v>
      </c>
      <c r="D292" s="691">
        <v>-20449807.93</v>
      </c>
      <c r="E292" s="691">
        <v>233055868.06</v>
      </c>
      <c r="F292" s="691">
        <v>139366576.77000001</v>
      </c>
      <c r="G292" s="692">
        <v>5940672.7000000002</v>
      </c>
      <c r="H292" s="692">
        <v>0</v>
      </c>
      <c r="I292" s="691">
        <v>51099070.950000003</v>
      </c>
      <c r="J292" s="691">
        <v>20801092.18</v>
      </c>
      <c r="K292" s="691">
        <v>15848455.460000001</v>
      </c>
      <c r="L292" s="693"/>
    </row>
    <row r="293" spans="1:12" ht="15" thickBot="1">
      <c r="B293" s="616" t="s">
        <v>900</v>
      </c>
      <c r="C293" s="706">
        <v>579642.4</v>
      </c>
      <c r="D293" s="706">
        <v>-579642.4</v>
      </c>
      <c r="E293" s="706">
        <v>0</v>
      </c>
      <c r="F293" s="706">
        <v>0</v>
      </c>
      <c r="G293" s="707">
        <v>0</v>
      </c>
      <c r="H293" s="707">
        <v>0</v>
      </c>
      <c r="I293" s="706">
        <v>0</v>
      </c>
      <c r="J293" s="706">
        <v>0</v>
      </c>
      <c r="K293" s="706">
        <v>0</v>
      </c>
      <c r="L293" s="708"/>
    </row>
    <row r="294" spans="1:12" ht="15" thickBot="1">
      <c r="B294" s="605" t="s">
        <v>944</v>
      </c>
      <c r="C294" s="698">
        <v>1388047972.0900002</v>
      </c>
      <c r="D294" s="698">
        <v>-223981087.54000002</v>
      </c>
      <c r="E294" s="698">
        <v>1164066884.55</v>
      </c>
      <c r="F294" s="698">
        <v>1019045398.42</v>
      </c>
      <c r="G294" s="698">
        <v>34961920.649999999</v>
      </c>
      <c r="H294" s="698">
        <v>0</v>
      </c>
      <c r="I294" s="698">
        <v>51099070.950000003</v>
      </c>
      <c r="J294" s="698">
        <v>43112039.07</v>
      </c>
      <c r="K294" s="698">
        <v>15848455.460000001</v>
      </c>
      <c r="L294" s="698">
        <v>0</v>
      </c>
    </row>
    <row r="295" spans="1:12" ht="15" thickBot="1"/>
    <row r="296" spans="1:12" ht="15" thickBot="1">
      <c r="B296" s="655" t="s">
        <v>932</v>
      </c>
      <c r="C296" s="656"/>
      <c r="D296" s="656"/>
      <c r="E296" s="657"/>
      <c r="F296" s="657"/>
      <c r="G296" s="657"/>
      <c r="H296" s="658"/>
      <c r="I296" s="659"/>
      <c r="J296" s="657"/>
      <c r="K296" s="657"/>
      <c r="L296" s="660"/>
    </row>
    <row r="297" spans="1:12">
      <c r="B297" s="623" t="s">
        <v>933</v>
      </c>
      <c r="C297" s="709">
        <v>703295151.76999998</v>
      </c>
      <c r="D297" s="709">
        <v>197318085.39000005</v>
      </c>
      <c r="E297" s="709">
        <v>900613237.16000009</v>
      </c>
      <c r="F297" s="709">
        <v>832020984.86000025</v>
      </c>
      <c r="G297" s="709">
        <v>17154068.910000004</v>
      </c>
      <c r="H297" s="709">
        <v>0</v>
      </c>
      <c r="I297" s="709">
        <v>26573977.989999995</v>
      </c>
      <c r="J297" s="709">
        <v>19401276.899999999</v>
      </c>
      <c r="K297" s="709">
        <v>5462928.5</v>
      </c>
      <c r="L297" s="710">
        <v>0</v>
      </c>
    </row>
    <row r="298" spans="1:12">
      <c r="B298" s="595" t="s">
        <v>934</v>
      </c>
      <c r="C298" s="691">
        <v>210823794.13</v>
      </c>
      <c r="D298" s="691">
        <v>-548648.31000000006</v>
      </c>
      <c r="E298" s="691">
        <v>210275145.81999999</v>
      </c>
      <c r="F298" s="691">
        <v>196937973.30000001</v>
      </c>
      <c r="G298" s="692">
        <v>2711123.27</v>
      </c>
      <c r="H298" s="692">
        <v>0</v>
      </c>
      <c r="I298" s="691">
        <v>4571040.74</v>
      </c>
      <c r="J298" s="691">
        <v>5922789.2300000004</v>
      </c>
      <c r="K298" s="691">
        <v>132219.26999999999</v>
      </c>
      <c r="L298" s="693"/>
    </row>
    <row r="299" spans="1:12" ht="15" thickBot="1">
      <c r="B299" s="626" t="s">
        <v>903</v>
      </c>
      <c r="C299" s="711">
        <v>492471357.63999999</v>
      </c>
      <c r="D299" s="711">
        <v>197866733.70000005</v>
      </c>
      <c r="E299" s="711">
        <v>690338091.34000015</v>
      </c>
      <c r="F299" s="711">
        <v>635083011.56000018</v>
      </c>
      <c r="G299" s="711">
        <v>14442945.640000004</v>
      </c>
      <c r="H299" s="711">
        <v>0</v>
      </c>
      <c r="I299" s="711">
        <v>22002937.249999993</v>
      </c>
      <c r="J299" s="711">
        <v>13478487.669999998</v>
      </c>
      <c r="K299" s="711">
        <v>5330709.2300000004</v>
      </c>
      <c r="L299" s="712">
        <v>0</v>
      </c>
    </row>
    <row r="300" spans="1:12">
      <c r="A300" s="543"/>
      <c r="B300" s="543"/>
      <c r="C300" s="543"/>
      <c r="D300" s="543"/>
      <c r="E300" s="543"/>
      <c r="F300" s="543"/>
      <c r="G300" s="543"/>
      <c r="H300" s="543"/>
      <c r="I300" s="543"/>
      <c r="J300" s="543"/>
      <c r="K300" s="543"/>
      <c r="L300" s="543"/>
    </row>
    <row r="301" spans="1:12" ht="21" customHeight="1">
      <c r="C301" s="713"/>
    </row>
    <row r="302" spans="1:12" ht="31.2">
      <c r="B302" s="629" t="s">
        <v>945</v>
      </c>
      <c r="C302" s="713"/>
    </row>
    <row r="303" spans="1:12" ht="21">
      <c r="B303" s="714" t="s">
        <v>942</v>
      </c>
      <c r="C303" s="714"/>
      <c r="D303" s="714"/>
      <c r="E303" s="714"/>
      <c r="F303" s="714"/>
      <c r="G303" s="714"/>
      <c r="H303" s="714"/>
      <c r="I303" s="714"/>
      <c r="J303" s="714"/>
      <c r="K303" s="714"/>
      <c r="L303" s="714"/>
    </row>
    <row r="304" spans="1:12" ht="21">
      <c r="B304" s="714" t="s">
        <v>111</v>
      </c>
      <c r="C304" s="714"/>
      <c r="D304" s="714"/>
      <c r="E304" s="714"/>
      <c r="F304" s="714"/>
      <c r="G304" s="714"/>
      <c r="H304" s="714"/>
      <c r="I304" s="714"/>
      <c r="J304" s="714"/>
      <c r="K304" s="714"/>
      <c r="L304" s="714"/>
    </row>
    <row r="305" spans="2:12" ht="21">
      <c r="B305" s="714" t="s">
        <v>946</v>
      </c>
      <c r="C305" s="714"/>
      <c r="D305" s="714"/>
      <c r="E305" s="714"/>
      <c r="F305" s="714"/>
      <c r="G305" s="714"/>
      <c r="H305" s="714"/>
      <c r="I305" s="714"/>
      <c r="J305" s="714"/>
      <c r="K305" s="714"/>
      <c r="L305" s="714"/>
    </row>
    <row r="306" spans="2:12" ht="21">
      <c r="B306" s="715" t="s">
        <v>938</v>
      </c>
      <c r="C306" s="715"/>
      <c r="D306" s="715"/>
      <c r="E306" s="715"/>
      <c r="F306" s="715"/>
      <c r="G306" s="715"/>
      <c r="H306" s="715"/>
      <c r="I306" s="715"/>
      <c r="J306" s="715"/>
      <c r="K306" s="715"/>
      <c r="L306" s="715"/>
    </row>
    <row r="307" spans="2:12" ht="15" thickBot="1">
      <c r="B307" s="716"/>
      <c r="C307" s="716"/>
      <c r="D307" s="716"/>
      <c r="E307" s="716"/>
      <c r="F307" s="716"/>
      <c r="G307" s="716"/>
      <c r="H307" s="716"/>
      <c r="I307" s="716"/>
      <c r="J307" s="716"/>
      <c r="K307" s="716"/>
      <c r="L307" s="716"/>
    </row>
    <row r="308" spans="2:12" ht="16.2" thickBot="1">
      <c r="B308" s="717" t="s">
        <v>911</v>
      </c>
      <c r="C308" s="718"/>
      <c r="D308" s="718"/>
      <c r="E308" s="718"/>
      <c r="F308" s="718"/>
      <c r="G308" s="717"/>
      <c r="H308" s="717"/>
      <c r="I308" s="717"/>
      <c r="J308" s="717"/>
      <c r="K308" s="717"/>
      <c r="L308" s="717"/>
    </row>
    <row r="309" spans="2:12">
      <c r="B309" s="719"/>
      <c r="C309" s="2082" t="s">
        <v>912</v>
      </c>
      <c r="D309" s="2085" t="s">
        <v>841</v>
      </c>
      <c r="E309" s="2088" t="s">
        <v>913</v>
      </c>
      <c r="F309" s="2091" t="s">
        <v>629</v>
      </c>
      <c r="G309" s="2094" t="s">
        <v>628</v>
      </c>
      <c r="H309" s="2095"/>
      <c r="I309" s="2095"/>
      <c r="J309" s="2095"/>
      <c r="K309" s="2096"/>
      <c r="L309" s="2097" t="s">
        <v>914</v>
      </c>
    </row>
    <row r="310" spans="2:12">
      <c r="B310" s="716"/>
      <c r="C310" s="2083"/>
      <c r="D310" s="2086"/>
      <c r="E310" s="2089"/>
      <c r="F310" s="2092"/>
      <c r="G310" s="2100" t="s">
        <v>915</v>
      </c>
      <c r="H310" s="2101"/>
      <c r="I310" s="2067" t="s">
        <v>637</v>
      </c>
      <c r="J310" s="2068"/>
      <c r="K310" s="2069"/>
      <c r="L310" s="2098"/>
    </row>
    <row r="311" spans="2:12" ht="40.200000000000003" thickBot="1">
      <c r="B311" s="716"/>
      <c r="C311" s="2084"/>
      <c r="D311" s="2087"/>
      <c r="E311" s="2090"/>
      <c r="F311" s="2093"/>
      <c r="G311" s="720"/>
      <c r="H311" s="721"/>
      <c r="I311" s="722" t="s">
        <v>916</v>
      </c>
      <c r="J311" s="722" t="s">
        <v>917</v>
      </c>
      <c r="K311" s="723" t="s">
        <v>918</v>
      </c>
      <c r="L311" s="2099"/>
    </row>
    <row r="312" spans="2:12">
      <c r="B312" s="724"/>
      <c r="C312" s="2070" t="s">
        <v>919</v>
      </c>
      <c r="D312" s="2071"/>
      <c r="E312" s="2071"/>
      <c r="F312" s="2071"/>
      <c r="G312" s="2071"/>
      <c r="H312" s="2071"/>
      <c r="I312" s="2071"/>
      <c r="J312" s="2071"/>
      <c r="K312" s="2071"/>
      <c r="L312" s="2072"/>
    </row>
    <row r="313" spans="2:12" ht="15" thickBot="1">
      <c r="B313" s="725"/>
      <c r="C313" s="2073" t="s">
        <v>172</v>
      </c>
      <c r="D313" s="2074"/>
      <c r="E313" s="2074"/>
      <c r="F313" s="2074"/>
      <c r="G313" s="2074"/>
      <c r="H313" s="2074"/>
      <c r="I313" s="2074"/>
      <c r="J313" s="2074"/>
      <c r="K313" s="2074"/>
      <c r="L313" s="2075"/>
    </row>
    <row r="314" spans="2:12" ht="16.2" thickBot="1">
      <c r="B314" s="726" t="s">
        <v>920</v>
      </c>
      <c r="C314" s="727"/>
      <c r="D314" s="727"/>
      <c r="E314" s="727"/>
      <c r="F314" s="727"/>
      <c r="G314" s="727"/>
      <c r="H314" s="727"/>
      <c r="I314" s="727"/>
      <c r="J314" s="727"/>
      <c r="K314" s="727"/>
      <c r="L314" s="728"/>
    </row>
    <row r="315" spans="2:12" ht="18">
      <c r="B315" s="729" t="s">
        <v>848</v>
      </c>
      <c r="C315" s="730">
        <v>1362883563</v>
      </c>
      <c r="D315" s="731">
        <v>150714346</v>
      </c>
      <c r="E315" s="731">
        <v>1513597909</v>
      </c>
      <c r="F315" s="730">
        <v>1362883563</v>
      </c>
      <c r="G315" s="731">
        <v>43846730</v>
      </c>
      <c r="H315" s="732"/>
      <c r="I315" s="731">
        <v>27169936</v>
      </c>
      <c r="J315" s="731">
        <v>63196257</v>
      </c>
      <c r="K315" s="731">
        <v>16501424</v>
      </c>
      <c r="L315" s="733"/>
    </row>
    <row r="316" spans="2:12">
      <c r="B316" s="734" t="s">
        <v>889</v>
      </c>
      <c r="C316" s="735" t="s">
        <v>947</v>
      </c>
      <c r="D316" s="735"/>
      <c r="E316" s="735" t="s">
        <v>947</v>
      </c>
      <c r="F316" s="735" t="s">
        <v>947</v>
      </c>
      <c r="G316" s="735" t="s">
        <v>947</v>
      </c>
      <c r="H316" s="736"/>
      <c r="I316" s="735" t="s">
        <v>947</v>
      </c>
      <c r="J316" s="735" t="s">
        <v>947</v>
      </c>
      <c r="K316" s="735" t="s">
        <v>947</v>
      </c>
      <c r="L316" s="737"/>
    </row>
    <row r="317" spans="2:12">
      <c r="B317" s="734" t="s">
        <v>921</v>
      </c>
      <c r="C317" s="738">
        <v>47130683</v>
      </c>
      <c r="D317" s="738">
        <v>13091170</v>
      </c>
      <c r="E317" s="738">
        <v>60221853</v>
      </c>
      <c r="F317" s="738">
        <v>1248064</v>
      </c>
      <c r="G317" s="738">
        <v>5295558</v>
      </c>
      <c r="H317" s="736"/>
      <c r="I317" s="738">
        <v>40592965</v>
      </c>
      <c r="J317" s="735" t="s">
        <v>947</v>
      </c>
      <c r="K317" s="738">
        <v>13085266</v>
      </c>
      <c r="L317" s="737"/>
    </row>
    <row r="318" spans="2:12">
      <c r="B318" s="734" t="s">
        <v>851</v>
      </c>
      <c r="C318" s="735">
        <v>64</v>
      </c>
      <c r="D318" s="735">
        <v>-64</v>
      </c>
      <c r="E318" s="735" t="s">
        <v>947</v>
      </c>
      <c r="F318" s="735" t="s">
        <v>947</v>
      </c>
      <c r="G318" s="735" t="s">
        <v>947</v>
      </c>
      <c r="H318" s="736"/>
      <c r="I318" s="735" t="s">
        <v>947</v>
      </c>
      <c r="J318" s="735" t="s">
        <v>947</v>
      </c>
      <c r="K318" s="735" t="s">
        <v>947</v>
      </c>
      <c r="L318" s="737"/>
    </row>
    <row r="319" spans="2:12">
      <c r="B319" s="734" t="s">
        <v>922</v>
      </c>
      <c r="C319" s="738">
        <v>147954721</v>
      </c>
      <c r="D319" s="738">
        <v>-131663</v>
      </c>
      <c r="E319" s="738">
        <v>147823058</v>
      </c>
      <c r="F319" s="738">
        <v>147823058</v>
      </c>
      <c r="G319" s="735" t="s">
        <v>947</v>
      </c>
      <c r="H319" s="736"/>
      <c r="I319" s="735" t="s">
        <v>947</v>
      </c>
      <c r="J319" s="735" t="s">
        <v>947</v>
      </c>
      <c r="K319" s="735" t="s">
        <v>947</v>
      </c>
      <c r="L319" s="737"/>
    </row>
    <row r="320" spans="2:12">
      <c r="B320" s="734" t="s">
        <v>890</v>
      </c>
      <c r="C320" s="738">
        <v>2099111</v>
      </c>
      <c r="D320" s="738">
        <v>-2099111</v>
      </c>
      <c r="E320" s="735" t="s">
        <v>947</v>
      </c>
      <c r="F320" s="735" t="s">
        <v>947</v>
      </c>
      <c r="G320" s="735" t="s">
        <v>947</v>
      </c>
      <c r="H320" s="736"/>
      <c r="I320" s="735" t="s">
        <v>947</v>
      </c>
      <c r="J320" s="735" t="s">
        <v>947</v>
      </c>
      <c r="K320" s="735" t="s">
        <v>947</v>
      </c>
      <c r="L320" s="737"/>
    </row>
    <row r="321" spans="2:13" ht="18">
      <c r="B321" s="734" t="s">
        <v>888</v>
      </c>
      <c r="C321" s="739">
        <v>320260212</v>
      </c>
      <c r="D321" s="735"/>
      <c r="E321" s="738">
        <v>320260212</v>
      </c>
      <c r="F321" s="739">
        <v>320260212</v>
      </c>
      <c r="G321" s="735" t="s">
        <v>947</v>
      </c>
      <c r="H321" s="736"/>
      <c r="I321" s="735" t="s">
        <v>947</v>
      </c>
      <c r="J321" s="735" t="s">
        <v>947</v>
      </c>
      <c r="K321" s="735" t="s">
        <v>947</v>
      </c>
      <c r="L321" s="737"/>
    </row>
    <row r="322" spans="2:13" ht="15" thickBot="1">
      <c r="B322" s="740" t="s">
        <v>924</v>
      </c>
      <c r="C322" s="741">
        <v>169787667</v>
      </c>
      <c r="D322" s="741">
        <v>-168677402</v>
      </c>
      <c r="E322" s="741">
        <v>1110265</v>
      </c>
      <c r="F322" s="741">
        <v>1110265</v>
      </c>
      <c r="G322" s="742" t="s">
        <v>947</v>
      </c>
      <c r="H322" s="743"/>
      <c r="I322" s="742" t="s">
        <v>947</v>
      </c>
      <c r="J322" s="742" t="s">
        <v>947</v>
      </c>
      <c r="K322" s="742" t="s">
        <v>947</v>
      </c>
      <c r="L322" s="744"/>
    </row>
    <row r="323" spans="2:13" ht="15" thickBot="1">
      <c r="B323" s="745" t="s">
        <v>859</v>
      </c>
      <c r="C323" s="746">
        <v>2050116021</v>
      </c>
      <c r="D323" s="746">
        <v>-7102723</v>
      </c>
      <c r="E323" s="746">
        <v>2043013297</v>
      </c>
      <c r="F323" s="746">
        <v>1833325163</v>
      </c>
      <c r="G323" s="746">
        <v>49142287</v>
      </c>
      <c r="H323" s="747" t="s">
        <v>947</v>
      </c>
      <c r="I323" s="746">
        <v>67762901</v>
      </c>
      <c r="J323" s="746">
        <v>63196257</v>
      </c>
      <c r="K323" s="746">
        <v>29586690</v>
      </c>
      <c r="L323" s="748" t="s">
        <v>947</v>
      </c>
    </row>
    <row r="324" spans="2:13" ht="15" thickBot="1">
      <c r="B324" s="716"/>
      <c r="C324" s="716"/>
      <c r="D324" s="716"/>
      <c r="E324" s="716"/>
      <c r="F324" s="716"/>
      <c r="G324" s="716"/>
      <c r="H324" s="716"/>
      <c r="I324" s="716"/>
      <c r="J324" s="716"/>
      <c r="K324" s="716"/>
      <c r="L324" s="716"/>
    </row>
    <row r="325" spans="2:13" ht="16.2" thickBot="1">
      <c r="B325" s="726" t="s">
        <v>925</v>
      </c>
      <c r="C325" s="727"/>
      <c r="D325" s="727"/>
      <c r="E325" s="727"/>
      <c r="F325" s="727"/>
      <c r="G325" s="727"/>
      <c r="H325" s="727"/>
      <c r="I325" s="727"/>
      <c r="J325" s="727"/>
      <c r="K325" s="727"/>
      <c r="L325" s="728"/>
    </row>
    <row r="326" spans="2:13" ht="18">
      <c r="B326" s="729" t="s">
        <v>926</v>
      </c>
      <c r="C326" s="749">
        <v>322358421</v>
      </c>
      <c r="D326" s="731">
        <v>-635523</v>
      </c>
      <c r="E326" s="731">
        <v>321722899</v>
      </c>
      <c r="F326" s="749">
        <v>321722899</v>
      </c>
      <c r="G326" s="750" t="s">
        <v>947</v>
      </c>
      <c r="H326" s="732"/>
      <c r="I326" s="750" t="s">
        <v>947</v>
      </c>
      <c r="J326" s="750" t="s">
        <v>947</v>
      </c>
      <c r="K326" s="750" t="s">
        <v>947</v>
      </c>
      <c r="L326" s="733"/>
    </row>
    <row r="327" spans="2:13" ht="18">
      <c r="B327" s="751" t="s">
        <v>927</v>
      </c>
      <c r="C327" s="752">
        <v>336429</v>
      </c>
      <c r="D327" s="753" t="s">
        <v>947</v>
      </c>
      <c r="E327" s="752">
        <v>336429</v>
      </c>
      <c r="F327" s="754">
        <v>336429</v>
      </c>
      <c r="G327" s="753" t="s">
        <v>947</v>
      </c>
      <c r="H327" s="755"/>
      <c r="I327" s="753" t="s">
        <v>947</v>
      </c>
      <c r="J327" s="753" t="s">
        <v>947</v>
      </c>
      <c r="K327" s="753" t="s">
        <v>947</v>
      </c>
      <c r="L327" s="756"/>
    </row>
    <row r="328" spans="2:13" ht="18">
      <c r="B328" s="734" t="s">
        <v>656</v>
      </c>
      <c r="C328" s="735" t="s">
        <v>947</v>
      </c>
      <c r="D328" s="738">
        <v>635523</v>
      </c>
      <c r="E328" s="738">
        <v>635523</v>
      </c>
      <c r="F328" s="757">
        <v>635523</v>
      </c>
      <c r="G328" s="735" t="s">
        <v>947</v>
      </c>
      <c r="H328" s="736"/>
      <c r="I328" s="735" t="s">
        <v>947</v>
      </c>
      <c r="J328" s="735" t="s">
        <v>947</v>
      </c>
      <c r="K328" s="735" t="s">
        <v>947</v>
      </c>
      <c r="L328" s="737"/>
    </row>
    <row r="329" spans="2:13">
      <c r="B329" s="734" t="s">
        <v>896</v>
      </c>
      <c r="C329" s="738">
        <v>447427860</v>
      </c>
      <c r="D329" s="738">
        <v>-219292077</v>
      </c>
      <c r="E329" s="738">
        <v>228135784</v>
      </c>
      <c r="F329" s="738">
        <v>194147325</v>
      </c>
      <c r="G329" s="738">
        <v>10947465</v>
      </c>
      <c r="H329" s="736"/>
      <c r="I329" s="735" t="s">
        <v>947</v>
      </c>
      <c r="J329" s="738">
        <v>23040994</v>
      </c>
      <c r="K329" s="735" t="s">
        <v>947</v>
      </c>
      <c r="L329" s="737"/>
    </row>
    <row r="330" spans="2:13">
      <c r="B330" s="734" t="s">
        <v>928</v>
      </c>
      <c r="C330" s="738">
        <v>-1532741</v>
      </c>
      <c r="D330" s="738">
        <v>1532741</v>
      </c>
      <c r="E330" s="735" t="s">
        <v>947</v>
      </c>
      <c r="F330" s="735" t="s">
        <v>947</v>
      </c>
      <c r="G330" s="735" t="s">
        <v>947</v>
      </c>
      <c r="H330" s="736"/>
      <c r="I330" s="735" t="s">
        <v>947</v>
      </c>
      <c r="J330" s="735" t="s">
        <v>947</v>
      </c>
      <c r="K330" s="735" t="s">
        <v>947</v>
      </c>
      <c r="L330" s="737"/>
    </row>
    <row r="331" spans="2:13">
      <c r="B331" s="734" t="s">
        <v>929</v>
      </c>
      <c r="C331" s="738">
        <v>3238946</v>
      </c>
      <c r="D331" s="738">
        <v>-3238946</v>
      </c>
      <c r="E331" s="735" t="s">
        <v>947</v>
      </c>
      <c r="F331" s="735" t="s">
        <v>947</v>
      </c>
      <c r="G331" s="735" t="s">
        <v>947</v>
      </c>
      <c r="H331" s="736"/>
      <c r="I331" s="735" t="s">
        <v>947</v>
      </c>
      <c r="J331" s="735" t="s">
        <v>947</v>
      </c>
      <c r="K331" s="735" t="s">
        <v>947</v>
      </c>
      <c r="L331" s="737"/>
    </row>
    <row r="332" spans="2:13">
      <c r="B332" s="734" t="s">
        <v>922</v>
      </c>
      <c r="C332" s="738">
        <v>149787851</v>
      </c>
      <c r="D332" s="738">
        <v>28193</v>
      </c>
      <c r="E332" s="738">
        <v>149816044</v>
      </c>
      <c r="F332" s="738">
        <v>149816044</v>
      </c>
      <c r="G332" s="735" t="s">
        <v>947</v>
      </c>
      <c r="H332" s="736"/>
      <c r="I332" s="735" t="s">
        <v>947</v>
      </c>
      <c r="J332" s="735" t="s">
        <v>947</v>
      </c>
      <c r="K332" s="735" t="s">
        <v>947</v>
      </c>
      <c r="L332" s="737"/>
      <c r="M332" s="940"/>
    </row>
    <row r="333" spans="2:13">
      <c r="B333" s="734" t="s">
        <v>898</v>
      </c>
      <c r="C333" s="735" t="s">
        <v>947</v>
      </c>
      <c r="D333" s="738">
        <v>8647569</v>
      </c>
      <c r="E333" s="738">
        <v>8647569</v>
      </c>
      <c r="F333" s="738">
        <v>8647569</v>
      </c>
      <c r="G333" s="735" t="s">
        <v>947</v>
      </c>
      <c r="H333" s="736"/>
      <c r="I333" s="735" t="s">
        <v>947</v>
      </c>
      <c r="J333" s="735" t="s">
        <v>947</v>
      </c>
      <c r="K333" s="735" t="s">
        <v>947</v>
      </c>
      <c r="L333" s="737"/>
    </row>
    <row r="334" spans="2:13">
      <c r="B334" s="734" t="s">
        <v>930</v>
      </c>
      <c r="C334" s="738">
        <v>226487789</v>
      </c>
      <c r="D334" s="738">
        <v>23653488</v>
      </c>
      <c r="E334" s="738">
        <v>250141277</v>
      </c>
      <c r="F334" s="738">
        <v>229284047</v>
      </c>
      <c r="G334" s="738">
        <v>20857230</v>
      </c>
      <c r="H334" s="736"/>
      <c r="I334" s="735" t="s">
        <v>947</v>
      </c>
      <c r="J334" s="735" t="s">
        <v>947</v>
      </c>
      <c r="K334" s="735" t="s">
        <v>947</v>
      </c>
      <c r="L334" s="737"/>
    </row>
    <row r="335" spans="2:13" ht="26.4">
      <c r="B335" s="734" t="s">
        <v>931</v>
      </c>
      <c r="C335" s="738">
        <v>226759042</v>
      </c>
      <c r="D335" s="738">
        <v>-31187567</v>
      </c>
      <c r="E335" s="738">
        <v>195571475</v>
      </c>
      <c r="F335" s="738">
        <v>109811008</v>
      </c>
      <c r="G335" s="738">
        <v>5547703</v>
      </c>
      <c r="H335" s="736"/>
      <c r="I335" s="738">
        <v>41863281</v>
      </c>
      <c r="J335" s="738">
        <v>19086189</v>
      </c>
      <c r="K335" s="738">
        <v>19263294</v>
      </c>
      <c r="L335" s="737"/>
    </row>
    <row r="336" spans="2:13" ht="15" thickBot="1">
      <c r="B336" s="758" t="s">
        <v>900</v>
      </c>
      <c r="C336" s="759" t="s">
        <v>947</v>
      </c>
      <c r="D336" s="759" t="s">
        <v>947</v>
      </c>
      <c r="E336" s="759" t="s">
        <v>947</v>
      </c>
      <c r="F336" s="759" t="s">
        <v>947</v>
      </c>
      <c r="G336" s="759" t="s">
        <v>947</v>
      </c>
      <c r="H336" s="760"/>
      <c r="I336" s="759"/>
      <c r="J336" s="759"/>
      <c r="K336" s="759"/>
      <c r="L336" s="761"/>
    </row>
    <row r="337" spans="1:12" ht="15" thickBot="1">
      <c r="B337" s="745" t="s">
        <v>944</v>
      </c>
      <c r="C337" s="746">
        <v>1374863598</v>
      </c>
      <c r="D337" s="746">
        <v>-219856598</v>
      </c>
      <c r="E337" s="746">
        <v>1155007000</v>
      </c>
      <c r="F337" s="746">
        <v>1014400845</v>
      </c>
      <c r="G337" s="746">
        <v>37352398</v>
      </c>
      <c r="H337" s="747" t="s">
        <v>947</v>
      </c>
      <c r="I337" s="746">
        <v>41863281</v>
      </c>
      <c r="J337" s="746">
        <v>42127183</v>
      </c>
      <c r="K337" s="746">
        <v>19263294</v>
      </c>
      <c r="L337" s="747" t="s">
        <v>947</v>
      </c>
    </row>
    <row r="338" spans="1:12" ht="15" thickBot="1">
      <c r="B338" s="716"/>
      <c r="C338" s="716"/>
      <c r="D338" s="716"/>
      <c r="E338" s="716"/>
      <c r="F338" s="716"/>
      <c r="G338" s="716"/>
      <c r="H338" s="716"/>
      <c r="I338" s="716"/>
      <c r="J338" s="716"/>
      <c r="K338" s="716"/>
      <c r="L338" s="716"/>
    </row>
    <row r="339" spans="1:12" ht="16.2" thickBot="1">
      <c r="B339" s="726" t="s">
        <v>932</v>
      </c>
      <c r="C339" s="727"/>
      <c r="D339" s="727"/>
      <c r="E339" s="727"/>
      <c r="F339" s="727"/>
      <c r="G339" s="727"/>
      <c r="H339" s="727"/>
      <c r="I339" s="727"/>
      <c r="J339" s="727"/>
      <c r="K339" s="727"/>
      <c r="L339" s="728"/>
    </row>
    <row r="340" spans="1:12">
      <c r="B340" s="762" t="s">
        <v>933</v>
      </c>
      <c r="C340" s="763">
        <v>675252422</v>
      </c>
      <c r="D340" s="763">
        <v>212753875</v>
      </c>
      <c r="E340" s="763">
        <v>888006297</v>
      </c>
      <c r="F340" s="763">
        <v>818924318</v>
      </c>
      <c r="G340" s="763">
        <v>11789890</v>
      </c>
      <c r="H340" s="764" t="s">
        <v>947</v>
      </c>
      <c r="I340" s="763">
        <v>25899620</v>
      </c>
      <c r="J340" s="763">
        <v>21069074</v>
      </c>
      <c r="K340" s="763">
        <v>10323396</v>
      </c>
      <c r="L340" s="765" t="s">
        <v>947</v>
      </c>
    </row>
    <row r="341" spans="1:12">
      <c r="B341" s="734" t="s">
        <v>934</v>
      </c>
      <c r="C341" s="738">
        <v>206027118</v>
      </c>
      <c r="D341" s="738">
        <v>-418149</v>
      </c>
      <c r="E341" s="738">
        <v>205608969</v>
      </c>
      <c r="F341" s="738">
        <v>192316345</v>
      </c>
      <c r="G341" s="738">
        <v>2675917</v>
      </c>
      <c r="H341" s="736"/>
      <c r="I341" s="738">
        <v>5197632</v>
      </c>
      <c r="J341" s="738">
        <v>5254260</v>
      </c>
      <c r="K341" s="738">
        <v>164815</v>
      </c>
      <c r="L341" s="737"/>
    </row>
    <row r="342" spans="1:12" ht="15" thickBot="1">
      <c r="B342" s="766" t="s">
        <v>903</v>
      </c>
      <c r="C342" s="767">
        <v>469225304</v>
      </c>
      <c r="D342" s="767">
        <v>213172024</v>
      </c>
      <c r="E342" s="767">
        <v>682397328</v>
      </c>
      <c r="F342" s="767">
        <v>626607972</v>
      </c>
      <c r="G342" s="767">
        <v>9113972</v>
      </c>
      <c r="H342" s="768" t="s">
        <v>947</v>
      </c>
      <c r="I342" s="767">
        <v>20701989</v>
      </c>
      <c r="J342" s="767">
        <v>15814814</v>
      </c>
      <c r="K342" s="767">
        <v>10158581</v>
      </c>
      <c r="L342" s="769" t="s">
        <v>947</v>
      </c>
    </row>
    <row r="344" spans="1:12">
      <c r="A344" s="543"/>
      <c r="B344" s="543"/>
      <c r="C344" s="543"/>
      <c r="D344" s="543"/>
      <c r="E344" s="543"/>
      <c r="F344" s="543"/>
      <c r="G344" s="543"/>
      <c r="H344" s="543"/>
      <c r="I344" s="543"/>
      <c r="J344" s="543"/>
      <c r="K344" s="543"/>
      <c r="L344" s="543"/>
    </row>
  </sheetData>
  <mergeCells count="52">
    <mergeCell ref="G49:I49"/>
    <mergeCell ref="G76:I76"/>
    <mergeCell ref="G103:I103"/>
    <mergeCell ref="B136:B139"/>
    <mergeCell ref="C136:C138"/>
    <mergeCell ref="D136:D138"/>
    <mergeCell ref="E136:E138"/>
    <mergeCell ref="F136:F138"/>
    <mergeCell ref="G136:K136"/>
    <mergeCell ref="L136:L138"/>
    <mergeCell ref="G137:H137"/>
    <mergeCell ref="I137:K137"/>
    <mergeCell ref="C139:L139"/>
    <mergeCell ref="B180:B183"/>
    <mergeCell ref="C180:C182"/>
    <mergeCell ref="D180:D182"/>
    <mergeCell ref="E180:E182"/>
    <mergeCell ref="F180:F182"/>
    <mergeCell ref="G180:K180"/>
    <mergeCell ref="L180:L182"/>
    <mergeCell ref="G181:H181"/>
    <mergeCell ref="I181:K181"/>
    <mergeCell ref="C183:L183"/>
    <mergeCell ref="B223:B226"/>
    <mergeCell ref="C223:C225"/>
    <mergeCell ref="D223:D225"/>
    <mergeCell ref="E223:E225"/>
    <mergeCell ref="F223:F225"/>
    <mergeCell ref="F266:F268"/>
    <mergeCell ref="G266:K266"/>
    <mergeCell ref="G223:K223"/>
    <mergeCell ref="L223:L225"/>
    <mergeCell ref="G224:H224"/>
    <mergeCell ref="I224:K224"/>
    <mergeCell ref="C226:L226"/>
    <mergeCell ref="L266:L268"/>
    <mergeCell ref="I310:K310"/>
    <mergeCell ref="C312:L312"/>
    <mergeCell ref="C313:L313"/>
    <mergeCell ref="G267:H267"/>
    <mergeCell ref="I267:K267"/>
    <mergeCell ref="C269:L269"/>
    <mergeCell ref="C309:C311"/>
    <mergeCell ref="D309:D311"/>
    <mergeCell ref="E309:E311"/>
    <mergeCell ref="F309:F311"/>
    <mergeCell ref="G309:K309"/>
    <mergeCell ref="L309:L311"/>
    <mergeCell ref="G310:H310"/>
    <mergeCell ref="C266:C268"/>
    <mergeCell ref="D266:D268"/>
    <mergeCell ref="E266:E268"/>
  </mergeCells>
  <conditionalFormatting sqref="L212 L186:L194 L198:L208">
    <cfRule type="expression" dxfId="18" priority="16">
      <formula>dms_Jurisdiction="Vic"</formula>
    </cfRule>
  </conditionalFormatting>
  <conditionalFormatting sqref="H182">
    <cfRule type="expression" dxfId="17" priority="18">
      <formula>dms_Jurisdiction="Vic"</formula>
    </cfRule>
  </conditionalFormatting>
  <conditionalFormatting sqref="G182:H182 G211:H211">
    <cfRule type="expression" dxfId="16" priority="19">
      <formula>dms_TradingName="SA Power Networks"</formula>
    </cfRule>
  </conditionalFormatting>
  <conditionalFormatting sqref="L186:L194 L198:L208 L212">
    <cfRule type="expression" dxfId="15" priority="17">
      <formula>dms_TradingName="SA Power Networks"</formula>
    </cfRule>
  </conditionalFormatting>
  <conditionalFormatting sqref="H186:H194">
    <cfRule type="expression" dxfId="14" priority="14">
      <formula>dms_Jurisdiction="Vic"</formula>
    </cfRule>
  </conditionalFormatting>
  <conditionalFormatting sqref="G186:H194">
    <cfRule type="expression" dxfId="13" priority="15">
      <formula>dms_TradingName="SA Power Networks"</formula>
    </cfRule>
  </conditionalFormatting>
  <conditionalFormatting sqref="H198:H208">
    <cfRule type="expression" dxfId="12" priority="12">
      <formula>dms_Jurisdiction="Vic"</formula>
    </cfRule>
  </conditionalFormatting>
  <conditionalFormatting sqref="G198:H208">
    <cfRule type="expression" dxfId="11" priority="13">
      <formula>dms_TradingName="SA Power Networks"</formula>
    </cfRule>
  </conditionalFormatting>
  <conditionalFormatting sqref="H212">
    <cfRule type="expression" dxfId="10" priority="10">
      <formula>dms_Jurisdiction="Vic"</formula>
    </cfRule>
  </conditionalFormatting>
  <conditionalFormatting sqref="G212:H212">
    <cfRule type="expression" dxfId="9" priority="11">
      <formula>dms_TradingName="SA Power Networks"</formula>
    </cfRule>
  </conditionalFormatting>
  <conditionalFormatting sqref="L255 L229:L237 H229:H237 L241:L251 H241:H251">
    <cfRule type="expression" dxfId="8" priority="5">
      <formula>dms_Jurisdiction="Vic"</formula>
    </cfRule>
  </conditionalFormatting>
  <conditionalFormatting sqref="H255">
    <cfRule type="expression" dxfId="7" priority="8">
      <formula>dms_Jurisdiction="Vic"</formula>
    </cfRule>
  </conditionalFormatting>
  <conditionalFormatting sqref="H225">
    <cfRule type="expression" dxfId="6" priority="7">
      <formula>dms_Jurisdiction="Vic"</formula>
    </cfRule>
  </conditionalFormatting>
  <conditionalFormatting sqref="G225:H225 G229:H237 G241:H251 G254:H255">
    <cfRule type="expression" dxfId="5" priority="9">
      <formula>dms_TradingName="SA Power Networks"</formula>
    </cfRule>
  </conditionalFormatting>
  <conditionalFormatting sqref="L229:L237 L241:L251 L255">
    <cfRule type="expression" dxfId="4" priority="6">
      <formula>dms_TradingName="SA Power Networks"</formula>
    </cfRule>
  </conditionalFormatting>
  <conditionalFormatting sqref="L271:L279 L283:L293 L298">
    <cfRule type="expression" dxfId="3" priority="1">
      <formula>INDEX(dms_CF_8.1_Neg, MATCH(dms_TradingName,dms_CF_TradingName))="Y"</formula>
    </cfRule>
  </conditionalFormatting>
  <conditionalFormatting sqref="H271:H279 H283:H293 H298">
    <cfRule type="expression" dxfId="2" priority="2">
      <formula>INDEX(dms_CF_8.1_B, MATCH(dms_TradingName,dms_CF_TradingName))="Y"</formula>
    </cfRule>
    <cfRule type="expression" dxfId="1" priority="4">
      <formula>INDEX(dms_CF_8.1, MATCH(dms_TradingName,dms_CF_TradingName))="Y"</formula>
    </cfRule>
  </conditionalFormatting>
  <conditionalFormatting sqref="G271:G279 G283:G293 G298">
    <cfRule type="expression" dxfId="0" priority="3">
      <formula>INDEX(dms_CF_8.1_A, MATCH(dms_TradingName,dms_CF_TradingName))="Y"</formula>
    </cfRule>
  </conditionalFormatting>
  <pageMargins left="0.31496062992125984" right="0.31496062992125984" top="0.35433070866141736" bottom="0.35433070866141736" header="0.31496062992125984" footer="0.31496062992125984"/>
  <pageSetup paperSize="9" scale="1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29836-308D-432A-8EBE-56C4EC451926}">
  <sheetPr>
    <tabColor rgb="FF92D050"/>
  </sheetPr>
  <dimension ref="A1:AC22"/>
  <sheetViews>
    <sheetView workbookViewId="0">
      <selection activeCell="G29" sqref="G29"/>
    </sheetView>
  </sheetViews>
  <sheetFormatPr defaultRowHeight="13.2" outlineLevelRow="1"/>
  <cols>
    <col min="1" max="1" width="1.6640625" customWidth="1"/>
    <col min="2" max="2" width="21.6640625" bestFit="1" customWidth="1"/>
    <col min="3" max="5" width="1.6640625" customWidth="1"/>
  </cols>
  <sheetData>
    <row r="1" spans="1:29">
      <c r="B1" t="s">
        <v>1364</v>
      </c>
    </row>
    <row r="2" spans="1:29">
      <c r="B2" t="s">
        <v>1366</v>
      </c>
    </row>
    <row r="4" spans="1:29" ht="40.200000000000003">
      <c r="A4" s="789"/>
      <c r="B4" s="790" t="s">
        <v>589</v>
      </c>
      <c r="C4" s="791"/>
      <c r="D4" s="792"/>
      <c r="E4" s="792"/>
      <c r="F4" s="792"/>
      <c r="G4" s="793" t="s">
        <v>234</v>
      </c>
      <c r="H4" s="793" t="s">
        <v>291</v>
      </c>
      <c r="I4" s="793" t="s">
        <v>292</v>
      </c>
      <c r="J4" s="793" t="s">
        <v>293</v>
      </c>
      <c r="K4" s="793" t="s">
        <v>294</v>
      </c>
      <c r="L4" s="793" t="s">
        <v>958</v>
      </c>
      <c r="M4" s="793" t="s">
        <v>959</v>
      </c>
      <c r="N4" s="793" t="s">
        <v>960</v>
      </c>
      <c r="O4" s="793" t="s">
        <v>961</v>
      </c>
      <c r="P4" s="793" t="s">
        <v>962</v>
      </c>
      <c r="Q4" s="794"/>
      <c r="R4" s="795" t="s">
        <v>957</v>
      </c>
    </row>
    <row r="5" spans="1:29" s="159" customFormat="1">
      <c r="A5" s="796"/>
      <c r="B5" s="799" t="s">
        <v>963</v>
      </c>
      <c r="C5" s="796"/>
      <c r="D5" s="797"/>
      <c r="E5" s="796"/>
      <c r="F5" s="798" t="s">
        <v>964</v>
      </c>
      <c r="G5" s="1687">
        <v>4.7284068405475013E-2</v>
      </c>
      <c r="H5" s="1682">
        <v>4.5679461090448806E-2</v>
      </c>
      <c r="I5" s="1682">
        <v>4.4721187865585064E-2</v>
      </c>
      <c r="J5" s="1682">
        <v>4.3439747595640094E-2</v>
      </c>
      <c r="K5" s="1682">
        <v>4.2158307325695123E-2</v>
      </c>
      <c r="L5" s="1682">
        <v>4.2158307325695123E-2</v>
      </c>
      <c r="M5" s="1682">
        <v>4.2158307325695123E-2</v>
      </c>
      <c r="N5" s="1682">
        <v>4.2158307325695123E-2</v>
      </c>
      <c r="O5" s="1682">
        <v>4.2158307325695123E-2</v>
      </c>
      <c r="P5" s="1682">
        <v>4.2158307325695123E-2</v>
      </c>
      <c r="Q5" s="1674"/>
      <c r="R5" s="1675">
        <v>4.2887536164165851E-2</v>
      </c>
      <c r="S5" s="796"/>
      <c r="T5" s="796"/>
      <c r="U5" s="796"/>
    </row>
    <row r="6" spans="1:29" s="159" customFormat="1">
      <c r="A6" s="796"/>
      <c r="B6" s="796" t="s">
        <v>965</v>
      </c>
      <c r="C6" s="796"/>
      <c r="D6" s="796"/>
      <c r="E6" s="796"/>
      <c r="F6" s="797" t="s">
        <v>964</v>
      </c>
      <c r="G6" s="1688">
        <v>2.3998445239976629E-2</v>
      </c>
      <c r="H6" s="1683">
        <v>2.2429515237719279E-2</v>
      </c>
      <c r="I6" s="1683">
        <v>2.149254854264715E-2</v>
      </c>
      <c r="J6" s="1683">
        <v>2.023960019398241E-2</v>
      </c>
      <c r="K6" s="1683">
        <v>1.8986651845317538E-2</v>
      </c>
      <c r="L6" s="1683">
        <v>1.8986651845317538E-2</v>
      </c>
      <c r="M6" s="1683">
        <v>1.8986651845317538E-2</v>
      </c>
      <c r="N6" s="1683">
        <v>1.8986651845317538E-2</v>
      </c>
      <c r="O6" s="1683">
        <v>1.8986651845317538E-2</v>
      </c>
      <c r="P6" s="1683">
        <v>1.8986651845317538E-2</v>
      </c>
      <c r="Q6" s="1676"/>
      <c r="R6" s="1677">
        <v>1.9699666794504411E-2</v>
      </c>
      <c r="S6" s="796"/>
      <c r="T6" s="796"/>
      <c r="U6" s="796"/>
    </row>
    <row r="7" spans="1:29" s="159" customFormat="1">
      <c r="A7" s="796"/>
      <c r="B7" s="796" t="s">
        <v>966</v>
      </c>
      <c r="C7" s="797"/>
      <c r="D7" s="800"/>
      <c r="E7" s="800"/>
      <c r="F7" s="797" t="s">
        <v>964</v>
      </c>
      <c r="G7" s="1688">
        <v>4.3698281685564326E-2</v>
      </c>
      <c r="H7" s="1683">
        <v>4.2295254964565279E-2</v>
      </c>
      <c r="I7" s="1683">
        <v>4.1457365888582974E-2</v>
      </c>
      <c r="J7" s="1683">
        <v>4.0336907990092305E-2</v>
      </c>
      <c r="K7" s="1683">
        <v>3.9216450091601629E-2</v>
      </c>
      <c r="L7" s="1683">
        <v>3.9216450091601629E-2</v>
      </c>
      <c r="M7" s="1683">
        <v>3.9216450091601629E-2</v>
      </c>
      <c r="N7" s="1683">
        <v>3.9216450091601629E-2</v>
      </c>
      <c r="O7" s="1683">
        <v>3.9216450091601629E-2</v>
      </c>
      <c r="P7" s="1683">
        <v>3.9216450091601629E-2</v>
      </c>
      <c r="Q7" s="1676"/>
      <c r="R7" s="1677">
        <v>3.9076784636771222E-2</v>
      </c>
      <c r="S7" s="800"/>
      <c r="T7" s="796"/>
      <c r="U7" s="796"/>
    </row>
    <row r="8" spans="1:29" s="159" customFormat="1">
      <c r="A8" s="796"/>
      <c r="B8" s="796" t="s">
        <v>967</v>
      </c>
      <c r="C8" s="797"/>
      <c r="D8" s="800"/>
      <c r="E8" s="800"/>
      <c r="F8" s="797" t="s">
        <v>964</v>
      </c>
      <c r="G8" s="1688">
        <v>2.0492385960624304E-2</v>
      </c>
      <c r="H8" s="1683">
        <v>1.9120554549954205E-2</v>
      </c>
      <c r="I8" s="1683">
        <v>1.830129534705649E-2</v>
      </c>
      <c r="J8" s="1683">
        <v>1.7205750040272472E-2</v>
      </c>
      <c r="K8" s="1683">
        <v>1.6110204733488453E-2</v>
      </c>
      <c r="L8" s="1683">
        <v>1.6110204733488453E-2</v>
      </c>
      <c r="M8" s="1683">
        <v>1.6110204733488453E-2</v>
      </c>
      <c r="N8" s="1683">
        <v>1.6110204733488453E-2</v>
      </c>
      <c r="O8" s="1683">
        <v>1.6110204733488453E-2</v>
      </c>
      <c r="P8" s="1683">
        <v>1.6110204733488453E-2</v>
      </c>
      <c r="Q8" s="1676"/>
      <c r="R8" s="1677">
        <v>1.5973644641581686E-2</v>
      </c>
      <c r="S8" s="796"/>
      <c r="T8" s="796"/>
      <c r="U8" s="796"/>
    </row>
    <row r="9" spans="1:29" s="159" customFormat="1">
      <c r="A9" s="796"/>
      <c r="B9" s="796" t="s">
        <v>968</v>
      </c>
      <c r="C9" s="797"/>
      <c r="D9" s="800"/>
      <c r="E9" s="800"/>
      <c r="F9" s="797" t="s">
        <v>964</v>
      </c>
      <c r="G9" s="1688">
        <v>4.9905807636675736E-2</v>
      </c>
      <c r="H9" s="1683">
        <v>4.8301200321649536E-2</v>
      </c>
      <c r="I9" s="1683">
        <v>4.7342927096785795E-2</v>
      </c>
      <c r="J9" s="1683">
        <v>4.6061486826840824E-2</v>
      </c>
      <c r="K9" s="1683">
        <v>4.4780046556895853E-2</v>
      </c>
      <c r="L9" s="1683">
        <v>4.4780046556895853E-2</v>
      </c>
      <c r="M9" s="1683">
        <v>4.4780046556895853E-2</v>
      </c>
      <c r="N9" s="1683">
        <v>4.4780046556895853E-2</v>
      </c>
      <c r="O9" s="1683">
        <v>4.4780046556895853E-2</v>
      </c>
      <c r="P9" s="1683">
        <v>4.4780046556895853E-2</v>
      </c>
      <c r="Q9" s="1676"/>
      <c r="R9" s="1677">
        <v>4.5469535335234568E-2</v>
      </c>
      <c r="S9" s="796"/>
      <c r="T9" s="796"/>
      <c r="U9" s="796"/>
    </row>
    <row r="10" spans="1:29" s="159" customFormat="1">
      <c r="A10" s="796"/>
      <c r="B10" s="796" t="s">
        <v>969</v>
      </c>
      <c r="C10" s="797"/>
      <c r="D10" s="800"/>
      <c r="E10" s="800"/>
      <c r="F10" s="797" t="s">
        <v>964</v>
      </c>
      <c r="G10" s="1688">
        <v>2.6561891947097349E-2</v>
      </c>
      <c r="H10" s="1683">
        <v>2.4992961944840131E-2</v>
      </c>
      <c r="I10" s="1683">
        <v>2.405599524976787E-2</v>
      </c>
      <c r="J10" s="1683">
        <v>2.280304690110313E-2</v>
      </c>
      <c r="K10" s="1683">
        <v>2.1550098552438612E-2</v>
      </c>
      <c r="L10" s="1683">
        <v>2.1550098552438612E-2</v>
      </c>
      <c r="M10" s="1683">
        <v>2.1550098552438612E-2</v>
      </c>
      <c r="N10" s="1683">
        <v>2.1550098552438612E-2</v>
      </c>
      <c r="O10" s="1683">
        <v>2.1550098552438612E-2</v>
      </c>
      <c r="P10" s="1683">
        <v>2.1550098552438612E-2</v>
      </c>
      <c r="Q10" s="1676"/>
      <c r="R10" s="1677">
        <v>2.222425703372366E-2</v>
      </c>
      <c r="S10" s="796"/>
      <c r="T10" s="796"/>
      <c r="U10" s="796"/>
    </row>
    <row r="11" spans="1:29" s="159" customFormat="1">
      <c r="A11" s="796"/>
      <c r="B11" s="796" t="s">
        <v>970</v>
      </c>
      <c r="C11" s="796"/>
      <c r="D11" s="796"/>
      <c r="E11" s="796"/>
      <c r="F11" s="797" t="s">
        <v>964</v>
      </c>
      <c r="G11" s="1689">
        <v>6.2075259511114103E-3</v>
      </c>
      <c r="H11" s="1684">
        <v>6.0059453570842566E-3</v>
      </c>
      <c r="I11" s="1684">
        <v>5.8855612082028205E-3</v>
      </c>
      <c r="J11" s="1684">
        <v>5.7245788367485187E-3</v>
      </c>
      <c r="K11" s="1684">
        <v>5.5635964652942238E-3</v>
      </c>
      <c r="L11" s="1684">
        <v>5.5635964652942238E-3</v>
      </c>
      <c r="M11" s="1684">
        <v>5.5635964652942238E-3</v>
      </c>
      <c r="N11" s="1684">
        <v>5.5635964652942238E-3</v>
      </c>
      <c r="O11" s="1684">
        <v>5.5635964652942238E-3</v>
      </c>
      <c r="P11" s="1684">
        <v>5.5635964652942238E-3</v>
      </c>
      <c r="Q11" s="1678"/>
      <c r="R11" s="1679">
        <v>6.3927506984633453E-3</v>
      </c>
      <c r="S11" s="796"/>
      <c r="T11" s="796"/>
      <c r="U11" s="796"/>
    </row>
    <row r="12" spans="1:29" s="159" customFormat="1">
      <c r="A12" s="796"/>
      <c r="B12" s="796" t="s">
        <v>971</v>
      </c>
      <c r="C12" s="796"/>
      <c r="D12" s="796"/>
      <c r="E12" s="796"/>
      <c r="F12" s="797" t="s">
        <v>964</v>
      </c>
      <c r="G12" s="1689">
        <v>6.069505986473045E-3</v>
      </c>
      <c r="H12" s="1684">
        <v>5.8724073948859257E-3</v>
      </c>
      <c r="I12" s="1684">
        <v>5.7546999027113799E-3</v>
      </c>
      <c r="J12" s="1684">
        <v>5.5972968608306584E-3</v>
      </c>
      <c r="K12" s="1684">
        <v>5.4398938189501589E-3</v>
      </c>
      <c r="L12" s="1684">
        <v>5.4398938189501589E-3</v>
      </c>
      <c r="M12" s="1684">
        <v>5.4398938189501589E-3</v>
      </c>
      <c r="N12" s="1684">
        <v>5.4398938189501589E-3</v>
      </c>
      <c r="O12" s="1684">
        <v>5.4398938189501589E-3</v>
      </c>
      <c r="P12" s="1684">
        <v>5.4398938189501589E-3</v>
      </c>
      <c r="Q12" s="1678"/>
      <c r="R12" s="1677">
        <v>6.2506123921419743E-3</v>
      </c>
      <c r="S12" s="796"/>
      <c r="T12" s="796"/>
      <c r="U12" s="796"/>
    </row>
    <row r="15" spans="1:29" outlineLevel="1">
      <c r="A15" s="801"/>
      <c r="B15" s="801"/>
      <c r="C15" s="801"/>
      <c r="D15" s="802" t="s">
        <v>972</v>
      </c>
      <c r="E15" s="801"/>
      <c r="F15" s="801"/>
      <c r="G15" s="803" t="s">
        <v>973</v>
      </c>
      <c r="H15" s="804" t="s">
        <v>974</v>
      </c>
      <c r="I15" s="804" t="s">
        <v>975</v>
      </c>
      <c r="J15" s="804" t="s">
        <v>976</v>
      </c>
      <c r="K15" s="804" t="s">
        <v>977</v>
      </c>
      <c r="L15" s="804" t="s">
        <v>978</v>
      </c>
      <c r="M15" s="804" t="s">
        <v>979</v>
      </c>
      <c r="N15" s="804" t="s">
        <v>980</v>
      </c>
      <c r="O15" s="804" t="s">
        <v>981</v>
      </c>
      <c r="P15" s="804" t="s">
        <v>982</v>
      </c>
      <c r="Q15" s="801"/>
      <c r="R15" s="801"/>
      <c r="S15" s="801"/>
      <c r="T15" s="801"/>
      <c r="U15" s="801"/>
      <c r="V15" s="430"/>
      <c r="W15" s="430"/>
      <c r="X15" s="430"/>
      <c r="Y15" s="430"/>
      <c r="Z15" s="430"/>
      <c r="AA15" s="430"/>
      <c r="AB15" s="430"/>
      <c r="AC15" s="430"/>
    </row>
    <row r="16" spans="1:29" outlineLevel="1">
      <c r="A16" s="801"/>
      <c r="B16" s="801"/>
      <c r="C16" s="801"/>
      <c r="D16" s="805" t="s">
        <v>983</v>
      </c>
      <c r="E16" s="801"/>
      <c r="F16" s="801"/>
      <c r="G16" s="1686">
        <v>0.1490378296702165</v>
      </c>
      <c r="H16" s="1685">
        <v>1.6531602727773344E-2</v>
      </c>
      <c r="I16" s="1685">
        <v>1.5608757709211371E-2</v>
      </c>
      <c r="J16" s="1685">
        <v>1.5608757709211371E-2</v>
      </c>
      <c r="K16" s="1685">
        <v>1.5608757709211371E-2</v>
      </c>
      <c r="L16" s="1680">
        <v>-1.1589392992328743E-3</v>
      </c>
      <c r="M16" s="1680">
        <v>-1.1589392992328743E-3</v>
      </c>
      <c r="N16" s="1680">
        <v>-1.1589392992328743E-3</v>
      </c>
      <c r="O16" s="1680">
        <v>-1.1589392992328743E-3</v>
      </c>
      <c r="P16" s="1680">
        <v>-1.1589392992328743E-3</v>
      </c>
      <c r="Q16" s="1681"/>
      <c r="R16" s="806">
        <v>-1.1600949619605672E-5</v>
      </c>
      <c r="S16" s="802" t="s">
        <v>984</v>
      </c>
      <c r="T16" s="801"/>
      <c r="U16" s="801"/>
      <c r="V16" s="430"/>
      <c r="W16" s="430"/>
      <c r="X16" s="430"/>
      <c r="Y16" s="430"/>
      <c r="Z16" s="430"/>
      <c r="AA16" s="430"/>
      <c r="AB16" s="430"/>
      <c r="AC16" s="430"/>
    </row>
    <row r="19" spans="2:12">
      <c r="B19" s="332"/>
      <c r="C19" s="332"/>
      <c r="D19" s="332"/>
      <c r="E19" s="332"/>
      <c r="F19" s="332"/>
      <c r="G19" s="332"/>
      <c r="H19" s="332"/>
      <c r="I19" s="332"/>
      <c r="J19" s="332"/>
      <c r="K19" s="332"/>
      <c r="L19" s="332"/>
    </row>
    <row r="20" spans="2:12">
      <c r="B20" s="332"/>
      <c r="C20" s="332"/>
      <c r="D20" s="332"/>
      <c r="E20" s="332"/>
      <c r="F20" s="332"/>
      <c r="G20" s="332"/>
      <c r="H20" s="332"/>
      <c r="I20" s="332"/>
      <c r="J20" s="332"/>
      <c r="K20" s="332"/>
      <c r="L20" s="332"/>
    </row>
    <row r="21" spans="2:12">
      <c r="B21" s="332"/>
      <c r="C21" s="332"/>
      <c r="D21" s="332"/>
      <c r="E21" s="332"/>
      <c r="F21" s="332"/>
      <c r="G21" s="332"/>
      <c r="H21" s="332"/>
      <c r="I21" s="332"/>
      <c r="J21" s="332"/>
      <c r="K21" s="332"/>
      <c r="L21" s="332"/>
    </row>
    <row r="22" spans="2:12">
      <c r="B22" s="332"/>
      <c r="C22" s="332"/>
      <c r="D22" s="332"/>
      <c r="E22" s="332"/>
      <c r="F22" s="332"/>
      <c r="G22" s="332"/>
      <c r="H22" s="332"/>
      <c r="I22" s="332"/>
      <c r="J22" s="332"/>
      <c r="K22" s="332"/>
      <c r="L22" s="332"/>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21424-3115-4C23-94AC-4A45CF43B419}">
  <sheetPr>
    <tabColor rgb="FF92D050"/>
  </sheetPr>
  <dimension ref="A1:L24"/>
  <sheetViews>
    <sheetView workbookViewId="0">
      <selection activeCell="I28" sqref="I28"/>
    </sheetView>
  </sheetViews>
  <sheetFormatPr defaultColWidth="8.88671875" defaultRowHeight="13.2"/>
  <cols>
    <col min="1" max="1" width="27.88671875" style="877" bestFit="1" customWidth="1"/>
    <col min="2" max="2" width="27" style="877" bestFit="1" customWidth="1"/>
    <col min="3" max="4" width="8.88671875" style="877"/>
    <col min="5" max="5" width="24.109375" style="877" customWidth="1"/>
    <col min="6" max="7" width="8.88671875" style="877"/>
    <col min="8" max="12" width="16.6640625" style="877" customWidth="1"/>
    <col min="13" max="16384" width="8.88671875" style="877"/>
  </cols>
  <sheetData>
    <row r="1" spans="1:12">
      <c r="A1" s="877" t="s">
        <v>1362</v>
      </c>
    </row>
    <row r="2" spans="1:12">
      <c r="A2" s="877" t="s">
        <v>1366</v>
      </c>
    </row>
    <row r="4" spans="1:12" ht="14.4">
      <c r="A4" s="877" t="s">
        <v>998</v>
      </c>
      <c r="B4" s="877" t="s">
        <v>999</v>
      </c>
      <c r="E4" s="878" t="s">
        <v>589</v>
      </c>
      <c r="F4" s="878"/>
      <c r="G4" s="878"/>
      <c r="H4" s="878" t="s">
        <v>234</v>
      </c>
      <c r="I4" s="878" t="s">
        <v>291</v>
      </c>
      <c r="J4" s="878" t="s">
        <v>292</v>
      </c>
      <c r="K4" s="878" t="s">
        <v>293</v>
      </c>
      <c r="L4" s="878" t="s">
        <v>294</v>
      </c>
    </row>
    <row r="5" spans="1:12" ht="14.4">
      <c r="A5" s="878" t="s">
        <v>1000</v>
      </c>
      <c r="B5" s="878" t="s">
        <v>1001</v>
      </c>
      <c r="E5" s="878" t="s">
        <v>1002</v>
      </c>
      <c r="F5" s="878"/>
      <c r="G5" s="878"/>
      <c r="H5" s="878"/>
      <c r="I5" s="878"/>
      <c r="J5" s="878"/>
      <c r="K5" s="878"/>
      <c r="L5" s="878"/>
    </row>
    <row r="6" spans="1:12">
      <c r="A6" s="879">
        <v>1185.731790799691</v>
      </c>
      <c r="B6" s="880">
        <v>4.7284068405475013E-2</v>
      </c>
    </row>
    <row r="7" spans="1:12" ht="14.4">
      <c r="C7" s="878"/>
      <c r="E7" s="877" t="s">
        <v>1003</v>
      </c>
      <c r="H7" s="879">
        <v>608.76039379046313</v>
      </c>
      <c r="I7" s="879">
        <v>604.69512653932088</v>
      </c>
      <c r="J7" s="879">
        <v>600.33541912091687</v>
      </c>
      <c r="K7" s="879">
        <v>594.82610198395594</v>
      </c>
      <c r="L7" s="879">
        <v>587.45379436788403</v>
      </c>
    </row>
    <row r="8" spans="1:12" ht="14.4">
      <c r="A8" s="877" t="s">
        <v>1004</v>
      </c>
      <c r="B8" s="878" t="s">
        <v>1005</v>
      </c>
      <c r="E8" s="877" t="s">
        <v>1006</v>
      </c>
      <c r="H8" s="879">
        <v>158.23980518457427</v>
      </c>
      <c r="I8" s="879">
        <v>147.25608222158195</v>
      </c>
      <c r="J8" s="879">
        <v>169.25225096083318</v>
      </c>
      <c r="K8" s="879">
        <v>192.09525958553348</v>
      </c>
      <c r="L8" s="879">
        <v>215.6354617745518</v>
      </c>
    </row>
    <row r="9" spans="1:12">
      <c r="A9" s="879">
        <v>1159.3678801007045</v>
      </c>
      <c r="B9" s="881">
        <v>2.2739900899011012E-2</v>
      </c>
      <c r="E9" s="877" t="s">
        <v>1007</v>
      </c>
      <c r="H9" s="879">
        <v>373.40764898677321</v>
      </c>
      <c r="I9" s="879">
        <v>379.55441490766498</v>
      </c>
      <c r="J9" s="879">
        <v>386.17846531721403</v>
      </c>
      <c r="K9" s="879">
        <v>393.26152578134707</v>
      </c>
      <c r="L9" s="879">
        <v>399.9036529458271</v>
      </c>
    </row>
    <row r="10" spans="1:12">
      <c r="E10" s="877" t="s">
        <v>1008</v>
      </c>
      <c r="H10" s="879">
        <v>-14.592609799950168</v>
      </c>
      <c r="I10" s="879">
        <v>59.784356924098098</v>
      </c>
      <c r="J10" s="879">
        <v>58.890951396476048</v>
      </c>
      <c r="K10" s="879">
        <v>56.94905293415961</v>
      </c>
      <c r="L10" s="879">
        <v>22.889239275968013</v>
      </c>
    </row>
    <row r="11" spans="1:12" ht="14.4">
      <c r="B11" s="878" t="s">
        <v>1009</v>
      </c>
      <c r="E11" s="877" t="s">
        <v>1010</v>
      </c>
      <c r="H11" s="879">
        <v>5.8681615176817257</v>
      </c>
      <c r="I11" s="879">
        <v>1.6734429655692065</v>
      </c>
      <c r="J11" s="879">
        <v>2.0618432143164034</v>
      </c>
      <c r="K11" s="879">
        <v>3.9768664751893832</v>
      </c>
      <c r="L11" s="879">
        <v>8.8729430342824251</v>
      </c>
    </row>
    <row r="12" spans="1:12">
      <c r="B12" s="880">
        <v>2.3998445239976629E-2</v>
      </c>
      <c r="E12" s="882" t="s">
        <v>1011</v>
      </c>
      <c r="F12" s="882"/>
      <c r="G12" s="882"/>
      <c r="H12" s="883">
        <v>1131.6833996795422</v>
      </c>
      <c r="I12" s="883">
        <v>1192.963423558235</v>
      </c>
      <c r="J12" s="883">
        <v>1216.7189300097566</v>
      </c>
      <c r="K12" s="883">
        <v>1241.1088067601854</v>
      </c>
      <c r="L12" s="883">
        <v>1234.7550913985133</v>
      </c>
    </row>
    <row r="14" spans="1:12">
      <c r="E14" s="884" t="s">
        <v>1012</v>
      </c>
      <c r="F14" s="884"/>
      <c r="G14" s="884"/>
      <c r="H14" s="885">
        <v>1185.731790799691</v>
      </c>
      <c r="I14" s="885">
        <v>1193.7665484414754</v>
      </c>
      <c r="J14" s="885">
        <v>1201.8557512207387</v>
      </c>
      <c r="K14" s="885">
        <v>1209.9997680687072</v>
      </c>
      <c r="L14" s="885">
        <v>1218.1989704165601</v>
      </c>
    </row>
    <row r="16" spans="1:12">
      <c r="E16" s="884" t="s">
        <v>972</v>
      </c>
      <c r="F16" s="884"/>
      <c r="G16" s="884"/>
      <c r="H16" s="884" t="s">
        <v>12</v>
      </c>
      <c r="I16" s="886">
        <v>1.5608757709211371E-2</v>
      </c>
      <c r="J16" s="886">
        <v>1.5608757709211371E-2</v>
      </c>
      <c r="K16" s="886">
        <v>1.5608757709211371E-2</v>
      </c>
      <c r="L16" s="886">
        <v>1.5608757709211371E-2</v>
      </c>
    </row>
    <row r="20" spans="5:8" ht="14.4">
      <c r="E20" s="887"/>
      <c r="F20" s="887"/>
      <c r="G20" s="887"/>
      <c r="H20" s="887"/>
    </row>
    <row r="21" spans="5:8" ht="14.4">
      <c r="H21" s="1704"/>
    </row>
    <row r="22" spans="5:8">
      <c r="H22" s="888"/>
    </row>
    <row r="23" spans="5:8">
      <c r="H23" s="879"/>
    </row>
    <row r="24" spans="5:8">
      <c r="H24" s="87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59999389629810485"/>
  </sheetPr>
  <dimension ref="A1:P178"/>
  <sheetViews>
    <sheetView zoomScale="70" zoomScaleNormal="70" workbookViewId="0"/>
  </sheetViews>
  <sheetFormatPr defaultColWidth="9.109375" defaultRowHeight="13.2"/>
  <cols>
    <col min="1" max="1" width="45.33203125" style="92" customWidth="1"/>
    <col min="2" max="2" width="9.33203125" style="92" customWidth="1"/>
    <col min="3" max="7" width="19.77734375" style="92" customWidth="1"/>
    <col min="8" max="8" width="3.109375" style="92" customWidth="1"/>
    <col min="9" max="13" width="19.77734375" style="92" customWidth="1"/>
    <col min="14" max="14" width="1.44140625" style="92" customWidth="1"/>
    <col min="15" max="15" width="16.6640625" style="92" bestFit="1" customWidth="1"/>
    <col min="16" max="16384" width="9.109375" style="92"/>
  </cols>
  <sheetData>
    <row r="1" spans="1:10">
      <c r="A1" s="91"/>
    </row>
    <row r="2" spans="1:10">
      <c r="A2" s="91"/>
      <c r="F2" s="103"/>
    </row>
    <row r="3" spans="1:10">
      <c r="A3" s="93" t="s">
        <v>22</v>
      </c>
      <c r="B3" s="233" t="s">
        <v>111</v>
      </c>
    </row>
    <row r="6" spans="1:10">
      <c r="A6" s="92" t="s">
        <v>174</v>
      </c>
      <c r="B6" s="132" t="s">
        <v>291</v>
      </c>
    </row>
    <row r="7" spans="1:10">
      <c r="A7" s="92" t="s">
        <v>23</v>
      </c>
      <c r="B7" s="133" t="str">
        <f>B6</f>
        <v>2021-22</v>
      </c>
    </row>
    <row r="8" spans="1:10">
      <c r="A8" s="92" t="s">
        <v>24</v>
      </c>
      <c r="B8" s="133" t="str">
        <f>LEFT(B7,4)-1&amp;"-"&amp;MID(B7,3,2)</f>
        <v>2020-21</v>
      </c>
    </row>
    <row r="9" spans="1:10">
      <c r="A9" s="92" t="s">
        <v>25</v>
      </c>
      <c r="B9" s="133" t="str">
        <f>LEFT(B8,4)-1&amp;"-"&amp;MID(B8,3,2)</f>
        <v>2019-20</v>
      </c>
    </row>
    <row r="10" spans="1:10">
      <c r="A10" s="92" t="s">
        <v>631</v>
      </c>
      <c r="B10" s="133" t="str">
        <f>LEFT(B9,4)-1&amp;"-"&amp;MID(B9,3,2)</f>
        <v>2018-19</v>
      </c>
    </row>
    <row r="11" spans="1:10">
      <c r="A11" s="92" t="s">
        <v>632</v>
      </c>
      <c r="B11" s="133" t="s">
        <v>159</v>
      </c>
    </row>
    <row r="13" spans="1:10">
      <c r="A13" s="92" t="s">
        <v>26</v>
      </c>
    </row>
    <row r="14" spans="1:10" ht="13.8" thickBot="1">
      <c r="I14" s="96" t="s">
        <v>588</v>
      </c>
    </row>
    <row r="15" spans="1:10">
      <c r="A15" s="141" t="s">
        <v>27</v>
      </c>
      <c r="B15" s="142"/>
      <c r="C15" s="142"/>
      <c r="D15" s="142"/>
      <c r="E15" s="142"/>
      <c r="F15" s="143"/>
      <c r="I15" s="345" t="s">
        <v>589</v>
      </c>
      <c r="J15" s="346" t="s">
        <v>590</v>
      </c>
    </row>
    <row r="16" spans="1:10">
      <c r="A16" s="144" t="s">
        <v>168</v>
      </c>
      <c r="B16" s="146">
        <v>102</v>
      </c>
      <c r="C16" s="145"/>
      <c r="D16" s="94"/>
      <c r="E16" s="94"/>
      <c r="F16" s="234"/>
      <c r="I16" s="347" t="s">
        <v>234</v>
      </c>
      <c r="J16" s="234">
        <v>365</v>
      </c>
    </row>
    <row r="17" spans="1:10">
      <c r="A17" s="144" t="s">
        <v>165</v>
      </c>
      <c r="B17" s="146">
        <v>104.8</v>
      </c>
      <c r="C17" s="145"/>
      <c r="D17" s="496" t="s">
        <v>166</v>
      </c>
      <c r="E17" s="497" t="s">
        <v>167</v>
      </c>
      <c r="F17" s="498">
        <f>IF(OR(B16="",B17=""),0,B17/B16-1)</f>
        <v>2.7450980392156765E-2</v>
      </c>
      <c r="I17" s="236" t="s">
        <v>291</v>
      </c>
      <c r="J17" s="234">
        <v>365</v>
      </c>
    </row>
    <row r="18" spans="1:10">
      <c r="A18" s="144" t="s">
        <v>106</v>
      </c>
      <c r="B18" s="146">
        <v>106.6</v>
      </c>
      <c r="C18" s="145"/>
      <c r="D18" s="147" t="s">
        <v>43</v>
      </c>
      <c r="E18" s="148" t="s">
        <v>160</v>
      </c>
      <c r="F18" s="331">
        <v>2.5499999999999998E-2</v>
      </c>
      <c r="G18" s="288"/>
      <c r="I18" s="236" t="s">
        <v>292</v>
      </c>
      <c r="J18" s="234">
        <v>365</v>
      </c>
    </row>
    <row r="19" spans="1:10">
      <c r="A19" s="144" t="s">
        <v>107</v>
      </c>
      <c r="B19" s="149">
        <v>108.4</v>
      </c>
      <c r="C19" s="75"/>
      <c r="D19" s="147" t="s">
        <v>44</v>
      </c>
      <c r="E19" s="148" t="s">
        <v>161</v>
      </c>
      <c r="F19" s="322">
        <f>IF(OR(B18="",B19=""),F18,ROUND(B19/B18-1,4))</f>
        <v>1.6899999999999998E-2</v>
      </c>
      <c r="G19" s="288"/>
      <c r="I19" s="236" t="s">
        <v>293</v>
      </c>
      <c r="J19" s="234">
        <v>366</v>
      </c>
    </row>
    <row r="20" spans="1:10" ht="13.8" thickBot="1">
      <c r="A20" s="144" t="s">
        <v>108</v>
      </c>
      <c r="B20" s="149">
        <v>110</v>
      </c>
      <c r="C20" s="75"/>
      <c r="D20" s="147" t="s">
        <v>45</v>
      </c>
      <c r="E20" s="148" t="s">
        <v>162</v>
      </c>
      <c r="F20" s="322">
        <f>IF(OR(B19="",B20=""),F19,ROUND(B20/B19-1,4))</f>
        <v>1.4800000000000001E-2</v>
      </c>
      <c r="G20" s="288"/>
      <c r="I20" s="256" t="s">
        <v>294</v>
      </c>
      <c r="J20" s="348">
        <v>365</v>
      </c>
    </row>
    <row r="21" spans="1:10">
      <c r="A21" s="144" t="s">
        <v>229</v>
      </c>
      <c r="B21" s="149">
        <v>112.1</v>
      </c>
      <c r="C21" s="75"/>
      <c r="D21" s="147" t="s">
        <v>46</v>
      </c>
      <c r="E21" s="148" t="s">
        <v>163</v>
      </c>
      <c r="F21" s="322">
        <f t="shared" ref="F21:F27" si="0">IF(OR(B20="",B21=""),F20,B21/B20-1)</f>
        <v>1.9090909090909047E-2</v>
      </c>
      <c r="G21" s="288"/>
    </row>
    <row r="22" spans="1:10">
      <c r="A22" s="144" t="s">
        <v>109</v>
      </c>
      <c r="B22" s="146">
        <v>114.1</v>
      </c>
      <c r="C22" s="75"/>
      <c r="D22" s="147" t="s">
        <v>47</v>
      </c>
      <c r="E22" s="148" t="s">
        <v>164</v>
      </c>
      <c r="F22" s="322">
        <f t="shared" si="0"/>
        <v>1.7841213202497874E-2</v>
      </c>
      <c r="G22" s="288"/>
    </row>
    <row r="23" spans="1:10">
      <c r="A23" s="144" t="s">
        <v>110</v>
      </c>
      <c r="B23" s="146">
        <v>116.2</v>
      </c>
      <c r="C23" s="75"/>
      <c r="D23" s="147" t="s">
        <v>48</v>
      </c>
      <c r="E23" s="148" t="s">
        <v>239</v>
      </c>
      <c r="F23" s="322">
        <f t="shared" si="0"/>
        <v>1.8404907975460238E-2</v>
      </c>
      <c r="G23" s="288"/>
      <c r="I23"/>
    </row>
    <row r="24" spans="1:10">
      <c r="A24" s="144" t="s">
        <v>235</v>
      </c>
      <c r="B24" s="146">
        <v>117.2</v>
      </c>
      <c r="C24" s="75"/>
      <c r="D24" s="147" t="s">
        <v>244</v>
      </c>
      <c r="E24" s="148" t="s">
        <v>240</v>
      </c>
      <c r="F24" s="322">
        <f t="shared" si="0"/>
        <v>8.6058519793459354E-3</v>
      </c>
      <c r="I24"/>
    </row>
    <row r="25" spans="1:10">
      <c r="A25" s="144" t="s">
        <v>236</v>
      </c>
      <c r="B25" s="146"/>
      <c r="C25" s="75"/>
      <c r="D25" s="147" t="s">
        <v>245</v>
      </c>
      <c r="E25" s="148" t="s">
        <v>241</v>
      </c>
      <c r="F25" s="322">
        <f t="shared" si="0"/>
        <v>8.6058519793459354E-3</v>
      </c>
      <c r="I25"/>
    </row>
    <row r="26" spans="1:10">
      <c r="A26" s="144" t="s">
        <v>237</v>
      </c>
      <c r="B26" s="146"/>
      <c r="C26" s="75"/>
      <c r="D26" s="147" t="s">
        <v>246</v>
      </c>
      <c r="E26" s="148" t="s">
        <v>242</v>
      </c>
      <c r="F26" s="322">
        <f t="shared" si="0"/>
        <v>8.6058519793459354E-3</v>
      </c>
      <c r="I26"/>
    </row>
    <row r="27" spans="1:10">
      <c r="A27" s="144" t="s">
        <v>238</v>
      </c>
      <c r="B27" s="146"/>
      <c r="C27" s="75"/>
      <c r="D27" s="337" t="s">
        <v>247</v>
      </c>
      <c r="E27" s="338" t="s">
        <v>243</v>
      </c>
      <c r="F27" s="339">
        <f t="shared" si="0"/>
        <v>8.6058519793459354E-3</v>
      </c>
      <c r="I27"/>
    </row>
    <row r="28" spans="1:10">
      <c r="A28" s="150"/>
      <c r="B28" s="151"/>
      <c r="C28" s="145"/>
      <c r="D28" s="75"/>
      <c r="E28" s="75"/>
      <c r="F28" s="152"/>
      <c r="I28"/>
    </row>
    <row r="29" spans="1:10">
      <c r="A29" s="150" t="str">
        <f>"CPI " &amp;$B$9</f>
        <v>CPI 2019-20</v>
      </c>
      <c r="B29" s="297">
        <f>VLOOKUP(A29,E$17:F$23,2,FALSE)</f>
        <v>1.7841213202497874E-2</v>
      </c>
      <c r="C29" s="153" t="s">
        <v>92</v>
      </c>
      <c r="D29" s="75"/>
      <c r="E29" s="75"/>
      <c r="F29" s="152"/>
      <c r="I29"/>
    </row>
    <row r="30" spans="1:10">
      <c r="A30" s="150" t="str">
        <f>"CPI " &amp;$B$8</f>
        <v>CPI 2020-21</v>
      </c>
      <c r="B30" s="297">
        <f>VLOOKUP(A30,E$17:F$23,2,FALSE)</f>
        <v>1.8404907975460238E-2</v>
      </c>
      <c r="C30" s="154" t="s">
        <v>91</v>
      </c>
      <c r="D30" s="75"/>
      <c r="E30" s="75"/>
      <c r="F30" s="152"/>
    </row>
    <row r="31" spans="1:10">
      <c r="A31" s="150" t="str">
        <f>"CPI " &amp;$B$6</f>
        <v>CPI 2021-22</v>
      </c>
      <c r="B31" s="297">
        <f>VLOOKUP(A31,E$18:F$27,2,FALSE)</f>
        <v>8.6058519793459354E-3</v>
      </c>
      <c r="C31" s="154" t="s">
        <v>95</v>
      </c>
      <c r="D31" s="75"/>
      <c r="E31" s="75"/>
      <c r="F31" s="152"/>
    </row>
    <row r="32" spans="1:10" ht="13.8" thickBot="1">
      <c r="A32" s="155"/>
      <c r="B32" s="499"/>
      <c r="C32" s="499"/>
      <c r="D32" s="499"/>
      <c r="E32" s="499"/>
      <c r="F32" s="500"/>
      <c r="G32" s="360"/>
      <c r="I32" s="98"/>
      <c r="J32" s="360"/>
    </row>
    <row r="33" spans="1:15">
      <c r="A33" s="145"/>
      <c r="B33" s="145"/>
      <c r="C33" s="145"/>
      <c r="D33" s="145"/>
      <c r="E33" s="145"/>
      <c r="F33" s="145"/>
      <c r="G33" s="360"/>
      <c r="I33" s="98"/>
      <c r="J33" s="360"/>
    </row>
    <row r="34" spans="1:15" ht="13.8">
      <c r="A34" s="1401" t="s">
        <v>1021</v>
      </c>
      <c r="B34" s="145"/>
      <c r="C34" s="145"/>
      <c r="D34" s="145"/>
      <c r="E34" s="145"/>
      <c r="F34" s="145"/>
    </row>
    <row r="35" spans="1:15" ht="13.8" thickBot="1">
      <c r="B35" s="92">
        <f>COLUMN()</f>
        <v>2</v>
      </c>
      <c r="C35" s="92">
        <f>COLUMN()</f>
        <v>3</v>
      </c>
      <c r="D35" s="92">
        <f>COLUMN()</f>
        <v>4</v>
      </c>
      <c r="E35" s="92">
        <f>COLUMN()</f>
        <v>5</v>
      </c>
      <c r="F35" s="92">
        <f>COLUMN()</f>
        <v>6</v>
      </c>
      <c r="G35" s="92">
        <f>COLUMN()</f>
        <v>7</v>
      </c>
      <c r="I35" s="92">
        <f>COLUMN()</f>
        <v>9</v>
      </c>
      <c r="J35" s="92">
        <f>COLUMN()</f>
        <v>10</v>
      </c>
      <c r="K35" s="92">
        <f>COLUMN()</f>
        <v>11</v>
      </c>
      <c r="L35" s="92">
        <f>COLUMN()</f>
        <v>12</v>
      </c>
      <c r="M35" s="92">
        <f>COLUMN()</f>
        <v>13</v>
      </c>
    </row>
    <row r="36" spans="1:15" ht="13.8" thickBot="1">
      <c r="A36" s="96"/>
      <c r="B36" s="71"/>
      <c r="C36" s="2034" t="s">
        <v>295</v>
      </c>
      <c r="D36" s="2035"/>
      <c r="E36" s="2035"/>
      <c r="F36" s="2035"/>
      <c r="G36" s="2036"/>
      <c r="I36" s="2037" t="s">
        <v>296</v>
      </c>
      <c r="J36" s="2038"/>
      <c r="K36" s="2038"/>
      <c r="L36" s="2038"/>
      <c r="M36" s="2039"/>
      <c r="O36" s="239" t="s">
        <v>955</v>
      </c>
    </row>
    <row r="37" spans="1:15">
      <c r="A37" s="130" t="s">
        <v>950</v>
      </c>
      <c r="B37" s="1381"/>
      <c r="C37" s="138" t="s">
        <v>169</v>
      </c>
      <c r="D37" s="138" t="s">
        <v>159</v>
      </c>
      <c r="E37" s="138" t="s">
        <v>170</v>
      </c>
      <c r="F37" s="138" t="s">
        <v>171</v>
      </c>
      <c r="G37" s="1735" t="s">
        <v>172</v>
      </c>
      <c r="I37" s="370" t="s">
        <v>234</v>
      </c>
      <c r="J37" s="371" t="s">
        <v>291</v>
      </c>
      <c r="K37" s="371" t="s">
        <v>292</v>
      </c>
      <c r="L37" s="371" t="s">
        <v>293</v>
      </c>
      <c r="M37" s="330" t="s">
        <v>294</v>
      </c>
      <c r="N37" s="353"/>
      <c r="O37" s="71"/>
    </row>
    <row r="38" spans="1:15">
      <c r="A38" s="365" t="s">
        <v>111</v>
      </c>
      <c r="B38" s="1382"/>
      <c r="C38" s="237"/>
      <c r="D38" s="237"/>
      <c r="E38" s="786"/>
      <c r="F38" s="807"/>
      <c r="G38" s="234"/>
      <c r="I38" s="787"/>
      <c r="J38" s="237"/>
      <c r="K38" s="372"/>
      <c r="L38" s="237"/>
      <c r="M38" s="234"/>
      <c r="N38" s="354"/>
      <c r="O38" s="71"/>
    </row>
    <row r="39" spans="1:15">
      <c r="A39" s="95" t="s">
        <v>953</v>
      </c>
      <c r="B39" s="1382"/>
      <c r="C39" s="246">
        <v>1139798199.62341</v>
      </c>
      <c r="D39" s="1789">
        <f>C39*(1+F19)*(1-D46)</f>
        <v>1183229000.4277472</v>
      </c>
      <c r="E39" s="1789">
        <f>D39*(1+F20)*(1-E46)</f>
        <v>1435605688.0865035</v>
      </c>
      <c r="F39" s="1789">
        <f>E39*(1+F21)*(1-F46)</f>
        <v>1386036433.573935</v>
      </c>
      <c r="G39" s="1792">
        <f>F39*(1+F22)*(1-G46)</f>
        <v>1350243186.3733208</v>
      </c>
      <c r="I39" s="1788">
        <f>'2020-25 PTRM extract - Jun 2020'!H14*1000000</f>
        <v>1185731790.799691</v>
      </c>
      <c r="J39" s="1789">
        <f>I39*(1+F24)*(1-J46)</f>
        <v>1176165283.8571508</v>
      </c>
      <c r="K39" s="246"/>
      <c r="L39" s="246"/>
      <c r="M39" s="245"/>
      <c r="N39" s="354"/>
      <c r="O39" s="71"/>
    </row>
    <row r="40" spans="1:15">
      <c r="A40" s="95" t="s">
        <v>954</v>
      </c>
      <c r="B40" s="315"/>
      <c r="C40" s="246"/>
      <c r="D40" s="1789">
        <f>D39+D58</f>
        <v>1248224422.8312066</v>
      </c>
      <c r="E40" s="1789">
        <f>D40*(1+F20)*(1-E46)*(1+E57)</f>
        <v>1463469223.4178829</v>
      </c>
      <c r="F40" s="1789">
        <f>E40*(1+F21)*(1-F46)*(1+F57)</f>
        <v>1413757162.2454135</v>
      </c>
      <c r="G40" s="1802">
        <f>F40*(1+F22)*(1-G46)*(1+G57)</f>
        <v>1377248050.1007872</v>
      </c>
      <c r="I40" s="1801">
        <f>I39+I58</f>
        <v>1213716987.62485</v>
      </c>
      <c r="J40" s="1789">
        <f>I40*(1+F24)*(1-J46)*(1+J57)</f>
        <v>1202758800.2827778</v>
      </c>
      <c r="K40" s="246"/>
      <c r="L40" s="246"/>
      <c r="M40" s="245"/>
      <c r="N40" s="354"/>
      <c r="O40" s="71"/>
    </row>
    <row r="41" spans="1:15">
      <c r="A41" s="365" t="s">
        <v>215</v>
      </c>
      <c r="B41" s="366"/>
      <c r="C41" s="367"/>
      <c r="D41" s="367"/>
      <c r="E41" s="94"/>
      <c r="F41" s="368"/>
      <c r="G41" s="369"/>
      <c r="I41" s="366"/>
      <c r="J41" s="367"/>
      <c r="K41" s="368"/>
      <c r="L41" s="368"/>
      <c r="M41" s="369"/>
      <c r="N41" s="354"/>
      <c r="O41" s="71"/>
    </row>
    <row r="42" spans="1:15">
      <c r="A42" s="95" t="s">
        <v>953</v>
      </c>
      <c r="B42" s="366"/>
      <c r="C42" s="774"/>
      <c r="D42" s="774"/>
      <c r="E42" s="775"/>
      <c r="F42" s="775"/>
      <c r="G42" s="776"/>
      <c r="I42" s="773"/>
      <c r="J42" s="774"/>
      <c r="K42" s="775"/>
      <c r="L42" s="775"/>
      <c r="M42" s="776"/>
      <c r="N42" s="354"/>
      <c r="O42" s="71"/>
    </row>
    <row r="43" spans="1:15" ht="13.8" thickBot="1">
      <c r="A43" s="1400" t="s">
        <v>954</v>
      </c>
      <c r="B43" s="1383"/>
      <c r="C43" s="477"/>
      <c r="D43" s="477"/>
      <c r="E43" s="478"/>
      <c r="F43" s="478"/>
      <c r="G43" s="479"/>
      <c r="I43" s="476"/>
      <c r="J43" s="477"/>
      <c r="K43" s="478"/>
      <c r="L43" s="478"/>
      <c r="M43" s="479"/>
      <c r="N43" s="354"/>
      <c r="O43" s="71"/>
    </row>
    <row r="44" spans="1:15" ht="13.8" thickBot="1">
      <c r="A44" s="238"/>
      <c r="B44" s="140"/>
      <c r="C44" s="140"/>
      <c r="D44" s="140"/>
      <c r="E44" s="140"/>
      <c r="F44" s="140"/>
      <c r="G44" s="140"/>
      <c r="H44" s="71"/>
      <c r="K44" s="140"/>
      <c r="L44" s="140"/>
      <c r="M44" s="140"/>
      <c r="N44" s="140"/>
      <c r="O44" s="71"/>
    </row>
    <row r="45" spans="1:15">
      <c r="A45" s="130" t="s">
        <v>176</v>
      </c>
      <c r="B45" s="1381"/>
      <c r="C45" s="224" t="s">
        <v>169</v>
      </c>
      <c r="D45" s="138" t="s">
        <v>159</v>
      </c>
      <c r="E45" s="138" t="s">
        <v>170</v>
      </c>
      <c r="F45" s="138" t="s">
        <v>171</v>
      </c>
      <c r="G45" s="359" t="s">
        <v>172</v>
      </c>
      <c r="I45" s="137" t="s">
        <v>234</v>
      </c>
      <c r="J45" s="138" t="s">
        <v>291</v>
      </c>
      <c r="K45" s="138" t="s">
        <v>292</v>
      </c>
      <c r="L45" s="138" t="s">
        <v>293</v>
      </c>
      <c r="M45" s="359" t="s">
        <v>294</v>
      </c>
      <c r="N45" s="353"/>
      <c r="O45" s="71"/>
    </row>
    <row r="46" spans="1:15">
      <c r="A46" s="95" t="s">
        <v>111</v>
      </c>
      <c r="B46" s="1384"/>
      <c r="C46" s="298">
        <v>0</v>
      </c>
      <c r="D46" s="299">
        <f>-2.0851547611618%</f>
        <v>-2.0851547611618001E-2</v>
      </c>
      <c r="E46" s="299">
        <f>ROUND(-19.5631599203169%,4)</f>
        <v>-0.1956</v>
      </c>
      <c r="F46" s="299">
        <v>5.2614903404959501E-2</v>
      </c>
      <c r="G46" s="300">
        <v>4.2900000000000001E-2</v>
      </c>
      <c r="I46" s="1799">
        <f>'2020-25 PTRM extract - Mar 2021'!G16</f>
        <v>0.1490378296702165</v>
      </c>
      <c r="J46" s="1800">
        <f>'2020-25 PTRM extract - Mar 2021'!H16</f>
        <v>1.6531602727773344E-2</v>
      </c>
      <c r="K46" s="299"/>
      <c r="L46" s="299"/>
      <c r="M46" s="300"/>
      <c r="O46" s="788" t="s">
        <v>956</v>
      </c>
    </row>
    <row r="47" spans="1:15" ht="13.8" thickBot="1">
      <c r="A47" s="475" t="s">
        <v>215</v>
      </c>
      <c r="B47" s="1385"/>
      <c r="C47" s="481"/>
      <c r="D47" s="482"/>
      <c r="E47" s="482"/>
      <c r="F47" s="482"/>
      <c r="G47" s="483"/>
      <c r="I47" s="480"/>
      <c r="J47" s="482"/>
      <c r="K47" s="482"/>
      <c r="L47" s="482"/>
      <c r="M47" s="483"/>
      <c r="N47" s="301"/>
      <c r="O47" s="71"/>
    </row>
    <row r="48" spans="1:15" ht="13.8" thickBot="1">
      <c r="B48" s="71"/>
      <c r="N48" s="71"/>
      <c r="O48" s="71"/>
    </row>
    <row r="49" spans="1:15">
      <c r="A49" s="130" t="s">
        <v>177</v>
      </c>
      <c r="B49" s="1386"/>
      <c r="C49" s="138" t="s">
        <v>169</v>
      </c>
      <c r="D49" s="138" t="s">
        <v>159</v>
      </c>
      <c r="E49" s="138" t="s">
        <v>170</v>
      </c>
      <c r="F49" s="138" t="s">
        <v>171</v>
      </c>
      <c r="G49" s="429" t="s">
        <v>172</v>
      </c>
      <c r="I49" s="137" t="s">
        <v>234</v>
      </c>
      <c r="J49" s="138" t="s">
        <v>291</v>
      </c>
      <c r="K49" s="138" t="s">
        <v>292</v>
      </c>
      <c r="L49" s="138" t="s">
        <v>293</v>
      </c>
      <c r="M49" s="429" t="s">
        <v>294</v>
      </c>
      <c r="N49" s="353"/>
      <c r="O49" s="71"/>
    </row>
    <row r="50" spans="1:15">
      <c r="A50" s="95" t="s">
        <v>645</v>
      </c>
      <c r="B50" s="1384"/>
      <c r="C50" s="299">
        <f>6.00792698324865%</f>
        <v>6.0079269832486501E-2</v>
      </c>
      <c r="D50" s="299">
        <f>6.03890398025498%</f>
        <v>6.0389039802549796E-2</v>
      </c>
      <c r="E50" s="299">
        <v>6.0448020399790803E-2</v>
      </c>
      <c r="F50" s="299">
        <v>6.01480411648882E-2</v>
      </c>
      <c r="G50" s="325">
        <v>5.9824760999999997E-2</v>
      </c>
      <c r="I50" s="1746">
        <f>(1+I51)*(1+F23)-1</f>
        <v>4.2845042391632671E-2</v>
      </c>
      <c r="J50" s="1748">
        <f>(1+J51)*(1+F24)-1</f>
        <v>3.1228392305169494E-2</v>
      </c>
      <c r="K50" s="299"/>
      <c r="L50" s="299"/>
      <c r="M50" s="325"/>
      <c r="N50" s="301"/>
    </row>
    <row r="51" spans="1:15">
      <c r="A51" s="95" t="s">
        <v>646</v>
      </c>
      <c r="B51" s="1384"/>
      <c r="C51" s="299"/>
      <c r="D51" s="299"/>
      <c r="E51" s="299"/>
      <c r="F51" s="299"/>
      <c r="G51" s="300"/>
      <c r="I51" s="1746">
        <f>'2020-25 PTRM extract - Mar 2021'!G6</f>
        <v>2.3998445239976629E-2</v>
      </c>
      <c r="J51" s="1747">
        <f>'2020-25 PTRM extract - Mar 2021'!H6</f>
        <v>2.2429515237719279E-2</v>
      </c>
      <c r="K51" s="299"/>
      <c r="L51" s="299"/>
      <c r="M51" s="300"/>
      <c r="N51" s="301"/>
      <c r="O51" s="71" t="s">
        <v>956</v>
      </c>
    </row>
    <row r="52" spans="1:15" ht="13.8" thickBot="1">
      <c r="A52" s="475" t="s">
        <v>215</v>
      </c>
      <c r="B52" s="1385"/>
      <c r="C52" s="482"/>
      <c r="D52" s="482"/>
      <c r="E52" s="482"/>
      <c r="F52" s="482"/>
      <c r="G52" s="483"/>
      <c r="I52" s="480"/>
      <c r="J52" s="482"/>
      <c r="K52" s="482"/>
      <c r="L52" s="482"/>
      <c r="M52" s="483"/>
      <c r="N52" s="301"/>
      <c r="O52" s="71"/>
    </row>
    <row r="53" spans="1:15" ht="13.8" thickBot="1">
      <c r="B53" s="75"/>
      <c r="N53" s="71"/>
      <c r="O53" s="71"/>
    </row>
    <row r="54" spans="1:15">
      <c r="A54" s="484" t="s">
        <v>97</v>
      </c>
      <c r="B54" s="1381"/>
      <c r="C54" s="134" t="s">
        <v>169</v>
      </c>
      <c r="D54" s="135" t="s">
        <v>159</v>
      </c>
      <c r="E54" s="135" t="s">
        <v>170</v>
      </c>
      <c r="F54" s="135" t="s">
        <v>171</v>
      </c>
      <c r="G54" s="136" t="s">
        <v>172</v>
      </c>
      <c r="H54" s="94"/>
      <c r="I54" s="137" t="s">
        <v>234</v>
      </c>
      <c r="J54" s="138" t="s">
        <v>291</v>
      </c>
      <c r="K54" s="138" t="s">
        <v>292</v>
      </c>
      <c r="L54" s="138" t="s">
        <v>293</v>
      </c>
      <c r="M54" s="429" t="s">
        <v>294</v>
      </c>
      <c r="N54" s="353"/>
      <c r="O54" s="71"/>
    </row>
    <row r="55" spans="1:15">
      <c r="A55" s="365" t="s">
        <v>111</v>
      </c>
      <c r="B55" s="1387"/>
      <c r="C55" s="779"/>
      <c r="D55" s="780"/>
      <c r="E55" s="808"/>
      <c r="F55" s="780"/>
      <c r="G55" s="781"/>
      <c r="H55" s="94"/>
      <c r="I55" s="782"/>
      <c r="J55" s="783"/>
      <c r="K55" s="784"/>
      <c r="L55" s="784"/>
      <c r="M55" s="785"/>
      <c r="N55" s="353"/>
      <c r="O55" s="1517"/>
    </row>
    <row r="56" spans="1:15">
      <c r="A56" s="95" t="s">
        <v>985</v>
      </c>
      <c r="B56" s="1388"/>
      <c r="C56" s="302">
        <v>0</v>
      </c>
      <c r="D56" s="1794">
        <f>(1+C56)*(1+D57)-1</f>
        <v>5.4930552226122753E-2</v>
      </c>
      <c r="E56" s="1794">
        <f>(1+D56)*(1+E57)-1</f>
        <v>1.9408905636560059E-2</v>
      </c>
      <c r="F56" s="1795">
        <f>(1+E56)*(1+F57)-1</f>
        <v>2.0000000000000018E-2</v>
      </c>
      <c r="G56" s="1796">
        <f>(1+F56)*(1+G57)-1</f>
        <v>2.0000000000000018E-2</v>
      </c>
      <c r="H56" s="94"/>
      <c r="I56" s="1797">
        <f>'S-factors'!M29</f>
        <v>2.3601624787579562E-2</v>
      </c>
      <c r="J56" s="1798">
        <f>(1+I56)*(1+J57)-1</f>
        <v>2.2610356546501231E-2</v>
      </c>
      <c r="K56" s="341"/>
      <c r="L56" s="342"/>
      <c r="M56" s="343"/>
      <c r="N56" s="355"/>
      <c r="O56" s="1518"/>
    </row>
    <row r="57" spans="1:15">
      <c r="A57" s="92" t="s">
        <v>986</v>
      </c>
      <c r="B57" s="1388"/>
      <c r="C57" s="302">
        <v>0</v>
      </c>
      <c r="D57" s="303">
        <v>5.4930552226122802E-2</v>
      </c>
      <c r="E57" s="303">
        <v>-3.3672023731424403E-2</v>
      </c>
      <c r="F57" s="303">
        <v>5.7984029781544004E-4</v>
      </c>
      <c r="G57" s="304">
        <v>0</v>
      </c>
      <c r="H57" s="94"/>
      <c r="I57" s="1797">
        <f>'S-factors'!M31</f>
        <v>2.3601624787579562E-2</v>
      </c>
      <c r="J57" s="1798">
        <f>'S-factors'!N31</f>
        <v>-9.6841214108478457E-4</v>
      </c>
      <c r="K57" s="362"/>
      <c r="L57" s="362"/>
      <c r="M57" s="363"/>
      <c r="N57" s="355"/>
      <c r="O57" s="1519"/>
    </row>
    <row r="58" spans="1:15">
      <c r="A58" s="95" t="s">
        <v>987</v>
      </c>
      <c r="B58" s="1388"/>
      <c r="C58" s="251">
        <v>0</v>
      </c>
      <c r="D58" s="1790">
        <f>D39*D56</f>
        <v>64995422.403459392</v>
      </c>
      <c r="E58" s="1790">
        <f>E39*E56</f>
        <v>27863535.33137982</v>
      </c>
      <c r="F58" s="1790">
        <f>F39*F56</f>
        <v>27720728.671478726</v>
      </c>
      <c r="G58" s="1793">
        <f>G39*G56</f>
        <v>27004863.727466442</v>
      </c>
      <c r="H58" s="94"/>
      <c r="I58" s="1791">
        <f>I39*I56</f>
        <v>27985196.825159092</v>
      </c>
      <c r="J58" s="1790">
        <f>J39*J56</f>
        <v>26593516.425627008</v>
      </c>
      <c r="K58" s="362"/>
      <c r="L58" s="362"/>
      <c r="M58" s="363"/>
      <c r="N58" s="355"/>
      <c r="O58" s="1520"/>
    </row>
    <row r="59" spans="1:15">
      <c r="A59" s="365" t="s">
        <v>215</v>
      </c>
      <c r="B59" s="1388"/>
      <c r="C59" s="341"/>
      <c r="D59" s="342"/>
      <c r="E59" s="385"/>
      <c r="F59" s="385"/>
      <c r="G59" s="386"/>
      <c r="H59" s="94"/>
      <c r="I59" s="383"/>
      <c r="J59" s="385"/>
      <c r="K59" s="342"/>
      <c r="L59" s="342"/>
      <c r="M59" s="343"/>
      <c r="N59" s="355"/>
      <c r="O59" s="71"/>
    </row>
    <row r="60" spans="1:15">
      <c r="A60" s="95" t="s">
        <v>985</v>
      </c>
      <c r="B60" s="1388"/>
      <c r="C60" s="341"/>
      <c r="D60" s="342"/>
      <c r="E60" s="777"/>
      <c r="F60" s="342"/>
      <c r="G60" s="343"/>
      <c r="H60" s="94"/>
      <c r="I60" s="340"/>
      <c r="J60" s="342"/>
      <c r="K60" s="342"/>
      <c r="L60" s="342"/>
      <c r="M60" s="343"/>
      <c r="N60" s="355"/>
      <c r="O60" s="71"/>
    </row>
    <row r="61" spans="1:15">
      <c r="A61" s="95" t="s">
        <v>986</v>
      </c>
      <c r="B61" s="1388"/>
      <c r="C61" s="341"/>
      <c r="D61" s="342"/>
      <c r="E61" s="777"/>
      <c r="F61" s="342"/>
      <c r="G61" s="343"/>
      <c r="H61" s="94"/>
      <c r="I61" s="340"/>
      <c r="J61" s="342"/>
      <c r="K61" s="342"/>
      <c r="L61" s="342"/>
      <c r="M61" s="343"/>
      <c r="N61" s="355"/>
      <c r="O61" s="71"/>
    </row>
    <row r="62" spans="1:15" ht="13.8" thickBot="1">
      <c r="A62" s="475" t="s">
        <v>987</v>
      </c>
      <c r="B62" s="1389"/>
      <c r="C62" s="486"/>
      <c r="D62" s="487"/>
      <c r="E62" s="487"/>
      <c r="F62" s="487"/>
      <c r="G62" s="488"/>
      <c r="H62" s="94"/>
      <c r="I62" s="485"/>
      <c r="J62" s="487"/>
      <c r="K62" s="487"/>
      <c r="L62" s="487"/>
      <c r="M62" s="488"/>
      <c r="N62" s="355"/>
      <c r="O62" s="71"/>
    </row>
    <row r="63" spans="1:15" ht="13.8" thickBot="1">
      <c r="B63" s="75"/>
      <c r="C63" s="98"/>
      <c r="I63" s="98"/>
      <c r="N63" s="71"/>
      <c r="O63" s="71"/>
    </row>
    <row r="64" spans="1:15">
      <c r="A64" s="484" t="s">
        <v>836</v>
      </c>
      <c r="B64" s="1381"/>
      <c r="C64" s="134" t="s">
        <v>169</v>
      </c>
      <c r="D64" s="135" t="s">
        <v>159</v>
      </c>
      <c r="E64" s="135" t="s">
        <v>170</v>
      </c>
      <c r="F64" s="135" t="s">
        <v>171</v>
      </c>
      <c r="G64" s="136" t="s">
        <v>172</v>
      </c>
      <c r="I64" s="137" t="s">
        <v>234</v>
      </c>
      <c r="J64" s="138" t="s">
        <v>291</v>
      </c>
      <c r="K64" s="138" t="s">
        <v>292</v>
      </c>
      <c r="L64" s="138" t="s">
        <v>293</v>
      </c>
      <c r="M64" s="429" t="s">
        <v>294</v>
      </c>
      <c r="N64" s="353"/>
      <c r="O64" s="71"/>
    </row>
    <row r="65" spans="1:15">
      <c r="A65" s="95" t="s">
        <v>111</v>
      </c>
      <c r="B65" s="315"/>
      <c r="C65" s="243">
        <v>254613674.24000001</v>
      </c>
      <c r="D65" s="246">
        <v>219552243.66999999</v>
      </c>
      <c r="E65" s="246">
        <v>0</v>
      </c>
      <c r="F65" s="246">
        <v>0</v>
      </c>
      <c r="G65" s="247">
        <v>0</v>
      </c>
      <c r="I65" s="241">
        <v>0</v>
      </c>
      <c r="J65" s="246">
        <v>0</v>
      </c>
      <c r="K65" s="156"/>
      <c r="L65" s="156"/>
      <c r="M65" s="111"/>
      <c r="N65" s="351"/>
      <c r="O65" s="71"/>
    </row>
    <row r="66" spans="1:15" ht="13.8" thickBot="1">
      <c r="A66" s="475" t="s">
        <v>215</v>
      </c>
      <c r="B66" s="1390"/>
      <c r="C66" s="490"/>
      <c r="D66" s="491"/>
      <c r="E66" s="491"/>
      <c r="F66" s="491"/>
      <c r="G66" s="492"/>
      <c r="I66" s="489"/>
      <c r="J66" s="491"/>
      <c r="K66" s="491"/>
      <c r="L66" s="491"/>
      <c r="M66" s="492"/>
      <c r="N66" s="351"/>
      <c r="O66" s="71"/>
    </row>
    <row r="67" spans="1:15" ht="13.8" thickBot="1">
      <c r="B67" s="75"/>
      <c r="C67" s="98"/>
      <c r="I67" s="98"/>
      <c r="N67" s="71"/>
      <c r="O67" s="71"/>
    </row>
    <row r="68" spans="1:15">
      <c r="A68" s="484" t="s">
        <v>837</v>
      </c>
      <c r="B68" s="1381"/>
      <c r="C68" s="134" t="s">
        <v>169</v>
      </c>
      <c r="D68" s="135" t="s">
        <v>159</v>
      </c>
      <c r="E68" s="135" t="s">
        <v>170</v>
      </c>
      <c r="F68" s="135" t="s">
        <v>171</v>
      </c>
      <c r="G68" s="136" t="s">
        <v>172</v>
      </c>
      <c r="I68" s="137" t="s">
        <v>234</v>
      </c>
      <c r="J68" s="138" t="s">
        <v>291</v>
      </c>
      <c r="K68" s="138" t="s">
        <v>292</v>
      </c>
      <c r="L68" s="138" t="s">
        <v>293</v>
      </c>
      <c r="M68" s="429" t="s">
        <v>294</v>
      </c>
      <c r="N68" s="353"/>
      <c r="O68" s="71"/>
    </row>
    <row r="69" spans="1:15">
      <c r="A69" s="95" t="s">
        <v>111</v>
      </c>
      <c r="B69" s="315"/>
      <c r="C69" s="225"/>
      <c r="D69" s="248">
        <v>-5238075</v>
      </c>
      <c r="E69" s="156"/>
      <c r="F69" s="156"/>
      <c r="G69" s="111"/>
      <c r="I69" s="388"/>
      <c r="J69" s="248">
        <v>-2066364.07</v>
      </c>
      <c r="K69" s="387"/>
      <c r="L69" s="387"/>
      <c r="M69" s="389"/>
      <c r="N69" s="356"/>
      <c r="O69" s="71"/>
    </row>
    <row r="70" spans="1:15" ht="13.8" thickBot="1">
      <c r="A70" s="475" t="s">
        <v>215</v>
      </c>
      <c r="B70" s="1390"/>
      <c r="C70" s="490"/>
      <c r="D70" s="493"/>
      <c r="E70" s="491"/>
      <c r="F70" s="491"/>
      <c r="G70" s="492"/>
      <c r="I70" s="494"/>
      <c r="J70" s="493"/>
      <c r="K70" s="493"/>
      <c r="L70" s="493"/>
      <c r="M70" s="495"/>
      <c r="N70" s="356"/>
      <c r="O70" s="71"/>
    </row>
    <row r="71" spans="1:15" ht="13.8" thickBot="1">
      <c r="B71" s="75"/>
      <c r="C71" s="98"/>
      <c r="I71" s="98"/>
      <c r="N71" s="71"/>
      <c r="O71" s="71"/>
    </row>
    <row r="72" spans="1:15">
      <c r="A72" s="484" t="s">
        <v>207</v>
      </c>
      <c r="B72" s="1381"/>
      <c r="C72" s="134" t="s">
        <v>169</v>
      </c>
      <c r="D72" s="135" t="s">
        <v>159</v>
      </c>
      <c r="E72" s="135" t="s">
        <v>170</v>
      </c>
      <c r="F72" s="134" t="s">
        <v>171</v>
      </c>
      <c r="G72" s="136" t="s">
        <v>172</v>
      </c>
      <c r="I72" s="157" t="s">
        <v>234</v>
      </c>
      <c r="J72" s="135" t="s">
        <v>291</v>
      </c>
      <c r="K72" s="135" t="s">
        <v>292</v>
      </c>
      <c r="L72" s="134" t="s">
        <v>293</v>
      </c>
      <c r="M72" s="136" t="s">
        <v>294</v>
      </c>
      <c r="N72" s="353"/>
      <c r="O72" s="71"/>
    </row>
    <row r="73" spans="1:15">
      <c r="A73" s="95" t="s">
        <v>111</v>
      </c>
      <c r="B73" s="315"/>
      <c r="C73" s="243">
        <v>47277916</v>
      </c>
      <c r="D73" s="246">
        <v>17402824.300000001</v>
      </c>
      <c r="E73" s="225"/>
      <c r="F73" s="225"/>
      <c r="G73" s="111"/>
      <c r="I73" s="158"/>
      <c r="J73" s="156"/>
      <c r="K73" s="225"/>
      <c r="L73" s="225"/>
      <c r="M73" s="111"/>
      <c r="N73" s="351"/>
      <c r="O73" s="71"/>
    </row>
    <row r="74" spans="1:15" ht="13.8" thickBot="1">
      <c r="A74" s="475" t="s">
        <v>215</v>
      </c>
      <c r="B74" s="1390"/>
      <c r="C74" s="490"/>
      <c r="D74" s="491"/>
      <c r="E74" s="490"/>
      <c r="F74" s="490"/>
      <c r="G74" s="492"/>
      <c r="I74" s="489"/>
      <c r="J74" s="491"/>
      <c r="K74" s="490"/>
      <c r="L74" s="490"/>
      <c r="M74" s="492"/>
      <c r="N74" s="351"/>
      <c r="O74" s="71"/>
    </row>
    <row r="75" spans="1:15" ht="13.8" thickBot="1">
      <c r="A75" s="238"/>
      <c r="B75" s="140"/>
      <c r="C75" s="140"/>
      <c r="D75" s="140"/>
      <c r="E75" s="140"/>
      <c r="F75" s="140"/>
      <c r="G75" s="140"/>
      <c r="H75" s="71"/>
      <c r="N75" s="71"/>
      <c r="O75" s="71"/>
    </row>
    <row r="76" spans="1:15">
      <c r="A76" s="361" t="s">
        <v>948</v>
      </c>
      <c r="B76" s="1381"/>
      <c r="C76" s="224" t="s">
        <v>169</v>
      </c>
      <c r="D76" s="138" t="s">
        <v>159</v>
      </c>
      <c r="E76" s="138" t="s">
        <v>170</v>
      </c>
      <c r="F76" s="138" t="s">
        <v>171</v>
      </c>
      <c r="G76" s="429" t="s">
        <v>172</v>
      </c>
      <c r="I76" s="137" t="s">
        <v>234</v>
      </c>
      <c r="J76" s="138" t="s">
        <v>291</v>
      </c>
      <c r="K76" s="138" t="s">
        <v>292</v>
      </c>
      <c r="L76" s="138" t="s">
        <v>293</v>
      </c>
      <c r="M76" s="429" t="s">
        <v>294</v>
      </c>
      <c r="N76" s="140"/>
      <c r="O76" s="71"/>
    </row>
    <row r="77" spans="1:15">
      <c r="A77" s="95" t="s">
        <v>111</v>
      </c>
      <c r="B77" s="315"/>
      <c r="C77" s="1867">
        <v>1566074174.8092678</v>
      </c>
      <c r="D77" s="1874">
        <f>D40+D65+D69+D73+D86</f>
        <v>1502296379.8012066</v>
      </c>
      <c r="E77" s="1874">
        <f>E40+E86</f>
        <v>1470943484.2510281</v>
      </c>
      <c r="F77" s="1874">
        <f>F40+F86</f>
        <v>1368148283.7589164</v>
      </c>
      <c r="G77" s="1875">
        <f>G40+G86</f>
        <v>1362418813.3887224</v>
      </c>
      <c r="H77" s="1868"/>
      <c r="I77" s="1873">
        <f>I40+I86</f>
        <v>1194440814.2194602</v>
      </c>
      <c r="J77" s="1874"/>
      <c r="K77" s="1874"/>
      <c r="L77" s="1874"/>
      <c r="M77" s="1875"/>
      <c r="N77" s="140"/>
      <c r="O77" s="71"/>
    </row>
    <row r="78" spans="1:15" ht="13.8" thickBot="1">
      <c r="A78" s="475" t="s">
        <v>215</v>
      </c>
      <c r="B78" s="1383"/>
      <c r="C78" s="477"/>
      <c r="D78" s="477"/>
      <c r="E78" s="478"/>
      <c r="F78" s="478"/>
      <c r="G78" s="479"/>
      <c r="I78" s="476"/>
      <c r="J78" s="477"/>
      <c r="K78" s="478"/>
      <c r="L78" s="478"/>
      <c r="M78" s="479"/>
      <c r="N78" s="140"/>
      <c r="O78" s="71"/>
    </row>
    <row r="79" spans="1:15" s="71" customFormat="1" ht="18.600000000000001" customHeight="1" thickBot="1">
      <c r="A79" s="239"/>
      <c r="C79" s="71" t="s">
        <v>659</v>
      </c>
      <c r="D79" s="71" t="s">
        <v>659</v>
      </c>
      <c r="E79" s="71" t="s">
        <v>659</v>
      </c>
      <c r="F79" s="71" t="s">
        <v>659</v>
      </c>
      <c r="G79" s="71" t="s">
        <v>659</v>
      </c>
      <c r="I79" s="71" t="s">
        <v>660</v>
      </c>
    </row>
    <row r="80" spans="1:15" s="71" customFormat="1">
      <c r="A80" s="130" t="s">
        <v>949</v>
      </c>
      <c r="B80" s="1381"/>
      <c r="C80" s="134" t="s">
        <v>169</v>
      </c>
      <c r="D80" s="135" t="s">
        <v>159</v>
      </c>
      <c r="E80" s="135" t="s">
        <v>170</v>
      </c>
      <c r="F80" s="134" t="s">
        <v>171</v>
      </c>
      <c r="G80" s="136" t="s">
        <v>172</v>
      </c>
      <c r="I80" s="157" t="s">
        <v>234</v>
      </c>
      <c r="J80" s="135" t="s">
        <v>291</v>
      </c>
      <c r="K80" s="135" t="s">
        <v>292</v>
      </c>
      <c r="L80" s="134" t="s">
        <v>293</v>
      </c>
      <c r="M80" s="136" t="s">
        <v>294</v>
      </c>
      <c r="N80" s="353"/>
    </row>
    <row r="81" spans="1:16" s="71" customFormat="1">
      <c r="A81" s="95" t="s">
        <v>111</v>
      </c>
      <c r="B81" s="315"/>
      <c r="C81" s="1869">
        <f>'RINS Extracts'!F142-254373</f>
        <v>1559425245.8000002</v>
      </c>
      <c r="D81" s="1869">
        <f>'RINS Extracts'!F186</f>
        <v>1542856084.1300001</v>
      </c>
      <c r="E81" s="1867">
        <f>'RINS Extracts'!F229</f>
        <v>1484134033.8800001</v>
      </c>
      <c r="F81" s="1869">
        <f>'RINS Extracts'!F271</f>
        <v>1385341105.9300001</v>
      </c>
      <c r="G81" s="1870">
        <f>'RINS Extracts'!F315</f>
        <v>1362883563</v>
      </c>
      <c r="H81" s="1871"/>
      <c r="I81" s="1872">
        <v>1195972045.9100001</v>
      </c>
      <c r="J81" s="1869"/>
      <c r="K81" s="1867"/>
      <c r="L81" s="1869"/>
      <c r="M81" s="1870"/>
      <c r="N81" s="351"/>
      <c r="O81" s="889" t="s">
        <v>1013</v>
      </c>
    </row>
    <row r="82" spans="1:16" s="71" customFormat="1" ht="13.8" thickBot="1">
      <c r="A82" s="475" t="s">
        <v>215</v>
      </c>
      <c r="B82" s="1390"/>
      <c r="C82" s="490"/>
      <c r="D82" s="491"/>
      <c r="E82" s="491"/>
      <c r="F82" s="490"/>
      <c r="G82" s="492"/>
      <c r="I82" s="489"/>
      <c r="J82" s="491"/>
      <c r="K82" s="491"/>
      <c r="L82" s="490"/>
      <c r="M82" s="492"/>
      <c r="N82" s="351"/>
    </row>
    <row r="83" spans="1:16">
      <c r="B83" s="71"/>
      <c r="N83" s="71"/>
      <c r="O83" s="71"/>
    </row>
    <row r="84" spans="1:16" ht="13.8" thickBot="1">
      <c r="B84" s="71"/>
      <c r="D84" s="360"/>
      <c r="F84" s="360"/>
      <c r="N84" s="71"/>
      <c r="O84" s="71"/>
    </row>
    <row r="85" spans="1:16" ht="13.8" thickBot="1">
      <c r="A85" s="235" t="s">
        <v>1253</v>
      </c>
      <c r="B85" s="1381"/>
      <c r="C85" s="134" t="s">
        <v>169</v>
      </c>
      <c r="D85" s="135" t="s">
        <v>159</v>
      </c>
      <c r="E85" s="135" t="s">
        <v>170</v>
      </c>
      <c r="F85" s="134" t="s">
        <v>171</v>
      </c>
      <c r="G85" s="136" t="s">
        <v>172</v>
      </c>
      <c r="I85" s="157" t="s">
        <v>234</v>
      </c>
      <c r="J85" s="135" t="s">
        <v>291</v>
      </c>
      <c r="K85" s="135" t="s">
        <v>292</v>
      </c>
      <c r="L85" s="134" t="s">
        <v>293</v>
      </c>
      <c r="M85" s="136" t="s">
        <v>294</v>
      </c>
      <c r="N85" s="353"/>
      <c r="O85" s="71"/>
    </row>
    <row r="86" spans="1:16">
      <c r="A86" s="506" t="s">
        <v>111</v>
      </c>
      <c r="B86" s="1391"/>
      <c r="C86" s="1863">
        <v>110884384</v>
      </c>
      <c r="D86" s="1864">
        <v>22354964</v>
      </c>
      <c r="E86" s="1863">
        <f>(C77-C81)*(1+ROUND(C50,4))*(1+ROUND(D50,4))</f>
        <v>7474260.8331451118</v>
      </c>
      <c r="F86" s="1863">
        <v>-45608878.486497231</v>
      </c>
      <c r="G86" s="1862">
        <v>-14829236.712064721</v>
      </c>
      <c r="I86" s="1865">
        <v>-19276173.405389786</v>
      </c>
      <c r="J86" s="1835">
        <f>'2021_DUOSRevCap'!C30</f>
        <v>-1973157.4175712904</v>
      </c>
      <c r="K86" s="1866"/>
      <c r="L86" s="1863"/>
      <c r="M86" s="1862"/>
      <c r="N86" s="352"/>
      <c r="O86" s="71"/>
    </row>
    <row r="87" spans="1:16" ht="13.8" thickBot="1">
      <c r="A87" s="475" t="s">
        <v>215</v>
      </c>
      <c r="B87" s="1392"/>
      <c r="C87" s="502"/>
      <c r="D87" s="503"/>
      <c r="E87" s="503"/>
      <c r="F87" s="502"/>
      <c r="G87" s="504"/>
      <c r="I87" s="501"/>
      <c r="J87" s="503"/>
      <c r="K87" s="503"/>
      <c r="L87" s="502"/>
      <c r="M87" s="504"/>
      <c r="N87" s="352"/>
      <c r="O87" s="71"/>
    </row>
    <row r="88" spans="1:16">
      <c r="B88" s="71"/>
      <c r="F88" s="360"/>
      <c r="I88" s="360"/>
      <c r="N88" s="71"/>
      <c r="O88" s="71"/>
    </row>
    <row r="89" spans="1:16" ht="13.8">
      <c r="A89" s="1401" t="s">
        <v>1022</v>
      </c>
      <c r="B89" s="71"/>
      <c r="F89" s="360"/>
      <c r="J89" s="288"/>
      <c r="N89" s="71"/>
      <c r="O89" s="71"/>
    </row>
    <row r="90" spans="1:16" ht="13.8" thickBot="1">
      <c r="B90" s="71"/>
      <c r="D90" s="92" t="s">
        <v>658</v>
      </c>
      <c r="E90" s="92" t="s">
        <v>659</v>
      </c>
      <c r="F90" s="92" t="s">
        <v>658</v>
      </c>
      <c r="G90" s="92" t="s">
        <v>658</v>
      </c>
      <c r="I90" s="92" t="s">
        <v>660</v>
      </c>
      <c r="N90" s="71"/>
      <c r="O90" s="71"/>
    </row>
    <row r="91" spans="1:16">
      <c r="A91" s="1408" t="s">
        <v>223</v>
      </c>
      <c r="B91" s="1393"/>
      <c r="C91" s="134" t="s">
        <v>169</v>
      </c>
      <c r="D91" s="135" t="s">
        <v>159</v>
      </c>
      <c r="E91" s="135" t="s">
        <v>170</v>
      </c>
      <c r="F91" s="134" t="s">
        <v>171</v>
      </c>
      <c r="G91" s="136" t="s">
        <v>172</v>
      </c>
      <c r="I91" s="157" t="s">
        <v>234</v>
      </c>
      <c r="J91" s="135" t="s">
        <v>291</v>
      </c>
      <c r="K91" s="135" t="s">
        <v>292</v>
      </c>
      <c r="L91" s="134" t="s">
        <v>293</v>
      </c>
      <c r="M91" s="136" t="s">
        <v>294</v>
      </c>
      <c r="N91" s="353"/>
      <c r="O91" s="71"/>
    </row>
    <row r="92" spans="1:16">
      <c r="A92" s="1738" t="s">
        <v>111</v>
      </c>
      <c r="B92" s="316"/>
      <c r="C92" s="243"/>
      <c r="D92" s="246"/>
      <c r="E92" s="244"/>
      <c r="F92" s="243"/>
      <c r="G92" s="247"/>
      <c r="I92" s="241"/>
      <c r="J92" s="246"/>
      <c r="K92" s="244"/>
      <c r="L92" s="243"/>
      <c r="M92" s="247"/>
      <c r="N92" s="351"/>
      <c r="O92" s="71"/>
    </row>
    <row r="93" spans="1:16">
      <c r="A93" s="770" t="s">
        <v>143</v>
      </c>
      <c r="B93" s="316"/>
      <c r="C93" s="1928">
        <f>'RINS Extracts'!F154</f>
        <v>432722877.36000001</v>
      </c>
      <c r="D93" s="1929">
        <f>'RINS Extracts'!F198</f>
        <v>483915241.01999998</v>
      </c>
      <c r="E93" s="1929">
        <f>'RINS Extracts'!F241</f>
        <v>335766960.35000002</v>
      </c>
      <c r="F93" s="1928">
        <f>'RINS Extracts'!F283</f>
        <v>318634917.67000002</v>
      </c>
      <c r="G93" s="1930">
        <f>'RINS Extracts'!F326</f>
        <v>321722899</v>
      </c>
      <c r="H93" s="1899"/>
      <c r="I93" s="1900"/>
      <c r="J93" s="1895"/>
      <c r="K93" s="1895"/>
      <c r="L93" s="1894"/>
      <c r="M93" s="1896"/>
      <c r="N93" s="351"/>
      <c r="O93" s="71" t="s">
        <v>1013</v>
      </c>
    </row>
    <row r="94" spans="1:16">
      <c r="A94" s="770" t="s">
        <v>64</v>
      </c>
      <c r="B94" s="316"/>
      <c r="C94" s="1928">
        <f>'RINS Extracts'!F155</f>
        <v>496413.81</v>
      </c>
      <c r="D94" s="1929">
        <f>'RINS Extracts'!F199</f>
        <v>354099.31</v>
      </c>
      <c r="E94" s="1929">
        <f>'RINS Extracts'!F242</f>
        <v>330407.96999999997</v>
      </c>
      <c r="F94" s="1928">
        <f>'RINS Extracts'!F284</f>
        <v>442601.39</v>
      </c>
      <c r="G94" s="1930">
        <f>'RINS Extracts'!F327</f>
        <v>336429</v>
      </c>
      <c r="H94" s="1899"/>
      <c r="I94" s="1900"/>
      <c r="J94" s="1895"/>
      <c r="K94" s="1895"/>
      <c r="L94" s="1894"/>
      <c r="M94" s="1896"/>
      <c r="N94" s="351"/>
      <c r="O94" s="71" t="s">
        <v>1013</v>
      </c>
    </row>
    <row r="95" spans="1:16">
      <c r="A95" s="770" t="s">
        <v>144</v>
      </c>
      <c r="B95" s="316"/>
      <c r="C95" s="1928">
        <f>'RINS Extracts'!F156</f>
        <v>351943.72</v>
      </c>
      <c r="D95" s="1929">
        <f>'RINS Extracts'!F200</f>
        <v>357060.74</v>
      </c>
      <c r="E95" s="1929">
        <f>'RINS Extracts'!F243</f>
        <v>416606.2</v>
      </c>
      <c r="F95" s="1928">
        <f>'RINS Extracts'!F285</f>
        <v>312915.02</v>
      </c>
      <c r="G95" s="1930">
        <f>'RINS Extracts'!F328</f>
        <v>635523</v>
      </c>
      <c r="H95" s="1899"/>
      <c r="I95" s="1900"/>
      <c r="J95" s="1895"/>
      <c r="K95" s="1895"/>
      <c r="L95" s="1894"/>
      <c r="M95" s="1896"/>
      <c r="N95" s="351"/>
      <c r="O95" s="71" t="s">
        <v>1013</v>
      </c>
    </row>
    <row r="96" spans="1:16" ht="13.8" thickBot="1">
      <c r="A96" s="771"/>
      <c r="B96" s="1394"/>
      <c r="C96" s="1931">
        <f t="shared" ref="C96:G96" si="1">SUM(C93:C95)</f>
        <v>433571234.89000005</v>
      </c>
      <c r="D96" s="1931">
        <f t="shared" si="1"/>
        <v>484626401.06999999</v>
      </c>
      <c r="E96" s="1931">
        <f t="shared" si="1"/>
        <v>336513974.52000004</v>
      </c>
      <c r="F96" s="1931">
        <f t="shared" si="1"/>
        <v>319390434.07999998</v>
      </c>
      <c r="G96" s="1932">
        <f t="shared" si="1"/>
        <v>322694851</v>
      </c>
      <c r="H96" s="1899"/>
      <c r="I96" s="1909">
        <f>SUM(I93:I95)</f>
        <v>0</v>
      </c>
      <c r="J96" s="1907">
        <f>SUM(J93:J95)</f>
        <v>0</v>
      </c>
      <c r="K96" s="1907">
        <f>SUM(K93:K95)</f>
        <v>0</v>
      </c>
      <c r="L96" s="1907">
        <f>SUM(L93:L95)</f>
        <v>0</v>
      </c>
      <c r="M96" s="1910">
        <f>SUM(M93:M95)</f>
        <v>0</v>
      </c>
      <c r="N96" s="357"/>
      <c r="O96" s="71"/>
      <c r="P96" s="71"/>
    </row>
    <row r="97" spans="1:15">
      <c r="A97" s="770"/>
      <c r="B97" s="1395"/>
      <c r="C97" s="273"/>
      <c r="D97" s="274"/>
      <c r="E97" s="274"/>
      <c r="F97" s="273"/>
      <c r="G97" s="275"/>
      <c r="I97" s="326"/>
      <c r="J97" s="327"/>
      <c r="K97" s="327"/>
      <c r="L97" s="328"/>
      <c r="M97" s="329"/>
      <c r="N97" s="358"/>
      <c r="O97" s="71"/>
    </row>
    <row r="98" spans="1:15">
      <c r="A98" s="1738" t="s">
        <v>215</v>
      </c>
      <c r="B98" s="316"/>
      <c r="C98" s="225"/>
      <c r="D98" s="156"/>
      <c r="E98" s="156"/>
      <c r="F98" s="225"/>
      <c r="G98" s="111"/>
      <c r="I98" s="158"/>
      <c r="J98" s="156"/>
      <c r="K98" s="156"/>
      <c r="L98" s="225"/>
      <c r="M98" s="111"/>
      <c r="N98" s="351"/>
      <c r="O98" s="71"/>
    </row>
    <row r="99" spans="1:15">
      <c r="A99" s="770" t="s">
        <v>143</v>
      </c>
      <c r="B99" s="316"/>
      <c r="C99" s="225"/>
      <c r="D99" s="156"/>
      <c r="E99" s="156"/>
      <c r="F99" s="225"/>
      <c r="G99" s="111"/>
      <c r="I99" s="158"/>
      <c r="J99" s="156"/>
      <c r="K99" s="156"/>
      <c r="L99" s="225"/>
      <c r="M99" s="111"/>
      <c r="N99" s="351"/>
      <c r="O99" s="71"/>
    </row>
    <row r="100" spans="1:15">
      <c r="A100" s="770" t="s">
        <v>64</v>
      </c>
      <c r="B100" s="316"/>
      <c r="C100" s="225"/>
      <c r="D100" s="156"/>
      <c r="E100" s="156"/>
      <c r="F100" s="225"/>
      <c r="G100" s="111"/>
      <c r="I100" s="158"/>
      <c r="J100" s="156"/>
      <c r="K100" s="156"/>
      <c r="L100" s="225"/>
      <c r="M100" s="111"/>
      <c r="N100" s="351"/>
      <c r="O100" s="71"/>
    </row>
    <row r="101" spans="1:15">
      <c r="A101" s="770" t="s">
        <v>144</v>
      </c>
      <c r="B101" s="316"/>
      <c r="C101" s="225"/>
      <c r="D101" s="156"/>
      <c r="E101" s="156"/>
      <c r="F101" s="225"/>
      <c r="G101" s="111"/>
      <c r="I101" s="158"/>
      <c r="J101" s="156"/>
      <c r="K101" s="156"/>
      <c r="L101" s="225"/>
      <c r="M101" s="111"/>
      <c r="N101" s="351"/>
      <c r="O101" s="71"/>
    </row>
    <row r="102" spans="1:15" ht="13.8" thickBot="1">
      <c r="A102" s="772" t="str">
        <f>B$9</f>
        <v>2019-20</v>
      </c>
      <c r="B102" s="1396"/>
      <c r="C102" s="99">
        <f t="shared" ref="C102:G102" si="2">SUM(C98:C101)</f>
        <v>0</v>
      </c>
      <c r="D102" s="129">
        <f t="shared" si="2"/>
        <v>0</v>
      </c>
      <c r="E102" s="129">
        <f t="shared" si="2"/>
        <v>0</v>
      </c>
      <c r="F102" s="99">
        <f t="shared" si="2"/>
        <v>0</v>
      </c>
      <c r="G102" s="100">
        <f t="shared" si="2"/>
        <v>0</v>
      </c>
      <c r="I102" s="101">
        <f>SUM(I98:I101)</f>
        <v>0</v>
      </c>
      <c r="J102" s="129">
        <f>SUM(J98:J101)</f>
        <v>0</v>
      </c>
      <c r="K102" s="129">
        <f>SUM(K98:K101)</f>
        <v>0</v>
      </c>
      <c r="L102" s="323">
        <f>SUM(L98:L101)</f>
        <v>0</v>
      </c>
      <c r="M102" s="324">
        <f>SUM(M98:M101)</f>
        <v>0</v>
      </c>
      <c r="N102" s="140"/>
      <c r="O102" s="71"/>
    </row>
    <row r="103" spans="1:15" ht="13.8" thickBot="1">
      <c r="A103" s="238"/>
      <c r="B103" s="140"/>
      <c r="C103" s="140"/>
      <c r="D103" s="788" t="s">
        <v>658</v>
      </c>
      <c r="E103" s="788" t="s">
        <v>659</v>
      </c>
      <c r="F103" s="788" t="s">
        <v>658</v>
      </c>
      <c r="G103" s="788" t="s">
        <v>658</v>
      </c>
      <c r="H103" s="71"/>
      <c r="I103" s="92" t="s">
        <v>660</v>
      </c>
      <c r="N103" s="71"/>
      <c r="O103" s="71"/>
    </row>
    <row r="104" spans="1:15">
      <c r="A104" s="130" t="s">
        <v>1136</v>
      </c>
      <c r="B104" s="1381"/>
      <c r="C104" s="134" t="s">
        <v>169</v>
      </c>
      <c r="D104" s="135" t="s">
        <v>159</v>
      </c>
      <c r="E104" s="134" t="s">
        <v>170</v>
      </c>
      <c r="F104" s="135" t="s">
        <v>171</v>
      </c>
      <c r="G104" s="136" t="s">
        <v>172</v>
      </c>
      <c r="H104" s="71"/>
      <c r="I104" s="157" t="s">
        <v>234</v>
      </c>
      <c r="J104" s="135" t="s">
        <v>291</v>
      </c>
      <c r="K104" s="135" t="s">
        <v>292</v>
      </c>
      <c r="L104" s="134" t="s">
        <v>293</v>
      </c>
      <c r="M104" s="136" t="s">
        <v>294</v>
      </c>
      <c r="N104" s="353"/>
      <c r="O104" s="71"/>
    </row>
    <row r="105" spans="1:15">
      <c r="A105" s="365" t="s">
        <v>111</v>
      </c>
      <c r="B105" s="1387"/>
      <c r="C105" s="779"/>
      <c r="D105" s="780"/>
      <c r="E105" s="891"/>
      <c r="F105" s="779"/>
      <c r="G105" s="781"/>
      <c r="H105" s="71"/>
      <c r="I105" s="778"/>
      <c r="J105" s="891"/>
      <c r="K105" s="891"/>
      <c r="L105" s="779"/>
      <c r="M105" s="781"/>
      <c r="N105" s="353"/>
      <c r="O105" s="71"/>
    </row>
    <row r="106" spans="1:15">
      <c r="A106" s="271" t="s">
        <v>630</v>
      </c>
      <c r="B106" s="1391"/>
      <c r="C106" s="1911">
        <f>'RINS Extracts'!F148</f>
        <v>454084883.52999997</v>
      </c>
      <c r="D106" s="1912">
        <f>'RINS Extracts'!F192</f>
        <v>495856001.16000003</v>
      </c>
      <c r="E106" s="1912">
        <f>'RINS Extracts'!F235</f>
        <v>331609884.66999996</v>
      </c>
      <c r="F106" s="1911">
        <f>'RINS Extracts'!F277</f>
        <v>309757115.44</v>
      </c>
      <c r="G106" s="1913">
        <f>'RINS Extracts'!F321</f>
        <v>320260212</v>
      </c>
      <c r="H106" s="1914"/>
      <c r="I106" s="1915"/>
      <c r="J106" s="1916"/>
      <c r="K106" s="1916"/>
      <c r="L106" s="1917"/>
      <c r="M106" s="1918"/>
      <c r="N106" s="352"/>
      <c r="O106" s="71" t="s">
        <v>1013</v>
      </c>
    </row>
    <row r="107" spans="1:15">
      <c r="A107" s="271" t="s">
        <v>1015</v>
      </c>
      <c r="B107" s="1391"/>
      <c r="C107" s="1919">
        <f>-C131</f>
        <v>-13039503.918188799</v>
      </c>
      <c r="D107" s="1902">
        <f>-D131</f>
        <v>1650727</v>
      </c>
      <c r="E107" s="1902">
        <f t="shared" ref="E107:G107" si="3">-E131</f>
        <v>8401910.6050953176</v>
      </c>
      <c r="F107" s="1919">
        <f t="shared" si="3"/>
        <v>14483766.269088477</v>
      </c>
      <c r="G107" s="1920">
        <f t="shared" si="3"/>
        <v>3932361.6439225767</v>
      </c>
      <c r="H107" s="1914"/>
      <c r="I107" s="1915"/>
      <c r="J107" s="1916"/>
      <c r="K107" s="1916"/>
      <c r="L107" s="1917"/>
      <c r="M107" s="1918"/>
      <c r="N107" s="352"/>
      <c r="O107" s="71"/>
    </row>
    <row r="108" spans="1:15">
      <c r="A108" s="890" t="s">
        <v>38</v>
      </c>
      <c r="B108" s="1391"/>
      <c r="C108" s="1921">
        <f>C106+C107</f>
        <v>441045379.61181116</v>
      </c>
      <c r="D108" s="1922">
        <f t="shared" ref="D108:G108" si="4">D106+D107</f>
        <v>497506728.16000003</v>
      </c>
      <c r="E108" s="1921">
        <f t="shared" si="4"/>
        <v>340011795.27509528</v>
      </c>
      <c r="F108" s="1922">
        <f t="shared" si="4"/>
        <v>324240881.70908844</v>
      </c>
      <c r="G108" s="1923">
        <f t="shared" si="4"/>
        <v>324192573.64392257</v>
      </c>
      <c r="H108" s="1914"/>
      <c r="I108" s="1924">
        <v>320651349.60178143</v>
      </c>
      <c r="J108" s="1925"/>
      <c r="K108" s="1925"/>
      <c r="L108" s="1926"/>
      <c r="M108" s="1927"/>
      <c r="N108" s="352"/>
      <c r="O108" s="71"/>
    </row>
    <row r="109" spans="1:15">
      <c r="A109" s="1737" t="s">
        <v>215</v>
      </c>
      <c r="B109" s="1391"/>
      <c r="C109" s="935"/>
      <c r="D109" s="936"/>
      <c r="E109" s="935"/>
      <c r="F109" s="935"/>
      <c r="G109" s="937"/>
      <c r="H109" s="71"/>
      <c r="I109" s="938"/>
      <c r="J109" s="385"/>
      <c r="K109" s="385"/>
      <c r="L109" s="384"/>
      <c r="M109" s="386"/>
      <c r="N109" s="352"/>
      <c r="O109" s="71"/>
    </row>
    <row r="110" spans="1:15">
      <c r="A110" s="271" t="s">
        <v>630</v>
      </c>
      <c r="B110" s="1391"/>
      <c r="C110" s="935"/>
      <c r="D110" s="936"/>
      <c r="E110" s="935"/>
      <c r="F110" s="935"/>
      <c r="G110" s="937"/>
      <c r="H110" s="71"/>
      <c r="I110" s="938"/>
      <c r="J110" s="385"/>
      <c r="K110" s="385"/>
      <c r="L110" s="384"/>
      <c r="M110" s="386"/>
      <c r="N110" s="352"/>
      <c r="O110" s="71"/>
    </row>
    <row r="111" spans="1:15">
      <c r="A111" s="271" t="s">
        <v>1015</v>
      </c>
      <c r="B111" s="1391"/>
      <c r="C111" s="935"/>
      <c r="D111" s="936"/>
      <c r="E111" s="935"/>
      <c r="F111" s="935"/>
      <c r="G111" s="937"/>
      <c r="H111" s="71"/>
      <c r="I111" s="938"/>
      <c r="J111" s="385"/>
      <c r="K111" s="385"/>
      <c r="L111" s="384"/>
      <c r="M111" s="386"/>
      <c r="N111" s="352"/>
      <c r="O111" s="71"/>
    </row>
    <row r="112" spans="1:15" ht="13.8" thickBot="1">
      <c r="A112" s="939" t="s">
        <v>38</v>
      </c>
      <c r="B112" s="1392"/>
      <c r="C112" s="502"/>
      <c r="D112" s="503"/>
      <c r="E112" s="503"/>
      <c r="F112" s="502"/>
      <c r="G112" s="504"/>
      <c r="H112" s="71"/>
      <c r="I112" s="501"/>
      <c r="J112" s="503"/>
      <c r="K112" s="503"/>
      <c r="L112" s="502"/>
      <c r="M112" s="504"/>
      <c r="N112" s="352"/>
      <c r="O112" s="71"/>
    </row>
    <row r="113" spans="1:15" ht="13.8" thickBot="1">
      <c r="B113" s="71"/>
      <c r="C113" s="289"/>
      <c r="E113" s="289"/>
      <c r="N113" s="71"/>
      <c r="O113" s="71"/>
    </row>
    <row r="114" spans="1:15" customFormat="1" ht="12" customHeight="1">
      <c r="A114" s="130" t="s">
        <v>1014</v>
      </c>
      <c r="B114" s="1381"/>
      <c r="C114" s="134" t="s">
        <v>169</v>
      </c>
      <c r="D114" s="135" t="s">
        <v>159</v>
      </c>
      <c r="E114" s="135" t="s">
        <v>170</v>
      </c>
      <c r="F114" s="134" t="s">
        <v>171</v>
      </c>
      <c r="G114" s="136" t="s">
        <v>172</v>
      </c>
      <c r="I114" s="157" t="s">
        <v>234</v>
      </c>
      <c r="J114" s="135" t="s">
        <v>291</v>
      </c>
      <c r="K114" s="135" t="s">
        <v>292</v>
      </c>
      <c r="L114" s="134" t="s">
        <v>293</v>
      </c>
      <c r="M114" s="136" t="s">
        <v>294</v>
      </c>
      <c r="N114" s="353"/>
      <c r="O114" s="948"/>
    </row>
    <row r="115" spans="1:15" customFormat="1">
      <c r="A115" s="365" t="s">
        <v>111</v>
      </c>
      <c r="B115" s="315"/>
      <c r="C115" s="243"/>
      <c r="D115" s="246"/>
      <c r="E115" s="1749"/>
      <c r="F115" s="243"/>
      <c r="G115" s="247"/>
      <c r="I115" s="241"/>
      <c r="J115" s="246"/>
      <c r="K115" s="1749"/>
      <c r="L115" s="243"/>
      <c r="M115" s="247"/>
      <c r="N115" s="351"/>
      <c r="O115" s="332"/>
    </row>
    <row r="116" spans="1:15" customFormat="1">
      <c r="A116" s="271" t="s">
        <v>143</v>
      </c>
      <c r="B116" s="315"/>
      <c r="C116" s="1894">
        <v>430799670</v>
      </c>
      <c r="D116" s="1895">
        <v>484272957.27779597</v>
      </c>
      <c r="E116" s="1895">
        <v>335956527.54000002</v>
      </c>
      <c r="F116" s="1894">
        <f>317743455.868399</f>
        <v>317743455.86839902</v>
      </c>
      <c r="G116" s="1896">
        <v>322656904</v>
      </c>
      <c r="H116" s="1897"/>
      <c r="I116" s="1898">
        <f>'TAM 20-21 TUOS Unders_Overs'!C22-I119</f>
        <v>324742741.57379299</v>
      </c>
      <c r="J116" s="1895">
        <v>346980881.12</v>
      </c>
      <c r="K116" s="1895"/>
      <c r="L116" s="1894"/>
      <c r="M116" s="1896"/>
      <c r="N116" s="351"/>
      <c r="O116" s="934"/>
    </row>
    <row r="117" spans="1:15" customFormat="1">
      <c r="A117" s="271" t="s">
        <v>64</v>
      </c>
      <c r="B117" s="315"/>
      <c r="C117" s="1894">
        <v>203299.99999999997</v>
      </c>
      <c r="D117" s="1895">
        <v>560000</v>
      </c>
      <c r="E117" s="1895">
        <v>496413.81</v>
      </c>
      <c r="F117" s="1894">
        <v>547296.22549999994</v>
      </c>
      <c r="G117" s="1896">
        <v>574661.03680125007</v>
      </c>
      <c r="H117" s="1897"/>
      <c r="I117" s="1898">
        <f>'TAM 20-21 TUOS Unders_Overs'!C23</f>
        <v>415995</v>
      </c>
      <c r="J117" s="1895">
        <v>415995</v>
      </c>
      <c r="K117" s="1895"/>
      <c r="L117" s="1894"/>
      <c r="M117" s="1896"/>
      <c r="N117" s="351"/>
      <c r="O117" s="332"/>
    </row>
    <row r="118" spans="1:15">
      <c r="A118" s="271" t="s">
        <v>656</v>
      </c>
      <c r="B118" s="315"/>
      <c r="C118" s="1894">
        <v>1783900</v>
      </c>
      <c r="D118" s="1895">
        <v>1580000</v>
      </c>
      <c r="E118" s="1895">
        <v>351943.72</v>
      </c>
      <c r="F118" s="1894">
        <v>388017.95130000002</v>
      </c>
      <c r="G118" s="1896">
        <v>407418.84886500001</v>
      </c>
      <c r="H118" s="1899"/>
      <c r="I118" s="1898">
        <f>'TAM 20-21 TUOS Unders_Overs'!C24</f>
        <v>493608</v>
      </c>
      <c r="J118" s="1895">
        <v>493608</v>
      </c>
      <c r="K118" s="1895"/>
      <c r="L118" s="1894"/>
      <c r="M118" s="1896"/>
      <c r="N118" s="351"/>
      <c r="O118" s="332"/>
    </row>
    <row r="119" spans="1:15">
      <c r="A119" s="271" t="s">
        <v>225</v>
      </c>
      <c r="B119" s="315"/>
      <c r="C119" s="1894">
        <v>0</v>
      </c>
      <c r="D119" s="1895">
        <v>39996</v>
      </c>
      <c r="E119" s="1895">
        <v>39996</v>
      </c>
      <c r="F119" s="1894">
        <v>39996</v>
      </c>
      <c r="G119" s="1896">
        <v>39996</v>
      </c>
      <c r="H119" s="1899"/>
      <c r="I119" s="1900">
        <v>39996</v>
      </c>
      <c r="J119" s="1895">
        <v>39996</v>
      </c>
      <c r="K119" s="1895"/>
      <c r="L119" s="1894"/>
      <c r="M119" s="1896"/>
      <c r="N119" s="351"/>
      <c r="O119" s="332"/>
    </row>
    <row r="120" spans="1:15" ht="14.4" customHeight="1">
      <c r="A120" s="271" t="s">
        <v>1016</v>
      </c>
      <c r="B120" s="315"/>
      <c r="C120" s="1901">
        <f>C131</f>
        <v>13039503.918188799</v>
      </c>
      <c r="D120" s="1902">
        <f>D131</f>
        <v>-1650727</v>
      </c>
      <c r="E120" s="1902">
        <f>E131</f>
        <v>-8401910.6050953176</v>
      </c>
      <c r="F120" s="1902">
        <f>F131</f>
        <v>-14483766.269088477</v>
      </c>
      <c r="G120" s="1903">
        <f>G131</f>
        <v>-3932361.6439225767</v>
      </c>
      <c r="H120" s="1899"/>
      <c r="I120" s="1904">
        <f>I131</f>
        <v>-5449823.5354139209</v>
      </c>
      <c r="J120" s="1902">
        <f>J131</f>
        <v>-2010504.77</v>
      </c>
      <c r="K120" s="1902">
        <f t="shared" ref="K120:M120" si="5">K131</f>
        <v>0</v>
      </c>
      <c r="L120" s="1902">
        <f t="shared" si="5"/>
        <v>0</v>
      </c>
      <c r="M120" s="1902">
        <f t="shared" si="5"/>
        <v>0</v>
      </c>
      <c r="N120" s="351"/>
      <c r="O120" s="71"/>
    </row>
    <row r="121" spans="1:15" ht="13.8" thickBot="1">
      <c r="A121" s="279"/>
      <c r="B121" s="1750"/>
      <c r="C121" s="1905">
        <f t="shared" ref="C121:F121" si="6">SUM(C116:C120)</f>
        <v>445826373.91818881</v>
      </c>
      <c r="D121" s="1906">
        <f t="shared" si="6"/>
        <v>484802226.27779597</v>
      </c>
      <c r="E121" s="1907">
        <f t="shared" si="6"/>
        <v>328442970.46490473</v>
      </c>
      <c r="F121" s="1907">
        <f t="shared" si="6"/>
        <v>304234999.77611053</v>
      </c>
      <c r="G121" s="1908">
        <f>SUM(G116:G120)</f>
        <v>319746618.24174368</v>
      </c>
      <c r="H121" s="1899"/>
      <c r="I121" s="1909">
        <f>SUM(I116:I120)</f>
        <v>320242517.03837907</v>
      </c>
      <c r="J121" s="1907">
        <f>SUM(J116:J120)</f>
        <v>345919975.35000002</v>
      </c>
      <c r="K121" s="1907">
        <f>SUM(K116:K119)</f>
        <v>0</v>
      </c>
      <c r="L121" s="1907">
        <f>SUM(L116:L119)</f>
        <v>0</v>
      </c>
      <c r="M121" s="1910">
        <f t="shared" ref="M121" si="7">SUM(M116:M119)</f>
        <v>0</v>
      </c>
      <c r="N121" s="357"/>
      <c r="O121" s="71"/>
    </row>
    <row r="122" spans="1:15">
      <c r="A122" s="271"/>
      <c r="B122" s="1397"/>
      <c r="C122" s="273"/>
      <c r="D122" s="274"/>
      <c r="E122" s="274"/>
      <c r="F122" s="273"/>
      <c r="G122" s="275"/>
      <c r="I122" s="326"/>
      <c r="J122" s="327"/>
      <c r="K122" s="327"/>
      <c r="L122" s="328"/>
      <c r="M122" s="329"/>
      <c r="N122" s="358"/>
      <c r="O122" s="71"/>
    </row>
    <row r="123" spans="1:15">
      <c r="A123" s="365" t="s">
        <v>215</v>
      </c>
      <c r="B123" s="315"/>
      <c r="C123" s="316"/>
      <c r="D123" s="317"/>
      <c r="E123" s="317"/>
      <c r="F123" s="316"/>
      <c r="G123" s="318"/>
      <c r="I123" s="315"/>
      <c r="J123" s="317"/>
      <c r="K123" s="317"/>
      <c r="L123" s="316"/>
      <c r="M123" s="318"/>
      <c r="N123" s="351"/>
      <c r="O123" s="71"/>
    </row>
    <row r="124" spans="1:15">
      <c r="A124" s="271" t="s">
        <v>143</v>
      </c>
      <c r="B124" s="315"/>
      <c r="C124" s="225"/>
      <c r="D124" s="156"/>
      <c r="E124" s="156"/>
      <c r="F124" s="225"/>
      <c r="G124" s="111"/>
      <c r="I124" s="158"/>
      <c r="J124" s="156"/>
      <c r="K124" s="156"/>
      <c r="L124" s="225"/>
      <c r="M124" s="111"/>
      <c r="N124" s="351"/>
      <c r="O124" s="71"/>
    </row>
    <row r="125" spans="1:15">
      <c r="A125" s="271" t="s">
        <v>64</v>
      </c>
      <c r="B125" s="315"/>
      <c r="C125" s="225"/>
      <c r="D125" s="156"/>
      <c r="E125" s="156"/>
      <c r="F125" s="225"/>
      <c r="G125" s="111"/>
      <c r="I125" s="158"/>
      <c r="J125" s="156"/>
      <c r="K125" s="156"/>
      <c r="L125" s="225"/>
      <c r="M125" s="111"/>
      <c r="N125" s="351"/>
      <c r="O125" s="71"/>
    </row>
    <row r="126" spans="1:15">
      <c r="A126" s="271" t="s">
        <v>656</v>
      </c>
      <c r="B126" s="315"/>
      <c r="C126" s="225"/>
      <c r="D126" s="156"/>
      <c r="E126" s="156"/>
      <c r="F126" s="225"/>
      <c r="G126" s="111"/>
      <c r="I126" s="158"/>
      <c r="J126" s="156"/>
      <c r="K126" s="156"/>
      <c r="L126" s="225"/>
      <c r="M126" s="111"/>
      <c r="N126" s="351"/>
      <c r="O126" s="71"/>
    </row>
    <row r="127" spans="1:15" ht="8.4" customHeight="1">
      <c r="A127" s="271"/>
      <c r="B127" s="1382"/>
      <c r="C127" s="249"/>
      <c r="D127" s="237"/>
      <c r="E127" s="237"/>
      <c r="F127" s="249"/>
      <c r="G127" s="234"/>
      <c r="I127" s="236"/>
      <c r="J127" s="237"/>
      <c r="K127" s="237"/>
      <c r="L127" s="249"/>
      <c r="M127" s="234"/>
      <c r="N127" s="75"/>
      <c r="O127" s="71"/>
    </row>
    <row r="128" spans="1:15" ht="13.8" thickBot="1">
      <c r="A128" s="97" t="str">
        <f>B$6</f>
        <v>2021-22</v>
      </c>
      <c r="B128" s="1398"/>
      <c r="C128" s="99">
        <f t="shared" ref="C128" si="8">SUM(C123:C126)</f>
        <v>0</v>
      </c>
      <c r="D128" s="129">
        <f>SUM(D123:D126)</f>
        <v>0</v>
      </c>
      <c r="E128" s="129">
        <f t="shared" ref="E128:G128" si="9">SUM(E123:E126)</f>
        <v>0</v>
      </c>
      <c r="F128" s="99">
        <f t="shared" si="9"/>
        <v>0</v>
      </c>
      <c r="G128" s="100">
        <f t="shared" si="9"/>
        <v>0</v>
      </c>
      <c r="I128" s="101">
        <f t="shared" ref="I128" si="10">SUM(I123:I126)</f>
        <v>0</v>
      </c>
      <c r="J128" s="129">
        <f>SUM(J123:J126)</f>
        <v>0</v>
      </c>
      <c r="K128" s="129">
        <f t="shared" ref="K128:M128" si="11">SUM(K123:K126)</f>
        <v>0</v>
      </c>
      <c r="L128" s="323">
        <f t="shared" si="11"/>
        <v>0</v>
      </c>
      <c r="M128" s="324">
        <f t="shared" si="11"/>
        <v>0</v>
      </c>
      <c r="N128" s="140"/>
      <c r="O128" s="71"/>
    </row>
    <row r="129" spans="1:15" ht="13.8" thickBot="1">
      <c r="B129" s="71"/>
      <c r="N129" s="71"/>
      <c r="O129" s="71"/>
    </row>
    <row r="130" spans="1:15">
      <c r="A130" s="130" t="s">
        <v>231</v>
      </c>
      <c r="B130" s="1381"/>
      <c r="C130" s="134" t="s">
        <v>169</v>
      </c>
      <c r="D130" s="135" t="s">
        <v>159</v>
      </c>
      <c r="E130" s="135" t="s">
        <v>170</v>
      </c>
      <c r="F130" s="134" t="s">
        <v>171</v>
      </c>
      <c r="G130" s="136" t="s">
        <v>172</v>
      </c>
      <c r="I130" s="157" t="s">
        <v>234</v>
      </c>
      <c r="J130" s="135" t="s">
        <v>291</v>
      </c>
      <c r="K130" s="135" t="s">
        <v>292</v>
      </c>
      <c r="L130" s="134" t="s">
        <v>293</v>
      </c>
      <c r="M130" s="136" t="s">
        <v>294</v>
      </c>
      <c r="N130" s="353"/>
      <c r="O130" s="71"/>
    </row>
    <row r="131" spans="1:15">
      <c r="A131" s="95" t="s">
        <v>111</v>
      </c>
      <c r="B131" s="1391"/>
      <c r="C131" s="1893">
        <v>13039503.918188799</v>
      </c>
      <c r="D131" s="1864">
        <v>-1650727</v>
      </c>
      <c r="E131" s="1866">
        <f>(C96-C108)*(1+ROUND(C50,4))*(1+ROUND(D50,4))</f>
        <v>-8401910.6050953176</v>
      </c>
      <c r="F131" s="1863">
        <f>(D96-D108)*(1+D50)*(1+E50)</f>
        <v>-14483766.269088477</v>
      </c>
      <c r="G131" s="1863">
        <f>(E96-E108)*(1+E50)*(1+F50)</f>
        <v>-3932361.6439225767</v>
      </c>
      <c r="H131" s="1868"/>
      <c r="I131" s="1865">
        <f>'TAM 20-21 TUOS Unders_Overs'!E45</f>
        <v>-5449823.5354139209</v>
      </c>
      <c r="J131" s="1864">
        <f>-2009139.46-1365.3-0.01</f>
        <v>-2010504.77</v>
      </c>
      <c r="K131" s="1866"/>
      <c r="L131" s="1863"/>
      <c r="M131" s="1862"/>
      <c r="N131" s="352"/>
      <c r="O131" s="71"/>
    </row>
    <row r="132" spans="1:15" ht="13.8" thickBot="1">
      <c r="A132" s="475" t="s">
        <v>215</v>
      </c>
      <c r="B132" s="1392"/>
      <c r="C132" s="502"/>
      <c r="D132" s="503"/>
      <c r="E132" s="503"/>
      <c r="F132" s="502"/>
      <c r="G132" s="504"/>
      <c r="I132" s="501"/>
      <c r="J132" s="503"/>
      <c r="K132" s="503"/>
      <c r="L132" s="502"/>
      <c r="M132" s="504"/>
      <c r="N132" s="352"/>
      <c r="O132" s="71"/>
    </row>
    <row r="133" spans="1:15">
      <c r="B133" s="71"/>
      <c r="N133" s="71"/>
      <c r="O133" s="71"/>
    </row>
    <row r="134" spans="1:15" ht="13.8">
      <c r="A134" s="1401" t="s">
        <v>1023</v>
      </c>
      <c r="B134" s="71"/>
      <c r="N134" s="71"/>
      <c r="O134" s="71"/>
    </row>
    <row r="135" spans="1:15" ht="8.4" customHeight="1" thickBot="1">
      <c r="A135" s="314"/>
      <c r="B135" s="71"/>
      <c r="I135" s="92" t="s">
        <v>660</v>
      </c>
      <c r="N135" s="71"/>
      <c r="O135" s="71"/>
    </row>
    <row r="136" spans="1:15">
      <c r="A136" s="130" t="s">
        <v>1024</v>
      </c>
      <c r="B136" s="1381"/>
      <c r="C136" s="134" t="s">
        <v>169</v>
      </c>
      <c r="D136" s="135" t="s">
        <v>159</v>
      </c>
      <c r="E136" s="135" t="s">
        <v>170</v>
      </c>
      <c r="F136" s="134" t="s">
        <v>171</v>
      </c>
      <c r="G136" s="136" t="s">
        <v>172</v>
      </c>
      <c r="I136" s="157" t="s">
        <v>234</v>
      </c>
      <c r="J136" s="135" t="s">
        <v>291</v>
      </c>
      <c r="K136" s="135" t="s">
        <v>292</v>
      </c>
      <c r="L136" s="134" t="s">
        <v>293</v>
      </c>
      <c r="M136" s="136" t="s">
        <v>294</v>
      </c>
      <c r="N136" s="353"/>
      <c r="O136" s="71"/>
    </row>
    <row r="137" spans="1:15">
      <c r="A137" s="365" t="s">
        <v>111</v>
      </c>
      <c r="B137" s="1391"/>
      <c r="C137" s="250"/>
      <c r="D137" s="251"/>
      <c r="E137" s="252"/>
      <c r="F137" s="250"/>
      <c r="G137" s="253"/>
      <c r="I137" s="242"/>
      <c r="J137" s="251"/>
      <c r="K137" s="252"/>
      <c r="L137" s="250"/>
      <c r="M137" s="253"/>
      <c r="N137" s="352"/>
      <c r="O137" s="71"/>
    </row>
    <row r="138" spans="1:15">
      <c r="A138" s="271" t="s">
        <v>228</v>
      </c>
      <c r="B138" s="1391"/>
      <c r="C138" s="250"/>
      <c r="D138" s="251">
        <f>'RINS Extracts'!F190</f>
        <v>186799752.68000001</v>
      </c>
      <c r="E138" s="251">
        <f>'RINS Extracts'!F233</f>
        <v>154931400.04999998</v>
      </c>
      <c r="F138" s="250">
        <f>'RINS Extracts'!C289</f>
        <v>160757578.41</v>
      </c>
      <c r="G138" s="253">
        <f>'RINS Extracts'!F332-G139</f>
        <v>149594644.56999999</v>
      </c>
      <c r="I138" s="242"/>
      <c r="J138" s="251"/>
      <c r="K138" s="251"/>
      <c r="L138" s="250"/>
      <c r="M138" s="253"/>
      <c r="N138" s="352"/>
      <c r="O138" s="71" t="s">
        <v>1013</v>
      </c>
    </row>
    <row r="139" spans="1:15">
      <c r="A139" s="271" t="s">
        <v>135</v>
      </c>
      <c r="B139" s="1391"/>
      <c r="C139" s="250"/>
      <c r="D139" s="251"/>
      <c r="E139" s="251"/>
      <c r="F139" s="250">
        <f>'RINS Extracts'!D289</f>
        <v>206211.85</v>
      </c>
      <c r="G139" s="253">
        <v>221399.43</v>
      </c>
      <c r="I139" s="242"/>
      <c r="J139" s="251"/>
      <c r="K139" s="251"/>
      <c r="L139" s="250"/>
      <c r="M139" s="253"/>
      <c r="N139" s="352"/>
      <c r="O139" s="71"/>
    </row>
    <row r="140" spans="1:15">
      <c r="A140" s="365" t="s">
        <v>215</v>
      </c>
      <c r="B140" s="1391"/>
      <c r="C140" s="384"/>
      <c r="D140" s="385"/>
      <c r="E140" s="385"/>
      <c r="F140" s="384"/>
      <c r="G140" s="386"/>
      <c r="I140" s="383"/>
      <c r="J140" s="385"/>
      <c r="K140" s="385"/>
      <c r="L140" s="384"/>
      <c r="M140" s="386"/>
      <c r="N140" s="352"/>
      <c r="O140" s="71"/>
    </row>
    <row r="141" spans="1:15">
      <c r="A141" s="95"/>
      <c r="B141" s="1382"/>
      <c r="C141" s="237"/>
      <c r="D141" s="237"/>
      <c r="E141" s="237"/>
      <c r="F141" s="237"/>
      <c r="G141" s="234"/>
      <c r="I141" s="236"/>
      <c r="J141" s="237"/>
      <c r="K141" s="237"/>
      <c r="L141" s="237"/>
      <c r="M141" s="234"/>
      <c r="N141" s="75"/>
      <c r="O141" s="71"/>
    </row>
    <row r="142" spans="1:15" ht="13.8" thickBot="1">
      <c r="A142" s="97" t="str">
        <f>B$9</f>
        <v>2019-20</v>
      </c>
      <c r="B142" s="1398"/>
      <c r="C142" s="99">
        <f t="shared" ref="C142:F142" si="12">SUM(C138:C139)</f>
        <v>0</v>
      </c>
      <c r="D142" s="129">
        <f t="shared" si="12"/>
        <v>186799752.68000001</v>
      </c>
      <c r="E142" s="129">
        <f t="shared" si="12"/>
        <v>154931400.04999998</v>
      </c>
      <c r="F142" s="99">
        <f t="shared" si="12"/>
        <v>160963790.25999999</v>
      </c>
      <c r="G142" s="100">
        <f>SUM(G138:G139)</f>
        <v>149816044</v>
      </c>
      <c r="I142" s="101">
        <v>148057414.41763797</v>
      </c>
      <c r="J142" s="129">
        <f>SUM(J138:J139)</f>
        <v>0</v>
      </c>
      <c r="K142" s="129">
        <f t="shared" ref="K142:M142" si="13">SUM(K138:K139)</f>
        <v>0</v>
      </c>
      <c r="L142" s="323">
        <f t="shared" si="13"/>
        <v>0</v>
      </c>
      <c r="M142" s="324">
        <f t="shared" si="13"/>
        <v>0</v>
      </c>
      <c r="N142" s="140"/>
      <c r="O142" s="71"/>
    </row>
    <row r="143" spans="1:15" ht="13.8" thickBot="1">
      <c r="B143" s="71"/>
      <c r="N143" s="71"/>
      <c r="O143" s="71"/>
    </row>
    <row r="144" spans="1:15">
      <c r="A144" s="130" t="s">
        <v>230</v>
      </c>
      <c r="B144" s="1381"/>
      <c r="C144" s="134" t="s">
        <v>169</v>
      </c>
      <c r="D144" s="135" t="s">
        <v>159</v>
      </c>
      <c r="E144" s="135" t="s">
        <v>170</v>
      </c>
      <c r="F144" s="134" t="s">
        <v>171</v>
      </c>
      <c r="G144" s="136" t="s">
        <v>172</v>
      </c>
      <c r="H144" s="71"/>
      <c r="I144" s="157" t="s">
        <v>234</v>
      </c>
      <c r="J144" s="135" t="s">
        <v>291</v>
      </c>
      <c r="K144" s="135" t="s">
        <v>292</v>
      </c>
      <c r="L144" s="134" t="s">
        <v>293</v>
      </c>
      <c r="M144" s="136" t="s">
        <v>294</v>
      </c>
      <c r="N144" s="353"/>
      <c r="O144" s="71"/>
    </row>
    <row r="145" spans="1:15">
      <c r="A145" s="365" t="s">
        <v>111</v>
      </c>
      <c r="B145" s="315"/>
      <c r="C145" s="243"/>
      <c r="D145" s="246"/>
      <c r="E145" s="244"/>
      <c r="F145" s="243"/>
      <c r="G145" s="247"/>
      <c r="H145" s="71"/>
      <c r="I145" s="241"/>
      <c r="J145" s="246"/>
      <c r="K145" s="244"/>
      <c r="L145" s="243"/>
      <c r="M145" s="247"/>
      <c r="N145" s="351"/>
      <c r="O145" s="71"/>
    </row>
    <row r="146" spans="1:15">
      <c r="A146" s="271" t="s">
        <v>228</v>
      </c>
      <c r="B146" s="315"/>
      <c r="C146" s="243"/>
      <c r="D146" s="246">
        <v>177477847</v>
      </c>
      <c r="E146" s="246">
        <v>171912607</v>
      </c>
      <c r="F146" s="243"/>
      <c r="G146" s="247"/>
      <c r="H146" s="71"/>
      <c r="I146" s="241">
        <f>'TAM 20-21 JS unders_Overs'!C22</f>
        <v>147641056.53108403</v>
      </c>
      <c r="J146" s="246">
        <v>133644704</v>
      </c>
      <c r="K146" s="246"/>
      <c r="L146" s="243"/>
      <c r="M146" s="247"/>
      <c r="N146" s="351"/>
      <c r="O146" s="71"/>
    </row>
    <row r="147" spans="1:15">
      <c r="A147" s="271" t="s">
        <v>135</v>
      </c>
      <c r="B147" s="315"/>
      <c r="C147" s="243"/>
      <c r="D147" s="246">
        <v>0</v>
      </c>
      <c r="E147" s="246">
        <v>171580</v>
      </c>
      <c r="F147" s="310"/>
      <c r="G147" s="247"/>
      <c r="H147" s="71"/>
      <c r="I147" s="241">
        <f>'TAM 20-21 JS unders_Overs'!C23</f>
        <v>227386</v>
      </c>
      <c r="J147" s="246">
        <f>I147</f>
        <v>227386</v>
      </c>
      <c r="K147" s="246"/>
      <c r="L147" s="310"/>
      <c r="M147" s="247"/>
      <c r="N147" s="351"/>
      <c r="O147" s="71"/>
    </row>
    <row r="148" spans="1:15">
      <c r="A148" s="279"/>
      <c r="B148" s="1399"/>
      <c r="C148" s="277">
        <f t="shared" ref="C148:G148" si="14">SUM(C146:C147)</f>
        <v>0</v>
      </c>
      <c r="D148" s="277">
        <f t="shared" si="14"/>
        <v>177477847</v>
      </c>
      <c r="E148" s="277">
        <f t="shared" si="14"/>
        <v>172084187</v>
      </c>
      <c r="F148" s="277">
        <f t="shared" si="14"/>
        <v>0</v>
      </c>
      <c r="G148" s="278">
        <f t="shared" si="14"/>
        <v>0</v>
      </c>
      <c r="H148" s="71"/>
      <c r="I148" s="276">
        <f>SUM(I146:I147)</f>
        <v>147868442.53108403</v>
      </c>
      <c r="J148" s="277">
        <f>SUM(J146:J147)</f>
        <v>133872090</v>
      </c>
      <c r="K148" s="277">
        <f>SUM(K146:K147)</f>
        <v>0</v>
      </c>
      <c r="L148" s="277">
        <f>SUM(L146:L147)</f>
        <v>0</v>
      </c>
      <c r="M148" s="278">
        <f>SUM(M146:M147)</f>
        <v>0</v>
      </c>
      <c r="N148" s="357"/>
      <c r="O148" s="71"/>
    </row>
    <row r="149" spans="1:15" ht="9" customHeight="1">
      <c r="A149" s="271"/>
      <c r="B149" s="1397"/>
      <c r="C149" s="273"/>
      <c r="D149" s="274"/>
      <c r="E149" s="274"/>
      <c r="F149" s="273"/>
      <c r="G149" s="275"/>
      <c r="H149" s="71"/>
      <c r="I149" s="272"/>
      <c r="J149" s="274"/>
      <c r="K149" s="274"/>
      <c r="L149" s="273"/>
      <c r="M149" s="275"/>
      <c r="N149" s="358"/>
      <c r="O149" s="71"/>
    </row>
    <row r="150" spans="1:15">
      <c r="A150" s="365" t="s">
        <v>215</v>
      </c>
      <c r="B150" s="315"/>
      <c r="C150" s="225"/>
      <c r="D150" s="156"/>
      <c r="E150" s="156"/>
      <c r="F150" s="225"/>
      <c r="G150" s="111"/>
      <c r="H150" s="71"/>
      <c r="I150" s="158"/>
      <c r="J150" s="156"/>
      <c r="K150" s="156"/>
      <c r="L150" s="225"/>
      <c r="M150" s="111"/>
      <c r="N150" s="351"/>
      <c r="O150" s="71"/>
    </row>
    <row r="151" spans="1:15">
      <c r="A151" s="271" t="s">
        <v>228</v>
      </c>
      <c r="B151" s="315"/>
      <c r="C151" s="225"/>
      <c r="D151" s="156"/>
      <c r="E151" s="156"/>
      <c r="F151" s="225"/>
      <c r="G151" s="111"/>
      <c r="H151" s="71"/>
      <c r="I151" s="158"/>
      <c r="J151" s="156"/>
      <c r="K151" s="156"/>
      <c r="L151" s="225"/>
      <c r="M151" s="111"/>
      <c r="N151" s="351"/>
      <c r="O151" s="71"/>
    </row>
    <row r="152" spans="1:15">
      <c r="A152" s="271" t="s">
        <v>135</v>
      </c>
      <c r="B152" s="315"/>
      <c r="C152" s="225"/>
      <c r="D152" s="156"/>
      <c r="E152" s="156"/>
      <c r="F152" s="225"/>
      <c r="G152" s="111"/>
      <c r="H152" s="71"/>
      <c r="I152" s="158"/>
      <c r="J152" s="156"/>
      <c r="K152" s="156"/>
      <c r="L152" s="225"/>
      <c r="M152" s="111"/>
      <c r="N152" s="351"/>
      <c r="O152" s="71"/>
    </row>
    <row r="153" spans="1:15" s="71" customFormat="1" ht="13.8" thickBot="1">
      <c r="A153" s="97" t="str">
        <f>B$6</f>
        <v>2021-22</v>
      </c>
      <c r="B153" s="1398"/>
      <c r="C153" s="99">
        <f t="shared" ref="C153:G153" si="15">SUM(C150:C152)</f>
        <v>0</v>
      </c>
      <c r="D153" s="129">
        <f t="shared" si="15"/>
        <v>0</v>
      </c>
      <c r="E153" s="129">
        <f t="shared" si="15"/>
        <v>0</v>
      </c>
      <c r="F153" s="99">
        <f t="shared" si="15"/>
        <v>0</v>
      </c>
      <c r="G153" s="100">
        <f t="shared" si="15"/>
        <v>0</v>
      </c>
      <c r="I153" s="101">
        <f t="shared" ref="I153:M153" si="16">SUM(I150:I152)</f>
        <v>0</v>
      </c>
      <c r="J153" s="129">
        <f t="shared" si="16"/>
        <v>0</v>
      </c>
      <c r="K153" s="129">
        <f t="shared" si="16"/>
        <v>0</v>
      </c>
      <c r="L153" s="323">
        <f t="shared" si="16"/>
        <v>0</v>
      </c>
      <c r="M153" s="324">
        <f t="shared" si="16"/>
        <v>0</v>
      </c>
      <c r="N153" s="140"/>
    </row>
    <row r="154" spans="1:15" ht="13.8" thickBot="1">
      <c r="B154" s="71"/>
      <c r="N154" s="71"/>
      <c r="O154" s="71"/>
    </row>
    <row r="155" spans="1:15">
      <c r="A155" s="130" t="s">
        <v>232</v>
      </c>
      <c r="B155" s="1381"/>
      <c r="C155" s="134" t="s">
        <v>169</v>
      </c>
      <c r="D155" s="135" t="s">
        <v>159</v>
      </c>
      <c r="E155" s="135" t="s">
        <v>170</v>
      </c>
      <c r="F155" s="134" t="s">
        <v>171</v>
      </c>
      <c r="G155" s="136" t="s">
        <v>172</v>
      </c>
      <c r="I155" s="157" t="s">
        <v>234</v>
      </c>
      <c r="J155" s="135" t="s">
        <v>291</v>
      </c>
      <c r="K155" s="135" t="s">
        <v>292</v>
      </c>
      <c r="L155" s="134" t="s">
        <v>293</v>
      </c>
      <c r="M155" s="136" t="s">
        <v>294</v>
      </c>
      <c r="N155" s="353"/>
      <c r="O155" s="71"/>
    </row>
    <row r="156" spans="1:15">
      <c r="A156" s="95" t="s">
        <v>111</v>
      </c>
      <c r="B156" s="1391"/>
      <c r="C156" s="250">
        <v>0</v>
      </c>
      <c r="D156" s="251">
        <v>0</v>
      </c>
      <c r="E156" s="505">
        <v>-16981207</v>
      </c>
      <c r="F156" s="250">
        <f>(D142-D148)*(1+D50)*(1+E50)</f>
        <v>10482366.022865344</v>
      </c>
      <c r="G156" s="253">
        <f>(E142-E148)*(1+E50)*(1+F50)</f>
        <v>-19283710.118736241</v>
      </c>
      <c r="I156" s="242"/>
      <c r="J156" s="251"/>
      <c r="K156" s="505"/>
      <c r="L156" s="250"/>
      <c r="M156" s="253"/>
      <c r="N156" s="352"/>
      <c r="O156" s="71"/>
    </row>
    <row r="157" spans="1:15" ht="13.8" thickBot="1">
      <c r="A157" s="475" t="s">
        <v>215</v>
      </c>
      <c r="B157" s="1392"/>
      <c r="C157" s="502"/>
      <c r="D157" s="503"/>
      <c r="E157" s="503"/>
      <c r="F157" s="502"/>
      <c r="G157" s="504"/>
      <c r="I157" s="501"/>
      <c r="J157" s="503"/>
      <c r="K157" s="503"/>
      <c r="L157" s="502"/>
      <c r="M157" s="504"/>
      <c r="N157" s="352"/>
      <c r="O157" s="71"/>
    </row>
    <row r="158" spans="1:15">
      <c r="N158" s="71"/>
      <c r="O158" s="71"/>
    </row>
    <row r="159" spans="1:15" ht="13.8">
      <c r="A159" s="1401" t="s">
        <v>1243</v>
      </c>
      <c r="F159" s="98"/>
    </row>
    <row r="160" spans="1:15" ht="12.6" customHeight="1" thickBot="1"/>
    <row r="161" spans="1:15">
      <c r="A161" s="130" t="s">
        <v>1244</v>
      </c>
      <c r="B161" s="1381"/>
      <c r="C161" s="134" t="s">
        <v>169</v>
      </c>
      <c r="D161" s="135" t="s">
        <v>159</v>
      </c>
      <c r="E161" s="135" t="s">
        <v>170</v>
      </c>
      <c r="F161" s="134" t="s">
        <v>171</v>
      </c>
      <c r="G161" s="136" t="s">
        <v>172</v>
      </c>
      <c r="H161" s="71"/>
      <c r="I161" s="157" t="s">
        <v>234</v>
      </c>
      <c r="J161" s="135" t="s">
        <v>291</v>
      </c>
      <c r="K161" s="135" t="s">
        <v>292</v>
      </c>
      <c r="L161" s="134" t="s">
        <v>293</v>
      </c>
      <c r="M161" s="136" t="s">
        <v>294</v>
      </c>
      <c r="N161" s="353"/>
      <c r="O161" s="71"/>
    </row>
    <row r="162" spans="1:15">
      <c r="A162" s="365" t="s">
        <v>111</v>
      </c>
      <c r="B162" s="315"/>
      <c r="C162" s="225"/>
      <c r="D162" s="156"/>
      <c r="E162" s="1414"/>
      <c r="F162" s="225"/>
      <c r="G162" s="111"/>
      <c r="H162" s="71"/>
      <c r="I162" s="158"/>
      <c r="J162" s="246"/>
      <c r="K162" s="244"/>
      <c r="L162" s="243"/>
      <c r="M162" s="247"/>
      <c r="N162" s="351"/>
      <c r="O162" s="71"/>
    </row>
    <row r="163" spans="1:15">
      <c r="A163" s="271" t="s">
        <v>1245</v>
      </c>
      <c r="B163" s="315"/>
      <c r="C163" s="225"/>
      <c r="D163" s="156"/>
      <c r="E163" s="156"/>
      <c r="F163" s="225"/>
      <c r="G163" s="111"/>
      <c r="H163" s="71"/>
      <c r="I163" s="158"/>
      <c r="J163" s="809">
        <v>-9.8252646141938002E-3</v>
      </c>
      <c r="K163" s="809">
        <v>-1.0493456191476618E-2</v>
      </c>
      <c r="L163" s="1402">
        <v>-1.0262247478872492E-2</v>
      </c>
      <c r="M163" s="1403">
        <v>-9.6681803386212059E-3</v>
      </c>
      <c r="N163" s="351"/>
      <c r="O163" s="71"/>
    </row>
    <row r="164" spans="1:15">
      <c r="A164" s="271" t="s">
        <v>184</v>
      </c>
      <c r="B164" s="315"/>
      <c r="C164" s="225"/>
      <c r="D164" s="156"/>
      <c r="E164" s="156"/>
      <c r="F164" s="225"/>
      <c r="G164" s="111"/>
      <c r="H164" s="71"/>
      <c r="I164" s="158"/>
      <c r="J164" s="303">
        <v>0</v>
      </c>
      <c r="K164" s="303">
        <v>0</v>
      </c>
      <c r="L164" s="302">
        <v>0</v>
      </c>
      <c r="M164" s="304">
        <v>0</v>
      </c>
      <c r="N164" s="351"/>
      <c r="O164" s="71"/>
    </row>
    <row r="165" spans="1:15">
      <c r="A165" s="271" t="s">
        <v>183</v>
      </c>
      <c r="B165" s="315"/>
      <c r="C165" s="225"/>
      <c r="D165" s="156"/>
      <c r="E165" s="156"/>
      <c r="F165" s="225"/>
      <c r="G165" s="111"/>
      <c r="H165" s="71"/>
      <c r="I165" s="158"/>
      <c r="J165" s="303">
        <v>0</v>
      </c>
      <c r="K165" s="303">
        <v>0</v>
      </c>
      <c r="L165" s="302">
        <v>0</v>
      </c>
      <c r="M165" s="304">
        <v>0</v>
      </c>
      <c r="N165" s="351"/>
      <c r="O165" s="71"/>
    </row>
    <row r="166" spans="1:15">
      <c r="A166" s="271" t="s">
        <v>1380</v>
      </c>
      <c r="B166" s="315"/>
      <c r="C166" s="225"/>
      <c r="D166" s="156"/>
      <c r="E166" s="156"/>
      <c r="F166" s="225"/>
      <c r="G166" s="111"/>
      <c r="H166" s="71"/>
      <c r="I166" s="158"/>
      <c r="J166" s="303">
        <v>0</v>
      </c>
      <c r="K166" s="303">
        <v>0</v>
      </c>
      <c r="L166" s="302">
        <v>0</v>
      </c>
      <c r="M166" s="304">
        <v>0</v>
      </c>
      <c r="N166" s="351"/>
      <c r="O166" s="71"/>
    </row>
    <row r="167" spans="1:15">
      <c r="A167" s="279" t="s">
        <v>585</v>
      </c>
      <c r="B167" s="1409"/>
      <c r="C167" s="1415"/>
      <c r="D167" s="1416"/>
      <c r="E167" s="1416"/>
      <c r="F167" s="1417"/>
      <c r="G167" s="1418"/>
      <c r="H167" s="71"/>
      <c r="I167" s="1410"/>
      <c r="J167" s="1411">
        <v>-6.4628501733505527E-3</v>
      </c>
      <c r="K167" s="1411">
        <v>-6.9023723868118598E-3</v>
      </c>
      <c r="L167" s="1412">
        <v>-6.7502882112696651E-3</v>
      </c>
      <c r="M167" s="1413">
        <v>-6.3595234765663894E-3</v>
      </c>
      <c r="N167" s="351"/>
      <c r="O167" s="71"/>
    </row>
    <row r="168" spans="1:15" ht="6.6" customHeight="1">
      <c r="A168" s="271"/>
      <c r="B168" s="1397"/>
      <c r="C168" s="273"/>
      <c r="D168" s="274"/>
      <c r="E168" s="274"/>
      <c r="F168" s="273"/>
      <c r="G168" s="275"/>
      <c r="H168" s="71"/>
      <c r="I168" s="1404"/>
      <c r="J168" s="274"/>
      <c r="K168" s="274"/>
      <c r="L168" s="273"/>
      <c r="M168" s="275"/>
      <c r="N168" s="358"/>
      <c r="O168" s="71"/>
    </row>
    <row r="169" spans="1:15">
      <c r="A169" s="365" t="s">
        <v>215</v>
      </c>
      <c r="B169" s="315"/>
      <c r="C169" s="225"/>
      <c r="D169" s="156"/>
      <c r="E169" s="156"/>
      <c r="F169" s="225"/>
      <c r="G169" s="111"/>
      <c r="H169" s="71"/>
      <c r="I169" s="158"/>
      <c r="J169" s="156"/>
      <c r="K169" s="156"/>
      <c r="L169" s="225"/>
      <c r="M169" s="111"/>
      <c r="N169" s="351"/>
      <c r="O169" s="71"/>
    </row>
    <row r="170" spans="1:15">
      <c r="A170" s="271" t="s">
        <v>1245</v>
      </c>
      <c r="B170" s="315"/>
      <c r="C170" s="225"/>
      <c r="D170" s="156"/>
      <c r="E170" s="156"/>
      <c r="F170" s="225"/>
      <c r="G170" s="111"/>
      <c r="H170" s="71"/>
      <c r="I170" s="158"/>
      <c r="J170" s="156"/>
      <c r="K170" s="156"/>
      <c r="L170" s="225"/>
      <c r="M170" s="111"/>
      <c r="N170" s="351"/>
      <c r="O170" s="71"/>
    </row>
    <row r="171" spans="1:15">
      <c r="A171" s="271" t="s">
        <v>184</v>
      </c>
      <c r="B171" s="315"/>
      <c r="C171" s="225"/>
      <c r="D171" s="156"/>
      <c r="E171" s="156"/>
      <c r="F171" s="225"/>
      <c r="G171" s="111"/>
      <c r="H171" s="71"/>
      <c r="I171" s="158"/>
      <c r="J171" s="156"/>
      <c r="K171" s="156"/>
      <c r="L171" s="225"/>
      <c r="M171" s="111"/>
      <c r="N171" s="351"/>
      <c r="O171" s="71"/>
    </row>
    <row r="172" spans="1:15">
      <c r="A172" s="271" t="s">
        <v>183</v>
      </c>
      <c r="B172" s="315"/>
      <c r="C172" s="225"/>
      <c r="D172" s="156"/>
      <c r="E172" s="156"/>
      <c r="F172" s="225"/>
      <c r="G172" s="111"/>
      <c r="H172" s="71"/>
      <c r="I172" s="158"/>
      <c r="J172" s="156"/>
      <c r="K172" s="156"/>
      <c r="L172" s="225"/>
      <c r="M172" s="111"/>
      <c r="N172" s="351"/>
      <c r="O172" s="71"/>
    </row>
    <row r="173" spans="1:15">
      <c r="A173" s="271" t="s">
        <v>1380</v>
      </c>
      <c r="B173" s="315"/>
      <c r="C173" s="225"/>
      <c r="D173" s="156"/>
      <c r="E173" s="156"/>
      <c r="F173" s="225"/>
      <c r="G173" s="111"/>
      <c r="H173" s="71"/>
      <c r="I173" s="158"/>
      <c r="J173" s="156"/>
      <c r="K173" s="156"/>
      <c r="L173" s="225"/>
      <c r="M173" s="111"/>
      <c r="N173" s="351"/>
      <c r="O173" s="71"/>
    </row>
    <row r="174" spans="1:15" ht="13.8" thickBot="1">
      <c r="A174" s="1405" t="s">
        <v>585</v>
      </c>
      <c r="B174" s="1390"/>
      <c r="C174" s="490"/>
      <c r="D174" s="491"/>
      <c r="E174" s="491"/>
      <c r="F174" s="490"/>
      <c r="G174" s="492"/>
      <c r="H174" s="71"/>
      <c r="I174" s="489"/>
      <c r="J174" s="491"/>
      <c r="K174" s="491"/>
      <c r="L174" s="490"/>
      <c r="M174" s="492"/>
      <c r="N174" s="351"/>
      <c r="O174" s="71"/>
    </row>
    <row r="175" spans="1:15" ht="13.8" thickBot="1"/>
    <row r="176" spans="1:15">
      <c r="A176" s="130" t="s">
        <v>1248</v>
      </c>
      <c r="B176" s="1381"/>
      <c r="C176" s="134" t="s">
        <v>169</v>
      </c>
      <c r="D176" s="135" t="s">
        <v>159</v>
      </c>
      <c r="E176" s="135" t="s">
        <v>170</v>
      </c>
      <c r="F176" s="134" t="s">
        <v>171</v>
      </c>
      <c r="G176" s="136" t="s">
        <v>172</v>
      </c>
      <c r="I176" s="157" t="s">
        <v>234</v>
      </c>
      <c r="J176" s="135" t="s">
        <v>291</v>
      </c>
      <c r="K176" s="135" t="s">
        <v>292</v>
      </c>
      <c r="L176" s="134" t="s">
        <v>293</v>
      </c>
      <c r="M176" s="136" t="s">
        <v>294</v>
      </c>
    </row>
    <row r="177" spans="1:13">
      <c r="A177" s="95" t="s">
        <v>111</v>
      </c>
      <c r="B177" s="1391"/>
      <c r="C177" s="250">
        <v>0</v>
      </c>
      <c r="D177" s="251">
        <v>0</v>
      </c>
      <c r="E177" s="505">
        <v>0</v>
      </c>
      <c r="F177" s="250">
        <v>0</v>
      </c>
      <c r="G177" s="253">
        <v>0</v>
      </c>
      <c r="I177" s="242">
        <v>0</v>
      </c>
      <c r="J177" s="251">
        <v>0</v>
      </c>
      <c r="K177" s="505"/>
      <c r="L177" s="250"/>
      <c r="M177" s="253"/>
    </row>
    <row r="178" spans="1:13" ht="13.8" thickBot="1">
      <c r="A178" s="475" t="s">
        <v>215</v>
      </c>
      <c r="B178" s="1392"/>
      <c r="C178" s="502"/>
      <c r="D178" s="503"/>
      <c r="E178" s="503"/>
      <c r="F178" s="502"/>
      <c r="G178" s="504"/>
      <c r="I178" s="501"/>
      <c r="J178" s="503"/>
      <c r="K178" s="503"/>
      <c r="L178" s="502"/>
      <c r="M178" s="504"/>
    </row>
  </sheetData>
  <mergeCells count="2">
    <mergeCell ref="C36:G36"/>
    <mergeCell ref="I36:M36"/>
  </mergeCells>
  <dataValidations disablePrompts="1" count="1">
    <dataValidation type="list" allowBlank="1" showInputMessage="1" showErrorMessage="1" promptTitle="Select a name" prompt="Please select either Energex or Ergon Energy" sqref="B3" xr:uid="{00000000-0002-0000-0300-000000000000}">
      <formula1>#REF!</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69AD2-6ABB-4361-9949-199102E4B664}">
  <sheetPr>
    <tabColor theme="7" tint="0.59999389629810485"/>
  </sheetPr>
  <dimension ref="A2"/>
  <sheetViews>
    <sheetView workbookViewId="0"/>
  </sheetViews>
  <sheetFormatPr defaultRowHeight="13.2"/>
  <sheetData>
    <row r="2" spans="1:1">
      <c r="A2" t="s">
        <v>1177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7" tint="0.59999389629810485"/>
  </sheetPr>
  <dimension ref="A1:XES260"/>
  <sheetViews>
    <sheetView zoomScale="90" zoomScaleNormal="90" workbookViewId="0"/>
  </sheetViews>
  <sheetFormatPr defaultColWidth="9.109375" defaultRowHeight="13.2"/>
  <cols>
    <col min="1" max="1" width="3.44140625" style="75" customWidth="1"/>
    <col min="2" max="2" width="14.33203125" style="75" customWidth="1"/>
    <col min="3" max="3" width="12.5546875" style="75" customWidth="1"/>
    <col min="4" max="4" width="46.5546875" style="75" customWidth="1"/>
    <col min="5" max="5" width="25.44140625" style="75" customWidth="1"/>
    <col min="6" max="6" width="80.33203125" style="75" customWidth="1"/>
    <col min="7" max="7" width="26.5546875" style="75" customWidth="1"/>
    <col min="8" max="9" width="14.109375" style="75" customWidth="1"/>
    <col min="10" max="10" width="13.109375" style="75" customWidth="1"/>
    <col min="11" max="11" width="15.109375" style="75" customWidth="1"/>
    <col min="12" max="12" width="8.5546875" style="75" customWidth="1"/>
    <col min="13" max="16384" width="9.109375" style="75"/>
  </cols>
  <sheetData>
    <row r="1" spans="1:12" s="71" customFormat="1" ht="13.8">
      <c r="A1" s="78"/>
      <c r="B1" s="70" t="str">
        <f>"Tariff Approval - "&amp;'Model update'!B3</f>
        <v>Tariff Approval - Energex</v>
      </c>
      <c r="C1" s="78"/>
      <c r="D1" s="73"/>
      <c r="E1" s="70"/>
      <c r="F1" s="70"/>
      <c r="G1" s="70"/>
      <c r="H1" s="70"/>
      <c r="I1" s="70"/>
      <c r="J1" s="106"/>
      <c r="K1" s="78"/>
      <c r="L1" s="78"/>
    </row>
    <row r="2" spans="1:12" s="71" customFormat="1">
      <c r="A2" s="78"/>
      <c r="B2" s="78"/>
      <c r="C2" s="78"/>
      <c r="D2" s="73"/>
      <c r="E2" s="78"/>
      <c r="F2" s="78"/>
      <c r="G2" s="78"/>
      <c r="H2" s="78"/>
      <c r="I2" s="78"/>
      <c r="J2" s="78"/>
      <c r="K2" s="78"/>
      <c r="L2" s="78"/>
    </row>
    <row r="3" spans="1:12" s="71" customFormat="1" ht="13.8" thickBot="1">
      <c r="A3" s="78"/>
      <c r="B3" s="72" t="str">
        <f>"PROPOSED "&amp;'Model update'!B6&amp;" FEE BASED SERVICES"</f>
        <v>PROPOSED 2021-22 FEE BASED SERVICES</v>
      </c>
      <c r="C3" s="78"/>
      <c r="D3" s="73"/>
      <c r="E3" s="72"/>
      <c r="F3" s="72"/>
      <c r="G3" s="72"/>
      <c r="H3" s="72"/>
      <c r="I3" s="72"/>
      <c r="J3" s="78"/>
      <c r="K3" s="78"/>
      <c r="L3" s="78"/>
    </row>
    <row r="4" spans="1:12" s="71" customFormat="1" ht="27" thickBot="1">
      <c r="A4" s="73"/>
      <c r="B4" s="73"/>
      <c r="C4" s="73"/>
      <c r="D4" s="73"/>
      <c r="E4" s="73"/>
      <c r="F4" s="73"/>
      <c r="G4" s="73"/>
      <c r="H4" s="73"/>
      <c r="I4" s="74" t="str">
        <f>"Approved "&amp;'Model update'!$B$8&amp;" rates"</f>
        <v>Approved 2020-21 rates</v>
      </c>
      <c r="J4" s="74" t="str">
        <f>'Model update'!$B$6&amp;" rates"</f>
        <v>2021-22 rates</v>
      </c>
      <c r="K4" s="232"/>
      <c r="L4" s="232"/>
    </row>
    <row r="5" spans="1:12" s="71" customFormat="1" ht="26.4">
      <c r="A5" s="73"/>
      <c r="B5" s="333" t="s">
        <v>835</v>
      </c>
      <c r="C5" s="333" t="s">
        <v>834</v>
      </c>
      <c r="D5" s="230" t="s">
        <v>297</v>
      </c>
      <c r="E5" s="230" t="s">
        <v>443</v>
      </c>
      <c r="F5" s="230" t="s">
        <v>190</v>
      </c>
      <c r="G5" s="230" t="s">
        <v>185</v>
      </c>
      <c r="H5" s="230" t="s">
        <v>187</v>
      </c>
      <c r="I5" s="231" t="s">
        <v>818</v>
      </c>
      <c r="J5" s="231" t="s">
        <v>90</v>
      </c>
      <c r="K5" s="232"/>
      <c r="L5" s="232"/>
    </row>
    <row r="6" spans="1:12" s="71" customFormat="1" ht="39.6">
      <c r="A6" s="73"/>
      <c r="B6" s="421" t="s">
        <v>298</v>
      </c>
      <c r="C6" s="421" t="s">
        <v>665</v>
      </c>
      <c r="D6" s="421" t="s">
        <v>440</v>
      </c>
      <c r="E6" s="421" t="s">
        <v>444</v>
      </c>
      <c r="F6" s="462" t="s">
        <v>463</v>
      </c>
      <c r="G6" s="462" t="s">
        <v>191</v>
      </c>
      <c r="H6" s="463" t="s">
        <v>206</v>
      </c>
      <c r="I6" s="424">
        <f>VLOOKUP($B6,'2020-21 ACS feebased approved'!$A$4:$H$145,'2020-21 ACS feebased approved'!$H$1,FALSE)</f>
        <v>67.234951681506274</v>
      </c>
      <c r="J6" s="464">
        <f>I6*(1+'Model update'!$B$31)*(1-'Model update'!$J$163)+'Model update'!$J$177</f>
        <v>68.479851951181359</v>
      </c>
      <c r="K6" s="1406"/>
      <c r="L6" s="1407"/>
    </row>
    <row r="7" spans="1:12" s="71" customFormat="1" ht="39.6">
      <c r="A7" s="73"/>
      <c r="B7" s="281" t="s">
        <v>299</v>
      </c>
      <c r="C7" s="281" t="s">
        <v>666</v>
      </c>
      <c r="D7" s="281" t="s">
        <v>440</v>
      </c>
      <c r="E7" s="281" t="s">
        <v>444</v>
      </c>
      <c r="F7" s="283" t="s">
        <v>463</v>
      </c>
      <c r="G7" s="283" t="s">
        <v>192</v>
      </c>
      <c r="H7" s="282" t="s">
        <v>206</v>
      </c>
      <c r="I7" s="425">
        <f>VLOOKUP($B7,'2020-21 ACS feebased approved'!$A$4:$H$145,'2020-21 ACS feebased approved'!$H$1,FALSE)</f>
        <v>89.913004199349871</v>
      </c>
      <c r="J7" s="461">
        <f>I7*(1+'Model update'!$B$31)*(1-'Model update'!$J$163)+'Model update'!$J$177</f>
        <v>91.577803836676836</v>
      </c>
      <c r="K7" s="1406"/>
      <c r="L7" s="1407"/>
    </row>
    <row r="8" spans="1:12" s="71" customFormat="1" ht="39.6">
      <c r="A8" s="73"/>
      <c r="B8" s="281" t="s">
        <v>300</v>
      </c>
      <c r="C8" s="281" t="s">
        <v>667</v>
      </c>
      <c r="D8" s="281" t="s">
        <v>440</v>
      </c>
      <c r="E8" s="281" t="s">
        <v>444</v>
      </c>
      <c r="F8" s="283" t="s">
        <v>463</v>
      </c>
      <c r="G8" s="283" t="s">
        <v>194</v>
      </c>
      <c r="H8" s="282" t="s">
        <v>206</v>
      </c>
      <c r="I8" s="425">
        <f>VLOOKUP($B8,'2020-21 ACS feebased approved'!$A$4:$H$145,'2020-21 ACS feebased approved'!$H$1,FALSE)</f>
        <v>349.48740518792363</v>
      </c>
      <c r="J8" s="461">
        <f>I8*(1+'Model update'!$B$31)*(1-'Model update'!$J$163)+'Model update'!$J$177</f>
        <v>355.95839912910265</v>
      </c>
      <c r="K8" s="1406"/>
      <c r="L8" s="1407"/>
    </row>
    <row r="9" spans="1:12" s="71" customFormat="1" ht="39.6">
      <c r="A9" s="73"/>
      <c r="B9" s="281" t="s">
        <v>301</v>
      </c>
      <c r="C9" s="281" t="s">
        <v>668</v>
      </c>
      <c r="D9" s="281" t="s">
        <v>440</v>
      </c>
      <c r="E9" s="281" t="s">
        <v>444</v>
      </c>
      <c r="F9" s="283" t="s">
        <v>463</v>
      </c>
      <c r="G9" s="283" t="s">
        <v>195</v>
      </c>
      <c r="H9" s="282" t="s">
        <v>206</v>
      </c>
      <c r="I9" s="425">
        <f>VLOOKUP($B9,'2020-21 ACS feebased approved'!$A$4:$H$145,'2020-21 ACS feebased approved'!$H$1,FALSE)</f>
        <v>489.4395649317845</v>
      </c>
      <c r="J9" s="461">
        <f>I9*(1+'Model update'!$B$31)*(1-'Model update'!$J$163)+'Model update'!$J$177</f>
        <v>498.50186706980827</v>
      </c>
      <c r="K9" s="1406"/>
      <c r="L9" s="1407"/>
    </row>
    <row r="10" spans="1:12" s="71" customFormat="1" ht="39.6">
      <c r="A10" s="73"/>
      <c r="B10" s="281" t="s">
        <v>302</v>
      </c>
      <c r="C10" s="281" t="s">
        <v>669</v>
      </c>
      <c r="D10" s="281" t="s">
        <v>440</v>
      </c>
      <c r="E10" s="281" t="s">
        <v>444</v>
      </c>
      <c r="F10" s="283" t="s">
        <v>463</v>
      </c>
      <c r="G10" s="283" t="s">
        <v>203</v>
      </c>
      <c r="H10" s="283" t="s">
        <v>206</v>
      </c>
      <c r="I10" s="426">
        <f>VLOOKUP($B10,'2020-21 ACS feebased approved'!$A$4:$H$145,'2020-21 ACS feebased approved'!$H$1,FALSE)</f>
        <v>85.233441026731725</v>
      </c>
      <c r="J10" s="461">
        <f>I10*(1+'Model update'!$B$31)*(1-'Model update'!$J$163)+'Model update'!$J$177</f>
        <v>86.811595410215872</v>
      </c>
      <c r="K10" s="1406"/>
      <c r="L10" s="1407"/>
    </row>
    <row r="11" spans="1:12" s="71" customFormat="1" ht="39.6">
      <c r="A11" s="73"/>
      <c r="B11" s="281" t="s">
        <v>303</v>
      </c>
      <c r="C11" s="281" t="s">
        <v>670</v>
      </c>
      <c r="D11" s="281" t="s">
        <v>440</v>
      </c>
      <c r="E11" s="281" t="s">
        <v>444</v>
      </c>
      <c r="F11" s="283" t="s">
        <v>463</v>
      </c>
      <c r="G11" s="283" t="s">
        <v>204</v>
      </c>
      <c r="H11" s="283" t="s">
        <v>206</v>
      </c>
      <c r="I11" s="426">
        <f>VLOOKUP($B11,'2020-21 ACS feebased approved'!$A$4:$H$145,'2020-21 ACS feebased approved'!$H$1,FALSE)</f>
        <v>349.48740518792363</v>
      </c>
      <c r="J11" s="461">
        <f>I11*(1+'Model update'!$B$31)*(1-'Model update'!$J$163)+'Model update'!$J$177</f>
        <v>355.95839912910265</v>
      </c>
      <c r="K11" s="1406"/>
      <c r="L11" s="1407"/>
    </row>
    <row r="12" spans="1:12" s="71" customFormat="1">
      <c r="A12" s="73"/>
      <c r="B12" s="281" t="s">
        <v>304</v>
      </c>
      <c r="C12" s="281" t="s">
        <v>671</v>
      </c>
      <c r="D12" s="281" t="s">
        <v>440</v>
      </c>
      <c r="E12" s="281" t="s">
        <v>444</v>
      </c>
      <c r="F12" s="283" t="s">
        <v>464</v>
      </c>
      <c r="G12" s="283" t="s">
        <v>495</v>
      </c>
      <c r="H12" s="283" t="s">
        <v>206</v>
      </c>
      <c r="I12" s="426">
        <f>VLOOKUP($B12,'2020-21 ACS feebased approved'!$A$4:$H$145,'2020-21 ACS feebased approved'!$H$1,FALSE)</f>
        <v>39.793567519405926</v>
      </c>
      <c r="J12" s="461">
        <f>I12*(1+'Model update'!$B$31)*(1-'Model update'!$J$163)+'Model update'!$J$177</f>
        <v>40.530372138094577</v>
      </c>
      <c r="K12" s="1406"/>
      <c r="L12" s="1407"/>
    </row>
    <row r="13" spans="1:12" s="71" customFormat="1">
      <c r="A13" s="73"/>
      <c r="B13" s="281" t="s">
        <v>305</v>
      </c>
      <c r="C13" s="281" t="s">
        <v>672</v>
      </c>
      <c r="D13" s="281" t="s">
        <v>440</v>
      </c>
      <c r="E13" s="281" t="s">
        <v>444</v>
      </c>
      <c r="F13" s="283" t="s">
        <v>464</v>
      </c>
      <c r="G13" s="283" t="s">
        <v>198</v>
      </c>
      <c r="H13" s="282" t="s">
        <v>206</v>
      </c>
      <c r="I13" s="425">
        <f>VLOOKUP($B13,'2020-21 ACS feebased approved'!$A$4:$H$145,'2020-21 ACS feebased approved'!$H$1,FALSE)</f>
        <v>53.988448087280233</v>
      </c>
      <c r="J13" s="461">
        <f>I13*(1+'Model update'!$B$31)*(1-'Model update'!$J$163)+'Model update'!$J$177</f>
        <v>54.9880804496499</v>
      </c>
      <c r="K13" s="1406"/>
      <c r="L13" s="1407"/>
    </row>
    <row r="14" spans="1:12" s="71" customFormat="1">
      <c r="A14" s="73"/>
      <c r="B14" s="281" t="s">
        <v>306</v>
      </c>
      <c r="C14" s="281" t="s">
        <v>673</v>
      </c>
      <c r="D14" s="281" t="s">
        <v>440</v>
      </c>
      <c r="E14" s="281" t="s">
        <v>444</v>
      </c>
      <c r="F14" s="283" t="s">
        <v>464</v>
      </c>
      <c r="G14" s="283" t="s">
        <v>205</v>
      </c>
      <c r="H14" s="283" t="s">
        <v>206</v>
      </c>
      <c r="I14" s="426">
        <f>VLOOKUP($B14,'2020-21 ACS feebased approved'!$A$4:$H$145,'2020-21 ACS feebased approved'!$H$1,FALSE)</f>
        <v>62.26061499577245</v>
      </c>
      <c r="J14" s="461">
        <f>I14*(1+'Model update'!$B$31)*(1-'Model update'!$J$163)+'Model update'!$J$177</f>
        <v>63.41341208210833</v>
      </c>
      <c r="K14" s="1406"/>
      <c r="L14" s="1407"/>
    </row>
    <row r="15" spans="1:12" s="71" customFormat="1" ht="26.4">
      <c r="A15" s="73"/>
      <c r="B15" s="281" t="s">
        <v>307</v>
      </c>
      <c r="C15" s="281" t="s">
        <v>674</v>
      </c>
      <c r="D15" s="281" t="s">
        <v>440</v>
      </c>
      <c r="E15" s="281" t="s">
        <v>445</v>
      </c>
      <c r="F15" s="283" t="s">
        <v>465</v>
      </c>
      <c r="G15" s="283" t="s">
        <v>191</v>
      </c>
      <c r="H15" s="283" t="s">
        <v>206</v>
      </c>
      <c r="I15" s="426">
        <f>VLOOKUP($B15,'2020-21 ACS feebased approved'!$A$4:$H$145,'2020-21 ACS feebased approved'!$H$1,FALSE)</f>
        <v>79.533558910045514</v>
      </c>
      <c r="J15" s="461">
        <f>I15*(1+'Model update'!$B$31)*(1-'Model update'!$J$163)+'Model update'!$J$177</f>
        <v>81.006176149429493</v>
      </c>
      <c r="K15" s="1406"/>
      <c r="L15" s="1407"/>
    </row>
    <row r="16" spans="1:12" s="71" customFormat="1" ht="26.4">
      <c r="A16" s="73"/>
      <c r="B16" s="281" t="s">
        <v>308</v>
      </c>
      <c r="C16" s="281" t="s">
        <v>675</v>
      </c>
      <c r="D16" s="281" t="s">
        <v>440</v>
      </c>
      <c r="E16" s="281" t="s">
        <v>445</v>
      </c>
      <c r="F16" s="283" t="s">
        <v>465</v>
      </c>
      <c r="G16" s="283" t="s">
        <v>194</v>
      </c>
      <c r="H16" s="283" t="s">
        <v>206</v>
      </c>
      <c r="I16" s="426">
        <f>VLOOKUP($B16,'2020-21 ACS feebased approved'!$A$4:$H$145,'2020-21 ACS feebased approved'!$H$1,FALSE)</f>
        <v>89.518913343986171</v>
      </c>
      <c r="J16" s="461">
        <f>I16*(1+'Model update'!$B$31)*(1-'Model update'!$J$163)+'Model update'!$J$177</f>
        <v>91.176416124546691</v>
      </c>
      <c r="K16" s="1406"/>
      <c r="L16" s="1407"/>
    </row>
    <row r="17" spans="1:12" s="71" customFormat="1" ht="26.4">
      <c r="A17" s="73"/>
      <c r="B17" s="281" t="s">
        <v>309</v>
      </c>
      <c r="C17" s="281" t="s">
        <v>676</v>
      </c>
      <c r="D17" s="281" t="s">
        <v>440</v>
      </c>
      <c r="E17" s="281" t="s">
        <v>445</v>
      </c>
      <c r="F17" s="283" t="s">
        <v>465</v>
      </c>
      <c r="G17" s="283" t="s">
        <v>192</v>
      </c>
      <c r="H17" s="283" t="s">
        <v>206</v>
      </c>
      <c r="I17" s="426">
        <f>VLOOKUP($B17,'2020-21 ACS feebased approved'!$A$4:$H$145,'2020-21 ACS feebased approved'!$H$1,FALSE)</f>
        <v>107.9072472071642</v>
      </c>
      <c r="J17" s="461">
        <f>I17*(1+'Model update'!$B$31)*(1-'Model update'!$J$163)+'Model update'!$J$177</f>
        <v>109.90522233451222</v>
      </c>
      <c r="K17" s="1406"/>
      <c r="L17" s="1407"/>
    </row>
    <row r="18" spans="1:12" s="71" customFormat="1" ht="26.4">
      <c r="A18" s="73"/>
      <c r="B18" s="281" t="s">
        <v>310</v>
      </c>
      <c r="C18" s="281" t="s">
        <v>677</v>
      </c>
      <c r="D18" s="281" t="s">
        <v>440</v>
      </c>
      <c r="E18" s="281" t="s">
        <v>445</v>
      </c>
      <c r="F18" s="283" t="s">
        <v>465</v>
      </c>
      <c r="G18" s="283" t="s">
        <v>195</v>
      </c>
      <c r="H18" s="283" t="s">
        <v>206</v>
      </c>
      <c r="I18" s="426">
        <f>VLOOKUP($B18,'2020-21 ACS feebased approved'!$A$4:$H$145,'2020-21 ACS feebased approved'!$H$1,FALSE)</f>
        <v>121.89123477664376</v>
      </c>
      <c r="J18" s="461">
        <f>I18*(1+'Model update'!$B$31)*(1-'Model update'!$J$163)+'Model update'!$J$177</f>
        <v>124.14813282222102</v>
      </c>
      <c r="K18" s="1406"/>
      <c r="L18" s="1407"/>
    </row>
    <row r="19" spans="1:12" s="71" customFormat="1" ht="26.4">
      <c r="A19" s="73"/>
      <c r="B19" s="281" t="s">
        <v>311</v>
      </c>
      <c r="C19" s="281" t="s">
        <v>678</v>
      </c>
      <c r="D19" s="281" t="s">
        <v>440</v>
      </c>
      <c r="E19" s="281" t="s">
        <v>445</v>
      </c>
      <c r="F19" s="283" t="s">
        <v>465</v>
      </c>
      <c r="G19" s="283" t="s">
        <v>193</v>
      </c>
      <c r="H19" s="283" t="s">
        <v>206</v>
      </c>
      <c r="I19" s="426">
        <f>VLOOKUP($B19,'2020-21 ACS feebased approved'!$A$4:$H$145,'2020-21 ACS feebased approved'!$H$1,FALSE)</f>
        <v>107.9072472071642</v>
      </c>
      <c r="J19" s="461">
        <f>I19*(1+'Model update'!$B$31)*(1-'Model update'!$J$163)+'Model update'!$J$177</f>
        <v>109.90522233451222</v>
      </c>
      <c r="K19" s="1406"/>
      <c r="L19" s="1407"/>
    </row>
    <row r="20" spans="1:12" s="71" customFormat="1" ht="26.4">
      <c r="A20" s="73"/>
      <c r="B20" s="281" t="s">
        <v>312</v>
      </c>
      <c r="C20" s="281" t="s">
        <v>679</v>
      </c>
      <c r="D20" s="281" t="s">
        <v>440</v>
      </c>
      <c r="E20" s="281" t="s">
        <v>445</v>
      </c>
      <c r="F20" s="283" t="s">
        <v>465</v>
      </c>
      <c r="G20" s="283" t="s">
        <v>196</v>
      </c>
      <c r="H20" s="283" t="s">
        <v>206</v>
      </c>
      <c r="I20" s="426">
        <f>VLOOKUP($B20,'2020-21 ACS feebased approved'!$A$4:$H$145,'2020-21 ACS feebased approved'!$H$1,FALSE)</f>
        <v>121.89123477664376</v>
      </c>
      <c r="J20" s="461">
        <f>I20*(1+'Model update'!$B$31)*(1-'Model update'!$J$163)+'Model update'!$J$177</f>
        <v>124.14813282222102</v>
      </c>
      <c r="K20" s="1406"/>
      <c r="L20" s="1407"/>
    </row>
    <row r="21" spans="1:12" s="71" customFormat="1" ht="26.4">
      <c r="A21" s="73"/>
      <c r="B21" s="281" t="s">
        <v>313</v>
      </c>
      <c r="C21" s="281" t="s">
        <v>680</v>
      </c>
      <c r="D21" s="281" t="s">
        <v>440</v>
      </c>
      <c r="E21" s="281" t="s">
        <v>445</v>
      </c>
      <c r="F21" s="283" t="s">
        <v>188</v>
      </c>
      <c r="G21" s="283" t="s">
        <v>197</v>
      </c>
      <c r="H21" s="282" t="s">
        <v>206</v>
      </c>
      <c r="I21" s="425">
        <f>VLOOKUP($B21,'2020-21 ACS feebased approved'!$A$4:$H$145,'2020-21 ACS feebased approved'!$H$1,FALSE)</f>
        <v>15.439615615940131</v>
      </c>
      <c r="J21" s="461">
        <f>I21*(1+'Model update'!$B$31)*(1-'Model update'!$J$163)+'Model update'!$J$177</f>
        <v>15.725490464709457</v>
      </c>
      <c r="K21" s="1406"/>
      <c r="L21" s="1407"/>
    </row>
    <row r="22" spans="1:12" s="71" customFormat="1" ht="26.4">
      <c r="A22" s="73"/>
      <c r="B22" s="281" t="s">
        <v>314</v>
      </c>
      <c r="C22" s="281" t="s">
        <v>681</v>
      </c>
      <c r="D22" s="281" t="s">
        <v>440</v>
      </c>
      <c r="E22" s="281" t="s">
        <v>445</v>
      </c>
      <c r="F22" s="283" t="s">
        <v>188</v>
      </c>
      <c r="G22" s="283" t="s">
        <v>198</v>
      </c>
      <c r="H22" s="282" t="s">
        <v>206</v>
      </c>
      <c r="I22" s="425">
        <f>VLOOKUP($B22,'2020-21 ACS feebased approved'!$A$4:$H$145,'2020-21 ACS feebased approved'!$H$1,FALSE)</f>
        <v>82.655318871005989</v>
      </c>
      <c r="J22" s="461">
        <f>I22*(1+'Model update'!$B$31)*(1-'Model update'!$J$163)+'Model update'!$J$177</f>
        <v>84.185737591912101</v>
      </c>
      <c r="K22" s="1406"/>
      <c r="L22" s="1407"/>
    </row>
    <row r="23" spans="1:12" s="71" customFormat="1" ht="26.4">
      <c r="A23" s="73"/>
      <c r="B23" s="281" t="s">
        <v>315</v>
      </c>
      <c r="C23" s="281" t="s">
        <v>682</v>
      </c>
      <c r="D23" s="281" t="s">
        <v>440</v>
      </c>
      <c r="E23" s="281" t="s">
        <v>445</v>
      </c>
      <c r="F23" s="283" t="s">
        <v>188</v>
      </c>
      <c r="G23" s="283" t="s">
        <v>199</v>
      </c>
      <c r="H23" s="282" t="s">
        <v>206</v>
      </c>
      <c r="I23" s="425">
        <f>VLOOKUP($B23,'2020-21 ACS feebased approved'!$A$4:$H$145,'2020-21 ACS feebased approved'!$H$1,FALSE)</f>
        <v>82.655318871005989</v>
      </c>
      <c r="J23" s="461">
        <f>I23*(1+'Model update'!$B$31)*(1-'Model update'!$J$163)+'Model update'!$J$177</f>
        <v>84.185737591912101</v>
      </c>
      <c r="K23" s="1406"/>
      <c r="L23" s="1407"/>
    </row>
    <row r="24" spans="1:12" s="71" customFormat="1" ht="26.4">
      <c r="A24" s="73"/>
      <c r="B24" s="281" t="s">
        <v>316</v>
      </c>
      <c r="C24" s="281" t="s">
        <v>683</v>
      </c>
      <c r="D24" s="281" t="s">
        <v>440</v>
      </c>
      <c r="E24" s="281" t="s">
        <v>445</v>
      </c>
      <c r="F24" s="283" t="s">
        <v>188</v>
      </c>
      <c r="G24" s="283" t="s">
        <v>205</v>
      </c>
      <c r="H24" s="282" t="s">
        <v>206</v>
      </c>
      <c r="I24" s="425">
        <f>VLOOKUP($B24,'2020-21 ACS feebased approved'!$A$4:$H$145,'2020-21 ACS feebased approved'!$H$1,FALSE)</f>
        <v>120.6745660679253</v>
      </c>
      <c r="J24" s="461">
        <f>I24*(1+'Model update'!$B$31)*(1-'Model update'!$J$163)+'Model update'!$J$177</f>
        <v>122.90893667553007</v>
      </c>
      <c r="K24" s="1406"/>
      <c r="L24" s="1407"/>
    </row>
    <row r="25" spans="1:12" s="71" customFormat="1" ht="26.4">
      <c r="A25" s="73"/>
      <c r="B25" s="281" t="s">
        <v>317</v>
      </c>
      <c r="C25" s="281" t="s">
        <v>684</v>
      </c>
      <c r="D25" s="281" t="s">
        <v>440</v>
      </c>
      <c r="E25" s="281" t="s">
        <v>445</v>
      </c>
      <c r="F25" s="283" t="s">
        <v>466</v>
      </c>
      <c r="G25" s="283" t="s">
        <v>191</v>
      </c>
      <c r="H25" s="282" t="s">
        <v>206</v>
      </c>
      <c r="I25" s="425">
        <f>VLOOKUP($B25,'2020-21 ACS feebased approved'!$A$4:$H$145,'2020-21 ACS feebased approved'!$H$1,FALSE)</f>
        <v>129.32370932478179</v>
      </c>
      <c r="J25" s="461">
        <f>I25*(1+'Model update'!$B$31)*(1-'Model update'!$J$163)+'Model update'!$J$177</f>
        <v>131.71822462653202</v>
      </c>
      <c r="K25" s="1406"/>
      <c r="L25" s="1407"/>
    </row>
    <row r="26" spans="1:12" s="71" customFormat="1" ht="26.4">
      <c r="A26" s="73"/>
      <c r="B26" s="281" t="s">
        <v>318</v>
      </c>
      <c r="C26" s="281" t="s">
        <v>685</v>
      </c>
      <c r="D26" s="281" t="s">
        <v>440</v>
      </c>
      <c r="E26" s="281" t="s">
        <v>445</v>
      </c>
      <c r="F26" s="283" t="s">
        <v>466</v>
      </c>
      <c r="G26" s="283" t="s">
        <v>194</v>
      </c>
      <c r="H26" s="282" t="s">
        <v>206</v>
      </c>
      <c r="I26" s="425">
        <f>VLOOKUP($B26,'2020-21 ACS feebased approved'!$A$4:$H$145,'2020-21 ACS feebased approved'!$H$1,FALSE)</f>
        <v>274.35429777514503</v>
      </c>
      <c r="J26" s="461">
        <f>I26*(1+'Model update'!$B$31)*(1-'Model update'!$J$163)+'Model update'!$J$177</f>
        <v>279.43415179072758</v>
      </c>
      <c r="K26" s="1406"/>
      <c r="L26" s="1407"/>
    </row>
    <row r="27" spans="1:12" s="71" customFormat="1" ht="26.4">
      <c r="A27" s="73"/>
      <c r="B27" s="281" t="s">
        <v>319</v>
      </c>
      <c r="C27" s="281" t="s">
        <v>686</v>
      </c>
      <c r="D27" s="281" t="s">
        <v>440</v>
      </c>
      <c r="E27" s="281" t="s">
        <v>445</v>
      </c>
      <c r="F27" s="283" t="s">
        <v>466</v>
      </c>
      <c r="G27" s="283" t="s">
        <v>192</v>
      </c>
      <c r="H27" s="282" t="s">
        <v>206</v>
      </c>
      <c r="I27" s="425">
        <f>VLOOKUP($B27,'2020-21 ACS feebased approved'!$A$4:$H$145,'2020-21 ACS feebased approved'!$H$1,FALSE)</f>
        <v>149.87463433274783</v>
      </c>
      <c r="J27" s="461">
        <f>I27*(1+'Model update'!$B$31)*(1-'Model update'!$J$163)+'Model update'!$J$177</f>
        <v>152.64966380822247</v>
      </c>
      <c r="K27" s="1406"/>
      <c r="L27" s="1407"/>
    </row>
    <row r="28" spans="1:12" s="71" customFormat="1" ht="26.4">
      <c r="A28" s="73"/>
      <c r="B28" s="281" t="s">
        <v>320</v>
      </c>
      <c r="C28" s="281" t="s">
        <v>687</v>
      </c>
      <c r="D28" s="281" t="s">
        <v>440</v>
      </c>
      <c r="E28" s="281" t="s">
        <v>445</v>
      </c>
      <c r="F28" s="283" t="s">
        <v>466</v>
      </c>
      <c r="G28" s="283" t="s">
        <v>195</v>
      </c>
      <c r="H28" s="282" t="s">
        <v>206</v>
      </c>
      <c r="I28" s="425">
        <f>VLOOKUP($B28,'2020-21 ACS feebased approved'!$A$4:$H$145,'2020-21 ACS feebased approved'!$H$1,FALSE)</f>
        <v>364.32354332476996</v>
      </c>
      <c r="J28" s="461">
        <f>I28*(1+'Model update'!$B$31)*(1-'Model update'!$J$163)+'Model update'!$J$177</f>
        <v>371.06923832403839</v>
      </c>
      <c r="K28" s="1406"/>
      <c r="L28" s="1407"/>
    </row>
    <row r="29" spans="1:12" s="71" customFormat="1" ht="26.4">
      <c r="A29" s="73"/>
      <c r="B29" s="281" t="s">
        <v>321</v>
      </c>
      <c r="C29" s="281" t="s">
        <v>688</v>
      </c>
      <c r="D29" s="281" t="s">
        <v>440</v>
      </c>
      <c r="E29" s="281" t="s">
        <v>445</v>
      </c>
      <c r="F29" s="283" t="s">
        <v>466</v>
      </c>
      <c r="G29" s="283" t="s">
        <v>193</v>
      </c>
      <c r="H29" s="282" t="s">
        <v>206</v>
      </c>
      <c r="I29" s="425">
        <f>VLOOKUP($B29,'2020-21 ACS feebased approved'!$A$4:$H$145,'2020-21 ACS feebased approved'!$H$1,FALSE)</f>
        <v>149.87463433274783</v>
      </c>
      <c r="J29" s="461">
        <f>I29*(1+'Model update'!$B$31)*(1-'Model update'!$J$163)+'Model update'!$J$177</f>
        <v>152.64966380822247</v>
      </c>
      <c r="K29" s="1406"/>
      <c r="L29" s="1407"/>
    </row>
    <row r="30" spans="1:12" s="71" customFormat="1" ht="26.4">
      <c r="A30" s="73"/>
      <c r="B30" s="281" t="s">
        <v>322</v>
      </c>
      <c r="C30" s="281" t="s">
        <v>689</v>
      </c>
      <c r="D30" s="281" t="s">
        <v>440</v>
      </c>
      <c r="E30" s="281" t="s">
        <v>445</v>
      </c>
      <c r="F30" s="283" t="s">
        <v>466</v>
      </c>
      <c r="G30" s="283" t="s">
        <v>196</v>
      </c>
      <c r="H30" s="282" t="s">
        <v>206</v>
      </c>
      <c r="I30" s="425">
        <f>VLOOKUP($B30,'2020-21 ACS feebased approved'!$A$4:$H$145,'2020-21 ACS feebased approved'!$H$1,FALSE)</f>
        <v>364.32354332476996</v>
      </c>
      <c r="J30" s="461">
        <f>I30*(1+'Model update'!$B$31)*(1-'Model update'!$J$163)+'Model update'!$J$177</f>
        <v>371.06923832403839</v>
      </c>
      <c r="K30" s="1406"/>
      <c r="L30" s="1407"/>
    </row>
    <row r="31" spans="1:12" s="71" customFormat="1" ht="39.6">
      <c r="A31" s="73"/>
      <c r="B31" s="281" t="s">
        <v>323</v>
      </c>
      <c r="C31" s="281" t="s">
        <v>690</v>
      </c>
      <c r="D31" s="281" t="s">
        <v>440</v>
      </c>
      <c r="E31" s="281" t="s">
        <v>445</v>
      </c>
      <c r="F31" s="283" t="s">
        <v>467</v>
      </c>
      <c r="G31" s="283" t="s">
        <v>191</v>
      </c>
      <c r="H31" s="282" t="s">
        <v>206</v>
      </c>
      <c r="I31" s="425">
        <f>VLOOKUP($B31,'2020-21 ACS feebased approved'!$A$4:$H$145,'2020-21 ACS feebased approved'!$H$1,FALSE)</f>
        <v>129.32370932478179</v>
      </c>
      <c r="J31" s="461">
        <f>I31*(1+'Model update'!$B$31)*(1-'Model update'!$J$163)+'Model update'!$J$177</f>
        <v>131.71822462653202</v>
      </c>
      <c r="K31" s="1406"/>
      <c r="L31" s="1407"/>
    </row>
    <row r="32" spans="1:12" s="71" customFormat="1" ht="39.6">
      <c r="A32" s="73"/>
      <c r="B32" s="281" t="s">
        <v>324</v>
      </c>
      <c r="C32" s="281" t="s">
        <v>691</v>
      </c>
      <c r="D32" s="281" t="s">
        <v>440</v>
      </c>
      <c r="E32" s="281" t="s">
        <v>445</v>
      </c>
      <c r="F32" s="283" t="s">
        <v>467</v>
      </c>
      <c r="G32" s="283" t="s">
        <v>192</v>
      </c>
      <c r="H32" s="282" t="s">
        <v>206</v>
      </c>
      <c r="I32" s="425">
        <f>VLOOKUP($B32,'2020-21 ACS feebased approved'!$A$4:$H$145,'2020-21 ACS feebased approved'!$H$1,FALSE)</f>
        <v>171.12990253828639</v>
      </c>
      <c r="J32" s="461">
        <f>I32*(1+'Model update'!$B$31)*(1-'Model update'!$J$163)+'Model update'!$J$177</f>
        <v>174.2984875746609</v>
      </c>
      <c r="K32" s="1406"/>
      <c r="L32" s="1407"/>
    </row>
    <row r="33" spans="1:12" s="71" customFormat="1" ht="39.6">
      <c r="A33" s="73"/>
      <c r="B33" s="281" t="s">
        <v>325</v>
      </c>
      <c r="C33" s="281" t="s">
        <v>692</v>
      </c>
      <c r="D33" s="281" t="s">
        <v>440</v>
      </c>
      <c r="E33" s="281" t="s">
        <v>445</v>
      </c>
      <c r="F33" s="283" t="s">
        <v>467</v>
      </c>
      <c r="G33" s="283" t="s">
        <v>193</v>
      </c>
      <c r="H33" s="282" t="s">
        <v>206</v>
      </c>
      <c r="I33" s="425">
        <f>VLOOKUP($B33,'2020-21 ACS feebased approved'!$A$4:$H$145,'2020-21 ACS feebased approved'!$H$1,FALSE)</f>
        <v>171.12990253828639</v>
      </c>
      <c r="J33" s="461">
        <f>I33*(1+'Model update'!$B$31)*(1-'Model update'!$J$163)+'Model update'!$J$177</f>
        <v>174.2984875746609</v>
      </c>
      <c r="K33" s="1406"/>
      <c r="L33" s="1407"/>
    </row>
    <row r="34" spans="1:12" s="71" customFormat="1" ht="39.6">
      <c r="A34" s="73"/>
      <c r="B34" s="281" t="s">
        <v>326</v>
      </c>
      <c r="C34" s="281" t="s">
        <v>693</v>
      </c>
      <c r="D34" s="281" t="s">
        <v>440</v>
      </c>
      <c r="E34" s="281" t="s">
        <v>445</v>
      </c>
      <c r="F34" s="283" t="s">
        <v>467</v>
      </c>
      <c r="G34" s="283" t="s">
        <v>194</v>
      </c>
      <c r="H34" s="282" t="s">
        <v>206</v>
      </c>
      <c r="I34" s="425">
        <f>VLOOKUP($B34,'2020-21 ACS feebased approved'!$A$4:$H$145,'2020-21 ACS feebased approved'!$H$1,FALSE)</f>
        <v>274.35429777514503</v>
      </c>
      <c r="J34" s="461">
        <f>I34*(1+'Model update'!$B$31)*(1-'Model update'!$J$163)+'Model update'!$J$177</f>
        <v>279.43415179072758</v>
      </c>
      <c r="K34" s="1406"/>
      <c r="L34" s="1407"/>
    </row>
    <row r="35" spans="1:12" s="71" customFormat="1" ht="39.6">
      <c r="A35" s="73"/>
      <c r="B35" s="281" t="s">
        <v>327</v>
      </c>
      <c r="C35" s="281" t="s">
        <v>694</v>
      </c>
      <c r="D35" s="281" t="s">
        <v>440</v>
      </c>
      <c r="E35" s="281" t="s">
        <v>445</v>
      </c>
      <c r="F35" s="283" t="s">
        <v>467</v>
      </c>
      <c r="G35" s="283" t="s">
        <v>195</v>
      </c>
      <c r="H35" s="282" t="s">
        <v>206</v>
      </c>
      <c r="I35" s="425">
        <f>VLOOKUP($B35,'2020-21 ACS feebased approved'!$A$4:$H$145,'2020-21 ACS feebased approved'!$H$1,FALSE)</f>
        <v>379.22869022821396</v>
      </c>
      <c r="J35" s="461">
        <f>I35*(1+'Model update'!$B$31)*(1-'Model update'!$J$163)+'Model update'!$J$177</f>
        <v>386.25036402921546</v>
      </c>
      <c r="K35" s="1406"/>
      <c r="L35" s="1407"/>
    </row>
    <row r="36" spans="1:12" s="71" customFormat="1" ht="39.6">
      <c r="A36" s="73"/>
      <c r="B36" s="281" t="s">
        <v>328</v>
      </c>
      <c r="C36" s="281" t="s">
        <v>695</v>
      </c>
      <c r="D36" s="281" t="s">
        <v>440</v>
      </c>
      <c r="E36" s="281" t="s">
        <v>445</v>
      </c>
      <c r="F36" s="283" t="s">
        <v>467</v>
      </c>
      <c r="G36" s="283" t="s">
        <v>196</v>
      </c>
      <c r="H36" s="282" t="s">
        <v>206</v>
      </c>
      <c r="I36" s="425">
        <f>VLOOKUP($B36,'2020-21 ACS feebased approved'!$A$4:$H$145,'2020-21 ACS feebased approved'!$H$1,FALSE)</f>
        <v>379.22869022821396</v>
      </c>
      <c r="J36" s="461">
        <f>I36*(1+'Model update'!$B$31)*(1-'Model update'!$J$163)+'Model update'!$J$177</f>
        <v>386.25036402921546</v>
      </c>
      <c r="K36" s="1406"/>
      <c r="L36" s="1407"/>
    </row>
    <row r="37" spans="1:12" s="71" customFormat="1" ht="26.4">
      <c r="A37" s="73"/>
      <c r="B37" s="281" t="s">
        <v>329</v>
      </c>
      <c r="C37" s="281" t="s">
        <v>696</v>
      </c>
      <c r="D37" s="281" t="s">
        <v>440</v>
      </c>
      <c r="E37" s="281" t="s">
        <v>446</v>
      </c>
      <c r="F37" s="283" t="s">
        <v>468</v>
      </c>
      <c r="G37" s="283" t="s">
        <v>200</v>
      </c>
      <c r="H37" s="282" t="s">
        <v>206</v>
      </c>
      <c r="I37" s="425">
        <f>VLOOKUP($B37,'2020-21 ACS feebased approved'!$A$4:$H$145,'2020-21 ACS feebased approved'!$H$1,FALSE)</f>
        <v>350.4859406313177</v>
      </c>
      <c r="J37" s="461">
        <f>I37*(1+'Model update'!$B$31)*(1-'Model update'!$J$163)+'Model update'!$J$177</f>
        <v>356.97542312661443</v>
      </c>
      <c r="K37" s="1406"/>
      <c r="L37" s="1407"/>
    </row>
    <row r="38" spans="1:12" s="71" customFormat="1" ht="26.4">
      <c r="A38" s="73"/>
      <c r="B38" s="281" t="s">
        <v>330</v>
      </c>
      <c r="C38" s="281" t="s">
        <v>697</v>
      </c>
      <c r="D38" s="281" t="s">
        <v>440</v>
      </c>
      <c r="E38" s="281" t="s">
        <v>446</v>
      </c>
      <c r="F38" s="283" t="s">
        <v>468</v>
      </c>
      <c r="G38" s="283" t="s">
        <v>201</v>
      </c>
      <c r="H38" s="282" t="s">
        <v>206</v>
      </c>
      <c r="I38" s="425">
        <f>VLOOKUP($B38,'2020-21 ACS feebased approved'!$A$4:$H$145,'2020-21 ACS feebased approved'!$H$1,FALSE)</f>
        <v>490.83796368873243</v>
      </c>
      <c r="J38" s="461">
        <f>I38*(1+'Model update'!$B$31)*(1-'Model update'!$J$163)+'Model update'!$J$177</f>
        <v>499.92615811857905</v>
      </c>
      <c r="K38" s="1406"/>
      <c r="L38" s="1407"/>
    </row>
    <row r="39" spans="1:12" s="71" customFormat="1" ht="39.6">
      <c r="A39" s="73"/>
      <c r="B39" s="281" t="s">
        <v>331</v>
      </c>
      <c r="C39" s="281" t="s">
        <v>698</v>
      </c>
      <c r="D39" s="281" t="s">
        <v>440</v>
      </c>
      <c r="E39" s="281" t="s">
        <v>446</v>
      </c>
      <c r="F39" s="283" t="s">
        <v>469</v>
      </c>
      <c r="G39" s="283" t="s">
        <v>496</v>
      </c>
      <c r="H39" s="282" t="s">
        <v>206</v>
      </c>
      <c r="I39" s="425">
        <f>VLOOKUP($B39,'2020-21 ACS feebased approved'!$A$4:$H$145,'2020-21 ACS feebased approved'!$H$1,FALSE)</f>
        <v>748.90158254555081</v>
      </c>
      <c r="J39" s="461">
        <f>I39*(1+'Model update'!$B$31)*(1-'Model update'!$J$163)+'Model update'!$J$177</f>
        <v>762.76799813379159</v>
      </c>
      <c r="K39" s="1406"/>
      <c r="L39" s="1407"/>
    </row>
    <row r="40" spans="1:12" s="71" customFormat="1" ht="39.6">
      <c r="A40" s="73"/>
      <c r="B40" s="281" t="s">
        <v>332</v>
      </c>
      <c r="C40" s="281" t="s">
        <v>699</v>
      </c>
      <c r="D40" s="281" t="s">
        <v>440</v>
      </c>
      <c r="E40" s="281" t="s">
        <v>446</v>
      </c>
      <c r="F40" s="283" t="s">
        <v>469</v>
      </c>
      <c r="G40" s="283" t="s">
        <v>497</v>
      </c>
      <c r="H40" s="282" t="s">
        <v>206</v>
      </c>
      <c r="I40" s="425">
        <f>VLOOKUP($B40,'2020-21 ACS feebased approved'!$A$4:$H$145,'2020-21 ACS feebased approved'!$H$1,FALSE)</f>
        <v>898.68189905466079</v>
      </c>
      <c r="J40" s="461">
        <f>I40*(1+'Model update'!$B$31)*(1-'Model update'!$J$163)+'Model update'!$J$177</f>
        <v>915.32159776054982</v>
      </c>
      <c r="K40" s="1406"/>
      <c r="L40" s="1407"/>
    </row>
    <row r="41" spans="1:12" s="71" customFormat="1" ht="39.6">
      <c r="A41" s="73"/>
      <c r="B41" s="281" t="s">
        <v>333</v>
      </c>
      <c r="C41" s="281" t="s">
        <v>700</v>
      </c>
      <c r="D41" s="281" t="s">
        <v>440</v>
      </c>
      <c r="E41" s="281" t="s">
        <v>446</v>
      </c>
      <c r="F41" s="283" t="s">
        <v>469</v>
      </c>
      <c r="G41" s="283" t="s">
        <v>498</v>
      </c>
      <c r="H41" s="282" t="s">
        <v>206</v>
      </c>
      <c r="I41" s="425">
        <f>VLOOKUP($B41,'2020-21 ACS feebased approved'!$A$4:$H$145,'2020-21 ACS feebased approved'!$H$1,FALSE)</f>
        <v>1352.976748408814</v>
      </c>
      <c r="J41" s="461">
        <f>I41*(1+'Model update'!$B$31)*(1-'Model update'!$J$163)+'Model update'!$J$177</f>
        <v>1378.0280212488233</v>
      </c>
      <c r="K41" s="1406"/>
      <c r="L41" s="1407"/>
    </row>
    <row r="42" spans="1:12" s="71" customFormat="1" ht="39.6">
      <c r="A42" s="73"/>
      <c r="B42" s="281" t="s">
        <v>334</v>
      </c>
      <c r="C42" s="281" t="s">
        <v>701</v>
      </c>
      <c r="D42" s="281" t="s">
        <v>440</v>
      </c>
      <c r="E42" s="281" t="s">
        <v>446</v>
      </c>
      <c r="F42" s="283" t="s">
        <v>469</v>
      </c>
      <c r="G42" s="283" t="s">
        <v>499</v>
      </c>
      <c r="H42" s="282" t="s">
        <v>206</v>
      </c>
      <c r="I42" s="425">
        <f>VLOOKUP($B42,'2020-21 ACS feebased approved'!$A$4:$H$145,'2020-21 ACS feebased approved'!$H$1,FALSE)</f>
        <v>1502.757064917924</v>
      </c>
      <c r="J42" s="461">
        <f>I42*(1+'Model update'!$B$31)*(1-'Model update'!$J$163)+'Model update'!$J$177</f>
        <v>1530.5816208755814</v>
      </c>
      <c r="K42" s="1406"/>
      <c r="L42" s="1407"/>
    </row>
    <row r="43" spans="1:12" s="71" customFormat="1" ht="39.6">
      <c r="A43" s="73"/>
      <c r="B43" s="281" t="s">
        <v>335</v>
      </c>
      <c r="C43" s="281" t="s">
        <v>702</v>
      </c>
      <c r="D43" s="281" t="s">
        <v>440</v>
      </c>
      <c r="E43" s="281" t="s">
        <v>446</v>
      </c>
      <c r="F43" s="283" t="s">
        <v>469</v>
      </c>
      <c r="G43" s="283" t="s">
        <v>500</v>
      </c>
      <c r="H43" s="282" t="s">
        <v>206</v>
      </c>
      <c r="I43" s="425">
        <f>VLOOKUP($B43,'2020-21 ACS feebased approved'!$A$4:$H$145,'2020-21 ACS feebased approved'!$H$1,FALSE)</f>
        <v>1048.7990677109669</v>
      </c>
      <c r="J43" s="461">
        <f>I43*(1+'Model update'!$B$31)*(1-'Model update'!$J$163)+'Model update'!$J$177</f>
        <v>1068.2182865781606</v>
      </c>
      <c r="K43" s="1406"/>
      <c r="L43" s="1407"/>
    </row>
    <row r="44" spans="1:12" s="71" customFormat="1" ht="39.6">
      <c r="A44" s="73"/>
      <c r="B44" s="281" t="s">
        <v>336</v>
      </c>
      <c r="C44" s="281" t="s">
        <v>703</v>
      </c>
      <c r="D44" s="281" t="s">
        <v>440</v>
      </c>
      <c r="E44" s="281" t="s">
        <v>446</v>
      </c>
      <c r="F44" s="283" t="s">
        <v>469</v>
      </c>
      <c r="G44" s="283" t="s">
        <v>501</v>
      </c>
      <c r="H44" s="282" t="s">
        <v>206</v>
      </c>
      <c r="I44" s="425">
        <f>VLOOKUP($B44,'2020-21 ACS feebased approved'!$A$4:$H$145,'2020-21 ACS feebased approved'!$H$1,FALSE)</f>
        <v>1258.5588812531603</v>
      </c>
      <c r="J44" s="461">
        <f>I44*(1+'Model update'!$B$31)*(1-'Model update'!$J$163)+'Model update'!$J$177</f>
        <v>1281.8619438937926</v>
      </c>
      <c r="K44" s="1406"/>
      <c r="L44" s="1407"/>
    </row>
    <row r="45" spans="1:12" s="71" customFormat="1" ht="39.6">
      <c r="A45" s="73"/>
      <c r="B45" s="281" t="s">
        <v>337</v>
      </c>
      <c r="C45" s="281" t="s">
        <v>704</v>
      </c>
      <c r="D45" s="281" t="s">
        <v>440</v>
      </c>
      <c r="E45" s="281" t="s">
        <v>446</v>
      </c>
      <c r="F45" s="283" t="s">
        <v>469</v>
      </c>
      <c r="G45" s="283" t="s">
        <v>502</v>
      </c>
      <c r="H45" s="282" t="s">
        <v>206</v>
      </c>
      <c r="I45" s="425">
        <f>VLOOKUP($B45,'2020-21 ACS feebased approved'!$A$4:$H$145,'2020-21 ACS feebased approved'!$H$1,FALSE)</f>
        <v>1652.8742335742302</v>
      </c>
      <c r="J45" s="461">
        <f>I45*(1+'Model update'!$B$31)*(1-'Model update'!$J$163)+'Model update'!$J$177</f>
        <v>1683.4783096931924</v>
      </c>
      <c r="K45" s="1406"/>
      <c r="L45" s="1407"/>
    </row>
    <row r="46" spans="1:12" s="71" customFormat="1" ht="39.6">
      <c r="A46" s="73"/>
      <c r="B46" s="281" t="s">
        <v>338</v>
      </c>
      <c r="C46" s="281" t="s">
        <v>705</v>
      </c>
      <c r="D46" s="281" t="s">
        <v>440</v>
      </c>
      <c r="E46" s="281" t="s">
        <v>446</v>
      </c>
      <c r="F46" s="283" t="s">
        <v>469</v>
      </c>
      <c r="G46" s="283" t="s">
        <v>503</v>
      </c>
      <c r="H46" s="282" t="s">
        <v>206</v>
      </c>
      <c r="I46" s="425">
        <f>VLOOKUP($B46,'2020-21 ACS feebased approved'!$A$4:$H$145,'2020-21 ACS feebased approved'!$H$1,FALSE)</f>
        <v>1862.6340471164235</v>
      </c>
      <c r="J46" s="461">
        <f>I46*(1+'Model update'!$B$31)*(1-'Model update'!$J$163)+'Model update'!$J$177</f>
        <v>1897.1219670088244</v>
      </c>
      <c r="K46" s="1406"/>
      <c r="L46" s="1407"/>
    </row>
    <row r="47" spans="1:12" s="71" customFormat="1" ht="26.4">
      <c r="A47" s="73"/>
      <c r="B47" s="281" t="s">
        <v>339</v>
      </c>
      <c r="C47" s="281" t="s">
        <v>706</v>
      </c>
      <c r="D47" s="281" t="s">
        <v>440</v>
      </c>
      <c r="E47" s="281" t="s">
        <v>447</v>
      </c>
      <c r="F47" s="283" t="s">
        <v>470</v>
      </c>
      <c r="G47" s="283" t="s">
        <v>191</v>
      </c>
      <c r="H47" s="282" t="s">
        <v>206</v>
      </c>
      <c r="I47" s="425">
        <f>VLOOKUP($B47,'2020-21 ACS feebased approved'!$A$4:$H$145,'2020-21 ACS feebased approved'!$H$1,FALSE)</f>
        <v>898.68189905466079</v>
      </c>
      <c r="J47" s="461">
        <f>I47*(1+'Model update'!$B$31)*(1-'Model update'!$J$163)+'Model update'!$J$177</f>
        <v>915.32159776054982</v>
      </c>
      <c r="K47" s="1406"/>
      <c r="L47" s="1407"/>
    </row>
    <row r="48" spans="1:12" s="71" customFormat="1" ht="26.4">
      <c r="A48" s="73"/>
      <c r="B48" s="281" t="s">
        <v>340</v>
      </c>
      <c r="C48" s="281" t="s">
        <v>707</v>
      </c>
      <c r="D48" s="281" t="s">
        <v>440</v>
      </c>
      <c r="E48" s="281" t="s">
        <v>447</v>
      </c>
      <c r="F48" s="283" t="s">
        <v>470</v>
      </c>
      <c r="G48" s="283" t="s">
        <v>192</v>
      </c>
      <c r="H48" s="282" t="s">
        <v>206</v>
      </c>
      <c r="I48" s="425">
        <f>VLOOKUP($B48,'2020-21 ACS feebased approved'!$A$4:$H$145,'2020-21 ACS feebased approved'!$H$1,FALSE)</f>
        <v>1258.5588812531603</v>
      </c>
      <c r="J48" s="461">
        <f>I48*(1+'Model update'!$B$31)*(1-'Model update'!$J$163)+'Model update'!$J$177</f>
        <v>1281.8619438937926</v>
      </c>
      <c r="K48" s="1406"/>
      <c r="L48" s="1407"/>
    </row>
    <row r="49" spans="1:12" s="71" customFormat="1" ht="26.4">
      <c r="A49" s="73"/>
      <c r="B49" s="281" t="s">
        <v>341</v>
      </c>
      <c r="C49" s="281" t="s">
        <v>708</v>
      </c>
      <c r="D49" s="281" t="s">
        <v>440</v>
      </c>
      <c r="E49" s="281" t="s">
        <v>447</v>
      </c>
      <c r="F49" s="283" t="s">
        <v>470</v>
      </c>
      <c r="G49" s="283" t="s">
        <v>194</v>
      </c>
      <c r="H49" s="282" t="s">
        <v>206</v>
      </c>
      <c r="I49" s="425">
        <f>VLOOKUP($B49,'2020-21 ACS feebased approved'!$A$4:$H$145,'2020-21 ACS feebased approved'!$H$1,FALSE)</f>
        <v>1497.8031650911009</v>
      </c>
      <c r="J49" s="461">
        <f>I49*(1+'Model update'!$B$31)*(1-'Model update'!$J$163)+'Model update'!$J$177</f>
        <v>1525.5359962675825</v>
      </c>
      <c r="K49" s="1406"/>
      <c r="L49" s="1407"/>
    </row>
    <row r="50" spans="1:12" s="71" customFormat="1" ht="26.4">
      <c r="A50" s="73"/>
      <c r="B50" s="281" t="s">
        <v>342</v>
      </c>
      <c r="C50" s="281" t="s">
        <v>709</v>
      </c>
      <c r="D50" s="281" t="s">
        <v>440</v>
      </c>
      <c r="E50" s="281" t="s">
        <v>447</v>
      </c>
      <c r="F50" s="283" t="s">
        <v>470</v>
      </c>
      <c r="G50" s="283" t="s">
        <v>195</v>
      </c>
      <c r="H50" s="282" t="s">
        <v>206</v>
      </c>
      <c r="I50" s="425">
        <f>VLOOKUP($B50,'2020-21 ACS feebased approved'!$A$4:$H$145,'2020-21 ACS feebased approved'!$H$1,FALSE)</f>
        <v>2097.5981354219334</v>
      </c>
      <c r="J50" s="461">
        <f>I50*(1+'Model update'!$B$31)*(1-'Model update'!$J$163)+'Model update'!$J$177</f>
        <v>2136.4365731563207</v>
      </c>
      <c r="K50" s="1406"/>
      <c r="L50" s="1407"/>
    </row>
    <row r="51" spans="1:12" s="71" customFormat="1" ht="52.8">
      <c r="A51" s="73"/>
      <c r="B51" s="281" t="s">
        <v>343</v>
      </c>
      <c r="C51" s="281" t="s">
        <v>710</v>
      </c>
      <c r="D51" s="281" t="s">
        <v>440</v>
      </c>
      <c r="E51" s="281" t="s">
        <v>448</v>
      </c>
      <c r="F51" s="283" t="s">
        <v>471</v>
      </c>
      <c r="G51" s="283" t="s">
        <v>504</v>
      </c>
      <c r="H51" s="282" t="s">
        <v>206</v>
      </c>
      <c r="I51" s="425">
        <f>VLOOKUP($B51,'2020-21 ACS feebased approved'!$A$4:$H$145,'2020-21 ACS feebased approved'!$H$1,FALSE)</f>
        <v>449.34094952733045</v>
      </c>
      <c r="J51" s="461">
        <f>I51*(1+'Model update'!$B$31)*(1-'Model update'!$J$163)+'Model update'!$J$177</f>
        <v>457.66079888027497</v>
      </c>
      <c r="K51" s="1406"/>
      <c r="L51" s="1407"/>
    </row>
    <row r="52" spans="1:12" s="71" customFormat="1" ht="52.8">
      <c r="A52" s="73"/>
      <c r="B52" s="281" t="s">
        <v>344</v>
      </c>
      <c r="C52" s="281" t="s">
        <v>711</v>
      </c>
      <c r="D52" s="281" t="s">
        <v>440</v>
      </c>
      <c r="E52" s="281" t="s">
        <v>448</v>
      </c>
      <c r="F52" s="283" t="s">
        <v>471</v>
      </c>
      <c r="G52" s="283" t="s">
        <v>505</v>
      </c>
      <c r="H52" s="282" t="s">
        <v>206</v>
      </c>
      <c r="I52" s="425">
        <f>VLOOKUP($B52,'2020-21 ACS feebased approved'!$A$4:$H$145,'2020-21 ACS feebased approved'!$H$1,FALSE)</f>
        <v>1053.4161153905936</v>
      </c>
      <c r="J52" s="461">
        <f>I52*(1+'Model update'!$B$31)*(1-'Model update'!$J$163)+'Model update'!$J$177</f>
        <v>1072.9208219953066</v>
      </c>
      <c r="K52" s="1406"/>
      <c r="L52" s="1407"/>
    </row>
    <row r="53" spans="1:12" s="71" customFormat="1" ht="52.8">
      <c r="A53" s="73"/>
      <c r="B53" s="281" t="s">
        <v>345</v>
      </c>
      <c r="C53" s="281" t="s">
        <v>712</v>
      </c>
      <c r="D53" s="281" t="s">
        <v>440</v>
      </c>
      <c r="E53" s="281" t="s">
        <v>448</v>
      </c>
      <c r="F53" s="283" t="s">
        <v>471</v>
      </c>
      <c r="G53" s="283" t="s">
        <v>506</v>
      </c>
      <c r="H53" s="282" t="s">
        <v>206</v>
      </c>
      <c r="I53" s="425">
        <f>VLOOKUP($B53,'2020-21 ACS feebased approved'!$A$4:$H$145,'2020-21 ACS feebased approved'!$H$1,FALSE)</f>
        <v>374.45079127277529</v>
      </c>
      <c r="J53" s="461">
        <f>I53*(1+'Model update'!$B$31)*(1-'Model update'!$J$163)+'Model update'!$J$177</f>
        <v>381.38399906689568</v>
      </c>
      <c r="K53" s="1406"/>
      <c r="L53" s="1407"/>
    </row>
    <row r="54" spans="1:12" s="71" customFormat="1" ht="52.8">
      <c r="A54" s="73"/>
      <c r="B54" s="281" t="s">
        <v>346</v>
      </c>
      <c r="C54" s="281" t="s">
        <v>713</v>
      </c>
      <c r="D54" s="281" t="s">
        <v>440</v>
      </c>
      <c r="E54" s="281" t="s">
        <v>448</v>
      </c>
      <c r="F54" s="283" t="s">
        <v>471</v>
      </c>
      <c r="G54" s="283" t="s">
        <v>507</v>
      </c>
      <c r="H54" s="282" t="s">
        <v>206</v>
      </c>
      <c r="I54" s="425">
        <f>VLOOKUP($B54,'2020-21 ACS feebased approved'!$A$4:$H$145,'2020-21 ACS feebased approved'!$H$1,FALSE)</f>
        <v>978.52595713603853</v>
      </c>
      <c r="J54" s="461">
        <f>I54*(1+'Model update'!$B$31)*(1-'Model update'!$J$163)+'Model update'!$J$177</f>
        <v>996.64402218192743</v>
      </c>
      <c r="K54" s="1406"/>
      <c r="L54" s="1407"/>
    </row>
    <row r="55" spans="1:12" s="71" customFormat="1" ht="52.8">
      <c r="A55" s="73"/>
      <c r="B55" s="281" t="s">
        <v>347</v>
      </c>
      <c r="C55" s="281" t="s">
        <v>714</v>
      </c>
      <c r="D55" s="281" t="s">
        <v>440</v>
      </c>
      <c r="E55" s="281" t="s">
        <v>448</v>
      </c>
      <c r="F55" s="283" t="s">
        <v>471</v>
      </c>
      <c r="G55" s="283" t="s">
        <v>508</v>
      </c>
      <c r="H55" s="282" t="s">
        <v>206</v>
      </c>
      <c r="I55" s="425">
        <f>VLOOKUP($B55,'2020-21 ACS feebased approved'!$A$4:$H$145,'2020-21 ACS feebased approved'!$H$1,FALSE)</f>
        <v>629.27944062658014</v>
      </c>
      <c r="J55" s="461">
        <f>I55*(1+'Model update'!$B$31)*(1-'Model update'!$J$163)+'Model update'!$J$177</f>
        <v>640.93097194689631</v>
      </c>
      <c r="K55" s="1406"/>
      <c r="L55" s="1407"/>
    </row>
    <row r="56" spans="1:12" s="71" customFormat="1" ht="52.8">
      <c r="A56" s="73"/>
      <c r="B56" s="281" t="s">
        <v>348</v>
      </c>
      <c r="C56" s="281" t="s">
        <v>715</v>
      </c>
      <c r="D56" s="281" t="s">
        <v>440</v>
      </c>
      <c r="E56" s="281" t="s">
        <v>448</v>
      </c>
      <c r="F56" s="283" t="s">
        <v>471</v>
      </c>
      <c r="G56" s="283" t="s">
        <v>509</v>
      </c>
      <c r="H56" s="282" t="s">
        <v>206</v>
      </c>
      <c r="I56" s="425">
        <f>VLOOKUP($B56,'2020-21 ACS feebased approved'!$A$4:$H$145,'2020-21 ACS feebased approved'!$H$1,FALSE)</f>
        <v>1233.3546064898433</v>
      </c>
      <c r="J56" s="461">
        <f>I56*(1+'Model update'!$B$31)*(1-'Model update'!$J$163)+'Model update'!$J$177</f>
        <v>1256.1909950619279</v>
      </c>
      <c r="K56" s="1406"/>
      <c r="L56" s="1407"/>
    </row>
    <row r="57" spans="1:12" s="71" customFormat="1" ht="52.8">
      <c r="A57" s="73"/>
      <c r="B57" s="281" t="s">
        <v>349</v>
      </c>
      <c r="C57" s="281" t="s">
        <v>716</v>
      </c>
      <c r="D57" s="281" t="s">
        <v>440</v>
      </c>
      <c r="E57" s="281" t="s">
        <v>448</v>
      </c>
      <c r="F57" s="283" t="s">
        <v>471</v>
      </c>
      <c r="G57" s="283" t="s">
        <v>510</v>
      </c>
      <c r="H57" s="282" t="s">
        <v>206</v>
      </c>
      <c r="I57" s="425">
        <f>VLOOKUP($B57,'2020-21 ACS feebased approved'!$A$4:$H$145,'2020-21 ACS feebased approved'!$H$1,FALSE)</f>
        <v>524.39953385548347</v>
      </c>
      <c r="J57" s="461">
        <f>I57*(1+'Model update'!$B$31)*(1-'Model update'!$J$163)+'Model update'!$J$177</f>
        <v>534.10914328908029</v>
      </c>
      <c r="K57" s="1406"/>
      <c r="L57" s="1407"/>
    </row>
    <row r="58" spans="1:12" s="71" customFormat="1" ht="52.8">
      <c r="A58" s="73"/>
      <c r="B58" s="281" t="s">
        <v>350</v>
      </c>
      <c r="C58" s="281" t="s">
        <v>717</v>
      </c>
      <c r="D58" s="281" t="s">
        <v>440</v>
      </c>
      <c r="E58" s="281" t="s">
        <v>448</v>
      </c>
      <c r="F58" s="283" t="s">
        <v>471</v>
      </c>
      <c r="G58" s="283" t="s">
        <v>511</v>
      </c>
      <c r="H58" s="282" t="s">
        <v>206</v>
      </c>
      <c r="I58" s="425">
        <f>VLOOKUP($B58,'2020-21 ACS feebased approved'!$A$4:$H$145,'2020-21 ACS feebased approved'!$H$1,FALSE)</f>
        <v>1128.4746997187467</v>
      </c>
      <c r="J58" s="461">
        <f>I58*(1+'Model update'!$B$31)*(1-'Model update'!$J$163)+'Model update'!$J$177</f>
        <v>1149.3691664041121</v>
      </c>
      <c r="K58" s="1406"/>
      <c r="L58" s="1407"/>
    </row>
    <row r="59" spans="1:12" s="71" customFormat="1" ht="52.8">
      <c r="A59" s="73"/>
      <c r="B59" s="281" t="s">
        <v>351</v>
      </c>
      <c r="C59" s="281" t="s">
        <v>718</v>
      </c>
      <c r="D59" s="281" t="s">
        <v>440</v>
      </c>
      <c r="E59" s="281" t="s">
        <v>448</v>
      </c>
      <c r="F59" s="283" t="s">
        <v>471</v>
      </c>
      <c r="G59" s="283" t="s">
        <v>512</v>
      </c>
      <c r="H59" s="282" t="s">
        <v>206</v>
      </c>
      <c r="I59" s="425">
        <f>VLOOKUP($B59,'2020-21 ACS feebased approved'!$A$4:$H$145,'2020-21 ACS feebased approved'!$H$1,FALSE)</f>
        <v>629.27944062658014</v>
      </c>
      <c r="J59" s="461">
        <f>I59*(1+'Model update'!$B$31)*(1-'Model update'!$J$163)+'Model update'!$J$177</f>
        <v>640.93097194689631</v>
      </c>
      <c r="K59" s="1406"/>
      <c r="L59" s="1407"/>
    </row>
    <row r="60" spans="1:12" s="71" customFormat="1" ht="52.8">
      <c r="A60" s="73"/>
      <c r="B60" s="281" t="s">
        <v>352</v>
      </c>
      <c r="C60" s="281" t="s">
        <v>719</v>
      </c>
      <c r="D60" s="281" t="s">
        <v>440</v>
      </c>
      <c r="E60" s="281" t="s">
        <v>448</v>
      </c>
      <c r="F60" s="283" t="s">
        <v>471</v>
      </c>
      <c r="G60" s="283" t="s">
        <v>513</v>
      </c>
      <c r="H60" s="282" t="s">
        <v>206</v>
      </c>
      <c r="I60" s="425">
        <f>VLOOKUP($B60,'2020-21 ACS feebased approved'!$A$4:$H$145,'2020-21 ACS feebased approved'!$H$1,FALSE)</f>
        <v>1233.3546064898433</v>
      </c>
      <c r="J60" s="461">
        <f>I60*(1+'Model update'!$B$31)*(1-'Model update'!$J$163)+'Model update'!$J$177</f>
        <v>1256.1909950619279</v>
      </c>
      <c r="K60" s="1406"/>
      <c r="L60" s="1407"/>
    </row>
    <row r="61" spans="1:12" s="71" customFormat="1" ht="52.8">
      <c r="A61" s="73"/>
      <c r="B61" s="281" t="s">
        <v>353</v>
      </c>
      <c r="C61" s="281" t="s">
        <v>720</v>
      </c>
      <c r="D61" s="281" t="s">
        <v>440</v>
      </c>
      <c r="E61" s="281" t="s">
        <v>448</v>
      </c>
      <c r="F61" s="283" t="s">
        <v>471</v>
      </c>
      <c r="G61" s="283" t="s">
        <v>514</v>
      </c>
      <c r="H61" s="282" t="s">
        <v>206</v>
      </c>
      <c r="I61" s="425">
        <f>VLOOKUP($B61,'2020-21 ACS feebased approved'!$A$4:$H$145,'2020-21 ACS feebased approved'!$H$1,FALSE)</f>
        <v>524.39953385548347</v>
      </c>
      <c r="J61" s="461">
        <f>I61*(1+'Model update'!$B$31)*(1-'Model update'!$J$163)+'Model update'!$J$177</f>
        <v>534.10914328908029</v>
      </c>
      <c r="K61" s="1406"/>
      <c r="L61" s="1407"/>
    </row>
    <row r="62" spans="1:12" s="71" customFormat="1" ht="52.8">
      <c r="A62" s="73"/>
      <c r="B62" s="281" t="s">
        <v>354</v>
      </c>
      <c r="C62" s="281" t="s">
        <v>721</v>
      </c>
      <c r="D62" s="281" t="s">
        <v>440</v>
      </c>
      <c r="E62" s="281" t="s">
        <v>448</v>
      </c>
      <c r="F62" s="283" t="s">
        <v>471</v>
      </c>
      <c r="G62" s="283" t="s">
        <v>515</v>
      </c>
      <c r="H62" s="282" t="s">
        <v>206</v>
      </c>
      <c r="I62" s="425">
        <f>VLOOKUP($B62,'2020-21 ACS feebased approved'!$A$4:$H$145,'2020-21 ACS feebased approved'!$H$1,FALSE)</f>
        <v>1128.4746997187467</v>
      </c>
      <c r="J62" s="461">
        <f>I62*(1+'Model update'!$B$31)*(1-'Model update'!$J$163)+'Model update'!$J$177</f>
        <v>1149.3691664041121</v>
      </c>
      <c r="K62" s="1406"/>
      <c r="L62" s="1407"/>
    </row>
    <row r="63" spans="1:12" s="71" customFormat="1" ht="52.8">
      <c r="A63" s="73"/>
      <c r="B63" s="281" t="s">
        <v>355</v>
      </c>
      <c r="C63" s="281" t="s">
        <v>722</v>
      </c>
      <c r="D63" s="281" t="s">
        <v>440</v>
      </c>
      <c r="E63" s="281" t="s">
        <v>448</v>
      </c>
      <c r="F63" s="283" t="s">
        <v>472</v>
      </c>
      <c r="G63" s="283" t="s">
        <v>516</v>
      </c>
      <c r="H63" s="282" t="s">
        <v>206</v>
      </c>
      <c r="I63" s="425">
        <f>VLOOKUP($B63,'2020-21 ACS feebased approved'!$A$4:$H$145,'2020-21 ACS feebased approved'!$H$1,FALSE)</f>
        <v>299.5606330182203</v>
      </c>
      <c r="J63" s="461">
        <f>I63*(1+'Model update'!$B$31)*(1-'Model update'!$J$163)+'Model update'!$J$177</f>
        <v>305.10719925351663</v>
      </c>
      <c r="K63" s="1406"/>
      <c r="L63" s="1407"/>
    </row>
    <row r="64" spans="1:12" s="71" customFormat="1" ht="52.8">
      <c r="A64" s="73"/>
      <c r="B64" s="281" t="s">
        <v>356</v>
      </c>
      <c r="C64" s="281" t="s">
        <v>723</v>
      </c>
      <c r="D64" s="281" t="s">
        <v>440</v>
      </c>
      <c r="E64" s="281" t="s">
        <v>448</v>
      </c>
      <c r="F64" s="283" t="s">
        <v>472</v>
      </c>
      <c r="G64" s="283" t="s">
        <v>517</v>
      </c>
      <c r="H64" s="282" t="s">
        <v>206</v>
      </c>
      <c r="I64" s="425">
        <f>VLOOKUP($B64,'2020-21 ACS feebased approved'!$A$4:$H$145,'2020-21 ACS feebased approved'!$H$1,FALSE)</f>
        <v>74.890158254555075</v>
      </c>
      <c r="J64" s="461">
        <f>I64*(1+'Model update'!$B$31)*(1-'Model update'!$J$163)+'Model update'!$J$177</f>
        <v>76.276799813379156</v>
      </c>
      <c r="K64" s="1406"/>
      <c r="L64" s="1407"/>
    </row>
    <row r="65" spans="1:12" s="71" customFormat="1" ht="52.8">
      <c r="A65" s="73"/>
      <c r="B65" s="281" t="s">
        <v>357</v>
      </c>
      <c r="C65" s="281" t="s">
        <v>724</v>
      </c>
      <c r="D65" s="281" t="s">
        <v>440</v>
      </c>
      <c r="E65" s="281" t="s">
        <v>448</v>
      </c>
      <c r="F65" s="283" t="s">
        <v>472</v>
      </c>
      <c r="G65" s="283" t="s">
        <v>518</v>
      </c>
      <c r="H65" s="282" t="s">
        <v>206</v>
      </c>
      <c r="I65" s="425">
        <f>VLOOKUP($B65,'2020-21 ACS feebased approved'!$A$4:$H$145,'2020-21 ACS feebased approved'!$H$1,FALSE)</f>
        <v>419.51962708438674</v>
      </c>
      <c r="J65" s="461">
        <f>I65*(1+'Model update'!$B$31)*(1-'Model update'!$J$163)+'Model update'!$J$177</f>
        <v>427.28731463126422</v>
      </c>
      <c r="K65" s="1406"/>
      <c r="L65" s="1407"/>
    </row>
    <row r="66" spans="1:12" s="71" customFormat="1" ht="52.8">
      <c r="A66" s="73"/>
      <c r="B66" s="281" t="s">
        <v>358</v>
      </c>
      <c r="C66" s="281" t="s">
        <v>725</v>
      </c>
      <c r="D66" s="281" t="s">
        <v>440</v>
      </c>
      <c r="E66" s="281" t="s">
        <v>448</v>
      </c>
      <c r="F66" s="283" t="s">
        <v>472</v>
      </c>
      <c r="G66" s="283" t="s">
        <v>519</v>
      </c>
      <c r="H66" s="282" t="s">
        <v>206</v>
      </c>
      <c r="I66" s="425">
        <f>VLOOKUP($B66,'2020-21 ACS feebased approved'!$A$4:$H$145,'2020-21 ACS feebased approved'!$H$1,FALSE)</f>
        <v>104.87990677109669</v>
      </c>
      <c r="J66" s="461">
        <f>I66*(1+'Model update'!$B$31)*(1-'Model update'!$J$163)+'Model update'!$J$177</f>
        <v>106.82182865781606</v>
      </c>
      <c r="K66" s="1406"/>
      <c r="L66" s="1407"/>
    </row>
    <row r="67" spans="1:12" s="71" customFormat="1" ht="52.8">
      <c r="A67" s="73"/>
      <c r="B67" s="281" t="s">
        <v>359</v>
      </c>
      <c r="C67" s="281" t="s">
        <v>726</v>
      </c>
      <c r="D67" s="281" t="s">
        <v>440</v>
      </c>
      <c r="E67" s="281" t="s">
        <v>448</v>
      </c>
      <c r="F67" s="283" t="s">
        <v>472</v>
      </c>
      <c r="G67" s="283" t="s">
        <v>520</v>
      </c>
      <c r="H67" s="282" t="s">
        <v>206</v>
      </c>
      <c r="I67" s="425">
        <f>VLOOKUP($B67,'2020-21 ACS feebased approved'!$A$4:$H$145,'2020-21 ACS feebased approved'!$H$1,FALSE)</f>
        <v>419.51962708438674</v>
      </c>
      <c r="J67" s="461">
        <f>I67*(1+'Model update'!$B$31)*(1-'Model update'!$J$163)+'Model update'!$J$177</f>
        <v>427.28731463126422</v>
      </c>
      <c r="K67" s="1406"/>
      <c r="L67" s="1407"/>
    </row>
    <row r="68" spans="1:12" s="71" customFormat="1" ht="52.8">
      <c r="A68" s="73"/>
      <c r="B68" s="281" t="s">
        <v>360</v>
      </c>
      <c r="C68" s="281" t="s">
        <v>727</v>
      </c>
      <c r="D68" s="281" t="s">
        <v>440</v>
      </c>
      <c r="E68" s="281" t="s">
        <v>448</v>
      </c>
      <c r="F68" s="283" t="s">
        <v>472</v>
      </c>
      <c r="G68" s="283" t="s">
        <v>521</v>
      </c>
      <c r="H68" s="282" t="s">
        <v>206</v>
      </c>
      <c r="I68" s="425">
        <f>VLOOKUP($B68,'2020-21 ACS feebased approved'!$A$4:$H$145,'2020-21 ACS feebased approved'!$H$1,FALSE)</f>
        <v>104.87990677109669</v>
      </c>
      <c r="J68" s="461">
        <f>I68*(1+'Model update'!$B$31)*(1-'Model update'!$J$163)+'Model update'!$J$177</f>
        <v>106.82182865781606</v>
      </c>
      <c r="K68" s="1406"/>
      <c r="L68" s="1407"/>
    </row>
    <row r="69" spans="1:12" s="71" customFormat="1">
      <c r="A69" s="73"/>
      <c r="B69" s="281" t="s">
        <v>361</v>
      </c>
      <c r="C69" s="281" t="s">
        <v>728</v>
      </c>
      <c r="D69" s="281" t="s">
        <v>440</v>
      </c>
      <c r="E69" s="281" t="s">
        <v>448</v>
      </c>
      <c r="F69" s="283" t="s">
        <v>473</v>
      </c>
      <c r="G69" s="283" t="s">
        <v>197</v>
      </c>
      <c r="H69" s="282" t="s">
        <v>206</v>
      </c>
      <c r="I69" s="425">
        <f>VLOOKUP($B69,'2020-21 ACS feebased approved'!$A$4:$H$145,'2020-21 ACS feebased approved'!$H$1,FALSE)</f>
        <v>374.45079127277529</v>
      </c>
      <c r="J69" s="461">
        <f>I69*(1+'Model update'!$B$31)*(1-'Model update'!$J$163)+'Model update'!$J$177</f>
        <v>381.38399906689568</v>
      </c>
      <c r="K69" s="1406"/>
      <c r="L69" s="1407"/>
    </row>
    <row r="70" spans="1:12" s="71" customFormat="1">
      <c r="A70" s="73"/>
      <c r="B70" s="281" t="s">
        <v>362</v>
      </c>
      <c r="C70" s="281" t="s">
        <v>729</v>
      </c>
      <c r="D70" s="281" t="s">
        <v>440</v>
      </c>
      <c r="E70" s="281" t="s">
        <v>448</v>
      </c>
      <c r="F70" s="283" t="s">
        <v>473</v>
      </c>
      <c r="G70" s="283" t="s">
        <v>198</v>
      </c>
      <c r="H70" s="282" t="s">
        <v>206</v>
      </c>
      <c r="I70" s="425">
        <f>VLOOKUP($B70,'2020-21 ACS feebased approved'!$A$4:$H$145,'2020-21 ACS feebased approved'!$H$1,FALSE)</f>
        <v>524.39953385548347</v>
      </c>
      <c r="J70" s="461">
        <f>I70*(1+'Model update'!$B$31)*(1-'Model update'!$J$163)+'Model update'!$J$177</f>
        <v>534.10914328908029</v>
      </c>
      <c r="K70" s="1406"/>
      <c r="L70" s="1407"/>
    </row>
    <row r="71" spans="1:12" s="71" customFormat="1" ht="26.4">
      <c r="A71" s="73"/>
      <c r="B71" s="281" t="s">
        <v>363</v>
      </c>
      <c r="C71" s="281" t="s">
        <v>730</v>
      </c>
      <c r="D71" s="281" t="s">
        <v>440</v>
      </c>
      <c r="E71" s="281" t="s">
        <v>448</v>
      </c>
      <c r="F71" s="283" t="s">
        <v>473</v>
      </c>
      <c r="G71" s="283" t="s">
        <v>522</v>
      </c>
      <c r="H71" s="282" t="s">
        <v>206</v>
      </c>
      <c r="I71" s="425">
        <f>VLOOKUP($B71,'2020-21 ACS feebased approved'!$A$4:$H$145,'2020-21 ACS feebased approved'!$H$1,FALSE)</f>
        <v>978.52595713603853</v>
      </c>
      <c r="J71" s="461">
        <f>I71*(1+'Model update'!$B$31)*(1-'Model update'!$J$163)+'Model update'!$J$177</f>
        <v>996.64402218192743</v>
      </c>
      <c r="K71" s="1406"/>
      <c r="L71" s="1407"/>
    </row>
    <row r="72" spans="1:12" s="71" customFormat="1" ht="26.4">
      <c r="A72" s="73"/>
      <c r="B72" s="281" t="s">
        <v>364</v>
      </c>
      <c r="C72" s="281" t="s">
        <v>731</v>
      </c>
      <c r="D72" s="281" t="s">
        <v>440</v>
      </c>
      <c r="E72" s="281" t="s">
        <v>448</v>
      </c>
      <c r="F72" s="283" t="s">
        <v>473</v>
      </c>
      <c r="G72" s="283" t="s">
        <v>523</v>
      </c>
      <c r="H72" s="282" t="s">
        <v>206</v>
      </c>
      <c r="I72" s="425">
        <f>VLOOKUP($B72,'2020-21 ACS feebased approved'!$A$4:$H$145,'2020-21 ACS feebased approved'!$H$1,FALSE)</f>
        <v>1128.4746997187467</v>
      </c>
      <c r="J72" s="461">
        <f>I72*(1+'Model update'!$B$31)*(1-'Model update'!$J$163)+'Model update'!$J$177</f>
        <v>1149.3691664041121</v>
      </c>
      <c r="K72" s="1406"/>
      <c r="L72" s="1407"/>
    </row>
    <row r="73" spans="1:12" s="71" customFormat="1" ht="26.4">
      <c r="A73" s="73"/>
      <c r="B73" s="281" t="s">
        <v>365</v>
      </c>
      <c r="C73" s="281" t="s">
        <v>732</v>
      </c>
      <c r="D73" s="281" t="s">
        <v>440</v>
      </c>
      <c r="E73" s="281" t="s">
        <v>449</v>
      </c>
      <c r="F73" s="283" t="s">
        <v>474</v>
      </c>
      <c r="G73" s="283" t="s">
        <v>524</v>
      </c>
      <c r="H73" s="282" t="s">
        <v>206</v>
      </c>
      <c r="I73" s="425">
        <f>VLOOKUP($B73,'2020-21 ACS feebased approved'!$A$4:$H$145,'2020-21 ACS feebased approved'!$H$1,FALSE)</f>
        <v>951.80122087960683</v>
      </c>
      <c r="J73" s="461">
        <f>I73*(1+'Model update'!$B$31)*(1-'Model update'!$J$163)+'Model update'!$J$177</f>
        <v>969.42445949161606</v>
      </c>
      <c r="K73" s="1406"/>
      <c r="L73" s="1407"/>
    </row>
    <row r="74" spans="1:12" s="71" customFormat="1" ht="39.6">
      <c r="A74" s="73"/>
      <c r="B74" s="281" t="s">
        <v>366</v>
      </c>
      <c r="C74" s="281" t="s">
        <v>733</v>
      </c>
      <c r="D74" s="281" t="s">
        <v>440</v>
      </c>
      <c r="E74" s="281" t="s">
        <v>449</v>
      </c>
      <c r="F74" s="283" t="s">
        <v>474</v>
      </c>
      <c r="G74" s="283" t="s">
        <v>525</v>
      </c>
      <c r="H74" s="282" t="s">
        <v>206</v>
      </c>
      <c r="I74" s="425">
        <f>VLOOKUP($B74,'2020-21 ACS feebased approved'!$A$4:$H$145,'2020-21 ACS feebased approved'!$H$1,FALSE)</f>
        <v>1555.8763867428702</v>
      </c>
      <c r="J74" s="461">
        <f>I74*(1+'Model update'!$B$31)*(1-'Model update'!$J$163)+'Model update'!$J$177</f>
        <v>1584.6844826066481</v>
      </c>
      <c r="K74" s="1406"/>
      <c r="L74" s="1407"/>
    </row>
    <row r="75" spans="1:12" s="71" customFormat="1" ht="39.6">
      <c r="A75" s="73"/>
      <c r="B75" s="281" t="s">
        <v>367</v>
      </c>
      <c r="C75" s="281" t="s">
        <v>734</v>
      </c>
      <c r="D75" s="281" t="s">
        <v>440</v>
      </c>
      <c r="E75" s="281" t="s">
        <v>449</v>
      </c>
      <c r="F75" s="283" t="s">
        <v>474</v>
      </c>
      <c r="G75" s="283" t="s">
        <v>526</v>
      </c>
      <c r="H75" s="282" t="s">
        <v>206</v>
      </c>
      <c r="I75" s="425">
        <f>VLOOKUP($B75,'2020-21 ACS feebased approved'!$A$4:$H$145,'2020-21 ACS feebased approved'!$H$1,FALSE)</f>
        <v>1026.6913791341617</v>
      </c>
      <c r="J75" s="461">
        <f>I75*(1+'Model update'!$B$31)*(1-'Model update'!$J$163)+'Model update'!$J$177</f>
        <v>1045.7012593049951</v>
      </c>
      <c r="K75" s="1406"/>
      <c r="L75" s="1407"/>
    </row>
    <row r="76" spans="1:12" s="71" customFormat="1" ht="39.6">
      <c r="A76" s="73"/>
      <c r="B76" s="281" t="s">
        <v>368</v>
      </c>
      <c r="C76" s="281" t="s">
        <v>735</v>
      </c>
      <c r="D76" s="281" t="s">
        <v>440</v>
      </c>
      <c r="E76" s="281" t="s">
        <v>449</v>
      </c>
      <c r="F76" s="283" t="s">
        <v>474</v>
      </c>
      <c r="G76" s="283" t="s">
        <v>527</v>
      </c>
      <c r="H76" s="282" t="s">
        <v>206</v>
      </c>
      <c r="I76" s="425">
        <f>VLOOKUP($B76,'2020-21 ACS feebased approved'!$A$4:$H$145,'2020-21 ACS feebased approved'!$H$1,FALSE)</f>
        <v>1630.7665449974247</v>
      </c>
      <c r="J76" s="461">
        <f>I76*(1+'Model update'!$B$31)*(1-'Model update'!$J$163)+'Model update'!$J$177</f>
        <v>1660.9612824200265</v>
      </c>
      <c r="K76" s="1406"/>
      <c r="L76" s="1407"/>
    </row>
    <row r="77" spans="1:12" s="71" customFormat="1" ht="26.4">
      <c r="A77" s="73"/>
      <c r="B77" s="281" t="s">
        <v>369</v>
      </c>
      <c r="C77" s="281" t="s">
        <v>736</v>
      </c>
      <c r="D77" s="281" t="s">
        <v>440</v>
      </c>
      <c r="E77" s="281" t="s">
        <v>449</v>
      </c>
      <c r="F77" s="283" t="s">
        <v>474</v>
      </c>
      <c r="G77" s="283" t="s">
        <v>528</v>
      </c>
      <c r="H77" s="282" t="s">
        <v>206</v>
      </c>
      <c r="I77" s="425">
        <f>VLOOKUP($B77,'2020-21 ACS feebased approved'!$A$4:$H$145,'2020-21 ACS feebased approved'!$H$1,FALSE)</f>
        <v>1251.6987060450228</v>
      </c>
      <c r="J77" s="461">
        <f>I77*(1+'Model update'!$B$31)*(1-'Model update'!$J$163)+'Model update'!$J$177</f>
        <v>1274.8747479359852</v>
      </c>
      <c r="K77" s="1406"/>
      <c r="L77" s="1407"/>
    </row>
    <row r="78" spans="1:12" s="71" customFormat="1" ht="26.4">
      <c r="A78" s="73"/>
      <c r="B78" s="281" t="s">
        <v>370</v>
      </c>
      <c r="C78" s="281" t="s">
        <v>737</v>
      </c>
      <c r="D78" s="281" t="s">
        <v>440</v>
      </c>
      <c r="E78" s="281" t="s">
        <v>449</v>
      </c>
      <c r="F78" s="283" t="s">
        <v>474</v>
      </c>
      <c r="G78" s="283" t="s">
        <v>529</v>
      </c>
      <c r="H78" s="282" t="s">
        <v>206</v>
      </c>
      <c r="I78" s="425">
        <f>VLOOKUP($B78,'2020-21 ACS feebased approved'!$A$4:$H$145,'2020-21 ACS feebased approved'!$H$1,FALSE)</f>
        <v>1855.7738719082863</v>
      </c>
      <c r="J78" s="461">
        <f>I78*(1+'Model update'!$B$31)*(1-'Model update'!$J$163)+'Model update'!$J$177</f>
        <v>1890.134771051017</v>
      </c>
      <c r="K78" s="1406"/>
      <c r="L78" s="1407"/>
    </row>
    <row r="79" spans="1:12" s="71" customFormat="1" ht="39.6">
      <c r="A79" s="73"/>
      <c r="B79" s="281" t="s">
        <v>371</v>
      </c>
      <c r="C79" s="281" t="s">
        <v>738</v>
      </c>
      <c r="D79" s="281" t="s">
        <v>440</v>
      </c>
      <c r="E79" s="281" t="s">
        <v>449</v>
      </c>
      <c r="F79" s="283" t="s">
        <v>474</v>
      </c>
      <c r="G79" s="283" t="s">
        <v>530</v>
      </c>
      <c r="H79" s="282" t="s">
        <v>206</v>
      </c>
      <c r="I79" s="425">
        <f>VLOOKUP($B79,'2020-21 ACS feebased approved'!$A$4:$H$145,'2020-21 ACS feebased approved'!$H$1,FALSE)</f>
        <v>1356.5786128161194</v>
      </c>
      <c r="J79" s="461">
        <f>I79*(1+'Model update'!$B$31)*(1-'Model update'!$J$163)+'Model update'!$J$177</f>
        <v>1381.696576593801</v>
      </c>
      <c r="K79" s="1406"/>
      <c r="L79" s="1407"/>
    </row>
    <row r="80" spans="1:12" s="71" customFormat="1" ht="39.6">
      <c r="A80" s="73"/>
      <c r="B80" s="281" t="s">
        <v>372</v>
      </c>
      <c r="C80" s="281" t="s">
        <v>739</v>
      </c>
      <c r="D80" s="281" t="s">
        <v>440</v>
      </c>
      <c r="E80" s="281" t="s">
        <v>449</v>
      </c>
      <c r="F80" s="283" t="s">
        <v>474</v>
      </c>
      <c r="G80" s="283" t="s">
        <v>531</v>
      </c>
      <c r="H80" s="282" t="s">
        <v>206</v>
      </c>
      <c r="I80" s="425">
        <f>VLOOKUP($B80,'2020-21 ACS feebased approved'!$A$4:$H$145,'2020-21 ACS feebased approved'!$H$1,FALSE)</f>
        <v>1960.6537786793829</v>
      </c>
      <c r="J80" s="461">
        <f>I80*(1+'Model update'!$B$31)*(1-'Model update'!$J$163)+'Model update'!$J$177</f>
        <v>1996.9565997088328</v>
      </c>
      <c r="K80" s="1406"/>
      <c r="L80" s="1407"/>
    </row>
    <row r="81" spans="1:12" s="71" customFormat="1" ht="26.4">
      <c r="A81" s="73"/>
      <c r="B81" s="281" t="s">
        <v>373</v>
      </c>
      <c r="C81" s="281" t="s">
        <v>740</v>
      </c>
      <c r="D81" s="281" t="s">
        <v>440</v>
      </c>
      <c r="E81" s="281" t="s">
        <v>449</v>
      </c>
      <c r="F81" s="283" t="s">
        <v>475</v>
      </c>
      <c r="G81" s="283" t="s">
        <v>524</v>
      </c>
      <c r="H81" s="282" t="s">
        <v>206</v>
      </c>
      <c r="I81" s="425">
        <f>VLOOKUP($B81,'2020-21 ACS feebased approved'!$A$4:$H$145,'2020-21 ACS feebased approved'!$H$1,FALSE)</f>
        <v>224.67047476366523</v>
      </c>
      <c r="J81" s="461">
        <f>I81*(1+'Model update'!$B$31)*(1-'Model update'!$J$163)+'Model update'!$J$177</f>
        <v>228.83039944013748</v>
      </c>
      <c r="K81" s="1406"/>
      <c r="L81" s="1407"/>
    </row>
    <row r="82" spans="1:12" s="71" customFormat="1" ht="39.6">
      <c r="A82" s="73"/>
      <c r="B82" s="281" t="s">
        <v>374</v>
      </c>
      <c r="C82" s="281" t="s">
        <v>741</v>
      </c>
      <c r="D82" s="281" t="s">
        <v>440</v>
      </c>
      <c r="E82" s="281" t="s">
        <v>449</v>
      </c>
      <c r="F82" s="283" t="s">
        <v>475</v>
      </c>
      <c r="G82" s="283" t="s">
        <v>525</v>
      </c>
      <c r="H82" s="282" t="s">
        <v>206</v>
      </c>
      <c r="I82" s="425">
        <f>VLOOKUP($B82,'2020-21 ACS feebased approved'!$A$4:$H$145,'2020-21 ACS feebased approved'!$H$1,FALSE)</f>
        <v>828.74564062692843</v>
      </c>
      <c r="J82" s="461">
        <f>I82*(1+'Model update'!$B$31)*(1-'Model update'!$J$163)+'Model update'!$J$177</f>
        <v>844.0904225551692</v>
      </c>
      <c r="K82" s="1406"/>
      <c r="L82" s="1407"/>
    </row>
    <row r="83" spans="1:12" s="71" customFormat="1" ht="39.6">
      <c r="A83" s="73"/>
      <c r="B83" s="281" t="s">
        <v>375</v>
      </c>
      <c r="C83" s="281" t="s">
        <v>742</v>
      </c>
      <c r="D83" s="281" t="s">
        <v>440</v>
      </c>
      <c r="E83" s="281" t="s">
        <v>449</v>
      </c>
      <c r="F83" s="283" t="s">
        <v>475</v>
      </c>
      <c r="G83" s="283" t="s">
        <v>526</v>
      </c>
      <c r="H83" s="282" t="s">
        <v>206</v>
      </c>
      <c r="I83" s="425">
        <f>VLOOKUP($B83,'2020-21 ACS feebased approved'!$A$4:$H$145,'2020-21 ACS feebased approved'!$H$1,FALSE)</f>
        <v>224.67047476366523</v>
      </c>
      <c r="J83" s="461">
        <f>I83*(1+'Model update'!$B$31)*(1-'Model update'!$J$163)+'Model update'!$J$177</f>
        <v>228.83039944013748</v>
      </c>
      <c r="K83" s="1406"/>
      <c r="L83" s="1407"/>
    </row>
    <row r="84" spans="1:12" s="71" customFormat="1" ht="39.6">
      <c r="A84" s="73"/>
      <c r="B84" s="281" t="s">
        <v>376</v>
      </c>
      <c r="C84" s="281" t="s">
        <v>743</v>
      </c>
      <c r="D84" s="281" t="s">
        <v>440</v>
      </c>
      <c r="E84" s="281" t="s">
        <v>449</v>
      </c>
      <c r="F84" s="283" t="s">
        <v>475</v>
      </c>
      <c r="G84" s="283" t="s">
        <v>527</v>
      </c>
      <c r="H84" s="282" t="s">
        <v>206</v>
      </c>
      <c r="I84" s="425">
        <f>VLOOKUP($B84,'2020-21 ACS feebased approved'!$A$4:$H$145,'2020-21 ACS feebased approved'!$H$1,FALSE)</f>
        <v>828.74564062692843</v>
      </c>
      <c r="J84" s="461">
        <f>I84*(1+'Model update'!$B$31)*(1-'Model update'!$J$163)+'Model update'!$J$177</f>
        <v>844.0904225551692</v>
      </c>
      <c r="K84" s="1406"/>
      <c r="L84" s="1407"/>
    </row>
    <row r="85" spans="1:12" s="71" customFormat="1" ht="26.4">
      <c r="A85" s="73"/>
      <c r="B85" s="281" t="s">
        <v>377</v>
      </c>
      <c r="C85" s="281" t="s">
        <v>744</v>
      </c>
      <c r="D85" s="281" t="s">
        <v>440</v>
      </c>
      <c r="E85" s="281" t="s">
        <v>449</v>
      </c>
      <c r="F85" s="283" t="s">
        <v>475</v>
      </c>
      <c r="G85" s="283" t="s">
        <v>528</v>
      </c>
      <c r="H85" s="282" t="s">
        <v>206</v>
      </c>
      <c r="I85" s="425">
        <f>VLOOKUP($B85,'2020-21 ACS feebased approved'!$A$4:$H$145,'2020-21 ACS feebased approved'!$H$1,FALSE)</f>
        <v>314.63972031329007</v>
      </c>
      <c r="J85" s="461">
        <f>I85*(1+'Model update'!$B$31)*(1-'Model update'!$J$163)+'Model update'!$J$177</f>
        <v>320.46548597344815</v>
      </c>
      <c r="K85" s="1406"/>
      <c r="L85" s="1407"/>
    </row>
    <row r="86" spans="1:12" s="71" customFormat="1" ht="26.4">
      <c r="A86" s="73"/>
      <c r="B86" s="281" t="s">
        <v>378</v>
      </c>
      <c r="C86" s="281" t="s">
        <v>745</v>
      </c>
      <c r="D86" s="281" t="s">
        <v>440</v>
      </c>
      <c r="E86" s="281" t="s">
        <v>449</v>
      </c>
      <c r="F86" s="283" t="s">
        <v>475</v>
      </c>
      <c r="G86" s="283" t="s">
        <v>529</v>
      </c>
      <c r="H86" s="282" t="s">
        <v>206</v>
      </c>
      <c r="I86" s="425">
        <f>VLOOKUP($B86,'2020-21 ACS feebased approved'!$A$4:$H$145,'2020-21 ACS feebased approved'!$H$1,FALSE)</f>
        <v>918.71488617655336</v>
      </c>
      <c r="J86" s="461">
        <f>I86*(1+'Model update'!$B$31)*(1-'Model update'!$J$163)+'Model update'!$J$177</f>
        <v>935.72550908847995</v>
      </c>
      <c r="K86" s="1406"/>
      <c r="L86" s="1407"/>
    </row>
    <row r="87" spans="1:12" s="71" customFormat="1" ht="39.6">
      <c r="A87" s="73"/>
      <c r="B87" s="281" t="s">
        <v>379</v>
      </c>
      <c r="C87" s="281" t="s">
        <v>746</v>
      </c>
      <c r="D87" s="281" t="s">
        <v>440</v>
      </c>
      <c r="E87" s="281" t="s">
        <v>449</v>
      </c>
      <c r="F87" s="283" t="s">
        <v>475</v>
      </c>
      <c r="G87" s="283" t="s">
        <v>530</v>
      </c>
      <c r="H87" s="282" t="s">
        <v>206</v>
      </c>
      <c r="I87" s="425">
        <f>VLOOKUP($B87,'2020-21 ACS feebased approved'!$A$4:$H$145,'2020-21 ACS feebased approved'!$H$1,FALSE)</f>
        <v>314.63972031329007</v>
      </c>
      <c r="J87" s="461">
        <f>I87*(1+'Model update'!$B$31)*(1-'Model update'!$J$163)+'Model update'!$J$177</f>
        <v>320.46548597344815</v>
      </c>
      <c r="K87" s="1406"/>
      <c r="L87" s="1407"/>
    </row>
    <row r="88" spans="1:12" s="71" customFormat="1" ht="39.6">
      <c r="A88" s="73"/>
      <c r="B88" s="281" t="s">
        <v>380</v>
      </c>
      <c r="C88" s="281" t="s">
        <v>747</v>
      </c>
      <c r="D88" s="281" t="s">
        <v>440</v>
      </c>
      <c r="E88" s="281" t="s">
        <v>449</v>
      </c>
      <c r="F88" s="283" t="s">
        <v>475</v>
      </c>
      <c r="G88" s="283" t="s">
        <v>531</v>
      </c>
      <c r="H88" s="282" t="s">
        <v>206</v>
      </c>
      <c r="I88" s="425">
        <f>VLOOKUP($B88,'2020-21 ACS feebased approved'!$A$4:$H$145,'2020-21 ACS feebased approved'!$H$1,FALSE)</f>
        <v>918.71488617655336</v>
      </c>
      <c r="J88" s="461">
        <f>I88*(1+'Model update'!$B$31)*(1-'Model update'!$J$163)+'Model update'!$J$177</f>
        <v>935.72550908847995</v>
      </c>
      <c r="K88" s="1406"/>
      <c r="L88" s="1407"/>
    </row>
    <row r="89" spans="1:12" s="71" customFormat="1" ht="52.8">
      <c r="A89" s="73"/>
      <c r="B89" s="281" t="s">
        <v>381</v>
      </c>
      <c r="C89" s="281" t="s">
        <v>748</v>
      </c>
      <c r="D89" s="281" t="s">
        <v>440</v>
      </c>
      <c r="E89" s="281" t="s">
        <v>450</v>
      </c>
      <c r="F89" s="283" t="s">
        <v>476</v>
      </c>
      <c r="G89" s="283" t="s">
        <v>202</v>
      </c>
      <c r="H89" s="282" t="s">
        <v>206</v>
      </c>
      <c r="I89" s="425">
        <f>VLOOKUP($B89,'2020-21 ACS feebased approved'!$A$4:$H$145,'2020-21 ACS feebased approved'!$H$1,FALSE)</f>
        <v>627.35183769385958</v>
      </c>
      <c r="J89" s="461">
        <f>I89*(1+'Model update'!$B$31)*(1-'Model update'!$J$163)+'Model update'!$J$177</f>
        <v>638.96767815174849</v>
      </c>
      <c r="K89" s="1406"/>
      <c r="L89" s="1407"/>
    </row>
    <row r="90" spans="1:12" s="71" customFormat="1" ht="52.8">
      <c r="A90" s="73"/>
      <c r="B90" s="281" t="s">
        <v>382</v>
      </c>
      <c r="C90" s="281" t="s">
        <v>749</v>
      </c>
      <c r="D90" s="281" t="s">
        <v>440</v>
      </c>
      <c r="E90" s="281" t="s">
        <v>450</v>
      </c>
      <c r="F90" s="283" t="s">
        <v>476</v>
      </c>
      <c r="G90" s="283" t="s">
        <v>532</v>
      </c>
      <c r="H90" s="282" t="s">
        <v>206</v>
      </c>
      <c r="I90" s="425">
        <f>VLOOKUP($B90,'2020-21 ACS feebased approved'!$A$4:$H$145,'2020-21 ACS feebased approved'!$H$1,FALSE)</f>
        <v>1231.4270035571228</v>
      </c>
      <c r="J90" s="461">
        <f>I90*(1+'Model update'!$B$31)*(1-'Model update'!$J$163)+'Model update'!$J$177</f>
        <v>1254.2277012667803</v>
      </c>
      <c r="K90" s="1406"/>
      <c r="L90" s="1407"/>
    </row>
    <row r="91" spans="1:12" s="71" customFormat="1" ht="52.8">
      <c r="A91" s="73"/>
      <c r="B91" s="281" t="s">
        <v>383</v>
      </c>
      <c r="C91" s="281" t="s">
        <v>750</v>
      </c>
      <c r="D91" s="281" t="s">
        <v>440</v>
      </c>
      <c r="E91" s="281" t="s">
        <v>450</v>
      </c>
      <c r="F91" s="283" t="s">
        <v>476</v>
      </c>
      <c r="G91" s="283" t="s">
        <v>533</v>
      </c>
      <c r="H91" s="282" t="s">
        <v>206</v>
      </c>
      <c r="I91" s="425">
        <f>VLOOKUP($B91,'2020-21 ACS feebased approved'!$A$4:$H$145,'2020-21 ACS feebased approved'!$H$1,FALSE)</f>
        <v>825.28417790303422</v>
      </c>
      <c r="J91" s="461">
        <f>I91*(1+'Model update'!$B$31)*(1-'Model update'!$J$163)+'Model update'!$J$177</f>
        <v>840.56486852503201</v>
      </c>
      <c r="K91" s="1406"/>
      <c r="L91" s="1407"/>
    </row>
    <row r="92" spans="1:12" s="71" customFormat="1" ht="52.8">
      <c r="A92" s="73"/>
      <c r="B92" s="281" t="s">
        <v>384</v>
      </c>
      <c r="C92" s="281" t="s">
        <v>751</v>
      </c>
      <c r="D92" s="281" t="s">
        <v>440</v>
      </c>
      <c r="E92" s="281" t="s">
        <v>450</v>
      </c>
      <c r="F92" s="283" t="s">
        <v>476</v>
      </c>
      <c r="G92" s="283" t="s">
        <v>534</v>
      </c>
      <c r="H92" s="282" t="s">
        <v>206</v>
      </c>
      <c r="I92" s="425">
        <f>VLOOKUP($B92,'2020-21 ACS feebased approved'!$A$4:$H$145,'2020-21 ACS feebased approved'!$H$1,FALSE)</f>
        <v>1429.3593437662976</v>
      </c>
      <c r="J92" s="461">
        <f>I92*(1+'Model update'!$B$31)*(1-'Model update'!$J$163)+'Model update'!$J$177</f>
        <v>1455.8248916400639</v>
      </c>
      <c r="K92" s="1406"/>
      <c r="L92" s="1407"/>
    </row>
    <row r="93" spans="1:12" s="71" customFormat="1" ht="52.8">
      <c r="A93" s="73"/>
      <c r="B93" s="281" t="s">
        <v>385</v>
      </c>
      <c r="C93" s="281" t="s">
        <v>752</v>
      </c>
      <c r="D93" s="281" t="s">
        <v>440</v>
      </c>
      <c r="E93" s="281" t="s">
        <v>450</v>
      </c>
      <c r="F93" s="283" t="s">
        <v>476</v>
      </c>
      <c r="G93" s="283" t="s">
        <v>535</v>
      </c>
      <c r="H93" s="282" t="s">
        <v>206</v>
      </c>
      <c r="I93" s="425">
        <f>VLOOKUP($B93,'2020-21 ACS feebased approved'!$A$4:$H$145,'2020-21 ACS feebased approved'!$H$1,FALSE)</f>
        <v>929.63856873061752</v>
      </c>
      <c r="J93" s="461">
        <f>I93*(1+'Model update'!$B$31)*(1-'Model update'!$J$163)+'Model update'!$J$177</f>
        <v>946.85145095882683</v>
      </c>
      <c r="K93" s="1406"/>
      <c r="L93" s="1407"/>
    </row>
    <row r="94" spans="1:12" s="71" customFormat="1" ht="52.8">
      <c r="A94" s="73"/>
      <c r="B94" s="281" t="s">
        <v>386</v>
      </c>
      <c r="C94" s="281" t="s">
        <v>753</v>
      </c>
      <c r="D94" s="281" t="s">
        <v>440</v>
      </c>
      <c r="E94" s="281" t="s">
        <v>450</v>
      </c>
      <c r="F94" s="283" t="s">
        <v>476</v>
      </c>
      <c r="G94" s="283" t="s">
        <v>536</v>
      </c>
      <c r="H94" s="282" t="s">
        <v>206</v>
      </c>
      <c r="I94" s="425">
        <f>VLOOKUP($B94,'2020-21 ACS feebased approved'!$A$4:$H$145,'2020-21 ACS feebased approved'!$H$1,FALSE)</f>
        <v>1533.7137345938809</v>
      </c>
      <c r="J94" s="461">
        <f>I94*(1+'Model update'!$B$31)*(1-'Model update'!$J$163)+'Model update'!$J$177</f>
        <v>1562.1114740738587</v>
      </c>
      <c r="K94" s="1406"/>
      <c r="L94" s="1407"/>
    </row>
    <row r="95" spans="1:12" s="71" customFormat="1" ht="52.8">
      <c r="A95" s="73"/>
      <c r="B95" s="281" t="s">
        <v>387</v>
      </c>
      <c r="C95" s="281" t="s">
        <v>754</v>
      </c>
      <c r="D95" s="281" t="s">
        <v>440</v>
      </c>
      <c r="E95" s="281" t="s">
        <v>450</v>
      </c>
      <c r="F95" s="283" t="s">
        <v>476</v>
      </c>
      <c r="G95" s="283" t="s">
        <v>537</v>
      </c>
      <c r="H95" s="282" t="s">
        <v>206</v>
      </c>
      <c r="I95" s="425">
        <f>VLOOKUP($B95,'2020-21 ACS feebased approved'!$A$4:$H$145,'2020-21 ACS feebased approved'!$H$1,FALSE)</f>
        <v>1174.3549166255971</v>
      </c>
      <c r="J95" s="461">
        <f>I95*(1+'Model update'!$B$31)*(1-'Model update'!$J$163)+'Model update'!$J$177</f>
        <v>1196.0988863294319</v>
      </c>
      <c r="K95" s="1406"/>
      <c r="L95" s="1407"/>
    </row>
    <row r="96" spans="1:12" s="71" customFormat="1" ht="52.8">
      <c r="A96" s="73"/>
      <c r="B96" s="281" t="s">
        <v>388</v>
      </c>
      <c r="C96" s="281" t="s">
        <v>755</v>
      </c>
      <c r="D96" s="281" t="s">
        <v>440</v>
      </c>
      <c r="E96" s="281" t="s">
        <v>450</v>
      </c>
      <c r="F96" s="283" t="s">
        <v>476</v>
      </c>
      <c r="G96" s="283" t="s">
        <v>538</v>
      </c>
      <c r="H96" s="282" t="s">
        <v>206</v>
      </c>
      <c r="I96" s="425">
        <f>VLOOKUP($B96,'2020-21 ACS feebased approved'!$A$4:$H$145,'2020-21 ACS feebased approved'!$H$1,FALSE)</f>
        <v>1778.4300824888605</v>
      </c>
      <c r="J96" s="461">
        <f>I96*(1+'Model update'!$B$31)*(1-'Model update'!$J$163)+'Model update'!$J$177</f>
        <v>1811.3589094444637</v>
      </c>
      <c r="K96" s="1406"/>
      <c r="L96" s="1407"/>
    </row>
    <row r="97" spans="1:12" s="71" customFormat="1" ht="52.8">
      <c r="A97" s="73"/>
      <c r="B97" s="281" t="s">
        <v>389</v>
      </c>
      <c r="C97" s="281" t="s">
        <v>756</v>
      </c>
      <c r="D97" s="281" t="s">
        <v>441</v>
      </c>
      <c r="E97" s="281" t="s">
        <v>451</v>
      </c>
      <c r="F97" s="283" t="s">
        <v>477</v>
      </c>
      <c r="G97" s="283" t="s">
        <v>202</v>
      </c>
      <c r="H97" s="282" t="s">
        <v>206</v>
      </c>
      <c r="I97" s="425">
        <f>VLOOKUP($B97,'2020-21 ACS feebased approved'!$A$4:$H$145,'2020-21 ACS feebased approved'!$H$1,FALSE)</f>
        <v>748.9015825455507</v>
      </c>
      <c r="J97" s="461">
        <f>I97*(1+'Model update'!$B$31)*(1-'Model update'!$J$163)+'Model update'!$J$177</f>
        <v>762.76799813379148</v>
      </c>
      <c r="K97" s="1406"/>
      <c r="L97" s="1407"/>
    </row>
    <row r="98" spans="1:12" s="71" customFormat="1" ht="52.8">
      <c r="A98" s="73"/>
      <c r="B98" s="281" t="s">
        <v>390</v>
      </c>
      <c r="C98" s="281" t="s">
        <v>757</v>
      </c>
      <c r="D98" s="281" t="s">
        <v>441</v>
      </c>
      <c r="E98" s="281" t="s">
        <v>451</v>
      </c>
      <c r="F98" s="283" t="s">
        <v>477</v>
      </c>
      <c r="G98" s="283" t="s">
        <v>532</v>
      </c>
      <c r="H98" s="282" t="s">
        <v>206</v>
      </c>
      <c r="I98" s="425">
        <f>VLOOKUP($B98,'2020-21 ACS feebased approved'!$A$4:$H$145,'2020-21 ACS feebased approved'!$H$1,FALSE)</f>
        <v>1352.9767484088138</v>
      </c>
      <c r="J98" s="461">
        <f>I98*(1+'Model update'!$B$31)*(1-'Model update'!$J$163)+'Model update'!$J$177</f>
        <v>1378.0280212488231</v>
      </c>
      <c r="K98" s="1406"/>
      <c r="L98" s="1407"/>
    </row>
    <row r="99" spans="1:12" s="71" customFormat="1" ht="52.8">
      <c r="A99" s="73"/>
      <c r="B99" s="281" t="s">
        <v>391</v>
      </c>
      <c r="C99" s="281" t="s">
        <v>758</v>
      </c>
      <c r="D99" s="281" t="s">
        <v>441</v>
      </c>
      <c r="E99" s="281" t="s">
        <v>451</v>
      </c>
      <c r="F99" s="283" t="s">
        <v>477</v>
      </c>
      <c r="G99" s="283" t="s">
        <v>533</v>
      </c>
      <c r="H99" s="282" t="s">
        <v>206</v>
      </c>
      <c r="I99" s="425">
        <f>VLOOKUP($B99,'2020-21 ACS feebased approved'!$A$4:$H$145,'2020-21 ACS feebased approved'!$H$1,FALSE)</f>
        <v>1048.7990677109669</v>
      </c>
      <c r="J99" s="461">
        <f>I99*(1+'Model update'!$B$31)*(1-'Model update'!$J$163)+'Model update'!$J$177</f>
        <v>1068.2182865781606</v>
      </c>
      <c r="K99" s="1406"/>
      <c r="L99" s="1407"/>
    </row>
    <row r="100" spans="1:12" s="71" customFormat="1" ht="52.8">
      <c r="A100" s="73"/>
      <c r="B100" s="281" t="s">
        <v>392</v>
      </c>
      <c r="C100" s="281" t="s">
        <v>759</v>
      </c>
      <c r="D100" s="281" t="s">
        <v>441</v>
      </c>
      <c r="E100" s="281" t="s">
        <v>451</v>
      </c>
      <c r="F100" s="283" t="s">
        <v>477</v>
      </c>
      <c r="G100" s="283" t="s">
        <v>539</v>
      </c>
      <c r="H100" s="282" t="s">
        <v>206</v>
      </c>
      <c r="I100" s="425">
        <f>VLOOKUP($B100,'2020-21 ACS feebased approved'!$A$4:$H$145,'2020-21 ACS feebased approved'!$H$1,FALSE)</f>
        <v>1652.8742335742302</v>
      </c>
      <c r="J100" s="461">
        <f>I100*(1+'Model update'!$B$31)*(1-'Model update'!$J$163)+'Model update'!$J$177</f>
        <v>1683.4783096931924</v>
      </c>
      <c r="K100" s="1406"/>
      <c r="L100" s="1407"/>
    </row>
    <row r="101" spans="1:12" s="71" customFormat="1" ht="52.8">
      <c r="A101" s="73"/>
      <c r="B101" s="281" t="s">
        <v>393</v>
      </c>
      <c r="C101" s="281" t="s">
        <v>760</v>
      </c>
      <c r="D101" s="281" t="s">
        <v>441</v>
      </c>
      <c r="E101" s="281" t="s">
        <v>451</v>
      </c>
      <c r="F101" s="283" t="s">
        <v>477</v>
      </c>
      <c r="G101" s="283" t="s">
        <v>535</v>
      </c>
      <c r="H101" s="282" t="s">
        <v>206</v>
      </c>
      <c r="I101" s="425">
        <f>VLOOKUP($B101,'2020-21 ACS feebased approved'!$A$4:$H$145,'2020-21 ACS feebased approved'!$H$1,FALSE)</f>
        <v>823.7917408001058</v>
      </c>
      <c r="J101" s="461">
        <f>I101*(1+'Model update'!$B$31)*(1-'Model update'!$J$163)+'Model update'!$J$177</f>
        <v>839.04479794717065</v>
      </c>
      <c r="K101" s="1406"/>
      <c r="L101" s="1407"/>
    </row>
    <row r="102" spans="1:12" s="71" customFormat="1" ht="52.8">
      <c r="A102" s="73"/>
      <c r="B102" s="281" t="s">
        <v>394</v>
      </c>
      <c r="C102" s="281" t="s">
        <v>761</v>
      </c>
      <c r="D102" s="281" t="s">
        <v>441</v>
      </c>
      <c r="E102" s="281" t="s">
        <v>451</v>
      </c>
      <c r="F102" s="283" t="s">
        <v>477</v>
      </c>
      <c r="G102" s="283" t="s">
        <v>536</v>
      </c>
      <c r="H102" s="282" t="s">
        <v>206</v>
      </c>
      <c r="I102" s="425">
        <f>VLOOKUP($B102,'2020-21 ACS feebased approved'!$A$4:$H$145,'2020-21 ACS feebased approved'!$H$1,FALSE)</f>
        <v>1427.866906663369</v>
      </c>
      <c r="J102" s="461">
        <f>I102*(1+'Model update'!$B$31)*(1-'Model update'!$J$163)+'Model update'!$J$177</f>
        <v>1454.3048210622026</v>
      </c>
      <c r="K102" s="1406"/>
      <c r="L102" s="1407"/>
    </row>
    <row r="103" spans="1:12" s="71" customFormat="1" ht="52.8">
      <c r="A103" s="73"/>
      <c r="B103" s="281" t="s">
        <v>395</v>
      </c>
      <c r="C103" s="281" t="s">
        <v>762</v>
      </c>
      <c r="D103" s="281" t="s">
        <v>441</v>
      </c>
      <c r="E103" s="281" t="s">
        <v>451</v>
      </c>
      <c r="F103" s="283" t="s">
        <v>477</v>
      </c>
      <c r="G103" s="283" t="s">
        <v>537</v>
      </c>
      <c r="H103" s="282" t="s">
        <v>206</v>
      </c>
      <c r="I103" s="425">
        <f>VLOOKUP($B103,'2020-21 ACS feebased approved'!$A$4:$H$145,'2020-21 ACS feebased approved'!$H$1,FALSE)</f>
        <v>1153.6789744820635</v>
      </c>
      <c r="J103" s="461">
        <f>I103*(1+'Model update'!$B$31)*(1-'Model update'!$J$163)+'Model update'!$J$177</f>
        <v>1175.0401152359766</v>
      </c>
      <c r="K103" s="1406"/>
      <c r="L103" s="1407"/>
    </row>
    <row r="104" spans="1:12" s="71" customFormat="1" ht="52.8">
      <c r="A104" s="73"/>
      <c r="B104" s="281" t="s">
        <v>396</v>
      </c>
      <c r="C104" s="281" t="s">
        <v>763</v>
      </c>
      <c r="D104" s="281" t="s">
        <v>441</v>
      </c>
      <c r="E104" s="281" t="s">
        <v>451</v>
      </c>
      <c r="F104" s="283" t="s">
        <v>477</v>
      </c>
      <c r="G104" s="283" t="s">
        <v>538</v>
      </c>
      <c r="H104" s="282" t="s">
        <v>206</v>
      </c>
      <c r="I104" s="425">
        <f>VLOOKUP($B104,'2020-21 ACS feebased approved'!$A$4:$H$145,'2020-21 ACS feebased approved'!$H$1,FALSE)</f>
        <v>1757.7541403453267</v>
      </c>
      <c r="J104" s="461">
        <f>I104*(1+'Model update'!$B$31)*(1-'Model update'!$J$163)+'Model update'!$J$177</f>
        <v>1790.3001383510084</v>
      </c>
      <c r="K104" s="1406"/>
      <c r="L104" s="1407"/>
    </row>
    <row r="105" spans="1:12" s="71" customFormat="1">
      <c r="A105" s="73"/>
      <c r="B105" s="281" t="s">
        <v>399</v>
      </c>
      <c r="C105" s="281" t="s">
        <v>766</v>
      </c>
      <c r="D105" s="281" t="s">
        <v>442</v>
      </c>
      <c r="E105" s="281" t="s">
        <v>453</v>
      </c>
      <c r="F105" s="283" t="s">
        <v>479</v>
      </c>
      <c r="G105" s="283" t="s">
        <v>191</v>
      </c>
      <c r="H105" s="282" t="s">
        <v>206</v>
      </c>
      <c r="I105" s="425">
        <f>VLOOKUP($B105,'2020-21 ACS feebased approved'!$A$4:$H$145,'2020-21 ACS feebased approved'!$H$1,FALSE)</f>
        <v>119.88414528938453</v>
      </c>
      <c r="J105" s="461">
        <f>I105*(1+'Model update'!$B$31)*(1-'Model update'!$J$163)+'Model update'!$J$177</f>
        <v>122.10388072561261</v>
      </c>
      <c r="K105" s="1406"/>
      <c r="L105" s="1407"/>
    </row>
    <row r="106" spans="1:12" s="71" customFormat="1">
      <c r="A106" s="73"/>
      <c r="B106" s="281" t="s">
        <v>400</v>
      </c>
      <c r="C106" s="281" t="s">
        <v>767</v>
      </c>
      <c r="D106" s="281" t="s">
        <v>442</v>
      </c>
      <c r="E106" s="281" t="s">
        <v>453</v>
      </c>
      <c r="F106" s="283" t="s">
        <v>479</v>
      </c>
      <c r="G106" s="283" t="s">
        <v>194</v>
      </c>
      <c r="H106" s="282" t="s">
        <v>206</v>
      </c>
      <c r="I106" s="425">
        <f>VLOOKUP($B106,'2020-21 ACS feebased approved'!$A$4:$H$145,'2020-21 ACS feebased approved'!$H$1,FALSE)</f>
        <v>119.88414528938453</v>
      </c>
      <c r="J106" s="461">
        <f>I106*(1+'Model update'!$B$31)*(1-'Model update'!$J$163)+'Model update'!$J$177</f>
        <v>122.10388072561261</v>
      </c>
      <c r="K106" s="1406"/>
      <c r="L106" s="1407"/>
    </row>
    <row r="107" spans="1:12" s="71" customFormat="1">
      <c r="A107" s="73"/>
      <c r="B107" s="281" t="s">
        <v>401</v>
      </c>
      <c r="C107" s="281" t="s">
        <v>768</v>
      </c>
      <c r="D107" s="281" t="s">
        <v>442</v>
      </c>
      <c r="E107" s="281" t="s">
        <v>453</v>
      </c>
      <c r="F107" s="283" t="s">
        <v>479</v>
      </c>
      <c r="G107" s="283" t="s">
        <v>192</v>
      </c>
      <c r="H107" s="282" t="s">
        <v>206</v>
      </c>
      <c r="I107" s="425">
        <f>VLOOKUP($B107,'2020-21 ACS feebased approved'!$A$4:$H$145,'2020-21 ACS feebased approved'!$H$1,FALSE)</f>
        <v>158.32971606363071</v>
      </c>
      <c r="J107" s="461">
        <f>I107*(1+'Model update'!$B$31)*(1-'Model update'!$J$163)+'Model update'!$J$177</f>
        <v>161.26129705381101</v>
      </c>
      <c r="K107" s="1406"/>
      <c r="L107" s="1407"/>
    </row>
    <row r="108" spans="1:12" s="71" customFormat="1">
      <c r="A108" s="73"/>
      <c r="B108" s="281" t="s">
        <v>402</v>
      </c>
      <c r="C108" s="281" t="s">
        <v>769</v>
      </c>
      <c r="D108" s="281" t="s">
        <v>442</v>
      </c>
      <c r="E108" s="281" t="s">
        <v>453</v>
      </c>
      <c r="F108" s="283" t="s">
        <v>479</v>
      </c>
      <c r="G108" s="283" t="s">
        <v>195</v>
      </c>
      <c r="H108" s="282" t="s">
        <v>206</v>
      </c>
      <c r="I108" s="425">
        <f>VLOOKUP($B108,'2020-21 ACS feebased approved'!$A$4:$H$145,'2020-21 ACS feebased approved'!$H$1,FALSE)</f>
        <v>158.32971606363071</v>
      </c>
      <c r="J108" s="461">
        <f>I108*(1+'Model update'!$B$31)*(1-'Model update'!$J$163)+'Model update'!$J$177</f>
        <v>161.26129705381101</v>
      </c>
      <c r="K108" s="1406"/>
      <c r="L108" s="1407"/>
    </row>
    <row r="109" spans="1:12" s="71" customFormat="1">
      <c r="A109" s="73"/>
      <c r="B109" s="281" t="s">
        <v>403</v>
      </c>
      <c r="C109" s="281" t="s">
        <v>770</v>
      </c>
      <c r="D109" s="281" t="s">
        <v>442</v>
      </c>
      <c r="E109" s="281" t="s">
        <v>454</v>
      </c>
      <c r="F109" s="283" t="s">
        <v>480</v>
      </c>
      <c r="G109" s="283" t="s">
        <v>191</v>
      </c>
      <c r="H109" s="282" t="s">
        <v>206</v>
      </c>
      <c r="I109" s="425">
        <f>VLOOKUP($B109,'2020-21 ACS feebased approved'!$A$4:$H$145,'2020-21 ACS feebased approved'!$H$1,FALSE)</f>
        <v>770.95816702698278</v>
      </c>
      <c r="J109" s="461">
        <f>I109*(1+'Model update'!$B$31)*(1-'Model update'!$J$163)+'Model update'!$J$177</f>
        <v>785.23297508494852</v>
      </c>
      <c r="K109" s="1406"/>
      <c r="L109" s="1407"/>
    </row>
    <row r="110" spans="1:12" s="71" customFormat="1">
      <c r="A110" s="73"/>
      <c r="B110" s="281" t="s">
        <v>404</v>
      </c>
      <c r="C110" s="281" t="s">
        <v>771</v>
      </c>
      <c r="D110" s="281" t="s">
        <v>442</v>
      </c>
      <c r="E110" s="281" t="s">
        <v>454</v>
      </c>
      <c r="F110" s="283" t="s">
        <v>480</v>
      </c>
      <c r="G110" s="283" t="s">
        <v>194</v>
      </c>
      <c r="H110" s="282" t="s">
        <v>206</v>
      </c>
      <c r="I110" s="425">
        <f>VLOOKUP($B110,'2020-21 ACS feebased approved'!$A$4:$H$145,'2020-21 ACS feebased approved'!$H$1,FALSE)</f>
        <v>805.90690754577497</v>
      </c>
      <c r="J110" s="461">
        <f>I110*(1+'Model update'!$B$31)*(1-'Model update'!$J$163)+'Model update'!$J$177</f>
        <v>820.82881499785867</v>
      </c>
      <c r="K110" s="1406"/>
      <c r="L110" s="1407"/>
    </row>
    <row r="111" spans="1:12" s="71" customFormat="1">
      <c r="A111" s="73"/>
      <c r="B111" s="281" t="s">
        <v>405</v>
      </c>
      <c r="C111" s="281" t="s">
        <v>772</v>
      </c>
      <c r="D111" s="281" t="s">
        <v>442</v>
      </c>
      <c r="E111" s="281" t="s">
        <v>454</v>
      </c>
      <c r="F111" s="283" t="s">
        <v>480</v>
      </c>
      <c r="G111" s="283" t="s">
        <v>192</v>
      </c>
      <c r="H111" s="282" t="s">
        <v>206</v>
      </c>
      <c r="I111" s="425">
        <f>VLOOKUP($B111,'2020-21 ACS feebased approved'!$A$4:$H$145,'2020-21 ACS feebased approved'!$H$1,FALSE)</f>
        <v>1076.8536018957072</v>
      </c>
      <c r="J111" s="461">
        <f>I111*(1+'Model update'!$B$31)*(1-'Model update'!$J$163)+'Model update'!$J$177</f>
        <v>1096.7922692982049</v>
      </c>
      <c r="K111" s="1406"/>
      <c r="L111" s="1407"/>
    </row>
    <row r="112" spans="1:12" s="71" customFormat="1">
      <c r="A112" s="73"/>
      <c r="B112" s="281" t="s">
        <v>406</v>
      </c>
      <c r="C112" s="281" t="s">
        <v>773</v>
      </c>
      <c r="D112" s="281" t="s">
        <v>442</v>
      </c>
      <c r="E112" s="281" t="s">
        <v>454</v>
      </c>
      <c r="F112" s="283" t="s">
        <v>480</v>
      </c>
      <c r="G112" s="283" t="s">
        <v>195</v>
      </c>
      <c r="H112" s="282" t="s">
        <v>206</v>
      </c>
      <c r="I112" s="425">
        <f>VLOOKUP($B112,'2020-21 ACS feebased approved'!$A$4:$H$145,'2020-21 ACS feebased approved'!$H$1,FALSE)</f>
        <v>1125.7975583888858</v>
      </c>
      <c r="J112" s="461">
        <f>I112*(1+'Model update'!$B$31)*(1-'Model update'!$J$163)+'Model update'!$J$177</f>
        <v>1146.6424560051857</v>
      </c>
      <c r="K112" s="1406"/>
      <c r="L112" s="1407"/>
    </row>
    <row r="113" spans="1:12" s="71" customFormat="1" ht="26.4">
      <c r="A113" s="73"/>
      <c r="B113" s="281" t="s">
        <v>407</v>
      </c>
      <c r="C113" s="281" t="s">
        <v>774</v>
      </c>
      <c r="D113" s="281" t="s">
        <v>442</v>
      </c>
      <c r="E113" s="281" t="s">
        <v>455</v>
      </c>
      <c r="F113" s="283" t="s">
        <v>481</v>
      </c>
      <c r="G113" s="283" t="s">
        <v>191</v>
      </c>
      <c r="H113" s="282" t="s">
        <v>206</v>
      </c>
      <c r="I113" s="425">
        <f>VLOOKUP($B113,'2020-21 ACS feebased approved'!$A$4:$H$145,'2020-21 ACS feebased approved'!$H$1,FALSE)</f>
        <v>94.130660631596371</v>
      </c>
      <c r="J113" s="461">
        <f>I113*(1+'Model update'!$B$31)*(1-'Model update'!$J$163)+'Model update'!$J$177</f>
        <v>95.873553009359483</v>
      </c>
      <c r="K113" s="1406"/>
      <c r="L113" s="1407"/>
    </row>
    <row r="114" spans="1:12" s="71" customFormat="1" ht="26.4">
      <c r="A114" s="73"/>
      <c r="B114" s="281" t="s">
        <v>408</v>
      </c>
      <c r="C114" s="281" t="s">
        <v>775</v>
      </c>
      <c r="D114" s="281" t="s">
        <v>442</v>
      </c>
      <c r="E114" s="281" t="s">
        <v>455</v>
      </c>
      <c r="F114" s="283" t="s">
        <v>481</v>
      </c>
      <c r="G114" s="283" t="s">
        <v>192</v>
      </c>
      <c r="H114" s="282" t="s">
        <v>206</v>
      </c>
      <c r="I114" s="425">
        <f>VLOOKUP($B114,'2020-21 ACS feebased approved'!$A$4:$H$145,'2020-21 ACS feebased approved'!$H$1,FALSE)</f>
        <v>160.57588881932088</v>
      </c>
      <c r="J114" s="461">
        <f>I114*(1+'Model update'!$B$31)*(1-'Model update'!$J$163)+'Model update'!$J$177</f>
        <v>163.54905920607786</v>
      </c>
      <c r="K114" s="1406"/>
      <c r="L114" s="1407"/>
    </row>
    <row r="115" spans="1:12" s="71" customFormat="1" ht="26.4">
      <c r="A115" s="73"/>
      <c r="B115" s="281" t="s">
        <v>409</v>
      </c>
      <c r="C115" s="281" t="s">
        <v>776</v>
      </c>
      <c r="D115" s="281" t="s">
        <v>442</v>
      </c>
      <c r="E115" s="281" t="s">
        <v>455</v>
      </c>
      <c r="F115" s="283" t="s">
        <v>481</v>
      </c>
      <c r="G115" s="283" t="s">
        <v>194</v>
      </c>
      <c r="H115" s="282" t="s">
        <v>206</v>
      </c>
      <c r="I115" s="425">
        <f>VLOOKUP($B115,'2020-21 ACS feebased approved'!$A$4:$H$145,'2020-21 ACS feebased approved'!$H$1,FALSE)</f>
        <v>366.55131245238533</v>
      </c>
      <c r="J115" s="461">
        <f>I115*(1+'Model update'!$B$31)*(1-'Model update'!$J$163)+'Model update'!$J$177</f>
        <v>373.33825609270104</v>
      </c>
      <c r="K115" s="1406"/>
      <c r="L115" s="1407"/>
    </row>
    <row r="116" spans="1:12" s="71" customFormat="1" ht="26.4">
      <c r="A116" s="73"/>
      <c r="B116" s="281" t="s">
        <v>410</v>
      </c>
      <c r="C116" s="281" t="s">
        <v>777</v>
      </c>
      <c r="D116" s="281" t="s">
        <v>442</v>
      </c>
      <c r="E116" s="281" t="s">
        <v>455</v>
      </c>
      <c r="F116" s="283" t="s">
        <v>481</v>
      </c>
      <c r="G116" s="283" t="s">
        <v>195</v>
      </c>
      <c r="H116" s="282" t="s">
        <v>206</v>
      </c>
      <c r="I116" s="425">
        <f>VLOOKUP($B116,'2020-21 ACS feebased approved'!$A$4:$H$145,'2020-21 ACS feebased approved'!$H$1,FALSE)</f>
        <v>510.50210533178517</v>
      </c>
      <c r="J116" s="461">
        <f>I116*(1+'Model update'!$B$31)*(1-'Model update'!$J$163)+'Model update'!$J$177</f>
        <v>519.9543945459983</v>
      </c>
      <c r="K116" s="1406"/>
      <c r="L116" s="1407"/>
    </row>
    <row r="117" spans="1:12" s="71" customFormat="1" ht="52.8">
      <c r="A117" s="73"/>
      <c r="B117" s="281" t="s">
        <v>411</v>
      </c>
      <c r="C117" s="281" t="s">
        <v>778</v>
      </c>
      <c r="D117" s="281" t="s">
        <v>442</v>
      </c>
      <c r="E117" s="281" t="s">
        <v>455</v>
      </c>
      <c r="F117" s="283" t="s">
        <v>482</v>
      </c>
      <c r="G117" s="283" t="s">
        <v>197</v>
      </c>
      <c r="H117" s="282" t="s">
        <v>206</v>
      </c>
      <c r="I117" s="425">
        <f>VLOOKUP($B117,'2020-21 ACS feebased approved'!$A$4:$H$145,'2020-21 ACS feebased approved'!$H$1,FALSE)</f>
        <v>146.87351490569051</v>
      </c>
      <c r="J117" s="461">
        <f>I117*(1+'Model update'!$B$31)*(1-'Model update'!$J$163)+'Model update'!$J$177</f>
        <v>149.59297664012223</v>
      </c>
      <c r="K117" s="1406"/>
      <c r="L117" s="1407"/>
    </row>
    <row r="118" spans="1:12" s="71" customFormat="1" ht="52.8">
      <c r="A118" s="73"/>
      <c r="B118" s="281" t="s">
        <v>412</v>
      </c>
      <c r="C118" s="281" t="s">
        <v>779</v>
      </c>
      <c r="D118" s="281" t="s">
        <v>442</v>
      </c>
      <c r="E118" s="281" t="s">
        <v>455</v>
      </c>
      <c r="F118" s="283" t="s">
        <v>482</v>
      </c>
      <c r="G118" s="283" t="s">
        <v>198</v>
      </c>
      <c r="H118" s="282" t="s">
        <v>206</v>
      </c>
      <c r="I118" s="425">
        <f>VLOOKUP($B118,'2020-21 ACS feebased approved'!$A$4:$H$145,'2020-21 ACS feebased approved'!$H$1,FALSE)</f>
        <v>202.85437880323488</v>
      </c>
      <c r="J118" s="461">
        <f>I118*(1+'Model update'!$B$31)*(1-'Model update'!$J$163)+'Model update'!$J$177</f>
        <v>206.61036381640446</v>
      </c>
      <c r="K118" s="1406"/>
      <c r="L118" s="1407"/>
    </row>
    <row r="119" spans="1:12" s="71" customFormat="1" ht="52.8">
      <c r="A119" s="73"/>
      <c r="B119" s="281" t="s">
        <v>413</v>
      </c>
      <c r="C119" s="281" t="s">
        <v>780</v>
      </c>
      <c r="D119" s="281" t="s">
        <v>442</v>
      </c>
      <c r="E119" s="281" t="s">
        <v>455</v>
      </c>
      <c r="F119" s="283" t="s">
        <v>483</v>
      </c>
      <c r="G119" s="283" t="s">
        <v>197</v>
      </c>
      <c r="H119" s="282" t="s">
        <v>206</v>
      </c>
      <c r="I119" s="425">
        <f>VLOOKUP($B119,'2020-21 ACS feebased approved'!$A$4:$H$145,'2020-21 ACS feebased approved'!$H$1,FALSE)</f>
        <v>71.983356651135452</v>
      </c>
      <c r="J119" s="461">
        <f>I119*(1+'Model update'!$B$31)*(1-'Model update'!$J$163)+'Model update'!$J$177</f>
        <v>73.316176826743103</v>
      </c>
      <c r="K119" s="1406"/>
      <c r="L119" s="1407"/>
    </row>
    <row r="120" spans="1:12" s="71" customFormat="1" ht="52.8">
      <c r="A120" s="73"/>
      <c r="B120" s="281" t="s">
        <v>414</v>
      </c>
      <c r="C120" s="281" t="s">
        <v>781</v>
      </c>
      <c r="D120" s="281" t="s">
        <v>442</v>
      </c>
      <c r="E120" s="281" t="s">
        <v>455</v>
      </c>
      <c r="F120" s="283" t="s">
        <v>483</v>
      </c>
      <c r="G120" s="283" t="s">
        <v>198</v>
      </c>
      <c r="H120" s="282" t="s">
        <v>206</v>
      </c>
      <c r="I120" s="425">
        <f>VLOOKUP($B120,'2020-21 ACS feebased approved'!$A$4:$H$145,'2020-21 ACS feebased approved'!$H$1,FALSE)</f>
        <v>97.974472032138209</v>
      </c>
      <c r="J120" s="461">
        <f>I120*(1+'Model update'!$B$31)*(1-'Model update'!$J$163)+'Model update'!$J$177</f>
        <v>99.788535158588431</v>
      </c>
      <c r="K120" s="1406"/>
      <c r="L120" s="1407"/>
    </row>
    <row r="121" spans="1:12" s="71" customFormat="1">
      <c r="A121" s="73"/>
      <c r="B121" s="281" t="s">
        <v>415</v>
      </c>
      <c r="C121" s="281" t="s">
        <v>782</v>
      </c>
      <c r="D121" s="281" t="s">
        <v>442</v>
      </c>
      <c r="E121" s="281" t="s">
        <v>456</v>
      </c>
      <c r="F121" s="283" t="s">
        <v>484</v>
      </c>
      <c r="G121" s="283" t="s">
        <v>191</v>
      </c>
      <c r="H121" s="282" t="s">
        <v>206</v>
      </c>
      <c r="I121" s="425">
        <f>VLOOKUP($B121,'2020-21 ACS feebased approved'!$A$4:$H$145,'2020-21 ACS feebased approved'!$H$1,FALSE)</f>
        <v>93.476766076798768</v>
      </c>
      <c r="J121" s="461">
        <f>I121*(1+'Model update'!$B$31)*(1-'Model update'!$J$163)+'Model update'!$J$177</f>
        <v>95.207551157876935</v>
      </c>
      <c r="K121" s="1406"/>
      <c r="L121" s="1407"/>
    </row>
    <row r="122" spans="1:12" s="71" customFormat="1">
      <c r="A122" s="73"/>
      <c r="B122" s="281" t="s">
        <v>416</v>
      </c>
      <c r="C122" s="281" t="s">
        <v>783</v>
      </c>
      <c r="D122" s="281" t="s">
        <v>442</v>
      </c>
      <c r="E122" s="281" t="s">
        <v>456</v>
      </c>
      <c r="F122" s="283" t="s">
        <v>484</v>
      </c>
      <c r="G122" s="283" t="s">
        <v>192</v>
      </c>
      <c r="H122" s="282" t="s">
        <v>206</v>
      </c>
      <c r="I122" s="425">
        <f>VLOOKUP($B122,'2020-21 ACS feebased approved'!$A$4:$H$145,'2020-21 ACS feebased approved'!$H$1,FALSE)</f>
        <v>159.66014232413804</v>
      </c>
      <c r="J122" s="461">
        <f>I122*(1+'Model update'!$B$31)*(1-'Model update'!$J$163)+'Model update'!$J$177</f>
        <v>162.6163570497352</v>
      </c>
      <c r="K122" s="1406"/>
      <c r="L122" s="1407"/>
    </row>
    <row r="123" spans="1:12" s="71" customFormat="1">
      <c r="A123" s="73"/>
      <c r="B123" s="281" t="s">
        <v>417</v>
      </c>
      <c r="C123" s="281" t="s">
        <v>784</v>
      </c>
      <c r="D123" s="281" t="s">
        <v>442</v>
      </c>
      <c r="E123" s="281" t="s">
        <v>456</v>
      </c>
      <c r="F123" s="283" t="s">
        <v>484</v>
      </c>
      <c r="G123" s="283" t="s">
        <v>194</v>
      </c>
      <c r="H123" s="282" t="s">
        <v>206</v>
      </c>
      <c r="I123" s="425">
        <f>VLOOKUP($B123,'2020-21 ACS feebased approved'!$A$4:$H$145,'2020-21 ACS feebased approved'!$H$1,FALSE)</f>
        <v>306.63918584874136</v>
      </c>
      <c r="J123" s="461">
        <f>I123*(1+'Model update'!$B$31)*(1-'Model update'!$J$163)+'Model update'!$J$177</f>
        <v>312.3168162419978</v>
      </c>
      <c r="K123" s="1406"/>
      <c r="L123" s="1407"/>
    </row>
    <row r="124" spans="1:12" s="71" customFormat="1">
      <c r="A124" s="73"/>
      <c r="B124" s="281" t="s">
        <v>418</v>
      </c>
      <c r="C124" s="281" t="s">
        <v>785</v>
      </c>
      <c r="D124" s="281" t="s">
        <v>442</v>
      </c>
      <c r="E124" s="281" t="s">
        <v>456</v>
      </c>
      <c r="F124" s="283" t="s">
        <v>484</v>
      </c>
      <c r="G124" s="283" t="s">
        <v>195</v>
      </c>
      <c r="H124" s="282" t="s">
        <v>206</v>
      </c>
      <c r="I124" s="425">
        <f>VLOOKUP($B124,'2020-21 ACS feebased approved'!$A$4:$H$145,'2020-21 ACS feebased approved'!$H$1,FALSE)</f>
        <v>426.5981799149078</v>
      </c>
      <c r="J124" s="461">
        <f>I124*(1+'Model update'!$B$31)*(1-'Model update'!$J$163)+'Model update'!$J$177</f>
        <v>434.4969316197454</v>
      </c>
      <c r="K124" s="1406"/>
      <c r="L124" s="1407"/>
    </row>
    <row r="125" spans="1:12" s="71" customFormat="1">
      <c r="A125" s="73"/>
      <c r="B125" s="281" t="s">
        <v>419</v>
      </c>
      <c r="C125" s="281" t="s">
        <v>786</v>
      </c>
      <c r="D125" s="281" t="s">
        <v>442</v>
      </c>
      <c r="E125" s="281" t="s">
        <v>456</v>
      </c>
      <c r="F125" s="283" t="s">
        <v>485</v>
      </c>
      <c r="G125" s="283" t="s">
        <v>191</v>
      </c>
      <c r="H125" s="282" t="s">
        <v>206</v>
      </c>
      <c r="I125" s="425">
        <f>VLOOKUP($B125,'2020-21 ACS feebased approved'!$A$4:$H$145,'2020-21 ACS feebased approved'!$H$1,FALSE)</f>
        <v>93.476766076798768</v>
      </c>
      <c r="J125" s="461">
        <f>I125*(1+'Model update'!$B$31)*(1-'Model update'!$J$163)+'Model update'!$J$177</f>
        <v>95.207551157876935</v>
      </c>
      <c r="K125" s="1406"/>
      <c r="L125" s="1407"/>
    </row>
    <row r="126" spans="1:12" s="71" customFormat="1">
      <c r="A126" s="73"/>
      <c r="B126" s="281" t="s">
        <v>420</v>
      </c>
      <c r="C126" s="281" t="s">
        <v>787</v>
      </c>
      <c r="D126" s="281" t="s">
        <v>442</v>
      </c>
      <c r="E126" s="281" t="s">
        <v>456</v>
      </c>
      <c r="F126" s="283" t="s">
        <v>485</v>
      </c>
      <c r="G126" s="283" t="s">
        <v>192</v>
      </c>
      <c r="H126" s="282" t="s">
        <v>206</v>
      </c>
      <c r="I126" s="425">
        <f>VLOOKUP($B126,'2020-21 ACS feebased approved'!$A$4:$H$145,'2020-21 ACS feebased approved'!$H$1,FALSE)</f>
        <v>159.66014232413804</v>
      </c>
      <c r="J126" s="461">
        <f>I126*(1+'Model update'!$B$31)*(1-'Model update'!$J$163)+'Model update'!$J$177</f>
        <v>162.6163570497352</v>
      </c>
      <c r="K126" s="1406"/>
      <c r="L126" s="1407"/>
    </row>
    <row r="127" spans="1:12" s="71" customFormat="1">
      <c r="A127" s="73"/>
      <c r="B127" s="281" t="s">
        <v>421</v>
      </c>
      <c r="C127" s="281" t="s">
        <v>788</v>
      </c>
      <c r="D127" s="281" t="s">
        <v>442</v>
      </c>
      <c r="E127" s="281" t="s">
        <v>456</v>
      </c>
      <c r="F127" s="283" t="s">
        <v>485</v>
      </c>
      <c r="G127" s="283" t="s">
        <v>194</v>
      </c>
      <c r="H127" s="282" t="s">
        <v>206</v>
      </c>
      <c r="I127" s="425">
        <f>VLOOKUP($B127,'2020-21 ACS feebased approved'!$A$4:$H$145,'2020-21 ACS feebased approved'!$H$1,FALSE)</f>
        <v>456.41950235785151</v>
      </c>
      <c r="J127" s="461">
        <f>I127*(1+'Model update'!$B$31)*(1-'Model update'!$J$163)+'Model update'!$J$177</f>
        <v>464.87041586875608</v>
      </c>
      <c r="K127" s="1406"/>
      <c r="L127" s="1407"/>
    </row>
    <row r="128" spans="1:12" s="71" customFormat="1">
      <c r="A128" s="73"/>
      <c r="B128" s="281" t="s">
        <v>422</v>
      </c>
      <c r="C128" s="281" t="s">
        <v>789</v>
      </c>
      <c r="D128" s="281" t="s">
        <v>442</v>
      </c>
      <c r="E128" s="281" t="s">
        <v>456</v>
      </c>
      <c r="F128" s="283" t="s">
        <v>485</v>
      </c>
      <c r="G128" s="283" t="s">
        <v>195</v>
      </c>
      <c r="H128" s="282" t="s">
        <v>206</v>
      </c>
      <c r="I128" s="425">
        <f>VLOOKUP($B128,'2020-21 ACS feebased approved'!$A$4:$H$145,'2020-21 ACS feebased approved'!$H$1,FALSE)</f>
        <v>636.3579934571012</v>
      </c>
      <c r="J128" s="461">
        <f>I128*(1+'Model update'!$B$31)*(1-'Model update'!$J$163)+'Model update'!$J$177</f>
        <v>648.14058893537754</v>
      </c>
      <c r="K128" s="1406"/>
      <c r="L128" s="1407"/>
    </row>
    <row r="129" spans="1:12" s="71" customFormat="1">
      <c r="A129" s="73"/>
      <c r="B129" s="281" t="s">
        <v>423</v>
      </c>
      <c r="C129" s="281" t="s">
        <v>790</v>
      </c>
      <c r="D129" s="281" t="s">
        <v>442</v>
      </c>
      <c r="E129" s="281" t="s">
        <v>457</v>
      </c>
      <c r="F129" s="283" t="s">
        <v>486</v>
      </c>
      <c r="G129" s="283" t="s">
        <v>191</v>
      </c>
      <c r="H129" s="282" t="s">
        <v>206</v>
      </c>
      <c r="I129" s="425">
        <f>VLOOKUP($B129,'2020-21 ACS feebased approved'!$A$4:$H$145,'2020-21 ACS feebased approved'!$H$1,FALSE)</f>
        <v>141.88083768872019</v>
      </c>
      <c r="J129" s="461">
        <f>I129*(1+'Model update'!$B$31)*(1-'Model update'!$J$163)+'Model update'!$J$177</f>
        <v>144.50785665256365</v>
      </c>
      <c r="K129" s="1406"/>
      <c r="L129" s="1407"/>
    </row>
    <row r="130" spans="1:12" s="71" customFormat="1">
      <c r="A130" s="73"/>
      <c r="B130" s="281" t="s">
        <v>424</v>
      </c>
      <c r="C130" s="281" t="s">
        <v>791</v>
      </c>
      <c r="D130" s="281" t="s">
        <v>442</v>
      </c>
      <c r="E130" s="281" t="s">
        <v>457</v>
      </c>
      <c r="F130" s="283" t="s">
        <v>486</v>
      </c>
      <c r="G130" s="283" t="s">
        <v>194</v>
      </c>
      <c r="H130" s="282" t="s">
        <v>206</v>
      </c>
      <c r="I130" s="425">
        <f>VLOOKUP($B130,'2020-21 ACS feebased approved'!$A$4:$H$145,'2020-21 ACS feebased approved'!$H$1,FALSE)</f>
        <v>421.47076183905909</v>
      </c>
      <c r="J130" s="461">
        <f>I130*(1+'Model update'!$B$31)*(1-'Model update'!$J$163)+'Model update'!$J$177</f>
        <v>429.27457595584576</v>
      </c>
      <c r="K130" s="1406"/>
      <c r="L130" s="1407"/>
    </row>
    <row r="131" spans="1:12" s="71" customFormat="1" ht="26.4">
      <c r="A131" s="73"/>
      <c r="B131" s="281" t="s">
        <v>425</v>
      </c>
      <c r="C131" s="281" t="s">
        <v>792</v>
      </c>
      <c r="D131" s="281" t="s">
        <v>442</v>
      </c>
      <c r="E131" s="281" t="s">
        <v>458</v>
      </c>
      <c r="F131" s="283" t="s">
        <v>487</v>
      </c>
      <c r="G131" s="283" t="s">
        <v>191</v>
      </c>
      <c r="H131" s="282" t="s">
        <v>206</v>
      </c>
      <c r="I131" s="425">
        <f>VLOOKUP($B131,'2020-21 ACS feebased approved'!$A$4:$H$145,'2020-21 ACS feebased approved'!$H$1,FALSE)</f>
        <v>132.09495865576486</v>
      </c>
      <c r="J131" s="461">
        <f>I131*(1+'Model update'!$B$31)*(1-'Model update'!$J$163)+'Model update'!$J$177</f>
        <v>134.54078549940209</v>
      </c>
      <c r="K131" s="1406"/>
      <c r="L131" s="1407"/>
    </row>
    <row r="132" spans="1:12" s="71" customFormat="1" ht="26.4">
      <c r="A132" s="73"/>
      <c r="B132" s="281" t="s">
        <v>426</v>
      </c>
      <c r="C132" s="281" t="s">
        <v>793</v>
      </c>
      <c r="D132" s="281" t="s">
        <v>442</v>
      </c>
      <c r="E132" s="281" t="s">
        <v>458</v>
      </c>
      <c r="F132" s="283" t="s">
        <v>487</v>
      </c>
      <c r="G132" s="283" t="s">
        <v>192</v>
      </c>
      <c r="H132" s="282" t="s">
        <v>206</v>
      </c>
      <c r="I132" s="425">
        <f>VLOOKUP($B132,'2020-21 ACS feebased approved'!$A$4:$H$145,'2020-21 ACS feebased approved'!$H$1,FALSE)</f>
        <v>184.15554145681887</v>
      </c>
      <c r="J132" s="461">
        <f>I132*(1+'Model update'!$B$31)*(1-'Model update'!$J$163)+'Model update'!$J$177</f>
        <v>187.56530494274719</v>
      </c>
      <c r="K132" s="1406"/>
      <c r="L132" s="1407"/>
    </row>
    <row r="133" spans="1:12" s="71" customFormat="1" ht="26.4">
      <c r="A133" s="73"/>
      <c r="B133" s="281" t="s">
        <v>427</v>
      </c>
      <c r="C133" s="281" t="s">
        <v>794</v>
      </c>
      <c r="D133" s="281" t="s">
        <v>442</v>
      </c>
      <c r="E133" s="281" t="s">
        <v>458</v>
      </c>
      <c r="F133" s="283" t="s">
        <v>487</v>
      </c>
      <c r="G133" s="283" t="s">
        <v>194</v>
      </c>
      <c r="H133" s="282" t="s">
        <v>206</v>
      </c>
      <c r="I133" s="425">
        <f>VLOOKUP($B133,'2020-21 ACS feebased approved'!$A$4:$H$145,'2020-21 ACS feebased approved'!$H$1,FALSE)</f>
        <v>835.86297084759701</v>
      </c>
      <c r="J133" s="461">
        <f>I133*(1+'Model update'!$B$31)*(1-'Model update'!$J$163)+'Model update'!$J$177</f>
        <v>851.33953492321029</v>
      </c>
      <c r="K133" s="1406"/>
      <c r="L133" s="1407"/>
    </row>
    <row r="134" spans="1:12" s="71" customFormat="1" ht="26.4">
      <c r="A134" s="73"/>
      <c r="B134" s="281" t="s">
        <v>428</v>
      </c>
      <c r="C134" s="281" t="s">
        <v>795</v>
      </c>
      <c r="D134" s="281" t="s">
        <v>442</v>
      </c>
      <c r="E134" s="281" t="s">
        <v>458</v>
      </c>
      <c r="F134" s="283" t="s">
        <v>487</v>
      </c>
      <c r="G134" s="283" t="s">
        <v>195</v>
      </c>
      <c r="H134" s="282" t="s">
        <v>206</v>
      </c>
      <c r="I134" s="425">
        <f>VLOOKUP($B134,'2020-21 ACS feebased approved'!$A$4:$H$145,'2020-21 ACS feebased approved'!$H$1,FALSE)</f>
        <v>1167.7495210973243</v>
      </c>
      <c r="J134" s="461">
        <f>I134*(1+'Model update'!$B$31)*(1-'Model update'!$J$163)+'Model update'!$J$177</f>
        <v>1189.371187468312</v>
      </c>
      <c r="K134" s="1406"/>
      <c r="L134" s="1407"/>
    </row>
    <row r="135" spans="1:12" s="71" customFormat="1" ht="39.6">
      <c r="A135" s="73"/>
      <c r="B135" s="281" t="s">
        <v>429</v>
      </c>
      <c r="C135" s="281" t="s">
        <v>796</v>
      </c>
      <c r="D135" s="281" t="s">
        <v>442</v>
      </c>
      <c r="E135" s="281" t="s">
        <v>459</v>
      </c>
      <c r="F135" s="283" t="s">
        <v>488</v>
      </c>
      <c r="G135" s="283" t="s">
        <v>197</v>
      </c>
      <c r="H135" s="282" t="s">
        <v>206</v>
      </c>
      <c r="I135" s="425">
        <f>VLOOKUP($B135,'2020-21 ACS feebased approved'!$A$4:$H$145,'2020-21 ACS feebased approved'!$H$1,FALSE)</f>
        <v>11.32299871560954</v>
      </c>
      <c r="J135" s="461">
        <f>I135*(1+'Model update'!$B$31)*(1-'Model update'!$J$163)+'Model update'!$J$177</f>
        <v>11.5326516387107</v>
      </c>
      <c r="K135" s="1406"/>
      <c r="L135" s="1407"/>
    </row>
    <row r="136" spans="1:12" s="71" customFormat="1">
      <c r="A136" s="73"/>
      <c r="B136" s="281" t="s">
        <v>430</v>
      </c>
      <c r="C136" s="281" t="s">
        <v>797</v>
      </c>
      <c r="D136" s="281" t="s">
        <v>442</v>
      </c>
      <c r="E136" s="281" t="s">
        <v>459</v>
      </c>
      <c r="F136" s="283" t="s">
        <v>489</v>
      </c>
      <c r="G136" s="283" t="s">
        <v>197</v>
      </c>
      <c r="H136" s="282" t="s">
        <v>206</v>
      </c>
      <c r="I136" s="425">
        <f>VLOOKUP($B136,'2020-21 ACS feebased approved'!$A$4:$H$145,'2020-21 ACS feebased approved'!$H$1,FALSE)</f>
        <v>11.32299871560954</v>
      </c>
      <c r="J136" s="461">
        <f>I136*(1+'Model update'!$B$31)*(1-'Model update'!$J$163)+'Model update'!$J$177</f>
        <v>11.5326516387107</v>
      </c>
      <c r="K136" s="1406"/>
      <c r="L136" s="1407"/>
    </row>
    <row r="137" spans="1:12" s="71" customFormat="1">
      <c r="A137" s="73"/>
      <c r="B137" s="281" t="s">
        <v>431</v>
      </c>
      <c r="C137" s="281" t="s">
        <v>798</v>
      </c>
      <c r="D137" s="281" t="s">
        <v>442</v>
      </c>
      <c r="E137" s="281" t="s">
        <v>459</v>
      </c>
      <c r="F137" s="283" t="s">
        <v>1396</v>
      </c>
      <c r="G137" s="283" t="s">
        <v>197</v>
      </c>
      <c r="H137" s="282" t="s">
        <v>206</v>
      </c>
      <c r="I137" s="425">
        <f>VLOOKUP($B137,'2020-21 ACS feebased approved'!$A$4:$H$145,'2020-21 ACS feebased approved'!$H$1,FALSE)</f>
        <v>11.32299871560954</v>
      </c>
      <c r="J137" s="461">
        <f>I137*(1+'Model update'!$B$31)*(1-'Model update'!$J$163)+'Model update'!$J$177</f>
        <v>11.5326516387107</v>
      </c>
      <c r="K137" s="1406"/>
      <c r="L137" s="1407"/>
    </row>
    <row r="138" spans="1:12" s="71" customFormat="1">
      <c r="A138" s="73"/>
      <c r="B138" s="281" t="s">
        <v>432</v>
      </c>
      <c r="C138" s="334" t="s">
        <v>799</v>
      </c>
      <c r="D138" s="281" t="s">
        <v>442</v>
      </c>
      <c r="E138" s="334" t="s">
        <v>460</v>
      </c>
      <c r="F138" s="335" t="s">
        <v>491</v>
      </c>
      <c r="G138" s="335" t="s">
        <v>197</v>
      </c>
      <c r="H138" s="282" t="s">
        <v>206</v>
      </c>
      <c r="I138" s="427">
        <f>VLOOKUP($B138,'2020-21 ACS feebased approved'!$A$4:$H$145,'2020-21 ACS feebased approved'!$H$1,FALSE)</f>
        <v>156.85886933963121</v>
      </c>
      <c r="J138" s="465">
        <f>I138*(1+'Model update'!$B$31)*(1-'Model update'!$J$163)+'Model update'!$J$177</f>
        <v>159.76321661523949</v>
      </c>
      <c r="K138" s="1406"/>
      <c r="L138" s="1407"/>
    </row>
    <row r="139" spans="1:12" s="71" customFormat="1">
      <c r="A139" s="73"/>
      <c r="B139" s="281" t="s">
        <v>433</v>
      </c>
      <c r="C139" s="281" t="s">
        <v>800</v>
      </c>
      <c r="D139" s="281" t="s">
        <v>442</v>
      </c>
      <c r="E139" s="281" t="s">
        <v>461</v>
      </c>
      <c r="F139" s="283" t="s">
        <v>492</v>
      </c>
      <c r="G139" s="283" t="s">
        <v>197</v>
      </c>
      <c r="H139" s="282" t="s">
        <v>206</v>
      </c>
      <c r="I139" s="425">
        <f>VLOOKUP($B139,'2020-21 ACS feebased approved'!$A$4:$H$145,'2020-21 ACS feebased approved'!$H$1,FALSE)</f>
        <v>62.249880207145523</v>
      </c>
      <c r="J139" s="461">
        <f>I139*(1+'Model update'!$B$31)*(1-'Model update'!$J$163)+'Model update'!$J$177</f>
        <v>63.402478531662993</v>
      </c>
      <c r="K139" s="1406"/>
      <c r="L139" s="1407"/>
    </row>
    <row r="140" spans="1:12" s="71" customFormat="1" ht="39.6">
      <c r="A140" s="73"/>
      <c r="B140" s="281" t="s">
        <v>434</v>
      </c>
      <c r="C140" s="281" t="s">
        <v>801</v>
      </c>
      <c r="D140" s="281" t="s">
        <v>441</v>
      </c>
      <c r="E140" s="281" t="s">
        <v>462</v>
      </c>
      <c r="F140" s="283" t="s">
        <v>493</v>
      </c>
      <c r="G140" s="283" t="s">
        <v>540</v>
      </c>
      <c r="H140" s="282" t="s">
        <v>206</v>
      </c>
      <c r="I140" s="425">
        <f>VLOOKUP($B140,'2020-21 ACS feebased approved'!$A$4:$H$145,'2020-21 ACS feebased approved'!$H$1,FALSE)</f>
        <v>100.3528120611038</v>
      </c>
      <c r="J140" s="461">
        <f>I140*(1+'Model update'!$B$31)*(1-'Model update'!$J$163)+'Model update'!$J$177</f>
        <v>102.21091174992807</v>
      </c>
      <c r="K140" s="1406"/>
      <c r="L140" s="1407"/>
    </row>
    <row r="141" spans="1:12" s="71" customFormat="1" ht="39.6">
      <c r="A141" s="73"/>
      <c r="B141" s="281" t="s">
        <v>435</v>
      </c>
      <c r="C141" s="281" t="s">
        <v>802</v>
      </c>
      <c r="D141" s="281" t="s">
        <v>441</v>
      </c>
      <c r="E141" s="281" t="s">
        <v>462</v>
      </c>
      <c r="F141" s="283" t="s">
        <v>493</v>
      </c>
      <c r="G141" s="283" t="s">
        <v>541</v>
      </c>
      <c r="H141" s="282" t="s">
        <v>206</v>
      </c>
      <c r="I141" s="425">
        <f>VLOOKUP($B141,'2020-21 ACS feebased approved'!$A$4:$H$145,'2020-21 ACS feebased approved'!$H$1,FALSE)</f>
        <v>200.70562412220761</v>
      </c>
      <c r="J141" s="461">
        <f>I141*(1+'Model update'!$B$31)*(1-'Model update'!$J$163)+'Model update'!$J$177</f>
        <v>204.42182349985615</v>
      </c>
      <c r="K141" s="1406"/>
      <c r="L141" s="1407"/>
    </row>
    <row r="142" spans="1:12" s="71" customFormat="1" ht="39.6">
      <c r="A142" s="73"/>
      <c r="B142" s="281" t="s">
        <v>436</v>
      </c>
      <c r="C142" s="281" t="s">
        <v>803</v>
      </c>
      <c r="D142" s="281" t="s">
        <v>441</v>
      </c>
      <c r="E142" s="281" t="s">
        <v>462</v>
      </c>
      <c r="F142" s="283" t="s">
        <v>493</v>
      </c>
      <c r="G142" s="283" t="s">
        <v>542</v>
      </c>
      <c r="H142" s="282" t="s">
        <v>206</v>
      </c>
      <c r="I142" s="425">
        <f>VLOOKUP($B142,'2020-21 ACS feebased approved'!$A$4:$H$145,'2020-21 ACS feebased approved'!$H$1,FALSE)</f>
        <v>140.53907507326954</v>
      </c>
      <c r="J142" s="461">
        <f>I142*(1+'Model update'!$B$31)*(1-'Model update'!$J$163)+'Model update'!$J$177</f>
        <v>143.14125040147351</v>
      </c>
      <c r="K142" s="1406"/>
      <c r="L142" s="1407"/>
    </row>
    <row r="143" spans="1:12" s="71" customFormat="1" ht="39.6">
      <c r="A143" s="73"/>
      <c r="B143" s="281" t="s">
        <v>437</v>
      </c>
      <c r="C143" s="281" t="s">
        <v>804</v>
      </c>
      <c r="D143" s="286" t="s">
        <v>441</v>
      </c>
      <c r="E143" s="286" t="s">
        <v>462</v>
      </c>
      <c r="F143" s="283" t="s">
        <v>493</v>
      </c>
      <c r="G143" s="336" t="s">
        <v>543</v>
      </c>
      <c r="H143" s="287" t="s">
        <v>206</v>
      </c>
      <c r="I143" s="428">
        <f>VLOOKUP($B143,'2020-21 ACS feebased approved'!$A$4:$H$145,'2020-21 ACS feebased approved'!$H$1,FALSE)</f>
        <v>281.07815014653909</v>
      </c>
      <c r="J143" s="461">
        <f>I143*(1+'Model update'!$B$31)*(1-'Model update'!$J$163)+'Model update'!$J$177</f>
        <v>286.28250080294703</v>
      </c>
      <c r="K143" s="1406"/>
      <c r="L143" s="1407"/>
    </row>
    <row r="144" spans="1:12" s="71" customFormat="1" ht="26.4">
      <c r="A144" s="73"/>
      <c r="B144" s="281" t="s">
        <v>438</v>
      </c>
      <c r="C144" s="281" t="s">
        <v>805</v>
      </c>
      <c r="D144" s="281" t="s">
        <v>441</v>
      </c>
      <c r="E144" s="281" t="s">
        <v>462</v>
      </c>
      <c r="F144" s="283" t="s">
        <v>494</v>
      </c>
      <c r="G144" s="283" t="s">
        <v>197</v>
      </c>
      <c r="H144" s="282" t="s">
        <v>206</v>
      </c>
      <c r="I144" s="425">
        <f>VLOOKUP($B144,'2020-21 ACS feebased approved'!$A$4:$H$145,'2020-21 ACS feebased approved'!$H$1,FALSE)</f>
        <v>7.4227047599347395</v>
      </c>
      <c r="J144" s="461">
        <f>I144*(1+'Model update'!$B$31)*(1-'Model update'!$J$163)+'Model update'!$J$177</f>
        <v>7.5601411219200045</v>
      </c>
      <c r="K144" s="1406"/>
      <c r="L144" s="1407"/>
    </row>
    <row r="145" spans="1:16373" s="71" customFormat="1" ht="27" thickBot="1">
      <c r="A145" s="73"/>
      <c r="B145" s="284" t="s">
        <v>439</v>
      </c>
      <c r="C145" s="284" t="s">
        <v>806</v>
      </c>
      <c r="D145" s="284" t="s">
        <v>441</v>
      </c>
      <c r="E145" s="284" t="s">
        <v>462</v>
      </c>
      <c r="F145" s="466" t="s">
        <v>494</v>
      </c>
      <c r="G145" s="466" t="s">
        <v>198</v>
      </c>
      <c r="H145" s="285" t="s">
        <v>206</v>
      </c>
      <c r="I145" s="467">
        <f>VLOOKUP($B145,'2020-21 ACS feebased approved'!$A$4:$H$145,'2020-21 ACS feebased approved'!$H$1,FALSE)</f>
        <v>9.6495161879151627</v>
      </c>
      <c r="J145" s="468">
        <f>I145*(1+'Model update'!$B$31)*(1-'Model update'!$J$163)+'Model update'!$J$177</f>
        <v>9.8281834584960084</v>
      </c>
      <c r="K145" s="1406"/>
      <c r="L145" s="1407"/>
    </row>
    <row r="146" spans="1:16373" s="71" customFormat="1" ht="13.8" thickBot="1">
      <c r="A146" s="232"/>
      <c r="B146" s="232"/>
      <c r="C146" s="232"/>
      <c r="D146" s="232"/>
      <c r="E146" s="232"/>
      <c r="F146" s="232"/>
      <c r="G146" s="232"/>
      <c r="H146" s="232"/>
      <c r="I146" s="232"/>
      <c r="J146" s="232"/>
      <c r="K146" s="232"/>
      <c r="L146" s="232"/>
      <c r="M146" s="332"/>
      <c r="N146" s="332"/>
      <c r="O146" s="332"/>
      <c r="P146" s="332"/>
      <c r="Q146" s="332"/>
      <c r="R146" s="332"/>
      <c r="S146" s="332"/>
      <c r="T146" s="332"/>
      <c r="U146" s="332"/>
      <c r="V146" s="332"/>
      <c r="W146" s="332"/>
      <c r="X146" s="332"/>
      <c r="Y146" s="332"/>
      <c r="Z146" s="332"/>
      <c r="AA146" s="332"/>
      <c r="AB146" s="332"/>
      <c r="AC146" s="332"/>
      <c r="AD146" s="332"/>
      <c r="AE146" s="332"/>
      <c r="AF146" s="332"/>
      <c r="AG146" s="332"/>
      <c r="AH146" s="332"/>
      <c r="AI146" s="332"/>
      <c r="AJ146" s="332"/>
      <c r="AK146" s="332"/>
      <c r="AL146" s="332"/>
      <c r="AM146" s="332"/>
      <c r="AN146" s="332"/>
      <c r="AO146" s="332"/>
      <c r="AP146" s="332"/>
      <c r="AQ146" s="332"/>
      <c r="AR146" s="332"/>
      <c r="AS146" s="332"/>
      <c r="AT146" s="332"/>
      <c r="AU146" s="332"/>
      <c r="AV146" s="332"/>
      <c r="AW146" s="332"/>
      <c r="AX146" s="332"/>
      <c r="AY146" s="332"/>
      <c r="AZ146" s="332"/>
      <c r="BA146" s="332"/>
      <c r="BB146" s="332"/>
      <c r="BC146" s="332"/>
      <c r="BD146" s="332"/>
      <c r="BE146" s="332"/>
      <c r="BF146" s="332"/>
      <c r="BG146" s="332"/>
      <c r="BH146" s="332"/>
      <c r="BI146" s="332"/>
      <c r="BJ146" s="332"/>
      <c r="BK146" s="332"/>
      <c r="BL146" s="332"/>
      <c r="BM146" s="332"/>
      <c r="BN146" s="332"/>
      <c r="BO146" s="332"/>
      <c r="BP146" s="332"/>
      <c r="BQ146" s="332"/>
      <c r="BR146" s="332"/>
      <c r="BS146" s="332"/>
      <c r="BT146" s="332"/>
      <c r="BU146" s="332"/>
      <c r="BV146" s="332"/>
      <c r="BW146" s="332"/>
      <c r="BX146" s="332"/>
      <c r="BY146" s="332"/>
      <c r="BZ146" s="332"/>
      <c r="CA146" s="332"/>
      <c r="CB146" s="332"/>
      <c r="CC146" s="332"/>
      <c r="CD146" s="332"/>
      <c r="CE146" s="332"/>
      <c r="CF146" s="332"/>
      <c r="CG146" s="332"/>
      <c r="CH146" s="332"/>
      <c r="CI146" s="332"/>
      <c r="CJ146" s="332"/>
      <c r="CK146" s="332"/>
      <c r="CL146" s="332"/>
      <c r="CM146" s="332"/>
      <c r="CN146" s="332"/>
      <c r="CO146" s="332"/>
      <c r="CP146" s="332"/>
      <c r="CQ146" s="332"/>
      <c r="CR146" s="332"/>
      <c r="CS146" s="332"/>
      <c r="CT146" s="332"/>
      <c r="CU146" s="332"/>
      <c r="CV146" s="332"/>
      <c r="CW146" s="332"/>
      <c r="CX146" s="332"/>
      <c r="CY146" s="332"/>
      <c r="CZ146" s="332"/>
      <c r="DA146" s="332"/>
      <c r="DB146" s="332"/>
      <c r="DC146" s="332"/>
      <c r="DD146" s="332"/>
      <c r="DE146" s="332"/>
      <c r="DF146" s="332"/>
      <c r="DG146" s="332"/>
      <c r="DH146" s="332"/>
      <c r="DI146" s="332"/>
      <c r="DJ146" s="332"/>
      <c r="DK146" s="332"/>
      <c r="DL146" s="332"/>
      <c r="DM146" s="332"/>
      <c r="DN146" s="332"/>
      <c r="DO146" s="332"/>
      <c r="DP146" s="332"/>
      <c r="DQ146" s="332"/>
      <c r="DR146" s="332"/>
      <c r="DS146" s="332"/>
      <c r="DT146" s="332"/>
      <c r="DU146" s="332"/>
      <c r="DV146" s="332"/>
      <c r="DW146" s="332"/>
      <c r="DX146" s="332"/>
      <c r="DY146" s="332"/>
      <c r="DZ146" s="332"/>
      <c r="EA146" s="332"/>
      <c r="EB146" s="332"/>
      <c r="EC146" s="332"/>
      <c r="ED146" s="332"/>
      <c r="EE146" s="332"/>
      <c r="EF146" s="332"/>
      <c r="EG146" s="332"/>
      <c r="EH146" s="332"/>
      <c r="EI146" s="332"/>
      <c r="EJ146" s="332"/>
      <c r="EK146" s="332"/>
      <c r="EL146" s="332"/>
      <c r="EM146" s="332"/>
      <c r="EN146" s="332"/>
      <c r="EO146" s="332"/>
      <c r="EP146" s="332"/>
      <c r="EQ146" s="332"/>
      <c r="ER146" s="332"/>
      <c r="ES146" s="332"/>
      <c r="ET146" s="332"/>
      <c r="EU146" s="332"/>
      <c r="EV146" s="332"/>
      <c r="EW146" s="332"/>
      <c r="EX146" s="332"/>
      <c r="EY146" s="332"/>
      <c r="EZ146" s="332"/>
      <c r="FA146" s="332"/>
      <c r="FB146" s="332"/>
      <c r="FC146" s="332"/>
      <c r="FD146" s="332"/>
      <c r="FE146" s="332"/>
      <c r="FF146" s="332"/>
      <c r="FG146" s="332"/>
      <c r="FH146" s="332"/>
      <c r="FI146" s="332"/>
      <c r="FJ146" s="332"/>
      <c r="FK146" s="332"/>
      <c r="FL146" s="332"/>
      <c r="FM146" s="332"/>
      <c r="FN146" s="332"/>
      <c r="FO146" s="332"/>
      <c r="FP146" s="332"/>
      <c r="FQ146" s="332"/>
      <c r="FR146" s="332"/>
      <c r="FS146" s="332"/>
      <c r="FT146" s="332"/>
      <c r="FU146" s="332"/>
      <c r="FV146" s="332"/>
      <c r="FW146" s="332"/>
      <c r="FX146" s="332"/>
      <c r="FY146" s="332"/>
      <c r="FZ146" s="332"/>
      <c r="GA146" s="332"/>
      <c r="GB146" s="332"/>
      <c r="GC146" s="332"/>
      <c r="GD146" s="332"/>
      <c r="GE146" s="332"/>
      <c r="GF146" s="332"/>
      <c r="GG146" s="332"/>
      <c r="GH146" s="332"/>
      <c r="GI146" s="332"/>
      <c r="GJ146" s="332"/>
      <c r="GK146" s="332"/>
      <c r="GL146" s="332"/>
      <c r="GM146" s="332"/>
      <c r="GN146" s="332"/>
      <c r="GO146" s="332"/>
      <c r="GP146" s="332"/>
      <c r="GQ146" s="332"/>
      <c r="GR146" s="332"/>
      <c r="GS146" s="332"/>
      <c r="GT146" s="332"/>
      <c r="GU146" s="332"/>
      <c r="GV146" s="332"/>
      <c r="GW146" s="332"/>
      <c r="GX146" s="332"/>
      <c r="GY146" s="332"/>
      <c r="GZ146" s="332"/>
      <c r="HA146" s="332"/>
      <c r="HB146" s="332"/>
      <c r="HC146" s="332"/>
      <c r="HD146" s="332"/>
      <c r="HE146" s="332"/>
      <c r="HF146" s="332"/>
      <c r="HG146" s="332"/>
      <c r="HH146" s="332"/>
      <c r="HI146" s="332"/>
      <c r="HJ146" s="332"/>
      <c r="HK146" s="332"/>
      <c r="HL146" s="332"/>
      <c r="HM146" s="332"/>
      <c r="HN146" s="332"/>
      <c r="HO146" s="332"/>
      <c r="HP146" s="332"/>
      <c r="HQ146" s="332"/>
      <c r="HR146" s="332"/>
      <c r="HS146" s="332"/>
      <c r="HT146" s="332"/>
      <c r="HU146" s="332"/>
      <c r="HV146" s="332"/>
      <c r="HW146" s="332"/>
      <c r="HX146" s="332"/>
      <c r="HY146" s="332"/>
      <c r="HZ146" s="332"/>
      <c r="IA146" s="332"/>
      <c r="IB146" s="332"/>
      <c r="IC146" s="332"/>
      <c r="ID146" s="332"/>
      <c r="IE146" s="332"/>
      <c r="IF146" s="332"/>
      <c r="IG146" s="332"/>
      <c r="IH146" s="332"/>
      <c r="II146" s="332"/>
      <c r="IJ146" s="332"/>
      <c r="IK146" s="332"/>
      <c r="IL146" s="332"/>
      <c r="IM146" s="332"/>
      <c r="IN146" s="332"/>
      <c r="IO146" s="332"/>
      <c r="IP146" s="332"/>
      <c r="IQ146" s="332"/>
      <c r="IR146" s="332"/>
      <c r="IS146" s="332"/>
      <c r="IT146" s="332"/>
      <c r="IU146" s="332"/>
      <c r="IV146" s="332"/>
      <c r="IW146" s="332"/>
      <c r="IX146" s="332"/>
      <c r="IY146" s="332"/>
      <c r="IZ146" s="332"/>
      <c r="JA146" s="332"/>
      <c r="JB146" s="332"/>
      <c r="JC146" s="332"/>
      <c r="JD146" s="332"/>
      <c r="JE146" s="332"/>
      <c r="JF146" s="332"/>
      <c r="JG146" s="332"/>
      <c r="JH146" s="332"/>
      <c r="JI146" s="332"/>
      <c r="JJ146" s="332"/>
      <c r="JK146" s="332"/>
      <c r="JL146" s="332"/>
      <c r="JM146" s="332"/>
      <c r="JN146" s="332"/>
      <c r="JO146" s="332"/>
      <c r="JP146" s="332"/>
      <c r="JQ146" s="332"/>
      <c r="JR146" s="332"/>
      <c r="JS146" s="332"/>
      <c r="JT146" s="332"/>
      <c r="JU146" s="332"/>
      <c r="JV146" s="332"/>
      <c r="JW146" s="332"/>
      <c r="JX146" s="332"/>
      <c r="JY146" s="332"/>
      <c r="JZ146" s="332"/>
      <c r="KA146" s="332"/>
      <c r="KB146" s="332"/>
      <c r="KC146" s="332"/>
      <c r="KD146" s="332"/>
      <c r="KE146" s="332"/>
      <c r="KF146" s="332"/>
      <c r="KG146" s="332"/>
      <c r="KH146" s="332"/>
      <c r="KI146" s="332"/>
      <c r="KJ146" s="332"/>
      <c r="KK146" s="332"/>
      <c r="KL146" s="332"/>
      <c r="KM146" s="332"/>
      <c r="KN146" s="332"/>
      <c r="KO146" s="332"/>
      <c r="KP146" s="332"/>
      <c r="KQ146" s="332"/>
      <c r="KR146" s="332"/>
      <c r="KS146" s="332"/>
      <c r="KT146" s="332"/>
      <c r="KU146" s="332"/>
      <c r="KV146" s="332"/>
      <c r="KW146" s="332"/>
      <c r="KX146" s="332"/>
      <c r="KY146" s="332"/>
      <c r="KZ146" s="332"/>
      <c r="LA146" s="332"/>
      <c r="LB146" s="332"/>
      <c r="LC146" s="332"/>
      <c r="LD146" s="332"/>
      <c r="LE146" s="332"/>
      <c r="LF146" s="332"/>
      <c r="LG146" s="332"/>
      <c r="LH146" s="332"/>
      <c r="LI146" s="332"/>
      <c r="LJ146" s="332"/>
      <c r="LK146" s="332"/>
      <c r="LL146" s="332"/>
      <c r="LM146" s="332"/>
      <c r="LN146" s="332"/>
      <c r="LO146" s="332"/>
      <c r="LP146" s="332"/>
      <c r="LQ146" s="332"/>
      <c r="LR146" s="332"/>
      <c r="LS146" s="332"/>
      <c r="LT146" s="332"/>
      <c r="LU146" s="332"/>
      <c r="LV146" s="332"/>
      <c r="LW146" s="332"/>
      <c r="LX146" s="332"/>
      <c r="LY146" s="332"/>
      <c r="LZ146" s="332"/>
      <c r="MA146" s="332"/>
      <c r="MB146" s="332"/>
      <c r="MC146" s="332"/>
      <c r="MD146" s="332"/>
      <c r="ME146" s="332"/>
      <c r="MF146" s="332"/>
      <c r="MG146" s="332"/>
      <c r="MH146" s="332"/>
      <c r="MI146" s="332"/>
      <c r="MJ146" s="332"/>
      <c r="MK146" s="332"/>
      <c r="ML146" s="332"/>
      <c r="MM146" s="332"/>
      <c r="MN146" s="332"/>
      <c r="MO146" s="332"/>
      <c r="MP146" s="332"/>
      <c r="MQ146" s="332"/>
      <c r="MR146" s="332"/>
      <c r="MS146" s="332"/>
      <c r="MT146" s="332"/>
      <c r="MU146" s="332"/>
      <c r="MV146" s="332"/>
      <c r="MW146" s="332"/>
      <c r="MX146" s="332"/>
      <c r="MY146" s="332"/>
      <c r="MZ146" s="332"/>
      <c r="NA146" s="332"/>
      <c r="NB146" s="332"/>
      <c r="NC146" s="332"/>
      <c r="ND146" s="332"/>
      <c r="NE146" s="332"/>
      <c r="NF146" s="332"/>
      <c r="NG146" s="332"/>
      <c r="NH146" s="332"/>
      <c r="NI146" s="332"/>
      <c r="NJ146" s="332"/>
      <c r="NK146" s="332"/>
      <c r="NL146" s="332"/>
      <c r="NM146" s="332"/>
      <c r="NN146" s="332"/>
      <c r="NO146" s="332"/>
      <c r="NP146" s="332"/>
      <c r="NQ146" s="332"/>
      <c r="NR146" s="332"/>
      <c r="NS146" s="332"/>
      <c r="NT146" s="332"/>
      <c r="NU146" s="332"/>
      <c r="NV146" s="332"/>
      <c r="NW146" s="332"/>
      <c r="NX146" s="332"/>
      <c r="NY146" s="332"/>
      <c r="NZ146" s="332"/>
      <c r="OA146" s="332"/>
      <c r="OB146" s="332"/>
      <c r="OC146" s="332"/>
      <c r="OD146" s="332"/>
      <c r="OE146" s="332"/>
      <c r="OF146" s="332"/>
      <c r="OG146" s="332"/>
      <c r="OH146" s="332"/>
      <c r="OI146" s="332"/>
      <c r="OJ146" s="332"/>
      <c r="OK146" s="332"/>
      <c r="OL146" s="332"/>
      <c r="OM146" s="332"/>
      <c r="ON146" s="332"/>
      <c r="OO146" s="332"/>
      <c r="OP146" s="332"/>
      <c r="OQ146" s="332"/>
      <c r="OR146" s="332"/>
      <c r="OS146" s="332"/>
      <c r="OT146" s="332"/>
      <c r="OU146" s="332"/>
      <c r="OV146" s="332"/>
      <c r="OW146" s="332"/>
      <c r="OX146" s="332"/>
      <c r="OY146" s="332"/>
      <c r="OZ146" s="332"/>
      <c r="PA146" s="332"/>
      <c r="PB146" s="332"/>
      <c r="PC146" s="332"/>
      <c r="PD146" s="332"/>
      <c r="PE146" s="332"/>
      <c r="PF146" s="332"/>
      <c r="PG146" s="332"/>
      <c r="PH146" s="332"/>
      <c r="PI146" s="332"/>
      <c r="PJ146" s="332"/>
      <c r="PK146" s="332"/>
      <c r="PL146" s="332"/>
      <c r="PM146" s="332"/>
      <c r="PN146" s="332"/>
      <c r="PO146" s="332"/>
      <c r="PP146" s="332"/>
      <c r="PQ146" s="332"/>
      <c r="PR146" s="332"/>
      <c r="PS146" s="332"/>
      <c r="PT146" s="332"/>
      <c r="PU146" s="332"/>
      <c r="PV146" s="332"/>
      <c r="PW146" s="332"/>
      <c r="PX146" s="332"/>
      <c r="PY146" s="332"/>
      <c r="PZ146" s="332"/>
      <c r="QA146" s="332"/>
      <c r="QB146" s="332"/>
      <c r="QC146" s="332"/>
      <c r="QD146" s="332"/>
      <c r="QE146" s="332"/>
      <c r="QF146" s="332"/>
      <c r="QG146" s="332"/>
      <c r="QH146" s="332"/>
      <c r="QI146" s="332"/>
      <c r="QJ146" s="332"/>
      <c r="QK146" s="332"/>
      <c r="QL146" s="332"/>
      <c r="QM146" s="332"/>
      <c r="QN146" s="332"/>
      <c r="QO146" s="332"/>
      <c r="QP146" s="332"/>
      <c r="QQ146" s="332"/>
      <c r="QR146" s="332"/>
      <c r="QS146" s="332"/>
      <c r="QT146" s="332"/>
      <c r="QU146" s="332"/>
      <c r="QV146" s="332"/>
      <c r="QW146" s="332"/>
      <c r="QX146" s="332"/>
      <c r="QY146" s="332"/>
      <c r="QZ146" s="332"/>
      <c r="RA146" s="332"/>
      <c r="RB146" s="332"/>
      <c r="RC146" s="332"/>
      <c r="RD146" s="332"/>
      <c r="RE146" s="332"/>
      <c r="RF146" s="332"/>
      <c r="RG146" s="332"/>
      <c r="RH146" s="332"/>
      <c r="RI146" s="332"/>
      <c r="RJ146" s="332"/>
      <c r="RK146" s="332"/>
      <c r="RL146" s="332"/>
      <c r="RM146" s="332"/>
      <c r="RN146" s="332"/>
      <c r="RO146" s="332"/>
      <c r="RP146" s="332"/>
      <c r="RQ146" s="332"/>
      <c r="RR146" s="332"/>
      <c r="RS146" s="332"/>
      <c r="RT146" s="332"/>
      <c r="RU146" s="332"/>
      <c r="RV146" s="332"/>
      <c r="RW146" s="332"/>
      <c r="RX146" s="332"/>
      <c r="RY146" s="332"/>
      <c r="RZ146" s="332"/>
      <c r="SA146" s="332"/>
      <c r="SB146" s="332"/>
      <c r="SC146" s="332"/>
      <c r="SD146" s="332"/>
      <c r="SE146" s="332"/>
      <c r="SF146" s="332"/>
      <c r="SG146" s="332"/>
      <c r="SH146" s="332"/>
      <c r="SI146" s="332"/>
      <c r="SJ146" s="332"/>
      <c r="SK146" s="332"/>
      <c r="SL146" s="332"/>
      <c r="SM146" s="332"/>
      <c r="SN146" s="332"/>
      <c r="SO146" s="332"/>
      <c r="SP146" s="332"/>
      <c r="SQ146" s="332"/>
      <c r="SR146" s="332"/>
      <c r="SS146" s="332"/>
      <c r="ST146" s="332"/>
      <c r="SU146" s="332"/>
      <c r="SV146" s="332"/>
      <c r="SW146" s="332"/>
      <c r="SX146" s="332"/>
      <c r="SY146" s="332"/>
      <c r="SZ146" s="332"/>
      <c r="TA146" s="332"/>
      <c r="TB146" s="332"/>
      <c r="TC146" s="332"/>
      <c r="TD146" s="332"/>
      <c r="TE146" s="332"/>
      <c r="TF146" s="332"/>
      <c r="TG146" s="332"/>
      <c r="TH146" s="332"/>
      <c r="TI146" s="332"/>
      <c r="TJ146" s="332"/>
      <c r="TK146" s="332"/>
      <c r="TL146" s="332"/>
      <c r="TM146" s="332"/>
      <c r="TN146" s="332"/>
      <c r="TO146" s="332"/>
      <c r="TP146" s="332"/>
      <c r="TQ146" s="332"/>
      <c r="TR146" s="332"/>
      <c r="TS146" s="332"/>
      <c r="TT146" s="332"/>
      <c r="TU146" s="332"/>
      <c r="TV146" s="332"/>
      <c r="TW146" s="332"/>
      <c r="TX146" s="332"/>
      <c r="TY146" s="332"/>
      <c r="TZ146" s="332"/>
      <c r="UA146" s="332"/>
      <c r="UB146" s="332"/>
      <c r="UC146" s="332"/>
      <c r="UD146" s="332"/>
      <c r="UE146" s="332"/>
      <c r="UF146" s="332"/>
      <c r="UG146" s="332"/>
      <c r="UH146" s="332"/>
      <c r="UI146" s="332"/>
      <c r="UJ146" s="332"/>
      <c r="UK146" s="332"/>
      <c r="UL146" s="332"/>
      <c r="UM146" s="332"/>
      <c r="UN146" s="332"/>
      <c r="UO146" s="332"/>
      <c r="UP146" s="332"/>
      <c r="UQ146" s="332"/>
      <c r="UR146" s="332"/>
      <c r="US146" s="332"/>
      <c r="UT146" s="332"/>
      <c r="UU146" s="332"/>
      <c r="UV146" s="332"/>
      <c r="UW146" s="332"/>
      <c r="UX146" s="332"/>
      <c r="UY146" s="332"/>
      <c r="UZ146" s="332"/>
      <c r="VA146" s="332"/>
      <c r="VB146" s="332"/>
      <c r="VC146" s="332"/>
      <c r="VD146" s="332"/>
      <c r="VE146" s="332"/>
      <c r="VF146" s="332"/>
      <c r="VG146" s="332"/>
      <c r="VH146" s="332"/>
      <c r="VI146" s="332"/>
      <c r="VJ146" s="332"/>
      <c r="VK146" s="332"/>
      <c r="VL146" s="332"/>
      <c r="VM146" s="332"/>
      <c r="VN146" s="332"/>
      <c r="VO146" s="332"/>
      <c r="VP146" s="332"/>
      <c r="VQ146" s="332"/>
      <c r="VR146" s="332"/>
      <c r="VS146" s="332"/>
      <c r="VT146" s="332"/>
      <c r="VU146" s="332"/>
      <c r="VV146" s="332"/>
      <c r="VW146" s="332"/>
      <c r="VX146" s="332"/>
      <c r="VY146" s="332"/>
      <c r="VZ146" s="332"/>
      <c r="WA146" s="332"/>
      <c r="WB146" s="332"/>
      <c r="WC146" s="332"/>
      <c r="WD146" s="332"/>
      <c r="WE146" s="332"/>
      <c r="WF146" s="332"/>
      <c r="WG146" s="332"/>
      <c r="WH146" s="332"/>
      <c r="WI146" s="332"/>
      <c r="WJ146" s="332"/>
      <c r="WK146" s="332"/>
      <c r="WL146" s="332"/>
      <c r="WM146" s="332"/>
      <c r="WN146" s="332"/>
      <c r="WO146" s="332"/>
      <c r="WP146" s="332"/>
      <c r="WQ146" s="332"/>
      <c r="WR146" s="332"/>
      <c r="WS146" s="332"/>
      <c r="WT146" s="332"/>
      <c r="WU146" s="332"/>
      <c r="WV146" s="332"/>
      <c r="WW146" s="332"/>
      <c r="WX146" s="332"/>
      <c r="WY146" s="332"/>
      <c r="WZ146" s="332"/>
      <c r="XA146" s="332"/>
      <c r="XB146" s="332"/>
      <c r="XC146" s="332"/>
      <c r="XD146" s="332"/>
      <c r="XE146" s="332"/>
      <c r="XF146" s="332"/>
      <c r="XG146" s="332"/>
      <c r="XH146" s="332"/>
      <c r="XI146" s="332"/>
      <c r="XJ146" s="332"/>
      <c r="XK146" s="332"/>
      <c r="XL146" s="332"/>
      <c r="XM146" s="332"/>
      <c r="XN146" s="332"/>
      <c r="XO146" s="332"/>
      <c r="XP146" s="332"/>
      <c r="XQ146" s="332"/>
      <c r="XR146" s="332"/>
      <c r="XS146" s="332"/>
      <c r="XT146" s="332"/>
      <c r="XU146" s="332"/>
      <c r="XV146" s="332"/>
      <c r="XW146" s="332"/>
      <c r="XX146" s="332"/>
      <c r="XY146" s="332"/>
      <c r="XZ146" s="332"/>
      <c r="YA146" s="332"/>
      <c r="YB146" s="332"/>
      <c r="YC146" s="332"/>
      <c r="YD146" s="332"/>
      <c r="YE146" s="332"/>
      <c r="YF146" s="332"/>
      <c r="YG146" s="332"/>
      <c r="YH146" s="332"/>
      <c r="YI146" s="332"/>
      <c r="YJ146" s="332"/>
      <c r="YK146" s="332"/>
      <c r="YL146" s="332"/>
      <c r="YM146" s="332"/>
      <c r="YN146" s="332"/>
      <c r="YO146" s="332"/>
      <c r="YP146" s="332"/>
      <c r="YQ146" s="332"/>
      <c r="YR146" s="332"/>
      <c r="YS146" s="332"/>
      <c r="YT146" s="332"/>
      <c r="YU146" s="332"/>
      <c r="YV146" s="332"/>
      <c r="YW146" s="332"/>
      <c r="YX146" s="332"/>
      <c r="YY146" s="332"/>
      <c r="YZ146" s="332"/>
      <c r="ZA146" s="332"/>
      <c r="ZB146" s="332"/>
      <c r="ZC146" s="332"/>
      <c r="ZD146" s="332"/>
      <c r="ZE146" s="332"/>
      <c r="ZF146" s="332"/>
      <c r="ZG146" s="332"/>
      <c r="ZH146" s="332"/>
      <c r="ZI146" s="332"/>
      <c r="ZJ146" s="332"/>
      <c r="ZK146" s="332"/>
      <c r="ZL146" s="332"/>
      <c r="ZM146" s="332"/>
      <c r="ZN146" s="332"/>
      <c r="ZO146" s="332"/>
      <c r="ZP146" s="332"/>
      <c r="ZQ146" s="332"/>
      <c r="ZR146" s="332"/>
      <c r="ZS146" s="332"/>
      <c r="ZT146" s="332"/>
      <c r="ZU146" s="332"/>
      <c r="ZV146" s="332"/>
      <c r="ZW146" s="332"/>
      <c r="ZX146" s="332"/>
      <c r="ZY146" s="332"/>
      <c r="ZZ146" s="332"/>
      <c r="AAA146" s="332"/>
      <c r="AAB146" s="332"/>
      <c r="AAC146" s="332"/>
      <c r="AAD146" s="332"/>
      <c r="AAE146" s="332"/>
      <c r="AAF146" s="332"/>
      <c r="AAG146" s="332"/>
      <c r="AAH146" s="332"/>
      <c r="AAI146" s="332"/>
      <c r="AAJ146" s="332"/>
      <c r="AAK146" s="332"/>
      <c r="AAL146" s="332"/>
      <c r="AAM146" s="332"/>
      <c r="AAN146" s="332"/>
      <c r="AAO146" s="332"/>
      <c r="AAP146" s="332"/>
      <c r="AAQ146" s="332"/>
      <c r="AAR146" s="332"/>
      <c r="AAS146" s="332"/>
      <c r="AAT146" s="332"/>
      <c r="AAU146" s="332"/>
      <c r="AAV146" s="332"/>
      <c r="AAW146" s="332"/>
      <c r="AAX146" s="332"/>
      <c r="AAY146" s="332"/>
      <c r="AAZ146" s="332"/>
      <c r="ABA146" s="332"/>
      <c r="ABB146" s="332"/>
      <c r="ABC146" s="332"/>
      <c r="ABD146" s="332"/>
      <c r="ABE146" s="332"/>
      <c r="ABF146" s="332"/>
      <c r="ABG146" s="332"/>
      <c r="ABH146" s="332"/>
      <c r="ABI146" s="332"/>
      <c r="ABJ146" s="332"/>
      <c r="ABK146" s="332"/>
      <c r="ABL146" s="332"/>
      <c r="ABM146" s="332"/>
      <c r="ABN146" s="332"/>
      <c r="ABO146" s="332"/>
      <c r="ABP146" s="332"/>
      <c r="ABQ146" s="332"/>
      <c r="ABR146" s="332"/>
      <c r="ABS146" s="332"/>
      <c r="ABT146" s="332"/>
      <c r="ABU146" s="332"/>
      <c r="ABV146" s="332"/>
      <c r="ABW146" s="332"/>
      <c r="ABX146" s="332"/>
      <c r="ABY146" s="332"/>
      <c r="ABZ146" s="332"/>
      <c r="ACA146" s="332"/>
      <c r="ACB146" s="332"/>
      <c r="ACC146" s="332"/>
      <c r="ACD146" s="332"/>
      <c r="ACE146" s="332"/>
      <c r="ACF146" s="332"/>
      <c r="ACG146" s="332"/>
      <c r="ACH146" s="332"/>
      <c r="ACI146" s="332"/>
      <c r="ACJ146" s="332"/>
      <c r="ACK146" s="332"/>
      <c r="ACL146" s="332"/>
      <c r="ACM146" s="332"/>
      <c r="ACN146" s="332"/>
      <c r="ACO146" s="332"/>
      <c r="ACP146" s="332"/>
      <c r="ACQ146" s="332"/>
      <c r="ACR146" s="332"/>
      <c r="ACS146" s="332"/>
      <c r="ACT146" s="332"/>
      <c r="ACU146" s="332"/>
      <c r="ACV146" s="332"/>
      <c r="ACW146" s="332"/>
      <c r="ACX146" s="332"/>
      <c r="ACY146" s="332"/>
      <c r="ACZ146" s="332"/>
      <c r="ADA146" s="332"/>
      <c r="ADB146" s="332"/>
      <c r="ADC146" s="332"/>
      <c r="ADD146" s="332"/>
      <c r="ADE146" s="332"/>
      <c r="ADF146" s="332"/>
      <c r="ADG146" s="332"/>
      <c r="ADH146" s="332"/>
      <c r="ADI146" s="332"/>
      <c r="ADJ146" s="332"/>
      <c r="ADK146" s="332"/>
      <c r="ADL146" s="332"/>
      <c r="ADM146" s="332"/>
      <c r="ADN146" s="332"/>
      <c r="ADO146" s="332"/>
      <c r="ADP146" s="332"/>
      <c r="ADQ146" s="332"/>
      <c r="ADR146" s="332"/>
      <c r="ADS146" s="332"/>
      <c r="ADT146" s="332"/>
      <c r="ADU146" s="332"/>
      <c r="ADV146" s="332"/>
      <c r="ADW146" s="332"/>
      <c r="ADX146" s="332"/>
      <c r="ADY146" s="332"/>
      <c r="ADZ146" s="332"/>
      <c r="AEA146" s="332"/>
      <c r="AEB146" s="332"/>
      <c r="AEC146" s="332"/>
      <c r="AED146" s="332"/>
      <c r="AEE146" s="332"/>
      <c r="AEF146" s="332"/>
      <c r="AEG146" s="332"/>
      <c r="AEH146" s="332"/>
      <c r="AEI146" s="332"/>
      <c r="AEJ146" s="332"/>
      <c r="AEK146" s="332"/>
      <c r="AEL146" s="332"/>
      <c r="AEM146" s="332"/>
      <c r="AEN146" s="332"/>
      <c r="AEO146" s="332"/>
      <c r="AEP146" s="332"/>
      <c r="AEQ146" s="332"/>
      <c r="AER146" s="332"/>
      <c r="AES146" s="332"/>
      <c r="AET146" s="332"/>
      <c r="AEU146" s="332"/>
      <c r="AEV146" s="332"/>
      <c r="AEW146" s="332"/>
      <c r="AEX146" s="332"/>
      <c r="AEY146" s="332"/>
      <c r="AEZ146" s="332"/>
      <c r="AFA146" s="332"/>
      <c r="AFB146" s="332"/>
      <c r="AFC146" s="332"/>
      <c r="AFD146" s="332"/>
      <c r="AFE146" s="332"/>
      <c r="AFF146" s="332"/>
      <c r="AFG146" s="332"/>
      <c r="AFH146" s="332"/>
      <c r="AFI146" s="332"/>
      <c r="AFJ146" s="332"/>
      <c r="AFK146" s="332"/>
      <c r="AFL146" s="332"/>
      <c r="AFM146" s="332"/>
      <c r="AFN146" s="332"/>
      <c r="AFO146" s="332"/>
      <c r="AFP146" s="332"/>
      <c r="AFQ146" s="332"/>
      <c r="AFR146" s="332"/>
      <c r="AFS146" s="332"/>
      <c r="AFT146" s="332"/>
      <c r="AFU146" s="332"/>
      <c r="AFV146" s="332"/>
      <c r="AFW146" s="332"/>
      <c r="AFX146" s="332"/>
      <c r="AFY146" s="332"/>
      <c r="AFZ146" s="332"/>
      <c r="AGA146" s="332"/>
      <c r="AGB146" s="332"/>
      <c r="AGC146" s="332"/>
      <c r="AGD146" s="332"/>
      <c r="AGE146" s="332"/>
      <c r="AGF146" s="332"/>
      <c r="AGG146" s="332"/>
      <c r="AGH146" s="332"/>
      <c r="AGI146" s="332"/>
      <c r="AGJ146" s="332"/>
      <c r="AGK146" s="332"/>
      <c r="AGL146" s="332"/>
      <c r="AGM146" s="332"/>
      <c r="AGN146" s="332"/>
      <c r="AGO146" s="332"/>
      <c r="AGP146" s="332"/>
      <c r="AGQ146" s="332"/>
      <c r="AGR146" s="332"/>
      <c r="AGS146" s="332"/>
      <c r="AGT146" s="332"/>
      <c r="AGU146" s="332"/>
      <c r="AGV146" s="332"/>
      <c r="AGW146" s="332"/>
      <c r="AGX146" s="332"/>
      <c r="AGY146" s="332"/>
      <c r="AGZ146" s="332"/>
      <c r="AHA146" s="332"/>
      <c r="AHB146" s="332"/>
      <c r="AHC146" s="332"/>
      <c r="AHD146" s="332"/>
      <c r="AHE146" s="332"/>
      <c r="AHF146" s="332"/>
      <c r="AHG146" s="332"/>
      <c r="AHH146" s="332"/>
      <c r="AHI146" s="332"/>
      <c r="AHJ146" s="332"/>
      <c r="AHK146" s="332"/>
      <c r="AHL146" s="332"/>
      <c r="AHM146" s="332"/>
      <c r="AHN146" s="332"/>
      <c r="AHO146" s="332"/>
      <c r="AHP146" s="332"/>
      <c r="AHQ146" s="332"/>
      <c r="AHR146" s="332"/>
      <c r="AHS146" s="332"/>
      <c r="AHT146" s="332"/>
      <c r="AHU146" s="332"/>
      <c r="AHV146" s="332"/>
      <c r="AHW146" s="332"/>
      <c r="AHX146" s="332"/>
      <c r="AHY146" s="332"/>
      <c r="AHZ146" s="332"/>
      <c r="AIA146" s="332"/>
      <c r="AIB146" s="332"/>
      <c r="AIC146" s="332"/>
      <c r="AID146" s="332"/>
      <c r="AIE146" s="332"/>
      <c r="AIF146" s="332"/>
      <c r="AIG146" s="332"/>
      <c r="AIH146" s="332"/>
      <c r="AII146" s="332"/>
      <c r="AIJ146" s="332"/>
      <c r="AIK146" s="332"/>
      <c r="AIL146" s="332"/>
      <c r="AIM146" s="332"/>
      <c r="AIN146" s="332"/>
      <c r="AIO146" s="332"/>
      <c r="AIP146" s="332"/>
      <c r="AIQ146" s="332"/>
      <c r="AIR146" s="332"/>
      <c r="AIS146" s="332"/>
      <c r="AIT146" s="332"/>
      <c r="AIU146" s="332"/>
      <c r="AIV146" s="332"/>
      <c r="AIW146" s="332"/>
      <c r="AIX146" s="332"/>
      <c r="AIY146" s="332"/>
      <c r="AIZ146" s="332"/>
      <c r="AJA146" s="332"/>
      <c r="AJB146" s="332"/>
      <c r="AJC146" s="332"/>
      <c r="AJD146" s="332"/>
      <c r="AJE146" s="332"/>
      <c r="AJF146" s="332"/>
      <c r="AJG146" s="332"/>
      <c r="AJH146" s="332"/>
      <c r="AJI146" s="332"/>
      <c r="AJJ146" s="332"/>
      <c r="AJK146" s="332"/>
      <c r="AJL146" s="332"/>
      <c r="AJM146" s="332"/>
      <c r="AJN146" s="332"/>
      <c r="AJO146" s="332"/>
      <c r="AJP146" s="332"/>
      <c r="AJQ146" s="332"/>
      <c r="AJR146" s="332"/>
      <c r="AJS146" s="332"/>
      <c r="AJT146" s="332"/>
      <c r="AJU146" s="332"/>
      <c r="AJV146" s="332"/>
      <c r="AJW146" s="332"/>
      <c r="AJX146" s="332"/>
      <c r="AJY146" s="332"/>
      <c r="AJZ146" s="332"/>
      <c r="AKA146" s="332"/>
      <c r="AKB146" s="332"/>
      <c r="AKC146" s="332"/>
      <c r="AKD146" s="332"/>
      <c r="AKE146" s="332"/>
      <c r="AKF146" s="332"/>
      <c r="AKG146" s="332"/>
      <c r="AKH146" s="332"/>
      <c r="AKI146" s="332"/>
      <c r="AKJ146" s="332"/>
      <c r="AKK146" s="332"/>
      <c r="AKL146" s="332"/>
      <c r="AKM146" s="332"/>
      <c r="AKN146" s="332"/>
      <c r="AKO146" s="332"/>
      <c r="AKP146" s="332"/>
      <c r="AKQ146" s="332"/>
      <c r="AKR146" s="332"/>
      <c r="AKS146" s="332"/>
      <c r="AKT146" s="332"/>
      <c r="AKU146" s="332"/>
      <c r="AKV146" s="332"/>
      <c r="AKW146" s="332"/>
      <c r="AKX146" s="332"/>
      <c r="AKY146" s="332"/>
      <c r="AKZ146" s="332"/>
      <c r="ALA146" s="332"/>
      <c r="ALB146" s="332"/>
      <c r="ALC146" s="332"/>
      <c r="ALD146" s="332"/>
      <c r="ALE146" s="332"/>
      <c r="ALF146" s="332"/>
      <c r="ALG146" s="332"/>
      <c r="ALH146" s="332"/>
      <c r="ALI146" s="332"/>
      <c r="ALJ146" s="332"/>
      <c r="ALK146" s="332"/>
      <c r="ALL146" s="332"/>
      <c r="ALM146" s="332"/>
      <c r="ALN146" s="332"/>
      <c r="ALO146" s="332"/>
      <c r="ALP146" s="332"/>
      <c r="ALQ146" s="332"/>
      <c r="ALR146" s="332"/>
      <c r="ALS146" s="332"/>
      <c r="ALT146" s="332"/>
      <c r="ALU146" s="332"/>
      <c r="ALV146" s="332"/>
      <c r="ALW146" s="332"/>
      <c r="ALX146" s="332"/>
      <c r="ALY146" s="332"/>
      <c r="ALZ146" s="332"/>
      <c r="AMA146" s="332"/>
      <c r="AMB146" s="332"/>
      <c r="AMC146" s="332"/>
      <c r="AMD146" s="332"/>
      <c r="AME146" s="332"/>
      <c r="AMF146" s="332"/>
      <c r="AMG146" s="332"/>
      <c r="AMH146" s="332"/>
      <c r="AMI146" s="332"/>
      <c r="AMJ146" s="332"/>
      <c r="AMK146" s="332"/>
      <c r="AML146" s="332"/>
      <c r="AMM146" s="332"/>
      <c r="AMN146" s="332"/>
      <c r="AMO146" s="332"/>
      <c r="AMP146" s="332"/>
      <c r="AMQ146" s="332"/>
      <c r="AMR146" s="332"/>
      <c r="AMS146" s="332"/>
      <c r="AMT146" s="332"/>
      <c r="AMU146" s="332"/>
      <c r="AMV146" s="332"/>
      <c r="AMW146" s="332"/>
      <c r="AMX146" s="332"/>
      <c r="AMY146" s="332"/>
      <c r="AMZ146" s="332"/>
      <c r="ANA146" s="332"/>
      <c r="ANB146" s="332"/>
      <c r="ANC146" s="332"/>
      <c r="AND146" s="332"/>
      <c r="ANE146" s="332"/>
      <c r="ANF146" s="332"/>
      <c r="ANG146" s="332"/>
      <c r="ANH146" s="332"/>
      <c r="ANI146" s="332"/>
      <c r="ANJ146" s="332"/>
      <c r="ANK146" s="332"/>
      <c r="ANL146" s="332"/>
      <c r="ANM146" s="332"/>
      <c r="ANN146" s="332"/>
      <c r="ANO146" s="332"/>
      <c r="ANP146" s="332"/>
      <c r="ANQ146" s="332"/>
      <c r="ANR146" s="332"/>
      <c r="ANS146" s="332"/>
      <c r="ANT146" s="332"/>
      <c r="ANU146" s="332"/>
      <c r="ANV146" s="332"/>
      <c r="ANW146" s="332"/>
      <c r="ANX146" s="332"/>
      <c r="ANY146" s="332"/>
      <c r="ANZ146" s="332"/>
      <c r="AOA146" s="332"/>
      <c r="AOB146" s="332"/>
      <c r="AOC146" s="332"/>
      <c r="AOD146" s="332"/>
      <c r="AOE146" s="332"/>
      <c r="AOF146" s="332"/>
      <c r="AOG146" s="332"/>
      <c r="AOH146" s="332"/>
      <c r="AOI146" s="332"/>
      <c r="AOJ146" s="332"/>
      <c r="AOK146" s="332"/>
      <c r="AOL146" s="332"/>
      <c r="AOM146" s="332"/>
      <c r="AON146" s="332"/>
      <c r="AOO146" s="332"/>
      <c r="AOP146" s="332"/>
      <c r="AOQ146" s="332"/>
      <c r="AOR146" s="332"/>
      <c r="AOS146" s="332"/>
      <c r="AOT146" s="332"/>
      <c r="AOU146" s="332"/>
      <c r="AOV146" s="332"/>
      <c r="AOW146" s="332"/>
      <c r="AOX146" s="332"/>
      <c r="AOY146" s="332"/>
      <c r="AOZ146" s="332"/>
      <c r="APA146" s="332"/>
      <c r="APB146" s="332"/>
      <c r="APC146" s="332"/>
      <c r="APD146" s="332"/>
      <c r="APE146" s="332"/>
      <c r="APF146" s="332"/>
      <c r="APG146" s="332"/>
      <c r="APH146" s="332"/>
      <c r="API146" s="332"/>
      <c r="APJ146" s="332"/>
      <c r="APK146" s="332"/>
      <c r="APL146" s="332"/>
      <c r="APM146" s="332"/>
      <c r="APN146" s="332"/>
      <c r="APO146" s="332"/>
      <c r="APP146" s="332"/>
      <c r="APQ146" s="332"/>
      <c r="APR146" s="332"/>
      <c r="APS146" s="332"/>
      <c r="APT146" s="332"/>
      <c r="APU146" s="332"/>
      <c r="APV146" s="332"/>
      <c r="APW146" s="332"/>
      <c r="APX146" s="332"/>
      <c r="APY146" s="332"/>
      <c r="APZ146" s="332"/>
      <c r="AQA146" s="332"/>
      <c r="AQB146" s="332"/>
      <c r="AQC146" s="332"/>
      <c r="AQD146" s="332"/>
      <c r="AQE146" s="332"/>
      <c r="AQF146" s="332"/>
      <c r="AQG146" s="332"/>
      <c r="AQH146" s="332"/>
      <c r="AQI146" s="332"/>
      <c r="AQJ146" s="332"/>
      <c r="AQK146" s="332"/>
      <c r="AQL146" s="332"/>
      <c r="AQM146" s="332"/>
      <c r="AQN146" s="332"/>
      <c r="AQO146" s="332"/>
      <c r="AQP146" s="332"/>
      <c r="AQQ146" s="332"/>
      <c r="AQR146" s="332"/>
      <c r="AQS146" s="332"/>
      <c r="AQT146" s="332"/>
      <c r="AQU146" s="332"/>
      <c r="AQV146" s="332"/>
      <c r="AQW146" s="332"/>
      <c r="AQX146" s="332"/>
      <c r="AQY146" s="332"/>
      <c r="AQZ146" s="332"/>
      <c r="ARA146" s="332"/>
      <c r="ARB146" s="332"/>
      <c r="ARC146" s="332"/>
      <c r="ARD146" s="332"/>
      <c r="ARE146" s="332"/>
      <c r="ARF146" s="332"/>
      <c r="ARG146" s="332"/>
      <c r="ARH146" s="332"/>
      <c r="ARI146" s="332"/>
      <c r="ARJ146" s="332"/>
      <c r="ARK146" s="332"/>
      <c r="ARL146" s="332"/>
      <c r="ARM146" s="332"/>
      <c r="ARN146" s="332"/>
      <c r="ARO146" s="332"/>
      <c r="ARP146" s="332"/>
      <c r="ARQ146" s="332"/>
      <c r="ARR146" s="332"/>
      <c r="ARS146" s="332"/>
      <c r="ART146" s="332"/>
      <c r="ARU146" s="332"/>
      <c r="ARV146" s="332"/>
      <c r="ARW146" s="332"/>
      <c r="ARX146" s="332"/>
      <c r="ARY146" s="332"/>
      <c r="ARZ146" s="332"/>
      <c r="ASA146" s="332"/>
      <c r="ASB146" s="332"/>
      <c r="ASC146" s="332"/>
      <c r="ASD146" s="332"/>
      <c r="ASE146" s="332"/>
      <c r="ASF146" s="332"/>
      <c r="ASG146" s="332"/>
      <c r="ASH146" s="332"/>
      <c r="ASI146" s="332"/>
      <c r="ASJ146" s="332"/>
      <c r="ASK146" s="332"/>
      <c r="ASL146" s="332"/>
      <c r="ASM146" s="332"/>
      <c r="ASN146" s="332"/>
      <c r="ASO146" s="332"/>
      <c r="ASP146" s="332"/>
      <c r="ASQ146" s="332"/>
      <c r="ASR146" s="332"/>
      <c r="ASS146" s="332"/>
      <c r="AST146" s="332"/>
      <c r="ASU146" s="332"/>
      <c r="ASV146" s="332"/>
      <c r="ASW146" s="332"/>
      <c r="ASX146" s="332"/>
      <c r="ASY146" s="332"/>
      <c r="ASZ146" s="332"/>
      <c r="ATA146" s="332"/>
      <c r="ATB146" s="332"/>
      <c r="ATC146" s="332"/>
      <c r="ATD146" s="332"/>
      <c r="ATE146" s="332"/>
      <c r="ATF146" s="332"/>
      <c r="ATG146" s="332"/>
      <c r="ATH146" s="332"/>
      <c r="ATI146" s="332"/>
      <c r="ATJ146" s="332"/>
      <c r="ATK146" s="332"/>
      <c r="ATL146" s="332"/>
      <c r="ATM146" s="332"/>
      <c r="ATN146" s="332"/>
      <c r="ATO146" s="332"/>
      <c r="ATP146" s="332"/>
      <c r="ATQ146" s="332"/>
      <c r="ATR146" s="332"/>
      <c r="ATS146" s="332"/>
      <c r="ATT146" s="332"/>
      <c r="ATU146" s="332"/>
      <c r="ATV146" s="332"/>
      <c r="ATW146" s="332"/>
      <c r="ATX146" s="332"/>
      <c r="ATY146" s="332"/>
      <c r="ATZ146" s="332"/>
      <c r="AUA146" s="332"/>
      <c r="AUB146" s="332"/>
      <c r="AUC146" s="332"/>
      <c r="AUD146" s="332"/>
      <c r="AUE146" s="332"/>
      <c r="AUF146" s="332"/>
      <c r="AUG146" s="332"/>
      <c r="AUH146" s="332"/>
      <c r="AUI146" s="332"/>
      <c r="AUJ146" s="332"/>
      <c r="AUK146" s="332"/>
      <c r="AUL146" s="332"/>
      <c r="AUM146" s="332"/>
      <c r="AUN146" s="332"/>
      <c r="AUO146" s="332"/>
      <c r="AUP146" s="332"/>
      <c r="AUQ146" s="332"/>
      <c r="AUR146" s="332"/>
      <c r="AUS146" s="332"/>
      <c r="AUT146" s="332"/>
      <c r="AUU146" s="332"/>
      <c r="AUV146" s="332"/>
      <c r="AUW146" s="332"/>
      <c r="AUX146" s="332"/>
      <c r="AUY146" s="332"/>
      <c r="AUZ146" s="332"/>
      <c r="AVA146" s="332"/>
      <c r="AVB146" s="332"/>
      <c r="AVC146" s="332"/>
      <c r="AVD146" s="332"/>
      <c r="AVE146" s="332"/>
      <c r="AVF146" s="332"/>
      <c r="AVG146" s="332"/>
      <c r="AVH146" s="332"/>
      <c r="AVI146" s="332"/>
      <c r="AVJ146" s="332"/>
      <c r="AVK146" s="332"/>
      <c r="AVL146" s="332"/>
      <c r="AVM146" s="332"/>
      <c r="AVN146" s="332"/>
      <c r="AVO146" s="332"/>
      <c r="AVP146" s="332"/>
      <c r="AVQ146" s="332"/>
      <c r="AVR146" s="332"/>
      <c r="AVS146" s="332"/>
      <c r="AVT146" s="332"/>
      <c r="AVU146" s="332"/>
      <c r="AVV146" s="332"/>
      <c r="AVW146" s="332"/>
      <c r="AVX146" s="332"/>
      <c r="AVY146" s="332"/>
      <c r="AVZ146" s="332"/>
      <c r="AWA146" s="332"/>
      <c r="AWB146" s="332"/>
      <c r="AWC146" s="332"/>
      <c r="AWD146" s="332"/>
      <c r="AWE146" s="332"/>
      <c r="AWF146" s="332"/>
      <c r="AWG146" s="332"/>
      <c r="AWH146" s="332"/>
      <c r="AWI146" s="332"/>
      <c r="AWJ146" s="332"/>
      <c r="AWK146" s="332"/>
      <c r="AWL146" s="332"/>
      <c r="AWM146" s="332"/>
      <c r="AWN146" s="332"/>
      <c r="AWO146" s="332"/>
      <c r="AWP146" s="332"/>
      <c r="AWQ146" s="332"/>
      <c r="AWR146" s="332"/>
      <c r="AWS146" s="332"/>
      <c r="AWT146" s="332"/>
      <c r="AWU146" s="332"/>
      <c r="AWV146" s="332"/>
      <c r="AWW146" s="332"/>
      <c r="AWX146" s="332"/>
      <c r="AWY146" s="332"/>
      <c r="AWZ146" s="332"/>
      <c r="AXA146" s="332"/>
      <c r="AXB146" s="332"/>
      <c r="AXC146" s="332"/>
      <c r="AXD146" s="332"/>
      <c r="AXE146" s="332"/>
      <c r="AXF146" s="332"/>
      <c r="AXG146" s="332"/>
      <c r="AXH146" s="332"/>
      <c r="AXI146" s="332"/>
      <c r="AXJ146" s="332"/>
      <c r="AXK146" s="332"/>
      <c r="AXL146" s="332"/>
      <c r="AXM146" s="332"/>
      <c r="AXN146" s="332"/>
      <c r="AXO146" s="332"/>
      <c r="AXP146" s="332"/>
      <c r="AXQ146" s="332"/>
      <c r="AXR146" s="332"/>
      <c r="AXS146" s="332"/>
      <c r="AXT146" s="332"/>
      <c r="AXU146" s="332"/>
      <c r="AXV146" s="332"/>
      <c r="AXW146" s="332"/>
      <c r="AXX146" s="332"/>
      <c r="AXY146" s="332"/>
      <c r="AXZ146" s="332"/>
      <c r="AYA146" s="332"/>
      <c r="AYB146" s="332"/>
      <c r="AYC146" s="332"/>
      <c r="AYD146" s="332"/>
      <c r="AYE146" s="332"/>
      <c r="AYF146" s="332"/>
      <c r="AYG146" s="332"/>
      <c r="AYH146" s="332"/>
      <c r="AYI146" s="332"/>
      <c r="AYJ146" s="332"/>
      <c r="AYK146" s="332"/>
      <c r="AYL146" s="332"/>
      <c r="AYM146" s="332"/>
      <c r="AYN146" s="332"/>
      <c r="AYO146" s="332"/>
      <c r="AYP146" s="332"/>
      <c r="AYQ146" s="332"/>
      <c r="AYR146" s="332"/>
      <c r="AYS146" s="332"/>
      <c r="AYT146" s="332"/>
      <c r="AYU146" s="332"/>
      <c r="AYV146" s="332"/>
      <c r="AYW146" s="332"/>
      <c r="AYX146" s="332"/>
      <c r="AYY146" s="332"/>
      <c r="AYZ146" s="332"/>
      <c r="AZA146" s="332"/>
      <c r="AZB146" s="332"/>
      <c r="AZC146" s="332"/>
      <c r="AZD146" s="332"/>
      <c r="AZE146" s="332"/>
      <c r="AZF146" s="332"/>
      <c r="AZG146" s="332"/>
      <c r="AZH146" s="332"/>
      <c r="AZI146" s="332"/>
      <c r="AZJ146" s="332"/>
      <c r="AZK146" s="332"/>
      <c r="AZL146" s="332"/>
      <c r="AZM146" s="332"/>
      <c r="AZN146" s="332"/>
      <c r="AZO146" s="332"/>
      <c r="AZP146" s="332"/>
      <c r="AZQ146" s="332"/>
      <c r="AZR146" s="332"/>
      <c r="AZS146" s="332"/>
      <c r="AZT146" s="332"/>
      <c r="AZU146" s="332"/>
      <c r="AZV146" s="332"/>
      <c r="AZW146" s="332"/>
      <c r="AZX146" s="332"/>
      <c r="AZY146" s="332"/>
      <c r="AZZ146" s="332"/>
      <c r="BAA146" s="332"/>
      <c r="BAB146" s="332"/>
      <c r="BAC146" s="332"/>
      <c r="BAD146" s="332"/>
      <c r="BAE146" s="332"/>
      <c r="BAF146" s="332"/>
      <c r="BAG146" s="332"/>
      <c r="BAH146" s="332"/>
      <c r="BAI146" s="332"/>
      <c r="BAJ146" s="332"/>
      <c r="BAK146" s="332"/>
      <c r="BAL146" s="332"/>
      <c r="BAM146" s="332"/>
      <c r="BAN146" s="332"/>
      <c r="BAO146" s="332"/>
      <c r="BAP146" s="332"/>
      <c r="BAQ146" s="332"/>
      <c r="BAR146" s="332"/>
      <c r="BAS146" s="332"/>
      <c r="BAT146" s="332"/>
      <c r="BAU146" s="332"/>
      <c r="BAV146" s="332"/>
      <c r="BAW146" s="332"/>
      <c r="BAX146" s="332"/>
      <c r="BAY146" s="332"/>
      <c r="BAZ146" s="332"/>
      <c r="BBA146" s="332"/>
      <c r="BBB146" s="332"/>
      <c r="BBC146" s="332"/>
      <c r="BBD146" s="332"/>
      <c r="BBE146" s="332"/>
      <c r="BBF146" s="332"/>
      <c r="BBG146" s="332"/>
      <c r="BBH146" s="332"/>
      <c r="BBI146" s="332"/>
      <c r="BBJ146" s="332"/>
      <c r="BBK146" s="332"/>
      <c r="BBL146" s="332"/>
      <c r="BBM146" s="332"/>
      <c r="BBN146" s="332"/>
      <c r="BBO146" s="332"/>
      <c r="BBP146" s="332"/>
      <c r="BBQ146" s="332"/>
      <c r="BBR146" s="332"/>
      <c r="BBS146" s="332"/>
      <c r="BBT146" s="332"/>
      <c r="BBU146" s="332"/>
      <c r="BBV146" s="332"/>
      <c r="BBW146" s="332"/>
      <c r="BBX146" s="332"/>
      <c r="BBY146" s="332"/>
      <c r="BBZ146" s="332"/>
      <c r="BCA146" s="332"/>
      <c r="BCB146" s="332"/>
      <c r="BCC146" s="332"/>
      <c r="BCD146" s="332"/>
      <c r="BCE146" s="332"/>
      <c r="BCF146" s="332"/>
      <c r="BCG146" s="332"/>
      <c r="BCH146" s="332"/>
      <c r="BCI146" s="332"/>
      <c r="BCJ146" s="332"/>
      <c r="BCK146" s="332"/>
      <c r="BCL146" s="332"/>
      <c r="BCM146" s="332"/>
      <c r="BCN146" s="332"/>
      <c r="BCO146" s="332"/>
      <c r="BCP146" s="332"/>
      <c r="BCQ146" s="332"/>
      <c r="BCR146" s="332"/>
      <c r="BCS146" s="332"/>
      <c r="BCT146" s="332"/>
      <c r="BCU146" s="332"/>
      <c r="BCV146" s="332"/>
      <c r="BCW146" s="332"/>
      <c r="BCX146" s="332"/>
      <c r="BCY146" s="332"/>
      <c r="BCZ146" s="332"/>
      <c r="BDA146" s="332"/>
      <c r="BDB146" s="332"/>
      <c r="BDC146" s="332"/>
      <c r="BDD146" s="332"/>
      <c r="BDE146" s="332"/>
      <c r="BDF146" s="332"/>
      <c r="BDG146" s="332"/>
      <c r="BDH146" s="332"/>
      <c r="BDI146" s="332"/>
      <c r="BDJ146" s="332"/>
      <c r="BDK146" s="332"/>
      <c r="BDL146" s="332"/>
      <c r="BDM146" s="332"/>
      <c r="BDN146" s="332"/>
      <c r="BDO146" s="332"/>
      <c r="BDP146" s="332"/>
      <c r="BDQ146" s="332"/>
      <c r="BDR146" s="332"/>
      <c r="BDS146" s="332"/>
      <c r="BDT146" s="332"/>
      <c r="BDU146" s="332"/>
      <c r="BDV146" s="332"/>
      <c r="BDW146" s="332"/>
      <c r="BDX146" s="332"/>
      <c r="BDY146" s="332"/>
      <c r="BDZ146" s="332"/>
      <c r="BEA146" s="332"/>
      <c r="BEB146" s="332"/>
      <c r="BEC146" s="332"/>
      <c r="BED146" s="332"/>
      <c r="BEE146" s="332"/>
      <c r="BEF146" s="332"/>
      <c r="BEG146" s="332"/>
      <c r="BEH146" s="332"/>
      <c r="BEI146" s="332"/>
      <c r="BEJ146" s="332"/>
      <c r="BEK146" s="332"/>
      <c r="BEL146" s="332"/>
      <c r="BEM146" s="332"/>
      <c r="BEN146" s="332"/>
      <c r="BEO146" s="332"/>
      <c r="BEP146" s="332"/>
      <c r="BEQ146" s="332"/>
      <c r="BER146" s="332"/>
      <c r="BES146" s="332"/>
      <c r="BET146" s="332"/>
      <c r="BEU146" s="332"/>
      <c r="BEV146" s="332"/>
      <c r="BEW146" s="332"/>
      <c r="BEX146" s="332"/>
      <c r="BEY146" s="332"/>
      <c r="BEZ146" s="332"/>
      <c r="BFA146" s="332"/>
      <c r="BFB146" s="332"/>
      <c r="BFC146" s="332"/>
      <c r="BFD146" s="332"/>
      <c r="BFE146" s="332"/>
      <c r="BFF146" s="332"/>
      <c r="BFG146" s="332"/>
      <c r="BFH146" s="332"/>
      <c r="BFI146" s="332"/>
      <c r="BFJ146" s="332"/>
      <c r="BFK146" s="332"/>
      <c r="BFL146" s="332"/>
      <c r="BFM146" s="332"/>
      <c r="BFN146" s="332"/>
      <c r="BFO146" s="332"/>
      <c r="BFP146" s="332"/>
      <c r="BFQ146" s="332"/>
      <c r="BFR146" s="332"/>
      <c r="BFS146" s="332"/>
      <c r="BFT146" s="332"/>
      <c r="BFU146" s="332"/>
      <c r="BFV146" s="332"/>
      <c r="BFW146" s="332"/>
      <c r="BFX146" s="332"/>
      <c r="BFY146" s="332"/>
      <c r="BFZ146" s="332"/>
      <c r="BGA146" s="332"/>
      <c r="BGB146" s="332"/>
      <c r="BGC146" s="332"/>
      <c r="BGD146" s="332"/>
      <c r="BGE146" s="332"/>
      <c r="BGF146" s="332"/>
      <c r="BGG146" s="332"/>
      <c r="BGH146" s="332"/>
      <c r="BGI146" s="332"/>
      <c r="BGJ146" s="332"/>
      <c r="BGK146" s="332"/>
      <c r="BGL146" s="332"/>
      <c r="BGM146" s="332"/>
      <c r="BGN146" s="332"/>
      <c r="BGO146" s="332"/>
      <c r="BGP146" s="332"/>
      <c r="BGQ146" s="332"/>
      <c r="BGR146" s="332"/>
      <c r="BGS146" s="332"/>
      <c r="BGT146" s="332"/>
      <c r="BGU146" s="332"/>
      <c r="BGV146" s="332"/>
      <c r="BGW146" s="332"/>
      <c r="BGX146" s="332"/>
      <c r="BGY146" s="332"/>
      <c r="BGZ146" s="332"/>
      <c r="BHA146" s="332"/>
      <c r="BHB146" s="332"/>
      <c r="BHC146" s="332"/>
      <c r="BHD146" s="332"/>
      <c r="BHE146" s="332"/>
      <c r="BHF146" s="332"/>
      <c r="BHG146" s="332"/>
      <c r="BHH146" s="332"/>
      <c r="BHI146" s="332"/>
      <c r="BHJ146" s="332"/>
      <c r="BHK146" s="332"/>
      <c r="BHL146" s="332"/>
      <c r="BHM146" s="332"/>
      <c r="BHN146" s="332"/>
      <c r="BHO146" s="332"/>
      <c r="BHP146" s="332"/>
      <c r="BHQ146" s="332"/>
      <c r="BHR146" s="332"/>
      <c r="BHS146" s="332"/>
      <c r="BHT146" s="332"/>
      <c r="BHU146" s="332"/>
      <c r="BHV146" s="332"/>
      <c r="BHW146" s="332"/>
      <c r="BHX146" s="332"/>
      <c r="BHY146" s="332"/>
      <c r="BHZ146" s="332"/>
      <c r="BIA146" s="332"/>
      <c r="BIB146" s="332"/>
      <c r="BIC146" s="332"/>
      <c r="BID146" s="332"/>
      <c r="BIE146" s="332"/>
      <c r="BIF146" s="332"/>
      <c r="BIG146" s="332"/>
      <c r="BIH146" s="332"/>
      <c r="BII146" s="332"/>
      <c r="BIJ146" s="332"/>
      <c r="BIK146" s="332"/>
      <c r="BIL146" s="332"/>
      <c r="BIM146" s="332"/>
      <c r="BIN146" s="332"/>
      <c r="BIO146" s="332"/>
      <c r="BIP146" s="332"/>
      <c r="BIQ146" s="332"/>
      <c r="BIR146" s="332"/>
      <c r="BIS146" s="332"/>
      <c r="BIT146" s="332"/>
      <c r="BIU146" s="332"/>
      <c r="BIV146" s="332"/>
      <c r="BIW146" s="332"/>
      <c r="BIX146" s="332"/>
      <c r="BIY146" s="332"/>
      <c r="BIZ146" s="332"/>
      <c r="BJA146" s="332"/>
      <c r="BJB146" s="332"/>
      <c r="BJC146" s="332"/>
      <c r="BJD146" s="332"/>
      <c r="BJE146" s="332"/>
      <c r="BJF146" s="332"/>
      <c r="BJG146" s="332"/>
      <c r="BJH146" s="332"/>
      <c r="BJI146" s="332"/>
      <c r="BJJ146" s="332"/>
      <c r="BJK146" s="332"/>
      <c r="BJL146" s="332"/>
      <c r="BJM146" s="332"/>
      <c r="BJN146" s="332"/>
      <c r="BJO146" s="332"/>
      <c r="BJP146" s="332"/>
      <c r="BJQ146" s="332"/>
      <c r="BJR146" s="332"/>
      <c r="BJS146" s="332"/>
      <c r="BJT146" s="332"/>
      <c r="BJU146" s="332"/>
      <c r="BJV146" s="332"/>
      <c r="BJW146" s="332"/>
      <c r="BJX146" s="332"/>
      <c r="BJY146" s="332"/>
      <c r="BJZ146" s="332"/>
      <c r="BKA146" s="332"/>
      <c r="BKB146" s="332"/>
      <c r="BKC146" s="332"/>
      <c r="BKD146" s="332"/>
      <c r="BKE146" s="332"/>
      <c r="BKF146" s="332"/>
      <c r="BKG146" s="332"/>
      <c r="BKH146" s="332"/>
      <c r="BKI146" s="332"/>
      <c r="BKJ146" s="332"/>
      <c r="BKK146" s="332"/>
      <c r="BKL146" s="332"/>
      <c r="BKM146" s="332"/>
      <c r="BKN146" s="332"/>
      <c r="BKO146" s="332"/>
      <c r="BKP146" s="332"/>
      <c r="BKQ146" s="332"/>
      <c r="BKR146" s="332"/>
      <c r="BKS146" s="332"/>
      <c r="BKT146" s="332"/>
      <c r="BKU146" s="332"/>
      <c r="BKV146" s="332"/>
      <c r="BKW146" s="332"/>
      <c r="BKX146" s="332"/>
      <c r="BKY146" s="332"/>
      <c r="BKZ146" s="332"/>
      <c r="BLA146" s="332"/>
      <c r="BLB146" s="332"/>
      <c r="BLC146" s="332"/>
      <c r="BLD146" s="332"/>
      <c r="BLE146" s="332"/>
      <c r="BLF146" s="332"/>
      <c r="BLG146" s="332"/>
      <c r="BLH146" s="332"/>
      <c r="BLI146" s="332"/>
      <c r="BLJ146" s="332"/>
      <c r="BLK146" s="332"/>
      <c r="BLL146" s="332"/>
      <c r="BLM146" s="332"/>
      <c r="BLN146" s="332"/>
      <c r="BLO146" s="332"/>
      <c r="BLP146" s="332"/>
      <c r="BLQ146" s="332"/>
      <c r="BLR146" s="332"/>
      <c r="BLS146" s="332"/>
      <c r="BLT146" s="332"/>
      <c r="BLU146" s="332"/>
      <c r="BLV146" s="332"/>
      <c r="BLW146" s="332"/>
      <c r="BLX146" s="332"/>
      <c r="BLY146" s="332"/>
      <c r="BLZ146" s="332"/>
      <c r="BMA146" s="332"/>
      <c r="BMB146" s="332"/>
      <c r="BMC146" s="332"/>
      <c r="BMD146" s="332"/>
      <c r="BME146" s="332"/>
      <c r="BMF146" s="332"/>
      <c r="BMG146" s="332"/>
      <c r="BMH146" s="332"/>
      <c r="BMI146" s="332"/>
      <c r="BMJ146" s="332"/>
      <c r="BMK146" s="332"/>
      <c r="BML146" s="332"/>
      <c r="BMM146" s="332"/>
      <c r="BMN146" s="332"/>
      <c r="BMO146" s="332"/>
      <c r="BMP146" s="332"/>
      <c r="BMQ146" s="332"/>
      <c r="BMR146" s="332"/>
      <c r="BMS146" s="332"/>
      <c r="BMT146" s="332"/>
      <c r="BMU146" s="332"/>
      <c r="BMV146" s="332"/>
      <c r="BMW146" s="332"/>
      <c r="BMX146" s="332"/>
      <c r="BMY146" s="332"/>
      <c r="BMZ146" s="332"/>
      <c r="BNA146" s="332"/>
      <c r="BNB146" s="332"/>
      <c r="BNC146" s="332"/>
      <c r="BND146" s="332"/>
      <c r="BNE146" s="332"/>
      <c r="BNF146" s="332"/>
      <c r="BNG146" s="332"/>
      <c r="BNH146" s="332"/>
      <c r="BNI146" s="332"/>
      <c r="BNJ146" s="332"/>
      <c r="BNK146" s="332"/>
      <c r="BNL146" s="332"/>
      <c r="BNM146" s="332"/>
      <c r="BNN146" s="332"/>
      <c r="BNO146" s="332"/>
      <c r="BNP146" s="332"/>
      <c r="BNQ146" s="332"/>
      <c r="BNR146" s="332"/>
      <c r="BNS146" s="332"/>
      <c r="BNT146" s="332"/>
      <c r="BNU146" s="332"/>
      <c r="BNV146" s="332"/>
      <c r="BNW146" s="332"/>
      <c r="BNX146" s="332"/>
      <c r="BNY146" s="332"/>
      <c r="BNZ146" s="332"/>
      <c r="BOA146" s="332"/>
      <c r="BOB146" s="332"/>
      <c r="BOC146" s="332"/>
      <c r="BOD146" s="332"/>
      <c r="BOE146" s="332"/>
      <c r="BOF146" s="332"/>
      <c r="BOG146" s="332"/>
      <c r="BOH146" s="332"/>
      <c r="BOI146" s="332"/>
      <c r="BOJ146" s="332"/>
      <c r="BOK146" s="332"/>
      <c r="BOL146" s="332"/>
      <c r="BOM146" s="332"/>
      <c r="BON146" s="332"/>
      <c r="BOO146" s="332"/>
      <c r="BOP146" s="332"/>
      <c r="BOQ146" s="332"/>
      <c r="BOR146" s="332"/>
      <c r="BOS146" s="332"/>
      <c r="BOT146" s="332"/>
      <c r="BOU146" s="332"/>
      <c r="BOV146" s="332"/>
      <c r="BOW146" s="332"/>
      <c r="BOX146" s="332"/>
      <c r="BOY146" s="332"/>
      <c r="BOZ146" s="332"/>
      <c r="BPA146" s="332"/>
      <c r="BPB146" s="332"/>
      <c r="BPC146" s="332"/>
      <c r="BPD146" s="332"/>
      <c r="BPE146" s="332"/>
      <c r="BPF146" s="332"/>
      <c r="BPG146" s="332"/>
      <c r="BPH146" s="332"/>
      <c r="BPI146" s="332"/>
      <c r="BPJ146" s="332"/>
      <c r="BPK146" s="332"/>
      <c r="BPL146" s="332"/>
      <c r="BPM146" s="332"/>
      <c r="BPN146" s="332"/>
      <c r="BPO146" s="332"/>
      <c r="BPP146" s="332"/>
      <c r="BPQ146" s="332"/>
      <c r="BPR146" s="332"/>
      <c r="BPS146" s="332"/>
      <c r="BPT146" s="332"/>
      <c r="BPU146" s="332"/>
      <c r="BPV146" s="332"/>
      <c r="BPW146" s="332"/>
      <c r="BPX146" s="332"/>
      <c r="BPY146" s="332"/>
      <c r="BPZ146" s="332"/>
      <c r="BQA146" s="332"/>
      <c r="BQB146" s="332"/>
      <c r="BQC146" s="332"/>
      <c r="BQD146" s="332"/>
      <c r="BQE146" s="332"/>
      <c r="BQF146" s="332"/>
      <c r="BQG146" s="332"/>
      <c r="BQH146" s="332"/>
      <c r="BQI146" s="332"/>
      <c r="BQJ146" s="332"/>
      <c r="BQK146" s="332"/>
      <c r="BQL146" s="332"/>
      <c r="BQM146" s="332"/>
      <c r="BQN146" s="332"/>
      <c r="BQO146" s="332"/>
      <c r="BQP146" s="332"/>
      <c r="BQQ146" s="332"/>
      <c r="BQR146" s="332"/>
      <c r="BQS146" s="332"/>
      <c r="BQT146" s="332"/>
      <c r="BQU146" s="332"/>
      <c r="BQV146" s="332"/>
      <c r="BQW146" s="332"/>
      <c r="BQX146" s="332"/>
      <c r="BQY146" s="332"/>
      <c r="BQZ146" s="332"/>
      <c r="BRA146" s="332"/>
      <c r="BRB146" s="332"/>
      <c r="BRC146" s="332"/>
      <c r="BRD146" s="332"/>
      <c r="BRE146" s="332"/>
      <c r="BRF146" s="332"/>
      <c r="BRG146" s="332"/>
      <c r="BRH146" s="332"/>
      <c r="BRI146" s="332"/>
      <c r="BRJ146" s="332"/>
      <c r="BRK146" s="332"/>
      <c r="BRL146" s="332"/>
      <c r="BRM146" s="332"/>
      <c r="BRN146" s="332"/>
      <c r="BRO146" s="332"/>
      <c r="BRP146" s="332"/>
      <c r="BRQ146" s="332"/>
      <c r="BRR146" s="332"/>
      <c r="BRS146" s="332"/>
      <c r="BRT146" s="332"/>
      <c r="BRU146" s="332"/>
      <c r="BRV146" s="332"/>
      <c r="BRW146" s="332"/>
      <c r="BRX146" s="332"/>
      <c r="BRY146" s="332"/>
      <c r="BRZ146" s="332"/>
      <c r="BSA146" s="332"/>
      <c r="BSB146" s="332"/>
      <c r="BSC146" s="332"/>
      <c r="BSD146" s="332"/>
      <c r="BSE146" s="332"/>
      <c r="BSF146" s="332"/>
      <c r="BSG146" s="332"/>
      <c r="BSH146" s="332"/>
      <c r="BSI146" s="332"/>
      <c r="BSJ146" s="332"/>
      <c r="BSK146" s="332"/>
      <c r="BSL146" s="332"/>
      <c r="BSM146" s="332"/>
      <c r="BSN146" s="332"/>
      <c r="BSO146" s="332"/>
      <c r="BSP146" s="332"/>
      <c r="BSQ146" s="332"/>
      <c r="BSR146" s="332"/>
      <c r="BSS146" s="332"/>
      <c r="BST146" s="332"/>
      <c r="BSU146" s="332"/>
      <c r="BSV146" s="332"/>
      <c r="BSW146" s="332"/>
      <c r="BSX146" s="332"/>
      <c r="BSY146" s="332"/>
      <c r="BSZ146" s="332"/>
      <c r="BTA146" s="332"/>
      <c r="BTB146" s="332"/>
      <c r="BTC146" s="332"/>
      <c r="BTD146" s="332"/>
      <c r="BTE146" s="332"/>
      <c r="BTF146" s="332"/>
      <c r="BTG146" s="332"/>
      <c r="BTH146" s="332"/>
      <c r="BTI146" s="332"/>
      <c r="BTJ146" s="332"/>
      <c r="BTK146" s="332"/>
      <c r="BTL146" s="332"/>
      <c r="BTM146" s="332"/>
      <c r="BTN146" s="332"/>
      <c r="BTO146" s="332"/>
      <c r="BTP146" s="332"/>
      <c r="BTQ146" s="332"/>
      <c r="BTR146" s="332"/>
      <c r="BTS146" s="332"/>
      <c r="BTT146" s="332"/>
      <c r="BTU146" s="332"/>
      <c r="BTV146" s="332"/>
      <c r="BTW146" s="332"/>
      <c r="BTX146" s="332"/>
      <c r="BTY146" s="332"/>
      <c r="BTZ146" s="332"/>
      <c r="BUA146" s="332"/>
      <c r="BUB146" s="332"/>
      <c r="BUC146" s="332"/>
      <c r="BUD146" s="332"/>
      <c r="BUE146" s="332"/>
      <c r="BUF146" s="332"/>
      <c r="BUG146" s="332"/>
      <c r="BUH146" s="332"/>
      <c r="BUI146" s="332"/>
      <c r="BUJ146" s="332"/>
      <c r="BUK146" s="332"/>
      <c r="BUL146" s="332"/>
      <c r="BUM146" s="332"/>
      <c r="BUN146" s="332"/>
      <c r="BUO146" s="332"/>
      <c r="BUP146" s="332"/>
      <c r="BUQ146" s="332"/>
      <c r="BUR146" s="332"/>
      <c r="BUS146" s="332"/>
      <c r="BUT146" s="332"/>
      <c r="BUU146" s="332"/>
      <c r="BUV146" s="332"/>
      <c r="BUW146" s="332"/>
      <c r="BUX146" s="332"/>
      <c r="BUY146" s="332"/>
      <c r="BUZ146" s="332"/>
      <c r="BVA146" s="332"/>
      <c r="BVB146" s="332"/>
      <c r="BVC146" s="332"/>
      <c r="BVD146" s="332"/>
      <c r="BVE146" s="332"/>
      <c r="BVF146" s="332"/>
      <c r="BVG146" s="332"/>
      <c r="BVH146" s="332"/>
      <c r="BVI146" s="332"/>
      <c r="BVJ146" s="332"/>
      <c r="BVK146" s="332"/>
      <c r="BVL146" s="332"/>
      <c r="BVM146" s="332"/>
      <c r="BVN146" s="332"/>
      <c r="BVO146" s="332"/>
      <c r="BVP146" s="332"/>
      <c r="BVQ146" s="332"/>
      <c r="BVR146" s="332"/>
      <c r="BVS146" s="332"/>
      <c r="BVT146" s="332"/>
      <c r="BVU146" s="332"/>
      <c r="BVV146" s="332"/>
      <c r="BVW146" s="332"/>
      <c r="BVX146" s="332"/>
      <c r="BVY146" s="332"/>
      <c r="BVZ146" s="332"/>
      <c r="BWA146" s="332"/>
      <c r="BWB146" s="332"/>
      <c r="BWC146" s="332"/>
      <c r="BWD146" s="332"/>
      <c r="BWE146" s="332"/>
      <c r="BWF146" s="332"/>
      <c r="BWG146" s="332"/>
      <c r="BWH146" s="332"/>
      <c r="BWI146" s="332"/>
      <c r="BWJ146" s="332"/>
      <c r="BWK146" s="332"/>
      <c r="BWL146" s="332"/>
      <c r="BWM146" s="332"/>
      <c r="BWN146" s="332"/>
      <c r="BWO146" s="332"/>
      <c r="BWP146" s="332"/>
      <c r="BWQ146" s="332"/>
      <c r="BWR146" s="332"/>
      <c r="BWS146" s="332"/>
      <c r="BWT146" s="332"/>
      <c r="BWU146" s="332"/>
      <c r="BWV146" s="332"/>
      <c r="BWW146" s="332"/>
      <c r="BWX146" s="332"/>
      <c r="BWY146" s="332"/>
      <c r="BWZ146" s="332"/>
      <c r="BXA146" s="332"/>
      <c r="BXB146" s="332"/>
      <c r="BXC146" s="332"/>
      <c r="BXD146" s="332"/>
      <c r="BXE146" s="332"/>
      <c r="BXF146" s="332"/>
      <c r="BXG146" s="332"/>
      <c r="BXH146" s="332"/>
      <c r="BXI146" s="332"/>
      <c r="BXJ146" s="332"/>
      <c r="BXK146" s="332"/>
      <c r="BXL146" s="332"/>
      <c r="BXM146" s="332"/>
      <c r="BXN146" s="332"/>
      <c r="BXO146" s="332"/>
      <c r="BXP146" s="332"/>
      <c r="BXQ146" s="332"/>
      <c r="BXR146" s="332"/>
      <c r="BXS146" s="332"/>
      <c r="BXT146" s="332"/>
      <c r="BXU146" s="332"/>
      <c r="BXV146" s="332"/>
      <c r="BXW146" s="332"/>
      <c r="BXX146" s="332"/>
      <c r="BXY146" s="332"/>
      <c r="BXZ146" s="332"/>
      <c r="BYA146" s="332"/>
      <c r="BYB146" s="332"/>
      <c r="BYC146" s="332"/>
      <c r="BYD146" s="332"/>
      <c r="BYE146" s="332"/>
      <c r="BYF146" s="332"/>
      <c r="BYG146" s="332"/>
      <c r="BYH146" s="332"/>
      <c r="BYI146" s="332"/>
      <c r="BYJ146" s="332"/>
      <c r="BYK146" s="332"/>
      <c r="BYL146" s="332"/>
      <c r="BYM146" s="332"/>
      <c r="BYN146" s="332"/>
      <c r="BYO146" s="332"/>
      <c r="BYP146" s="332"/>
      <c r="BYQ146" s="332"/>
      <c r="BYR146" s="332"/>
      <c r="BYS146" s="332"/>
      <c r="BYT146" s="332"/>
      <c r="BYU146" s="332"/>
      <c r="BYV146" s="332"/>
      <c r="BYW146" s="332"/>
      <c r="BYX146" s="332"/>
      <c r="BYY146" s="332"/>
      <c r="BYZ146" s="332"/>
      <c r="BZA146" s="332"/>
      <c r="BZB146" s="332"/>
      <c r="BZC146" s="332"/>
      <c r="BZD146" s="332"/>
      <c r="BZE146" s="332"/>
      <c r="BZF146" s="332"/>
      <c r="BZG146" s="332"/>
      <c r="BZH146" s="332"/>
      <c r="BZI146" s="332"/>
      <c r="BZJ146" s="332"/>
      <c r="BZK146" s="332"/>
      <c r="BZL146" s="332"/>
      <c r="BZM146" s="332"/>
      <c r="BZN146" s="332"/>
      <c r="BZO146" s="332"/>
      <c r="BZP146" s="332"/>
      <c r="BZQ146" s="332"/>
      <c r="BZR146" s="332"/>
      <c r="BZS146" s="332"/>
      <c r="BZT146" s="332"/>
      <c r="BZU146" s="332"/>
      <c r="BZV146" s="332"/>
      <c r="BZW146" s="332"/>
      <c r="BZX146" s="332"/>
      <c r="BZY146" s="332"/>
      <c r="BZZ146" s="332"/>
      <c r="CAA146" s="332"/>
      <c r="CAB146" s="332"/>
      <c r="CAC146" s="332"/>
      <c r="CAD146" s="332"/>
      <c r="CAE146" s="332"/>
      <c r="CAF146" s="332"/>
      <c r="CAG146" s="332"/>
      <c r="CAH146" s="332"/>
      <c r="CAI146" s="332"/>
      <c r="CAJ146" s="332"/>
      <c r="CAK146" s="332"/>
      <c r="CAL146" s="332"/>
      <c r="CAM146" s="332"/>
      <c r="CAN146" s="332"/>
      <c r="CAO146" s="332"/>
      <c r="CAP146" s="332"/>
      <c r="CAQ146" s="332"/>
      <c r="CAR146" s="332"/>
      <c r="CAS146" s="332"/>
      <c r="CAT146" s="332"/>
      <c r="CAU146" s="332"/>
      <c r="CAV146" s="332"/>
      <c r="CAW146" s="332"/>
      <c r="CAX146" s="332"/>
      <c r="CAY146" s="332"/>
      <c r="CAZ146" s="332"/>
      <c r="CBA146" s="332"/>
      <c r="CBB146" s="332"/>
      <c r="CBC146" s="332"/>
      <c r="CBD146" s="332"/>
      <c r="CBE146" s="332"/>
      <c r="CBF146" s="332"/>
      <c r="CBG146" s="332"/>
      <c r="CBH146" s="332"/>
      <c r="CBI146" s="332"/>
      <c r="CBJ146" s="332"/>
      <c r="CBK146" s="332"/>
      <c r="CBL146" s="332"/>
      <c r="CBM146" s="332"/>
      <c r="CBN146" s="332"/>
      <c r="CBO146" s="332"/>
      <c r="CBP146" s="332"/>
      <c r="CBQ146" s="332"/>
      <c r="CBR146" s="332"/>
      <c r="CBS146" s="332"/>
      <c r="CBT146" s="332"/>
      <c r="CBU146" s="332"/>
      <c r="CBV146" s="332"/>
      <c r="CBW146" s="332"/>
      <c r="CBX146" s="332"/>
      <c r="CBY146" s="332"/>
      <c r="CBZ146" s="332"/>
      <c r="CCA146" s="332"/>
      <c r="CCB146" s="332"/>
      <c r="CCC146" s="332"/>
      <c r="CCD146" s="332"/>
      <c r="CCE146" s="332"/>
      <c r="CCF146" s="332"/>
      <c r="CCG146" s="332"/>
      <c r="CCH146" s="332"/>
      <c r="CCI146" s="332"/>
      <c r="CCJ146" s="332"/>
      <c r="CCK146" s="332"/>
      <c r="CCL146" s="332"/>
      <c r="CCM146" s="332"/>
      <c r="CCN146" s="332"/>
      <c r="CCO146" s="332"/>
      <c r="CCP146" s="332"/>
      <c r="CCQ146" s="332"/>
      <c r="CCR146" s="332"/>
      <c r="CCS146" s="332"/>
      <c r="CCT146" s="332"/>
      <c r="CCU146" s="332"/>
      <c r="CCV146" s="332"/>
      <c r="CCW146" s="332"/>
      <c r="CCX146" s="332"/>
      <c r="CCY146" s="332"/>
      <c r="CCZ146" s="332"/>
      <c r="CDA146" s="332"/>
      <c r="CDB146" s="332"/>
      <c r="CDC146" s="332"/>
      <c r="CDD146" s="332"/>
      <c r="CDE146" s="332"/>
      <c r="CDF146" s="332"/>
      <c r="CDG146" s="332"/>
      <c r="CDH146" s="332"/>
      <c r="CDI146" s="332"/>
      <c r="CDJ146" s="332"/>
      <c r="CDK146" s="332"/>
      <c r="CDL146" s="332"/>
      <c r="CDM146" s="332"/>
      <c r="CDN146" s="332"/>
      <c r="CDO146" s="332"/>
      <c r="CDP146" s="332"/>
      <c r="CDQ146" s="332"/>
      <c r="CDR146" s="332"/>
      <c r="CDS146" s="332"/>
      <c r="CDT146" s="332"/>
      <c r="CDU146" s="332"/>
      <c r="CDV146" s="332"/>
      <c r="CDW146" s="332"/>
      <c r="CDX146" s="332"/>
      <c r="CDY146" s="332"/>
      <c r="CDZ146" s="332"/>
      <c r="CEA146" s="332"/>
      <c r="CEB146" s="332"/>
      <c r="CEC146" s="332"/>
      <c r="CED146" s="332"/>
      <c r="CEE146" s="332"/>
      <c r="CEF146" s="332"/>
      <c r="CEG146" s="332"/>
      <c r="CEH146" s="332"/>
      <c r="CEI146" s="332"/>
      <c r="CEJ146" s="332"/>
      <c r="CEK146" s="332"/>
      <c r="CEL146" s="332"/>
      <c r="CEM146" s="332"/>
      <c r="CEN146" s="332"/>
      <c r="CEO146" s="332"/>
      <c r="CEP146" s="332"/>
      <c r="CEQ146" s="332"/>
      <c r="CER146" s="332"/>
      <c r="CES146" s="332"/>
      <c r="CET146" s="332"/>
      <c r="CEU146" s="332"/>
      <c r="CEV146" s="332"/>
      <c r="CEW146" s="332"/>
      <c r="CEX146" s="332"/>
      <c r="CEY146" s="332"/>
      <c r="CEZ146" s="332"/>
      <c r="CFA146" s="332"/>
      <c r="CFB146" s="332"/>
      <c r="CFC146" s="332"/>
      <c r="CFD146" s="332"/>
      <c r="CFE146" s="332"/>
      <c r="CFF146" s="332"/>
      <c r="CFG146" s="332"/>
      <c r="CFH146" s="332"/>
      <c r="CFI146" s="332"/>
      <c r="CFJ146" s="332"/>
      <c r="CFK146" s="332"/>
      <c r="CFL146" s="332"/>
      <c r="CFM146" s="332"/>
      <c r="CFN146" s="332"/>
      <c r="CFO146" s="332"/>
      <c r="CFP146" s="332"/>
      <c r="CFQ146" s="332"/>
      <c r="CFR146" s="332"/>
      <c r="CFS146" s="332"/>
      <c r="CFT146" s="332"/>
      <c r="CFU146" s="332"/>
      <c r="CFV146" s="332"/>
      <c r="CFW146" s="332"/>
      <c r="CFX146" s="332"/>
      <c r="CFY146" s="332"/>
      <c r="CFZ146" s="332"/>
      <c r="CGA146" s="332"/>
      <c r="CGB146" s="332"/>
      <c r="CGC146" s="332"/>
      <c r="CGD146" s="332"/>
      <c r="CGE146" s="332"/>
      <c r="CGF146" s="332"/>
      <c r="CGG146" s="332"/>
      <c r="CGH146" s="332"/>
      <c r="CGI146" s="332"/>
      <c r="CGJ146" s="332"/>
      <c r="CGK146" s="332"/>
      <c r="CGL146" s="332"/>
      <c r="CGM146" s="332"/>
      <c r="CGN146" s="332"/>
      <c r="CGO146" s="332"/>
      <c r="CGP146" s="332"/>
      <c r="CGQ146" s="332"/>
      <c r="CGR146" s="332"/>
      <c r="CGS146" s="332"/>
      <c r="CGT146" s="332"/>
      <c r="CGU146" s="332"/>
      <c r="CGV146" s="332"/>
      <c r="CGW146" s="332"/>
      <c r="CGX146" s="332"/>
      <c r="CGY146" s="332"/>
      <c r="CGZ146" s="332"/>
      <c r="CHA146" s="332"/>
      <c r="CHB146" s="332"/>
      <c r="CHC146" s="332"/>
      <c r="CHD146" s="332"/>
      <c r="CHE146" s="332"/>
      <c r="CHF146" s="332"/>
      <c r="CHG146" s="332"/>
      <c r="CHH146" s="332"/>
      <c r="CHI146" s="332"/>
      <c r="CHJ146" s="332"/>
      <c r="CHK146" s="332"/>
      <c r="CHL146" s="332"/>
      <c r="CHM146" s="332"/>
      <c r="CHN146" s="332"/>
      <c r="CHO146" s="332"/>
      <c r="CHP146" s="332"/>
      <c r="CHQ146" s="332"/>
      <c r="CHR146" s="332"/>
      <c r="CHS146" s="332"/>
      <c r="CHT146" s="332"/>
      <c r="CHU146" s="332"/>
      <c r="CHV146" s="332"/>
      <c r="CHW146" s="332"/>
      <c r="CHX146" s="332"/>
      <c r="CHY146" s="332"/>
      <c r="CHZ146" s="332"/>
      <c r="CIA146" s="332"/>
      <c r="CIB146" s="332"/>
      <c r="CIC146" s="332"/>
      <c r="CID146" s="332"/>
      <c r="CIE146" s="332"/>
      <c r="CIF146" s="332"/>
      <c r="CIG146" s="332"/>
      <c r="CIH146" s="332"/>
      <c r="CII146" s="332"/>
      <c r="CIJ146" s="332"/>
      <c r="CIK146" s="332"/>
      <c r="CIL146" s="332"/>
      <c r="CIM146" s="332"/>
      <c r="CIN146" s="332"/>
      <c r="CIO146" s="332"/>
      <c r="CIP146" s="332"/>
      <c r="CIQ146" s="332"/>
      <c r="CIR146" s="332"/>
      <c r="CIS146" s="332"/>
      <c r="CIT146" s="332"/>
      <c r="CIU146" s="332"/>
      <c r="CIV146" s="332"/>
      <c r="CIW146" s="332"/>
      <c r="CIX146" s="332"/>
      <c r="CIY146" s="332"/>
      <c r="CIZ146" s="332"/>
      <c r="CJA146" s="332"/>
      <c r="CJB146" s="332"/>
      <c r="CJC146" s="332"/>
      <c r="CJD146" s="332"/>
      <c r="CJE146" s="332"/>
      <c r="CJF146" s="332"/>
      <c r="CJG146" s="332"/>
      <c r="CJH146" s="332"/>
      <c r="CJI146" s="332"/>
      <c r="CJJ146" s="332"/>
      <c r="CJK146" s="332"/>
      <c r="CJL146" s="332"/>
      <c r="CJM146" s="332"/>
      <c r="CJN146" s="332"/>
      <c r="CJO146" s="332"/>
      <c r="CJP146" s="332"/>
      <c r="CJQ146" s="332"/>
      <c r="CJR146" s="332"/>
      <c r="CJS146" s="332"/>
      <c r="CJT146" s="332"/>
      <c r="CJU146" s="332"/>
      <c r="CJV146" s="332"/>
      <c r="CJW146" s="332"/>
      <c r="CJX146" s="332"/>
      <c r="CJY146" s="332"/>
      <c r="CJZ146" s="332"/>
      <c r="CKA146" s="332"/>
      <c r="CKB146" s="332"/>
      <c r="CKC146" s="332"/>
      <c r="CKD146" s="332"/>
      <c r="CKE146" s="332"/>
      <c r="CKF146" s="332"/>
      <c r="CKG146" s="332"/>
      <c r="CKH146" s="332"/>
      <c r="CKI146" s="332"/>
      <c r="CKJ146" s="332"/>
      <c r="CKK146" s="332"/>
      <c r="CKL146" s="332"/>
      <c r="CKM146" s="332"/>
      <c r="CKN146" s="332"/>
      <c r="CKO146" s="332"/>
      <c r="CKP146" s="332"/>
      <c r="CKQ146" s="332"/>
      <c r="CKR146" s="332"/>
      <c r="CKS146" s="332"/>
      <c r="CKT146" s="332"/>
      <c r="CKU146" s="332"/>
      <c r="CKV146" s="332"/>
      <c r="CKW146" s="332"/>
      <c r="CKX146" s="332"/>
      <c r="CKY146" s="332"/>
      <c r="CKZ146" s="332"/>
      <c r="CLA146" s="332"/>
      <c r="CLB146" s="332"/>
      <c r="CLC146" s="332"/>
      <c r="CLD146" s="332"/>
      <c r="CLE146" s="332"/>
      <c r="CLF146" s="332"/>
      <c r="CLG146" s="332"/>
      <c r="CLH146" s="332"/>
      <c r="CLI146" s="332"/>
      <c r="CLJ146" s="332"/>
      <c r="CLK146" s="332"/>
      <c r="CLL146" s="332"/>
      <c r="CLM146" s="332"/>
      <c r="CLN146" s="332"/>
      <c r="CLO146" s="332"/>
      <c r="CLP146" s="332"/>
      <c r="CLQ146" s="332"/>
      <c r="CLR146" s="332"/>
      <c r="CLS146" s="332"/>
      <c r="CLT146" s="332"/>
      <c r="CLU146" s="332"/>
      <c r="CLV146" s="332"/>
      <c r="CLW146" s="332"/>
      <c r="CLX146" s="332"/>
      <c r="CLY146" s="332"/>
      <c r="CLZ146" s="332"/>
      <c r="CMA146" s="332"/>
      <c r="CMB146" s="332"/>
      <c r="CMC146" s="332"/>
      <c r="CMD146" s="332"/>
      <c r="CME146" s="332"/>
      <c r="CMF146" s="332"/>
      <c r="CMG146" s="332"/>
      <c r="CMH146" s="332"/>
      <c r="CMI146" s="332"/>
      <c r="CMJ146" s="332"/>
      <c r="CMK146" s="332"/>
      <c r="CML146" s="332"/>
      <c r="CMM146" s="332"/>
      <c r="CMN146" s="332"/>
      <c r="CMO146" s="332"/>
      <c r="CMP146" s="332"/>
      <c r="CMQ146" s="332"/>
      <c r="CMR146" s="332"/>
      <c r="CMS146" s="332"/>
      <c r="CMT146" s="332"/>
      <c r="CMU146" s="332"/>
      <c r="CMV146" s="332"/>
      <c r="CMW146" s="332"/>
      <c r="CMX146" s="332"/>
      <c r="CMY146" s="332"/>
      <c r="CMZ146" s="332"/>
      <c r="CNA146" s="332"/>
      <c r="CNB146" s="332"/>
      <c r="CNC146" s="332"/>
      <c r="CND146" s="332"/>
      <c r="CNE146" s="332"/>
      <c r="CNF146" s="332"/>
      <c r="CNG146" s="332"/>
      <c r="CNH146" s="332"/>
      <c r="CNI146" s="332"/>
      <c r="CNJ146" s="332"/>
      <c r="CNK146" s="332"/>
      <c r="CNL146" s="332"/>
      <c r="CNM146" s="332"/>
      <c r="CNN146" s="332"/>
      <c r="CNO146" s="332"/>
      <c r="CNP146" s="332"/>
      <c r="CNQ146" s="332"/>
      <c r="CNR146" s="332"/>
      <c r="CNS146" s="332"/>
      <c r="CNT146" s="332"/>
      <c r="CNU146" s="332"/>
      <c r="CNV146" s="332"/>
      <c r="CNW146" s="332"/>
      <c r="CNX146" s="332"/>
      <c r="CNY146" s="332"/>
      <c r="CNZ146" s="332"/>
      <c r="COA146" s="332"/>
      <c r="COB146" s="332"/>
      <c r="COC146" s="332"/>
      <c r="COD146" s="332"/>
      <c r="COE146" s="332"/>
      <c r="COF146" s="332"/>
      <c r="COG146" s="332"/>
      <c r="COH146" s="332"/>
      <c r="COI146" s="332"/>
      <c r="COJ146" s="332"/>
      <c r="COK146" s="332"/>
      <c r="COL146" s="332"/>
      <c r="COM146" s="332"/>
      <c r="CON146" s="332"/>
      <c r="COO146" s="332"/>
      <c r="COP146" s="332"/>
      <c r="COQ146" s="332"/>
      <c r="COR146" s="332"/>
      <c r="COS146" s="332"/>
      <c r="COT146" s="332"/>
      <c r="COU146" s="332"/>
      <c r="COV146" s="332"/>
      <c r="COW146" s="332"/>
      <c r="COX146" s="332"/>
      <c r="COY146" s="332"/>
      <c r="COZ146" s="332"/>
      <c r="CPA146" s="332"/>
      <c r="CPB146" s="332"/>
      <c r="CPC146" s="332"/>
      <c r="CPD146" s="332"/>
      <c r="CPE146" s="332"/>
      <c r="CPF146" s="332"/>
      <c r="CPG146" s="332"/>
      <c r="CPH146" s="332"/>
      <c r="CPI146" s="332"/>
      <c r="CPJ146" s="332"/>
      <c r="CPK146" s="332"/>
      <c r="CPL146" s="332"/>
      <c r="CPM146" s="332"/>
      <c r="CPN146" s="332"/>
      <c r="CPO146" s="332"/>
      <c r="CPP146" s="332"/>
      <c r="CPQ146" s="332"/>
      <c r="CPR146" s="332"/>
      <c r="CPS146" s="332"/>
      <c r="CPT146" s="332"/>
      <c r="CPU146" s="332"/>
      <c r="CPV146" s="332"/>
      <c r="CPW146" s="332"/>
      <c r="CPX146" s="332"/>
      <c r="CPY146" s="332"/>
      <c r="CPZ146" s="332"/>
      <c r="CQA146" s="332"/>
      <c r="CQB146" s="332"/>
      <c r="CQC146" s="332"/>
      <c r="CQD146" s="332"/>
      <c r="CQE146" s="332"/>
      <c r="CQF146" s="332"/>
      <c r="CQG146" s="332"/>
      <c r="CQH146" s="332"/>
      <c r="CQI146" s="332"/>
      <c r="CQJ146" s="332"/>
      <c r="CQK146" s="332"/>
      <c r="CQL146" s="332"/>
      <c r="CQM146" s="332"/>
      <c r="CQN146" s="332"/>
      <c r="CQO146" s="332"/>
      <c r="CQP146" s="332"/>
      <c r="CQQ146" s="332"/>
      <c r="CQR146" s="332"/>
      <c r="CQS146" s="332"/>
      <c r="CQT146" s="332"/>
      <c r="CQU146" s="332"/>
      <c r="CQV146" s="332"/>
      <c r="CQW146" s="332"/>
      <c r="CQX146" s="332"/>
      <c r="CQY146" s="332"/>
      <c r="CQZ146" s="332"/>
      <c r="CRA146" s="332"/>
      <c r="CRB146" s="332"/>
      <c r="CRC146" s="332"/>
      <c r="CRD146" s="332"/>
      <c r="CRE146" s="332"/>
      <c r="CRF146" s="332"/>
      <c r="CRG146" s="332"/>
      <c r="CRH146" s="332"/>
      <c r="CRI146" s="332"/>
      <c r="CRJ146" s="332"/>
      <c r="CRK146" s="332"/>
      <c r="CRL146" s="332"/>
      <c r="CRM146" s="332"/>
      <c r="CRN146" s="332"/>
      <c r="CRO146" s="332"/>
      <c r="CRP146" s="332"/>
      <c r="CRQ146" s="332"/>
      <c r="CRR146" s="332"/>
      <c r="CRS146" s="332"/>
      <c r="CRT146" s="332"/>
      <c r="CRU146" s="332"/>
      <c r="CRV146" s="332"/>
      <c r="CRW146" s="332"/>
      <c r="CRX146" s="332"/>
      <c r="CRY146" s="332"/>
      <c r="CRZ146" s="332"/>
      <c r="CSA146" s="332"/>
      <c r="CSB146" s="332"/>
      <c r="CSC146" s="332"/>
      <c r="CSD146" s="332"/>
      <c r="CSE146" s="332"/>
      <c r="CSF146" s="332"/>
      <c r="CSG146" s="332"/>
      <c r="CSH146" s="332"/>
      <c r="CSI146" s="332"/>
      <c r="CSJ146" s="332"/>
      <c r="CSK146" s="332"/>
      <c r="CSL146" s="332"/>
      <c r="CSM146" s="332"/>
      <c r="CSN146" s="332"/>
      <c r="CSO146" s="332"/>
      <c r="CSP146" s="332"/>
      <c r="CSQ146" s="332"/>
      <c r="CSR146" s="332"/>
      <c r="CSS146" s="332"/>
      <c r="CST146" s="332"/>
      <c r="CSU146" s="332"/>
      <c r="CSV146" s="332"/>
      <c r="CSW146" s="332"/>
      <c r="CSX146" s="332"/>
      <c r="CSY146" s="332"/>
      <c r="CSZ146" s="332"/>
      <c r="CTA146" s="332"/>
      <c r="CTB146" s="332"/>
      <c r="CTC146" s="332"/>
      <c r="CTD146" s="332"/>
      <c r="CTE146" s="332"/>
      <c r="CTF146" s="332"/>
      <c r="CTG146" s="332"/>
      <c r="CTH146" s="332"/>
      <c r="CTI146" s="332"/>
      <c r="CTJ146" s="332"/>
      <c r="CTK146" s="332"/>
      <c r="CTL146" s="332"/>
      <c r="CTM146" s="332"/>
      <c r="CTN146" s="332"/>
      <c r="CTO146" s="332"/>
      <c r="CTP146" s="332"/>
      <c r="CTQ146" s="332"/>
      <c r="CTR146" s="332"/>
      <c r="CTS146" s="332"/>
      <c r="CTT146" s="332"/>
      <c r="CTU146" s="332"/>
      <c r="CTV146" s="332"/>
      <c r="CTW146" s="332"/>
      <c r="CTX146" s="332"/>
      <c r="CTY146" s="332"/>
      <c r="CTZ146" s="332"/>
      <c r="CUA146" s="332"/>
      <c r="CUB146" s="332"/>
      <c r="CUC146" s="332"/>
      <c r="CUD146" s="332"/>
      <c r="CUE146" s="332"/>
      <c r="CUF146" s="332"/>
      <c r="CUG146" s="332"/>
      <c r="CUH146" s="332"/>
      <c r="CUI146" s="332"/>
      <c r="CUJ146" s="332"/>
      <c r="CUK146" s="332"/>
      <c r="CUL146" s="332"/>
      <c r="CUM146" s="332"/>
      <c r="CUN146" s="332"/>
      <c r="CUO146" s="332"/>
      <c r="CUP146" s="332"/>
      <c r="CUQ146" s="332"/>
      <c r="CUR146" s="332"/>
      <c r="CUS146" s="332"/>
      <c r="CUT146" s="332"/>
      <c r="CUU146" s="332"/>
      <c r="CUV146" s="332"/>
      <c r="CUW146" s="332"/>
      <c r="CUX146" s="332"/>
      <c r="CUY146" s="332"/>
      <c r="CUZ146" s="332"/>
      <c r="CVA146" s="332"/>
      <c r="CVB146" s="332"/>
      <c r="CVC146" s="332"/>
      <c r="CVD146" s="332"/>
      <c r="CVE146" s="332"/>
      <c r="CVF146" s="332"/>
      <c r="CVG146" s="332"/>
      <c r="CVH146" s="332"/>
      <c r="CVI146" s="332"/>
      <c r="CVJ146" s="332"/>
      <c r="CVK146" s="332"/>
      <c r="CVL146" s="332"/>
      <c r="CVM146" s="332"/>
      <c r="CVN146" s="332"/>
      <c r="CVO146" s="332"/>
      <c r="CVP146" s="332"/>
      <c r="CVQ146" s="332"/>
      <c r="CVR146" s="332"/>
      <c r="CVS146" s="332"/>
      <c r="CVT146" s="332"/>
      <c r="CVU146" s="332"/>
      <c r="CVV146" s="332"/>
      <c r="CVW146" s="332"/>
      <c r="CVX146" s="332"/>
      <c r="CVY146" s="332"/>
      <c r="CVZ146" s="332"/>
      <c r="CWA146" s="332"/>
      <c r="CWB146" s="332"/>
      <c r="CWC146" s="332"/>
      <c r="CWD146" s="332"/>
      <c r="CWE146" s="332"/>
      <c r="CWF146" s="332"/>
      <c r="CWG146" s="332"/>
      <c r="CWH146" s="332"/>
      <c r="CWI146" s="332"/>
      <c r="CWJ146" s="332"/>
      <c r="CWK146" s="332"/>
      <c r="CWL146" s="332"/>
      <c r="CWM146" s="332"/>
      <c r="CWN146" s="332"/>
      <c r="CWO146" s="332"/>
      <c r="CWP146" s="332"/>
      <c r="CWQ146" s="332"/>
      <c r="CWR146" s="332"/>
      <c r="CWS146" s="332"/>
      <c r="CWT146" s="332"/>
      <c r="CWU146" s="332"/>
      <c r="CWV146" s="332"/>
      <c r="CWW146" s="332"/>
      <c r="CWX146" s="332"/>
      <c r="CWY146" s="332"/>
      <c r="CWZ146" s="332"/>
      <c r="CXA146" s="332"/>
      <c r="CXB146" s="332"/>
      <c r="CXC146" s="332"/>
      <c r="CXD146" s="332"/>
      <c r="CXE146" s="332"/>
      <c r="CXF146" s="332"/>
      <c r="CXG146" s="332"/>
      <c r="CXH146" s="332"/>
      <c r="CXI146" s="332"/>
      <c r="CXJ146" s="332"/>
      <c r="CXK146" s="332"/>
      <c r="CXL146" s="332"/>
      <c r="CXM146" s="332"/>
      <c r="CXN146" s="332"/>
      <c r="CXO146" s="332"/>
      <c r="CXP146" s="332"/>
      <c r="CXQ146" s="332"/>
      <c r="CXR146" s="332"/>
      <c r="CXS146" s="332"/>
      <c r="CXT146" s="332"/>
      <c r="CXU146" s="332"/>
      <c r="CXV146" s="332"/>
      <c r="CXW146" s="332"/>
      <c r="CXX146" s="332"/>
      <c r="CXY146" s="332"/>
      <c r="CXZ146" s="332"/>
      <c r="CYA146" s="332"/>
      <c r="CYB146" s="332"/>
      <c r="CYC146" s="332"/>
      <c r="CYD146" s="332"/>
      <c r="CYE146" s="332"/>
      <c r="CYF146" s="332"/>
      <c r="CYG146" s="332"/>
      <c r="CYH146" s="332"/>
      <c r="CYI146" s="332"/>
      <c r="CYJ146" s="332"/>
      <c r="CYK146" s="332"/>
      <c r="CYL146" s="332"/>
      <c r="CYM146" s="332"/>
      <c r="CYN146" s="332"/>
      <c r="CYO146" s="332"/>
      <c r="CYP146" s="332"/>
      <c r="CYQ146" s="332"/>
      <c r="CYR146" s="332"/>
      <c r="CYS146" s="332"/>
      <c r="CYT146" s="332"/>
      <c r="CYU146" s="332"/>
      <c r="CYV146" s="332"/>
      <c r="CYW146" s="332"/>
      <c r="CYX146" s="332"/>
      <c r="CYY146" s="332"/>
      <c r="CYZ146" s="332"/>
      <c r="CZA146" s="332"/>
      <c r="CZB146" s="332"/>
      <c r="CZC146" s="332"/>
      <c r="CZD146" s="332"/>
      <c r="CZE146" s="332"/>
      <c r="CZF146" s="332"/>
      <c r="CZG146" s="332"/>
      <c r="CZH146" s="332"/>
      <c r="CZI146" s="332"/>
      <c r="CZJ146" s="332"/>
      <c r="CZK146" s="332"/>
      <c r="CZL146" s="332"/>
      <c r="CZM146" s="332"/>
      <c r="CZN146" s="332"/>
      <c r="CZO146" s="332"/>
      <c r="CZP146" s="332"/>
      <c r="CZQ146" s="332"/>
      <c r="CZR146" s="332"/>
      <c r="CZS146" s="332"/>
      <c r="CZT146" s="332"/>
      <c r="CZU146" s="332"/>
      <c r="CZV146" s="332"/>
      <c r="CZW146" s="332"/>
      <c r="CZX146" s="332"/>
      <c r="CZY146" s="332"/>
      <c r="CZZ146" s="332"/>
      <c r="DAA146" s="332"/>
      <c r="DAB146" s="332"/>
      <c r="DAC146" s="332"/>
      <c r="DAD146" s="332"/>
      <c r="DAE146" s="332"/>
      <c r="DAF146" s="332"/>
      <c r="DAG146" s="332"/>
      <c r="DAH146" s="332"/>
      <c r="DAI146" s="332"/>
      <c r="DAJ146" s="332"/>
      <c r="DAK146" s="332"/>
      <c r="DAL146" s="332"/>
      <c r="DAM146" s="332"/>
      <c r="DAN146" s="332"/>
      <c r="DAO146" s="332"/>
      <c r="DAP146" s="332"/>
      <c r="DAQ146" s="332"/>
      <c r="DAR146" s="332"/>
      <c r="DAS146" s="332"/>
      <c r="DAT146" s="332"/>
      <c r="DAU146" s="332"/>
      <c r="DAV146" s="332"/>
      <c r="DAW146" s="332"/>
      <c r="DAX146" s="332"/>
      <c r="DAY146" s="332"/>
      <c r="DAZ146" s="332"/>
      <c r="DBA146" s="332"/>
      <c r="DBB146" s="332"/>
      <c r="DBC146" s="332"/>
      <c r="DBD146" s="332"/>
      <c r="DBE146" s="332"/>
      <c r="DBF146" s="332"/>
      <c r="DBG146" s="332"/>
      <c r="DBH146" s="332"/>
      <c r="DBI146" s="332"/>
      <c r="DBJ146" s="332"/>
      <c r="DBK146" s="332"/>
      <c r="DBL146" s="332"/>
      <c r="DBM146" s="332"/>
      <c r="DBN146" s="332"/>
      <c r="DBO146" s="332"/>
      <c r="DBP146" s="332"/>
      <c r="DBQ146" s="332"/>
      <c r="DBR146" s="332"/>
      <c r="DBS146" s="332"/>
      <c r="DBT146" s="332"/>
      <c r="DBU146" s="332"/>
      <c r="DBV146" s="332"/>
      <c r="DBW146" s="332"/>
      <c r="DBX146" s="332"/>
      <c r="DBY146" s="332"/>
      <c r="DBZ146" s="332"/>
      <c r="DCA146" s="332"/>
      <c r="DCB146" s="332"/>
      <c r="DCC146" s="332"/>
      <c r="DCD146" s="332"/>
      <c r="DCE146" s="332"/>
      <c r="DCF146" s="332"/>
      <c r="DCG146" s="332"/>
      <c r="DCH146" s="332"/>
      <c r="DCI146" s="332"/>
      <c r="DCJ146" s="332"/>
      <c r="DCK146" s="332"/>
      <c r="DCL146" s="332"/>
      <c r="DCM146" s="332"/>
      <c r="DCN146" s="332"/>
      <c r="DCO146" s="332"/>
      <c r="DCP146" s="332"/>
      <c r="DCQ146" s="332"/>
      <c r="DCR146" s="332"/>
      <c r="DCS146" s="332"/>
      <c r="DCT146" s="332"/>
      <c r="DCU146" s="332"/>
      <c r="DCV146" s="332"/>
      <c r="DCW146" s="332"/>
      <c r="DCX146" s="332"/>
      <c r="DCY146" s="332"/>
      <c r="DCZ146" s="332"/>
      <c r="DDA146" s="332"/>
      <c r="DDB146" s="332"/>
      <c r="DDC146" s="332"/>
      <c r="DDD146" s="332"/>
      <c r="DDE146" s="332"/>
      <c r="DDF146" s="332"/>
      <c r="DDG146" s="332"/>
      <c r="DDH146" s="332"/>
      <c r="DDI146" s="332"/>
      <c r="DDJ146" s="332"/>
      <c r="DDK146" s="332"/>
      <c r="DDL146" s="332"/>
      <c r="DDM146" s="332"/>
      <c r="DDN146" s="332"/>
      <c r="DDO146" s="332"/>
      <c r="DDP146" s="332"/>
      <c r="DDQ146" s="332"/>
      <c r="DDR146" s="332"/>
      <c r="DDS146" s="332"/>
      <c r="DDT146" s="332"/>
      <c r="DDU146" s="332"/>
      <c r="DDV146" s="332"/>
      <c r="DDW146" s="332"/>
      <c r="DDX146" s="332"/>
      <c r="DDY146" s="332"/>
      <c r="DDZ146" s="332"/>
      <c r="DEA146" s="332"/>
      <c r="DEB146" s="332"/>
      <c r="DEC146" s="332"/>
      <c r="DED146" s="332"/>
      <c r="DEE146" s="332"/>
      <c r="DEF146" s="332"/>
      <c r="DEG146" s="332"/>
      <c r="DEH146" s="332"/>
      <c r="DEI146" s="332"/>
      <c r="DEJ146" s="332"/>
      <c r="DEK146" s="332"/>
      <c r="DEL146" s="332"/>
      <c r="DEM146" s="332"/>
      <c r="DEN146" s="332"/>
      <c r="DEO146" s="332"/>
      <c r="DEP146" s="332"/>
      <c r="DEQ146" s="332"/>
      <c r="DER146" s="332"/>
      <c r="DES146" s="332"/>
      <c r="DET146" s="332"/>
      <c r="DEU146" s="332"/>
      <c r="DEV146" s="332"/>
      <c r="DEW146" s="332"/>
      <c r="DEX146" s="332"/>
      <c r="DEY146" s="332"/>
      <c r="DEZ146" s="332"/>
      <c r="DFA146" s="332"/>
      <c r="DFB146" s="332"/>
      <c r="DFC146" s="332"/>
      <c r="DFD146" s="332"/>
      <c r="DFE146" s="332"/>
      <c r="DFF146" s="332"/>
      <c r="DFG146" s="332"/>
      <c r="DFH146" s="332"/>
      <c r="DFI146" s="332"/>
      <c r="DFJ146" s="332"/>
      <c r="DFK146" s="332"/>
      <c r="DFL146" s="332"/>
      <c r="DFM146" s="332"/>
      <c r="DFN146" s="332"/>
      <c r="DFO146" s="332"/>
      <c r="DFP146" s="332"/>
      <c r="DFQ146" s="332"/>
      <c r="DFR146" s="332"/>
      <c r="DFS146" s="332"/>
      <c r="DFT146" s="332"/>
      <c r="DFU146" s="332"/>
      <c r="DFV146" s="332"/>
      <c r="DFW146" s="332"/>
      <c r="DFX146" s="332"/>
      <c r="DFY146" s="332"/>
      <c r="DFZ146" s="332"/>
      <c r="DGA146" s="332"/>
      <c r="DGB146" s="332"/>
      <c r="DGC146" s="332"/>
      <c r="DGD146" s="332"/>
      <c r="DGE146" s="332"/>
      <c r="DGF146" s="332"/>
      <c r="DGG146" s="332"/>
      <c r="DGH146" s="332"/>
      <c r="DGI146" s="332"/>
      <c r="DGJ146" s="332"/>
      <c r="DGK146" s="332"/>
      <c r="DGL146" s="332"/>
      <c r="DGM146" s="332"/>
      <c r="DGN146" s="332"/>
      <c r="DGO146" s="332"/>
      <c r="DGP146" s="332"/>
      <c r="DGQ146" s="332"/>
      <c r="DGR146" s="332"/>
      <c r="DGS146" s="332"/>
      <c r="DGT146" s="332"/>
      <c r="DGU146" s="332"/>
      <c r="DGV146" s="332"/>
      <c r="DGW146" s="332"/>
      <c r="DGX146" s="332"/>
      <c r="DGY146" s="332"/>
      <c r="DGZ146" s="332"/>
      <c r="DHA146" s="332"/>
      <c r="DHB146" s="332"/>
      <c r="DHC146" s="332"/>
      <c r="DHD146" s="332"/>
      <c r="DHE146" s="332"/>
      <c r="DHF146" s="332"/>
      <c r="DHG146" s="332"/>
      <c r="DHH146" s="332"/>
      <c r="DHI146" s="332"/>
      <c r="DHJ146" s="332"/>
      <c r="DHK146" s="332"/>
      <c r="DHL146" s="332"/>
      <c r="DHM146" s="332"/>
      <c r="DHN146" s="332"/>
      <c r="DHO146" s="332"/>
      <c r="DHP146" s="332"/>
      <c r="DHQ146" s="332"/>
      <c r="DHR146" s="332"/>
      <c r="DHS146" s="332"/>
      <c r="DHT146" s="332"/>
      <c r="DHU146" s="332"/>
      <c r="DHV146" s="332"/>
      <c r="DHW146" s="332"/>
      <c r="DHX146" s="332"/>
      <c r="DHY146" s="332"/>
      <c r="DHZ146" s="332"/>
      <c r="DIA146" s="332"/>
      <c r="DIB146" s="332"/>
      <c r="DIC146" s="332"/>
      <c r="DID146" s="332"/>
      <c r="DIE146" s="332"/>
      <c r="DIF146" s="332"/>
      <c r="DIG146" s="332"/>
      <c r="DIH146" s="332"/>
      <c r="DII146" s="332"/>
      <c r="DIJ146" s="332"/>
      <c r="DIK146" s="332"/>
      <c r="DIL146" s="332"/>
      <c r="DIM146" s="332"/>
      <c r="DIN146" s="332"/>
      <c r="DIO146" s="332"/>
      <c r="DIP146" s="332"/>
      <c r="DIQ146" s="332"/>
      <c r="DIR146" s="332"/>
      <c r="DIS146" s="332"/>
      <c r="DIT146" s="332"/>
      <c r="DIU146" s="332"/>
      <c r="DIV146" s="332"/>
      <c r="DIW146" s="332"/>
      <c r="DIX146" s="332"/>
      <c r="DIY146" s="332"/>
      <c r="DIZ146" s="332"/>
      <c r="DJA146" s="332"/>
      <c r="DJB146" s="332"/>
      <c r="DJC146" s="332"/>
      <c r="DJD146" s="332"/>
      <c r="DJE146" s="332"/>
      <c r="DJF146" s="332"/>
      <c r="DJG146" s="332"/>
      <c r="DJH146" s="332"/>
      <c r="DJI146" s="332"/>
      <c r="DJJ146" s="332"/>
      <c r="DJK146" s="332"/>
      <c r="DJL146" s="332"/>
      <c r="DJM146" s="332"/>
      <c r="DJN146" s="332"/>
      <c r="DJO146" s="332"/>
      <c r="DJP146" s="332"/>
      <c r="DJQ146" s="332"/>
      <c r="DJR146" s="332"/>
      <c r="DJS146" s="332"/>
      <c r="DJT146" s="332"/>
      <c r="DJU146" s="332"/>
      <c r="DJV146" s="332"/>
      <c r="DJW146" s="332"/>
      <c r="DJX146" s="332"/>
      <c r="DJY146" s="332"/>
      <c r="DJZ146" s="332"/>
      <c r="DKA146" s="332"/>
      <c r="DKB146" s="332"/>
      <c r="DKC146" s="332"/>
      <c r="DKD146" s="332"/>
      <c r="DKE146" s="332"/>
      <c r="DKF146" s="332"/>
      <c r="DKG146" s="332"/>
      <c r="DKH146" s="332"/>
      <c r="DKI146" s="332"/>
      <c r="DKJ146" s="332"/>
      <c r="DKK146" s="332"/>
      <c r="DKL146" s="332"/>
      <c r="DKM146" s="332"/>
      <c r="DKN146" s="332"/>
      <c r="DKO146" s="332"/>
      <c r="DKP146" s="332"/>
      <c r="DKQ146" s="332"/>
      <c r="DKR146" s="332"/>
      <c r="DKS146" s="332"/>
      <c r="DKT146" s="332"/>
      <c r="DKU146" s="332"/>
      <c r="DKV146" s="332"/>
      <c r="DKW146" s="332"/>
      <c r="DKX146" s="332"/>
      <c r="DKY146" s="332"/>
      <c r="DKZ146" s="332"/>
      <c r="DLA146" s="332"/>
      <c r="DLB146" s="332"/>
      <c r="DLC146" s="332"/>
      <c r="DLD146" s="332"/>
      <c r="DLE146" s="332"/>
      <c r="DLF146" s="332"/>
      <c r="DLG146" s="332"/>
      <c r="DLH146" s="332"/>
      <c r="DLI146" s="332"/>
      <c r="DLJ146" s="332"/>
      <c r="DLK146" s="332"/>
      <c r="DLL146" s="332"/>
      <c r="DLM146" s="332"/>
      <c r="DLN146" s="332"/>
      <c r="DLO146" s="332"/>
      <c r="DLP146" s="332"/>
      <c r="DLQ146" s="332"/>
      <c r="DLR146" s="332"/>
      <c r="DLS146" s="332"/>
      <c r="DLT146" s="332"/>
      <c r="DLU146" s="332"/>
      <c r="DLV146" s="332"/>
      <c r="DLW146" s="332"/>
      <c r="DLX146" s="332"/>
      <c r="DLY146" s="332"/>
      <c r="DLZ146" s="332"/>
      <c r="DMA146" s="332"/>
      <c r="DMB146" s="332"/>
      <c r="DMC146" s="332"/>
      <c r="DMD146" s="332"/>
      <c r="DME146" s="332"/>
      <c r="DMF146" s="332"/>
      <c r="DMG146" s="332"/>
      <c r="DMH146" s="332"/>
      <c r="DMI146" s="332"/>
      <c r="DMJ146" s="332"/>
      <c r="DMK146" s="332"/>
      <c r="DML146" s="332"/>
      <c r="DMM146" s="332"/>
      <c r="DMN146" s="332"/>
      <c r="DMO146" s="332"/>
      <c r="DMP146" s="332"/>
      <c r="DMQ146" s="332"/>
      <c r="DMR146" s="332"/>
      <c r="DMS146" s="332"/>
      <c r="DMT146" s="332"/>
      <c r="DMU146" s="332"/>
      <c r="DMV146" s="332"/>
      <c r="DMW146" s="332"/>
      <c r="DMX146" s="332"/>
      <c r="DMY146" s="332"/>
      <c r="DMZ146" s="332"/>
      <c r="DNA146" s="332"/>
      <c r="DNB146" s="332"/>
      <c r="DNC146" s="332"/>
      <c r="DND146" s="332"/>
      <c r="DNE146" s="332"/>
      <c r="DNF146" s="332"/>
      <c r="DNG146" s="332"/>
      <c r="DNH146" s="332"/>
      <c r="DNI146" s="332"/>
      <c r="DNJ146" s="332"/>
      <c r="DNK146" s="332"/>
      <c r="DNL146" s="332"/>
      <c r="DNM146" s="332"/>
      <c r="DNN146" s="332"/>
      <c r="DNO146" s="332"/>
      <c r="DNP146" s="332"/>
      <c r="DNQ146" s="332"/>
      <c r="DNR146" s="332"/>
      <c r="DNS146" s="332"/>
      <c r="DNT146" s="332"/>
      <c r="DNU146" s="332"/>
      <c r="DNV146" s="332"/>
      <c r="DNW146" s="332"/>
      <c r="DNX146" s="332"/>
      <c r="DNY146" s="332"/>
      <c r="DNZ146" s="332"/>
      <c r="DOA146" s="332"/>
      <c r="DOB146" s="332"/>
      <c r="DOC146" s="332"/>
      <c r="DOD146" s="332"/>
      <c r="DOE146" s="332"/>
      <c r="DOF146" s="332"/>
      <c r="DOG146" s="332"/>
      <c r="DOH146" s="332"/>
      <c r="DOI146" s="332"/>
      <c r="DOJ146" s="332"/>
      <c r="DOK146" s="332"/>
      <c r="DOL146" s="332"/>
      <c r="DOM146" s="332"/>
      <c r="DON146" s="332"/>
      <c r="DOO146" s="332"/>
      <c r="DOP146" s="332"/>
      <c r="DOQ146" s="332"/>
      <c r="DOR146" s="332"/>
      <c r="DOS146" s="332"/>
      <c r="DOT146" s="332"/>
      <c r="DOU146" s="332"/>
      <c r="DOV146" s="332"/>
      <c r="DOW146" s="332"/>
      <c r="DOX146" s="332"/>
      <c r="DOY146" s="332"/>
      <c r="DOZ146" s="332"/>
      <c r="DPA146" s="332"/>
      <c r="DPB146" s="332"/>
      <c r="DPC146" s="332"/>
      <c r="DPD146" s="332"/>
      <c r="DPE146" s="332"/>
      <c r="DPF146" s="332"/>
      <c r="DPG146" s="332"/>
      <c r="DPH146" s="332"/>
      <c r="DPI146" s="332"/>
      <c r="DPJ146" s="332"/>
      <c r="DPK146" s="332"/>
      <c r="DPL146" s="332"/>
      <c r="DPM146" s="332"/>
      <c r="DPN146" s="332"/>
      <c r="DPO146" s="332"/>
      <c r="DPP146" s="332"/>
      <c r="DPQ146" s="332"/>
      <c r="DPR146" s="332"/>
      <c r="DPS146" s="332"/>
      <c r="DPT146" s="332"/>
      <c r="DPU146" s="332"/>
      <c r="DPV146" s="332"/>
      <c r="DPW146" s="332"/>
      <c r="DPX146" s="332"/>
      <c r="DPY146" s="332"/>
      <c r="DPZ146" s="332"/>
      <c r="DQA146" s="332"/>
      <c r="DQB146" s="332"/>
      <c r="DQC146" s="332"/>
      <c r="DQD146" s="332"/>
      <c r="DQE146" s="332"/>
      <c r="DQF146" s="332"/>
      <c r="DQG146" s="332"/>
      <c r="DQH146" s="332"/>
      <c r="DQI146" s="332"/>
      <c r="DQJ146" s="332"/>
      <c r="DQK146" s="332"/>
      <c r="DQL146" s="332"/>
      <c r="DQM146" s="332"/>
      <c r="DQN146" s="332"/>
      <c r="DQO146" s="332"/>
      <c r="DQP146" s="332"/>
      <c r="DQQ146" s="332"/>
      <c r="DQR146" s="332"/>
      <c r="DQS146" s="332"/>
      <c r="DQT146" s="332"/>
      <c r="DQU146" s="332"/>
      <c r="DQV146" s="332"/>
      <c r="DQW146" s="332"/>
      <c r="DQX146" s="332"/>
      <c r="DQY146" s="332"/>
      <c r="DQZ146" s="332"/>
      <c r="DRA146" s="332"/>
      <c r="DRB146" s="332"/>
      <c r="DRC146" s="332"/>
      <c r="DRD146" s="332"/>
      <c r="DRE146" s="332"/>
      <c r="DRF146" s="332"/>
      <c r="DRG146" s="332"/>
      <c r="DRH146" s="332"/>
      <c r="DRI146" s="332"/>
      <c r="DRJ146" s="332"/>
      <c r="DRK146" s="332"/>
      <c r="DRL146" s="332"/>
      <c r="DRM146" s="332"/>
      <c r="DRN146" s="332"/>
      <c r="DRO146" s="332"/>
      <c r="DRP146" s="332"/>
      <c r="DRQ146" s="332"/>
      <c r="DRR146" s="332"/>
      <c r="DRS146" s="332"/>
      <c r="DRT146" s="332"/>
      <c r="DRU146" s="332"/>
      <c r="DRV146" s="332"/>
      <c r="DRW146" s="332"/>
      <c r="DRX146" s="332"/>
      <c r="DRY146" s="332"/>
      <c r="DRZ146" s="332"/>
      <c r="DSA146" s="332"/>
      <c r="DSB146" s="332"/>
      <c r="DSC146" s="332"/>
      <c r="DSD146" s="332"/>
      <c r="DSE146" s="332"/>
      <c r="DSF146" s="332"/>
      <c r="DSG146" s="332"/>
      <c r="DSH146" s="332"/>
      <c r="DSI146" s="332"/>
      <c r="DSJ146" s="332"/>
      <c r="DSK146" s="332"/>
      <c r="DSL146" s="332"/>
      <c r="DSM146" s="332"/>
      <c r="DSN146" s="332"/>
      <c r="DSO146" s="332"/>
      <c r="DSP146" s="332"/>
      <c r="DSQ146" s="332"/>
      <c r="DSR146" s="332"/>
      <c r="DSS146" s="332"/>
      <c r="DST146" s="332"/>
      <c r="DSU146" s="332"/>
      <c r="DSV146" s="332"/>
      <c r="DSW146" s="332"/>
      <c r="DSX146" s="332"/>
      <c r="DSY146" s="332"/>
      <c r="DSZ146" s="332"/>
      <c r="DTA146" s="332"/>
      <c r="DTB146" s="332"/>
      <c r="DTC146" s="332"/>
      <c r="DTD146" s="332"/>
      <c r="DTE146" s="332"/>
      <c r="DTF146" s="332"/>
      <c r="DTG146" s="332"/>
      <c r="DTH146" s="332"/>
      <c r="DTI146" s="332"/>
      <c r="DTJ146" s="332"/>
      <c r="DTK146" s="332"/>
      <c r="DTL146" s="332"/>
      <c r="DTM146" s="332"/>
      <c r="DTN146" s="332"/>
      <c r="DTO146" s="332"/>
      <c r="DTP146" s="332"/>
      <c r="DTQ146" s="332"/>
      <c r="DTR146" s="332"/>
      <c r="DTS146" s="332"/>
      <c r="DTT146" s="332"/>
      <c r="DTU146" s="332"/>
      <c r="DTV146" s="332"/>
      <c r="DTW146" s="332"/>
      <c r="DTX146" s="332"/>
      <c r="DTY146" s="332"/>
      <c r="DTZ146" s="332"/>
      <c r="DUA146" s="332"/>
      <c r="DUB146" s="332"/>
      <c r="DUC146" s="332"/>
      <c r="DUD146" s="332"/>
      <c r="DUE146" s="332"/>
      <c r="DUF146" s="332"/>
      <c r="DUG146" s="332"/>
      <c r="DUH146" s="332"/>
      <c r="DUI146" s="332"/>
      <c r="DUJ146" s="332"/>
      <c r="DUK146" s="332"/>
      <c r="DUL146" s="332"/>
      <c r="DUM146" s="332"/>
      <c r="DUN146" s="332"/>
      <c r="DUO146" s="332"/>
      <c r="DUP146" s="332"/>
      <c r="DUQ146" s="332"/>
      <c r="DUR146" s="332"/>
      <c r="DUS146" s="332"/>
      <c r="DUT146" s="332"/>
      <c r="DUU146" s="332"/>
      <c r="DUV146" s="332"/>
      <c r="DUW146" s="332"/>
      <c r="DUX146" s="332"/>
      <c r="DUY146" s="332"/>
      <c r="DUZ146" s="332"/>
      <c r="DVA146" s="332"/>
      <c r="DVB146" s="332"/>
      <c r="DVC146" s="332"/>
      <c r="DVD146" s="332"/>
      <c r="DVE146" s="332"/>
      <c r="DVF146" s="332"/>
      <c r="DVG146" s="332"/>
      <c r="DVH146" s="332"/>
      <c r="DVI146" s="332"/>
      <c r="DVJ146" s="332"/>
      <c r="DVK146" s="332"/>
      <c r="DVL146" s="332"/>
      <c r="DVM146" s="332"/>
      <c r="DVN146" s="332"/>
      <c r="DVO146" s="332"/>
      <c r="DVP146" s="332"/>
      <c r="DVQ146" s="332"/>
      <c r="DVR146" s="332"/>
      <c r="DVS146" s="332"/>
      <c r="DVT146" s="332"/>
      <c r="DVU146" s="332"/>
      <c r="DVV146" s="332"/>
      <c r="DVW146" s="332"/>
      <c r="DVX146" s="332"/>
      <c r="DVY146" s="332"/>
      <c r="DVZ146" s="332"/>
      <c r="DWA146" s="332"/>
      <c r="DWB146" s="332"/>
      <c r="DWC146" s="332"/>
      <c r="DWD146" s="332"/>
      <c r="DWE146" s="332"/>
      <c r="DWF146" s="332"/>
      <c r="DWG146" s="332"/>
      <c r="DWH146" s="332"/>
      <c r="DWI146" s="332"/>
      <c r="DWJ146" s="332"/>
      <c r="DWK146" s="332"/>
      <c r="DWL146" s="332"/>
      <c r="DWM146" s="332"/>
      <c r="DWN146" s="332"/>
      <c r="DWO146" s="332"/>
      <c r="DWP146" s="332"/>
      <c r="DWQ146" s="332"/>
      <c r="DWR146" s="332"/>
      <c r="DWS146" s="332"/>
      <c r="DWT146" s="332"/>
      <c r="DWU146" s="332"/>
      <c r="DWV146" s="332"/>
      <c r="DWW146" s="332"/>
      <c r="DWX146" s="332"/>
      <c r="DWY146" s="332"/>
      <c r="DWZ146" s="332"/>
      <c r="DXA146" s="332"/>
      <c r="DXB146" s="332"/>
      <c r="DXC146" s="332"/>
      <c r="DXD146" s="332"/>
      <c r="DXE146" s="332"/>
      <c r="DXF146" s="332"/>
      <c r="DXG146" s="332"/>
      <c r="DXH146" s="332"/>
      <c r="DXI146" s="332"/>
      <c r="DXJ146" s="332"/>
      <c r="DXK146" s="332"/>
      <c r="DXL146" s="332"/>
      <c r="DXM146" s="332"/>
      <c r="DXN146" s="332"/>
      <c r="DXO146" s="332"/>
      <c r="DXP146" s="332"/>
      <c r="DXQ146" s="332"/>
      <c r="DXR146" s="332"/>
      <c r="DXS146" s="332"/>
      <c r="DXT146" s="332"/>
      <c r="DXU146" s="332"/>
      <c r="DXV146" s="332"/>
      <c r="DXW146" s="332"/>
      <c r="DXX146" s="332"/>
      <c r="DXY146" s="332"/>
      <c r="DXZ146" s="332"/>
      <c r="DYA146" s="332"/>
      <c r="DYB146" s="332"/>
      <c r="DYC146" s="332"/>
      <c r="DYD146" s="332"/>
      <c r="DYE146" s="332"/>
      <c r="DYF146" s="332"/>
      <c r="DYG146" s="332"/>
      <c r="DYH146" s="332"/>
      <c r="DYI146" s="332"/>
      <c r="DYJ146" s="332"/>
      <c r="DYK146" s="332"/>
      <c r="DYL146" s="332"/>
      <c r="DYM146" s="332"/>
      <c r="DYN146" s="332"/>
      <c r="DYO146" s="332"/>
      <c r="DYP146" s="332"/>
      <c r="DYQ146" s="332"/>
      <c r="DYR146" s="332"/>
      <c r="DYS146" s="332"/>
      <c r="DYT146" s="332"/>
      <c r="DYU146" s="332"/>
      <c r="DYV146" s="332"/>
      <c r="DYW146" s="332"/>
      <c r="DYX146" s="332"/>
      <c r="DYY146" s="332"/>
      <c r="DYZ146" s="332"/>
      <c r="DZA146" s="332"/>
      <c r="DZB146" s="332"/>
      <c r="DZC146" s="332"/>
      <c r="DZD146" s="332"/>
      <c r="DZE146" s="332"/>
      <c r="DZF146" s="332"/>
      <c r="DZG146" s="332"/>
      <c r="DZH146" s="332"/>
      <c r="DZI146" s="332"/>
      <c r="DZJ146" s="332"/>
      <c r="DZK146" s="332"/>
      <c r="DZL146" s="332"/>
      <c r="DZM146" s="332"/>
      <c r="DZN146" s="332"/>
      <c r="DZO146" s="332"/>
      <c r="DZP146" s="332"/>
      <c r="DZQ146" s="332"/>
      <c r="DZR146" s="332"/>
      <c r="DZS146" s="332"/>
      <c r="DZT146" s="332"/>
      <c r="DZU146" s="332"/>
      <c r="DZV146" s="332"/>
      <c r="DZW146" s="332"/>
      <c r="DZX146" s="332"/>
      <c r="DZY146" s="332"/>
      <c r="DZZ146" s="332"/>
      <c r="EAA146" s="332"/>
      <c r="EAB146" s="332"/>
      <c r="EAC146" s="332"/>
      <c r="EAD146" s="332"/>
      <c r="EAE146" s="332"/>
      <c r="EAF146" s="332"/>
      <c r="EAG146" s="332"/>
      <c r="EAH146" s="332"/>
      <c r="EAI146" s="332"/>
      <c r="EAJ146" s="332"/>
      <c r="EAK146" s="332"/>
      <c r="EAL146" s="332"/>
      <c r="EAM146" s="332"/>
      <c r="EAN146" s="332"/>
      <c r="EAO146" s="332"/>
      <c r="EAP146" s="332"/>
      <c r="EAQ146" s="332"/>
      <c r="EAR146" s="332"/>
      <c r="EAS146" s="332"/>
      <c r="EAT146" s="332"/>
      <c r="EAU146" s="332"/>
      <c r="EAV146" s="332"/>
      <c r="EAW146" s="332"/>
      <c r="EAX146" s="332"/>
      <c r="EAY146" s="332"/>
      <c r="EAZ146" s="332"/>
      <c r="EBA146" s="332"/>
      <c r="EBB146" s="332"/>
      <c r="EBC146" s="332"/>
      <c r="EBD146" s="332"/>
      <c r="EBE146" s="332"/>
      <c r="EBF146" s="332"/>
      <c r="EBG146" s="332"/>
      <c r="EBH146" s="332"/>
      <c r="EBI146" s="332"/>
      <c r="EBJ146" s="332"/>
      <c r="EBK146" s="332"/>
      <c r="EBL146" s="332"/>
      <c r="EBM146" s="332"/>
      <c r="EBN146" s="332"/>
      <c r="EBO146" s="332"/>
      <c r="EBP146" s="332"/>
      <c r="EBQ146" s="332"/>
      <c r="EBR146" s="332"/>
      <c r="EBS146" s="332"/>
      <c r="EBT146" s="332"/>
      <c r="EBU146" s="332"/>
      <c r="EBV146" s="332"/>
      <c r="EBW146" s="332"/>
      <c r="EBX146" s="332"/>
      <c r="EBY146" s="332"/>
      <c r="EBZ146" s="332"/>
      <c r="ECA146" s="332"/>
      <c r="ECB146" s="332"/>
      <c r="ECC146" s="332"/>
      <c r="ECD146" s="332"/>
      <c r="ECE146" s="332"/>
      <c r="ECF146" s="332"/>
      <c r="ECG146" s="332"/>
      <c r="ECH146" s="332"/>
      <c r="ECI146" s="332"/>
      <c r="ECJ146" s="332"/>
      <c r="ECK146" s="332"/>
      <c r="ECL146" s="332"/>
      <c r="ECM146" s="332"/>
      <c r="ECN146" s="332"/>
      <c r="ECO146" s="332"/>
      <c r="ECP146" s="332"/>
      <c r="ECQ146" s="332"/>
      <c r="ECR146" s="332"/>
      <c r="ECS146" s="332"/>
      <c r="ECT146" s="332"/>
      <c r="ECU146" s="332"/>
      <c r="ECV146" s="332"/>
      <c r="ECW146" s="332"/>
      <c r="ECX146" s="332"/>
      <c r="ECY146" s="332"/>
      <c r="ECZ146" s="332"/>
      <c r="EDA146" s="332"/>
      <c r="EDB146" s="332"/>
      <c r="EDC146" s="332"/>
      <c r="EDD146" s="332"/>
      <c r="EDE146" s="332"/>
      <c r="EDF146" s="332"/>
      <c r="EDG146" s="332"/>
      <c r="EDH146" s="332"/>
      <c r="EDI146" s="332"/>
      <c r="EDJ146" s="332"/>
      <c r="EDK146" s="332"/>
      <c r="EDL146" s="332"/>
      <c r="EDM146" s="332"/>
      <c r="EDN146" s="332"/>
      <c r="EDO146" s="332"/>
      <c r="EDP146" s="332"/>
      <c r="EDQ146" s="332"/>
      <c r="EDR146" s="332"/>
      <c r="EDS146" s="332"/>
      <c r="EDT146" s="332"/>
      <c r="EDU146" s="332"/>
      <c r="EDV146" s="332"/>
      <c r="EDW146" s="332"/>
      <c r="EDX146" s="332"/>
      <c r="EDY146" s="332"/>
      <c r="EDZ146" s="332"/>
      <c r="EEA146" s="332"/>
      <c r="EEB146" s="332"/>
      <c r="EEC146" s="332"/>
      <c r="EED146" s="332"/>
      <c r="EEE146" s="332"/>
      <c r="EEF146" s="332"/>
      <c r="EEG146" s="332"/>
      <c r="EEH146" s="332"/>
      <c r="EEI146" s="332"/>
      <c r="EEJ146" s="332"/>
      <c r="EEK146" s="332"/>
      <c r="EEL146" s="332"/>
      <c r="EEM146" s="332"/>
      <c r="EEN146" s="332"/>
      <c r="EEO146" s="332"/>
      <c r="EEP146" s="332"/>
      <c r="EEQ146" s="332"/>
      <c r="EER146" s="332"/>
      <c r="EES146" s="332"/>
      <c r="EET146" s="332"/>
      <c r="EEU146" s="332"/>
      <c r="EEV146" s="332"/>
      <c r="EEW146" s="332"/>
      <c r="EEX146" s="332"/>
      <c r="EEY146" s="332"/>
      <c r="EEZ146" s="332"/>
      <c r="EFA146" s="332"/>
      <c r="EFB146" s="332"/>
      <c r="EFC146" s="332"/>
      <c r="EFD146" s="332"/>
      <c r="EFE146" s="332"/>
      <c r="EFF146" s="332"/>
      <c r="EFG146" s="332"/>
      <c r="EFH146" s="332"/>
      <c r="EFI146" s="332"/>
      <c r="EFJ146" s="332"/>
      <c r="EFK146" s="332"/>
      <c r="EFL146" s="332"/>
      <c r="EFM146" s="332"/>
      <c r="EFN146" s="332"/>
      <c r="EFO146" s="332"/>
      <c r="EFP146" s="332"/>
      <c r="EFQ146" s="332"/>
      <c r="EFR146" s="332"/>
      <c r="EFS146" s="332"/>
      <c r="EFT146" s="332"/>
      <c r="EFU146" s="332"/>
      <c r="EFV146" s="332"/>
      <c r="EFW146" s="332"/>
      <c r="EFX146" s="332"/>
      <c r="EFY146" s="332"/>
      <c r="EFZ146" s="332"/>
      <c r="EGA146" s="332"/>
      <c r="EGB146" s="332"/>
      <c r="EGC146" s="332"/>
      <c r="EGD146" s="332"/>
      <c r="EGE146" s="332"/>
      <c r="EGF146" s="332"/>
      <c r="EGG146" s="332"/>
      <c r="EGH146" s="332"/>
      <c r="EGI146" s="332"/>
      <c r="EGJ146" s="332"/>
      <c r="EGK146" s="332"/>
      <c r="EGL146" s="332"/>
      <c r="EGM146" s="332"/>
      <c r="EGN146" s="332"/>
      <c r="EGO146" s="332"/>
      <c r="EGP146" s="332"/>
      <c r="EGQ146" s="332"/>
      <c r="EGR146" s="332"/>
      <c r="EGS146" s="332"/>
      <c r="EGT146" s="332"/>
      <c r="EGU146" s="332"/>
      <c r="EGV146" s="332"/>
      <c r="EGW146" s="332"/>
      <c r="EGX146" s="332"/>
      <c r="EGY146" s="332"/>
      <c r="EGZ146" s="332"/>
      <c r="EHA146" s="332"/>
      <c r="EHB146" s="332"/>
      <c r="EHC146" s="332"/>
      <c r="EHD146" s="332"/>
      <c r="EHE146" s="332"/>
      <c r="EHF146" s="332"/>
      <c r="EHG146" s="332"/>
      <c r="EHH146" s="332"/>
      <c r="EHI146" s="332"/>
      <c r="EHJ146" s="332"/>
      <c r="EHK146" s="332"/>
      <c r="EHL146" s="332"/>
      <c r="EHM146" s="332"/>
      <c r="EHN146" s="332"/>
      <c r="EHO146" s="332"/>
      <c r="EHP146" s="332"/>
      <c r="EHQ146" s="332"/>
      <c r="EHR146" s="332"/>
      <c r="EHS146" s="332"/>
      <c r="EHT146" s="332"/>
      <c r="EHU146" s="332"/>
      <c r="EHV146" s="332"/>
      <c r="EHW146" s="332"/>
      <c r="EHX146" s="332"/>
      <c r="EHY146" s="332"/>
      <c r="EHZ146" s="332"/>
      <c r="EIA146" s="332"/>
      <c r="EIB146" s="332"/>
      <c r="EIC146" s="332"/>
      <c r="EID146" s="332"/>
      <c r="EIE146" s="332"/>
      <c r="EIF146" s="332"/>
      <c r="EIG146" s="332"/>
      <c r="EIH146" s="332"/>
      <c r="EII146" s="332"/>
      <c r="EIJ146" s="332"/>
      <c r="EIK146" s="332"/>
      <c r="EIL146" s="332"/>
      <c r="EIM146" s="332"/>
      <c r="EIN146" s="332"/>
      <c r="EIO146" s="332"/>
      <c r="EIP146" s="332"/>
      <c r="EIQ146" s="332"/>
      <c r="EIR146" s="332"/>
      <c r="EIS146" s="332"/>
      <c r="EIT146" s="332"/>
      <c r="EIU146" s="332"/>
      <c r="EIV146" s="332"/>
      <c r="EIW146" s="332"/>
      <c r="EIX146" s="332"/>
      <c r="EIY146" s="332"/>
      <c r="EIZ146" s="332"/>
      <c r="EJA146" s="332"/>
      <c r="EJB146" s="332"/>
      <c r="EJC146" s="332"/>
      <c r="EJD146" s="332"/>
      <c r="EJE146" s="332"/>
      <c r="EJF146" s="332"/>
      <c r="EJG146" s="332"/>
      <c r="EJH146" s="332"/>
      <c r="EJI146" s="332"/>
      <c r="EJJ146" s="332"/>
      <c r="EJK146" s="332"/>
      <c r="EJL146" s="332"/>
      <c r="EJM146" s="332"/>
      <c r="EJN146" s="332"/>
      <c r="EJO146" s="332"/>
      <c r="EJP146" s="332"/>
      <c r="EJQ146" s="332"/>
      <c r="EJR146" s="332"/>
      <c r="EJS146" s="332"/>
      <c r="EJT146" s="332"/>
      <c r="EJU146" s="332"/>
      <c r="EJV146" s="332"/>
      <c r="EJW146" s="332"/>
      <c r="EJX146" s="332"/>
      <c r="EJY146" s="332"/>
      <c r="EJZ146" s="332"/>
      <c r="EKA146" s="332"/>
      <c r="EKB146" s="332"/>
      <c r="EKC146" s="332"/>
      <c r="EKD146" s="332"/>
      <c r="EKE146" s="332"/>
      <c r="EKF146" s="332"/>
      <c r="EKG146" s="332"/>
      <c r="EKH146" s="332"/>
      <c r="EKI146" s="332"/>
      <c r="EKJ146" s="332"/>
      <c r="EKK146" s="332"/>
      <c r="EKL146" s="332"/>
      <c r="EKM146" s="332"/>
      <c r="EKN146" s="332"/>
      <c r="EKO146" s="332"/>
      <c r="EKP146" s="332"/>
      <c r="EKQ146" s="332"/>
      <c r="EKR146" s="332"/>
      <c r="EKS146" s="332"/>
      <c r="EKT146" s="332"/>
      <c r="EKU146" s="332"/>
      <c r="EKV146" s="332"/>
      <c r="EKW146" s="332"/>
      <c r="EKX146" s="332"/>
      <c r="EKY146" s="332"/>
      <c r="EKZ146" s="332"/>
      <c r="ELA146" s="332"/>
      <c r="ELB146" s="332"/>
      <c r="ELC146" s="332"/>
      <c r="ELD146" s="332"/>
      <c r="ELE146" s="332"/>
      <c r="ELF146" s="332"/>
      <c r="ELG146" s="332"/>
      <c r="ELH146" s="332"/>
      <c r="ELI146" s="332"/>
      <c r="ELJ146" s="332"/>
      <c r="ELK146" s="332"/>
      <c r="ELL146" s="332"/>
      <c r="ELM146" s="332"/>
      <c r="ELN146" s="332"/>
      <c r="ELO146" s="332"/>
      <c r="ELP146" s="332"/>
      <c r="ELQ146" s="332"/>
      <c r="ELR146" s="332"/>
      <c r="ELS146" s="332"/>
      <c r="ELT146" s="332"/>
      <c r="ELU146" s="332"/>
      <c r="ELV146" s="332"/>
      <c r="ELW146" s="332"/>
      <c r="ELX146" s="332"/>
      <c r="ELY146" s="332"/>
      <c r="ELZ146" s="332"/>
      <c r="EMA146" s="332"/>
      <c r="EMB146" s="332"/>
      <c r="EMC146" s="332"/>
      <c r="EMD146" s="332"/>
      <c r="EME146" s="332"/>
      <c r="EMF146" s="332"/>
      <c r="EMG146" s="332"/>
      <c r="EMH146" s="332"/>
      <c r="EMI146" s="332"/>
      <c r="EMJ146" s="332"/>
      <c r="EMK146" s="332"/>
      <c r="EML146" s="332"/>
      <c r="EMM146" s="332"/>
      <c r="EMN146" s="332"/>
      <c r="EMO146" s="332"/>
      <c r="EMP146" s="332"/>
      <c r="EMQ146" s="332"/>
      <c r="EMR146" s="332"/>
      <c r="EMS146" s="332"/>
      <c r="EMT146" s="332"/>
      <c r="EMU146" s="332"/>
      <c r="EMV146" s="332"/>
      <c r="EMW146" s="332"/>
      <c r="EMX146" s="332"/>
      <c r="EMY146" s="332"/>
      <c r="EMZ146" s="332"/>
      <c r="ENA146" s="332"/>
      <c r="ENB146" s="332"/>
      <c r="ENC146" s="332"/>
      <c r="END146" s="332"/>
      <c r="ENE146" s="332"/>
      <c r="ENF146" s="332"/>
      <c r="ENG146" s="332"/>
      <c r="ENH146" s="332"/>
      <c r="ENI146" s="332"/>
      <c r="ENJ146" s="332"/>
      <c r="ENK146" s="332"/>
      <c r="ENL146" s="332"/>
      <c r="ENM146" s="332"/>
      <c r="ENN146" s="332"/>
      <c r="ENO146" s="332"/>
      <c r="ENP146" s="332"/>
      <c r="ENQ146" s="332"/>
      <c r="ENR146" s="332"/>
      <c r="ENS146" s="332"/>
      <c r="ENT146" s="332"/>
      <c r="ENU146" s="332"/>
      <c r="ENV146" s="332"/>
      <c r="ENW146" s="332"/>
      <c r="ENX146" s="332"/>
      <c r="ENY146" s="332"/>
      <c r="ENZ146" s="332"/>
      <c r="EOA146" s="332"/>
      <c r="EOB146" s="332"/>
      <c r="EOC146" s="332"/>
      <c r="EOD146" s="332"/>
      <c r="EOE146" s="332"/>
      <c r="EOF146" s="332"/>
      <c r="EOG146" s="332"/>
      <c r="EOH146" s="332"/>
      <c r="EOI146" s="332"/>
      <c r="EOJ146" s="332"/>
      <c r="EOK146" s="332"/>
      <c r="EOL146" s="332"/>
      <c r="EOM146" s="332"/>
      <c r="EON146" s="332"/>
      <c r="EOO146" s="332"/>
      <c r="EOP146" s="332"/>
      <c r="EOQ146" s="332"/>
      <c r="EOR146" s="332"/>
      <c r="EOS146" s="332"/>
      <c r="EOT146" s="332"/>
      <c r="EOU146" s="332"/>
      <c r="EOV146" s="332"/>
      <c r="EOW146" s="332"/>
      <c r="EOX146" s="332"/>
      <c r="EOY146" s="332"/>
      <c r="EOZ146" s="332"/>
      <c r="EPA146" s="332"/>
      <c r="EPB146" s="332"/>
      <c r="EPC146" s="332"/>
      <c r="EPD146" s="332"/>
      <c r="EPE146" s="332"/>
      <c r="EPF146" s="332"/>
      <c r="EPG146" s="332"/>
      <c r="EPH146" s="332"/>
      <c r="EPI146" s="332"/>
      <c r="EPJ146" s="332"/>
      <c r="EPK146" s="332"/>
      <c r="EPL146" s="332"/>
      <c r="EPM146" s="332"/>
      <c r="EPN146" s="332"/>
      <c r="EPO146" s="332"/>
      <c r="EPP146" s="332"/>
      <c r="EPQ146" s="332"/>
      <c r="EPR146" s="332"/>
      <c r="EPS146" s="332"/>
      <c r="EPT146" s="332"/>
      <c r="EPU146" s="332"/>
      <c r="EPV146" s="332"/>
      <c r="EPW146" s="332"/>
      <c r="EPX146" s="332"/>
      <c r="EPY146" s="332"/>
      <c r="EPZ146" s="332"/>
      <c r="EQA146" s="332"/>
      <c r="EQB146" s="332"/>
      <c r="EQC146" s="332"/>
      <c r="EQD146" s="332"/>
      <c r="EQE146" s="332"/>
      <c r="EQF146" s="332"/>
      <c r="EQG146" s="332"/>
      <c r="EQH146" s="332"/>
      <c r="EQI146" s="332"/>
      <c r="EQJ146" s="332"/>
      <c r="EQK146" s="332"/>
      <c r="EQL146" s="332"/>
      <c r="EQM146" s="332"/>
      <c r="EQN146" s="332"/>
      <c r="EQO146" s="332"/>
      <c r="EQP146" s="332"/>
      <c r="EQQ146" s="332"/>
      <c r="EQR146" s="332"/>
      <c r="EQS146" s="332"/>
      <c r="EQT146" s="332"/>
      <c r="EQU146" s="332"/>
      <c r="EQV146" s="332"/>
      <c r="EQW146" s="332"/>
      <c r="EQX146" s="332"/>
      <c r="EQY146" s="332"/>
      <c r="EQZ146" s="332"/>
      <c r="ERA146" s="332"/>
      <c r="ERB146" s="332"/>
      <c r="ERC146" s="332"/>
      <c r="ERD146" s="332"/>
      <c r="ERE146" s="332"/>
      <c r="ERF146" s="332"/>
      <c r="ERG146" s="332"/>
      <c r="ERH146" s="332"/>
      <c r="ERI146" s="332"/>
      <c r="ERJ146" s="332"/>
      <c r="ERK146" s="332"/>
      <c r="ERL146" s="332"/>
      <c r="ERM146" s="332"/>
      <c r="ERN146" s="332"/>
      <c r="ERO146" s="332"/>
      <c r="ERP146" s="332"/>
      <c r="ERQ146" s="332"/>
      <c r="ERR146" s="332"/>
      <c r="ERS146" s="332"/>
      <c r="ERT146" s="332"/>
      <c r="ERU146" s="332"/>
      <c r="ERV146" s="332"/>
      <c r="ERW146" s="332"/>
      <c r="ERX146" s="332"/>
      <c r="ERY146" s="332"/>
      <c r="ERZ146" s="332"/>
      <c r="ESA146" s="332"/>
      <c r="ESB146" s="332"/>
      <c r="ESC146" s="332"/>
      <c r="ESD146" s="332"/>
      <c r="ESE146" s="332"/>
      <c r="ESF146" s="332"/>
      <c r="ESG146" s="332"/>
      <c r="ESH146" s="332"/>
      <c r="ESI146" s="332"/>
      <c r="ESJ146" s="332"/>
      <c r="ESK146" s="332"/>
      <c r="ESL146" s="332"/>
      <c r="ESM146" s="332"/>
      <c r="ESN146" s="332"/>
      <c r="ESO146" s="332"/>
      <c r="ESP146" s="332"/>
      <c r="ESQ146" s="332"/>
      <c r="ESR146" s="332"/>
      <c r="ESS146" s="332"/>
      <c r="EST146" s="332"/>
      <c r="ESU146" s="332"/>
      <c r="ESV146" s="332"/>
      <c r="ESW146" s="332"/>
      <c r="ESX146" s="332"/>
      <c r="ESY146" s="332"/>
      <c r="ESZ146" s="332"/>
      <c r="ETA146" s="332"/>
      <c r="ETB146" s="332"/>
      <c r="ETC146" s="332"/>
      <c r="ETD146" s="332"/>
      <c r="ETE146" s="332"/>
      <c r="ETF146" s="332"/>
      <c r="ETG146" s="332"/>
      <c r="ETH146" s="332"/>
      <c r="ETI146" s="332"/>
      <c r="ETJ146" s="332"/>
      <c r="ETK146" s="332"/>
      <c r="ETL146" s="332"/>
      <c r="ETM146" s="332"/>
      <c r="ETN146" s="332"/>
      <c r="ETO146" s="332"/>
      <c r="ETP146" s="332"/>
      <c r="ETQ146" s="332"/>
      <c r="ETR146" s="332"/>
      <c r="ETS146" s="332"/>
      <c r="ETT146" s="332"/>
      <c r="ETU146" s="332"/>
      <c r="ETV146" s="332"/>
      <c r="ETW146" s="332"/>
      <c r="ETX146" s="332"/>
      <c r="ETY146" s="332"/>
      <c r="ETZ146" s="332"/>
      <c r="EUA146" s="332"/>
      <c r="EUB146" s="332"/>
      <c r="EUC146" s="332"/>
      <c r="EUD146" s="332"/>
      <c r="EUE146" s="332"/>
      <c r="EUF146" s="332"/>
      <c r="EUG146" s="332"/>
      <c r="EUH146" s="332"/>
      <c r="EUI146" s="332"/>
      <c r="EUJ146" s="332"/>
      <c r="EUK146" s="332"/>
      <c r="EUL146" s="332"/>
      <c r="EUM146" s="332"/>
      <c r="EUN146" s="332"/>
      <c r="EUO146" s="332"/>
      <c r="EUP146" s="332"/>
      <c r="EUQ146" s="332"/>
      <c r="EUR146" s="332"/>
      <c r="EUS146" s="332"/>
      <c r="EUT146" s="332"/>
      <c r="EUU146" s="332"/>
      <c r="EUV146" s="332"/>
      <c r="EUW146" s="332"/>
      <c r="EUX146" s="332"/>
      <c r="EUY146" s="332"/>
      <c r="EUZ146" s="332"/>
      <c r="EVA146" s="332"/>
      <c r="EVB146" s="332"/>
      <c r="EVC146" s="332"/>
      <c r="EVD146" s="332"/>
      <c r="EVE146" s="332"/>
      <c r="EVF146" s="332"/>
      <c r="EVG146" s="332"/>
      <c r="EVH146" s="332"/>
      <c r="EVI146" s="332"/>
      <c r="EVJ146" s="332"/>
      <c r="EVK146" s="332"/>
      <c r="EVL146" s="332"/>
      <c r="EVM146" s="332"/>
      <c r="EVN146" s="332"/>
      <c r="EVO146" s="332"/>
      <c r="EVP146" s="332"/>
      <c r="EVQ146" s="332"/>
      <c r="EVR146" s="332"/>
      <c r="EVS146" s="332"/>
      <c r="EVT146" s="332"/>
      <c r="EVU146" s="332"/>
      <c r="EVV146" s="332"/>
      <c r="EVW146" s="332"/>
      <c r="EVX146" s="332"/>
      <c r="EVY146" s="332"/>
      <c r="EVZ146" s="332"/>
      <c r="EWA146" s="332"/>
      <c r="EWB146" s="332"/>
      <c r="EWC146" s="332"/>
      <c r="EWD146" s="332"/>
      <c r="EWE146" s="332"/>
      <c r="EWF146" s="332"/>
      <c r="EWG146" s="332"/>
      <c r="EWH146" s="332"/>
      <c r="EWI146" s="332"/>
      <c r="EWJ146" s="332"/>
      <c r="EWK146" s="332"/>
      <c r="EWL146" s="332"/>
      <c r="EWM146" s="332"/>
      <c r="EWN146" s="332"/>
      <c r="EWO146" s="332"/>
      <c r="EWP146" s="332"/>
      <c r="EWQ146" s="332"/>
      <c r="EWR146" s="332"/>
      <c r="EWS146" s="332"/>
      <c r="EWT146" s="332"/>
      <c r="EWU146" s="332"/>
      <c r="EWV146" s="332"/>
      <c r="EWW146" s="332"/>
      <c r="EWX146" s="332"/>
      <c r="EWY146" s="332"/>
      <c r="EWZ146" s="332"/>
      <c r="EXA146" s="332"/>
      <c r="EXB146" s="332"/>
      <c r="EXC146" s="332"/>
      <c r="EXD146" s="332"/>
      <c r="EXE146" s="332"/>
      <c r="EXF146" s="332"/>
      <c r="EXG146" s="332"/>
      <c r="EXH146" s="332"/>
      <c r="EXI146" s="332"/>
      <c r="EXJ146" s="332"/>
      <c r="EXK146" s="332"/>
      <c r="EXL146" s="332"/>
      <c r="EXM146" s="332"/>
      <c r="EXN146" s="332"/>
      <c r="EXO146" s="332"/>
      <c r="EXP146" s="332"/>
      <c r="EXQ146" s="332"/>
      <c r="EXR146" s="332"/>
      <c r="EXS146" s="332"/>
      <c r="EXT146" s="332"/>
      <c r="EXU146" s="332"/>
      <c r="EXV146" s="332"/>
      <c r="EXW146" s="332"/>
      <c r="EXX146" s="332"/>
      <c r="EXY146" s="332"/>
      <c r="EXZ146" s="332"/>
      <c r="EYA146" s="332"/>
      <c r="EYB146" s="332"/>
      <c r="EYC146" s="332"/>
      <c r="EYD146" s="332"/>
      <c r="EYE146" s="332"/>
      <c r="EYF146" s="332"/>
      <c r="EYG146" s="332"/>
      <c r="EYH146" s="332"/>
      <c r="EYI146" s="332"/>
      <c r="EYJ146" s="332"/>
      <c r="EYK146" s="332"/>
      <c r="EYL146" s="332"/>
      <c r="EYM146" s="332"/>
      <c r="EYN146" s="332"/>
      <c r="EYO146" s="332"/>
      <c r="EYP146" s="332"/>
      <c r="EYQ146" s="332"/>
      <c r="EYR146" s="332"/>
      <c r="EYS146" s="332"/>
      <c r="EYT146" s="332"/>
      <c r="EYU146" s="332"/>
      <c r="EYV146" s="332"/>
      <c r="EYW146" s="332"/>
      <c r="EYX146" s="332"/>
      <c r="EYY146" s="332"/>
      <c r="EYZ146" s="332"/>
      <c r="EZA146" s="332"/>
      <c r="EZB146" s="332"/>
      <c r="EZC146" s="332"/>
      <c r="EZD146" s="332"/>
      <c r="EZE146" s="332"/>
      <c r="EZF146" s="332"/>
      <c r="EZG146" s="332"/>
      <c r="EZH146" s="332"/>
      <c r="EZI146" s="332"/>
      <c r="EZJ146" s="332"/>
      <c r="EZK146" s="332"/>
      <c r="EZL146" s="332"/>
      <c r="EZM146" s="332"/>
      <c r="EZN146" s="332"/>
      <c r="EZO146" s="332"/>
      <c r="EZP146" s="332"/>
      <c r="EZQ146" s="332"/>
      <c r="EZR146" s="332"/>
      <c r="EZS146" s="332"/>
      <c r="EZT146" s="332"/>
      <c r="EZU146" s="332"/>
      <c r="EZV146" s="332"/>
      <c r="EZW146" s="332"/>
      <c r="EZX146" s="332"/>
      <c r="EZY146" s="332"/>
      <c r="EZZ146" s="332"/>
      <c r="FAA146" s="332"/>
      <c r="FAB146" s="332"/>
      <c r="FAC146" s="332"/>
      <c r="FAD146" s="332"/>
      <c r="FAE146" s="332"/>
      <c r="FAF146" s="332"/>
      <c r="FAG146" s="332"/>
      <c r="FAH146" s="332"/>
      <c r="FAI146" s="332"/>
      <c r="FAJ146" s="332"/>
      <c r="FAK146" s="332"/>
      <c r="FAL146" s="332"/>
      <c r="FAM146" s="332"/>
      <c r="FAN146" s="332"/>
      <c r="FAO146" s="332"/>
      <c r="FAP146" s="332"/>
      <c r="FAQ146" s="332"/>
      <c r="FAR146" s="332"/>
      <c r="FAS146" s="332"/>
      <c r="FAT146" s="332"/>
      <c r="FAU146" s="332"/>
      <c r="FAV146" s="332"/>
      <c r="FAW146" s="332"/>
      <c r="FAX146" s="332"/>
      <c r="FAY146" s="332"/>
      <c r="FAZ146" s="332"/>
      <c r="FBA146" s="332"/>
      <c r="FBB146" s="332"/>
      <c r="FBC146" s="332"/>
      <c r="FBD146" s="332"/>
      <c r="FBE146" s="332"/>
      <c r="FBF146" s="332"/>
      <c r="FBG146" s="332"/>
      <c r="FBH146" s="332"/>
      <c r="FBI146" s="332"/>
      <c r="FBJ146" s="332"/>
      <c r="FBK146" s="332"/>
      <c r="FBL146" s="332"/>
      <c r="FBM146" s="332"/>
      <c r="FBN146" s="332"/>
      <c r="FBO146" s="332"/>
      <c r="FBP146" s="332"/>
      <c r="FBQ146" s="332"/>
      <c r="FBR146" s="332"/>
      <c r="FBS146" s="332"/>
      <c r="FBT146" s="332"/>
      <c r="FBU146" s="332"/>
      <c r="FBV146" s="332"/>
      <c r="FBW146" s="332"/>
      <c r="FBX146" s="332"/>
      <c r="FBY146" s="332"/>
      <c r="FBZ146" s="332"/>
      <c r="FCA146" s="332"/>
      <c r="FCB146" s="332"/>
      <c r="FCC146" s="332"/>
      <c r="FCD146" s="332"/>
      <c r="FCE146" s="332"/>
      <c r="FCF146" s="332"/>
      <c r="FCG146" s="332"/>
      <c r="FCH146" s="332"/>
      <c r="FCI146" s="332"/>
      <c r="FCJ146" s="332"/>
      <c r="FCK146" s="332"/>
      <c r="FCL146" s="332"/>
      <c r="FCM146" s="332"/>
      <c r="FCN146" s="332"/>
      <c r="FCO146" s="332"/>
      <c r="FCP146" s="332"/>
      <c r="FCQ146" s="332"/>
      <c r="FCR146" s="332"/>
      <c r="FCS146" s="332"/>
      <c r="FCT146" s="332"/>
      <c r="FCU146" s="332"/>
      <c r="FCV146" s="332"/>
      <c r="FCW146" s="332"/>
      <c r="FCX146" s="332"/>
      <c r="FCY146" s="332"/>
      <c r="FCZ146" s="332"/>
      <c r="FDA146" s="332"/>
      <c r="FDB146" s="332"/>
      <c r="FDC146" s="332"/>
      <c r="FDD146" s="332"/>
      <c r="FDE146" s="332"/>
      <c r="FDF146" s="332"/>
      <c r="FDG146" s="332"/>
      <c r="FDH146" s="332"/>
      <c r="FDI146" s="332"/>
      <c r="FDJ146" s="332"/>
      <c r="FDK146" s="332"/>
      <c r="FDL146" s="332"/>
      <c r="FDM146" s="332"/>
      <c r="FDN146" s="332"/>
      <c r="FDO146" s="332"/>
      <c r="FDP146" s="332"/>
      <c r="FDQ146" s="332"/>
      <c r="FDR146" s="332"/>
      <c r="FDS146" s="332"/>
      <c r="FDT146" s="332"/>
      <c r="FDU146" s="332"/>
      <c r="FDV146" s="332"/>
      <c r="FDW146" s="332"/>
      <c r="FDX146" s="332"/>
      <c r="FDY146" s="332"/>
      <c r="FDZ146" s="332"/>
      <c r="FEA146" s="332"/>
      <c r="FEB146" s="332"/>
      <c r="FEC146" s="332"/>
      <c r="FED146" s="332"/>
      <c r="FEE146" s="332"/>
      <c r="FEF146" s="332"/>
      <c r="FEG146" s="332"/>
      <c r="FEH146" s="332"/>
      <c r="FEI146" s="332"/>
      <c r="FEJ146" s="332"/>
      <c r="FEK146" s="332"/>
      <c r="FEL146" s="332"/>
      <c r="FEM146" s="332"/>
      <c r="FEN146" s="332"/>
      <c r="FEO146" s="332"/>
      <c r="FEP146" s="332"/>
      <c r="FEQ146" s="332"/>
      <c r="FER146" s="332"/>
      <c r="FES146" s="332"/>
      <c r="FET146" s="332"/>
      <c r="FEU146" s="332"/>
      <c r="FEV146" s="332"/>
      <c r="FEW146" s="332"/>
      <c r="FEX146" s="332"/>
      <c r="FEY146" s="332"/>
      <c r="FEZ146" s="332"/>
      <c r="FFA146" s="332"/>
      <c r="FFB146" s="332"/>
      <c r="FFC146" s="332"/>
      <c r="FFD146" s="332"/>
      <c r="FFE146" s="332"/>
      <c r="FFF146" s="332"/>
      <c r="FFG146" s="332"/>
      <c r="FFH146" s="332"/>
      <c r="FFI146" s="332"/>
      <c r="FFJ146" s="332"/>
      <c r="FFK146" s="332"/>
      <c r="FFL146" s="332"/>
      <c r="FFM146" s="332"/>
      <c r="FFN146" s="332"/>
      <c r="FFO146" s="332"/>
      <c r="FFP146" s="332"/>
      <c r="FFQ146" s="332"/>
      <c r="FFR146" s="332"/>
      <c r="FFS146" s="332"/>
      <c r="FFT146" s="332"/>
      <c r="FFU146" s="332"/>
      <c r="FFV146" s="332"/>
      <c r="FFW146" s="332"/>
      <c r="FFX146" s="332"/>
      <c r="FFY146" s="332"/>
      <c r="FFZ146" s="332"/>
      <c r="FGA146" s="332"/>
      <c r="FGB146" s="332"/>
      <c r="FGC146" s="332"/>
      <c r="FGD146" s="332"/>
      <c r="FGE146" s="332"/>
      <c r="FGF146" s="332"/>
      <c r="FGG146" s="332"/>
      <c r="FGH146" s="332"/>
      <c r="FGI146" s="332"/>
      <c r="FGJ146" s="332"/>
      <c r="FGK146" s="332"/>
      <c r="FGL146" s="332"/>
      <c r="FGM146" s="332"/>
      <c r="FGN146" s="332"/>
      <c r="FGO146" s="332"/>
      <c r="FGP146" s="332"/>
      <c r="FGQ146" s="332"/>
      <c r="FGR146" s="332"/>
      <c r="FGS146" s="332"/>
      <c r="FGT146" s="332"/>
      <c r="FGU146" s="332"/>
      <c r="FGV146" s="332"/>
      <c r="FGW146" s="332"/>
      <c r="FGX146" s="332"/>
      <c r="FGY146" s="332"/>
      <c r="FGZ146" s="332"/>
      <c r="FHA146" s="332"/>
      <c r="FHB146" s="332"/>
      <c r="FHC146" s="332"/>
      <c r="FHD146" s="332"/>
      <c r="FHE146" s="332"/>
      <c r="FHF146" s="332"/>
      <c r="FHG146" s="332"/>
      <c r="FHH146" s="332"/>
      <c r="FHI146" s="332"/>
      <c r="FHJ146" s="332"/>
      <c r="FHK146" s="332"/>
      <c r="FHL146" s="332"/>
      <c r="FHM146" s="332"/>
      <c r="FHN146" s="332"/>
      <c r="FHO146" s="332"/>
      <c r="FHP146" s="332"/>
      <c r="FHQ146" s="332"/>
      <c r="FHR146" s="332"/>
      <c r="FHS146" s="332"/>
      <c r="FHT146" s="332"/>
      <c r="FHU146" s="332"/>
      <c r="FHV146" s="332"/>
      <c r="FHW146" s="332"/>
      <c r="FHX146" s="332"/>
      <c r="FHY146" s="332"/>
      <c r="FHZ146" s="332"/>
      <c r="FIA146" s="332"/>
      <c r="FIB146" s="332"/>
      <c r="FIC146" s="332"/>
      <c r="FID146" s="332"/>
      <c r="FIE146" s="332"/>
      <c r="FIF146" s="332"/>
      <c r="FIG146" s="332"/>
      <c r="FIH146" s="332"/>
      <c r="FII146" s="332"/>
      <c r="FIJ146" s="332"/>
      <c r="FIK146" s="332"/>
      <c r="FIL146" s="332"/>
      <c r="FIM146" s="332"/>
      <c r="FIN146" s="332"/>
      <c r="FIO146" s="332"/>
      <c r="FIP146" s="332"/>
      <c r="FIQ146" s="332"/>
      <c r="FIR146" s="332"/>
      <c r="FIS146" s="332"/>
      <c r="FIT146" s="332"/>
      <c r="FIU146" s="332"/>
      <c r="FIV146" s="332"/>
      <c r="FIW146" s="332"/>
      <c r="FIX146" s="332"/>
      <c r="FIY146" s="332"/>
      <c r="FIZ146" s="332"/>
      <c r="FJA146" s="332"/>
      <c r="FJB146" s="332"/>
      <c r="FJC146" s="332"/>
      <c r="FJD146" s="332"/>
      <c r="FJE146" s="332"/>
      <c r="FJF146" s="332"/>
      <c r="FJG146" s="332"/>
      <c r="FJH146" s="332"/>
      <c r="FJI146" s="332"/>
      <c r="FJJ146" s="332"/>
      <c r="FJK146" s="332"/>
      <c r="FJL146" s="332"/>
      <c r="FJM146" s="332"/>
      <c r="FJN146" s="332"/>
      <c r="FJO146" s="332"/>
      <c r="FJP146" s="332"/>
      <c r="FJQ146" s="332"/>
      <c r="FJR146" s="332"/>
      <c r="FJS146" s="332"/>
      <c r="FJT146" s="332"/>
      <c r="FJU146" s="332"/>
      <c r="FJV146" s="332"/>
      <c r="FJW146" s="332"/>
      <c r="FJX146" s="332"/>
      <c r="FJY146" s="332"/>
      <c r="FJZ146" s="332"/>
      <c r="FKA146" s="332"/>
      <c r="FKB146" s="332"/>
      <c r="FKC146" s="332"/>
      <c r="FKD146" s="332"/>
      <c r="FKE146" s="332"/>
      <c r="FKF146" s="332"/>
      <c r="FKG146" s="332"/>
      <c r="FKH146" s="332"/>
      <c r="FKI146" s="332"/>
      <c r="FKJ146" s="332"/>
      <c r="FKK146" s="332"/>
      <c r="FKL146" s="332"/>
      <c r="FKM146" s="332"/>
      <c r="FKN146" s="332"/>
      <c r="FKO146" s="332"/>
      <c r="FKP146" s="332"/>
      <c r="FKQ146" s="332"/>
      <c r="FKR146" s="332"/>
      <c r="FKS146" s="332"/>
      <c r="FKT146" s="332"/>
      <c r="FKU146" s="332"/>
      <c r="FKV146" s="332"/>
      <c r="FKW146" s="332"/>
      <c r="FKX146" s="332"/>
      <c r="FKY146" s="332"/>
      <c r="FKZ146" s="332"/>
      <c r="FLA146" s="332"/>
      <c r="FLB146" s="332"/>
      <c r="FLC146" s="332"/>
      <c r="FLD146" s="332"/>
      <c r="FLE146" s="332"/>
      <c r="FLF146" s="332"/>
      <c r="FLG146" s="332"/>
      <c r="FLH146" s="332"/>
      <c r="FLI146" s="332"/>
      <c r="FLJ146" s="332"/>
      <c r="FLK146" s="332"/>
      <c r="FLL146" s="332"/>
      <c r="FLM146" s="332"/>
      <c r="FLN146" s="332"/>
      <c r="FLO146" s="332"/>
      <c r="FLP146" s="332"/>
      <c r="FLQ146" s="332"/>
      <c r="FLR146" s="332"/>
      <c r="FLS146" s="332"/>
      <c r="FLT146" s="332"/>
      <c r="FLU146" s="332"/>
      <c r="FLV146" s="332"/>
      <c r="FLW146" s="332"/>
      <c r="FLX146" s="332"/>
      <c r="FLY146" s="332"/>
      <c r="FLZ146" s="332"/>
      <c r="FMA146" s="332"/>
      <c r="FMB146" s="332"/>
      <c r="FMC146" s="332"/>
      <c r="FMD146" s="332"/>
      <c r="FME146" s="332"/>
      <c r="FMF146" s="332"/>
      <c r="FMG146" s="332"/>
      <c r="FMH146" s="332"/>
      <c r="FMI146" s="332"/>
      <c r="FMJ146" s="332"/>
      <c r="FMK146" s="332"/>
      <c r="FML146" s="332"/>
      <c r="FMM146" s="332"/>
      <c r="FMN146" s="332"/>
      <c r="FMO146" s="332"/>
      <c r="FMP146" s="332"/>
      <c r="FMQ146" s="332"/>
      <c r="FMR146" s="332"/>
      <c r="FMS146" s="332"/>
      <c r="FMT146" s="332"/>
      <c r="FMU146" s="332"/>
      <c r="FMV146" s="332"/>
      <c r="FMW146" s="332"/>
      <c r="FMX146" s="332"/>
      <c r="FMY146" s="332"/>
      <c r="FMZ146" s="332"/>
      <c r="FNA146" s="332"/>
      <c r="FNB146" s="332"/>
      <c r="FNC146" s="332"/>
      <c r="FND146" s="332"/>
      <c r="FNE146" s="332"/>
      <c r="FNF146" s="332"/>
      <c r="FNG146" s="332"/>
      <c r="FNH146" s="332"/>
      <c r="FNI146" s="332"/>
      <c r="FNJ146" s="332"/>
      <c r="FNK146" s="332"/>
      <c r="FNL146" s="332"/>
      <c r="FNM146" s="332"/>
      <c r="FNN146" s="332"/>
      <c r="FNO146" s="332"/>
      <c r="FNP146" s="332"/>
      <c r="FNQ146" s="332"/>
      <c r="FNR146" s="332"/>
      <c r="FNS146" s="332"/>
      <c r="FNT146" s="332"/>
      <c r="FNU146" s="332"/>
      <c r="FNV146" s="332"/>
      <c r="FNW146" s="332"/>
      <c r="FNX146" s="332"/>
      <c r="FNY146" s="332"/>
      <c r="FNZ146" s="332"/>
      <c r="FOA146" s="332"/>
      <c r="FOB146" s="332"/>
      <c r="FOC146" s="332"/>
      <c r="FOD146" s="332"/>
      <c r="FOE146" s="332"/>
      <c r="FOF146" s="332"/>
      <c r="FOG146" s="332"/>
      <c r="FOH146" s="332"/>
      <c r="FOI146" s="332"/>
      <c r="FOJ146" s="332"/>
      <c r="FOK146" s="332"/>
      <c r="FOL146" s="332"/>
      <c r="FOM146" s="332"/>
      <c r="FON146" s="332"/>
      <c r="FOO146" s="332"/>
      <c r="FOP146" s="332"/>
      <c r="FOQ146" s="332"/>
      <c r="FOR146" s="332"/>
      <c r="FOS146" s="332"/>
      <c r="FOT146" s="332"/>
      <c r="FOU146" s="332"/>
      <c r="FOV146" s="332"/>
      <c r="FOW146" s="332"/>
      <c r="FOX146" s="332"/>
      <c r="FOY146" s="332"/>
      <c r="FOZ146" s="332"/>
      <c r="FPA146" s="332"/>
      <c r="FPB146" s="332"/>
      <c r="FPC146" s="332"/>
      <c r="FPD146" s="332"/>
      <c r="FPE146" s="332"/>
      <c r="FPF146" s="332"/>
      <c r="FPG146" s="332"/>
      <c r="FPH146" s="332"/>
      <c r="FPI146" s="332"/>
      <c r="FPJ146" s="332"/>
      <c r="FPK146" s="332"/>
      <c r="FPL146" s="332"/>
      <c r="FPM146" s="332"/>
      <c r="FPN146" s="332"/>
      <c r="FPO146" s="332"/>
      <c r="FPP146" s="332"/>
      <c r="FPQ146" s="332"/>
      <c r="FPR146" s="332"/>
      <c r="FPS146" s="332"/>
      <c r="FPT146" s="332"/>
      <c r="FPU146" s="332"/>
      <c r="FPV146" s="332"/>
      <c r="FPW146" s="332"/>
      <c r="FPX146" s="332"/>
      <c r="FPY146" s="332"/>
      <c r="FPZ146" s="332"/>
      <c r="FQA146" s="332"/>
      <c r="FQB146" s="332"/>
      <c r="FQC146" s="332"/>
      <c r="FQD146" s="332"/>
      <c r="FQE146" s="332"/>
      <c r="FQF146" s="332"/>
      <c r="FQG146" s="332"/>
      <c r="FQH146" s="332"/>
      <c r="FQI146" s="332"/>
      <c r="FQJ146" s="332"/>
      <c r="FQK146" s="332"/>
      <c r="FQL146" s="332"/>
      <c r="FQM146" s="332"/>
      <c r="FQN146" s="332"/>
      <c r="FQO146" s="332"/>
      <c r="FQP146" s="332"/>
      <c r="FQQ146" s="332"/>
      <c r="FQR146" s="332"/>
      <c r="FQS146" s="332"/>
      <c r="FQT146" s="332"/>
      <c r="FQU146" s="332"/>
      <c r="FQV146" s="332"/>
      <c r="FQW146" s="332"/>
      <c r="FQX146" s="332"/>
      <c r="FQY146" s="332"/>
      <c r="FQZ146" s="332"/>
      <c r="FRA146" s="332"/>
      <c r="FRB146" s="332"/>
      <c r="FRC146" s="332"/>
      <c r="FRD146" s="332"/>
      <c r="FRE146" s="332"/>
      <c r="FRF146" s="332"/>
      <c r="FRG146" s="332"/>
      <c r="FRH146" s="332"/>
      <c r="FRI146" s="332"/>
      <c r="FRJ146" s="332"/>
      <c r="FRK146" s="332"/>
      <c r="FRL146" s="332"/>
      <c r="FRM146" s="332"/>
      <c r="FRN146" s="332"/>
      <c r="FRO146" s="332"/>
      <c r="FRP146" s="332"/>
      <c r="FRQ146" s="332"/>
      <c r="FRR146" s="332"/>
      <c r="FRS146" s="332"/>
      <c r="FRT146" s="332"/>
      <c r="FRU146" s="332"/>
      <c r="FRV146" s="332"/>
      <c r="FRW146" s="332"/>
      <c r="FRX146" s="332"/>
      <c r="FRY146" s="332"/>
      <c r="FRZ146" s="332"/>
      <c r="FSA146" s="332"/>
      <c r="FSB146" s="332"/>
      <c r="FSC146" s="332"/>
      <c r="FSD146" s="332"/>
      <c r="FSE146" s="332"/>
      <c r="FSF146" s="332"/>
      <c r="FSG146" s="332"/>
      <c r="FSH146" s="332"/>
      <c r="FSI146" s="332"/>
      <c r="FSJ146" s="332"/>
      <c r="FSK146" s="332"/>
      <c r="FSL146" s="332"/>
      <c r="FSM146" s="332"/>
      <c r="FSN146" s="332"/>
      <c r="FSO146" s="332"/>
      <c r="FSP146" s="332"/>
      <c r="FSQ146" s="332"/>
      <c r="FSR146" s="332"/>
      <c r="FSS146" s="332"/>
      <c r="FST146" s="332"/>
      <c r="FSU146" s="332"/>
      <c r="FSV146" s="332"/>
      <c r="FSW146" s="332"/>
      <c r="FSX146" s="332"/>
      <c r="FSY146" s="332"/>
      <c r="FSZ146" s="332"/>
      <c r="FTA146" s="332"/>
      <c r="FTB146" s="332"/>
      <c r="FTC146" s="332"/>
      <c r="FTD146" s="332"/>
      <c r="FTE146" s="332"/>
      <c r="FTF146" s="332"/>
      <c r="FTG146" s="332"/>
      <c r="FTH146" s="332"/>
      <c r="FTI146" s="332"/>
      <c r="FTJ146" s="332"/>
      <c r="FTK146" s="332"/>
      <c r="FTL146" s="332"/>
      <c r="FTM146" s="332"/>
      <c r="FTN146" s="332"/>
      <c r="FTO146" s="332"/>
      <c r="FTP146" s="332"/>
      <c r="FTQ146" s="332"/>
      <c r="FTR146" s="332"/>
      <c r="FTS146" s="332"/>
      <c r="FTT146" s="332"/>
      <c r="FTU146" s="332"/>
      <c r="FTV146" s="332"/>
      <c r="FTW146" s="332"/>
      <c r="FTX146" s="332"/>
      <c r="FTY146" s="332"/>
      <c r="FTZ146" s="332"/>
      <c r="FUA146" s="332"/>
      <c r="FUB146" s="332"/>
      <c r="FUC146" s="332"/>
      <c r="FUD146" s="332"/>
      <c r="FUE146" s="332"/>
      <c r="FUF146" s="332"/>
      <c r="FUG146" s="332"/>
      <c r="FUH146" s="332"/>
      <c r="FUI146" s="332"/>
      <c r="FUJ146" s="332"/>
      <c r="FUK146" s="332"/>
      <c r="FUL146" s="332"/>
      <c r="FUM146" s="332"/>
      <c r="FUN146" s="332"/>
      <c r="FUO146" s="332"/>
      <c r="FUP146" s="332"/>
      <c r="FUQ146" s="332"/>
      <c r="FUR146" s="332"/>
      <c r="FUS146" s="332"/>
      <c r="FUT146" s="332"/>
      <c r="FUU146" s="332"/>
      <c r="FUV146" s="332"/>
      <c r="FUW146" s="332"/>
      <c r="FUX146" s="332"/>
      <c r="FUY146" s="332"/>
      <c r="FUZ146" s="332"/>
      <c r="FVA146" s="332"/>
      <c r="FVB146" s="332"/>
      <c r="FVC146" s="332"/>
      <c r="FVD146" s="332"/>
      <c r="FVE146" s="332"/>
      <c r="FVF146" s="332"/>
      <c r="FVG146" s="332"/>
      <c r="FVH146" s="332"/>
      <c r="FVI146" s="332"/>
      <c r="FVJ146" s="332"/>
      <c r="FVK146" s="332"/>
      <c r="FVL146" s="332"/>
      <c r="FVM146" s="332"/>
      <c r="FVN146" s="332"/>
      <c r="FVO146" s="332"/>
      <c r="FVP146" s="332"/>
      <c r="FVQ146" s="332"/>
      <c r="FVR146" s="332"/>
      <c r="FVS146" s="332"/>
      <c r="FVT146" s="332"/>
      <c r="FVU146" s="332"/>
      <c r="FVV146" s="332"/>
      <c r="FVW146" s="332"/>
      <c r="FVX146" s="332"/>
      <c r="FVY146" s="332"/>
      <c r="FVZ146" s="332"/>
      <c r="FWA146" s="332"/>
      <c r="FWB146" s="332"/>
      <c r="FWC146" s="332"/>
      <c r="FWD146" s="332"/>
      <c r="FWE146" s="332"/>
      <c r="FWF146" s="332"/>
      <c r="FWG146" s="332"/>
      <c r="FWH146" s="332"/>
      <c r="FWI146" s="332"/>
      <c r="FWJ146" s="332"/>
      <c r="FWK146" s="332"/>
      <c r="FWL146" s="332"/>
      <c r="FWM146" s="332"/>
      <c r="FWN146" s="332"/>
      <c r="FWO146" s="332"/>
      <c r="FWP146" s="332"/>
      <c r="FWQ146" s="332"/>
      <c r="FWR146" s="332"/>
      <c r="FWS146" s="332"/>
      <c r="FWT146" s="332"/>
      <c r="FWU146" s="332"/>
      <c r="FWV146" s="332"/>
      <c r="FWW146" s="332"/>
      <c r="FWX146" s="332"/>
      <c r="FWY146" s="332"/>
      <c r="FWZ146" s="332"/>
      <c r="FXA146" s="332"/>
      <c r="FXB146" s="332"/>
      <c r="FXC146" s="332"/>
      <c r="FXD146" s="332"/>
      <c r="FXE146" s="332"/>
      <c r="FXF146" s="332"/>
      <c r="FXG146" s="332"/>
      <c r="FXH146" s="332"/>
      <c r="FXI146" s="332"/>
      <c r="FXJ146" s="332"/>
      <c r="FXK146" s="332"/>
      <c r="FXL146" s="332"/>
      <c r="FXM146" s="332"/>
      <c r="FXN146" s="332"/>
      <c r="FXO146" s="332"/>
      <c r="FXP146" s="332"/>
      <c r="FXQ146" s="332"/>
      <c r="FXR146" s="332"/>
      <c r="FXS146" s="332"/>
      <c r="FXT146" s="332"/>
      <c r="FXU146" s="332"/>
      <c r="FXV146" s="332"/>
      <c r="FXW146" s="332"/>
      <c r="FXX146" s="332"/>
      <c r="FXY146" s="332"/>
      <c r="FXZ146" s="332"/>
      <c r="FYA146" s="332"/>
      <c r="FYB146" s="332"/>
      <c r="FYC146" s="332"/>
      <c r="FYD146" s="332"/>
      <c r="FYE146" s="332"/>
      <c r="FYF146" s="332"/>
      <c r="FYG146" s="332"/>
      <c r="FYH146" s="332"/>
      <c r="FYI146" s="332"/>
      <c r="FYJ146" s="332"/>
      <c r="FYK146" s="332"/>
      <c r="FYL146" s="332"/>
      <c r="FYM146" s="332"/>
      <c r="FYN146" s="332"/>
      <c r="FYO146" s="332"/>
      <c r="FYP146" s="332"/>
      <c r="FYQ146" s="332"/>
      <c r="FYR146" s="332"/>
      <c r="FYS146" s="332"/>
      <c r="FYT146" s="332"/>
      <c r="FYU146" s="332"/>
      <c r="FYV146" s="332"/>
      <c r="FYW146" s="332"/>
      <c r="FYX146" s="332"/>
      <c r="FYY146" s="332"/>
      <c r="FYZ146" s="332"/>
      <c r="FZA146" s="332"/>
      <c r="FZB146" s="332"/>
      <c r="FZC146" s="332"/>
      <c r="FZD146" s="332"/>
      <c r="FZE146" s="332"/>
      <c r="FZF146" s="332"/>
      <c r="FZG146" s="332"/>
      <c r="FZH146" s="332"/>
      <c r="FZI146" s="332"/>
      <c r="FZJ146" s="332"/>
      <c r="FZK146" s="332"/>
      <c r="FZL146" s="332"/>
      <c r="FZM146" s="332"/>
      <c r="FZN146" s="332"/>
      <c r="FZO146" s="332"/>
      <c r="FZP146" s="332"/>
      <c r="FZQ146" s="332"/>
      <c r="FZR146" s="332"/>
      <c r="FZS146" s="332"/>
      <c r="FZT146" s="332"/>
      <c r="FZU146" s="332"/>
      <c r="FZV146" s="332"/>
      <c r="FZW146" s="332"/>
      <c r="FZX146" s="332"/>
      <c r="FZY146" s="332"/>
      <c r="FZZ146" s="332"/>
      <c r="GAA146" s="332"/>
      <c r="GAB146" s="332"/>
      <c r="GAC146" s="332"/>
      <c r="GAD146" s="332"/>
      <c r="GAE146" s="332"/>
      <c r="GAF146" s="332"/>
      <c r="GAG146" s="332"/>
      <c r="GAH146" s="332"/>
      <c r="GAI146" s="332"/>
      <c r="GAJ146" s="332"/>
      <c r="GAK146" s="332"/>
      <c r="GAL146" s="332"/>
      <c r="GAM146" s="332"/>
      <c r="GAN146" s="332"/>
      <c r="GAO146" s="332"/>
      <c r="GAP146" s="332"/>
      <c r="GAQ146" s="332"/>
      <c r="GAR146" s="332"/>
      <c r="GAS146" s="332"/>
      <c r="GAT146" s="332"/>
      <c r="GAU146" s="332"/>
      <c r="GAV146" s="332"/>
      <c r="GAW146" s="332"/>
      <c r="GAX146" s="332"/>
      <c r="GAY146" s="332"/>
      <c r="GAZ146" s="332"/>
      <c r="GBA146" s="332"/>
      <c r="GBB146" s="332"/>
      <c r="GBC146" s="332"/>
      <c r="GBD146" s="332"/>
      <c r="GBE146" s="332"/>
      <c r="GBF146" s="332"/>
      <c r="GBG146" s="332"/>
      <c r="GBH146" s="332"/>
      <c r="GBI146" s="332"/>
      <c r="GBJ146" s="332"/>
      <c r="GBK146" s="332"/>
      <c r="GBL146" s="332"/>
      <c r="GBM146" s="332"/>
      <c r="GBN146" s="332"/>
      <c r="GBO146" s="332"/>
      <c r="GBP146" s="332"/>
      <c r="GBQ146" s="332"/>
      <c r="GBR146" s="332"/>
      <c r="GBS146" s="332"/>
      <c r="GBT146" s="332"/>
      <c r="GBU146" s="332"/>
      <c r="GBV146" s="332"/>
      <c r="GBW146" s="332"/>
      <c r="GBX146" s="332"/>
      <c r="GBY146" s="332"/>
      <c r="GBZ146" s="332"/>
      <c r="GCA146" s="332"/>
      <c r="GCB146" s="332"/>
      <c r="GCC146" s="332"/>
      <c r="GCD146" s="332"/>
      <c r="GCE146" s="332"/>
      <c r="GCF146" s="332"/>
      <c r="GCG146" s="332"/>
      <c r="GCH146" s="332"/>
      <c r="GCI146" s="332"/>
      <c r="GCJ146" s="332"/>
      <c r="GCK146" s="332"/>
      <c r="GCL146" s="332"/>
      <c r="GCM146" s="332"/>
      <c r="GCN146" s="332"/>
      <c r="GCO146" s="332"/>
      <c r="GCP146" s="332"/>
      <c r="GCQ146" s="332"/>
      <c r="GCR146" s="332"/>
      <c r="GCS146" s="332"/>
      <c r="GCT146" s="332"/>
      <c r="GCU146" s="332"/>
      <c r="GCV146" s="332"/>
      <c r="GCW146" s="332"/>
      <c r="GCX146" s="332"/>
      <c r="GCY146" s="332"/>
      <c r="GCZ146" s="332"/>
      <c r="GDA146" s="332"/>
      <c r="GDB146" s="332"/>
      <c r="GDC146" s="332"/>
      <c r="GDD146" s="332"/>
      <c r="GDE146" s="332"/>
      <c r="GDF146" s="332"/>
      <c r="GDG146" s="332"/>
      <c r="GDH146" s="332"/>
      <c r="GDI146" s="332"/>
      <c r="GDJ146" s="332"/>
      <c r="GDK146" s="332"/>
      <c r="GDL146" s="332"/>
      <c r="GDM146" s="332"/>
      <c r="GDN146" s="332"/>
      <c r="GDO146" s="332"/>
      <c r="GDP146" s="332"/>
      <c r="GDQ146" s="332"/>
      <c r="GDR146" s="332"/>
      <c r="GDS146" s="332"/>
      <c r="GDT146" s="332"/>
      <c r="GDU146" s="332"/>
      <c r="GDV146" s="332"/>
      <c r="GDW146" s="332"/>
      <c r="GDX146" s="332"/>
      <c r="GDY146" s="332"/>
      <c r="GDZ146" s="332"/>
      <c r="GEA146" s="332"/>
      <c r="GEB146" s="332"/>
      <c r="GEC146" s="332"/>
      <c r="GED146" s="332"/>
      <c r="GEE146" s="332"/>
      <c r="GEF146" s="332"/>
      <c r="GEG146" s="332"/>
      <c r="GEH146" s="332"/>
      <c r="GEI146" s="332"/>
      <c r="GEJ146" s="332"/>
      <c r="GEK146" s="332"/>
      <c r="GEL146" s="332"/>
      <c r="GEM146" s="332"/>
      <c r="GEN146" s="332"/>
      <c r="GEO146" s="332"/>
      <c r="GEP146" s="332"/>
      <c r="GEQ146" s="332"/>
      <c r="GER146" s="332"/>
      <c r="GES146" s="332"/>
      <c r="GET146" s="332"/>
      <c r="GEU146" s="332"/>
      <c r="GEV146" s="332"/>
      <c r="GEW146" s="332"/>
      <c r="GEX146" s="332"/>
      <c r="GEY146" s="332"/>
      <c r="GEZ146" s="332"/>
      <c r="GFA146" s="332"/>
      <c r="GFB146" s="332"/>
      <c r="GFC146" s="332"/>
      <c r="GFD146" s="332"/>
      <c r="GFE146" s="332"/>
      <c r="GFF146" s="332"/>
      <c r="GFG146" s="332"/>
      <c r="GFH146" s="332"/>
      <c r="GFI146" s="332"/>
      <c r="GFJ146" s="332"/>
      <c r="GFK146" s="332"/>
      <c r="GFL146" s="332"/>
      <c r="GFM146" s="332"/>
      <c r="GFN146" s="332"/>
      <c r="GFO146" s="332"/>
      <c r="GFP146" s="332"/>
      <c r="GFQ146" s="332"/>
      <c r="GFR146" s="332"/>
      <c r="GFS146" s="332"/>
      <c r="GFT146" s="332"/>
      <c r="GFU146" s="332"/>
      <c r="GFV146" s="332"/>
      <c r="GFW146" s="332"/>
      <c r="GFX146" s="332"/>
      <c r="GFY146" s="332"/>
      <c r="GFZ146" s="332"/>
      <c r="GGA146" s="332"/>
      <c r="GGB146" s="332"/>
      <c r="GGC146" s="332"/>
      <c r="GGD146" s="332"/>
      <c r="GGE146" s="332"/>
      <c r="GGF146" s="332"/>
      <c r="GGG146" s="332"/>
      <c r="GGH146" s="332"/>
      <c r="GGI146" s="332"/>
      <c r="GGJ146" s="332"/>
      <c r="GGK146" s="332"/>
      <c r="GGL146" s="332"/>
      <c r="GGM146" s="332"/>
      <c r="GGN146" s="332"/>
      <c r="GGO146" s="332"/>
      <c r="GGP146" s="332"/>
      <c r="GGQ146" s="332"/>
      <c r="GGR146" s="332"/>
      <c r="GGS146" s="332"/>
      <c r="GGT146" s="332"/>
      <c r="GGU146" s="332"/>
      <c r="GGV146" s="332"/>
      <c r="GGW146" s="332"/>
      <c r="GGX146" s="332"/>
      <c r="GGY146" s="332"/>
      <c r="GGZ146" s="332"/>
      <c r="GHA146" s="332"/>
      <c r="GHB146" s="332"/>
      <c r="GHC146" s="332"/>
      <c r="GHD146" s="332"/>
      <c r="GHE146" s="332"/>
      <c r="GHF146" s="332"/>
      <c r="GHG146" s="332"/>
      <c r="GHH146" s="332"/>
      <c r="GHI146" s="332"/>
      <c r="GHJ146" s="332"/>
      <c r="GHK146" s="332"/>
      <c r="GHL146" s="332"/>
      <c r="GHM146" s="332"/>
      <c r="GHN146" s="332"/>
      <c r="GHO146" s="332"/>
      <c r="GHP146" s="332"/>
      <c r="GHQ146" s="332"/>
      <c r="GHR146" s="332"/>
      <c r="GHS146" s="332"/>
      <c r="GHT146" s="332"/>
      <c r="GHU146" s="332"/>
      <c r="GHV146" s="332"/>
      <c r="GHW146" s="332"/>
      <c r="GHX146" s="332"/>
      <c r="GHY146" s="332"/>
      <c r="GHZ146" s="332"/>
      <c r="GIA146" s="332"/>
      <c r="GIB146" s="332"/>
      <c r="GIC146" s="332"/>
      <c r="GID146" s="332"/>
      <c r="GIE146" s="332"/>
      <c r="GIF146" s="332"/>
      <c r="GIG146" s="332"/>
      <c r="GIH146" s="332"/>
      <c r="GII146" s="332"/>
      <c r="GIJ146" s="332"/>
      <c r="GIK146" s="332"/>
      <c r="GIL146" s="332"/>
      <c r="GIM146" s="332"/>
      <c r="GIN146" s="332"/>
      <c r="GIO146" s="332"/>
      <c r="GIP146" s="332"/>
      <c r="GIQ146" s="332"/>
      <c r="GIR146" s="332"/>
      <c r="GIS146" s="332"/>
      <c r="GIT146" s="332"/>
      <c r="GIU146" s="332"/>
      <c r="GIV146" s="332"/>
      <c r="GIW146" s="332"/>
      <c r="GIX146" s="332"/>
      <c r="GIY146" s="332"/>
      <c r="GIZ146" s="332"/>
      <c r="GJA146" s="332"/>
      <c r="GJB146" s="332"/>
      <c r="GJC146" s="332"/>
      <c r="GJD146" s="332"/>
      <c r="GJE146" s="332"/>
      <c r="GJF146" s="332"/>
      <c r="GJG146" s="332"/>
      <c r="GJH146" s="332"/>
      <c r="GJI146" s="332"/>
      <c r="GJJ146" s="332"/>
      <c r="GJK146" s="332"/>
      <c r="GJL146" s="332"/>
      <c r="GJM146" s="332"/>
      <c r="GJN146" s="332"/>
      <c r="GJO146" s="332"/>
      <c r="GJP146" s="332"/>
      <c r="GJQ146" s="332"/>
      <c r="GJR146" s="332"/>
      <c r="GJS146" s="332"/>
      <c r="GJT146" s="332"/>
      <c r="GJU146" s="332"/>
      <c r="GJV146" s="332"/>
      <c r="GJW146" s="332"/>
      <c r="GJX146" s="332"/>
      <c r="GJY146" s="332"/>
      <c r="GJZ146" s="332"/>
      <c r="GKA146" s="332"/>
      <c r="GKB146" s="332"/>
      <c r="GKC146" s="332"/>
      <c r="GKD146" s="332"/>
      <c r="GKE146" s="332"/>
      <c r="GKF146" s="332"/>
      <c r="GKG146" s="332"/>
      <c r="GKH146" s="332"/>
      <c r="GKI146" s="332"/>
      <c r="GKJ146" s="332"/>
      <c r="GKK146" s="332"/>
      <c r="GKL146" s="332"/>
      <c r="GKM146" s="332"/>
      <c r="GKN146" s="332"/>
      <c r="GKO146" s="332"/>
      <c r="GKP146" s="332"/>
      <c r="GKQ146" s="332"/>
      <c r="GKR146" s="332"/>
      <c r="GKS146" s="332"/>
      <c r="GKT146" s="332"/>
      <c r="GKU146" s="332"/>
      <c r="GKV146" s="332"/>
      <c r="GKW146" s="332"/>
      <c r="GKX146" s="332"/>
      <c r="GKY146" s="332"/>
      <c r="GKZ146" s="332"/>
      <c r="GLA146" s="332"/>
      <c r="GLB146" s="332"/>
      <c r="GLC146" s="332"/>
      <c r="GLD146" s="332"/>
      <c r="GLE146" s="332"/>
      <c r="GLF146" s="332"/>
      <c r="GLG146" s="332"/>
      <c r="GLH146" s="332"/>
      <c r="GLI146" s="332"/>
      <c r="GLJ146" s="332"/>
      <c r="GLK146" s="332"/>
      <c r="GLL146" s="332"/>
      <c r="GLM146" s="332"/>
      <c r="GLN146" s="332"/>
      <c r="GLO146" s="332"/>
      <c r="GLP146" s="332"/>
      <c r="GLQ146" s="332"/>
      <c r="GLR146" s="332"/>
      <c r="GLS146" s="332"/>
      <c r="GLT146" s="332"/>
      <c r="GLU146" s="332"/>
      <c r="GLV146" s="332"/>
      <c r="GLW146" s="332"/>
      <c r="GLX146" s="332"/>
      <c r="GLY146" s="332"/>
      <c r="GLZ146" s="332"/>
      <c r="GMA146" s="332"/>
      <c r="GMB146" s="332"/>
      <c r="GMC146" s="332"/>
      <c r="GMD146" s="332"/>
      <c r="GME146" s="332"/>
      <c r="GMF146" s="332"/>
      <c r="GMG146" s="332"/>
      <c r="GMH146" s="332"/>
      <c r="GMI146" s="332"/>
      <c r="GMJ146" s="332"/>
      <c r="GMK146" s="332"/>
      <c r="GML146" s="332"/>
      <c r="GMM146" s="332"/>
      <c r="GMN146" s="332"/>
      <c r="GMO146" s="332"/>
      <c r="GMP146" s="332"/>
      <c r="GMQ146" s="332"/>
      <c r="GMR146" s="332"/>
      <c r="GMS146" s="332"/>
      <c r="GMT146" s="332"/>
      <c r="GMU146" s="332"/>
      <c r="GMV146" s="332"/>
      <c r="GMW146" s="332"/>
      <c r="GMX146" s="332"/>
      <c r="GMY146" s="332"/>
      <c r="GMZ146" s="332"/>
      <c r="GNA146" s="332"/>
      <c r="GNB146" s="332"/>
      <c r="GNC146" s="332"/>
      <c r="GND146" s="332"/>
      <c r="GNE146" s="332"/>
      <c r="GNF146" s="332"/>
      <c r="GNG146" s="332"/>
      <c r="GNH146" s="332"/>
      <c r="GNI146" s="332"/>
      <c r="GNJ146" s="332"/>
      <c r="GNK146" s="332"/>
      <c r="GNL146" s="332"/>
      <c r="GNM146" s="332"/>
      <c r="GNN146" s="332"/>
      <c r="GNO146" s="332"/>
      <c r="GNP146" s="332"/>
      <c r="GNQ146" s="332"/>
      <c r="GNR146" s="332"/>
      <c r="GNS146" s="332"/>
      <c r="GNT146" s="332"/>
      <c r="GNU146" s="332"/>
      <c r="GNV146" s="332"/>
      <c r="GNW146" s="332"/>
      <c r="GNX146" s="332"/>
      <c r="GNY146" s="332"/>
      <c r="GNZ146" s="332"/>
      <c r="GOA146" s="332"/>
      <c r="GOB146" s="332"/>
      <c r="GOC146" s="332"/>
      <c r="GOD146" s="332"/>
      <c r="GOE146" s="332"/>
      <c r="GOF146" s="332"/>
      <c r="GOG146" s="332"/>
      <c r="GOH146" s="332"/>
      <c r="GOI146" s="332"/>
      <c r="GOJ146" s="332"/>
      <c r="GOK146" s="332"/>
      <c r="GOL146" s="332"/>
      <c r="GOM146" s="332"/>
      <c r="GON146" s="332"/>
      <c r="GOO146" s="332"/>
      <c r="GOP146" s="332"/>
      <c r="GOQ146" s="332"/>
      <c r="GOR146" s="332"/>
      <c r="GOS146" s="332"/>
      <c r="GOT146" s="332"/>
      <c r="GOU146" s="332"/>
      <c r="GOV146" s="332"/>
      <c r="GOW146" s="332"/>
      <c r="GOX146" s="332"/>
      <c r="GOY146" s="332"/>
      <c r="GOZ146" s="332"/>
      <c r="GPA146" s="332"/>
      <c r="GPB146" s="332"/>
      <c r="GPC146" s="332"/>
      <c r="GPD146" s="332"/>
      <c r="GPE146" s="332"/>
      <c r="GPF146" s="332"/>
      <c r="GPG146" s="332"/>
      <c r="GPH146" s="332"/>
      <c r="GPI146" s="332"/>
      <c r="GPJ146" s="332"/>
      <c r="GPK146" s="332"/>
      <c r="GPL146" s="332"/>
      <c r="GPM146" s="332"/>
      <c r="GPN146" s="332"/>
      <c r="GPO146" s="332"/>
      <c r="GPP146" s="332"/>
      <c r="GPQ146" s="332"/>
      <c r="GPR146" s="332"/>
      <c r="GPS146" s="332"/>
      <c r="GPT146" s="332"/>
      <c r="GPU146" s="332"/>
      <c r="GPV146" s="332"/>
      <c r="GPW146" s="332"/>
      <c r="GPX146" s="332"/>
      <c r="GPY146" s="332"/>
      <c r="GPZ146" s="332"/>
      <c r="GQA146" s="332"/>
      <c r="GQB146" s="332"/>
      <c r="GQC146" s="332"/>
      <c r="GQD146" s="332"/>
      <c r="GQE146" s="332"/>
      <c r="GQF146" s="332"/>
      <c r="GQG146" s="332"/>
      <c r="GQH146" s="332"/>
      <c r="GQI146" s="332"/>
      <c r="GQJ146" s="332"/>
      <c r="GQK146" s="332"/>
      <c r="GQL146" s="332"/>
      <c r="GQM146" s="332"/>
      <c r="GQN146" s="332"/>
      <c r="GQO146" s="332"/>
      <c r="GQP146" s="332"/>
      <c r="GQQ146" s="332"/>
      <c r="GQR146" s="332"/>
      <c r="GQS146" s="332"/>
      <c r="GQT146" s="332"/>
      <c r="GQU146" s="332"/>
      <c r="GQV146" s="332"/>
      <c r="GQW146" s="332"/>
      <c r="GQX146" s="332"/>
      <c r="GQY146" s="332"/>
      <c r="GQZ146" s="332"/>
      <c r="GRA146" s="332"/>
      <c r="GRB146" s="332"/>
      <c r="GRC146" s="332"/>
      <c r="GRD146" s="332"/>
      <c r="GRE146" s="332"/>
      <c r="GRF146" s="332"/>
      <c r="GRG146" s="332"/>
      <c r="GRH146" s="332"/>
      <c r="GRI146" s="332"/>
      <c r="GRJ146" s="332"/>
      <c r="GRK146" s="332"/>
      <c r="GRL146" s="332"/>
      <c r="GRM146" s="332"/>
      <c r="GRN146" s="332"/>
      <c r="GRO146" s="332"/>
      <c r="GRP146" s="332"/>
      <c r="GRQ146" s="332"/>
      <c r="GRR146" s="332"/>
      <c r="GRS146" s="332"/>
      <c r="GRT146" s="332"/>
      <c r="GRU146" s="332"/>
      <c r="GRV146" s="332"/>
      <c r="GRW146" s="332"/>
      <c r="GRX146" s="332"/>
      <c r="GRY146" s="332"/>
      <c r="GRZ146" s="332"/>
      <c r="GSA146" s="332"/>
      <c r="GSB146" s="332"/>
      <c r="GSC146" s="332"/>
      <c r="GSD146" s="332"/>
      <c r="GSE146" s="332"/>
      <c r="GSF146" s="332"/>
      <c r="GSG146" s="332"/>
      <c r="GSH146" s="332"/>
      <c r="GSI146" s="332"/>
      <c r="GSJ146" s="332"/>
      <c r="GSK146" s="332"/>
      <c r="GSL146" s="332"/>
      <c r="GSM146" s="332"/>
      <c r="GSN146" s="332"/>
      <c r="GSO146" s="332"/>
      <c r="GSP146" s="332"/>
      <c r="GSQ146" s="332"/>
      <c r="GSR146" s="332"/>
      <c r="GSS146" s="332"/>
      <c r="GST146" s="332"/>
      <c r="GSU146" s="332"/>
      <c r="GSV146" s="332"/>
      <c r="GSW146" s="332"/>
      <c r="GSX146" s="332"/>
      <c r="GSY146" s="332"/>
      <c r="GSZ146" s="332"/>
      <c r="GTA146" s="332"/>
      <c r="GTB146" s="332"/>
      <c r="GTC146" s="332"/>
      <c r="GTD146" s="332"/>
      <c r="GTE146" s="332"/>
      <c r="GTF146" s="332"/>
      <c r="GTG146" s="332"/>
      <c r="GTH146" s="332"/>
      <c r="GTI146" s="332"/>
      <c r="GTJ146" s="332"/>
      <c r="GTK146" s="332"/>
      <c r="GTL146" s="332"/>
      <c r="GTM146" s="332"/>
      <c r="GTN146" s="332"/>
      <c r="GTO146" s="332"/>
      <c r="GTP146" s="332"/>
      <c r="GTQ146" s="332"/>
      <c r="GTR146" s="332"/>
      <c r="GTS146" s="332"/>
      <c r="GTT146" s="332"/>
      <c r="GTU146" s="332"/>
      <c r="GTV146" s="332"/>
      <c r="GTW146" s="332"/>
      <c r="GTX146" s="332"/>
      <c r="GTY146" s="332"/>
      <c r="GTZ146" s="332"/>
      <c r="GUA146" s="332"/>
      <c r="GUB146" s="332"/>
      <c r="GUC146" s="332"/>
      <c r="GUD146" s="332"/>
      <c r="GUE146" s="332"/>
      <c r="GUF146" s="332"/>
      <c r="GUG146" s="332"/>
      <c r="GUH146" s="332"/>
      <c r="GUI146" s="332"/>
      <c r="GUJ146" s="332"/>
      <c r="GUK146" s="332"/>
      <c r="GUL146" s="332"/>
      <c r="GUM146" s="332"/>
      <c r="GUN146" s="332"/>
      <c r="GUO146" s="332"/>
      <c r="GUP146" s="332"/>
      <c r="GUQ146" s="332"/>
      <c r="GUR146" s="332"/>
      <c r="GUS146" s="332"/>
      <c r="GUT146" s="332"/>
      <c r="GUU146" s="332"/>
      <c r="GUV146" s="332"/>
      <c r="GUW146" s="332"/>
      <c r="GUX146" s="332"/>
      <c r="GUY146" s="332"/>
      <c r="GUZ146" s="332"/>
      <c r="GVA146" s="332"/>
      <c r="GVB146" s="332"/>
      <c r="GVC146" s="332"/>
      <c r="GVD146" s="332"/>
      <c r="GVE146" s="332"/>
      <c r="GVF146" s="332"/>
      <c r="GVG146" s="332"/>
      <c r="GVH146" s="332"/>
      <c r="GVI146" s="332"/>
      <c r="GVJ146" s="332"/>
      <c r="GVK146" s="332"/>
      <c r="GVL146" s="332"/>
      <c r="GVM146" s="332"/>
      <c r="GVN146" s="332"/>
      <c r="GVO146" s="332"/>
      <c r="GVP146" s="332"/>
      <c r="GVQ146" s="332"/>
      <c r="GVR146" s="332"/>
      <c r="GVS146" s="332"/>
      <c r="GVT146" s="332"/>
      <c r="GVU146" s="332"/>
      <c r="GVV146" s="332"/>
      <c r="GVW146" s="332"/>
      <c r="GVX146" s="332"/>
      <c r="GVY146" s="332"/>
      <c r="GVZ146" s="332"/>
      <c r="GWA146" s="332"/>
      <c r="GWB146" s="332"/>
      <c r="GWC146" s="332"/>
      <c r="GWD146" s="332"/>
      <c r="GWE146" s="332"/>
      <c r="GWF146" s="332"/>
      <c r="GWG146" s="332"/>
      <c r="GWH146" s="332"/>
      <c r="GWI146" s="332"/>
      <c r="GWJ146" s="332"/>
      <c r="GWK146" s="332"/>
      <c r="GWL146" s="332"/>
      <c r="GWM146" s="332"/>
      <c r="GWN146" s="332"/>
      <c r="GWO146" s="332"/>
      <c r="GWP146" s="332"/>
      <c r="GWQ146" s="332"/>
      <c r="GWR146" s="332"/>
      <c r="GWS146" s="332"/>
      <c r="GWT146" s="332"/>
      <c r="GWU146" s="332"/>
      <c r="GWV146" s="332"/>
      <c r="GWW146" s="332"/>
      <c r="GWX146" s="332"/>
      <c r="GWY146" s="332"/>
      <c r="GWZ146" s="332"/>
      <c r="GXA146" s="332"/>
      <c r="GXB146" s="332"/>
      <c r="GXC146" s="332"/>
      <c r="GXD146" s="332"/>
      <c r="GXE146" s="332"/>
      <c r="GXF146" s="332"/>
      <c r="GXG146" s="332"/>
      <c r="GXH146" s="332"/>
      <c r="GXI146" s="332"/>
      <c r="GXJ146" s="332"/>
      <c r="GXK146" s="332"/>
      <c r="GXL146" s="332"/>
      <c r="GXM146" s="332"/>
      <c r="GXN146" s="332"/>
      <c r="GXO146" s="332"/>
      <c r="GXP146" s="332"/>
      <c r="GXQ146" s="332"/>
      <c r="GXR146" s="332"/>
      <c r="GXS146" s="332"/>
      <c r="GXT146" s="332"/>
      <c r="GXU146" s="332"/>
      <c r="GXV146" s="332"/>
      <c r="GXW146" s="332"/>
      <c r="GXX146" s="332"/>
      <c r="GXY146" s="332"/>
      <c r="GXZ146" s="332"/>
      <c r="GYA146" s="332"/>
      <c r="GYB146" s="332"/>
      <c r="GYC146" s="332"/>
      <c r="GYD146" s="332"/>
      <c r="GYE146" s="332"/>
      <c r="GYF146" s="332"/>
      <c r="GYG146" s="332"/>
      <c r="GYH146" s="332"/>
      <c r="GYI146" s="332"/>
      <c r="GYJ146" s="332"/>
      <c r="GYK146" s="332"/>
      <c r="GYL146" s="332"/>
      <c r="GYM146" s="332"/>
      <c r="GYN146" s="332"/>
      <c r="GYO146" s="332"/>
      <c r="GYP146" s="332"/>
      <c r="GYQ146" s="332"/>
      <c r="GYR146" s="332"/>
      <c r="GYS146" s="332"/>
      <c r="GYT146" s="332"/>
      <c r="GYU146" s="332"/>
      <c r="GYV146" s="332"/>
      <c r="GYW146" s="332"/>
      <c r="GYX146" s="332"/>
      <c r="GYY146" s="332"/>
      <c r="GYZ146" s="332"/>
      <c r="GZA146" s="332"/>
      <c r="GZB146" s="332"/>
      <c r="GZC146" s="332"/>
      <c r="GZD146" s="332"/>
      <c r="GZE146" s="332"/>
      <c r="GZF146" s="332"/>
      <c r="GZG146" s="332"/>
      <c r="GZH146" s="332"/>
      <c r="GZI146" s="332"/>
      <c r="GZJ146" s="332"/>
      <c r="GZK146" s="332"/>
      <c r="GZL146" s="332"/>
      <c r="GZM146" s="332"/>
      <c r="GZN146" s="332"/>
      <c r="GZO146" s="332"/>
      <c r="GZP146" s="332"/>
      <c r="GZQ146" s="332"/>
      <c r="GZR146" s="332"/>
      <c r="GZS146" s="332"/>
      <c r="GZT146" s="332"/>
      <c r="GZU146" s="332"/>
      <c r="GZV146" s="332"/>
      <c r="GZW146" s="332"/>
      <c r="GZX146" s="332"/>
      <c r="GZY146" s="332"/>
      <c r="GZZ146" s="332"/>
      <c r="HAA146" s="332"/>
      <c r="HAB146" s="332"/>
      <c r="HAC146" s="332"/>
      <c r="HAD146" s="332"/>
      <c r="HAE146" s="332"/>
      <c r="HAF146" s="332"/>
      <c r="HAG146" s="332"/>
      <c r="HAH146" s="332"/>
      <c r="HAI146" s="332"/>
      <c r="HAJ146" s="332"/>
      <c r="HAK146" s="332"/>
      <c r="HAL146" s="332"/>
      <c r="HAM146" s="332"/>
      <c r="HAN146" s="332"/>
      <c r="HAO146" s="332"/>
      <c r="HAP146" s="332"/>
      <c r="HAQ146" s="332"/>
      <c r="HAR146" s="332"/>
      <c r="HAS146" s="332"/>
      <c r="HAT146" s="332"/>
      <c r="HAU146" s="332"/>
      <c r="HAV146" s="332"/>
      <c r="HAW146" s="332"/>
      <c r="HAX146" s="332"/>
      <c r="HAY146" s="332"/>
      <c r="HAZ146" s="332"/>
      <c r="HBA146" s="332"/>
      <c r="HBB146" s="332"/>
      <c r="HBC146" s="332"/>
      <c r="HBD146" s="332"/>
      <c r="HBE146" s="332"/>
      <c r="HBF146" s="332"/>
      <c r="HBG146" s="332"/>
      <c r="HBH146" s="332"/>
      <c r="HBI146" s="332"/>
      <c r="HBJ146" s="332"/>
      <c r="HBK146" s="332"/>
      <c r="HBL146" s="332"/>
      <c r="HBM146" s="332"/>
      <c r="HBN146" s="332"/>
      <c r="HBO146" s="332"/>
      <c r="HBP146" s="332"/>
      <c r="HBQ146" s="332"/>
      <c r="HBR146" s="332"/>
      <c r="HBS146" s="332"/>
      <c r="HBT146" s="332"/>
      <c r="HBU146" s="332"/>
      <c r="HBV146" s="332"/>
      <c r="HBW146" s="332"/>
      <c r="HBX146" s="332"/>
      <c r="HBY146" s="332"/>
      <c r="HBZ146" s="332"/>
      <c r="HCA146" s="332"/>
      <c r="HCB146" s="332"/>
      <c r="HCC146" s="332"/>
      <c r="HCD146" s="332"/>
      <c r="HCE146" s="332"/>
      <c r="HCF146" s="332"/>
      <c r="HCG146" s="332"/>
      <c r="HCH146" s="332"/>
      <c r="HCI146" s="332"/>
      <c r="HCJ146" s="332"/>
      <c r="HCK146" s="332"/>
      <c r="HCL146" s="332"/>
      <c r="HCM146" s="332"/>
      <c r="HCN146" s="332"/>
      <c r="HCO146" s="332"/>
      <c r="HCP146" s="332"/>
      <c r="HCQ146" s="332"/>
      <c r="HCR146" s="332"/>
      <c r="HCS146" s="332"/>
      <c r="HCT146" s="332"/>
      <c r="HCU146" s="332"/>
      <c r="HCV146" s="332"/>
      <c r="HCW146" s="332"/>
      <c r="HCX146" s="332"/>
      <c r="HCY146" s="332"/>
      <c r="HCZ146" s="332"/>
      <c r="HDA146" s="332"/>
      <c r="HDB146" s="332"/>
      <c r="HDC146" s="332"/>
      <c r="HDD146" s="332"/>
      <c r="HDE146" s="332"/>
      <c r="HDF146" s="332"/>
      <c r="HDG146" s="332"/>
      <c r="HDH146" s="332"/>
      <c r="HDI146" s="332"/>
      <c r="HDJ146" s="332"/>
      <c r="HDK146" s="332"/>
      <c r="HDL146" s="332"/>
      <c r="HDM146" s="332"/>
      <c r="HDN146" s="332"/>
      <c r="HDO146" s="332"/>
      <c r="HDP146" s="332"/>
      <c r="HDQ146" s="332"/>
      <c r="HDR146" s="332"/>
      <c r="HDS146" s="332"/>
      <c r="HDT146" s="332"/>
      <c r="HDU146" s="332"/>
      <c r="HDV146" s="332"/>
      <c r="HDW146" s="332"/>
      <c r="HDX146" s="332"/>
      <c r="HDY146" s="332"/>
      <c r="HDZ146" s="332"/>
      <c r="HEA146" s="332"/>
      <c r="HEB146" s="332"/>
      <c r="HEC146" s="332"/>
      <c r="HED146" s="332"/>
      <c r="HEE146" s="332"/>
      <c r="HEF146" s="332"/>
      <c r="HEG146" s="332"/>
      <c r="HEH146" s="332"/>
      <c r="HEI146" s="332"/>
      <c r="HEJ146" s="332"/>
      <c r="HEK146" s="332"/>
      <c r="HEL146" s="332"/>
      <c r="HEM146" s="332"/>
      <c r="HEN146" s="332"/>
      <c r="HEO146" s="332"/>
      <c r="HEP146" s="332"/>
      <c r="HEQ146" s="332"/>
      <c r="HER146" s="332"/>
      <c r="HES146" s="332"/>
      <c r="HET146" s="332"/>
      <c r="HEU146" s="332"/>
      <c r="HEV146" s="332"/>
      <c r="HEW146" s="332"/>
      <c r="HEX146" s="332"/>
      <c r="HEY146" s="332"/>
      <c r="HEZ146" s="332"/>
      <c r="HFA146" s="332"/>
      <c r="HFB146" s="332"/>
      <c r="HFC146" s="332"/>
      <c r="HFD146" s="332"/>
      <c r="HFE146" s="332"/>
      <c r="HFF146" s="332"/>
      <c r="HFG146" s="332"/>
      <c r="HFH146" s="332"/>
      <c r="HFI146" s="332"/>
      <c r="HFJ146" s="332"/>
      <c r="HFK146" s="332"/>
      <c r="HFL146" s="332"/>
      <c r="HFM146" s="332"/>
      <c r="HFN146" s="332"/>
      <c r="HFO146" s="332"/>
      <c r="HFP146" s="332"/>
      <c r="HFQ146" s="332"/>
      <c r="HFR146" s="332"/>
      <c r="HFS146" s="332"/>
      <c r="HFT146" s="332"/>
      <c r="HFU146" s="332"/>
      <c r="HFV146" s="332"/>
      <c r="HFW146" s="332"/>
      <c r="HFX146" s="332"/>
      <c r="HFY146" s="332"/>
      <c r="HFZ146" s="332"/>
      <c r="HGA146" s="332"/>
      <c r="HGB146" s="332"/>
      <c r="HGC146" s="332"/>
      <c r="HGD146" s="332"/>
      <c r="HGE146" s="332"/>
      <c r="HGF146" s="332"/>
      <c r="HGG146" s="332"/>
      <c r="HGH146" s="332"/>
      <c r="HGI146" s="332"/>
      <c r="HGJ146" s="332"/>
      <c r="HGK146" s="332"/>
      <c r="HGL146" s="332"/>
      <c r="HGM146" s="332"/>
      <c r="HGN146" s="332"/>
      <c r="HGO146" s="332"/>
      <c r="HGP146" s="332"/>
      <c r="HGQ146" s="332"/>
      <c r="HGR146" s="332"/>
      <c r="HGS146" s="332"/>
      <c r="HGT146" s="332"/>
      <c r="HGU146" s="332"/>
      <c r="HGV146" s="332"/>
      <c r="HGW146" s="332"/>
      <c r="HGX146" s="332"/>
      <c r="HGY146" s="332"/>
      <c r="HGZ146" s="332"/>
      <c r="HHA146" s="332"/>
      <c r="HHB146" s="332"/>
      <c r="HHC146" s="332"/>
      <c r="HHD146" s="332"/>
      <c r="HHE146" s="332"/>
      <c r="HHF146" s="332"/>
      <c r="HHG146" s="332"/>
      <c r="HHH146" s="332"/>
      <c r="HHI146" s="332"/>
      <c r="HHJ146" s="332"/>
      <c r="HHK146" s="332"/>
      <c r="HHL146" s="332"/>
      <c r="HHM146" s="332"/>
      <c r="HHN146" s="332"/>
      <c r="HHO146" s="332"/>
      <c r="HHP146" s="332"/>
      <c r="HHQ146" s="332"/>
      <c r="HHR146" s="332"/>
      <c r="HHS146" s="332"/>
      <c r="HHT146" s="332"/>
      <c r="HHU146" s="332"/>
      <c r="HHV146" s="332"/>
      <c r="HHW146" s="332"/>
      <c r="HHX146" s="332"/>
      <c r="HHY146" s="332"/>
      <c r="HHZ146" s="332"/>
      <c r="HIA146" s="332"/>
      <c r="HIB146" s="332"/>
      <c r="HIC146" s="332"/>
      <c r="HID146" s="332"/>
      <c r="HIE146" s="332"/>
      <c r="HIF146" s="332"/>
      <c r="HIG146" s="332"/>
      <c r="HIH146" s="332"/>
      <c r="HII146" s="332"/>
      <c r="HIJ146" s="332"/>
      <c r="HIK146" s="332"/>
      <c r="HIL146" s="332"/>
      <c r="HIM146" s="332"/>
      <c r="HIN146" s="332"/>
      <c r="HIO146" s="332"/>
      <c r="HIP146" s="332"/>
      <c r="HIQ146" s="332"/>
      <c r="HIR146" s="332"/>
      <c r="HIS146" s="332"/>
      <c r="HIT146" s="332"/>
      <c r="HIU146" s="332"/>
      <c r="HIV146" s="332"/>
      <c r="HIW146" s="332"/>
      <c r="HIX146" s="332"/>
      <c r="HIY146" s="332"/>
      <c r="HIZ146" s="332"/>
      <c r="HJA146" s="332"/>
      <c r="HJB146" s="332"/>
      <c r="HJC146" s="332"/>
      <c r="HJD146" s="332"/>
      <c r="HJE146" s="332"/>
      <c r="HJF146" s="332"/>
      <c r="HJG146" s="332"/>
      <c r="HJH146" s="332"/>
      <c r="HJI146" s="332"/>
      <c r="HJJ146" s="332"/>
      <c r="HJK146" s="332"/>
      <c r="HJL146" s="332"/>
      <c r="HJM146" s="332"/>
      <c r="HJN146" s="332"/>
      <c r="HJO146" s="332"/>
      <c r="HJP146" s="332"/>
      <c r="HJQ146" s="332"/>
      <c r="HJR146" s="332"/>
      <c r="HJS146" s="332"/>
      <c r="HJT146" s="332"/>
      <c r="HJU146" s="332"/>
      <c r="HJV146" s="332"/>
      <c r="HJW146" s="332"/>
      <c r="HJX146" s="332"/>
      <c r="HJY146" s="332"/>
      <c r="HJZ146" s="332"/>
      <c r="HKA146" s="332"/>
      <c r="HKB146" s="332"/>
      <c r="HKC146" s="332"/>
      <c r="HKD146" s="332"/>
      <c r="HKE146" s="332"/>
      <c r="HKF146" s="332"/>
      <c r="HKG146" s="332"/>
      <c r="HKH146" s="332"/>
      <c r="HKI146" s="332"/>
      <c r="HKJ146" s="332"/>
      <c r="HKK146" s="332"/>
      <c r="HKL146" s="332"/>
      <c r="HKM146" s="332"/>
      <c r="HKN146" s="332"/>
      <c r="HKO146" s="332"/>
      <c r="HKP146" s="332"/>
      <c r="HKQ146" s="332"/>
      <c r="HKR146" s="332"/>
      <c r="HKS146" s="332"/>
      <c r="HKT146" s="332"/>
      <c r="HKU146" s="332"/>
      <c r="HKV146" s="332"/>
      <c r="HKW146" s="332"/>
      <c r="HKX146" s="332"/>
      <c r="HKY146" s="332"/>
      <c r="HKZ146" s="332"/>
      <c r="HLA146" s="332"/>
      <c r="HLB146" s="332"/>
      <c r="HLC146" s="332"/>
      <c r="HLD146" s="332"/>
      <c r="HLE146" s="332"/>
      <c r="HLF146" s="332"/>
      <c r="HLG146" s="332"/>
      <c r="HLH146" s="332"/>
      <c r="HLI146" s="332"/>
      <c r="HLJ146" s="332"/>
      <c r="HLK146" s="332"/>
      <c r="HLL146" s="332"/>
      <c r="HLM146" s="332"/>
      <c r="HLN146" s="332"/>
      <c r="HLO146" s="332"/>
      <c r="HLP146" s="332"/>
      <c r="HLQ146" s="332"/>
      <c r="HLR146" s="332"/>
      <c r="HLS146" s="332"/>
      <c r="HLT146" s="332"/>
      <c r="HLU146" s="332"/>
      <c r="HLV146" s="332"/>
      <c r="HLW146" s="332"/>
      <c r="HLX146" s="332"/>
      <c r="HLY146" s="332"/>
      <c r="HLZ146" s="332"/>
      <c r="HMA146" s="332"/>
      <c r="HMB146" s="332"/>
      <c r="HMC146" s="332"/>
      <c r="HMD146" s="332"/>
      <c r="HME146" s="332"/>
      <c r="HMF146" s="332"/>
      <c r="HMG146" s="332"/>
      <c r="HMH146" s="332"/>
      <c r="HMI146" s="332"/>
      <c r="HMJ146" s="332"/>
      <c r="HMK146" s="332"/>
      <c r="HML146" s="332"/>
      <c r="HMM146" s="332"/>
      <c r="HMN146" s="332"/>
      <c r="HMO146" s="332"/>
      <c r="HMP146" s="332"/>
      <c r="HMQ146" s="332"/>
      <c r="HMR146" s="332"/>
      <c r="HMS146" s="332"/>
      <c r="HMT146" s="332"/>
      <c r="HMU146" s="332"/>
      <c r="HMV146" s="332"/>
      <c r="HMW146" s="332"/>
      <c r="HMX146" s="332"/>
      <c r="HMY146" s="332"/>
      <c r="HMZ146" s="332"/>
      <c r="HNA146" s="332"/>
      <c r="HNB146" s="332"/>
      <c r="HNC146" s="332"/>
      <c r="HND146" s="332"/>
      <c r="HNE146" s="332"/>
      <c r="HNF146" s="332"/>
      <c r="HNG146" s="332"/>
      <c r="HNH146" s="332"/>
      <c r="HNI146" s="332"/>
      <c r="HNJ146" s="332"/>
      <c r="HNK146" s="332"/>
      <c r="HNL146" s="332"/>
      <c r="HNM146" s="332"/>
      <c r="HNN146" s="332"/>
      <c r="HNO146" s="332"/>
      <c r="HNP146" s="332"/>
      <c r="HNQ146" s="332"/>
      <c r="HNR146" s="332"/>
      <c r="HNS146" s="332"/>
      <c r="HNT146" s="332"/>
      <c r="HNU146" s="332"/>
      <c r="HNV146" s="332"/>
      <c r="HNW146" s="332"/>
      <c r="HNX146" s="332"/>
      <c r="HNY146" s="332"/>
      <c r="HNZ146" s="332"/>
      <c r="HOA146" s="332"/>
      <c r="HOB146" s="332"/>
      <c r="HOC146" s="332"/>
      <c r="HOD146" s="332"/>
      <c r="HOE146" s="332"/>
      <c r="HOF146" s="332"/>
      <c r="HOG146" s="332"/>
      <c r="HOH146" s="332"/>
      <c r="HOI146" s="332"/>
      <c r="HOJ146" s="332"/>
      <c r="HOK146" s="332"/>
      <c r="HOL146" s="332"/>
      <c r="HOM146" s="332"/>
      <c r="HON146" s="332"/>
      <c r="HOO146" s="332"/>
      <c r="HOP146" s="332"/>
      <c r="HOQ146" s="332"/>
      <c r="HOR146" s="332"/>
      <c r="HOS146" s="332"/>
      <c r="HOT146" s="332"/>
      <c r="HOU146" s="332"/>
      <c r="HOV146" s="332"/>
      <c r="HOW146" s="332"/>
      <c r="HOX146" s="332"/>
      <c r="HOY146" s="332"/>
      <c r="HOZ146" s="332"/>
      <c r="HPA146" s="332"/>
      <c r="HPB146" s="332"/>
      <c r="HPC146" s="332"/>
      <c r="HPD146" s="332"/>
      <c r="HPE146" s="332"/>
      <c r="HPF146" s="332"/>
      <c r="HPG146" s="332"/>
      <c r="HPH146" s="332"/>
      <c r="HPI146" s="332"/>
      <c r="HPJ146" s="332"/>
      <c r="HPK146" s="332"/>
      <c r="HPL146" s="332"/>
      <c r="HPM146" s="332"/>
      <c r="HPN146" s="332"/>
      <c r="HPO146" s="332"/>
      <c r="HPP146" s="332"/>
      <c r="HPQ146" s="332"/>
      <c r="HPR146" s="332"/>
      <c r="HPS146" s="332"/>
      <c r="HPT146" s="332"/>
      <c r="HPU146" s="332"/>
      <c r="HPV146" s="332"/>
      <c r="HPW146" s="332"/>
      <c r="HPX146" s="332"/>
      <c r="HPY146" s="332"/>
      <c r="HPZ146" s="332"/>
      <c r="HQA146" s="332"/>
      <c r="HQB146" s="332"/>
      <c r="HQC146" s="332"/>
      <c r="HQD146" s="332"/>
      <c r="HQE146" s="332"/>
      <c r="HQF146" s="332"/>
      <c r="HQG146" s="332"/>
      <c r="HQH146" s="332"/>
      <c r="HQI146" s="332"/>
      <c r="HQJ146" s="332"/>
      <c r="HQK146" s="332"/>
      <c r="HQL146" s="332"/>
      <c r="HQM146" s="332"/>
      <c r="HQN146" s="332"/>
      <c r="HQO146" s="332"/>
      <c r="HQP146" s="332"/>
      <c r="HQQ146" s="332"/>
      <c r="HQR146" s="332"/>
      <c r="HQS146" s="332"/>
      <c r="HQT146" s="332"/>
      <c r="HQU146" s="332"/>
      <c r="HQV146" s="332"/>
      <c r="HQW146" s="332"/>
      <c r="HQX146" s="332"/>
      <c r="HQY146" s="332"/>
      <c r="HQZ146" s="332"/>
      <c r="HRA146" s="332"/>
      <c r="HRB146" s="332"/>
      <c r="HRC146" s="332"/>
      <c r="HRD146" s="332"/>
      <c r="HRE146" s="332"/>
      <c r="HRF146" s="332"/>
      <c r="HRG146" s="332"/>
      <c r="HRH146" s="332"/>
      <c r="HRI146" s="332"/>
      <c r="HRJ146" s="332"/>
      <c r="HRK146" s="332"/>
      <c r="HRL146" s="332"/>
      <c r="HRM146" s="332"/>
      <c r="HRN146" s="332"/>
      <c r="HRO146" s="332"/>
      <c r="HRP146" s="332"/>
      <c r="HRQ146" s="332"/>
      <c r="HRR146" s="332"/>
      <c r="HRS146" s="332"/>
      <c r="HRT146" s="332"/>
      <c r="HRU146" s="332"/>
      <c r="HRV146" s="332"/>
      <c r="HRW146" s="332"/>
      <c r="HRX146" s="332"/>
      <c r="HRY146" s="332"/>
      <c r="HRZ146" s="332"/>
      <c r="HSA146" s="332"/>
      <c r="HSB146" s="332"/>
      <c r="HSC146" s="332"/>
      <c r="HSD146" s="332"/>
      <c r="HSE146" s="332"/>
      <c r="HSF146" s="332"/>
      <c r="HSG146" s="332"/>
      <c r="HSH146" s="332"/>
      <c r="HSI146" s="332"/>
      <c r="HSJ146" s="332"/>
      <c r="HSK146" s="332"/>
      <c r="HSL146" s="332"/>
      <c r="HSM146" s="332"/>
      <c r="HSN146" s="332"/>
      <c r="HSO146" s="332"/>
      <c r="HSP146" s="332"/>
      <c r="HSQ146" s="332"/>
      <c r="HSR146" s="332"/>
      <c r="HSS146" s="332"/>
      <c r="HST146" s="332"/>
      <c r="HSU146" s="332"/>
      <c r="HSV146" s="332"/>
      <c r="HSW146" s="332"/>
      <c r="HSX146" s="332"/>
      <c r="HSY146" s="332"/>
      <c r="HSZ146" s="332"/>
      <c r="HTA146" s="332"/>
      <c r="HTB146" s="332"/>
      <c r="HTC146" s="332"/>
      <c r="HTD146" s="332"/>
      <c r="HTE146" s="332"/>
      <c r="HTF146" s="332"/>
      <c r="HTG146" s="332"/>
      <c r="HTH146" s="332"/>
      <c r="HTI146" s="332"/>
      <c r="HTJ146" s="332"/>
      <c r="HTK146" s="332"/>
      <c r="HTL146" s="332"/>
      <c r="HTM146" s="332"/>
      <c r="HTN146" s="332"/>
      <c r="HTO146" s="332"/>
      <c r="HTP146" s="332"/>
      <c r="HTQ146" s="332"/>
      <c r="HTR146" s="332"/>
      <c r="HTS146" s="332"/>
      <c r="HTT146" s="332"/>
      <c r="HTU146" s="332"/>
      <c r="HTV146" s="332"/>
      <c r="HTW146" s="332"/>
      <c r="HTX146" s="332"/>
      <c r="HTY146" s="332"/>
      <c r="HTZ146" s="332"/>
      <c r="HUA146" s="332"/>
      <c r="HUB146" s="332"/>
      <c r="HUC146" s="332"/>
      <c r="HUD146" s="332"/>
      <c r="HUE146" s="332"/>
      <c r="HUF146" s="332"/>
      <c r="HUG146" s="332"/>
      <c r="HUH146" s="332"/>
      <c r="HUI146" s="332"/>
      <c r="HUJ146" s="332"/>
      <c r="HUK146" s="332"/>
      <c r="HUL146" s="332"/>
      <c r="HUM146" s="332"/>
      <c r="HUN146" s="332"/>
      <c r="HUO146" s="332"/>
      <c r="HUP146" s="332"/>
      <c r="HUQ146" s="332"/>
      <c r="HUR146" s="332"/>
      <c r="HUS146" s="332"/>
      <c r="HUT146" s="332"/>
      <c r="HUU146" s="332"/>
      <c r="HUV146" s="332"/>
      <c r="HUW146" s="332"/>
      <c r="HUX146" s="332"/>
      <c r="HUY146" s="332"/>
      <c r="HUZ146" s="332"/>
      <c r="HVA146" s="332"/>
      <c r="HVB146" s="332"/>
      <c r="HVC146" s="332"/>
      <c r="HVD146" s="332"/>
      <c r="HVE146" s="332"/>
      <c r="HVF146" s="332"/>
      <c r="HVG146" s="332"/>
      <c r="HVH146" s="332"/>
      <c r="HVI146" s="332"/>
      <c r="HVJ146" s="332"/>
      <c r="HVK146" s="332"/>
      <c r="HVL146" s="332"/>
      <c r="HVM146" s="332"/>
      <c r="HVN146" s="332"/>
      <c r="HVO146" s="332"/>
      <c r="HVP146" s="332"/>
      <c r="HVQ146" s="332"/>
      <c r="HVR146" s="332"/>
      <c r="HVS146" s="332"/>
      <c r="HVT146" s="332"/>
      <c r="HVU146" s="332"/>
      <c r="HVV146" s="332"/>
      <c r="HVW146" s="332"/>
      <c r="HVX146" s="332"/>
      <c r="HVY146" s="332"/>
      <c r="HVZ146" s="332"/>
      <c r="HWA146" s="332"/>
      <c r="HWB146" s="332"/>
      <c r="HWC146" s="332"/>
      <c r="HWD146" s="332"/>
      <c r="HWE146" s="332"/>
      <c r="HWF146" s="332"/>
      <c r="HWG146" s="332"/>
      <c r="HWH146" s="332"/>
      <c r="HWI146" s="332"/>
      <c r="HWJ146" s="332"/>
      <c r="HWK146" s="332"/>
      <c r="HWL146" s="332"/>
      <c r="HWM146" s="332"/>
      <c r="HWN146" s="332"/>
      <c r="HWO146" s="332"/>
      <c r="HWP146" s="332"/>
      <c r="HWQ146" s="332"/>
      <c r="HWR146" s="332"/>
      <c r="HWS146" s="332"/>
      <c r="HWT146" s="332"/>
      <c r="HWU146" s="332"/>
      <c r="HWV146" s="332"/>
      <c r="HWW146" s="332"/>
      <c r="HWX146" s="332"/>
      <c r="HWY146" s="332"/>
      <c r="HWZ146" s="332"/>
      <c r="HXA146" s="332"/>
      <c r="HXB146" s="332"/>
      <c r="HXC146" s="332"/>
      <c r="HXD146" s="332"/>
      <c r="HXE146" s="332"/>
      <c r="HXF146" s="332"/>
      <c r="HXG146" s="332"/>
      <c r="HXH146" s="332"/>
      <c r="HXI146" s="332"/>
      <c r="HXJ146" s="332"/>
      <c r="HXK146" s="332"/>
      <c r="HXL146" s="332"/>
      <c r="HXM146" s="332"/>
      <c r="HXN146" s="332"/>
      <c r="HXO146" s="332"/>
      <c r="HXP146" s="332"/>
      <c r="HXQ146" s="332"/>
      <c r="HXR146" s="332"/>
      <c r="HXS146" s="332"/>
      <c r="HXT146" s="332"/>
      <c r="HXU146" s="332"/>
      <c r="HXV146" s="332"/>
      <c r="HXW146" s="332"/>
      <c r="HXX146" s="332"/>
      <c r="HXY146" s="332"/>
      <c r="HXZ146" s="332"/>
      <c r="HYA146" s="332"/>
      <c r="HYB146" s="332"/>
      <c r="HYC146" s="332"/>
      <c r="HYD146" s="332"/>
      <c r="HYE146" s="332"/>
      <c r="HYF146" s="332"/>
      <c r="HYG146" s="332"/>
      <c r="HYH146" s="332"/>
      <c r="HYI146" s="332"/>
      <c r="HYJ146" s="332"/>
      <c r="HYK146" s="332"/>
      <c r="HYL146" s="332"/>
      <c r="HYM146" s="332"/>
      <c r="HYN146" s="332"/>
      <c r="HYO146" s="332"/>
      <c r="HYP146" s="332"/>
      <c r="HYQ146" s="332"/>
      <c r="HYR146" s="332"/>
      <c r="HYS146" s="332"/>
      <c r="HYT146" s="332"/>
      <c r="HYU146" s="332"/>
      <c r="HYV146" s="332"/>
      <c r="HYW146" s="332"/>
      <c r="HYX146" s="332"/>
      <c r="HYY146" s="332"/>
      <c r="HYZ146" s="332"/>
      <c r="HZA146" s="332"/>
      <c r="HZB146" s="332"/>
      <c r="HZC146" s="332"/>
      <c r="HZD146" s="332"/>
      <c r="HZE146" s="332"/>
      <c r="HZF146" s="332"/>
      <c r="HZG146" s="332"/>
      <c r="HZH146" s="332"/>
      <c r="HZI146" s="332"/>
      <c r="HZJ146" s="332"/>
      <c r="HZK146" s="332"/>
      <c r="HZL146" s="332"/>
      <c r="HZM146" s="332"/>
      <c r="HZN146" s="332"/>
      <c r="HZO146" s="332"/>
      <c r="HZP146" s="332"/>
      <c r="HZQ146" s="332"/>
      <c r="HZR146" s="332"/>
      <c r="HZS146" s="332"/>
      <c r="HZT146" s="332"/>
      <c r="HZU146" s="332"/>
      <c r="HZV146" s="332"/>
      <c r="HZW146" s="332"/>
      <c r="HZX146" s="332"/>
      <c r="HZY146" s="332"/>
      <c r="HZZ146" s="332"/>
      <c r="IAA146" s="332"/>
      <c r="IAB146" s="332"/>
      <c r="IAC146" s="332"/>
      <c r="IAD146" s="332"/>
      <c r="IAE146" s="332"/>
      <c r="IAF146" s="332"/>
      <c r="IAG146" s="332"/>
      <c r="IAH146" s="332"/>
      <c r="IAI146" s="332"/>
      <c r="IAJ146" s="332"/>
      <c r="IAK146" s="332"/>
      <c r="IAL146" s="332"/>
      <c r="IAM146" s="332"/>
      <c r="IAN146" s="332"/>
      <c r="IAO146" s="332"/>
      <c r="IAP146" s="332"/>
      <c r="IAQ146" s="332"/>
      <c r="IAR146" s="332"/>
      <c r="IAS146" s="332"/>
      <c r="IAT146" s="332"/>
      <c r="IAU146" s="332"/>
      <c r="IAV146" s="332"/>
      <c r="IAW146" s="332"/>
      <c r="IAX146" s="332"/>
      <c r="IAY146" s="332"/>
      <c r="IAZ146" s="332"/>
      <c r="IBA146" s="332"/>
      <c r="IBB146" s="332"/>
      <c r="IBC146" s="332"/>
      <c r="IBD146" s="332"/>
      <c r="IBE146" s="332"/>
      <c r="IBF146" s="332"/>
      <c r="IBG146" s="332"/>
      <c r="IBH146" s="332"/>
      <c r="IBI146" s="332"/>
      <c r="IBJ146" s="332"/>
      <c r="IBK146" s="332"/>
      <c r="IBL146" s="332"/>
      <c r="IBM146" s="332"/>
      <c r="IBN146" s="332"/>
      <c r="IBO146" s="332"/>
      <c r="IBP146" s="332"/>
      <c r="IBQ146" s="332"/>
      <c r="IBR146" s="332"/>
      <c r="IBS146" s="332"/>
      <c r="IBT146" s="332"/>
      <c r="IBU146" s="332"/>
      <c r="IBV146" s="332"/>
      <c r="IBW146" s="332"/>
      <c r="IBX146" s="332"/>
      <c r="IBY146" s="332"/>
      <c r="IBZ146" s="332"/>
      <c r="ICA146" s="332"/>
      <c r="ICB146" s="332"/>
      <c r="ICC146" s="332"/>
      <c r="ICD146" s="332"/>
      <c r="ICE146" s="332"/>
      <c r="ICF146" s="332"/>
      <c r="ICG146" s="332"/>
      <c r="ICH146" s="332"/>
      <c r="ICI146" s="332"/>
      <c r="ICJ146" s="332"/>
      <c r="ICK146" s="332"/>
      <c r="ICL146" s="332"/>
      <c r="ICM146" s="332"/>
      <c r="ICN146" s="332"/>
      <c r="ICO146" s="332"/>
      <c r="ICP146" s="332"/>
      <c r="ICQ146" s="332"/>
      <c r="ICR146" s="332"/>
      <c r="ICS146" s="332"/>
      <c r="ICT146" s="332"/>
      <c r="ICU146" s="332"/>
      <c r="ICV146" s="332"/>
      <c r="ICW146" s="332"/>
      <c r="ICX146" s="332"/>
      <c r="ICY146" s="332"/>
      <c r="ICZ146" s="332"/>
      <c r="IDA146" s="332"/>
      <c r="IDB146" s="332"/>
      <c r="IDC146" s="332"/>
      <c r="IDD146" s="332"/>
      <c r="IDE146" s="332"/>
      <c r="IDF146" s="332"/>
      <c r="IDG146" s="332"/>
      <c r="IDH146" s="332"/>
      <c r="IDI146" s="332"/>
      <c r="IDJ146" s="332"/>
      <c r="IDK146" s="332"/>
      <c r="IDL146" s="332"/>
      <c r="IDM146" s="332"/>
      <c r="IDN146" s="332"/>
      <c r="IDO146" s="332"/>
      <c r="IDP146" s="332"/>
      <c r="IDQ146" s="332"/>
      <c r="IDR146" s="332"/>
      <c r="IDS146" s="332"/>
      <c r="IDT146" s="332"/>
      <c r="IDU146" s="332"/>
      <c r="IDV146" s="332"/>
      <c r="IDW146" s="332"/>
      <c r="IDX146" s="332"/>
      <c r="IDY146" s="332"/>
      <c r="IDZ146" s="332"/>
      <c r="IEA146" s="332"/>
      <c r="IEB146" s="332"/>
      <c r="IEC146" s="332"/>
      <c r="IED146" s="332"/>
      <c r="IEE146" s="332"/>
      <c r="IEF146" s="332"/>
      <c r="IEG146" s="332"/>
      <c r="IEH146" s="332"/>
      <c r="IEI146" s="332"/>
      <c r="IEJ146" s="332"/>
      <c r="IEK146" s="332"/>
      <c r="IEL146" s="332"/>
      <c r="IEM146" s="332"/>
      <c r="IEN146" s="332"/>
      <c r="IEO146" s="332"/>
      <c r="IEP146" s="332"/>
      <c r="IEQ146" s="332"/>
      <c r="IER146" s="332"/>
      <c r="IES146" s="332"/>
      <c r="IET146" s="332"/>
      <c r="IEU146" s="332"/>
      <c r="IEV146" s="332"/>
      <c r="IEW146" s="332"/>
      <c r="IEX146" s="332"/>
      <c r="IEY146" s="332"/>
      <c r="IEZ146" s="332"/>
      <c r="IFA146" s="332"/>
      <c r="IFB146" s="332"/>
      <c r="IFC146" s="332"/>
      <c r="IFD146" s="332"/>
      <c r="IFE146" s="332"/>
      <c r="IFF146" s="332"/>
      <c r="IFG146" s="332"/>
      <c r="IFH146" s="332"/>
      <c r="IFI146" s="332"/>
      <c r="IFJ146" s="332"/>
      <c r="IFK146" s="332"/>
      <c r="IFL146" s="332"/>
      <c r="IFM146" s="332"/>
      <c r="IFN146" s="332"/>
      <c r="IFO146" s="332"/>
      <c r="IFP146" s="332"/>
      <c r="IFQ146" s="332"/>
      <c r="IFR146" s="332"/>
      <c r="IFS146" s="332"/>
      <c r="IFT146" s="332"/>
      <c r="IFU146" s="332"/>
      <c r="IFV146" s="332"/>
      <c r="IFW146" s="332"/>
      <c r="IFX146" s="332"/>
      <c r="IFY146" s="332"/>
      <c r="IFZ146" s="332"/>
      <c r="IGA146" s="332"/>
      <c r="IGB146" s="332"/>
      <c r="IGC146" s="332"/>
      <c r="IGD146" s="332"/>
      <c r="IGE146" s="332"/>
      <c r="IGF146" s="332"/>
      <c r="IGG146" s="332"/>
      <c r="IGH146" s="332"/>
      <c r="IGI146" s="332"/>
      <c r="IGJ146" s="332"/>
      <c r="IGK146" s="332"/>
      <c r="IGL146" s="332"/>
      <c r="IGM146" s="332"/>
      <c r="IGN146" s="332"/>
      <c r="IGO146" s="332"/>
      <c r="IGP146" s="332"/>
      <c r="IGQ146" s="332"/>
      <c r="IGR146" s="332"/>
      <c r="IGS146" s="332"/>
      <c r="IGT146" s="332"/>
      <c r="IGU146" s="332"/>
      <c r="IGV146" s="332"/>
      <c r="IGW146" s="332"/>
      <c r="IGX146" s="332"/>
      <c r="IGY146" s="332"/>
      <c r="IGZ146" s="332"/>
      <c r="IHA146" s="332"/>
      <c r="IHB146" s="332"/>
      <c r="IHC146" s="332"/>
      <c r="IHD146" s="332"/>
      <c r="IHE146" s="332"/>
      <c r="IHF146" s="332"/>
      <c r="IHG146" s="332"/>
      <c r="IHH146" s="332"/>
      <c r="IHI146" s="332"/>
      <c r="IHJ146" s="332"/>
      <c r="IHK146" s="332"/>
      <c r="IHL146" s="332"/>
      <c r="IHM146" s="332"/>
      <c r="IHN146" s="332"/>
      <c r="IHO146" s="332"/>
      <c r="IHP146" s="332"/>
      <c r="IHQ146" s="332"/>
      <c r="IHR146" s="332"/>
      <c r="IHS146" s="332"/>
      <c r="IHT146" s="332"/>
      <c r="IHU146" s="332"/>
      <c r="IHV146" s="332"/>
      <c r="IHW146" s="332"/>
      <c r="IHX146" s="332"/>
      <c r="IHY146" s="332"/>
      <c r="IHZ146" s="332"/>
      <c r="IIA146" s="332"/>
      <c r="IIB146" s="332"/>
      <c r="IIC146" s="332"/>
      <c r="IID146" s="332"/>
      <c r="IIE146" s="332"/>
      <c r="IIF146" s="332"/>
      <c r="IIG146" s="332"/>
      <c r="IIH146" s="332"/>
      <c r="III146" s="332"/>
      <c r="IIJ146" s="332"/>
      <c r="IIK146" s="332"/>
      <c r="IIL146" s="332"/>
      <c r="IIM146" s="332"/>
      <c r="IIN146" s="332"/>
      <c r="IIO146" s="332"/>
      <c r="IIP146" s="332"/>
      <c r="IIQ146" s="332"/>
      <c r="IIR146" s="332"/>
      <c r="IIS146" s="332"/>
      <c r="IIT146" s="332"/>
      <c r="IIU146" s="332"/>
      <c r="IIV146" s="332"/>
      <c r="IIW146" s="332"/>
      <c r="IIX146" s="332"/>
      <c r="IIY146" s="332"/>
      <c r="IIZ146" s="332"/>
      <c r="IJA146" s="332"/>
      <c r="IJB146" s="332"/>
      <c r="IJC146" s="332"/>
      <c r="IJD146" s="332"/>
      <c r="IJE146" s="332"/>
      <c r="IJF146" s="332"/>
      <c r="IJG146" s="332"/>
      <c r="IJH146" s="332"/>
      <c r="IJI146" s="332"/>
      <c r="IJJ146" s="332"/>
      <c r="IJK146" s="332"/>
      <c r="IJL146" s="332"/>
      <c r="IJM146" s="332"/>
      <c r="IJN146" s="332"/>
      <c r="IJO146" s="332"/>
      <c r="IJP146" s="332"/>
      <c r="IJQ146" s="332"/>
      <c r="IJR146" s="332"/>
      <c r="IJS146" s="332"/>
      <c r="IJT146" s="332"/>
      <c r="IJU146" s="332"/>
      <c r="IJV146" s="332"/>
      <c r="IJW146" s="332"/>
      <c r="IJX146" s="332"/>
      <c r="IJY146" s="332"/>
      <c r="IJZ146" s="332"/>
      <c r="IKA146" s="332"/>
      <c r="IKB146" s="332"/>
      <c r="IKC146" s="332"/>
      <c r="IKD146" s="332"/>
      <c r="IKE146" s="332"/>
      <c r="IKF146" s="332"/>
      <c r="IKG146" s="332"/>
      <c r="IKH146" s="332"/>
      <c r="IKI146" s="332"/>
      <c r="IKJ146" s="332"/>
      <c r="IKK146" s="332"/>
      <c r="IKL146" s="332"/>
      <c r="IKM146" s="332"/>
      <c r="IKN146" s="332"/>
      <c r="IKO146" s="332"/>
      <c r="IKP146" s="332"/>
      <c r="IKQ146" s="332"/>
      <c r="IKR146" s="332"/>
      <c r="IKS146" s="332"/>
      <c r="IKT146" s="332"/>
      <c r="IKU146" s="332"/>
      <c r="IKV146" s="332"/>
      <c r="IKW146" s="332"/>
      <c r="IKX146" s="332"/>
      <c r="IKY146" s="332"/>
      <c r="IKZ146" s="332"/>
      <c r="ILA146" s="332"/>
      <c r="ILB146" s="332"/>
      <c r="ILC146" s="332"/>
      <c r="ILD146" s="332"/>
      <c r="ILE146" s="332"/>
      <c r="ILF146" s="332"/>
      <c r="ILG146" s="332"/>
      <c r="ILH146" s="332"/>
      <c r="ILI146" s="332"/>
      <c r="ILJ146" s="332"/>
      <c r="ILK146" s="332"/>
      <c r="ILL146" s="332"/>
      <c r="ILM146" s="332"/>
      <c r="ILN146" s="332"/>
      <c r="ILO146" s="332"/>
      <c r="ILP146" s="332"/>
      <c r="ILQ146" s="332"/>
      <c r="ILR146" s="332"/>
      <c r="ILS146" s="332"/>
      <c r="ILT146" s="332"/>
      <c r="ILU146" s="332"/>
      <c r="ILV146" s="332"/>
      <c r="ILW146" s="332"/>
      <c r="ILX146" s="332"/>
      <c r="ILY146" s="332"/>
      <c r="ILZ146" s="332"/>
      <c r="IMA146" s="332"/>
      <c r="IMB146" s="332"/>
      <c r="IMC146" s="332"/>
      <c r="IMD146" s="332"/>
      <c r="IME146" s="332"/>
      <c r="IMF146" s="332"/>
      <c r="IMG146" s="332"/>
      <c r="IMH146" s="332"/>
      <c r="IMI146" s="332"/>
      <c r="IMJ146" s="332"/>
      <c r="IMK146" s="332"/>
      <c r="IML146" s="332"/>
      <c r="IMM146" s="332"/>
      <c r="IMN146" s="332"/>
      <c r="IMO146" s="332"/>
      <c r="IMP146" s="332"/>
      <c r="IMQ146" s="332"/>
      <c r="IMR146" s="332"/>
      <c r="IMS146" s="332"/>
      <c r="IMT146" s="332"/>
      <c r="IMU146" s="332"/>
      <c r="IMV146" s="332"/>
      <c r="IMW146" s="332"/>
      <c r="IMX146" s="332"/>
      <c r="IMY146" s="332"/>
      <c r="IMZ146" s="332"/>
      <c r="INA146" s="332"/>
      <c r="INB146" s="332"/>
      <c r="INC146" s="332"/>
      <c r="IND146" s="332"/>
      <c r="INE146" s="332"/>
      <c r="INF146" s="332"/>
      <c r="ING146" s="332"/>
      <c r="INH146" s="332"/>
      <c r="INI146" s="332"/>
      <c r="INJ146" s="332"/>
      <c r="INK146" s="332"/>
      <c r="INL146" s="332"/>
      <c r="INM146" s="332"/>
      <c r="INN146" s="332"/>
      <c r="INO146" s="332"/>
      <c r="INP146" s="332"/>
      <c r="INQ146" s="332"/>
      <c r="INR146" s="332"/>
      <c r="INS146" s="332"/>
      <c r="INT146" s="332"/>
      <c r="INU146" s="332"/>
      <c r="INV146" s="332"/>
      <c r="INW146" s="332"/>
      <c r="INX146" s="332"/>
      <c r="INY146" s="332"/>
      <c r="INZ146" s="332"/>
      <c r="IOA146" s="332"/>
      <c r="IOB146" s="332"/>
      <c r="IOC146" s="332"/>
      <c r="IOD146" s="332"/>
      <c r="IOE146" s="332"/>
      <c r="IOF146" s="332"/>
      <c r="IOG146" s="332"/>
      <c r="IOH146" s="332"/>
      <c r="IOI146" s="332"/>
      <c r="IOJ146" s="332"/>
      <c r="IOK146" s="332"/>
      <c r="IOL146" s="332"/>
      <c r="IOM146" s="332"/>
      <c r="ION146" s="332"/>
      <c r="IOO146" s="332"/>
      <c r="IOP146" s="332"/>
      <c r="IOQ146" s="332"/>
      <c r="IOR146" s="332"/>
      <c r="IOS146" s="332"/>
      <c r="IOT146" s="332"/>
      <c r="IOU146" s="332"/>
      <c r="IOV146" s="332"/>
      <c r="IOW146" s="332"/>
      <c r="IOX146" s="332"/>
      <c r="IOY146" s="332"/>
      <c r="IOZ146" s="332"/>
      <c r="IPA146" s="332"/>
      <c r="IPB146" s="332"/>
      <c r="IPC146" s="332"/>
      <c r="IPD146" s="332"/>
      <c r="IPE146" s="332"/>
      <c r="IPF146" s="332"/>
      <c r="IPG146" s="332"/>
      <c r="IPH146" s="332"/>
      <c r="IPI146" s="332"/>
      <c r="IPJ146" s="332"/>
      <c r="IPK146" s="332"/>
      <c r="IPL146" s="332"/>
      <c r="IPM146" s="332"/>
      <c r="IPN146" s="332"/>
      <c r="IPO146" s="332"/>
      <c r="IPP146" s="332"/>
      <c r="IPQ146" s="332"/>
      <c r="IPR146" s="332"/>
      <c r="IPS146" s="332"/>
      <c r="IPT146" s="332"/>
      <c r="IPU146" s="332"/>
      <c r="IPV146" s="332"/>
      <c r="IPW146" s="332"/>
      <c r="IPX146" s="332"/>
      <c r="IPY146" s="332"/>
      <c r="IPZ146" s="332"/>
      <c r="IQA146" s="332"/>
      <c r="IQB146" s="332"/>
      <c r="IQC146" s="332"/>
      <c r="IQD146" s="332"/>
      <c r="IQE146" s="332"/>
      <c r="IQF146" s="332"/>
      <c r="IQG146" s="332"/>
      <c r="IQH146" s="332"/>
      <c r="IQI146" s="332"/>
      <c r="IQJ146" s="332"/>
      <c r="IQK146" s="332"/>
      <c r="IQL146" s="332"/>
      <c r="IQM146" s="332"/>
      <c r="IQN146" s="332"/>
      <c r="IQO146" s="332"/>
      <c r="IQP146" s="332"/>
      <c r="IQQ146" s="332"/>
      <c r="IQR146" s="332"/>
      <c r="IQS146" s="332"/>
      <c r="IQT146" s="332"/>
      <c r="IQU146" s="332"/>
      <c r="IQV146" s="332"/>
      <c r="IQW146" s="332"/>
      <c r="IQX146" s="332"/>
      <c r="IQY146" s="332"/>
      <c r="IQZ146" s="332"/>
      <c r="IRA146" s="332"/>
      <c r="IRB146" s="332"/>
      <c r="IRC146" s="332"/>
      <c r="IRD146" s="332"/>
      <c r="IRE146" s="332"/>
      <c r="IRF146" s="332"/>
      <c r="IRG146" s="332"/>
      <c r="IRH146" s="332"/>
      <c r="IRI146" s="332"/>
      <c r="IRJ146" s="332"/>
      <c r="IRK146" s="332"/>
      <c r="IRL146" s="332"/>
      <c r="IRM146" s="332"/>
      <c r="IRN146" s="332"/>
      <c r="IRO146" s="332"/>
      <c r="IRP146" s="332"/>
      <c r="IRQ146" s="332"/>
      <c r="IRR146" s="332"/>
      <c r="IRS146" s="332"/>
      <c r="IRT146" s="332"/>
      <c r="IRU146" s="332"/>
      <c r="IRV146" s="332"/>
      <c r="IRW146" s="332"/>
      <c r="IRX146" s="332"/>
      <c r="IRY146" s="332"/>
      <c r="IRZ146" s="332"/>
      <c r="ISA146" s="332"/>
      <c r="ISB146" s="332"/>
      <c r="ISC146" s="332"/>
      <c r="ISD146" s="332"/>
      <c r="ISE146" s="332"/>
      <c r="ISF146" s="332"/>
      <c r="ISG146" s="332"/>
      <c r="ISH146" s="332"/>
      <c r="ISI146" s="332"/>
      <c r="ISJ146" s="332"/>
      <c r="ISK146" s="332"/>
      <c r="ISL146" s="332"/>
      <c r="ISM146" s="332"/>
      <c r="ISN146" s="332"/>
      <c r="ISO146" s="332"/>
      <c r="ISP146" s="332"/>
      <c r="ISQ146" s="332"/>
      <c r="ISR146" s="332"/>
      <c r="ISS146" s="332"/>
      <c r="IST146" s="332"/>
      <c r="ISU146" s="332"/>
      <c r="ISV146" s="332"/>
      <c r="ISW146" s="332"/>
      <c r="ISX146" s="332"/>
      <c r="ISY146" s="332"/>
      <c r="ISZ146" s="332"/>
      <c r="ITA146" s="332"/>
      <c r="ITB146" s="332"/>
      <c r="ITC146" s="332"/>
      <c r="ITD146" s="332"/>
      <c r="ITE146" s="332"/>
      <c r="ITF146" s="332"/>
      <c r="ITG146" s="332"/>
      <c r="ITH146" s="332"/>
      <c r="ITI146" s="332"/>
      <c r="ITJ146" s="332"/>
      <c r="ITK146" s="332"/>
      <c r="ITL146" s="332"/>
      <c r="ITM146" s="332"/>
      <c r="ITN146" s="332"/>
      <c r="ITO146" s="332"/>
      <c r="ITP146" s="332"/>
      <c r="ITQ146" s="332"/>
      <c r="ITR146" s="332"/>
      <c r="ITS146" s="332"/>
      <c r="ITT146" s="332"/>
      <c r="ITU146" s="332"/>
      <c r="ITV146" s="332"/>
      <c r="ITW146" s="332"/>
      <c r="ITX146" s="332"/>
      <c r="ITY146" s="332"/>
      <c r="ITZ146" s="332"/>
      <c r="IUA146" s="332"/>
      <c r="IUB146" s="332"/>
      <c r="IUC146" s="332"/>
      <c r="IUD146" s="332"/>
      <c r="IUE146" s="332"/>
      <c r="IUF146" s="332"/>
      <c r="IUG146" s="332"/>
      <c r="IUH146" s="332"/>
      <c r="IUI146" s="332"/>
      <c r="IUJ146" s="332"/>
      <c r="IUK146" s="332"/>
      <c r="IUL146" s="332"/>
      <c r="IUM146" s="332"/>
      <c r="IUN146" s="332"/>
      <c r="IUO146" s="332"/>
      <c r="IUP146" s="332"/>
      <c r="IUQ146" s="332"/>
      <c r="IUR146" s="332"/>
      <c r="IUS146" s="332"/>
      <c r="IUT146" s="332"/>
      <c r="IUU146" s="332"/>
      <c r="IUV146" s="332"/>
      <c r="IUW146" s="332"/>
      <c r="IUX146" s="332"/>
      <c r="IUY146" s="332"/>
      <c r="IUZ146" s="332"/>
      <c r="IVA146" s="332"/>
      <c r="IVB146" s="332"/>
      <c r="IVC146" s="332"/>
      <c r="IVD146" s="332"/>
      <c r="IVE146" s="332"/>
      <c r="IVF146" s="332"/>
      <c r="IVG146" s="332"/>
      <c r="IVH146" s="332"/>
      <c r="IVI146" s="332"/>
      <c r="IVJ146" s="332"/>
      <c r="IVK146" s="332"/>
      <c r="IVL146" s="332"/>
      <c r="IVM146" s="332"/>
      <c r="IVN146" s="332"/>
      <c r="IVO146" s="332"/>
      <c r="IVP146" s="332"/>
      <c r="IVQ146" s="332"/>
      <c r="IVR146" s="332"/>
      <c r="IVS146" s="332"/>
      <c r="IVT146" s="332"/>
      <c r="IVU146" s="332"/>
      <c r="IVV146" s="332"/>
      <c r="IVW146" s="332"/>
      <c r="IVX146" s="332"/>
      <c r="IVY146" s="332"/>
      <c r="IVZ146" s="332"/>
      <c r="IWA146" s="332"/>
      <c r="IWB146" s="332"/>
      <c r="IWC146" s="332"/>
      <c r="IWD146" s="332"/>
      <c r="IWE146" s="332"/>
      <c r="IWF146" s="332"/>
      <c r="IWG146" s="332"/>
      <c r="IWH146" s="332"/>
      <c r="IWI146" s="332"/>
      <c r="IWJ146" s="332"/>
      <c r="IWK146" s="332"/>
      <c r="IWL146" s="332"/>
      <c r="IWM146" s="332"/>
      <c r="IWN146" s="332"/>
      <c r="IWO146" s="332"/>
      <c r="IWP146" s="332"/>
      <c r="IWQ146" s="332"/>
      <c r="IWR146" s="332"/>
      <c r="IWS146" s="332"/>
      <c r="IWT146" s="332"/>
      <c r="IWU146" s="332"/>
      <c r="IWV146" s="332"/>
      <c r="IWW146" s="332"/>
      <c r="IWX146" s="332"/>
      <c r="IWY146" s="332"/>
      <c r="IWZ146" s="332"/>
      <c r="IXA146" s="332"/>
      <c r="IXB146" s="332"/>
      <c r="IXC146" s="332"/>
      <c r="IXD146" s="332"/>
      <c r="IXE146" s="332"/>
      <c r="IXF146" s="332"/>
      <c r="IXG146" s="332"/>
      <c r="IXH146" s="332"/>
      <c r="IXI146" s="332"/>
      <c r="IXJ146" s="332"/>
      <c r="IXK146" s="332"/>
      <c r="IXL146" s="332"/>
      <c r="IXM146" s="332"/>
      <c r="IXN146" s="332"/>
      <c r="IXO146" s="332"/>
      <c r="IXP146" s="332"/>
      <c r="IXQ146" s="332"/>
      <c r="IXR146" s="332"/>
      <c r="IXS146" s="332"/>
      <c r="IXT146" s="332"/>
      <c r="IXU146" s="332"/>
      <c r="IXV146" s="332"/>
      <c r="IXW146" s="332"/>
      <c r="IXX146" s="332"/>
      <c r="IXY146" s="332"/>
      <c r="IXZ146" s="332"/>
      <c r="IYA146" s="332"/>
      <c r="IYB146" s="332"/>
      <c r="IYC146" s="332"/>
      <c r="IYD146" s="332"/>
      <c r="IYE146" s="332"/>
      <c r="IYF146" s="332"/>
      <c r="IYG146" s="332"/>
      <c r="IYH146" s="332"/>
      <c r="IYI146" s="332"/>
      <c r="IYJ146" s="332"/>
      <c r="IYK146" s="332"/>
      <c r="IYL146" s="332"/>
      <c r="IYM146" s="332"/>
      <c r="IYN146" s="332"/>
      <c r="IYO146" s="332"/>
      <c r="IYP146" s="332"/>
      <c r="IYQ146" s="332"/>
      <c r="IYR146" s="332"/>
      <c r="IYS146" s="332"/>
      <c r="IYT146" s="332"/>
      <c r="IYU146" s="332"/>
      <c r="IYV146" s="332"/>
      <c r="IYW146" s="332"/>
      <c r="IYX146" s="332"/>
      <c r="IYY146" s="332"/>
      <c r="IYZ146" s="332"/>
      <c r="IZA146" s="332"/>
      <c r="IZB146" s="332"/>
      <c r="IZC146" s="332"/>
      <c r="IZD146" s="332"/>
      <c r="IZE146" s="332"/>
      <c r="IZF146" s="332"/>
      <c r="IZG146" s="332"/>
      <c r="IZH146" s="332"/>
      <c r="IZI146" s="332"/>
      <c r="IZJ146" s="332"/>
      <c r="IZK146" s="332"/>
      <c r="IZL146" s="332"/>
      <c r="IZM146" s="332"/>
      <c r="IZN146" s="332"/>
      <c r="IZO146" s="332"/>
      <c r="IZP146" s="332"/>
      <c r="IZQ146" s="332"/>
      <c r="IZR146" s="332"/>
      <c r="IZS146" s="332"/>
      <c r="IZT146" s="332"/>
      <c r="IZU146" s="332"/>
      <c r="IZV146" s="332"/>
      <c r="IZW146" s="332"/>
      <c r="IZX146" s="332"/>
      <c r="IZY146" s="332"/>
      <c r="IZZ146" s="332"/>
      <c r="JAA146" s="332"/>
      <c r="JAB146" s="332"/>
      <c r="JAC146" s="332"/>
      <c r="JAD146" s="332"/>
      <c r="JAE146" s="332"/>
      <c r="JAF146" s="332"/>
      <c r="JAG146" s="332"/>
      <c r="JAH146" s="332"/>
      <c r="JAI146" s="332"/>
      <c r="JAJ146" s="332"/>
      <c r="JAK146" s="332"/>
      <c r="JAL146" s="332"/>
      <c r="JAM146" s="332"/>
      <c r="JAN146" s="332"/>
      <c r="JAO146" s="332"/>
      <c r="JAP146" s="332"/>
      <c r="JAQ146" s="332"/>
      <c r="JAR146" s="332"/>
      <c r="JAS146" s="332"/>
      <c r="JAT146" s="332"/>
      <c r="JAU146" s="332"/>
      <c r="JAV146" s="332"/>
      <c r="JAW146" s="332"/>
      <c r="JAX146" s="332"/>
      <c r="JAY146" s="332"/>
      <c r="JAZ146" s="332"/>
      <c r="JBA146" s="332"/>
      <c r="JBB146" s="332"/>
      <c r="JBC146" s="332"/>
      <c r="JBD146" s="332"/>
      <c r="JBE146" s="332"/>
      <c r="JBF146" s="332"/>
      <c r="JBG146" s="332"/>
      <c r="JBH146" s="332"/>
      <c r="JBI146" s="332"/>
      <c r="JBJ146" s="332"/>
      <c r="JBK146" s="332"/>
      <c r="JBL146" s="332"/>
      <c r="JBM146" s="332"/>
      <c r="JBN146" s="332"/>
      <c r="JBO146" s="332"/>
      <c r="JBP146" s="332"/>
      <c r="JBQ146" s="332"/>
      <c r="JBR146" s="332"/>
      <c r="JBS146" s="332"/>
      <c r="JBT146" s="332"/>
      <c r="JBU146" s="332"/>
      <c r="JBV146" s="332"/>
      <c r="JBW146" s="332"/>
      <c r="JBX146" s="332"/>
      <c r="JBY146" s="332"/>
      <c r="JBZ146" s="332"/>
      <c r="JCA146" s="332"/>
      <c r="JCB146" s="332"/>
      <c r="JCC146" s="332"/>
      <c r="JCD146" s="332"/>
      <c r="JCE146" s="332"/>
      <c r="JCF146" s="332"/>
      <c r="JCG146" s="332"/>
      <c r="JCH146" s="332"/>
      <c r="JCI146" s="332"/>
      <c r="JCJ146" s="332"/>
      <c r="JCK146" s="332"/>
      <c r="JCL146" s="332"/>
      <c r="JCM146" s="332"/>
      <c r="JCN146" s="332"/>
      <c r="JCO146" s="332"/>
      <c r="JCP146" s="332"/>
      <c r="JCQ146" s="332"/>
      <c r="JCR146" s="332"/>
      <c r="JCS146" s="332"/>
      <c r="JCT146" s="332"/>
      <c r="JCU146" s="332"/>
      <c r="JCV146" s="332"/>
      <c r="JCW146" s="332"/>
      <c r="JCX146" s="332"/>
      <c r="JCY146" s="332"/>
      <c r="JCZ146" s="332"/>
      <c r="JDA146" s="332"/>
      <c r="JDB146" s="332"/>
      <c r="JDC146" s="332"/>
      <c r="JDD146" s="332"/>
      <c r="JDE146" s="332"/>
      <c r="JDF146" s="332"/>
      <c r="JDG146" s="332"/>
      <c r="JDH146" s="332"/>
      <c r="JDI146" s="332"/>
      <c r="JDJ146" s="332"/>
      <c r="JDK146" s="332"/>
      <c r="JDL146" s="332"/>
      <c r="JDM146" s="332"/>
      <c r="JDN146" s="332"/>
      <c r="JDO146" s="332"/>
      <c r="JDP146" s="332"/>
      <c r="JDQ146" s="332"/>
      <c r="JDR146" s="332"/>
      <c r="JDS146" s="332"/>
      <c r="JDT146" s="332"/>
      <c r="JDU146" s="332"/>
      <c r="JDV146" s="332"/>
      <c r="JDW146" s="332"/>
      <c r="JDX146" s="332"/>
      <c r="JDY146" s="332"/>
      <c r="JDZ146" s="332"/>
      <c r="JEA146" s="332"/>
      <c r="JEB146" s="332"/>
      <c r="JEC146" s="332"/>
      <c r="JED146" s="332"/>
      <c r="JEE146" s="332"/>
      <c r="JEF146" s="332"/>
      <c r="JEG146" s="332"/>
      <c r="JEH146" s="332"/>
      <c r="JEI146" s="332"/>
      <c r="JEJ146" s="332"/>
      <c r="JEK146" s="332"/>
      <c r="JEL146" s="332"/>
      <c r="JEM146" s="332"/>
      <c r="JEN146" s="332"/>
      <c r="JEO146" s="332"/>
      <c r="JEP146" s="332"/>
      <c r="JEQ146" s="332"/>
      <c r="JER146" s="332"/>
      <c r="JES146" s="332"/>
      <c r="JET146" s="332"/>
      <c r="JEU146" s="332"/>
      <c r="JEV146" s="332"/>
      <c r="JEW146" s="332"/>
      <c r="JEX146" s="332"/>
      <c r="JEY146" s="332"/>
      <c r="JEZ146" s="332"/>
      <c r="JFA146" s="332"/>
      <c r="JFB146" s="332"/>
      <c r="JFC146" s="332"/>
      <c r="JFD146" s="332"/>
      <c r="JFE146" s="332"/>
      <c r="JFF146" s="332"/>
      <c r="JFG146" s="332"/>
      <c r="JFH146" s="332"/>
      <c r="JFI146" s="332"/>
      <c r="JFJ146" s="332"/>
      <c r="JFK146" s="332"/>
      <c r="JFL146" s="332"/>
      <c r="JFM146" s="332"/>
      <c r="JFN146" s="332"/>
      <c r="JFO146" s="332"/>
      <c r="JFP146" s="332"/>
      <c r="JFQ146" s="332"/>
      <c r="JFR146" s="332"/>
      <c r="JFS146" s="332"/>
      <c r="JFT146" s="332"/>
      <c r="JFU146" s="332"/>
      <c r="JFV146" s="332"/>
      <c r="JFW146" s="332"/>
      <c r="JFX146" s="332"/>
      <c r="JFY146" s="332"/>
      <c r="JFZ146" s="332"/>
      <c r="JGA146" s="332"/>
      <c r="JGB146" s="332"/>
      <c r="JGC146" s="332"/>
      <c r="JGD146" s="332"/>
      <c r="JGE146" s="332"/>
      <c r="JGF146" s="332"/>
      <c r="JGG146" s="332"/>
      <c r="JGH146" s="332"/>
      <c r="JGI146" s="332"/>
      <c r="JGJ146" s="332"/>
      <c r="JGK146" s="332"/>
      <c r="JGL146" s="332"/>
      <c r="JGM146" s="332"/>
      <c r="JGN146" s="332"/>
      <c r="JGO146" s="332"/>
      <c r="JGP146" s="332"/>
      <c r="JGQ146" s="332"/>
      <c r="JGR146" s="332"/>
      <c r="JGS146" s="332"/>
      <c r="JGT146" s="332"/>
      <c r="JGU146" s="332"/>
      <c r="JGV146" s="332"/>
      <c r="JGW146" s="332"/>
      <c r="JGX146" s="332"/>
      <c r="JGY146" s="332"/>
      <c r="JGZ146" s="332"/>
      <c r="JHA146" s="332"/>
      <c r="JHB146" s="332"/>
      <c r="JHC146" s="332"/>
      <c r="JHD146" s="332"/>
      <c r="JHE146" s="332"/>
      <c r="JHF146" s="332"/>
      <c r="JHG146" s="332"/>
      <c r="JHH146" s="332"/>
      <c r="JHI146" s="332"/>
      <c r="JHJ146" s="332"/>
      <c r="JHK146" s="332"/>
      <c r="JHL146" s="332"/>
      <c r="JHM146" s="332"/>
      <c r="JHN146" s="332"/>
      <c r="JHO146" s="332"/>
      <c r="JHP146" s="332"/>
      <c r="JHQ146" s="332"/>
      <c r="JHR146" s="332"/>
      <c r="JHS146" s="332"/>
      <c r="JHT146" s="332"/>
      <c r="JHU146" s="332"/>
      <c r="JHV146" s="332"/>
      <c r="JHW146" s="332"/>
      <c r="JHX146" s="332"/>
      <c r="JHY146" s="332"/>
      <c r="JHZ146" s="332"/>
      <c r="JIA146" s="332"/>
      <c r="JIB146" s="332"/>
      <c r="JIC146" s="332"/>
      <c r="JID146" s="332"/>
      <c r="JIE146" s="332"/>
      <c r="JIF146" s="332"/>
      <c r="JIG146" s="332"/>
      <c r="JIH146" s="332"/>
      <c r="JII146" s="332"/>
      <c r="JIJ146" s="332"/>
      <c r="JIK146" s="332"/>
      <c r="JIL146" s="332"/>
      <c r="JIM146" s="332"/>
      <c r="JIN146" s="332"/>
      <c r="JIO146" s="332"/>
      <c r="JIP146" s="332"/>
      <c r="JIQ146" s="332"/>
      <c r="JIR146" s="332"/>
      <c r="JIS146" s="332"/>
      <c r="JIT146" s="332"/>
      <c r="JIU146" s="332"/>
      <c r="JIV146" s="332"/>
      <c r="JIW146" s="332"/>
      <c r="JIX146" s="332"/>
      <c r="JIY146" s="332"/>
      <c r="JIZ146" s="332"/>
      <c r="JJA146" s="332"/>
      <c r="JJB146" s="332"/>
      <c r="JJC146" s="332"/>
      <c r="JJD146" s="332"/>
      <c r="JJE146" s="332"/>
      <c r="JJF146" s="332"/>
      <c r="JJG146" s="332"/>
      <c r="JJH146" s="332"/>
      <c r="JJI146" s="332"/>
      <c r="JJJ146" s="332"/>
      <c r="JJK146" s="332"/>
      <c r="JJL146" s="332"/>
      <c r="JJM146" s="332"/>
      <c r="JJN146" s="332"/>
      <c r="JJO146" s="332"/>
      <c r="JJP146" s="332"/>
      <c r="JJQ146" s="332"/>
      <c r="JJR146" s="332"/>
      <c r="JJS146" s="332"/>
      <c r="JJT146" s="332"/>
      <c r="JJU146" s="332"/>
      <c r="JJV146" s="332"/>
      <c r="JJW146" s="332"/>
      <c r="JJX146" s="332"/>
      <c r="JJY146" s="332"/>
      <c r="JJZ146" s="332"/>
      <c r="JKA146" s="332"/>
      <c r="JKB146" s="332"/>
      <c r="JKC146" s="332"/>
      <c r="JKD146" s="332"/>
      <c r="JKE146" s="332"/>
      <c r="JKF146" s="332"/>
      <c r="JKG146" s="332"/>
      <c r="JKH146" s="332"/>
      <c r="JKI146" s="332"/>
      <c r="JKJ146" s="332"/>
      <c r="JKK146" s="332"/>
      <c r="JKL146" s="332"/>
      <c r="JKM146" s="332"/>
      <c r="JKN146" s="332"/>
      <c r="JKO146" s="332"/>
      <c r="JKP146" s="332"/>
      <c r="JKQ146" s="332"/>
      <c r="JKR146" s="332"/>
      <c r="JKS146" s="332"/>
      <c r="JKT146" s="332"/>
      <c r="JKU146" s="332"/>
      <c r="JKV146" s="332"/>
      <c r="JKW146" s="332"/>
      <c r="JKX146" s="332"/>
      <c r="JKY146" s="332"/>
      <c r="JKZ146" s="332"/>
      <c r="JLA146" s="332"/>
      <c r="JLB146" s="332"/>
      <c r="JLC146" s="332"/>
      <c r="JLD146" s="332"/>
      <c r="JLE146" s="332"/>
      <c r="JLF146" s="332"/>
      <c r="JLG146" s="332"/>
      <c r="JLH146" s="332"/>
      <c r="JLI146" s="332"/>
      <c r="JLJ146" s="332"/>
      <c r="JLK146" s="332"/>
      <c r="JLL146" s="332"/>
      <c r="JLM146" s="332"/>
      <c r="JLN146" s="332"/>
      <c r="JLO146" s="332"/>
      <c r="JLP146" s="332"/>
      <c r="JLQ146" s="332"/>
      <c r="JLR146" s="332"/>
      <c r="JLS146" s="332"/>
      <c r="JLT146" s="332"/>
      <c r="JLU146" s="332"/>
      <c r="JLV146" s="332"/>
      <c r="JLW146" s="332"/>
      <c r="JLX146" s="332"/>
      <c r="JLY146" s="332"/>
      <c r="JLZ146" s="332"/>
      <c r="JMA146" s="332"/>
      <c r="JMB146" s="332"/>
      <c r="JMC146" s="332"/>
      <c r="JMD146" s="332"/>
      <c r="JME146" s="332"/>
      <c r="JMF146" s="332"/>
      <c r="JMG146" s="332"/>
      <c r="JMH146" s="332"/>
      <c r="JMI146" s="332"/>
      <c r="JMJ146" s="332"/>
      <c r="JMK146" s="332"/>
      <c r="JML146" s="332"/>
      <c r="JMM146" s="332"/>
      <c r="JMN146" s="332"/>
      <c r="JMO146" s="332"/>
      <c r="JMP146" s="332"/>
      <c r="JMQ146" s="332"/>
      <c r="JMR146" s="332"/>
      <c r="JMS146" s="332"/>
      <c r="JMT146" s="332"/>
      <c r="JMU146" s="332"/>
      <c r="JMV146" s="332"/>
      <c r="JMW146" s="332"/>
      <c r="JMX146" s="332"/>
      <c r="JMY146" s="332"/>
      <c r="JMZ146" s="332"/>
      <c r="JNA146" s="332"/>
      <c r="JNB146" s="332"/>
      <c r="JNC146" s="332"/>
      <c r="JND146" s="332"/>
      <c r="JNE146" s="332"/>
      <c r="JNF146" s="332"/>
      <c r="JNG146" s="332"/>
      <c r="JNH146" s="332"/>
      <c r="JNI146" s="332"/>
      <c r="JNJ146" s="332"/>
      <c r="JNK146" s="332"/>
      <c r="JNL146" s="332"/>
      <c r="JNM146" s="332"/>
      <c r="JNN146" s="332"/>
      <c r="JNO146" s="332"/>
      <c r="JNP146" s="332"/>
      <c r="JNQ146" s="332"/>
      <c r="JNR146" s="332"/>
      <c r="JNS146" s="332"/>
      <c r="JNT146" s="332"/>
      <c r="JNU146" s="332"/>
      <c r="JNV146" s="332"/>
      <c r="JNW146" s="332"/>
      <c r="JNX146" s="332"/>
      <c r="JNY146" s="332"/>
      <c r="JNZ146" s="332"/>
      <c r="JOA146" s="332"/>
      <c r="JOB146" s="332"/>
      <c r="JOC146" s="332"/>
      <c r="JOD146" s="332"/>
      <c r="JOE146" s="332"/>
      <c r="JOF146" s="332"/>
      <c r="JOG146" s="332"/>
      <c r="JOH146" s="332"/>
      <c r="JOI146" s="332"/>
      <c r="JOJ146" s="332"/>
      <c r="JOK146" s="332"/>
      <c r="JOL146" s="332"/>
      <c r="JOM146" s="332"/>
      <c r="JON146" s="332"/>
      <c r="JOO146" s="332"/>
      <c r="JOP146" s="332"/>
      <c r="JOQ146" s="332"/>
      <c r="JOR146" s="332"/>
      <c r="JOS146" s="332"/>
      <c r="JOT146" s="332"/>
      <c r="JOU146" s="332"/>
      <c r="JOV146" s="332"/>
      <c r="JOW146" s="332"/>
      <c r="JOX146" s="332"/>
      <c r="JOY146" s="332"/>
      <c r="JOZ146" s="332"/>
      <c r="JPA146" s="332"/>
      <c r="JPB146" s="332"/>
      <c r="JPC146" s="332"/>
      <c r="JPD146" s="332"/>
      <c r="JPE146" s="332"/>
      <c r="JPF146" s="332"/>
      <c r="JPG146" s="332"/>
      <c r="JPH146" s="332"/>
      <c r="JPI146" s="332"/>
      <c r="JPJ146" s="332"/>
      <c r="JPK146" s="332"/>
      <c r="JPL146" s="332"/>
      <c r="JPM146" s="332"/>
      <c r="JPN146" s="332"/>
      <c r="JPO146" s="332"/>
      <c r="JPP146" s="332"/>
      <c r="JPQ146" s="332"/>
      <c r="JPR146" s="332"/>
      <c r="JPS146" s="332"/>
      <c r="JPT146" s="332"/>
      <c r="JPU146" s="332"/>
      <c r="JPV146" s="332"/>
      <c r="JPW146" s="332"/>
      <c r="JPX146" s="332"/>
      <c r="JPY146" s="332"/>
      <c r="JPZ146" s="332"/>
      <c r="JQA146" s="332"/>
      <c r="JQB146" s="332"/>
      <c r="JQC146" s="332"/>
      <c r="JQD146" s="332"/>
      <c r="JQE146" s="332"/>
      <c r="JQF146" s="332"/>
      <c r="JQG146" s="332"/>
      <c r="JQH146" s="332"/>
      <c r="JQI146" s="332"/>
      <c r="JQJ146" s="332"/>
      <c r="JQK146" s="332"/>
      <c r="JQL146" s="332"/>
      <c r="JQM146" s="332"/>
      <c r="JQN146" s="332"/>
      <c r="JQO146" s="332"/>
      <c r="JQP146" s="332"/>
      <c r="JQQ146" s="332"/>
      <c r="JQR146" s="332"/>
      <c r="JQS146" s="332"/>
      <c r="JQT146" s="332"/>
      <c r="JQU146" s="332"/>
      <c r="JQV146" s="332"/>
      <c r="JQW146" s="332"/>
      <c r="JQX146" s="332"/>
      <c r="JQY146" s="332"/>
      <c r="JQZ146" s="332"/>
      <c r="JRA146" s="332"/>
      <c r="JRB146" s="332"/>
      <c r="JRC146" s="332"/>
      <c r="JRD146" s="332"/>
      <c r="JRE146" s="332"/>
      <c r="JRF146" s="332"/>
      <c r="JRG146" s="332"/>
      <c r="JRH146" s="332"/>
      <c r="JRI146" s="332"/>
      <c r="JRJ146" s="332"/>
      <c r="JRK146" s="332"/>
      <c r="JRL146" s="332"/>
      <c r="JRM146" s="332"/>
      <c r="JRN146" s="332"/>
      <c r="JRO146" s="332"/>
      <c r="JRP146" s="332"/>
      <c r="JRQ146" s="332"/>
      <c r="JRR146" s="332"/>
      <c r="JRS146" s="332"/>
      <c r="JRT146" s="332"/>
      <c r="JRU146" s="332"/>
      <c r="JRV146" s="332"/>
      <c r="JRW146" s="332"/>
      <c r="JRX146" s="332"/>
      <c r="JRY146" s="332"/>
      <c r="JRZ146" s="332"/>
      <c r="JSA146" s="332"/>
      <c r="JSB146" s="332"/>
      <c r="JSC146" s="332"/>
      <c r="JSD146" s="332"/>
      <c r="JSE146" s="332"/>
      <c r="JSF146" s="332"/>
      <c r="JSG146" s="332"/>
      <c r="JSH146" s="332"/>
      <c r="JSI146" s="332"/>
      <c r="JSJ146" s="332"/>
      <c r="JSK146" s="332"/>
      <c r="JSL146" s="332"/>
      <c r="JSM146" s="332"/>
      <c r="JSN146" s="332"/>
      <c r="JSO146" s="332"/>
      <c r="JSP146" s="332"/>
      <c r="JSQ146" s="332"/>
      <c r="JSR146" s="332"/>
      <c r="JSS146" s="332"/>
      <c r="JST146" s="332"/>
      <c r="JSU146" s="332"/>
      <c r="JSV146" s="332"/>
      <c r="JSW146" s="332"/>
      <c r="JSX146" s="332"/>
      <c r="JSY146" s="332"/>
      <c r="JSZ146" s="332"/>
      <c r="JTA146" s="332"/>
      <c r="JTB146" s="332"/>
      <c r="JTC146" s="332"/>
      <c r="JTD146" s="332"/>
      <c r="JTE146" s="332"/>
      <c r="JTF146" s="332"/>
      <c r="JTG146" s="332"/>
      <c r="JTH146" s="332"/>
      <c r="JTI146" s="332"/>
      <c r="JTJ146" s="332"/>
      <c r="JTK146" s="332"/>
      <c r="JTL146" s="332"/>
      <c r="JTM146" s="332"/>
      <c r="JTN146" s="332"/>
      <c r="JTO146" s="332"/>
      <c r="JTP146" s="332"/>
      <c r="JTQ146" s="332"/>
      <c r="JTR146" s="332"/>
      <c r="JTS146" s="332"/>
      <c r="JTT146" s="332"/>
      <c r="JTU146" s="332"/>
      <c r="JTV146" s="332"/>
      <c r="JTW146" s="332"/>
      <c r="JTX146" s="332"/>
      <c r="JTY146" s="332"/>
      <c r="JTZ146" s="332"/>
      <c r="JUA146" s="332"/>
      <c r="JUB146" s="332"/>
      <c r="JUC146" s="332"/>
      <c r="JUD146" s="332"/>
      <c r="JUE146" s="332"/>
      <c r="JUF146" s="332"/>
      <c r="JUG146" s="332"/>
      <c r="JUH146" s="332"/>
      <c r="JUI146" s="332"/>
      <c r="JUJ146" s="332"/>
      <c r="JUK146" s="332"/>
      <c r="JUL146" s="332"/>
      <c r="JUM146" s="332"/>
      <c r="JUN146" s="332"/>
      <c r="JUO146" s="332"/>
      <c r="JUP146" s="332"/>
      <c r="JUQ146" s="332"/>
      <c r="JUR146" s="332"/>
      <c r="JUS146" s="332"/>
      <c r="JUT146" s="332"/>
      <c r="JUU146" s="332"/>
      <c r="JUV146" s="332"/>
      <c r="JUW146" s="332"/>
      <c r="JUX146" s="332"/>
      <c r="JUY146" s="332"/>
      <c r="JUZ146" s="332"/>
      <c r="JVA146" s="332"/>
      <c r="JVB146" s="332"/>
      <c r="JVC146" s="332"/>
      <c r="JVD146" s="332"/>
      <c r="JVE146" s="332"/>
      <c r="JVF146" s="332"/>
      <c r="JVG146" s="332"/>
      <c r="JVH146" s="332"/>
      <c r="JVI146" s="332"/>
      <c r="JVJ146" s="332"/>
      <c r="JVK146" s="332"/>
      <c r="JVL146" s="332"/>
      <c r="JVM146" s="332"/>
      <c r="JVN146" s="332"/>
      <c r="JVO146" s="332"/>
      <c r="JVP146" s="332"/>
      <c r="JVQ146" s="332"/>
      <c r="JVR146" s="332"/>
      <c r="JVS146" s="332"/>
      <c r="JVT146" s="332"/>
      <c r="JVU146" s="332"/>
      <c r="JVV146" s="332"/>
      <c r="JVW146" s="332"/>
      <c r="JVX146" s="332"/>
      <c r="JVY146" s="332"/>
      <c r="JVZ146" s="332"/>
      <c r="JWA146" s="332"/>
      <c r="JWB146" s="332"/>
      <c r="JWC146" s="332"/>
      <c r="JWD146" s="332"/>
      <c r="JWE146" s="332"/>
      <c r="JWF146" s="332"/>
      <c r="JWG146" s="332"/>
      <c r="JWH146" s="332"/>
      <c r="JWI146" s="332"/>
      <c r="JWJ146" s="332"/>
      <c r="JWK146" s="332"/>
      <c r="JWL146" s="332"/>
      <c r="JWM146" s="332"/>
      <c r="JWN146" s="332"/>
      <c r="JWO146" s="332"/>
      <c r="JWP146" s="332"/>
      <c r="JWQ146" s="332"/>
      <c r="JWR146" s="332"/>
      <c r="JWS146" s="332"/>
      <c r="JWT146" s="332"/>
      <c r="JWU146" s="332"/>
      <c r="JWV146" s="332"/>
      <c r="JWW146" s="332"/>
      <c r="JWX146" s="332"/>
      <c r="JWY146" s="332"/>
      <c r="JWZ146" s="332"/>
      <c r="JXA146" s="332"/>
      <c r="JXB146" s="332"/>
      <c r="JXC146" s="332"/>
      <c r="JXD146" s="332"/>
      <c r="JXE146" s="332"/>
      <c r="JXF146" s="332"/>
      <c r="JXG146" s="332"/>
      <c r="JXH146" s="332"/>
      <c r="JXI146" s="332"/>
      <c r="JXJ146" s="332"/>
      <c r="JXK146" s="332"/>
      <c r="JXL146" s="332"/>
      <c r="JXM146" s="332"/>
      <c r="JXN146" s="332"/>
      <c r="JXO146" s="332"/>
      <c r="JXP146" s="332"/>
      <c r="JXQ146" s="332"/>
      <c r="JXR146" s="332"/>
      <c r="JXS146" s="332"/>
      <c r="JXT146" s="332"/>
      <c r="JXU146" s="332"/>
      <c r="JXV146" s="332"/>
      <c r="JXW146" s="332"/>
      <c r="JXX146" s="332"/>
      <c r="JXY146" s="332"/>
      <c r="JXZ146" s="332"/>
      <c r="JYA146" s="332"/>
      <c r="JYB146" s="332"/>
      <c r="JYC146" s="332"/>
      <c r="JYD146" s="332"/>
      <c r="JYE146" s="332"/>
      <c r="JYF146" s="332"/>
      <c r="JYG146" s="332"/>
      <c r="JYH146" s="332"/>
      <c r="JYI146" s="332"/>
      <c r="JYJ146" s="332"/>
      <c r="JYK146" s="332"/>
      <c r="JYL146" s="332"/>
      <c r="JYM146" s="332"/>
      <c r="JYN146" s="332"/>
      <c r="JYO146" s="332"/>
      <c r="JYP146" s="332"/>
      <c r="JYQ146" s="332"/>
      <c r="JYR146" s="332"/>
      <c r="JYS146" s="332"/>
      <c r="JYT146" s="332"/>
      <c r="JYU146" s="332"/>
      <c r="JYV146" s="332"/>
      <c r="JYW146" s="332"/>
      <c r="JYX146" s="332"/>
      <c r="JYY146" s="332"/>
      <c r="JYZ146" s="332"/>
      <c r="JZA146" s="332"/>
      <c r="JZB146" s="332"/>
      <c r="JZC146" s="332"/>
      <c r="JZD146" s="332"/>
      <c r="JZE146" s="332"/>
      <c r="JZF146" s="332"/>
      <c r="JZG146" s="332"/>
      <c r="JZH146" s="332"/>
      <c r="JZI146" s="332"/>
      <c r="JZJ146" s="332"/>
      <c r="JZK146" s="332"/>
      <c r="JZL146" s="332"/>
      <c r="JZM146" s="332"/>
      <c r="JZN146" s="332"/>
      <c r="JZO146" s="332"/>
      <c r="JZP146" s="332"/>
      <c r="JZQ146" s="332"/>
      <c r="JZR146" s="332"/>
      <c r="JZS146" s="332"/>
      <c r="JZT146" s="332"/>
      <c r="JZU146" s="332"/>
      <c r="JZV146" s="332"/>
      <c r="JZW146" s="332"/>
      <c r="JZX146" s="332"/>
      <c r="JZY146" s="332"/>
      <c r="JZZ146" s="332"/>
      <c r="KAA146" s="332"/>
      <c r="KAB146" s="332"/>
      <c r="KAC146" s="332"/>
      <c r="KAD146" s="332"/>
      <c r="KAE146" s="332"/>
      <c r="KAF146" s="332"/>
      <c r="KAG146" s="332"/>
      <c r="KAH146" s="332"/>
      <c r="KAI146" s="332"/>
      <c r="KAJ146" s="332"/>
      <c r="KAK146" s="332"/>
      <c r="KAL146" s="332"/>
      <c r="KAM146" s="332"/>
      <c r="KAN146" s="332"/>
      <c r="KAO146" s="332"/>
      <c r="KAP146" s="332"/>
      <c r="KAQ146" s="332"/>
      <c r="KAR146" s="332"/>
      <c r="KAS146" s="332"/>
      <c r="KAT146" s="332"/>
      <c r="KAU146" s="332"/>
      <c r="KAV146" s="332"/>
      <c r="KAW146" s="332"/>
      <c r="KAX146" s="332"/>
      <c r="KAY146" s="332"/>
      <c r="KAZ146" s="332"/>
      <c r="KBA146" s="332"/>
      <c r="KBB146" s="332"/>
      <c r="KBC146" s="332"/>
      <c r="KBD146" s="332"/>
      <c r="KBE146" s="332"/>
      <c r="KBF146" s="332"/>
      <c r="KBG146" s="332"/>
      <c r="KBH146" s="332"/>
      <c r="KBI146" s="332"/>
      <c r="KBJ146" s="332"/>
      <c r="KBK146" s="332"/>
      <c r="KBL146" s="332"/>
      <c r="KBM146" s="332"/>
      <c r="KBN146" s="332"/>
      <c r="KBO146" s="332"/>
      <c r="KBP146" s="332"/>
      <c r="KBQ146" s="332"/>
      <c r="KBR146" s="332"/>
      <c r="KBS146" s="332"/>
      <c r="KBT146" s="332"/>
      <c r="KBU146" s="332"/>
      <c r="KBV146" s="332"/>
      <c r="KBW146" s="332"/>
      <c r="KBX146" s="332"/>
      <c r="KBY146" s="332"/>
      <c r="KBZ146" s="332"/>
      <c r="KCA146" s="332"/>
      <c r="KCB146" s="332"/>
      <c r="KCC146" s="332"/>
      <c r="KCD146" s="332"/>
      <c r="KCE146" s="332"/>
      <c r="KCF146" s="332"/>
      <c r="KCG146" s="332"/>
      <c r="KCH146" s="332"/>
      <c r="KCI146" s="332"/>
      <c r="KCJ146" s="332"/>
      <c r="KCK146" s="332"/>
      <c r="KCL146" s="332"/>
      <c r="KCM146" s="332"/>
      <c r="KCN146" s="332"/>
      <c r="KCO146" s="332"/>
      <c r="KCP146" s="332"/>
      <c r="KCQ146" s="332"/>
      <c r="KCR146" s="332"/>
      <c r="KCS146" s="332"/>
      <c r="KCT146" s="332"/>
      <c r="KCU146" s="332"/>
      <c r="KCV146" s="332"/>
      <c r="KCW146" s="332"/>
      <c r="KCX146" s="332"/>
      <c r="KCY146" s="332"/>
      <c r="KCZ146" s="332"/>
      <c r="KDA146" s="332"/>
      <c r="KDB146" s="332"/>
      <c r="KDC146" s="332"/>
      <c r="KDD146" s="332"/>
      <c r="KDE146" s="332"/>
      <c r="KDF146" s="332"/>
      <c r="KDG146" s="332"/>
      <c r="KDH146" s="332"/>
      <c r="KDI146" s="332"/>
      <c r="KDJ146" s="332"/>
      <c r="KDK146" s="332"/>
      <c r="KDL146" s="332"/>
      <c r="KDM146" s="332"/>
      <c r="KDN146" s="332"/>
      <c r="KDO146" s="332"/>
      <c r="KDP146" s="332"/>
      <c r="KDQ146" s="332"/>
      <c r="KDR146" s="332"/>
      <c r="KDS146" s="332"/>
      <c r="KDT146" s="332"/>
      <c r="KDU146" s="332"/>
      <c r="KDV146" s="332"/>
      <c r="KDW146" s="332"/>
      <c r="KDX146" s="332"/>
      <c r="KDY146" s="332"/>
      <c r="KDZ146" s="332"/>
      <c r="KEA146" s="332"/>
      <c r="KEB146" s="332"/>
      <c r="KEC146" s="332"/>
      <c r="KED146" s="332"/>
      <c r="KEE146" s="332"/>
      <c r="KEF146" s="332"/>
      <c r="KEG146" s="332"/>
      <c r="KEH146" s="332"/>
      <c r="KEI146" s="332"/>
      <c r="KEJ146" s="332"/>
      <c r="KEK146" s="332"/>
      <c r="KEL146" s="332"/>
      <c r="KEM146" s="332"/>
      <c r="KEN146" s="332"/>
      <c r="KEO146" s="332"/>
      <c r="KEP146" s="332"/>
      <c r="KEQ146" s="332"/>
      <c r="KER146" s="332"/>
      <c r="KES146" s="332"/>
      <c r="KET146" s="332"/>
      <c r="KEU146" s="332"/>
      <c r="KEV146" s="332"/>
      <c r="KEW146" s="332"/>
      <c r="KEX146" s="332"/>
      <c r="KEY146" s="332"/>
      <c r="KEZ146" s="332"/>
      <c r="KFA146" s="332"/>
      <c r="KFB146" s="332"/>
      <c r="KFC146" s="332"/>
      <c r="KFD146" s="332"/>
      <c r="KFE146" s="332"/>
      <c r="KFF146" s="332"/>
      <c r="KFG146" s="332"/>
      <c r="KFH146" s="332"/>
      <c r="KFI146" s="332"/>
      <c r="KFJ146" s="332"/>
      <c r="KFK146" s="332"/>
      <c r="KFL146" s="332"/>
      <c r="KFM146" s="332"/>
      <c r="KFN146" s="332"/>
      <c r="KFO146" s="332"/>
      <c r="KFP146" s="332"/>
      <c r="KFQ146" s="332"/>
      <c r="KFR146" s="332"/>
      <c r="KFS146" s="332"/>
      <c r="KFT146" s="332"/>
      <c r="KFU146" s="332"/>
      <c r="KFV146" s="332"/>
      <c r="KFW146" s="332"/>
      <c r="KFX146" s="332"/>
      <c r="KFY146" s="332"/>
      <c r="KFZ146" s="332"/>
      <c r="KGA146" s="332"/>
      <c r="KGB146" s="332"/>
      <c r="KGC146" s="332"/>
      <c r="KGD146" s="332"/>
      <c r="KGE146" s="332"/>
      <c r="KGF146" s="332"/>
      <c r="KGG146" s="332"/>
      <c r="KGH146" s="332"/>
      <c r="KGI146" s="332"/>
      <c r="KGJ146" s="332"/>
      <c r="KGK146" s="332"/>
      <c r="KGL146" s="332"/>
      <c r="KGM146" s="332"/>
      <c r="KGN146" s="332"/>
      <c r="KGO146" s="332"/>
      <c r="KGP146" s="332"/>
      <c r="KGQ146" s="332"/>
      <c r="KGR146" s="332"/>
      <c r="KGS146" s="332"/>
      <c r="KGT146" s="332"/>
      <c r="KGU146" s="332"/>
      <c r="KGV146" s="332"/>
      <c r="KGW146" s="332"/>
      <c r="KGX146" s="332"/>
      <c r="KGY146" s="332"/>
      <c r="KGZ146" s="332"/>
      <c r="KHA146" s="332"/>
      <c r="KHB146" s="332"/>
      <c r="KHC146" s="332"/>
      <c r="KHD146" s="332"/>
      <c r="KHE146" s="332"/>
      <c r="KHF146" s="332"/>
      <c r="KHG146" s="332"/>
      <c r="KHH146" s="332"/>
      <c r="KHI146" s="332"/>
      <c r="KHJ146" s="332"/>
      <c r="KHK146" s="332"/>
      <c r="KHL146" s="332"/>
      <c r="KHM146" s="332"/>
      <c r="KHN146" s="332"/>
      <c r="KHO146" s="332"/>
      <c r="KHP146" s="332"/>
      <c r="KHQ146" s="332"/>
      <c r="KHR146" s="332"/>
      <c r="KHS146" s="332"/>
      <c r="KHT146" s="332"/>
      <c r="KHU146" s="332"/>
      <c r="KHV146" s="332"/>
      <c r="KHW146" s="332"/>
      <c r="KHX146" s="332"/>
      <c r="KHY146" s="332"/>
      <c r="KHZ146" s="332"/>
      <c r="KIA146" s="332"/>
      <c r="KIB146" s="332"/>
      <c r="KIC146" s="332"/>
      <c r="KID146" s="332"/>
      <c r="KIE146" s="332"/>
      <c r="KIF146" s="332"/>
      <c r="KIG146" s="332"/>
      <c r="KIH146" s="332"/>
      <c r="KII146" s="332"/>
      <c r="KIJ146" s="332"/>
      <c r="KIK146" s="332"/>
      <c r="KIL146" s="332"/>
      <c r="KIM146" s="332"/>
      <c r="KIN146" s="332"/>
      <c r="KIO146" s="332"/>
      <c r="KIP146" s="332"/>
      <c r="KIQ146" s="332"/>
      <c r="KIR146" s="332"/>
      <c r="KIS146" s="332"/>
      <c r="KIT146" s="332"/>
      <c r="KIU146" s="332"/>
      <c r="KIV146" s="332"/>
      <c r="KIW146" s="332"/>
      <c r="KIX146" s="332"/>
      <c r="KIY146" s="332"/>
      <c r="KIZ146" s="332"/>
      <c r="KJA146" s="332"/>
      <c r="KJB146" s="332"/>
      <c r="KJC146" s="332"/>
      <c r="KJD146" s="332"/>
      <c r="KJE146" s="332"/>
      <c r="KJF146" s="332"/>
      <c r="KJG146" s="332"/>
      <c r="KJH146" s="332"/>
      <c r="KJI146" s="332"/>
      <c r="KJJ146" s="332"/>
      <c r="KJK146" s="332"/>
      <c r="KJL146" s="332"/>
      <c r="KJM146" s="332"/>
      <c r="KJN146" s="332"/>
      <c r="KJO146" s="332"/>
      <c r="KJP146" s="332"/>
      <c r="KJQ146" s="332"/>
      <c r="KJR146" s="332"/>
      <c r="KJS146" s="332"/>
      <c r="KJT146" s="332"/>
      <c r="KJU146" s="332"/>
      <c r="KJV146" s="332"/>
      <c r="KJW146" s="332"/>
      <c r="KJX146" s="332"/>
      <c r="KJY146" s="332"/>
      <c r="KJZ146" s="332"/>
      <c r="KKA146" s="332"/>
      <c r="KKB146" s="332"/>
      <c r="KKC146" s="332"/>
      <c r="KKD146" s="332"/>
      <c r="KKE146" s="332"/>
      <c r="KKF146" s="332"/>
      <c r="KKG146" s="332"/>
      <c r="KKH146" s="332"/>
      <c r="KKI146" s="332"/>
      <c r="KKJ146" s="332"/>
      <c r="KKK146" s="332"/>
      <c r="KKL146" s="332"/>
      <c r="KKM146" s="332"/>
      <c r="KKN146" s="332"/>
      <c r="KKO146" s="332"/>
      <c r="KKP146" s="332"/>
      <c r="KKQ146" s="332"/>
      <c r="KKR146" s="332"/>
      <c r="KKS146" s="332"/>
      <c r="KKT146" s="332"/>
      <c r="KKU146" s="332"/>
      <c r="KKV146" s="332"/>
      <c r="KKW146" s="332"/>
      <c r="KKX146" s="332"/>
      <c r="KKY146" s="332"/>
      <c r="KKZ146" s="332"/>
      <c r="KLA146" s="332"/>
      <c r="KLB146" s="332"/>
      <c r="KLC146" s="332"/>
      <c r="KLD146" s="332"/>
      <c r="KLE146" s="332"/>
      <c r="KLF146" s="332"/>
      <c r="KLG146" s="332"/>
      <c r="KLH146" s="332"/>
      <c r="KLI146" s="332"/>
      <c r="KLJ146" s="332"/>
      <c r="KLK146" s="332"/>
      <c r="KLL146" s="332"/>
      <c r="KLM146" s="332"/>
      <c r="KLN146" s="332"/>
      <c r="KLO146" s="332"/>
      <c r="KLP146" s="332"/>
      <c r="KLQ146" s="332"/>
      <c r="KLR146" s="332"/>
      <c r="KLS146" s="332"/>
      <c r="KLT146" s="332"/>
      <c r="KLU146" s="332"/>
      <c r="KLV146" s="332"/>
      <c r="KLW146" s="332"/>
      <c r="KLX146" s="332"/>
      <c r="KLY146" s="332"/>
      <c r="KLZ146" s="332"/>
      <c r="KMA146" s="332"/>
      <c r="KMB146" s="332"/>
      <c r="KMC146" s="332"/>
      <c r="KMD146" s="332"/>
      <c r="KME146" s="332"/>
      <c r="KMF146" s="332"/>
      <c r="KMG146" s="332"/>
      <c r="KMH146" s="332"/>
      <c r="KMI146" s="332"/>
      <c r="KMJ146" s="332"/>
      <c r="KMK146" s="332"/>
      <c r="KML146" s="332"/>
      <c r="KMM146" s="332"/>
      <c r="KMN146" s="332"/>
      <c r="KMO146" s="332"/>
      <c r="KMP146" s="332"/>
      <c r="KMQ146" s="332"/>
      <c r="KMR146" s="332"/>
      <c r="KMS146" s="332"/>
      <c r="KMT146" s="332"/>
      <c r="KMU146" s="332"/>
      <c r="KMV146" s="332"/>
      <c r="KMW146" s="332"/>
      <c r="KMX146" s="332"/>
      <c r="KMY146" s="332"/>
      <c r="KMZ146" s="332"/>
      <c r="KNA146" s="332"/>
      <c r="KNB146" s="332"/>
      <c r="KNC146" s="332"/>
      <c r="KND146" s="332"/>
      <c r="KNE146" s="332"/>
      <c r="KNF146" s="332"/>
      <c r="KNG146" s="332"/>
      <c r="KNH146" s="332"/>
      <c r="KNI146" s="332"/>
      <c r="KNJ146" s="332"/>
      <c r="KNK146" s="332"/>
      <c r="KNL146" s="332"/>
      <c r="KNM146" s="332"/>
      <c r="KNN146" s="332"/>
      <c r="KNO146" s="332"/>
      <c r="KNP146" s="332"/>
      <c r="KNQ146" s="332"/>
      <c r="KNR146" s="332"/>
      <c r="KNS146" s="332"/>
      <c r="KNT146" s="332"/>
      <c r="KNU146" s="332"/>
      <c r="KNV146" s="332"/>
      <c r="KNW146" s="332"/>
      <c r="KNX146" s="332"/>
      <c r="KNY146" s="332"/>
      <c r="KNZ146" s="332"/>
      <c r="KOA146" s="332"/>
      <c r="KOB146" s="332"/>
      <c r="KOC146" s="332"/>
      <c r="KOD146" s="332"/>
      <c r="KOE146" s="332"/>
      <c r="KOF146" s="332"/>
      <c r="KOG146" s="332"/>
      <c r="KOH146" s="332"/>
      <c r="KOI146" s="332"/>
      <c r="KOJ146" s="332"/>
      <c r="KOK146" s="332"/>
      <c r="KOL146" s="332"/>
      <c r="KOM146" s="332"/>
      <c r="KON146" s="332"/>
      <c r="KOO146" s="332"/>
      <c r="KOP146" s="332"/>
      <c r="KOQ146" s="332"/>
      <c r="KOR146" s="332"/>
      <c r="KOS146" s="332"/>
      <c r="KOT146" s="332"/>
      <c r="KOU146" s="332"/>
      <c r="KOV146" s="332"/>
      <c r="KOW146" s="332"/>
      <c r="KOX146" s="332"/>
      <c r="KOY146" s="332"/>
      <c r="KOZ146" s="332"/>
      <c r="KPA146" s="332"/>
      <c r="KPB146" s="332"/>
      <c r="KPC146" s="332"/>
      <c r="KPD146" s="332"/>
      <c r="KPE146" s="332"/>
      <c r="KPF146" s="332"/>
      <c r="KPG146" s="332"/>
      <c r="KPH146" s="332"/>
      <c r="KPI146" s="332"/>
      <c r="KPJ146" s="332"/>
      <c r="KPK146" s="332"/>
      <c r="KPL146" s="332"/>
      <c r="KPM146" s="332"/>
      <c r="KPN146" s="332"/>
      <c r="KPO146" s="332"/>
      <c r="KPP146" s="332"/>
      <c r="KPQ146" s="332"/>
      <c r="KPR146" s="332"/>
      <c r="KPS146" s="332"/>
      <c r="KPT146" s="332"/>
      <c r="KPU146" s="332"/>
      <c r="KPV146" s="332"/>
      <c r="KPW146" s="332"/>
      <c r="KPX146" s="332"/>
      <c r="KPY146" s="332"/>
      <c r="KPZ146" s="332"/>
      <c r="KQA146" s="332"/>
      <c r="KQB146" s="332"/>
      <c r="KQC146" s="332"/>
      <c r="KQD146" s="332"/>
      <c r="KQE146" s="332"/>
      <c r="KQF146" s="332"/>
      <c r="KQG146" s="332"/>
      <c r="KQH146" s="332"/>
      <c r="KQI146" s="332"/>
      <c r="KQJ146" s="332"/>
      <c r="KQK146" s="332"/>
      <c r="KQL146" s="332"/>
      <c r="KQM146" s="332"/>
      <c r="KQN146" s="332"/>
      <c r="KQO146" s="332"/>
      <c r="KQP146" s="332"/>
      <c r="KQQ146" s="332"/>
      <c r="KQR146" s="332"/>
      <c r="KQS146" s="332"/>
      <c r="KQT146" s="332"/>
      <c r="KQU146" s="332"/>
      <c r="KQV146" s="332"/>
      <c r="KQW146" s="332"/>
      <c r="KQX146" s="332"/>
      <c r="KQY146" s="332"/>
      <c r="KQZ146" s="332"/>
      <c r="KRA146" s="332"/>
      <c r="KRB146" s="332"/>
      <c r="KRC146" s="332"/>
      <c r="KRD146" s="332"/>
      <c r="KRE146" s="332"/>
      <c r="KRF146" s="332"/>
      <c r="KRG146" s="332"/>
      <c r="KRH146" s="332"/>
      <c r="KRI146" s="332"/>
      <c r="KRJ146" s="332"/>
      <c r="KRK146" s="332"/>
      <c r="KRL146" s="332"/>
      <c r="KRM146" s="332"/>
      <c r="KRN146" s="332"/>
      <c r="KRO146" s="332"/>
      <c r="KRP146" s="332"/>
      <c r="KRQ146" s="332"/>
      <c r="KRR146" s="332"/>
      <c r="KRS146" s="332"/>
      <c r="KRT146" s="332"/>
      <c r="KRU146" s="332"/>
      <c r="KRV146" s="332"/>
      <c r="KRW146" s="332"/>
      <c r="KRX146" s="332"/>
      <c r="KRY146" s="332"/>
      <c r="KRZ146" s="332"/>
      <c r="KSA146" s="332"/>
      <c r="KSB146" s="332"/>
      <c r="KSC146" s="332"/>
      <c r="KSD146" s="332"/>
      <c r="KSE146" s="332"/>
      <c r="KSF146" s="332"/>
      <c r="KSG146" s="332"/>
      <c r="KSH146" s="332"/>
      <c r="KSI146" s="332"/>
      <c r="KSJ146" s="332"/>
      <c r="KSK146" s="332"/>
      <c r="KSL146" s="332"/>
      <c r="KSM146" s="332"/>
      <c r="KSN146" s="332"/>
      <c r="KSO146" s="332"/>
      <c r="KSP146" s="332"/>
      <c r="KSQ146" s="332"/>
      <c r="KSR146" s="332"/>
      <c r="KSS146" s="332"/>
      <c r="KST146" s="332"/>
      <c r="KSU146" s="332"/>
      <c r="KSV146" s="332"/>
      <c r="KSW146" s="332"/>
      <c r="KSX146" s="332"/>
      <c r="KSY146" s="332"/>
      <c r="KSZ146" s="332"/>
      <c r="KTA146" s="332"/>
      <c r="KTB146" s="332"/>
      <c r="KTC146" s="332"/>
      <c r="KTD146" s="332"/>
      <c r="KTE146" s="332"/>
      <c r="KTF146" s="332"/>
      <c r="KTG146" s="332"/>
      <c r="KTH146" s="332"/>
      <c r="KTI146" s="332"/>
      <c r="KTJ146" s="332"/>
      <c r="KTK146" s="332"/>
      <c r="KTL146" s="332"/>
      <c r="KTM146" s="332"/>
      <c r="KTN146" s="332"/>
      <c r="KTO146" s="332"/>
      <c r="KTP146" s="332"/>
      <c r="KTQ146" s="332"/>
      <c r="KTR146" s="332"/>
      <c r="KTS146" s="332"/>
      <c r="KTT146" s="332"/>
      <c r="KTU146" s="332"/>
      <c r="KTV146" s="332"/>
      <c r="KTW146" s="332"/>
      <c r="KTX146" s="332"/>
      <c r="KTY146" s="332"/>
      <c r="KTZ146" s="332"/>
      <c r="KUA146" s="332"/>
      <c r="KUB146" s="332"/>
      <c r="KUC146" s="332"/>
      <c r="KUD146" s="332"/>
      <c r="KUE146" s="332"/>
      <c r="KUF146" s="332"/>
      <c r="KUG146" s="332"/>
      <c r="KUH146" s="332"/>
      <c r="KUI146" s="332"/>
      <c r="KUJ146" s="332"/>
      <c r="KUK146" s="332"/>
      <c r="KUL146" s="332"/>
      <c r="KUM146" s="332"/>
      <c r="KUN146" s="332"/>
      <c r="KUO146" s="332"/>
      <c r="KUP146" s="332"/>
      <c r="KUQ146" s="332"/>
      <c r="KUR146" s="332"/>
      <c r="KUS146" s="332"/>
      <c r="KUT146" s="332"/>
      <c r="KUU146" s="332"/>
      <c r="KUV146" s="332"/>
      <c r="KUW146" s="332"/>
      <c r="KUX146" s="332"/>
      <c r="KUY146" s="332"/>
      <c r="KUZ146" s="332"/>
      <c r="KVA146" s="332"/>
      <c r="KVB146" s="332"/>
      <c r="KVC146" s="332"/>
      <c r="KVD146" s="332"/>
      <c r="KVE146" s="332"/>
      <c r="KVF146" s="332"/>
      <c r="KVG146" s="332"/>
      <c r="KVH146" s="332"/>
      <c r="KVI146" s="332"/>
      <c r="KVJ146" s="332"/>
      <c r="KVK146" s="332"/>
      <c r="KVL146" s="332"/>
      <c r="KVM146" s="332"/>
      <c r="KVN146" s="332"/>
      <c r="KVO146" s="332"/>
      <c r="KVP146" s="332"/>
      <c r="KVQ146" s="332"/>
      <c r="KVR146" s="332"/>
      <c r="KVS146" s="332"/>
      <c r="KVT146" s="332"/>
      <c r="KVU146" s="332"/>
      <c r="KVV146" s="332"/>
      <c r="KVW146" s="332"/>
      <c r="KVX146" s="332"/>
      <c r="KVY146" s="332"/>
      <c r="KVZ146" s="332"/>
      <c r="KWA146" s="332"/>
      <c r="KWB146" s="332"/>
      <c r="KWC146" s="332"/>
      <c r="KWD146" s="332"/>
      <c r="KWE146" s="332"/>
      <c r="KWF146" s="332"/>
      <c r="KWG146" s="332"/>
      <c r="KWH146" s="332"/>
      <c r="KWI146" s="332"/>
      <c r="KWJ146" s="332"/>
      <c r="KWK146" s="332"/>
      <c r="KWL146" s="332"/>
      <c r="KWM146" s="332"/>
      <c r="KWN146" s="332"/>
      <c r="KWO146" s="332"/>
      <c r="KWP146" s="332"/>
      <c r="KWQ146" s="332"/>
      <c r="KWR146" s="332"/>
      <c r="KWS146" s="332"/>
      <c r="KWT146" s="332"/>
      <c r="KWU146" s="332"/>
      <c r="KWV146" s="332"/>
      <c r="KWW146" s="332"/>
      <c r="KWX146" s="332"/>
      <c r="KWY146" s="332"/>
      <c r="KWZ146" s="332"/>
      <c r="KXA146" s="332"/>
      <c r="KXB146" s="332"/>
      <c r="KXC146" s="332"/>
      <c r="KXD146" s="332"/>
      <c r="KXE146" s="332"/>
      <c r="KXF146" s="332"/>
      <c r="KXG146" s="332"/>
      <c r="KXH146" s="332"/>
      <c r="KXI146" s="332"/>
      <c r="KXJ146" s="332"/>
      <c r="KXK146" s="332"/>
      <c r="KXL146" s="332"/>
      <c r="KXM146" s="332"/>
      <c r="KXN146" s="332"/>
      <c r="KXO146" s="332"/>
      <c r="KXP146" s="332"/>
      <c r="KXQ146" s="332"/>
      <c r="KXR146" s="332"/>
      <c r="KXS146" s="332"/>
      <c r="KXT146" s="332"/>
      <c r="KXU146" s="332"/>
      <c r="KXV146" s="332"/>
      <c r="KXW146" s="332"/>
      <c r="KXX146" s="332"/>
      <c r="KXY146" s="332"/>
      <c r="KXZ146" s="332"/>
      <c r="KYA146" s="332"/>
      <c r="KYB146" s="332"/>
      <c r="KYC146" s="332"/>
      <c r="KYD146" s="332"/>
      <c r="KYE146" s="332"/>
      <c r="KYF146" s="332"/>
      <c r="KYG146" s="332"/>
      <c r="KYH146" s="332"/>
      <c r="KYI146" s="332"/>
      <c r="KYJ146" s="332"/>
      <c r="KYK146" s="332"/>
      <c r="KYL146" s="332"/>
      <c r="KYM146" s="332"/>
      <c r="KYN146" s="332"/>
      <c r="KYO146" s="332"/>
      <c r="KYP146" s="332"/>
      <c r="KYQ146" s="332"/>
      <c r="KYR146" s="332"/>
      <c r="KYS146" s="332"/>
      <c r="KYT146" s="332"/>
      <c r="KYU146" s="332"/>
      <c r="KYV146" s="332"/>
      <c r="KYW146" s="332"/>
      <c r="KYX146" s="332"/>
      <c r="KYY146" s="332"/>
      <c r="KYZ146" s="332"/>
      <c r="KZA146" s="332"/>
      <c r="KZB146" s="332"/>
      <c r="KZC146" s="332"/>
      <c r="KZD146" s="332"/>
      <c r="KZE146" s="332"/>
      <c r="KZF146" s="332"/>
      <c r="KZG146" s="332"/>
      <c r="KZH146" s="332"/>
      <c r="KZI146" s="332"/>
      <c r="KZJ146" s="332"/>
      <c r="KZK146" s="332"/>
      <c r="KZL146" s="332"/>
      <c r="KZM146" s="332"/>
      <c r="KZN146" s="332"/>
      <c r="KZO146" s="332"/>
      <c r="KZP146" s="332"/>
      <c r="KZQ146" s="332"/>
      <c r="KZR146" s="332"/>
      <c r="KZS146" s="332"/>
      <c r="KZT146" s="332"/>
      <c r="KZU146" s="332"/>
      <c r="KZV146" s="332"/>
      <c r="KZW146" s="332"/>
      <c r="KZX146" s="332"/>
      <c r="KZY146" s="332"/>
      <c r="KZZ146" s="332"/>
      <c r="LAA146" s="332"/>
      <c r="LAB146" s="332"/>
      <c r="LAC146" s="332"/>
      <c r="LAD146" s="332"/>
      <c r="LAE146" s="332"/>
      <c r="LAF146" s="332"/>
      <c r="LAG146" s="332"/>
      <c r="LAH146" s="332"/>
      <c r="LAI146" s="332"/>
      <c r="LAJ146" s="332"/>
      <c r="LAK146" s="332"/>
      <c r="LAL146" s="332"/>
      <c r="LAM146" s="332"/>
      <c r="LAN146" s="332"/>
      <c r="LAO146" s="332"/>
      <c r="LAP146" s="332"/>
      <c r="LAQ146" s="332"/>
      <c r="LAR146" s="332"/>
      <c r="LAS146" s="332"/>
      <c r="LAT146" s="332"/>
      <c r="LAU146" s="332"/>
      <c r="LAV146" s="332"/>
      <c r="LAW146" s="332"/>
      <c r="LAX146" s="332"/>
      <c r="LAY146" s="332"/>
      <c r="LAZ146" s="332"/>
      <c r="LBA146" s="332"/>
      <c r="LBB146" s="332"/>
      <c r="LBC146" s="332"/>
      <c r="LBD146" s="332"/>
      <c r="LBE146" s="332"/>
      <c r="LBF146" s="332"/>
      <c r="LBG146" s="332"/>
      <c r="LBH146" s="332"/>
      <c r="LBI146" s="332"/>
      <c r="LBJ146" s="332"/>
      <c r="LBK146" s="332"/>
      <c r="LBL146" s="332"/>
      <c r="LBM146" s="332"/>
      <c r="LBN146" s="332"/>
      <c r="LBO146" s="332"/>
      <c r="LBP146" s="332"/>
      <c r="LBQ146" s="332"/>
      <c r="LBR146" s="332"/>
      <c r="LBS146" s="332"/>
      <c r="LBT146" s="332"/>
      <c r="LBU146" s="332"/>
      <c r="LBV146" s="332"/>
      <c r="LBW146" s="332"/>
      <c r="LBX146" s="332"/>
      <c r="LBY146" s="332"/>
      <c r="LBZ146" s="332"/>
      <c r="LCA146" s="332"/>
      <c r="LCB146" s="332"/>
      <c r="LCC146" s="332"/>
      <c r="LCD146" s="332"/>
      <c r="LCE146" s="332"/>
      <c r="LCF146" s="332"/>
      <c r="LCG146" s="332"/>
      <c r="LCH146" s="332"/>
      <c r="LCI146" s="332"/>
      <c r="LCJ146" s="332"/>
      <c r="LCK146" s="332"/>
      <c r="LCL146" s="332"/>
      <c r="LCM146" s="332"/>
      <c r="LCN146" s="332"/>
      <c r="LCO146" s="332"/>
      <c r="LCP146" s="332"/>
      <c r="LCQ146" s="332"/>
      <c r="LCR146" s="332"/>
      <c r="LCS146" s="332"/>
      <c r="LCT146" s="332"/>
      <c r="LCU146" s="332"/>
      <c r="LCV146" s="332"/>
      <c r="LCW146" s="332"/>
      <c r="LCX146" s="332"/>
      <c r="LCY146" s="332"/>
      <c r="LCZ146" s="332"/>
      <c r="LDA146" s="332"/>
      <c r="LDB146" s="332"/>
      <c r="LDC146" s="332"/>
      <c r="LDD146" s="332"/>
      <c r="LDE146" s="332"/>
      <c r="LDF146" s="332"/>
      <c r="LDG146" s="332"/>
      <c r="LDH146" s="332"/>
      <c r="LDI146" s="332"/>
      <c r="LDJ146" s="332"/>
      <c r="LDK146" s="332"/>
      <c r="LDL146" s="332"/>
      <c r="LDM146" s="332"/>
      <c r="LDN146" s="332"/>
      <c r="LDO146" s="332"/>
      <c r="LDP146" s="332"/>
      <c r="LDQ146" s="332"/>
      <c r="LDR146" s="332"/>
      <c r="LDS146" s="332"/>
      <c r="LDT146" s="332"/>
      <c r="LDU146" s="332"/>
      <c r="LDV146" s="332"/>
      <c r="LDW146" s="332"/>
      <c r="LDX146" s="332"/>
      <c r="LDY146" s="332"/>
      <c r="LDZ146" s="332"/>
      <c r="LEA146" s="332"/>
      <c r="LEB146" s="332"/>
      <c r="LEC146" s="332"/>
      <c r="LED146" s="332"/>
      <c r="LEE146" s="332"/>
      <c r="LEF146" s="332"/>
      <c r="LEG146" s="332"/>
      <c r="LEH146" s="332"/>
      <c r="LEI146" s="332"/>
      <c r="LEJ146" s="332"/>
      <c r="LEK146" s="332"/>
      <c r="LEL146" s="332"/>
      <c r="LEM146" s="332"/>
      <c r="LEN146" s="332"/>
      <c r="LEO146" s="332"/>
      <c r="LEP146" s="332"/>
      <c r="LEQ146" s="332"/>
      <c r="LER146" s="332"/>
      <c r="LES146" s="332"/>
      <c r="LET146" s="332"/>
      <c r="LEU146" s="332"/>
      <c r="LEV146" s="332"/>
      <c r="LEW146" s="332"/>
      <c r="LEX146" s="332"/>
      <c r="LEY146" s="332"/>
      <c r="LEZ146" s="332"/>
      <c r="LFA146" s="332"/>
      <c r="LFB146" s="332"/>
      <c r="LFC146" s="332"/>
      <c r="LFD146" s="332"/>
      <c r="LFE146" s="332"/>
      <c r="LFF146" s="332"/>
      <c r="LFG146" s="332"/>
      <c r="LFH146" s="332"/>
      <c r="LFI146" s="332"/>
      <c r="LFJ146" s="332"/>
      <c r="LFK146" s="332"/>
      <c r="LFL146" s="332"/>
      <c r="LFM146" s="332"/>
      <c r="LFN146" s="332"/>
      <c r="LFO146" s="332"/>
      <c r="LFP146" s="332"/>
      <c r="LFQ146" s="332"/>
      <c r="LFR146" s="332"/>
      <c r="LFS146" s="332"/>
      <c r="LFT146" s="332"/>
      <c r="LFU146" s="332"/>
      <c r="LFV146" s="332"/>
      <c r="LFW146" s="332"/>
      <c r="LFX146" s="332"/>
      <c r="LFY146" s="332"/>
      <c r="LFZ146" s="332"/>
      <c r="LGA146" s="332"/>
      <c r="LGB146" s="332"/>
      <c r="LGC146" s="332"/>
      <c r="LGD146" s="332"/>
      <c r="LGE146" s="332"/>
      <c r="LGF146" s="332"/>
      <c r="LGG146" s="332"/>
      <c r="LGH146" s="332"/>
      <c r="LGI146" s="332"/>
      <c r="LGJ146" s="332"/>
      <c r="LGK146" s="332"/>
      <c r="LGL146" s="332"/>
      <c r="LGM146" s="332"/>
      <c r="LGN146" s="332"/>
      <c r="LGO146" s="332"/>
      <c r="LGP146" s="332"/>
      <c r="LGQ146" s="332"/>
      <c r="LGR146" s="332"/>
      <c r="LGS146" s="332"/>
      <c r="LGT146" s="332"/>
      <c r="LGU146" s="332"/>
      <c r="LGV146" s="332"/>
      <c r="LGW146" s="332"/>
      <c r="LGX146" s="332"/>
      <c r="LGY146" s="332"/>
      <c r="LGZ146" s="332"/>
      <c r="LHA146" s="332"/>
      <c r="LHB146" s="332"/>
      <c r="LHC146" s="332"/>
      <c r="LHD146" s="332"/>
      <c r="LHE146" s="332"/>
      <c r="LHF146" s="332"/>
      <c r="LHG146" s="332"/>
      <c r="LHH146" s="332"/>
      <c r="LHI146" s="332"/>
      <c r="LHJ146" s="332"/>
      <c r="LHK146" s="332"/>
      <c r="LHL146" s="332"/>
      <c r="LHM146" s="332"/>
      <c r="LHN146" s="332"/>
      <c r="LHO146" s="332"/>
      <c r="LHP146" s="332"/>
      <c r="LHQ146" s="332"/>
      <c r="LHR146" s="332"/>
      <c r="LHS146" s="332"/>
      <c r="LHT146" s="332"/>
      <c r="LHU146" s="332"/>
      <c r="LHV146" s="332"/>
      <c r="LHW146" s="332"/>
      <c r="LHX146" s="332"/>
      <c r="LHY146" s="332"/>
      <c r="LHZ146" s="332"/>
      <c r="LIA146" s="332"/>
      <c r="LIB146" s="332"/>
      <c r="LIC146" s="332"/>
      <c r="LID146" s="332"/>
      <c r="LIE146" s="332"/>
      <c r="LIF146" s="332"/>
      <c r="LIG146" s="332"/>
      <c r="LIH146" s="332"/>
      <c r="LII146" s="332"/>
      <c r="LIJ146" s="332"/>
      <c r="LIK146" s="332"/>
      <c r="LIL146" s="332"/>
      <c r="LIM146" s="332"/>
      <c r="LIN146" s="332"/>
      <c r="LIO146" s="332"/>
      <c r="LIP146" s="332"/>
      <c r="LIQ146" s="332"/>
      <c r="LIR146" s="332"/>
      <c r="LIS146" s="332"/>
      <c r="LIT146" s="332"/>
      <c r="LIU146" s="332"/>
      <c r="LIV146" s="332"/>
      <c r="LIW146" s="332"/>
      <c r="LIX146" s="332"/>
      <c r="LIY146" s="332"/>
      <c r="LIZ146" s="332"/>
      <c r="LJA146" s="332"/>
      <c r="LJB146" s="332"/>
      <c r="LJC146" s="332"/>
      <c r="LJD146" s="332"/>
      <c r="LJE146" s="332"/>
      <c r="LJF146" s="332"/>
      <c r="LJG146" s="332"/>
      <c r="LJH146" s="332"/>
      <c r="LJI146" s="332"/>
      <c r="LJJ146" s="332"/>
      <c r="LJK146" s="332"/>
      <c r="LJL146" s="332"/>
      <c r="LJM146" s="332"/>
      <c r="LJN146" s="332"/>
      <c r="LJO146" s="332"/>
      <c r="LJP146" s="332"/>
      <c r="LJQ146" s="332"/>
      <c r="LJR146" s="332"/>
      <c r="LJS146" s="332"/>
      <c r="LJT146" s="332"/>
      <c r="LJU146" s="332"/>
      <c r="LJV146" s="332"/>
      <c r="LJW146" s="332"/>
      <c r="LJX146" s="332"/>
      <c r="LJY146" s="332"/>
      <c r="LJZ146" s="332"/>
      <c r="LKA146" s="332"/>
      <c r="LKB146" s="332"/>
      <c r="LKC146" s="332"/>
      <c r="LKD146" s="332"/>
      <c r="LKE146" s="332"/>
      <c r="LKF146" s="332"/>
      <c r="LKG146" s="332"/>
      <c r="LKH146" s="332"/>
      <c r="LKI146" s="332"/>
      <c r="LKJ146" s="332"/>
      <c r="LKK146" s="332"/>
      <c r="LKL146" s="332"/>
      <c r="LKM146" s="332"/>
      <c r="LKN146" s="332"/>
      <c r="LKO146" s="332"/>
      <c r="LKP146" s="332"/>
      <c r="LKQ146" s="332"/>
      <c r="LKR146" s="332"/>
      <c r="LKS146" s="332"/>
      <c r="LKT146" s="332"/>
      <c r="LKU146" s="332"/>
      <c r="LKV146" s="332"/>
      <c r="LKW146" s="332"/>
      <c r="LKX146" s="332"/>
      <c r="LKY146" s="332"/>
      <c r="LKZ146" s="332"/>
      <c r="LLA146" s="332"/>
      <c r="LLB146" s="332"/>
      <c r="LLC146" s="332"/>
      <c r="LLD146" s="332"/>
      <c r="LLE146" s="332"/>
      <c r="LLF146" s="332"/>
      <c r="LLG146" s="332"/>
      <c r="LLH146" s="332"/>
      <c r="LLI146" s="332"/>
      <c r="LLJ146" s="332"/>
      <c r="LLK146" s="332"/>
      <c r="LLL146" s="332"/>
      <c r="LLM146" s="332"/>
      <c r="LLN146" s="332"/>
      <c r="LLO146" s="332"/>
      <c r="LLP146" s="332"/>
      <c r="LLQ146" s="332"/>
      <c r="LLR146" s="332"/>
      <c r="LLS146" s="332"/>
      <c r="LLT146" s="332"/>
      <c r="LLU146" s="332"/>
      <c r="LLV146" s="332"/>
      <c r="LLW146" s="332"/>
      <c r="LLX146" s="332"/>
      <c r="LLY146" s="332"/>
      <c r="LLZ146" s="332"/>
      <c r="LMA146" s="332"/>
      <c r="LMB146" s="332"/>
      <c r="LMC146" s="332"/>
      <c r="LMD146" s="332"/>
      <c r="LME146" s="332"/>
      <c r="LMF146" s="332"/>
      <c r="LMG146" s="332"/>
      <c r="LMH146" s="332"/>
      <c r="LMI146" s="332"/>
      <c r="LMJ146" s="332"/>
      <c r="LMK146" s="332"/>
      <c r="LML146" s="332"/>
      <c r="LMM146" s="332"/>
      <c r="LMN146" s="332"/>
      <c r="LMO146" s="332"/>
      <c r="LMP146" s="332"/>
      <c r="LMQ146" s="332"/>
      <c r="LMR146" s="332"/>
      <c r="LMS146" s="332"/>
      <c r="LMT146" s="332"/>
      <c r="LMU146" s="332"/>
      <c r="LMV146" s="332"/>
      <c r="LMW146" s="332"/>
      <c r="LMX146" s="332"/>
      <c r="LMY146" s="332"/>
      <c r="LMZ146" s="332"/>
      <c r="LNA146" s="332"/>
      <c r="LNB146" s="332"/>
      <c r="LNC146" s="332"/>
      <c r="LND146" s="332"/>
      <c r="LNE146" s="332"/>
      <c r="LNF146" s="332"/>
      <c r="LNG146" s="332"/>
      <c r="LNH146" s="332"/>
      <c r="LNI146" s="332"/>
      <c r="LNJ146" s="332"/>
      <c r="LNK146" s="332"/>
      <c r="LNL146" s="332"/>
      <c r="LNM146" s="332"/>
      <c r="LNN146" s="332"/>
      <c r="LNO146" s="332"/>
      <c r="LNP146" s="332"/>
      <c r="LNQ146" s="332"/>
      <c r="LNR146" s="332"/>
      <c r="LNS146" s="332"/>
      <c r="LNT146" s="332"/>
      <c r="LNU146" s="332"/>
      <c r="LNV146" s="332"/>
      <c r="LNW146" s="332"/>
      <c r="LNX146" s="332"/>
      <c r="LNY146" s="332"/>
      <c r="LNZ146" s="332"/>
      <c r="LOA146" s="332"/>
      <c r="LOB146" s="332"/>
      <c r="LOC146" s="332"/>
      <c r="LOD146" s="332"/>
      <c r="LOE146" s="332"/>
      <c r="LOF146" s="332"/>
      <c r="LOG146" s="332"/>
      <c r="LOH146" s="332"/>
      <c r="LOI146" s="332"/>
      <c r="LOJ146" s="332"/>
      <c r="LOK146" s="332"/>
      <c r="LOL146" s="332"/>
      <c r="LOM146" s="332"/>
      <c r="LON146" s="332"/>
      <c r="LOO146" s="332"/>
      <c r="LOP146" s="332"/>
      <c r="LOQ146" s="332"/>
      <c r="LOR146" s="332"/>
      <c r="LOS146" s="332"/>
      <c r="LOT146" s="332"/>
      <c r="LOU146" s="332"/>
      <c r="LOV146" s="332"/>
      <c r="LOW146" s="332"/>
      <c r="LOX146" s="332"/>
      <c r="LOY146" s="332"/>
      <c r="LOZ146" s="332"/>
      <c r="LPA146" s="332"/>
      <c r="LPB146" s="332"/>
      <c r="LPC146" s="332"/>
      <c r="LPD146" s="332"/>
      <c r="LPE146" s="332"/>
      <c r="LPF146" s="332"/>
      <c r="LPG146" s="332"/>
      <c r="LPH146" s="332"/>
      <c r="LPI146" s="332"/>
      <c r="LPJ146" s="332"/>
      <c r="LPK146" s="332"/>
      <c r="LPL146" s="332"/>
      <c r="LPM146" s="332"/>
      <c r="LPN146" s="332"/>
      <c r="LPO146" s="332"/>
      <c r="LPP146" s="332"/>
      <c r="LPQ146" s="332"/>
      <c r="LPR146" s="332"/>
      <c r="LPS146" s="332"/>
      <c r="LPT146" s="332"/>
      <c r="LPU146" s="332"/>
      <c r="LPV146" s="332"/>
      <c r="LPW146" s="332"/>
      <c r="LPX146" s="332"/>
      <c r="LPY146" s="332"/>
      <c r="LPZ146" s="332"/>
      <c r="LQA146" s="332"/>
      <c r="LQB146" s="332"/>
      <c r="LQC146" s="332"/>
      <c r="LQD146" s="332"/>
      <c r="LQE146" s="332"/>
      <c r="LQF146" s="332"/>
      <c r="LQG146" s="332"/>
      <c r="LQH146" s="332"/>
      <c r="LQI146" s="332"/>
      <c r="LQJ146" s="332"/>
      <c r="LQK146" s="332"/>
      <c r="LQL146" s="332"/>
      <c r="LQM146" s="332"/>
      <c r="LQN146" s="332"/>
      <c r="LQO146" s="332"/>
      <c r="LQP146" s="332"/>
      <c r="LQQ146" s="332"/>
      <c r="LQR146" s="332"/>
      <c r="LQS146" s="332"/>
      <c r="LQT146" s="332"/>
      <c r="LQU146" s="332"/>
      <c r="LQV146" s="332"/>
      <c r="LQW146" s="332"/>
      <c r="LQX146" s="332"/>
      <c r="LQY146" s="332"/>
      <c r="LQZ146" s="332"/>
      <c r="LRA146" s="332"/>
      <c r="LRB146" s="332"/>
      <c r="LRC146" s="332"/>
      <c r="LRD146" s="332"/>
      <c r="LRE146" s="332"/>
      <c r="LRF146" s="332"/>
      <c r="LRG146" s="332"/>
      <c r="LRH146" s="332"/>
      <c r="LRI146" s="332"/>
      <c r="LRJ146" s="332"/>
      <c r="LRK146" s="332"/>
      <c r="LRL146" s="332"/>
      <c r="LRM146" s="332"/>
      <c r="LRN146" s="332"/>
      <c r="LRO146" s="332"/>
      <c r="LRP146" s="332"/>
      <c r="LRQ146" s="332"/>
      <c r="LRR146" s="332"/>
      <c r="LRS146" s="332"/>
      <c r="LRT146" s="332"/>
      <c r="LRU146" s="332"/>
      <c r="LRV146" s="332"/>
      <c r="LRW146" s="332"/>
      <c r="LRX146" s="332"/>
      <c r="LRY146" s="332"/>
      <c r="LRZ146" s="332"/>
      <c r="LSA146" s="332"/>
      <c r="LSB146" s="332"/>
      <c r="LSC146" s="332"/>
      <c r="LSD146" s="332"/>
      <c r="LSE146" s="332"/>
      <c r="LSF146" s="332"/>
      <c r="LSG146" s="332"/>
      <c r="LSH146" s="332"/>
      <c r="LSI146" s="332"/>
      <c r="LSJ146" s="332"/>
      <c r="LSK146" s="332"/>
      <c r="LSL146" s="332"/>
      <c r="LSM146" s="332"/>
      <c r="LSN146" s="332"/>
      <c r="LSO146" s="332"/>
      <c r="LSP146" s="332"/>
      <c r="LSQ146" s="332"/>
      <c r="LSR146" s="332"/>
      <c r="LSS146" s="332"/>
      <c r="LST146" s="332"/>
      <c r="LSU146" s="332"/>
      <c r="LSV146" s="332"/>
      <c r="LSW146" s="332"/>
      <c r="LSX146" s="332"/>
      <c r="LSY146" s="332"/>
      <c r="LSZ146" s="332"/>
      <c r="LTA146" s="332"/>
      <c r="LTB146" s="332"/>
      <c r="LTC146" s="332"/>
      <c r="LTD146" s="332"/>
      <c r="LTE146" s="332"/>
      <c r="LTF146" s="332"/>
      <c r="LTG146" s="332"/>
      <c r="LTH146" s="332"/>
      <c r="LTI146" s="332"/>
      <c r="LTJ146" s="332"/>
      <c r="LTK146" s="332"/>
      <c r="LTL146" s="332"/>
      <c r="LTM146" s="332"/>
      <c r="LTN146" s="332"/>
      <c r="LTO146" s="332"/>
      <c r="LTP146" s="332"/>
      <c r="LTQ146" s="332"/>
      <c r="LTR146" s="332"/>
      <c r="LTS146" s="332"/>
      <c r="LTT146" s="332"/>
      <c r="LTU146" s="332"/>
      <c r="LTV146" s="332"/>
      <c r="LTW146" s="332"/>
      <c r="LTX146" s="332"/>
      <c r="LTY146" s="332"/>
      <c r="LTZ146" s="332"/>
      <c r="LUA146" s="332"/>
      <c r="LUB146" s="332"/>
      <c r="LUC146" s="332"/>
      <c r="LUD146" s="332"/>
      <c r="LUE146" s="332"/>
      <c r="LUF146" s="332"/>
      <c r="LUG146" s="332"/>
      <c r="LUH146" s="332"/>
      <c r="LUI146" s="332"/>
      <c r="LUJ146" s="332"/>
      <c r="LUK146" s="332"/>
      <c r="LUL146" s="332"/>
      <c r="LUM146" s="332"/>
      <c r="LUN146" s="332"/>
      <c r="LUO146" s="332"/>
      <c r="LUP146" s="332"/>
      <c r="LUQ146" s="332"/>
      <c r="LUR146" s="332"/>
      <c r="LUS146" s="332"/>
      <c r="LUT146" s="332"/>
      <c r="LUU146" s="332"/>
      <c r="LUV146" s="332"/>
      <c r="LUW146" s="332"/>
      <c r="LUX146" s="332"/>
      <c r="LUY146" s="332"/>
      <c r="LUZ146" s="332"/>
      <c r="LVA146" s="332"/>
      <c r="LVB146" s="332"/>
      <c r="LVC146" s="332"/>
      <c r="LVD146" s="332"/>
      <c r="LVE146" s="332"/>
      <c r="LVF146" s="332"/>
      <c r="LVG146" s="332"/>
      <c r="LVH146" s="332"/>
      <c r="LVI146" s="332"/>
      <c r="LVJ146" s="332"/>
      <c r="LVK146" s="332"/>
      <c r="LVL146" s="332"/>
      <c r="LVM146" s="332"/>
      <c r="LVN146" s="332"/>
      <c r="LVO146" s="332"/>
      <c r="LVP146" s="332"/>
      <c r="LVQ146" s="332"/>
      <c r="LVR146" s="332"/>
      <c r="LVS146" s="332"/>
      <c r="LVT146" s="332"/>
      <c r="LVU146" s="332"/>
      <c r="LVV146" s="332"/>
      <c r="LVW146" s="332"/>
      <c r="LVX146" s="332"/>
      <c r="LVY146" s="332"/>
      <c r="LVZ146" s="332"/>
      <c r="LWA146" s="332"/>
      <c r="LWB146" s="332"/>
      <c r="LWC146" s="332"/>
      <c r="LWD146" s="332"/>
      <c r="LWE146" s="332"/>
      <c r="LWF146" s="332"/>
      <c r="LWG146" s="332"/>
      <c r="LWH146" s="332"/>
      <c r="LWI146" s="332"/>
      <c r="LWJ146" s="332"/>
      <c r="LWK146" s="332"/>
      <c r="LWL146" s="332"/>
      <c r="LWM146" s="332"/>
      <c r="LWN146" s="332"/>
      <c r="LWO146" s="332"/>
      <c r="LWP146" s="332"/>
      <c r="LWQ146" s="332"/>
      <c r="LWR146" s="332"/>
      <c r="LWS146" s="332"/>
      <c r="LWT146" s="332"/>
      <c r="LWU146" s="332"/>
      <c r="LWV146" s="332"/>
      <c r="LWW146" s="332"/>
      <c r="LWX146" s="332"/>
      <c r="LWY146" s="332"/>
      <c r="LWZ146" s="332"/>
      <c r="LXA146" s="332"/>
      <c r="LXB146" s="332"/>
      <c r="LXC146" s="332"/>
      <c r="LXD146" s="332"/>
      <c r="LXE146" s="332"/>
      <c r="LXF146" s="332"/>
      <c r="LXG146" s="332"/>
      <c r="LXH146" s="332"/>
      <c r="LXI146" s="332"/>
      <c r="LXJ146" s="332"/>
      <c r="LXK146" s="332"/>
      <c r="LXL146" s="332"/>
      <c r="LXM146" s="332"/>
      <c r="LXN146" s="332"/>
      <c r="LXO146" s="332"/>
      <c r="LXP146" s="332"/>
      <c r="LXQ146" s="332"/>
      <c r="LXR146" s="332"/>
      <c r="LXS146" s="332"/>
      <c r="LXT146" s="332"/>
      <c r="LXU146" s="332"/>
      <c r="LXV146" s="332"/>
      <c r="LXW146" s="332"/>
      <c r="LXX146" s="332"/>
      <c r="LXY146" s="332"/>
      <c r="LXZ146" s="332"/>
      <c r="LYA146" s="332"/>
      <c r="LYB146" s="332"/>
      <c r="LYC146" s="332"/>
      <c r="LYD146" s="332"/>
      <c r="LYE146" s="332"/>
      <c r="LYF146" s="332"/>
      <c r="LYG146" s="332"/>
      <c r="LYH146" s="332"/>
      <c r="LYI146" s="332"/>
      <c r="LYJ146" s="332"/>
      <c r="LYK146" s="332"/>
      <c r="LYL146" s="332"/>
      <c r="LYM146" s="332"/>
      <c r="LYN146" s="332"/>
      <c r="LYO146" s="332"/>
      <c r="LYP146" s="332"/>
      <c r="LYQ146" s="332"/>
      <c r="LYR146" s="332"/>
      <c r="LYS146" s="332"/>
      <c r="LYT146" s="332"/>
      <c r="LYU146" s="332"/>
      <c r="LYV146" s="332"/>
      <c r="LYW146" s="332"/>
      <c r="LYX146" s="332"/>
      <c r="LYY146" s="332"/>
      <c r="LYZ146" s="332"/>
      <c r="LZA146" s="332"/>
      <c r="LZB146" s="332"/>
      <c r="LZC146" s="332"/>
      <c r="LZD146" s="332"/>
      <c r="LZE146" s="332"/>
      <c r="LZF146" s="332"/>
      <c r="LZG146" s="332"/>
      <c r="LZH146" s="332"/>
      <c r="LZI146" s="332"/>
      <c r="LZJ146" s="332"/>
      <c r="LZK146" s="332"/>
      <c r="LZL146" s="332"/>
      <c r="LZM146" s="332"/>
      <c r="LZN146" s="332"/>
      <c r="LZO146" s="332"/>
      <c r="LZP146" s="332"/>
      <c r="LZQ146" s="332"/>
      <c r="LZR146" s="332"/>
      <c r="LZS146" s="332"/>
      <c r="LZT146" s="332"/>
      <c r="LZU146" s="332"/>
      <c r="LZV146" s="332"/>
      <c r="LZW146" s="332"/>
      <c r="LZX146" s="332"/>
      <c r="LZY146" s="332"/>
      <c r="LZZ146" s="332"/>
      <c r="MAA146" s="332"/>
      <c r="MAB146" s="332"/>
      <c r="MAC146" s="332"/>
      <c r="MAD146" s="332"/>
      <c r="MAE146" s="332"/>
      <c r="MAF146" s="332"/>
      <c r="MAG146" s="332"/>
      <c r="MAH146" s="332"/>
      <c r="MAI146" s="332"/>
      <c r="MAJ146" s="332"/>
      <c r="MAK146" s="332"/>
      <c r="MAL146" s="332"/>
      <c r="MAM146" s="332"/>
      <c r="MAN146" s="332"/>
      <c r="MAO146" s="332"/>
      <c r="MAP146" s="332"/>
      <c r="MAQ146" s="332"/>
      <c r="MAR146" s="332"/>
      <c r="MAS146" s="332"/>
      <c r="MAT146" s="332"/>
      <c r="MAU146" s="332"/>
      <c r="MAV146" s="332"/>
      <c r="MAW146" s="332"/>
      <c r="MAX146" s="332"/>
      <c r="MAY146" s="332"/>
      <c r="MAZ146" s="332"/>
      <c r="MBA146" s="332"/>
      <c r="MBB146" s="332"/>
      <c r="MBC146" s="332"/>
      <c r="MBD146" s="332"/>
      <c r="MBE146" s="332"/>
      <c r="MBF146" s="332"/>
      <c r="MBG146" s="332"/>
      <c r="MBH146" s="332"/>
      <c r="MBI146" s="332"/>
      <c r="MBJ146" s="332"/>
      <c r="MBK146" s="332"/>
      <c r="MBL146" s="332"/>
      <c r="MBM146" s="332"/>
      <c r="MBN146" s="332"/>
      <c r="MBO146" s="332"/>
      <c r="MBP146" s="332"/>
      <c r="MBQ146" s="332"/>
      <c r="MBR146" s="332"/>
      <c r="MBS146" s="332"/>
      <c r="MBT146" s="332"/>
      <c r="MBU146" s="332"/>
      <c r="MBV146" s="332"/>
      <c r="MBW146" s="332"/>
      <c r="MBX146" s="332"/>
      <c r="MBY146" s="332"/>
      <c r="MBZ146" s="332"/>
      <c r="MCA146" s="332"/>
      <c r="MCB146" s="332"/>
      <c r="MCC146" s="332"/>
      <c r="MCD146" s="332"/>
      <c r="MCE146" s="332"/>
      <c r="MCF146" s="332"/>
      <c r="MCG146" s="332"/>
      <c r="MCH146" s="332"/>
      <c r="MCI146" s="332"/>
      <c r="MCJ146" s="332"/>
      <c r="MCK146" s="332"/>
      <c r="MCL146" s="332"/>
      <c r="MCM146" s="332"/>
      <c r="MCN146" s="332"/>
      <c r="MCO146" s="332"/>
      <c r="MCP146" s="332"/>
      <c r="MCQ146" s="332"/>
      <c r="MCR146" s="332"/>
      <c r="MCS146" s="332"/>
      <c r="MCT146" s="332"/>
      <c r="MCU146" s="332"/>
      <c r="MCV146" s="332"/>
      <c r="MCW146" s="332"/>
      <c r="MCX146" s="332"/>
      <c r="MCY146" s="332"/>
      <c r="MCZ146" s="332"/>
      <c r="MDA146" s="332"/>
      <c r="MDB146" s="332"/>
      <c r="MDC146" s="332"/>
      <c r="MDD146" s="332"/>
      <c r="MDE146" s="332"/>
      <c r="MDF146" s="332"/>
      <c r="MDG146" s="332"/>
      <c r="MDH146" s="332"/>
      <c r="MDI146" s="332"/>
      <c r="MDJ146" s="332"/>
      <c r="MDK146" s="332"/>
      <c r="MDL146" s="332"/>
      <c r="MDM146" s="332"/>
      <c r="MDN146" s="332"/>
      <c r="MDO146" s="332"/>
      <c r="MDP146" s="332"/>
      <c r="MDQ146" s="332"/>
      <c r="MDR146" s="332"/>
      <c r="MDS146" s="332"/>
      <c r="MDT146" s="332"/>
      <c r="MDU146" s="332"/>
      <c r="MDV146" s="332"/>
      <c r="MDW146" s="332"/>
      <c r="MDX146" s="332"/>
      <c r="MDY146" s="332"/>
      <c r="MDZ146" s="332"/>
      <c r="MEA146" s="332"/>
      <c r="MEB146" s="332"/>
      <c r="MEC146" s="332"/>
      <c r="MED146" s="332"/>
      <c r="MEE146" s="332"/>
      <c r="MEF146" s="332"/>
      <c r="MEG146" s="332"/>
      <c r="MEH146" s="332"/>
      <c r="MEI146" s="332"/>
      <c r="MEJ146" s="332"/>
      <c r="MEK146" s="332"/>
      <c r="MEL146" s="332"/>
      <c r="MEM146" s="332"/>
      <c r="MEN146" s="332"/>
      <c r="MEO146" s="332"/>
      <c r="MEP146" s="332"/>
      <c r="MEQ146" s="332"/>
      <c r="MER146" s="332"/>
      <c r="MES146" s="332"/>
      <c r="MET146" s="332"/>
      <c r="MEU146" s="332"/>
      <c r="MEV146" s="332"/>
      <c r="MEW146" s="332"/>
      <c r="MEX146" s="332"/>
      <c r="MEY146" s="332"/>
      <c r="MEZ146" s="332"/>
      <c r="MFA146" s="332"/>
      <c r="MFB146" s="332"/>
      <c r="MFC146" s="332"/>
      <c r="MFD146" s="332"/>
      <c r="MFE146" s="332"/>
      <c r="MFF146" s="332"/>
      <c r="MFG146" s="332"/>
      <c r="MFH146" s="332"/>
      <c r="MFI146" s="332"/>
      <c r="MFJ146" s="332"/>
      <c r="MFK146" s="332"/>
      <c r="MFL146" s="332"/>
      <c r="MFM146" s="332"/>
      <c r="MFN146" s="332"/>
      <c r="MFO146" s="332"/>
      <c r="MFP146" s="332"/>
      <c r="MFQ146" s="332"/>
      <c r="MFR146" s="332"/>
      <c r="MFS146" s="332"/>
      <c r="MFT146" s="332"/>
      <c r="MFU146" s="332"/>
      <c r="MFV146" s="332"/>
      <c r="MFW146" s="332"/>
      <c r="MFX146" s="332"/>
      <c r="MFY146" s="332"/>
      <c r="MFZ146" s="332"/>
      <c r="MGA146" s="332"/>
      <c r="MGB146" s="332"/>
      <c r="MGC146" s="332"/>
      <c r="MGD146" s="332"/>
      <c r="MGE146" s="332"/>
      <c r="MGF146" s="332"/>
      <c r="MGG146" s="332"/>
      <c r="MGH146" s="332"/>
      <c r="MGI146" s="332"/>
      <c r="MGJ146" s="332"/>
      <c r="MGK146" s="332"/>
      <c r="MGL146" s="332"/>
      <c r="MGM146" s="332"/>
      <c r="MGN146" s="332"/>
      <c r="MGO146" s="332"/>
      <c r="MGP146" s="332"/>
      <c r="MGQ146" s="332"/>
      <c r="MGR146" s="332"/>
      <c r="MGS146" s="332"/>
      <c r="MGT146" s="332"/>
      <c r="MGU146" s="332"/>
      <c r="MGV146" s="332"/>
      <c r="MGW146" s="332"/>
      <c r="MGX146" s="332"/>
      <c r="MGY146" s="332"/>
      <c r="MGZ146" s="332"/>
      <c r="MHA146" s="332"/>
      <c r="MHB146" s="332"/>
      <c r="MHC146" s="332"/>
      <c r="MHD146" s="332"/>
      <c r="MHE146" s="332"/>
      <c r="MHF146" s="332"/>
      <c r="MHG146" s="332"/>
      <c r="MHH146" s="332"/>
      <c r="MHI146" s="332"/>
      <c r="MHJ146" s="332"/>
      <c r="MHK146" s="332"/>
      <c r="MHL146" s="332"/>
      <c r="MHM146" s="332"/>
      <c r="MHN146" s="332"/>
      <c r="MHO146" s="332"/>
      <c r="MHP146" s="332"/>
      <c r="MHQ146" s="332"/>
      <c r="MHR146" s="332"/>
      <c r="MHS146" s="332"/>
      <c r="MHT146" s="332"/>
      <c r="MHU146" s="332"/>
      <c r="MHV146" s="332"/>
      <c r="MHW146" s="332"/>
      <c r="MHX146" s="332"/>
      <c r="MHY146" s="332"/>
      <c r="MHZ146" s="332"/>
      <c r="MIA146" s="332"/>
      <c r="MIB146" s="332"/>
      <c r="MIC146" s="332"/>
      <c r="MID146" s="332"/>
      <c r="MIE146" s="332"/>
      <c r="MIF146" s="332"/>
      <c r="MIG146" s="332"/>
      <c r="MIH146" s="332"/>
      <c r="MII146" s="332"/>
      <c r="MIJ146" s="332"/>
      <c r="MIK146" s="332"/>
      <c r="MIL146" s="332"/>
      <c r="MIM146" s="332"/>
      <c r="MIN146" s="332"/>
      <c r="MIO146" s="332"/>
      <c r="MIP146" s="332"/>
      <c r="MIQ146" s="332"/>
      <c r="MIR146" s="332"/>
      <c r="MIS146" s="332"/>
      <c r="MIT146" s="332"/>
      <c r="MIU146" s="332"/>
      <c r="MIV146" s="332"/>
      <c r="MIW146" s="332"/>
      <c r="MIX146" s="332"/>
      <c r="MIY146" s="332"/>
      <c r="MIZ146" s="332"/>
      <c r="MJA146" s="332"/>
      <c r="MJB146" s="332"/>
      <c r="MJC146" s="332"/>
      <c r="MJD146" s="332"/>
      <c r="MJE146" s="332"/>
      <c r="MJF146" s="332"/>
      <c r="MJG146" s="332"/>
      <c r="MJH146" s="332"/>
      <c r="MJI146" s="332"/>
      <c r="MJJ146" s="332"/>
      <c r="MJK146" s="332"/>
      <c r="MJL146" s="332"/>
      <c r="MJM146" s="332"/>
      <c r="MJN146" s="332"/>
      <c r="MJO146" s="332"/>
      <c r="MJP146" s="332"/>
      <c r="MJQ146" s="332"/>
      <c r="MJR146" s="332"/>
      <c r="MJS146" s="332"/>
      <c r="MJT146" s="332"/>
      <c r="MJU146" s="332"/>
      <c r="MJV146" s="332"/>
      <c r="MJW146" s="332"/>
      <c r="MJX146" s="332"/>
      <c r="MJY146" s="332"/>
      <c r="MJZ146" s="332"/>
      <c r="MKA146" s="332"/>
      <c r="MKB146" s="332"/>
      <c r="MKC146" s="332"/>
      <c r="MKD146" s="332"/>
      <c r="MKE146" s="332"/>
      <c r="MKF146" s="332"/>
      <c r="MKG146" s="332"/>
      <c r="MKH146" s="332"/>
      <c r="MKI146" s="332"/>
      <c r="MKJ146" s="332"/>
      <c r="MKK146" s="332"/>
      <c r="MKL146" s="332"/>
      <c r="MKM146" s="332"/>
      <c r="MKN146" s="332"/>
      <c r="MKO146" s="332"/>
      <c r="MKP146" s="332"/>
      <c r="MKQ146" s="332"/>
      <c r="MKR146" s="332"/>
      <c r="MKS146" s="332"/>
      <c r="MKT146" s="332"/>
      <c r="MKU146" s="332"/>
      <c r="MKV146" s="332"/>
      <c r="MKW146" s="332"/>
      <c r="MKX146" s="332"/>
      <c r="MKY146" s="332"/>
      <c r="MKZ146" s="332"/>
      <c r="MLA146" s="332"/>
      <c r="MLB146" s="332"/>
      <c r="MLC146" s="332"/>
      <c r="MLD146" s="332"/>
      <c r="MLE146" s="332"/>
      <c r="MLF146" s="332"/>
      <c r="MLG146" s="332"/>
      <c r="MLH146" s="332"/>
      <c r="MLI146" s="332"/>
      <c r="MLJ146" s="332"/>
      <c r="MLK146" s="332"/>
      <c r="MLL146" s="332"/>
      <c r="MLM146" s="332"/>
      <c r="MLN146" s="332"/>
      <c r="MLO146" s="332"/>
      <c r="MLP146" s="332"/>
      <c r="MLQ146" s="332"/>
      <c r="MLR146" s="332"/>
      <c r="MLS146" s="332"/>
      <c r="MLT146" s="332"/>
      <c r="MLU146" s="332"/>
      <c r="MLV146" s="332"/>
      <c r="MLW146" s="332"/>
      <c r="MLX146" s="332"/>
      <c r="MLY146" s="332"/>
      <c r="MLZ146" s="332"/>
      <c r="MMA146" s="332"/>
      <c r="MMB146" s="332"/>
      <c r="MMC146" s="332"/>
      <c r="MMD146" s="332"/>
      <c r="MME146" s="332"/>
      <c r="MMF146" s="332"/>
      <c r="MMG146" s="332"/>
      <c r="MMH146" s="332"/>
      <c r="MMI146" s="332"/>
      <c r="MMJ146" s="332"/>
      <c r="MMK146" s="332"/>
      <c r="MML146" s="332"/>
      <c r="MMM146" s="332"/>
      <c r="MMN146" s="332"/>
      <c r="MMO146" s="332"/>
      <c r="MMP146" s="332"/>
      <c r="MMQ146" s="332"/>
      <c r="MMR146" s="332"/>
      <c r="MMS146" s="332"/>
      <c r="MMT146" s="332"/>
      <c r="MMU146" s="332"/>
      <c r="MMV146" s="332"/>
      <c r="MMW146" s="332"/>
      <c r="MMX146" s="332"/>
      <c r="MMY146" s="332"/>
      <c r="MMZ146" s="332"/>
      <c r="MNA146" s="332"/>
      <c r="MNB146" s="332"/>
      <c r="MNC146" s="332"/>
      <c r="MND146" s="332"/>
      <c r="MNE146" s="332"/>
      <c r="MNF146" s="332"/>
      <c r="MNG146" s="332"/>
      <c r="MNH146" s="332"/>
      <c r="MNI146" s="332"/>
      <c r="MNJ146" s="332"/>
      <c r="MNK146" s="332"/>
      <c r="MNL146" s="332"/>
      <c r="MNM146" s="332"/>
      <c r="MNN146" s="332"/>
      <c r="MNO146" s="332"/>
      <c r="MNP146" s="332"/>
      <c r="MNQ146" s="332"/>
      <c r="MNR146" s="332"/>
      <c r="MNS146" s="332"/>
      <c r="MNT146" s="332"/>
      <c r="MNU146" s="332"/>
      <c r="MNV146" s="332"/>
      <c r="MNW146" s="332"/>
      <c r="MNX146" s="332"/>
      <c r="MNY146" s="332"/>
      <c r="MNZ146" s="332"/>
      <c r="MOA146" s="332"/>
      <c r="MOB146" s="332"/>
      <c r="MOC146" s="332"/>
      <c r="MOD146" s="332"/>
      <c r="MOE146" s="332"/>
      <c r="MOF146" s="332"/>
      <c r="MOG146" s="332"/>
      <c r="MOH146" s="332"/>
      <c r="MOI146" s="332"/>
      <c r="MOJ146" s="332"/>
      <c r="MOK146" s="332"/>
      <c r="MOL146" s="332"/>
      <c r="MOM146" s="332"/>
      <c r="MON146" s="332"/>
      <c r="MOO146" s="332"/>
      <c r="MOP146" s="332"/>
      <c r="MOQ146" s="332"/>
      <c r="MOR146" s="332"/>
      <c r="MOS146" s="332"/>
      <c r="MOT146" s="332"/>
      <c r="MOU146" s="332"/>
      <c r="MOV146" s="332"/>
      <c r="MOW146" s="332"/>
      <c r="MOX146" s="332"/>
      <c r="MOY146" s="332"/>
      <c r="MOZ146" s="332"/>
      <c r="MPA146" s="332"/>
      <c r="MPB146" s="332"/>
      <c r="MPC146" s="332"/>
      <c r="MPD146" s="332"/>
      <c r="MPE146" s="332"/>
      <c r="MPF146" s="332"/>
      <c r="MPG146" s="332"/>
      <c r="MPH146" s="332"/>
      <c r="MPI146" s="332"/>
      <c r="MPJ146" s="332"/>
      <c r="MPK146" s="332"/>
      <c r="MPL146" s="332"/>
      <c r="MPM146" s="332"/>
      <c r="MPN146" s="332"/>
      <c r="MPO146" s="332"/>
      <c r="MPP146" s="332"/>
      <c r="MPQ146" s="332"/>
      <c r="MPR146" s="332"/>
      <c r="MPS146" s="332"/>
      <c r="MPT146" s="332"/>
      <c r="MPU146" s="332"/>
      <c r="MPV146" s="332"/>
      <c r="MPW146" s="332"/>
      <c r="MPX146" s="332"/>
      <c r="MPY146" s="332"/>
      <c r="MPZ146" s="332"/>
      <c r="MQA146" s="332"/>
      <c r="MQB146" s="332"/>
      <c r="MQC146" s="332"/>
      <c r="MQD146" s="332"/>
      <c r="MQE146" s="332"/>
      <c r="MQF146" s="332"/>
      <c r="MQG146" s="332"/>
      <c r="MQH146" s="332"/>
      <c r="MQI146" s="332"/>
      <c r="MQJ146" s="332"/>
      <c r="MQK146" s="332"/>
      <c r="MQL146" s="332"/>
      <c r="MQM146" s="332"/>
      <c r="MQN146" s="332"/>
      <c r="MQO146" s="332"/>
      <c r="MQP146" s="332"/>
      <c r="MQQ146" s="332"/>
      <c r="MQR146" s="332"/>
      <c r="MQS146" s="332"/>
      <c r="MQT146" s="332"/>
      <c r="MQU146" s="332"/>
      <c r="MQV146" s="332"/>
      <c r="MQW146" s="332"/>
      <c r="MQX146" s="332"/>
      <c r="MQY146" s="332"/>
      <c r="MQZ146" s="332"/>
      <c r="MRA146" s="332"/>
      <c r="MRB146" s="332"/>
      <c r="MRC146" s="332"/>
      <c r="MRD146" s="332"/>
      <c r="MRE146" s="332"/>
      <c r="MRF146" s="332"/>
      <c r="MRG146" s="332"/>
      <c r="MRH146" s="332"/>
      <c r="MRI146" s="332"/>
      <c r="MRJ146" s="332"/>
      <c r="MRK146" s="332"/>
      <c r="MRL146" s="332"/>
      <c r="MRM146" s="332"/>
      <c r="MRN146" s="332"/>
      <c r="MRO146" s="332"/>
      <c r="MRP146" s="332"/>
      <c r="MRQ146" s="332"/>
      <c r="MRR146" s="332"/>
      <c r="MRS146" s="332"/>
      <c r="MRT146" s="332"/>
      <c r="MRU146" s="332"/>
      <c r="MRV146" s="332"/>
      <c r="MRW146" s="332"/>
      <c r="MRX146" s="332"/>
      <c r="MRY146" s="332"/>
      <c r="MRZ146" s="332"/>
      <c r="MSA146" s="332"/>
      <c r="MSB146" s="332"/>
      <c r="MSC146" s="332"/>
      <c r="MSD146" s="332"/>
      <c r="MSE146" s="332"/>
      <c r="MSF146" s="332"/>
      <c r="MSG146" s="332"/>
      <c r="MSH146" s="332"/>
      <c r="MSI146" s="332"/>
      <c r="MSJ146" s="332"/>
      <c r="MSK146" s="332"/>
      <c r="MSL146" s="332"/>
      <c r="MSM146" s="332"/>
      <c r="MSN146" s="332"/>
      <c r="MSO146" s="332"/>
      <c r="MSP146" s="332"/>
      <c r="MSQ146" s="332"/>
      <c r="MSR146" s="332"/>
      <c r="MSS146" s="332"/>
      <c r="MST146" s="332"/>
      <c r="MSU146" s="332"/>
      <c r="MSV146" s="332"/>
      <c r="MSW146" s="332"/>
      <c r="MSX146" s="332"/>
      <c r="MSY146" s="332"/>
      <c r="MSZ146" s="332"/>
      <c r="MTA146" s="332"/>
      <c r="MTB146" s="332"/>
      <c r="MTC146" s="332"/>
      <c r="MTD146" s="332"/>
      <c r="MTE146" s="332"/>
      <c r="MTF146" s="332"/>
      <c r="MTG146" s="332"/>
      <c r="MTH146" s="332"/>
      <c r="MTI146" s="332"/>
      <c r="MTJ146" s="332"/>
      <c r="MTK146" s="332"/>
      <c r="MTL146" s="332"/>
      <c r="MTM146" s="332"/>
      <c r="MTN146" s="332"/>
      <c r="MTO146" s="332"/>
      <c r="MTP146" s="332"/>
      <c r="MTQ146" s="332"/>
      <c r="MTR146" s="332"/>
      <c r="MTS146" s="332"/>
      <c r="MTT146" s="332"/>
      <c r="MTU146" s="332"/>
      <c r="MTV146" s="332"/>
      <c r="MTW146" s="332"/>
      <c r="MTX146" s="332"/>
      <c r="MTY146" s="332"/>
      <c r="MTZ146" s="332"/>
      <c r="MUA146" s="332"/>
      <c r="MUB146" s="332"/>
      <c r="MUC146" s="332"/>
      <c r="MUD146" s="332"/>
      <c r="MUE146" s="332"/>
      <c r="MUF146" s="332"/>
      <c r="MUG146" s="332"/>
      <c r="MUH146" s="332"/>
      <c r="MUI146" s="332"/>
      <c r="MUJ146" s="332"/>
      <c r="MUK146" s="332"/>
      <c r="MUL146" s="332"/>
      <c r="MUM146" s="332"/>
      <c r="MUN146" s="332"/>
      <c r="MUO146" s="332"/>
      <c r="MUP146" s="332"/>
      <c r="MUQ146" s="332"/>
      <c r="MUR146" s="332"/>
      <c r="MUS146" s="332"/>
      <c r="MUT146" s="332"/>
      <c r="MUU146" s="332"/>
      <c r="MUV146" s="332"/>
      <c r="MUW146" s="332"/>
      <c r="MUX146" s="332"/>
      <c r="MUY146" s="332"/>
      <c r="MUZ146" s="332"/>
      <c r="MVA146" s="332"/>
      <c r="MVB146" s="332"/>
      <c r="MVC146" s="332"/>
      <c r="MVD146" s="332"/>
      <c r="MVE146" s="332"/>
      <c r="MVF146" s="332"/>
      <c r="MVG146" s="332"/>
      <c r="MVH146" s="332"/>
      <c r="MVI146" s="332"/>
      <c r="MVJ146" s="332"/>
      <c r="MVK146" s="332"/>
      <c r="MVL146" s="332"/>
      <c r="MVM146" s="332"/>
      <c r="MVN146" s="332"/>
      <c r="MVO146" s="332"/>
      <c r="MVP146" s="332"/>
      <c r="MVQ146" s="332"/>
      <c r="MVR146" s="332"/>
      <c r="MVS146" s="332"/>
      <c r="MVT146" s="332"/>
      <c r="MVU146" s="332"/>
      <c r="MVV146" s="332"/>
      <c r="MVW146" s="332"/>
      <c r="MVX146" s="332"/>
      <c r="MVY146" s="332"/>
      <c r="MVZ146" s="332"/>
      <c r="MWA146" s="332"/>
      <c r="MWB146" s="332"/>
      <c r="MWC146" s="332"/>
      <c r="MWD146" s="332"/>
      <c r="MWE146" s="332"/>
      <c r="MWF146" s="332"/>
      <c r="MWG146" s="332"/>
      <c r="MWH146" s="332"/>
      <c r="MWI146" s="332"/>
      <c r="MWJ146" s="332"/>
      <c r="MWK146" s="332"/>
      <c r="MWL146" s="332"/>
      <c r="MWM146" s="332"/>
      <c r="MWN146" s="332"/>
      <c r="MWO146" s="332"/>
      <c r="MWP146" s="332"/>
      <c r="MWQ146" s="332"/>
      <c r="MWR146" s="332"/>
      <c r="MWS146" s="332"/>
      <c r="MWT146" s="332"/>
      <c r="MWU146" s="332"/>
      <c r="MWV146" s="332"/>
      <c r="MWW146" s="332"/>
      <c r="MWX146" s="332"/>
      <c r="MWY146" s="332"/>
      <c r="MWZ146" s="332"/>
      <c r="MXA146" s="332"/>
      <c r="MXB146" s="332"/>
      <c r="MXC146" s="332"/>
      <c r="MXD146" s="332"/>
      <c r="MXE146" s="332"/>
      <c r="MXF146" s="332"/>
      <c r="MXG146" s="332"/>
      <c r="MXH146" s="332"/>
      <c r="MXI146" s="332"/>
      <c r="MXJ146" s="332"/>
      <c r="MXK146" s="332"/>
      <c r="MXL146" s="332"/>
      <c r="MXM146" s="332"/>
      <c r="MXN146" s="332"/>
      <c r="MXO146" s="332"/>
      <c r="MXP146" s="332"/>
      <c r="MXQ146" s="332"/>
      <c r="MXR146" s="332"/>
      <c r="MXS146" s="332"/>
      <c r="MXT146" s="332"/>
      <c r="MXU146" s="332"/>
      <c r="MXV146" s="332"/>
      <c r="MXW146" s="332"/>
      <c r="MXX146" s="332"/>
      <c r="MXY146" s="332"/>
      <c r="MXZ146" s="332"/>
      <c r="MYA146" s="332"/>
      <c r="MYB146" s="332"/>
      <c r="MYC146" s="332"/>
      <c r="MYD146" s="332"/>
      <c r="MYE146" s="332"/>
      <c r="MYF146" s="332"/>
      <c r="MYG146" s="332"/>
      <c r="MYH146" s="332"/>
      <c r="MYI146" s="332"/>
      <c r="MYJ146" s="332"/>
      <c r="MYK146" s="332"/>
      <c r="MYL146" s="332"/>
      <c r="MYM146" s="332"/>
      <c r="MYN146" s="332"/>
      <c r="MYO146" s="332"/>
      <c r="MYP146" s="332"/>
      <c r="MYQ146" s="332"/>
      <c r="MYR146" s="332"/>
      <c r="MYS146" s="332"/>
      <c r="MYT146" s="332"/>
      <c r="MYU146" s="332"/>
      <c r="MYV146" s="332"/>
      <c r="MYW146" s="332"/>
      <c r="MYX146" s="332"/>
      <c r="MYY146" s="332"/>
      <c r="MYZ146" s="332"/>
      <c r="MZA146" s="332"/>
      <c r="MZB146" s="332"/>
      <c r="MZC146" s="332"/>
      <c r="MZD146" s="332"/>
      <c r="MZE146" s="332"/>
      <c r="MZF146" s="332"/>
      <c r="MZG146" s="332"/>
      <c r="MZH146" s="332"/>
      <c r="MZI146" s="332"/>
      <c r="MZJ146" s="332"/>
      <c r="MZK146" s="332"/>
      <c r="MZL146" s="332"/>
      <c r="MZM146" s="332"/>
      <c r="MZN146" s="332"/>
      <c r="MZO146" s="332"/>
      <c r="MZP146" s="332"/>
      <c r="MZQ146" s="332"/>
      <c r="MZR146" s="332"/>
      <c r="MZS146" s="332"/>
      <c r="MZT146" s="332"/>
      <c r="MZU146" s="332"/>
      <c r="MZV146" s="332"/>
      <c r="MZW146" s="332"/>
      <c r="MZX146" s="332"/>
      <c r="MZY146" s="332"/>
      <c r="MZZ146" s="332"/>
      <c r="NAA146" s="332"/>
      <c r="NAB146" s="332"/>
      <c r="NAC146" s="332"/>
      <c r="NAD146" s="332"/>
      <c r="NAE146" s="332"/>
      <c r="NAF146" s="332"/>
      <c r="NAG146" s="332"/>
      <c r="NAH146" s="332"/>
      <c r="NAI146" s="332"/>
      <c r="NAJ146" s="332"/>
      <c r="NAK146" s="332"/>
      <c r="NAL146" s="332"/>
      <c r="NAM146" s="332"/>
      <c r="NAN146" s="332"/>
      <c r="NAO146" s="332"/>
      <c r="NAP146" s="332"/>
      <c r="NAQ146" s="332"/>
      <c r="NAR146" s="332"/>
      <c r="NAS146" s="332"/>
      <c r="NAT146" s="332"/>
      <c r="NAU146" s="332"/>
      <c r="NAV146" s="332"/>
      <c r="NAW146" s="332"/>
      <c r="NAX146" s="332"/>
      <c r="NAY146" s="332"/>
      <c r="NAZ146" s="332"/>
      <c r="NBA146" s="332"/>
      <c r="NBB146" s="332"/>
      <c r="NBC146" s="332"/>
      <c r="NBD146" s="332"/>
      <c r="NBE146" s="332"/>
      <c r="NBF146" s="332"/>
      <c r="NBG146" s="332"/>
      <c r="NBH146" s="332"/>
      <c r="NBI146" s="332"/>
      <c r="NBJ146" s="332"/>
      <c r="NBK146" s="332"/>
      <c r="NBL146" s="332"/>
      <c r="NBM146" s="332"/>
      <c r="NBN146" s="332"/>
      <c r="NBO146" s="332"/>
      <c r="NBP146" s="332"/>
      <c r="NBQ146" s="332"/>
      <c r="NBR146" s="332"/>
      <c r="NBS146" s="332"/>
      <c r="NBT146" s="332"/>
      <c r="NBU146" s="332"/>
      <c r="NBV146" s="332"/>
      <c r="NBW146" s="332"/>
      <c r="NBX146" s="332"/>
      <c r="NBY146" s="332"/>
      <c r="NBZ146" s="332"/>
      <c r="NCA146" s="332"/>
      <c r="NCB146" s="332"/>
      <c r="NCC146" s="332"/>
      <c r="NCD146" s="332"/>
      <c r="NCE146" s="332"/>
      <c r="NCF146" s="332"/>
      <c r="NCG146" s="332"/>
      <c r="NCH146" s="332"/>
      <c r="NCI146" s="332"/>
      <c r="NCJ146" s="332"/>
      <c r="NCK146" s="332"/>
      <c r="NCL146" s="332"/>
      <c r="NCM146" s="332"/>
      <c r="NCN146" s="332"/>
      <c r="NCO146" s="332"/>
      <c r="NCP146" s="332"/>
      <c r="NCQ146" s="332"/>
      <c r="NCR146" s="332"/>
      <c r="NCS146" s="332"/>
      <c r="NCT146" s="332"/>
      <c r="NCU146" s="332"/>
      <c r="NCV146" s="332"/>
      <c r="NCW146" s="332"/>
      <c r="NCX146" s="332"/>
      <c r="NCY146" s="332"/>
      <c r="NCZ146" s="332"/>
      <c r="NDA146" s="332"/>
      <c r="NDB146" s="332"/>
      <c r="NDC146" s="332"/>
      <c r="NDD146" s="332"/>
      <c r="NDE146" s="332"/>
      <c r="NDF146" s="332"/>
      <c r="NDG146" s="332"/>
      <c r="NDH146" s="332"/>
      <c r="NDI146" s="332"/>
      <c r="NDJ146" s="332"/>
      <c r="NDK146" s="332"/>
      <c r="NDL146" s="332"/>
      <c r="NDM146" s="332"/>
      <c r="NDN146" s="332"/>
      <c r="NDO146" s="332"/>
      <c r="NDP146" s="332"/>
      <c r="NDQ146" s="332"/>
      <c r="NDR146" s="332"/>
      <c r="NDS146" s="332"/>
      <c r="NDT146" s="332"/>
      <c r="NDU146" s="332"/>
      <c r="NDV146" s="332"/>
      <c r="NDW146" s="332"/>
      <c r="NDX146" s="332"/>
      <c r="NDY146" s="332"/>
      <c r="NDZ146" s="332"/>
      <c r="NEA146" s="332"/>
      <c r="NEB146" s="332"/>
      <c r="NEC146" s="332"/>
      <c r="NED146" s="332"/>
      <c r="NEE146" s="332"/>
      <c r="NEF146" s="332"/>
      <c r="NEG146" s="332"/>
      <c r="NEH146" s="332"/>
      <c r="NEI146" s="332"/>
      <c r="NEJ146" s="332"/>
      <c r="NEK146" s="332"/>
      <c r="NEL146" s="332"/>
      <c r="NEM146" s="332"/>
      <c r="NEN146" s="332"/>
      <c r="NEO146" s="332"/>
      <c r="NEP146" s="332"/>
      <c r="NEQ146" s="332"/>
      <c r="NER146" s="332"/>
      <c r="NES146" s="332"/>
      <c r="NET146" s="332"/>
      <c r="NEU146" s="332"/>
      <c r="NEV146" s="332"/>
      <c r="NEW146" s="332"/>
      <c r="NEX146" s="332"/>
      <c r="NEY146" s="332"/>
      <c r="NEZ146" s="332"/>
      <c r="NFA146" s="332"/>
      <c r="NFB146" s="332"/>
      <c r="NFC146" s="332"/>
      <c r="NFD146" s="332"/>
      <c r="NFE146" s="332"/>
      <c r="NFF146" s="332"/>
      <c r="NFG146" s="332"/>
      <c r="NFH146" s="332"/>
      <c r="NFI146" s="332"/>
      <c r="NFJ146" s="332"/>
      <c r="NFK146" s="332"/>
      <c r="NFL146" s="332"/>
      <c r="NFM146" s="332"/>
      <c r="NFN146" s="332"/>
      <c r="NFO146" s="332"/>
      <c r="NFP146" s="332"/>
      <c r="NFQ146" s="332"/>
      <c r="NFR146" s="332"/>
      <c r="NFS146" s="332"/>
      <c r="NFT146" s="332"/>
      <c r="NFU146" s="332"/>
      <c r="NFV146" s="332"/>
      <c r="NFW146" s="332"/>
      <c r="NFX146" s="332"/>
      <c r="NFY146" s="332"/>
      <c r="NFZ146" s="332"/>
      <c r="NGA146" s="332"/>
      <c r="NGB146" s="332"/>
      <c r="NGC146" s="332"/>
      <c r="NGD146" s="332"/>
      <c r="NGE146" s="332"/>
      <c r="NGF146" s="332"/>
      <c r="NGG146" s="332"/>
      <c r="NGH146" s="332"/>
      <c r="NGI146" s="332"/>
      <c r="NGJ146" s="332"/>
      <c r="NGK146" s="332"/>
      <c r="NGL146" s="332"/>
      <c r="NGM146" s="332"/>
      <c r="NGN146" s="332"/>
      <c r="NGO146" s="332"/>
      <c r="NGP146" s="332"/>
      <c r="NGQ146" s="332"/>
      <c r="NGR146" s="332"/>
      <c r="NGS146" s="332"/>
      <c r="NGT146" s="332"/>
      <c r="NGU146" s="332"/>
      <c r="NGV146" s="332"/>
      <c r="NGW146" s="332"/>
      <c r="NGX146" s="332"/>
      <c r="NGY146" s="332"/>
      <c r="NGZ146" s="332"/>
      <c r="NHA146" s="332"/>
      <c r="NHB146" s="332"/>
      <c r="NHC146" s="332"/>
      <c r="NHD146" s="332"/>
      <c r="NHE146" s="332"/>
      <c r="NHF146" s="332"/>
      <c r="NHG146" s="332"/>
      <c r="NHH146" s="332"/>
      <c r="NHI146" s="332"/>
      <c r="NHJ146" s="332"/>
      <c r="NHK146" s="332"/>
      <c r="NHL146" s="332"/>
      <c r="NHM146" s="332"/>
      <c r="NHN146" s="332"/>
      <c r="NHO146" s="332"/>
      <c r="NHP146" s="332"/>
      <c r="NHQ146" s="332"/>
      <c r="NHR146" s="332"/>
      <c r="NHS146" s="332"/>
      <c r="NHT146" s="332"/>
      <c r="NHU146" s="332"/>
      <c r="NHV146" s="332"/>
      <c r="NHW146" s="332"/>
      <c r="NHX146" s="332"/>
      <c r="NHY146" s="332"/>
      <c r="NHZ146" s="332"/>
      <c r="NIA146" s="332"/>
      <c r="NIB146" s="332"/>
      <c r="NIC146" s="332"/>
      <c r="NID146" s="332"/>
      <c r="NIE146" s="332"/>
      <c r="NIF146" s="332"/>
      <c r="NIG146" s="332"/>
      <c r="NIH146" s="332"/>
      <c r="NII146" s="332"/>
      <c r="NIJ146" s="332"/>
      <c r="NIK146" s="332"/>
      <c r="NIL146" s="332"/>
      <c r="NIM146" s="332"/>
      <c r="NIN146" s="332"/>
      <c r="NIO146" s="332"/>
      <c r="NIP146" s="332"/>
      <c r="NIQ146" s="332"/>
      <c r="NIR146" s="332"/>
      <c r="NIS146" s="332"/>
      <c r="NIT146" s="332"/>
      <c r="NIU146" s="332"/>
      <c r="NIV146" s="332"/>
      <c r="NIW146" s="332"/>
      <c r="NIX146" s="332"/>
      <c r="NIY146" s="332"/>
      <c r="NIZ146" s="332"/>
      <c r="NJA146" s="332"/>
      <c r="NJB146" s="332"/>
      <c r="NJC146" s="332"/>
      <c r="NJD146" s="332"/>
      <c r="NJE146" s="332"/>
      <c r="NJF146" s="332"/>
      <c r="NJG146" s="332"/>
      <c r="NJH146" s="332"/>
      <c r="NJI146" s="332"/>
      <c r="NJJ146" s="332"/>
      <c r="NJK146" s="332"/>
      <c r="NJL146" s="332"/>
      <c r="NJM146" s="332"/>
      <c r="NJN146" s="332"/>
      <c r="NJO146" s="332"/>
      <c r="NJP146" s="332"/>
      <c r="NJQ146" s="332"/>
      <c r="NJR146" s="332"/>
      <c r="NJS146" s="332"/>
      <c r="NJT146" s="332"/>
      <c r="NJU146" s="332"/>
      <c r="NJV146" s="332"/>
      <c r="NJW146" s="332"/>
      <c r="NJX146" s="332"/>
      <c r="NJY146" s="332"/>
      <c r="NJZ146" s="332"/>
      <c r="NKA146" s="332"/>
      <c r="NKB146" s="332"/>
      <c r="NKC146" s="332"/>
      <c r="NKD146" s="332"/>
      <c r="NKE146" s="332"/>
      <c r="NKF146" s="332"/>
      <c r="NKG146" s="332"/>
      <c r="NKH146" s="332"/>
      <c r="NKI146" s="332"/>
      <c r="NKJ146" s="332"/>
      <c r="NKK146" s="332"/>
      <c r="NKL146" s="332"/>
      <c r="NKM146" s="332"/>
      <c r="NKN146" s="332"/>
      <c r="NKO146" s="332"/>
      <c r="NKP146" s="332"/>
      <c r="NKQ146" s="332"/>
      <c r="NKR146" s="332"/>
      <c r="NKS146" s="332"/>
      <c r="NKT146" s="332"/>
      <c r="NKU146" s="332"/>
      <c r="NKV146" s="332"/>
      <c r="NKW146" s="332"/>
      <c r="NKX146" s="332"/>
      <c r="NKY146" s="332"/>
      <c r="NKZ146" s="332"/>
      <c r="NLA146" s="332"/>
      <c r="NLB146" s="332"/>
      <c r="NLC146" s="332"/>
      <c r="NLD146" s="332"/>
      <c r="NLE146" s="332"/>
      <c r="NLF146" s="332"/>
      <c r="NLG146" s="332"/>
      <c r="NLH146" s="332"/>
      <c r="NLI146" s="332"/>
      <c r="NLJ146" s="332"/>
      <c r="NLK146" s="332"/>
      <c r="NLL146" s="332"/>
      <c r="NLM146" s="332"/>
      <c r="NLN146" s="332"/>
      <c r="NLO146" s="332"/>
      <c r="NLP146" s="332"/>
      <c r="NLQ146" s="332"/>
      <c r="NLR146" s="332"/>
      <c r="NLS146" s="332"/>
      <c r="NLT146" s="332"/>
      <c r="NLU146" s="332"/>
      <c r="NLV146" s="332"/>
      <c r="NLW146" s="332"/>
      <c r="NLX146" s="332"/>
      <c r="NLY146" s="332"/>
      <c r="NLZ146" s="332"/>
      <c r="NMA146" s="332"/>
      <c r="NMB146" s="332"/>
      <c r="NMC146" s="332"/>
      <c r="NMD146" s="332"/>
      <c r="NME146" s="332"/>
      <c r="NMF146" s="332"/>
      <c r="NMG146" s="332"/>
      <c r="NMH146" s="332"/>
      <c r="NMI146" s="332"/>
      <c r="NMJ146" s="332"/>
      <c r="NMK146" s="332"/>
      <c r="NML146" s="332"/>
      <c r="NMM146" s="332"/>
      <c r="NMN146" s="332"/>
      <c r="NMO146" s="332"/>
      <c r="NMP146" s="332"/>
      <c r="NMQ146" s="332"/>
      <c r="NMR146" s="332"/>
      <c r="NMS146" s="332"/>
      <c r="NMT146" s="332"/>
      <c r="NMU146" s="332"/>
      <c r="NMV146" s="332"/>
      <c r="NMW146" s="332"/>
      <c r="NMX146" s="332"/>
      <c r="NMY146" s="332"/>
      <c r="NMZ146" s="332"/>
      <c r="NNA146" s="332"/>
      <c r="NNB146" s="332"/>
      <c r="NNC146" s="332"/>
      <c r="NND146" s="332"/>
      <c r="NNE146" s="332"/>
      <c r="NNF146" s="332"/>
      <c r="NNG146" s="332"/>
      <c r="NNH146" s="332"/>
      <c r="NNI146" s="332"/>
      <c r="NNJ146" s="332"/>
      <c r="NNK146" s="332"/>
      <c r="NNL146" s="332"/>
      <c r="NNM146" s="332"/>
      <c r="NNN146" s="332"/>
      <c r="NNO146" s="332"/>
      <c r="NNP146" s="332"/>
      <c r="NNQ146" s="332"/>
      <c r="NNR146" s="332"/>
      <c r="NNS146" s="332"/>
      <c r="NNT146" s="332"/>
      <c r="NNU146" s="332"/>
      <c r="NNV146" s="332"/>
      <c r="NNW146" s="332"/>
      <c r="NNX146" s="332"/>
      <c r="NNY146" s="332"/>
      <c r="NNZ146" s="332"/>
      <c r="NOA146" s="332"/>
      <c r="NOB146" s="332"/>
      <c r="NOC146" s="332"/>
      <c r="NOD146" s="332"/>
      <c r="NOE146" s="332"/>
      <c r="NOF146" s="332"/>
      <c r="NOG146" s="332"/>
      <c r="NOH146" s="332"/>
      <c r="NOI146" s="332"/>
      <c r="NOJ146" s="332"/>
      <c r="NOK146" s="332"/>
      <c r="NOL146" s="332"/>
      <c r="NOM146" s="332"/>
      <c r="NON146" s="332"/>
      <c r="NOO146" s="332"/>
      <c r="NOP146" s="332"/>
      <c r="NOQ146" s="332"/>
      <c r="NOR146" s="332"/>
      <c r="NOS146" s="332"/>
      <c r="NOT146" s="332"/>
      <c r="NOU146" s="332"/>
      <c r="NOV146" s="332"/>
      <c r="NOW146" s="332"/>
      <c r="NOX146" s="332"/>
      <c r="NOY146" s="332"/>
      <c r="NOZ146" s="332"/>
      <c r="NPA146" s="332"/>
      <c r="NPB146" s="332"/>
      <c r="NPC146" s="332"/>
      <c r="NPD146" s="332"/>
      <c r="NPE146" s="332"/>
      <c r="NPF146" s="332"/>
      <c r="NPG146" s="332"/>
      <c r="NPH146" s="332"/>
      <c r="NPI146" s="332"/>
      <c r="NPJ146" s="332"/>
      <c r="NPK146" s="332"/>
      <c r="NPL146" s="332"/>
      <c r="NPM146" s="332"/>
      <c r="NPN146" s="332"/>
      <c r="NPO146" s="332"/>
      <c r="NPP146" s="332"/>
      <c r="NPQ146" s="332"/>
      <c r="NPR146" s="332"/>
      <c r="NPS146" s="332"/>
      <c r="NPT146" s="332"/>
      <c r="NPU146" s="332"/>
      <c r="NPV146" s="332"/>
      <c r="NPW146" s="332"/>
      <c r="NPX146" s="332"/>
      <c r="NPY146" s="332"/>
      <c r="NPZ146" s="332"/>
      <c r="NQA146" s="332"/>
      <c r="NQB146" s="332"/>
      <c r="NQC146" s="332"/>
      <c r="NQD146" s="332"/>
      <c r="NQE146" s="332"/>
      <c r="NQF146" s="332"/>
      <c r="NQG146" s="332"/>
      <c r="NQH146" s="332"/>
      <c r="NQI146" s="332"/>
      <c r="NQJ146" s="332"/>
      <c r="NQK146" s="332"/>
      <c r="NQL146" s="332"/>
      <c r="NQM146" s="332"/>
      <c r="NQN146" s="332"/>
      <c r="NQO146" s="332"/>
      <c r="NQP146" s="332"/>
      <c r="NQQ146" s="332"/>
      <c r="NQR146" s="332"/>
      <c r="NQS146" s="332"/>
      <c r="NQT146" s="332"/>
      <c r="NQU146" s="332"/>
      <c r="NQV146" s="332"/>
      <c r="NQW146" s="332"/>
      <c r="NQX146" s="332"/>
      <c r="NQY146" s="332"/>
      <c r="NQZ146" s="332"/>
      <c r="NRA146" s="332"/>
      <c r="NRB146" s="332"/>
      <c r="NRC146" s="332"/>
      <c r="NRD146" s="332"/>
      <c r="NRE146" s="332"/>
      <c r="NRF146" s="332"/>
      <c r="NRG146" s="332"/>
      <c r="NRH146" s="332"/>
      <c r="NRI146" s="332"/>
      <c r="NRJ146" s="332"/>
      <c r="NRK146" s="332"/>
      <c r="NRL146" s="332"/>
      <c r="NRM146" s="332"/>
      <c r="NRN146" s="332"/>
      <c r="NRO146" s="332"/>
      <c r="NRP146" s="332"/>
      <c r="NRQ146" s="332"/>
      <c r="NRR146" s="332"/>
      <c r="NRS146" s="332"/>
      <c r="NRT146" s="332"/>
      <c r="NRU146" s="332"/>
      <c r="NRV146" s="332"/>
      <c r="NRW146" s="332"/>
      <c r="NRX146" s="332"/>
      <c r="NRY146" s="332"/>
      <c r="NRZ146" s="332"/>
      <c r="NSA146" s="332"/>
      <c r="NSB146" s="332"/>
      <c r="NSC146" s="332"/>
      <c r="NSD146" s="332"/>
      <c r="NSE146" s="332"/>
      <c r="NSF146" s="332"/>
      <c r="NSG146" s="332"/>
      <c r="NSH146" s="332"/>
      <c r="NSI146" s="332"/>
      <c r="NSJ146" s="332"/>
      <c r="NSK146" s="332"/>
      <c r="NSL146" s="332"/>
      <c r="NSM146" s="332"/>
      <c r="NSN146" s="332"/>
      <c r="NSO146" s="332"/>
      <c r="NSP146" s="332"/>
      <c r="NSQ146" s="332"/>
      <c r="NSR146" s="332"/>
      <c r="NSS146" s="332"/>
      <c r="NST146" s="332"/>
      <c r="NSU146" s="332"/>
      <c r="NSV146" s="332"/>
      <c r="NSW146" s="332"/>
      <c r="NSX146" s="332"/>
      <c r="NSY146" s="332"/>
      <c r="NSZ146" s="332"/>
      <c r="NTA146" s="332"/>
      <c r="NTB146" s="332"/>
      <c r="NTC146" s="332"/>
      <c r="NTD146" s="332"/>
      <c r="NTE146" s="332"/>
      <c r="NTF146" s="332"/>
      <c r="NTG146" s="332"/>
      <c r="NTH146" s="332"/>
      <c r="NTI146" s="332"/>
      <c r="NTJ146" s="332"/>
      <c r="NTK146" s="332"/>
      <c r="NTL146" s="332"/>
      <c r="NTM146" s="332"/>
      <c r="NTN146" s="332"/>
      <c r="NTO146" s="332"/>
      <c r="NTP146" s="332"/>
      <c r="NTQ146" s="332"/>
      <c r="NTR146" s="332"/>
      <c r="NTS146" s="332"/>
      <c r="NTT146" s="332"/>
      <c r="NTU146" s="332"/>
      <c r="NTV146" s="332"/>
      <c r="NTW146" s="332"/>
      <c r="NTX146" s="332"/>
      <c r="NTY146" s="332"/>
      <c r="NTZ146" s="332"/>
      <c r="NUA146" s="332"/>
      <c r="NUB146" s="332"/>
      <c r="NUC146" s="332"/>
      <c r="NUD146" s="332"/>
      <c r="NUE146" s="332"/>
      <c r="NUF146" s="332"/>
      <c r="NUG146" s="332"/>
      <c r="NUH146" s="332"/>
      <c r="NUI146" s="332"/>
      <c r="NUJ146" s="332"/>
      <c r="NUK146" s="332"/>
      <c r="NUL146" s="332"/>
      <c r="NUM146" s="332"/>
      <c r="NUN146" s="332"/>
      <c r="NUO146" s="332"/>
      <c r="NUP146" s="332"/>
      <c r="NUQ146" s="332"/>
      <c r="NUR146" s="332"/>
      <c r="NUS146" s="332"/>
      <c r="NUT146" s="332"/>
      <c r="NUU146" s="332"/>
      <c r="NUV146" s="332"/>
      <c r="NUW146" s="332"/>
      <c r="NUX146" s="332"/>
      <c r="NUY146" s="332"/>
      <c r="NUZ146" s="332"/>
      <c r="NVA146" s="332"/>
      <c r="NVB146" s="332"/>
      <c r="NVC146" s="332"/>
      <c r="NVD146" s="332"/>
      <c r="NVE146" s="332"/>
      <c r="NVF146" s="332"/>
      <c r="NVG146" s="332"/>
      <c r="NVH146" s="332"/>
      <c r="NVI146" s="332"/>
      <c r="NVJ146" s="332"/>
      <c r="NVK146" s="332"/>
      <c r="NVL146" s="332"/>
      <c r="NVM146" s="332"/>
      <c r="NVN146" s="332"/>
      <c r="NVO146" s="332"/>
      <c r="NVP146" s="332"/>
      <c r="NVQ146" s="332"/>
      <c r="NVR146" s="332"/>
      <c r="NVS146" s="332"/>
      <c r="NVT146" s="332"/>
      <c r="NVU146" s="332"/>
      <c r="NVV146" s="332"/>
      <c r="NVW146" s="332"/>
      <c r="NVX146" s="332"/>
      <c r="NVY146" s="332"/>
      <c r="NVZ146" s="332"/>
      <c r="NWA146" s="332"/>
      <c r="NWB146" s="332"/>
      <c r="NWC146" s="332"/>
      <c r="NWD146" s="332"/>
      <c r="NWE146" s="332"/>
      <c r="NWF146" s="332"/>
      <c r="NWG146" s="332"/>
      <c r="NWH146" s="332"/>
      <c r="NWI146" s="332"/>
      <c r="NWJ146" s="332"/>
      <c r="NWK146" s="332"/>
      <c r="NWL146" s="332"/>
      <c r="NWM146" s="332"/>
      <c r="NWN146" s="332"/>
      <c r="NWO146" s="332"/>
      <c r="NWP146" s="332"/>
      <c r="NWQ146" s="332"/>
      <c r="NWR146" s="332"/>
      <c r="NWS146" s="332"/>
      <c r="NWT146" s="332"/>
      <c r="NWU146" s="332"/>
      <c r="NWV146" s="332"/>
      <c r="NWW146" s="332"/>
      <c r="NWX146" s="332"/>
      <c r="NWY146" s="332"/>
      <c r="NWZ146" s="332"/>
      <c r="NXA146" s="332"/>
      <c r="NXB146" s="332"/>
      <c r="NXC146" s="332"/>
      <c r="NXD146" s="332"/>
      <c r="NXE146" s="332"/>
      <c r="NXF146" s="332"/>
      <c r="NXG146" s="332"/>
      <c r="NXH146" s="332"/>
      <c r="NXI146" s="332"/>
      <c r="NXJ146" s="332"/>
      <c r="NXK146" s="332"/>
      <c r="NXL146" s="332"/>
      <c r="NXM146" s="332"/>
      <c r="NXN146" s="332"/>
      <c r="NXO146" s="332"/>
      <c r="NXP146" s="332"/>
      <c r="NXQ146" s="332"/>
      <c r="NXR146" s="332"/>
      <c r="NXS146" s="332"/>
      <c r="NXT146" s="332"/>
      <c r="NXU146" s="332"/>
      <c r="NXV146" s="332"/>
      <c r="NXW146" s="332"/>
      <c r="NXX146" s="332"/>
      <c r="NXY146" s="332"/>
      <c r="NXZ146" s="332"/>
      <c r="NYA146" s="332"/>
      <c r="NYB146" s="332"/>
      <c r="NYC146" s="332"/>
      <c r="NYD146" s="332"/>
      <c r="NYE146" s="332"/>
      <c r="NYF146" s="332"/>
      <c r="NYG146" s="332"/>
      <c r="NYH146" s="332"/>
      <c r="NYI146" s="332"/>
      <c r="NYJ146" s="332"/>
      <c r="NYK146" s="332"/>
      <c r="NYL146" s="332"/>
      <c r="NYM146" s="332"/>
      <c r="NYN146" s="332"/>
      <c r="NYO146" s="332"/>
      <c r="NYP146" s="332"/>
      <c r="NYQ146" s="332"/>
      <c r="NYR146" s="332"/>
      <c r="NYS146" s="332"/>
      <c r="NYT146" s="332"/>
      <c r="NYU146" s="332"/>
      <c r="NYV146" s="332"/>
      <c r="NYW146" s="332"/>
      <c r="NYX146" s="332"/>
      <c r="NYY146" s="332"/>
      <c r="NYZ146" s="332"/>
      <c r="NZA146" s="332"/>
      <c r="NZB146" s="332"/>
      <c r="NZC146" s="332"/>
      <c r="NZD146" s="332"/>
      <c r="NZE146" s="332"/>
      <c r="NZF146" s="332"/>
      <c r="NZG146" s="332"/>
      <c r="NZH146" s="332"/>
      <c r="NZI146" s="332"/>
      <c r="NZJ146" s="332"/>
      <c r="NZK146" s="332"/>
      <c r="NZL146" s="332"/>
      <c r="NZM146" s="332"/>
      <c r="NZN146" s="332"/>
      <c r="NZO146" s="332"/>
      <c r="NZP146" s="332"/>
      <c r="NZQ146" s="332"/>
      <c r="NZR146" s="332"/>
      <c r="NZS146" s="332"/>
      <c r="NZT146" s="332"/>
      <c r="NZU146" s="332"/>
      <c r="NZV146" s="332"/>
      <c r="NZW146" s="332"/>
      <c r="NZX146" s="332"/>
      <c r="NZY146" s="332"/>
      <c r="NZZ146" s="332"/>
      <c r="OAA146" s="332"/>
      <c r="OAB146" s="332"/>
      <c r="OAC146" s="332"/>
      <c r="OAD146" s="332"/>
      <c r="OAE146" s="332"/>
      <c r="OAF146" s="332"/>
      <c r="OAG146" s="332"/>
      <c r="OAH146" s="332"/>
      <c r="OAI146" s="332"/>
      <c r="OAJ146" s="332"/>
      <c r="OAK146" s="332"/>
      <c r="OAL146" s="332"/>
      <c r="OAM146" s="332"/>
      <c r="OAN146" s="332"/>
      <c r="OAO146" s="332"/>
      <c r="OAP146" s="332"/>
      <c r="OAQ146" s="332"/>
      <c r="OAR146" s="332"/>
      <c r="OAS146" s="332"/>
      <c r="OAT146" s="332"/>
      <c r="OAU146" s="332"/>
      <c r="OAV146" s="332"/>
      <c r="OAW146" s="332"/>
      <c r="OAX146" s="332"/>
      <c r="OAY146" s="332"/>
      <c r="OAZ146" s="332"/>
      <c r="OBA146" s="332"/>
      <c r="OBB146" s="332"/>
      <c r="OBC146" s="332"/>
      <c r="OBD146" s="332"/>
      <c r="OBE146" s="332"/>
      <c r="OBF146" s="332"/>
      <c r="OBG146" s="332"/>
      <c r="OBH146" s="332"/>
      <c r="OBI146" s="332"/>
      <c r="OBJ146" s="332"/>
      <c r="OBK146" s="332"/>
      <c r="OBL146" s="332"/>
      <c r="OBM146" s="332"/>
      <c r="OBN146" s="332"/>
      <c r="OBO146" s="332"/>
      <c r="OBP146" s="332"/>
      <c r="OBQ146" s="332"/>
      <c r="OBR146" s="332"/>
      <c r="OBS146" s="332"/>
      <c r="OBT146" s="332"/>
      <c r="OBU146" s="332"/>
      <c r="OBV146" s="332"/>
      <c r="OBW146" s="332"/>
      <c r="OBX146" s="332"/>
      <c r="OBY146" s="332"/>
      <c r="OBZ146" s="332"/>
      <c r="OCA146" s="332"/>
      <c r="OCB146" s="332"/>
      <c r="OCC146" s="332"/>
      <c r="OCD146" s="332"/>
      <c r="OCE146" s="332"/>
      <c r="OCF146" s="332"/>
      <c r="OCG146" s="332"/>
      <c r="OCH146" s="332"/>
      <c r="OCI146" s="332"/>
      <c r="OCJ146" s="332"/>
      <c r="OCK146" s="332"/>
      <c r="OCL146" s="332"/>
      <c r="OCM146" s="332"/>
      <c r="OCN146" s="332"/>
      <c r="OCO146" s="332"/>
      <c r="OCP146" s="332"/>
      <c r="OCQ146" s="332"/>
      <c r="OCR146" s="332"/>
      <c r="OCS146" s="332"/>
      <c r="OCT146" s="332"/>
      <c r="OCU146" s="332"/>
      <c r="OCV146" s="332"/>
      <c r="OCW146" s="332"/>
      <c r="OCX146" s="332"/>
      <c r="OCY146" s="332"/>
      <c r="OCZ146" s="332"/>
      <c r="ODA146" s="332"/>
      <c r="ODB146" s="332"/>
      <c r="ODC146" s="332"/>
      <c r="ODD146" s="332"/>
      <c r="ODE146" s="332"/>
      <c r="ODF146" s="332"/>
      <c r="ODG146" s="332"/>
      <c r="ODH146" s="332"/>
      <c r="ODI146" s="332"/>
      <c r="ODJ146" s="332"/>
      <c r="ODK146" s="332"/>
      <c r="ODL146" s="332"/>
      <c r="ODM146" s="332"/>
      <c r="ODN146" s="332"/>
      <c r="ODO146" s="332"/>
      <c r="ODP146" s="332"/>
      <c r="ODQ146" s="332"/>
      <c r="ODR146" s="332"/>
      <c r="ODS146" s="332"/>
      <c r="ODT146" s="332"/>
      <c r="ODU146" s="332"/>
      <c r="ODV146" s="332"/>
      <c r="ODW146" s="332"/>
      <c r="ODX146" s="332"/>
      <c r="ODY146" s="332"/>
      <c r="ODZ146" s="332"/>
      <c r="OEA146" s="332"/>
      <c r="OEB146" s="332"/>
      <c r="OEC146" s="332"/>
      <c r="OED146" s="332"/>
      <c r="OEE146" s="332"/>
      <c r="OEF146" s="332"/>
      <c r="OEG146" s="332"/>
      <c r="OEH146" s="332"/>
      <c r="OEI146" s="332"/>
      <c r="OEJ146" s="332"/>
      <c r="OEK146" s="332"/>
      <c r="OEL146" s="332"/>
      <c r="OEM146" s="332"/>
      <c r="OEN146" s="332"/>
      <c r="OEO146" s="332"/>
      <c r="OEP146" s="332"/>
      <c r="OEQ146" s="332"/>
      <c r="OER146" s="332"/>
      <c r="OES146" s="332"/>
      <c r="OET146" s="332"/>
      <c r="OEU146" s="332"/>
      <c r="OEV146" s="332"/>
      <c r="OEW146" s="332"/>
      <c r="OEX146" s="332"/>
      <c r="OEY146" s="332"/>
      <c r="OEZ146" s="332"/>
      <c r="OFA146" s="332"/>
      <c r="OFB146" s="332"/>
      <c r="OFC146" s="332"/>
      <c r="OFD146" s="332"/>
      <c r="OFE146" s="332"/>
      <c r="OFF146" s="332"/>
      <c r="OFG146" s="332"/>
      <c r="OFH146" s="332"/>
      <c r="OFI146" s="332"/>
      <c r="OFJ146" s="332"/>
      <c r="OFK146" s="332"/>
      <c r="OFL146" s="332"/>
      <c r="OFM146" s="332"/>
      <c r="OFN146" s="332"/>
      <c r="OFO146" s="332"/>
      <c r="OFP146" s="332"/>
      <c r="OFQ146" s="332"/>
      <c r="OFR146" s="332"/>
      <c r="OFS146" s="332"/>
      <c r="OFT146" s="332"/>
      <c r="OFU146" s="332"/>
      <c r="OFV146" s="332"/>
      <c r="OFW146" s="332"/>
      <c r="OFX146" s="332"/>
      <c r="OFY146" s="332"/>
      <c r="OFZ146" s="332"/>
      <c r="OGA146" s="332"/>
      <c r="OGB146" s="332"/>
      <c r="OGC146" s="332"/>
      <c r="OGD146" s="332"/>
      <c r="OGE146" s="332"/>
      <c r="OGF146" s="332"/>
      <c r="OGG146" s="332"/>
      <c r="OGH146" s="332"/>
      <c r="OGI146" s="332"/>
      <c r="OGJ146" s="332"/>
      <c r="OGK146" s="332"/>
      <c r="OGL146" s="332"/>
      <c r="OGM146" s="332"/>
      <c r="OGN146" s="332"/>
      <c r="OGO146" s="332"/>
      <c r="OGP146" s="332"/>
      <c r="OGQ146" s="332"/>
      <c r="OGR146" s="332"/>
      <c r="OGS146" s="332"/>
      <c r="OGT146" s="332"/>
      <c r="OGU146" s="332"/>
      <c r="OGV146" s="332"/>
      <c r="OGW146" s="332"/>
      <c r="OGX146" s="332"/>
      <c r="OGY146" s="332"/>
      <c r="OGZ146" s="332"/>
      <c r="OHA146" s="332"/>
      <c r="OHB146" s="332"/>
      <c r="OHC146" s="332"/>
      <c r="OHD146" s="332"/>
      <c r="OHE146" s="332"/>
      <c r="OHF146" s="332"/>
      <c r="OHG146" s="332"/>
      <c r="OHH146" s="332"/>
      <c r="OHI146" s="332"/>
      <c r="OHJ146" s="332"/>
      <c r="OHK146" s="332"/>
      <c r="OHL146" s="332"/>
      <c r="OHM146" s="332"/>
      <c r="OHN146" s="332"/>
      <c r="OHO146" s="332"/>
      <c r="OHP146" s="332"/>
      <c r="OHQ146" s="332"/>
      <c r="OHR146" s="332"/>
      <c r="OHS146" s="332"/>
      <c r="OHT146" s="332"/>
      <c r="OHU146" s="332"/>
      <c r="OHV146" s="332"/>
      <c r="OHW146" s="332"/>
      <c r="OHX146" s="332"/>
      <c r="OHY146" s="332"/>
      <c r="OHZ146" s="332"/>
      <c r="OIA146" s="332"/>
      <c r="OIB146" s="332"/>
      <c r="OIC146" s="332"/>
      <c r="OID146" s="332"/>
      <c r="OIE146" s="332"/>
      <c r="OIF146" s="332"/>
      <c r="OIG146" s="332"/>
      <c r="OIH146" s="332"/>
      <c r="OII146" s="332"/>
      <c r="OIJ146" s="332"/>
      <c r="OIK146" s="332"/>
      <c r="OIL146" s="332"/>
      <c r="OIM146" s="332"/>
      <c r="OIN146" s="332"/>
      <c r="OIO146" s="332"/>
      <c r="OIP146" s="332"/>
      <c r="OIQ146" s="332"/>
      <c r="OIR146" s="332"/>
      <c r="OIS146" s="332"/>
      <c r="OIT146" s="332"/>
      <c r="OIU146" s="332"/>
      <c r="OIV146" s="332"/>
      <c r="OIW146" s="332"/>
      <c r="OIX146" s="332"/>
      <c r="OIY146" s="332"/>
      <c r="OIZ146" s="332"/>
      <c r="OJA146" s="332"/>
      <c r="OJB146" s="332"/>
      <c r="OJC146" s="332"/>
      <c r="OJD146" s="332"/>
      <c r="OJE146" s="332"/>
      <c r="OJF146" s="332"/>
      <c r="OJG146" s="332"/>
      <c r="OJH146" s="332"/>
      <c r="OJI146" s="332"/>
      <c r="OJJ146" s="332"/>
      <c r="OJK146" s="332"/>
      <c r="OJL146" s="332"/>
      <c r="OJM146" s="332"/>
      <c r="OJN146" s="332"/>
      <c r="OJO146" s="332"/>
      <c r="OJP146" s="332"/>
      <c r="OJQ146" s="332"/>
      <c r="OJR146" s="332"/>
      <c r="OJS146" s="332"/>
      <c r="OJT146" s="332"/>
      <c r="OJU146" s="332"/>
      <c r="OJV146" s="332"/>
      <c r="OJW146" s="332"/>
      <c r="OJX146" s="332"/>
      <c r="OJY146" s="332"/>
      <c r="OJZ146" s="332"/>
      <c r="OKA146" s="332"/>
      <c r="OKB146" s="332"/>
      <c r="OKC146" s="332"/>
      <c r="OKD146" s="332"/>
      <c r="OKE146" s="332"/>
      <c r="OKF146" s="332"/>
      <c r="OKG146" s="332"/>
      <c r="OKH146" s="332"/>
      <c r="OKI146" s="332"/>
      <c r="OKJ146" s="332"/>
      <c r="OKK146" s="332"/>
      <c r="OKL146" s="332"/>
      <c r="OKM146" s="332"/>
      <c r="OKN146" s="332"/>
      <c r="OKO146" s="332"/>
      <c r="OKP146" s="332"/>
      <c r="OKQ146" s="332"/>
      <c r="OKR146" s="332"/>
      <c r="OKS146" s="332"/>
      <c r="OKT146" s="332"/>
      <c r="OKU146" s="332"/>
      <c r="OKV146" s="332"/>
      <c r="OKW146" s="332"/>
      <c r="OKX146" s="332"/>
      <c r="OKY146" s="332"/>
      <c r="OKZ146" s="332"/>
      <c r="OLA146" s="332"/>
      <c r="OLB146" s="332"/>
      <c r="OLC146" s="332"/>
      <c r="OLD146" s="332"/>
      <c r="OLE146" s="332"/>
      <c r="OLF146" s="332"/>
      <c r="OLG146" s="332"/>
      <c r="OLH146" s="332"/>
      <c r="OLI146" s="332"/>
      <c r="OLJ146" s="332"/>
      <c r="OLK146" s="332"/>
      <c r="OLL146" s="332"/>
      <c r="OLM146" s="332"/>
      <c r="OLN146" s="332"/>
      <c r="OLO146" s="332"/>
      <c r="OLP146" s="332"/>
      <c r="OLQ146" s="332"/>
      <c r="OLR146" s="332"/>
      <c r="OLS146" s="332"/>
      <c r="OLT146" s="332"/>
      <c r="OLU146" s="332"/>
      <c r="OLV146" s="332"/>
      <c r="OLW146" s="332"/>
      <c r="OLX146" s="332"/>
      <c r="OLY146" s="332"/>
      <c r="OLZ146" s="332"/>
      <c r="OMA146" s="332"/>
      <c r="OMB146" s="332"/>
      <c r="OMC146" s="332"/>
      <c r="OMD146" s="332"/>
      <c r="OME146" s="332"/>
      <c r="OMF146" s="332"/>
      <c r="OMG146" s="332"/>
      <c r="OMH146" s="332"/>
      <c r="OMI146" s="332"/>
      <c r="OMJ146" s="332"/>
      <c r="OMK146" s="332"/>
      <c r="OML146" s="332"/>
      <c r="OMM146" s="332"/>
      <c r="OMN146" s="332"/>
      <c r="OMO146" s="332"/>
      <c r="OMP146" s="332"/>
      <c r="OMQ146" s="332"/>
      <c r="OMR146" s="332"/>
      <c r="OMS146" s="332"/>
      <c r="OMT146" s="332"/>
      <c r="OMU146" s="332"/>
      <c r="OMV146" s="332"/>
      <c r="OMW146" s="332"/>
      <c r="OMX146" s="332"/>
      <c r="OMY146" s="332"/>
      <c r="OMZ146" s="332"/>
      <c r="ONA146" s="332"/>
      <c r="ONB146" s="332"/>
      <c r="ONC146" s="332"/>
      <c r="OND146" s="332"/>
      <c r="ONE146" s="332"/>
      <c r="ONF146" s="332"/>
      <c r="ONG146" s="332"/>
      <c r="ONH146" s="332"/>
      <c r="ONI146" s="332"/>
      <c r="ONJ146" s="332"/>
      <c r="ONK146" s="332"/>
      <c r="ONL146" s="332"/>
      <c r="ONM146" s="332"/>
      <c r="ONN146" s="332"/>
      <c r="ONO146" s="332"/>
      <c r="ONP146" s="332"/>
      <c r="ONQ146" s="332"/>
      <c r="ONR146" s="332"/>
      <c r="ONS146" s="332"/>
      <c r="ONT146" s="332"/>
      <c r="ONU146" s="332"/>
      <c r="ONV146" s="332"/>
      <c r="ONW146" s="332"/>
      <c r="ONX146" s="332"/>
      <c r="ONY146" s="332"/>
      <c r="ONZ146" s="332"/>
      <c r="OOA146" s="332"/>
      <c r="OOB146" s="332"/>
      <c r="OOC146" s="332"/>
      <c r="OOD146" s="332"/>
      <c r="OOE146" s="332"/>
      <c r="OOF146" s="332"/>
      <c r="OOG146" s="332"/>
      <c r="OOH146" s="332"/>
      <c r="OOI146" s="332"/>
      <c r="OOJ146" s="332"/>
      <c r="OOK146" s="332"/>
      <c r="OOL146" s="332"/>
      <c r="OOM146" s="332"/>
      <c r="OON146" s="332"/>
      <c r="OOO146" s="332"/>
      <c r="OOP146" s="332"/>
      <c r="OOQ146" s="332"/>
      <c r="OOR146" s="332"/>
      <c r="OOS146" s="332"/>
      <c r="OOT146" s="332"/>
      <c r="OOU146" s="332"/>
      <c r="OOV146" s="332"/>
      <c r="OOW146" s="332"/>
      <c r="OOX146" s="332"/>
      <c r="OOY146" s="332"/>
      <c r="OOZ146" s="332"/>
      <c r="OPA146" s="332"/>
      <c r="OPB146" s="332"/>
      <c r="OPC146" s="332"/>
      <c r="OPD146" s="332"/>
      <c r="OPE146" s="332"/>
      <c r="OPF146" s="332"/>
      <c r="OPG146" s="332"/>
      <c r="OPH146" s="332"/>
      <c r="OPI146" s="332"/>
      <c r="OPJ146" s="332"/>
      <c r="OPK146" s="332"/>
      <c r="OPL146" s="332"/>
      <c r="OPM146" s="332"/>
      <c r="OPN146" s="332"/>
      <c r="OPO146" s="332"/>
      <c r="OPP146" s="332"/>
      <c r="OPQ146" s="332"/>
      <c r="OPR146" s="332"/>
      <c r="OPS146" s="332"/>
      <c r="OPT146" s="332"/>
      <c r="OPU146" s="332"/>
      <c r="OPV146" s="332"/>
      <c r="OPW146" s="332"/>
      <c r="OPX146" s="332"/>
      <c r="OPY146" s="332"/>
      <c r="OPZ146" s="332"/>
      <c r="OQA146" s="332"/>
      <c r="OQB146" s="332"/>
      <c r="OQC146" s="332"/>
      <c r="OQD146" s="332"/>
      <c r="OQE146" s="332"/>
      <c r="OQF146" s="332"/>
      <c r="OQG146" s="332"/>
      <c r="OQH146" s="332"/>
      <c r="OQI146" s="332"/>
      <c r="OQJ146" s="332"/>
      <c r="OQK146" s="332"/>
      <c r="OQL146" s="332"/>
      <c r="OQM146" s="332"/>
      <c r="OQN146" s="332"/>
      <c r="OQO146" s="332"/>
      <c r="OQP146" s="332"/>
      <c r="OQQ146" s="332"/>
      <c r="OQR146" s="332"/>
      <c r="OQS146" s="332"/>
      <c r="OQT146" s="332"/>
      <c r="OQU146" s="332"/>
      <c r="OQV146" s="332"/>
      <c r="OQW146" s="332"/>
      <c r="OQX146" s="332"/>
      <c r="OQY146" s="332"/>
      <c r="OQZ146" s="332"/>
      <c r="ORA146" s="332"/>
      <c r="ORB146" s="332"/>
      <c r="ORC146" s="332"/>
      <c r="ORD146" s="332"/>
      <c r="ORE146" s="332"/>
      <c r="ORF146" s="332"/>
      <c r="ORG146" s="332"/>
      <c r="ORH146" s="332"/>
      <c r="ORI146" s="332"/>
      <c r="ORJ146" s="332"/>
      <c r="ORK146" s="332"/>
      <c r="ORL146" s="332"/>
      <c r="ORM146" s="332"/>
      <c r="ORN146" s="332"/>
      <c r="ORO146" s="332"/>
      <c r="ORP146" s="332"/>
      <c r="ORQ146" s="332"/>
      <c r="ORR146" s="332"/>
      <c r="ORS146" s="332"/>
      <c r="ORT146" s="332"/>
      <c r="ORU146" s="332"/>
      <c r="ORV146" s="332"/>
      <c r="ORW146" s="332"/>
      <c r="ORX146" s="332"/>
      <c r="ORY146" s="332"/>
      <c r="ORZ146" s="332"/>
      <c r="OSA146" s="332"/>
      <c r="OSB146" s="332"/>
      <c r="OSC146" s="332"/>
      <c r="OSD146" s="332"/>
      <c r="OSE146" s="332"/>
      <c r="OSF146" s="332"/>
      <c r="OSG146" s="332"/>
      <c r="OSH146" s="332"/>
      <c r="OSI146" s="332"/>
      <c r="OSJ146" s="332"/>
      <c r="OSK146" s="332"/>
      <c r="OSL146" s="332"/>
      <c r="OSM146" s="332"/>
      <c r="OSN146" s="332"/>
      <c r="OSO146" s="332"/>
      <c r="OSP146" s="332"/>
      <c r="OSQ146" s="332"/>
      <c r="OSR146" s="332"/>
      <c r="OSS146" s="332"/>
      <c r="OST146" s="332"/>
      <c r="OSU146" s="332"/>
      <c r="OSV146" s="332"/>
      <c r="OSW146" s="332"/>
      <c r="OSX146" s="332"/>
      <c r="OSY146" s="332"/>
      <c r="OSZ146" s="332"/>
      <c r="OTA146" s="332"/>
      <c r="OTB146" s="332"/>
      <c r="OTC146" s="332"/>
      <c r="OTD146" s="332"/>
      <c r="OTE146" s="332"/>
      <c r="OTF146" s="332"/>
      <c r="OTG146" s="332"/>
      <c r="OTH146" s="332"/>
      <c r="OTI146" s="332"/>
      <c r="OTJ146" s="332"/>
      <c r="OTK146" s="332"/>
      <c r="OTL146" s="332"/>
      <c r="OTM146" s="332"/>
      <c r="OTN146" s="332"/>
      <c r="OTO146" s="332"/>
      <c r="OTP146" s="332"/>
      <c r="OTQ146" s="332"/>
      <c r="OTR146" s="332"/>
      <c r="OTS146" s="332"/>
      <c r="OTT146" s="332"/>
      <c r="OTU146" s="332"/>
      <c r="OTV146" s="332"/>
      <c r="OTW146" s="332"/>
      <c r="OTX146" s="332"/>
      <c r="OTY146" s="332"/>
      <c r="OTZ146" s="332"/>
      <c r="OUA146" s="332"/>
      <c r="OUB146" s="332"/>
      <c r="OUC146" s="332"/>
      <c r="OUD146" s="332"/>
      <c r="OUE146" s="332"/>
      <c r="OUF146" s="332"/>
      <c r="OUG146" s="332"/>
      <c r="OUH146" s="332"/>
      <c r="OUI146" s="332"/>
      <c r="OUJ146" s="332"/>
      <c r="OUK146" s="332"/>
      <c r="OUL146" s="332"/>
      <c r="OUM146" s="332"/>
      <c r="OUN146" s="332"/>
      <c r="OUO146" s="332"/>
      <c r="OUP146" s="332"/>
      <c r="OUQ146" s="332"/>
      <c r="OUR146" s="332"/>
      <c r="OUS146" s="332"/>
      <c r="OUT146" s="332"/>
      <c r="OUU146" s="332"/>
      <c r="OUV146" s="332"/>
      <c r="OUW146" s="332"/>
      <c r="OUX146" s="332"/>
      <c r="OUY146" s="332"/>
      <c r="OUZ146" s="332"/>
      <c r="OVA146" s="332"/>
      <c r="OVB146" s="332"/>
      <c r="OVC146" s="332"/>
      <c r="OVD146" s="332"/>
      <c r="OVE146" s="332"/>
      <c r="OVF146" s="332"/>
      <c r="OVG146" s="332"/>
      <c r="OVH146" s="332"/>
      <c r="OVI146" s="332"/>
      <c r="OVJ146" s="332"/>
      <c r="OVK146" s="332"/>
      <c r="OVL146" s="332"/>
      <c r="OVM146" s="332"/>
      <c r="OVN146" s="332"/>
      <c r="OVO146" s="332"/>
      <c r="OVP146" s="332"/>
      <c r="OVQ146" s="332"/>
      <c r="OVR146" s="332"/>
      <c r="OVS146" s="332"/>
      <c r="OVT146" s="332"/>
      <c r="OVU146" s="332"/>
      <c r="OVV146" s="332"/>
      <c r="OVW146" s="332"/>
      <c r="OVX146" s="332"/>
      <c r="OVY146" s="332"/>
      <c r="OVZ146" s="332"/>
      <c r="OWA146" s="332"/>
      <c r="OWB146" s="332"/>
      <c r="OWC146" s="332"/>
      <c r="OWD146" s="332"/>
      <c r="OWE146" s="332"/>
      <c r="OWF146" s="332"/>
      <c r="OWG146" s="332"/>
      <c r="OWH146" s="332"/>
      <c r="OWI146" s="332"/>
      <c r="OWJ146" s="332"/>
      <c r="OWK146" s="332"/>
      <c r="OWL146" s="332"/>
      <c r="OWM146" s="332"/>
      <c r="OWN146" s="332"/>
      <c r="OWO146" s="332"/>
      <c r="OWP146" s="332"/>
      <c r="OWQ146" s="332"/>
      <c r="OWR146" s="332"/>
      <c r="OWS146" s="332"/>
      <c r="OWT146" s="332"/>
      <c r="OWU146" s="332"/>
      <c r="OWV146" s="332"/>
      <c r="OWW146" s="332"/>
      <c r="OWX146" s="332"/>
      <c r="OWY146" s="332"/>
      <c r="OWZ146" s="332"/>
      <c r="OXA146" s="332"/>
      <c r="OXB146" s="332"/>
      <c r="OXC146" s="332"/>
      <c r="OXD146" s="332"/>
      <c r="OXE146" s="332"/>
      <c r="OXF146" s="332"/>
      <c r="OXG146" s="332"/>
      <c r="OXH146" s="332"/>
      <c r="OXI146" s="332"/>
      <c r="OXJ146" s="332"/>
      <c r="OXK146" s="332"/>
      <c r="OXL146" s="332"/>
      <c r="OXM146" s="332"/>
      <c r="OXN146" s="332"/>
      <c r="OXO146" s="332"/>
      <c r="OXP146" s="332"/>
      <c r="OXQ146" s="332"/>
      <c r="OXR146" s="332"/>
      <c r="OXS146" s="332"/>
      <c r="OXT146" s="332"/>
      <c r="OXU146" s="332"/>
      <c r="OXV146" s="332"/>
      <c r="OXW146" s="332"/>
      <c r="OXX146" s="332"/>
      <c r="OXY146" s="332"/>
      <c r="OXZ146" s="332"/>
      <c r="OYA146" s="332"/>
      <c r="OYB146" s="332"/>
      <c r="OYC146" s="332"/>
      <c r="OYD146" s="332"/>
      <c r="OYE146" s="332"/>
      <c r="OYF146" s="332"/>
      <c r="OYG146" s="332"/>
      <c r="OYH146" s="332"/>
      <c r="OYI146" s="332"/>
      <c r="OYJ146" s="332"/>
      <c r="OYK146" s="332"/>
      <c r="OYL146" s="332"/>
      <c r="OYM146" s="332"/>
      <c r="OYN146" s="332"/>
      <c r="OYO146" s="332"/>
      <c r="OYP146" s="332"/>
      <c r="OYQ146" s="332"/>
      <c r="OYR146" s="332"/>
      <c r="OYS146" s="332"/>
      <c r="OYT146" s="332"/>
      <c r="OYU146" s="332"/>
      <c r="OYV146" s="332"/>
      <c r="OYW146" s="332"/>
      <c r="OYX146" s="332"/>
      <c r="OYY146" s="332"/>
      <c r="OYZ146" s="332"/>
      <c r="OZA146" s="332"/>
      <c r="OZB146" s="332"/>
      <c r="OZC146" s="332"/>
      <c r="OZD146" s="332"/>
      <c r="OZE146" s="332"/>
      <c r="OZF146" s="332"/>
      <c r="OZG146" s="332"/>
      <c r="OZH146" s="332"/>
      <c r="OZI146" s="332"/>
      <c r="OZJ146" s="332"/>
      <c r="OZK146" s="332"/>
      <c r="OZL146" s="332"/>
      <c r="OZM146" s="332"/>
      <c r="OZN146" s="332"/>
      <c r="OZO146" s="332"/>
      <c r="OZP146" s="332"/>
      <c r="OZQ146" s="332"/>
      <c r="OZR146" s="332"/>
      <c r="OZS146" s="332"/>
      <c r="OZT146" s="332"/>
      <c r="OZU146" s="332"/>
      <c r="OZV146" s="332"/>
      <c r="OZW146" s="332"/>
      <c r="OZX146" s="332"/>
      <c r="OZY146" s="332"/>
      <c r="OZZ146" s="332"/>
      <c r="PAA146" s="332"/>
      <c r="PAB146" s="332"/>
      <c r="PAC146" s="332"/>
      <c r="PAD146" s="332"/>
      <c r="PAE146" s="332"/>
      <c r="PAF146" s="332"/>
      <c r="PAG146" s="332"/>
      <c r="PAH146" s="332"/>
      <c r="PAI146" s="332"/>
      <c r="PAJ146" s="332"/>
      <c r="PAK146" s="332"/>
      <c r="PAL146" s="332"/>
      <c r="PAM146" s="332"/>
      <c r="PAN146" s="332"/>
      <c r="PAO146" s="332"/>
      <c r="PAP146" s="332"/>
      <c r="PAQ146" s="332"/>
      <c r="PAR146" s="332"/>
      <c r="PAS146" s="332"/>
      <c r="PAT146" s="332"/>
      <c r="PAU146" s="332"/>
      <c r="PAV146" s="332"/>
      <c r="PAW146" s="332"/>
      <c r="PAX146" s="332"/>
      <c r="PAY146" s="332"/>
      <c r="PAZ146" s="332"/>
      <c r="PBA146" s="332"/>
      <c r="PBB146" s="332"/>
      <c r="PBC146" s="332"/>
      <c r="PBD146" s="332"/>
      <c r="PBE146" s="332"/>
      <c r="PBF146" s="332"/>
      <c r="PBG146" s="332"/>
      <c r="PBH146" s="332"/>
      <c r="PBI146" s="332"/>
      <c r="PBJ146" s="332"/>
      <c r="PBK146" s="332"/>
      <c r="PBL146" s="332"/>
      <c r="PBM146" s="332"/>
      <c r="PBN146" s="332"/>
      <c r="PBO146" s="332"/>
      <c r="PBP146" s="332"/>
      <c r="PBQ146" s="332"/>
      <c r="PBR146" s="332"/>
      <c r="PBS146" s="332"/>
      <c r="PBT146" s="332"/>
      <c r="PBU146" s="332"/>
      <c r="PBV146" s="332"/>
      <c r="PBW146" s="332"/>
      <c r="PBX146" s="332"/>
      <c r="PBY146" s="332"/>
      <c r="PBZ146" s="332"/>
      <c r="PCA146" s="332"/>
      <c r="PCB146" s="332"/>
      <c r="PCC146" s="332"/>
      <c r="PCD146" s="332"/>
      <c r="PCE146" s="332"/>
      <c r="PCF146" s="332"/>
      <c r="PCG146" s="332"/>
      <c r="PCH146" s="332"/>
      <c r="PCI146" s="332"/>
      <c r="PCJ146" s="332"/>
      <c r="PCK146" s="332"/>
      <c r="PCL146" s="332"/>
      <c r="PCM146" s="332"/>
      <c r="PCN146" s="332"/>
      <c r="PCO146" s="332"/>
      <c r="PCP146" s="332"/>
      <c r="PCQ146" s="332"/>
      <c r="PCR146" s="332"/>
      <c r="PCS146" s="332"/>
      <c r="PCT146" s="332"/>
      <c r="PCU146" s="332"/>
      <c r="PCV146" s="332"/>
      <c r="PCW146" s="332"/>
      <c r="PCX146" s="332"/>
      <c r="PCY146" s="332"/>
      <c r="PCZ146" s="332"/>
      <c r="PDA146" s="332"/>
      <c r="PDB146" s="332"/>
      <c r="PDC146" s="332"/>
      <c r="PDD146" s="332"/>
      <c r="PDE146" s="332"/>
      <c r="PDF146" s="332"/>
      <c r="PDG146" s="332"/>
      <c r="PDH146" s="332"/>
      <c r="PDI146" s="332"/>
      <c r="PDJ146" s="332"/>
      <c r="PDK146" s="332"/>
      <c r="PDL146" s="332"/>
      <c r="PDM146" s="332"/>
      <c r="PDN146" s="332"/>
      <c r="PDO146" s="332"/>
      <c r="PDP146" s="332"/>
      <c r="PDQ146" s="332"/>
      <c r="PDR146" s="332"/>
      <c r="PDS146" s="332"/>
      <c r="PDT146" s="332"/>
      <c r="PDU146" s="332"/>
      <c r="PDV146" s="332"/>
      <c r="PDW146" s="332"/>
      <c r="PDX146" s="332"/>
      <c r="PDY146" s="332"/>
      <c r="PDZ146" s="332"/>
      <c r="PEA146" s="332"/>
      <c r="PEB146" s="332"/>
      <c r="PEC146" s="332"/>
      <c r="PED146" s="332"/>
      <c r="PEE146" s="332"/>
      <c r="PEF146" s="332"/>
      <c r="PEG146" s="332"/>
      <c r="PEH146" s="332"/>
      <c r="PEI146" s="332"/>
      <c r="PEJ146" s="332"/>
      <c r="PEK146" s="332"/>
      <c r="PEL146" s="332"/>
      <c r="PEM146" s="332"/>
      <c r="PEN146" s="332"/>
      <c r="PEO146" s="332"/>
      <c r="PEP146" s="332"/>
      <c r="PEQ146" s="332"/>
      <c r="PER146" s="332"/>
      <c r="PES146" s="332"/>
      <c r="PET146" s="332"/>
      <c r="PEU146" s="332"/>
      <c r="PEV146" s="332"/>
      <c r="PEW146" s="332"/>
      <c r="PEX146" s="332"/>
      <c r="PEY146" s="332"/>
      <c r="PEZ146" s="332"/>
      <c r="PFA146" s="332"/>
      <c r="PFB146" s="332"/>
      <c r="PFC146" s="332"/>
      <c r="PFD146" s="332"/>
      <c r="PFE146" s="332"/>
      <c r="PFF146" s="332"/>
      <c r="PFG146" s="332"/>
      <c r="PFH146" s="332"/>
      <c r="PFI146" s="332"/>
      <c r="PFJ146" s="332"/>
      <c r="PFK146" s="332"/>
      <c r="PFL146" s="332"/>
      <c r="PFM146" s="332"/>
      <c r="PFN146" s="332"/>
      <c r="PFO146" s="332"/>
      <c r="PFP146" s="332"/>
      <c r="PFQ146" s="332"/>
      <c r="PFR146" s="332"/>
      <c r="PFS146" s="332"/>
      <c r="PFT146" s="332"/>
      <c r="PFU146" s="332"/>
      <c r="PFV146" s="332"/>
      <c r="PFW146" s="332"/>
      <c r="PFX146" s="332"/>
      <c r="PFY146" s="332"/>
      <c r="PFZ146" s="332"/>
      <c r="PGA146" s="332"/>
      <c r="PGB146" s="332"/>
      <c r="PGC146" s="332"/>
      <c r="PGD146" s="332"/>
      <c r="PGE146" s="332"/>
      <c r="PGF146" s="332"/>
      <c r="PGG146" s="332"/>
      <c r="PGH146" s="332"/>
      <c r="PGI146" s="332"/>
      <c r="PGJ146" s="332"/>
      <c r="PGK146" s="332"/>
      <c r="PGL146" s="332"/>
      <c r="PGM146" s="332"/>
      <c r="PGN146" s="332"/>
      <c r="PGO146" s="332"/>
      <c r="PGP146" s="332"/>
      <c r="PGQ146" s="332"/>
      <c r="PGR146" s="332"/>
      <c r="PGS146" s="332"/>
      <c r="PGT146" s="332"/>
      <c r="PGU146" s="332"/>
      <c r="PGV146" s="332"/>
      <c r="PGW146" s="332"/>
      <c r="PGX146" s="332"/>
      <c r="PGY146" s="332"/>
      <c r="PGZ146" s="332"/>
      <c r="PHA146" s="332"/>
      <c r="PHB146" s="332"/>
      <c r="PHC146" s="332"/>
      <c r="PHD146" s="332"/>
      <c r="PHE146" s="332"/>
      <c r="PHF146" s="332"/>
      <c r="PHG146" s="332"/>
      <c r="PHH146" s="332"/>
      <c r="PHI146" s="332"/>
      <c r="PHJ146" s="332"/>
      <c r="PHK146" s="332"/>
      <c r="PHL146" s="332"/>
      <c r="PHM146" s="332"/>
      <c r="PHN146" s="332"/>
      <c r="PHO146" s="332"/>
      <c r="PHP146" s="332"/>
      <c r="PHQ146" s="332"/>
      <c r="PHR146" s="332"/>
      <c r="PHS146" s="332"/>
      <c r="PHT146" s="332"/>
      <c r="PHU146" s="332"/>
      <c r="PHV146" s="332"/>
      <c r="PHW146" s="332"/>
      <c r="PHX146" s="332"/>
      <c r="PHY146" s="332"/>
      <c r="PHZ146" s="332"/>
      <c r="PIA146" s="332"/>
      <c r="PIB146" s="332"/>
      <c r="PIC146" s="332"/>
      <c r="PID146" s="332"/>
      <c r="PIE146" s="332"/>
      <c r="PIF146" s="332"/>
      <c r="PIG146" s="332"/>
      <c r="PIH146" s="332"/>
      <c r="PII146" s="332"/>
      <c r="PIJ146" s="332"/>
      <c r="PIK146" s="332"/>
      <c r="PIL146" s="332"/>
      <c r="PIM146" s="332"/>
      <c r="PIN146" s="332"/>
      <c r="PIO146" s="332"/>
      <c r="PIP146" s="332"/>
      <c r="PIQ146" s="332"/>
      <c r="PIR146" s="332"/>
      <c r="PIS146" s="332"/>
      <c r="PIT146" s="332"/>
      <c r="PIU146" s="332"/>
      <c r="PIV146" s="332"/>
      <c r="PIW146" s="332"/>
      <c r="PIX146" s="332"/>
      <c r="PIY146" s="332"/>
      <c r="PIZ146" s="332"/>
      <c r="PJA146" s="332"/>
      <c r="PJB146" s="332"/>
      <c r="PJC146" s="332"/>
      <c r="PJD146" s="332"/>
      <c r="PJE146" s="332"/>
      <c r="PJF146" s="332"/>
      <c r="PJG146" s="332"/>
      <c r="PJH146" s="332"/>
      <c r="PJI146" s="332"/>
      <c r="PJJ146" s="332"/>
      <c r="PJK146" s="332"/>
      <c r="PJL146" s="332"/>
      <c r="PJM146" s="332"/>
      <c r="PJN146" s="332"/>
      <c r="PJO146" s="332"/>
      <c r="PJP146" s="332"/>
      <c r="PJQ146" s="332"/>
      <c r="PJR146" s="332"/>
      <c r="PJS146" s="332"/>
      <c r="PJT146" s="332"/>
      <c r="PJU146" s="332"/>
      <c r="PJV146" s="332"/>
      <c r="PJW146" s="332"/>
      <c r="PJX146" s="332"/>
      <c r="PJY146" s="332"/>
      <c r="PJZ146" s="332"/>
      <c r="PKA146" s="332"/>
      <c r="PKB146" s="332"/>
      <c r="PKC146" s="332"/>
      <c r="PKD146" s="332"/>
      <c r="PKE146" s="332"/>
      <c r="PKF146" s="332"/>
      <c r="PKG146" s="332"/>
      <c r="PKH146" s="332"/>
      <c r="PKI146" s="332"/>
      <c r="PKJ146" s="332"/>
      <c r="PKK146" s="332"/>
      <c r="PKL146" s="332"/>
      <c r="PKM146" s="332"/>
      <c r="PKN146" s="332"/>
      <c r="PKO146" s="332"/>
      <c r="PKP146" s="332"/>
      <c r="PKQ146" s="332"/>
      <c r="PKR146" s="332"/>
      <c r="PKS146" s="332"/>
      <c r="PKT146" s="332"/>
      <c r="PKU146" s="332"/>
      <c r="PKV146" s="332"/>
      <c r="PKW146" s="332"/>
      <c r="PKX146" s="332"/>
      <c r="PKY146" s="332"/>
      <c r="PKZ146" s="332"/>
      <c r="PLA146" s="332"/>
      <c r="PLB146" s="332"/>
      <c r="PLC146" s="332"/>
      <c r="PLD146" s="332"/>
      <c r="PLE146" s="332"/>
      <c r="PLF146" s="332"/>
      <c r="PLG146" s="332"/>
      <c r="PLH146" s="332"/>
      <c r="PLI146" s="332"/>
      <c r="PLJ146" s="332"/>
      <c r="PLK146" s="332"/>
      <c r="PLL146" s="332"/>
      <c r="PLM146" s="332"/>
      <c r="PLN146" s="332"/>
      <c r="PLO146" s="332"/>
      <c r="PLP146" s="332"/>
      <c r="PLQ146" s="332"/>
      <c r="PLR146" s="332"/>
      <c r="PLS146" s="332"/>
      <c r="PLT146" s="332"/>
      <c r="PLU146" s="332"/>
      <c r="PLV146" s="332"/>
      <c r="PLW146" s="332"/>
      <c r="PLX146" s="332"/>
      <c r="PLY146" s="332"/>
      <c r="PLZ146" s="332"/>
      <c r="PMA146" s="332"/>
      <c r="PMB146" s="332"/>
      <c r="PMC146" s="332"/>
      <c r="PMD146" s="332"/>
      <c r="PME146" s="332"/>
      <c r="PMF146" s="332"/>
      <c r="PMG146" s="332"/>
      <c r="PMH146" s="332"/>
      <c r="PMI146" s="332"/>
      <c r="PMJ146" s="332"/>
      <c r="PMK146" s="332"/>
      <c r="PML146" s="332"/>
      <c r="PMM146" s="332"/>
      <c r="PMN146" s="332"/>
      <c r="PMO146" s="332"/>
      <c r="PMP146" s="332"/>
      <c r="PMQ146" s="332"/>
      <c r="PMR146" s="332"/>
      <c r="PMS146" s="332"/>
      <c r="PMT146" s="332"/>
      <c r="PMU146" s="332"/>
      <c r="PMV146" s="332"/>
      <c r="PMW146" s="332"/>
      <c r="PMX146" s="332"/>
      <c r="PMY146" s="332"/>
      <c r="PMZ146" s="332"/>
      <c r="PNA146" s="332"/>
      <c r="PNB146" s="332"/>
      <c r="PNC146" s="332"/>
      <c r="PND146" s="332"/>
      <c r="PNE146" s="332"/>
      <c r="PNF146" s="332"/>
      <c r="PNG146" s="332"/>
      <c r="PNH146" s="332"/>
      <c r="PNI146" s="332"/>
      <c r="PNJ146" s="332"/>
      <c r="PNK146" s="332"/>
      <c r="PNL146" s="332"/>
      <c r="PNM146" s="332"/>
      <c r="PNN146" s="332"/>
      <c r="PNO146" s="332"/>
      <c r="PNP146" s="332"/>
      <c r="PNQ146" s="332"/>
      <c r="PNR146" s="332"/>
      <c r="PNS146" s="332"/>
      <c r="PNT146" s="332"/>
      <c r="PNU146" s="332"/>
      <c r="PNV146" s="332"/>
      <c r="PNW146" s="332"/>
      <c r="PNX146" s="332"/>
      <c r="PNY146" s="332"/>
      <c r="PNZ146" s="332"/>
      <c r="POA146" s="332"/>
      <c r="POB146" s="332"/>
      <c r="POC146" s="332"/>
      <c r="POD146" s="332"/>
      <c r="POE146" s="332"/>
      <c r="POF146" s="332"/>
      <c r="POG146" s="332"/>
      <c r="POH146" s="332"/>
      <c r="POI146" s="332"/>
      <c r="POJ146" s="332"/>
      <c r="POK146" s="332"/>
      <c r="POL146" s="332"/>
      <c r="POM146" s="332"/>
      <c r="PON146" s="332"/>
      <c r="POO146" s="332"/>
      <c r="POP146" s="332"/>
      <c r="POQ146" s="332"/>
      <c r="POR146" s="332"/>
      <c r="POS146" s="332"/>
      <c r="POT146" s="332"/>
      <c r="POU146" s="332"/>
      <c r="POV146" s="332"/>
      <c r="POW146" s="332"/>
      <c r="POX146" s="332"/>
      <c r="POY146" s="332"/>
      <c r="POZ146" s="332"/>
      <c r="PPA146" s="332"/>
      <c r="PPB146" s="332"/>
      <c r="PPC146" s="332"/>
      <c r="PPD146" s="332"/>
      <c r="PPE146" s="332"/>
      <c r="PPF146" s="332"/>
      <c r="PPG146" s="332"/>
      <c r="PPH146" s="332"/>
      <c r="PPI146" s="332"/>
      <c r="PPJ146" s="332"/>
      <c r="PPK146" s="332"/>
      <c r="PPL146" s="332"/>
      <c r="PPM146" s="332"/>
      <c r="PPN146" s="332"/>
      <c r="PPO146" s="332"/>
      <c r="PPP146" s="332"/>
      <c r="PPQ146" s="332"/>
      <c r="PPR146" s="332"/>
      <c r="PPS146" s="332"/>
      <c r="PPT146" s="332"/>
      <c r="PPU146" s="332"/>
      <c r="PPV146" s="332"/>
      <c r="PPW146" s="332"/>
      <c r="PPX146" s="332"/>
      <c r="PPY146" s="332"/>
      <c r="PPZ146" s="332"/>
      <c r="PQA146" s="332"/>
      <c r="PQB146" s="332"/>
      <c r="PQC146" s="332"/>
      <c r="PQD146" s="332"/>
      <c r="PQE146" s="332"/>
      <c r="PQF146" s="332"/>
      <c r="PQG146" s="332"/>
      <c r="PQH146" s="332"/>
      <c r="PQI146" s="332"/>
      <c r="PQJ146" s="332"/>
      <c r="PQK146" s="332"/>
      <c r="PQL146" s="332"/>
      <c r="PQM146" s="332"/>
      <c r="PQN146" s="332"/>
      <c r="PQO146" s="332"/>
      <c r="PQP146" s="332"/>
      <c r="PQQ146" s="332"/>
      <c r="PQR146" s="332"/>
      <c r="PQS146" s="332"/>
      <c r="PQT146" s="332"/>
      <c r="PQU146" s="332"/>
      <c r="PQV146" s="332"/>
      <c r="PQW146" s="332"/>
      <c r="PQX146" s="332"/>
      <c r="PQY146" s="332"/>
      <c r="PQZ146" s="332"/>
      <c r="PRA146" s="332"/>
      <c r="PRB146" s="332"/>
      <c r="PRC146" s="332"/>
      <c r="PRD146" s="332"/>
      <c r="PRE146" s="332"/>
      <c r="PRF146" s="332"/>
      <c r="PRG146" s="332"/>
      <c r="PRH146" s="332"/>
      <c r="PRI146" s="332"/>
      <c r="PRJ146" s="332"/>
      <c r="PRK146" s="332"/>
      <c r="PRL146" s="332"/>
      <c r="PRM146" s="332"/>
      <c r="PRN146" s="332"/>
      <c r="PRO146" s="332"/>
      <c r="PRP146" s="332"/>
      <c r="PRQ146" s="332"/>
      <c r="PRR146" s="332"/>
      <c r="PRS146" s="332"/>
      <c r="PRT146" s="332"/>
      <c r="PRU146" s="332"/>
      <c r="PRV146" s="332"/>
      <c r="PRW146" s="332"/>
      <c r="PRX146" s="332"/>
      <c r="PRY146" s="332"/>
      <c r="PRZ146" s="332"/>
      <c r="PSA146" s="332"/>
      <c r="PSB146" s="332"/>
      <c r="PSC146" s="332"/>
      <c r="PSD146" s="332"/>
      <c r="PSE146" s="332"/>
      <c r="PSF146" s="332"/>
      <c r="PSG146" s="332"/>
      <c r="PSH146" s="332"/>
      <c r="PSI146" s="332"/>
      <c r="PSJ146" s="332"/>
      <c r="PSK146" s="332"/>
      <c r="PSL146" s="332"/>
      <c r="PSM146" s="332"/>
      <c r="PSN146" s="332"/>
      <c r="PSO146" s="332"/>
      <c r="PSP146" s="332"/>
      <c r="PSQ146" s="332"/>
      <c r="PSR146" s="332"/>
      <c r="PSS146" s="332"/>
      <c r="PST146" s="332"/>
      <c r="PSU146" s="332"/>
      <c r="PSV146" s="332"/>
      <c r="PSW146" s="332"/>
      <c r="PSX146" s="332"/>
      <c r="PSY146" s="332"/>
      <c r="PSZ146" s="332"/>
      <c r="PTA146" s="332"/>
      <c r="PTB146" s="332"/>
      <c r="PTC146" s="332"/>
      <c r="PTD146" s="332"/>
      <c r="PTE146" s="332"/>
      <c r="PTF146" s="332"/>
      <c r="PTG146" s="332"/>
      <c r="PTH146" s="332"/>
      <c r="PTI146" s="332"/>
      <c r="PTJ146" s="332"/>
      <c r="PTK146" s="332"/>
      <c r="PTL146" s="332"/>
      <c r="PTM146" s="332"/>
      <c r="PTN146" s="332"/>
      <c r="PTO146" s="332"/>
      <c r="PTP146" s="332"/>
      <c r="PTQ146" s="332"/>
      <c r="PTR146" s="332"/>
      <c r="PTS146" s="332"/>
      <c r="PTT146" s="332"/>
      <c r="PTU146" s="332"/>
      <c r="PTV146" s="332"/>
      <c r="PTW146" s="332"/>
      <c r="PTX146" s="332"/>
      <c r="PTY146" s="332"/>
      <c r="PTZ146" s="332"/>
      <c r="PUA146" s="332"/>
      <c r="PUB146" s="332"/>
      <c r="PUC146" s="332"/>
      <c r="PUD146" s="332"/>
      <c r="PUE146" s="332"/>
      <c r="PUF146" s="332"/>
      <c r="PUG146" s="332"/>
      <c r="PUH146" s="332"/>
      <c r="PUI146" s="332"/>
      <c r="PUJ146" s="332"/>
      <c r="PUK146" s="332"/>
      <c r="PUL146" s="332"/>
      <c r="PUM146" s="332"/>
      <c r="PUN146" s="332"/>
      <c r="PUO146" s="332"/>
      <c r="PUP146" s="332"/>
      <c r="PUQ146" s="332"/>
      <c r="PUR146" s="332"/>
      <c r="PUS146" s="332"/>
      <c r="PUT146" s="332"/>
      <c r="PUU146" s="332"/>
      <c r="PUV146" s="332"/>
      <c r="PUW146" s="332"/>
      <c r="PUX146" s="332"/>
      <c r="PUY146" s="332"/>
      <c r="PUZ146" s="332"/>
      <c r="PVA146" s="332"/>
      <c r="PVB146" s="332"/>
      <c r="PVC146" s="332"/>
      <c r="PVD146" s="332"/>
      <c r="PVE146" s="332"/>
      <c r="PVF146" s="332"/>
      <c r="PVG146" s="332"/>
      <c r="PVH146" s="332"/>
      <c r="PVI146" s="332"/>
      <c r="PVJ146" s="332"/>
      <c r="PVK146" s="332"/>
      <c r="PVL146" s="332"/>
      <c r="PVM146" s="332"/>
      <c r="PVN146" s="332"/>
      <c r="PVO146" s="332"/>
      <c r="PVP146" s="332"/>
      <c r="PVQ146" s="332"/>
      <c r="PVR146" s="332"/>
      <c r="PVS146" s="332"/>
      <c r="PVT146" s="332"/>
      <c r="PVU146" s="332"/>
      <c r="PVV146" s="332"/>
      <c r="PVW146" s="332"/>
      <c r="PVX146" s="332"/>
      <c r="PVY146" s="332"/>
      <c r="PVZ146" s="332"/>
      <c r="PWA146" s="332"/>
      <c r="PWB146" s="332"/>
      <c r="PWC146" s="332"/>
      <c r="PWD146" s="332"/>
      <c r="PWE146" s="332"/>
      <c r="PWF146" s="332"/>
      <c r="PWG146" s="332"/>
      <c r="PWH146" s="332"/>
      <c r="PWI146" s="332"/>
      <c r="PWJ146" s="332"/>
      <c r="PWK146" s="332"/>
      <c r="PWL146" s="332"/>
      <c r="PWM146" s="332"/>
      <c r="PWN146" s="332"/>
      <c r="PWO146" s="332"/>
      <c r="PWP146" s="332"/>
      <c r="PWQ146" s="332"/>
      <c r="PWR146" s="332"/>
      <c r="PWS146" s="332"/>
      <c r="PWT146" s="332"/>
      <c r="PWU146" s="332"/>
      <c r="PWV146" s="332"/>
      <c r="PWW146" s="332"/>
      <c r="PWX146" s="332"/>
      <c r="PWY146" s="332"/>
      <c r="PWZ146" s="332"/>
      <c r="PXA146" s="332"/>
      <c r="PXB146" s="332"/>
      <c r="PXC146" s="332"/>
      <c r="PXD146" s="332"/>
      <c r="PXE146" s="332"/>
      <c r="PXF146" s="332"/>
      <c r="PXG146" s="332"/>
      <c r="PXH146" s="332"/>
      <c r="PXI146" s="332"/>
      <c r="PXJ146" s="332"/>
      <c r="PXK146" s="332"/>
      <c r="PXL146" s="332"/>
      <c r="PXM146" s="332"/>
      <c r="PXN146" s="332"/>
      <c r="PXO146" s="332"/>
      <c r="PXP146" s="332"/>
      <c r="PXQ146" s="332"/>
      <c r="PXR146" s="332"/>
      <c r="PXS146" s="332"/>
      <c r="PXT146" s="332"/>
      <c r="PXU146" s="332"/>
      <c r="PXV146" s="332"/>
      <c r="PXW146" s="332"/>
      <c r="PXX146" s="332"/>
      <c r="PXY146" s="332"/>
      <c r="PXZ146" s="332"/>
      <c r="PYA146" s="332"/>
      <c r="PYB146" s="332"/>
      <c r="PYC146" s="332"/>
      <c r="PYD146" s="332"/>
      <c r="PYE146" s="332"/>
      <c r="PYF146" s="332"/>
      <c r="PYG146" s="332"/>
      <c r="PYH146" s="332"/>
      <c r="PYI146" s="332"/>
      <c r="PYJ146" s="332"/>
      <c r="PYK146" s="332"/>
      <c r="PYL146" s="332"/>
      <c r="PYM146" s="332"/>
      <c r="PYN146" s="332"/>
      <c r="PYO146" s="332"/>
      <c r="PYP146" s="332"/>
      <c r="PYQ146" s="332"/>
      <c r="PYR146" s="332"/>
      <c r="PYS146" s="332"/>
      <c r="PYT146" s="332"/>
      <c r="PYU146" s="332"/>
      <c r="PYV146" s="332"/>
      <c r="PYW146" s="332"/>
      <c r="PYX146" s="332"/>
      <c r="PYY146" s="332"/>
      <c r="PYZ146" s="332"/>
      <c r="PZA146" s="332"/>
      <c r="PZB146" s="332"/>
      <c r="PZC146" s="332"/>
      <c r="PZD146" s="332"/>
      <c r="PZE146" s="332"/>
      <c r="PZF146" s="332"/>
      <c r="PZG146" s="332"/>
      <c r="PZH146" s="332"/>
      <c r="PZI146" s="332"/>
      <c r="PZJ146" s="332"/>
      <c r="PZK146" s="332"/>
      <c r="PZL146" s="332"/>
      <c r="PZM146" s="332"/>
      <c r="PZN146" s="332"/>
      <c r="PZO146" s="332"/>
      <c r="PZP146" s="332"/>
      <c r="PZQ146" s="332"/>
      <c r="PZR146" s="332"/>
      <c r="PZS146" s="332"/>
      <c r="PZT146" s="332"/>
      <c r="PZU146" s="332"/>
      <c r="PZV146" s="332"/>
      <c r="PZW146" s="332"/>
      <c r="PZX146" s="332"/>
      <c r="PZY146" s="332"/>
      <c r="PZZ146" s="332"/>
      <c r="QAA146" s="332"/>
      <c r="QAB146" s="332"/>
      <c r="QAC146" s="332"/>
      <c r="QAD146" s="332"/>
      <c r="QAE146" s="332"/>
      <c r="QAF146" s="332"/>
      <c r="QAG146" s="332"/>
      <c r="QAH146" s="332"/>
      <c r="QAI146" s="332"/>
      <c r="QAJ146" s="332"/>
      <c r="QAK146" s="332"/>
      <c r="QAL146" s="332"/>
      <c r="QAM146" s="332"/>
      <c r="QAN146" s="332"/>
      <c r="QAO146" s="332"/>
      <c r="QAP146" s="332"/>
      <c r="QAQ146" s="332"/>
      <c r="QAR146" s="332"/>
      <c r="QAS146" s="332"/>
      <c r="QAT146" s="332"/>
      <c r="QAU146" s="332"/>
      <c r="QAV146" s="332"/>
      <c r="QAW146" s="332"/>
      <c r="QAX146" s="332"/>
      <c r="QAY146" s="332"/>
      <c r="QAZ146" s="332"/>
      <c r="QBA146" s="332"/>
      <c r="QBB146" s="332"/>
      <c r="QBC146" s="332"/>
      <c r="QBD146" s="332"/>
      <c r="QBE146" s="332"/>
      <c r="QBF146" s="332"/>
      <c r="QBG146" s="332"/>
      <c r="QBH146" s="332"/>
      <c r="QBI146" s="332"/>
      <c r="QBJ146" s="332"/>
      <c r="QBK146" s="332"/>
      <c r="QBL146" s="332"/>
      <c r="QBM146" s="332"/>
      <c r="QBN146" s="332"/>
      <c r="QBO146" s="332"/>
      <c r="QBP146" s="332"/>
      <c r="QBQ146" s="332"/>
      <c r="QBR146" s="332"/>
      <c r="QBS146" s="332"/>
      <c r="QBT146" s="332"/>
      <c r="QBU146" s="332"/>
      <c r="QBV146" s="332"/>
      <c r="QBW146" s="332"/>
      <c r="QBX146" s="332"/>
      <c r="QBY146" s="332"/>
      <c r="QBZ146" s="332"/>
      <c r="QCA146" s="332"/>
      <c r="QCB146" s="332"/>
      <c r="QCC146" s="332"/>
      <c r="QCD146" s="332"/>
      <c r="QCE146" s="332"/>
      <c r="QCF146" s="332"/>
      <c r="QCG146" s="332"/>
      <c r="QCH146" s="332"/>
      <c r="QCI146" s="332"/>
      <c r="QCJ146" s="332"/>
      <c r="QCK146" s="332"/>
      <c r="QCL146" s="332"/>
      <c r="QCM146" s="332"/>
      <c r="QCN146" s="332"/>
      <c r="QCO146" s="332"/>
      <c r="QCP146" s="332"/>
      <c r="QCQ146" s="332"/>
      <c r="QCR146" s="332"/>
      <c r="QCS146" s="332"/>
      <c r="QCT146" s="332"/>
      <c r="QCU146" s="332"/>
      <c r="QCV146" s="332"/>
      <c r="QCW146" s="332"/>
      <c r="QCX146" s="332"/>
      <c r="QCY146" s="332"/>
      <c r="QCZ146" s="332"/>
      <c r="QDA146" s="332"/>
      <c r="QDB146" s="332"/>
      <c r="QDC146" s="332"/>
      <c r="QDD146" s="332"/>
      <c r="QDE146" s="332"/>
      <c r="QDF146" s="332"/>
      <c r="QDG146" s="332"/>
      <c r="QDH146" s="332"/>
      <c r="QDI146" s="332"/>
      <c r="QDJ146" s="332"/>
      <c r="QDK146" s="332"/>
      <c r="QDL146" s="332"/>
      <c r="QDM146" s="332"/>
      <c r="QDN146" s="332"/>
      <c r="QDO146" s="332"/>
      <c r="QDP146" s="332"/>
      <c r="QDQ146" s="332"/>
      <c r="QDR146" s="332"/>
      <c r="QDS146" s="332"/>
      <c r="QDT146" s="332"/>
      <c r="QDU146" s="332"/>
      <c r="QDV146" s="332"/>
      <c r="QDW146" s="332"/>
      <c r="QDX146" s="332"/>
      <c r="QDY146" s="332"/>
      <c r="QDZ146" s="332"/>
      <c r="QEA146" s="332"/>
      <c r="QEB146" s="332"/>
      <c r="QEC146" s="332"/>
      <c r="QED146" s="332"/>
      <c r="QEE146" s="332"/>
      <c r="QEF146" s="332"/>
      <c r="QEG146" s="332"/>
      <c r="QEH146" s="332"/>
      <c r="QEI146" s="332"/>
      <c r="QEJ146" s="332"/>
      <c r="QEK146" s="332"/>
      <c r="QEL146" s="332"/>
      <c r="QEM146" s="332"/>
      <c r="QEN146" s="332"/>
      <c r="QEO146" s="332"/>
      <c r="QEP146" s="332"/>
      <c r="QEQ146" s="332"/>
      <c r="QER146" s="332"/>
      <c r="QES146" s="332"/>
      <c r="QET146" s="332"/>
      <c r="QEU146" s="332"/>
      <c r="QEV146" s="332"/>
      <c r="QEW146" s="332"/>
      <c r="QEX146" s="332"/>
      <c r="QEY146" s="332"/>
      <c r="QEZ146" s="332"/>
      <c r="QFA146" s="332"/>
      <c r="QFB146" s="332"/>
      <c r="QFC146" s="332"/>
      <c r="QFD146" s="332"/>
      <c r="QFE146" s="332"/>
      <c r="QFF146" s="332"/>
      <c r="QFG146" s="332"/>
      <c r="QFH146" s="332"/>
      <c r="QFI146" s="332"/>
      <c r="QFJ146" s="332"/>
      <c r="QFK146" s="332"/>
      <c r="QFL146" s="332"/>
      <c r="QFM146" s="332"/>
      <c r="QFN146" s="332"/>
      <c r="QFO146" s="332"/>
      <c r="QFP146" s="332"/>
      <c r="QFQ146" s="332"/>
      <c r="QFR146" s="332"/>
      <c r="QFS146" s="332"/>
      <c r="QFT146" s="332"/>
      <c r="QFU146" s="332"/>
      <c r="QFV146" s="332"/>
      <c r="QFW146" s="332"/>
      <c r="QFX146" s="332"/>
      <c r="QFY146" s="332"/>
      <c r="QFZ146" s="332"/>
      <c r="QGA146" s="332"/>
      <c r="QGB146" s="332"/>
      <c r="QGC146" s="332"/>
      <c r="QGD146" s="332"/>
      <c r="QGE146" s="332"/>
      <c r="QGF146" s="332"/>
      <c r="QGG146" s="332"/>
      <c r="QGH146" s="332"/>
      <c r="QGI146" s="332"/>
      <c r="QGJ146" s="332"/>
      <c r="QGK146" s="332"/>
      <c r="QGL146" s="332"/>
      <c r="QGM146" s="332"/>
      <c r="QGN146" s="332"/>
      <c r="QGO146" s="332"/>
      <c r="QGP146" s="332"/>
      <c r="QGQ146" s="332"/>
      <c r="QGR146" s="332"/>
      <c r="QGS146" s="332"/>
      <c r="QGT146" s="332"/>
      <c r="QGU146" s="332"/>
      <c r="QGV146" s="332"/>
      <c r="QGW146" s="332"/>
      <c r="QGX146" s="332"/>
      <c r="QGY146" s="332"/>
      <c r="QGZ146" s="332"/>
      <c r="QHA146" s="332"/>
      <c r="QHB146" s="332"/>
      <c r="QHC146" s="332"/>
      <c r="QHD146" s="332"/>
      <c r="QHE146" s="332"/>
      <c r="QHF146" s="332"/>
      <c r="QHG146" s="332"/>
      <c r="QHH146" s="332"/>
      <c r="QHI146" s="332"/>
      <c r="QHJ146" s="332"/>
      <c r="QHK146" s="332"/>
      <c r="QHL146" s="332"/>
      <c r="QHM146" s="332"/>
      <c r="QHN146" s="332"/>
      <c r="QHO146" s="332"/>
      <c r="QHP146" s="332"/>
      <c r="QHQ146" s="332"/>
      <c r="QHR146" s="332"/>
      <c r="QHS146" s="332"/>
      <c r="QHT146" s="332"/>
      <c r="QHU146" s="332"/>
      <c r="QHV146" s="332"/>
      <c r="QHW146" s="332"/>
      <c r="QHX146" s="332"/>
      <c r="QHY146" s="332"/>
      <c r="QHZ146" s="332"/>
      <c r="QIA146" s="332"/>
      <c r="QIB146" s="332"/>
      <c r="QIC146" s="332"/>
      <c r="QID146" s="332"/>
      <c r="QIE146" s="332"/>
      <c r="QIF146" s="332"/>
      <c r="QIG146" s="332"/>
      <c r="QIH146" s="332"/>
      <c r="QII146" s="332"/>
      <c r="QIJ146" s="332"/>
      <c r="QIK146" s="332"/>
      <c r="QIL146" s="332"/>
      <c r="QIM146" s="332"/>
      <c r="QIN146" s="332"/>
      <c r="QIO146" s="332"/>
      <c r="QIP146" s="332"/>
      <c r="QIQ146" s="332"/>
      <c r="QIR146" s="332"/>
      <c r="QIS146" s="332"/>
      <c r="QIT146" s="332"/>
      <c r="QIU146" s="332"/>
      <c r="QIV146" s="332"/>
      <c r="QIW146" s="332"/>
      <c r="QIX146" s="332"/>
      <c r="QIY146" s="332"/>
      <c r="QIZ146" s="332"/>
      <c r="QJA146" s="332"/>
      <c r="QJB146" s="332"/>
      <c r="QJC146" s="332"/>
      <c r="QJD146" s="332"/>
      <c r="QJE146" s="332"/>
      <c r="QJF146" s="332"/>
      <c r="QJG146" s="332"/>
      <c r="QJH146" s="332"/>
      <c r="QJI146" s="332"/>
      <c r="QJJ146" s="332"/>
      <c r="QJK146" s="332"/>
      <c r="QJL146" s="332"/>
      <c r="QJM146" s="332"/>
      <c r="QJN146" s="332"/>
      <c r="QJO146" s="332"/>
      <c r="QJP146" s="332"/>
      <c r="QJQ146" s="332"/>
      <c r="QJR146" s="332"/>
      <c r="QJS146" s="332"/>
      <c r="QJT146" s="332"/>
      <c r="QJU146" s="332"/>
      <c r="QJV146" s="332"/>
      <c r="QJW146" s="332"/>
      <c r="QJX146" s="332"/>
      <c r="QJY146" s="332"/>
      <c r="QJZ146" s="332"/>
      <c r="QKA146" s="332"/>
      <c r="QKB146" s="332"/>
      <c r="QKC146" s="332"/>
      <c r="QKD146" s="332"/>
      <c r="QKE146" s="332"/>
      <c r="QKF146" s="332"/>
      <c r="QKG146" s="332"/>
      <c r="QKH146" s="332"/>
      <c r="QKI146" s="332"/>
      <c r="QKJ146" s="332"/>
      <c r="QKK146" s="332"/>
      <c r="QKL146" s="332"/>
      <c r="QKM146" s="332"/>
      <c r="QKN146" s="332"/>
      <c r="QKO146" s="332"/>
      <c r="QKP146" s="332"/>
      <c r="QKQ146" s="332"/>
      <c r="QKR146" s="332"/>
      <c r="QKS146" s="332"/>
      <c r="QKT146" s="332"/>
      <c r="QKU146" s="332"/>
      <c r="QKV146" s="332"/>
      <c r="QKW146" s="332"/>
      <c r="QKX146" s="332"/>
      <c r="QKY146" s="332"/>
      <c r="QKZ146" s="332"/>
      <c r="QLA146" s="332"/>
      <c r="QLB146" s="332"/>
      <c r="QLC146" s="332"/>
      <c r="QLD146" s="332"/>
      <c r="QLE146" s="332"/>
      <c r="QLF146" s="332"/>
      <c r="QLG146" s="332"/>
      <c r="QLH146" s="332"/>
      <c r="QLI146" s="332"/>
      <c r="QLJ146" s="332"/>
      <c r="QLK146" s="332"/>
      <c r="QLL146" s="332"/>
      <c r="QLM146" s="332"/>
      <c r="QLN146" s="332"/>
      <c r="QLO146" s="332"/>
      <c r="QLP146" s="332"/>
      <c r="QLQ146" s="332"/>
      <c r="QLR146" s="332"/>
      <c r="QLS146" s="332"/>
      <c r="QLT146" s="332"/>
      <c r="QLU146" s="332"/>
      <c r="QLV146" s="332"/>
      <c r="QLW146" s="332"/>
      <c r="QLX146" s="332"/>
      <c r="QLY146" s="332"/>
      <c r="QLZ146" s="332"/>
      <c r="QMA146" s="332"/>
      <c r="QMB146" s="332"/>
      <c r="QMC146" s="332"/>
      <c r="QMD146" s="332"/>
      <c r="QME146" s="332"/>
      <c r="QMF146" s="332"/>
      <c r="QMG146" s="332"/>
      <c r="QMH146" s="332"/>
      <c r="QMI146" s="332"/>
      <c r="QMJ146" s="332"/>
      <c r="QMK146" s="332"/>
      <c r="QML146" s="332"/>
      <c r="QMM146" s="332"/>
      <c r="QMN146" s="332"/>
      <c r="QMO146" s="332"/>
      <c r="QMP146" s="332"/>
      <c r="QMQ146" s="332"/>
      <c r="QMR146" s="332"/>
      <c r="QMS146" s="332"/>
      <c r="QMT146" s="332"/>
      <c r="QMU146" s="332"/>
      <c r="QMV146" s="332"/>
      <c r="QMW146" s="332"/>
      <c r="QMX146" s="332"/>
      <c r="QMY146" s="332"/>
      <c r="QMZ146" s="332"/>
      <c r="QNA146" s="332"/>
      <c r="QNB146" s="332"/>
      <c r="QNC146" s="332"/>
      <c r="QND146" s="332"/>
      <c r="QNE146" s="332"/>
      <c r="QNF146" s="332"/>
      <c r="QNG146" s="332"/>
      <c r="QNH146" s="332"/>
      <c r="QNI146" s="332"/>
      <c r="QNJ146" s="332"/>
      <c r="QNK146" s="332"/>
      <c r="QNL146" s="332"/>
      <c r="QNM146" s="332"/>
      <c r="QNN146" s="332"/>
      <c r="QNO146" s="332"/>
      <c r="QNP146" s="332"/>
      <c r="QNQ146" s="332"/>
      <c r="QNR146" s="332"/>
      <c r="QNS146" s="332"/>
      <c r="QNT146" s="332"/>
      <c r="QNU146" s="332"/>
      <c r="QNV146" s="332"/>
      <c r="QNW146" s="332"/>
      <c r="QNX146" s="332"/>
      <c r="QNY146" s="332"/>
      <c r="QNZ146" s="332"/>
      <c r="QOA146" s="332"/>
      <c r="QOB146" s="332"/>
      <c r="QOC146" s="332"/>
      <c r="QOD146" s="332"/>
      <c r="QOE146" s="332"/>
      <c r="QOF146" s="332"/>
      <c r="QOG146" s="332"/>
      <c r="QOH146" s="332"/>
      <c r="QOI146" s="332"/>
      <c r="QOJ146" s="332"/>
      <c r="QOK146" s="332"/>
      <c r="QOL146" s="332"/>
      <c r="QOM146" s="332"/>
      <c r="QON146" s="332"/>
      <c r="QOO146" s="332"/>
      <c r="QOP146" s="332"/>
      <c r="QOQ146" s="332"/>
      <c r="QOR146" s="332"/>
      <c r="QOS146" s="332"/>
      <c r="QOT146" s="332"/>
      <c r="QOU146" s="332"/>
      <c r="QOV146" s="332"/>
      <c r="QOW146" s="332"/>
      <c r="QOX146" s="332"/>
      <c r="QOY146" s="332"/>
      <c r="QOZ146" s="332"/>
      <c r="QPA146" s="332"/>
      <c r="QPB146" s="332"/>
      <c r="QPC146" s="332"/>
      <c r="QPD146" s="332"/>
      <c r="QPE146" s="332"/>
      <c r="QPF146" s="332"/>
      <c r="QPG146" s="332"/>
      <c r="QPH146" s="332"/>
      <c r="QPI146" s="332"/>
      <c r="QPJ146" s="332"/>
      <c r="QPK146" s="332"/>
      <c r="QPL146" s="332"/>
      <c r="QPM146" s="332"/>
      <c r="QPN146" s="332"/>
      <c r="QPO146" s="332"/>
      <c r="QPP146" s="332"/>
      <c r="QPQ146" s="332"/>
      <c r="QPR146" s="332"/>
      <c r="QPS146" s="332"/>
      <c r="QPT146" s="332"/>
      <c r="QPU146" s="332"/>
      <c r="QPV146" s="332"/>
      <c r="QPW146" s="332"/>
      <c r="QPX146" s="332"/>
      <c r="QPY146" s="332"/>
      <c r="QPZ146" s="332"/>
      <c r="QQA146" s="332"/>
      <c r="QQB146" s="332"/>
      <c r="QQC146" s="332"/>
      <c r="QQD146" s="332"/>
      <c r="QQE146" s="332"/>
      <c r="QQF146" s="332"/>
      <c r="QQG146" s="332"/>
      <c r="QQH146" s="332"/>
      <c r="QQI146" s="332"/>
      <c r="QQJ146" s="332"/>
      <c r="QQK146" s="332"/>
      <c r="QQL146" s="332"/>
      <c r="QQM146" s="332"/>
      <c r="QQN146" s="332"/>
      <c r="QQO146" s="332"/>
      <c r="QQP146" s="332"/>
      <c r="QQQ146" s="332"/>
      <c r="QQR146" s="332"/>
      <c r="QQS146" s="332"/>
      <c r="QQT146" s="332"/>
      <c r="QQU146" s="332"/>
      <c r="QQV146" s="332"/>
      <c r="QQW146" s="332"/>
      <c r="QQX146" s="332"/>
      <c r="QQY146" s="332"/>
      <c r="QQZ146" s="332"/>
      <c r="QRA146" s="332"/>
      <c r="QRB146" s="332"/>
      <c r="QRC146" s="332"/>
      <c r="QRD146" s="332"/>
      <c r="QRE146" s="332"/>
      <c r="QRF146" s="332"/>
      <c r="QRG146" s="332"/>
      <c r="QRH146" s="332"/>
      <c r="QRI146" s="332"/>
      <c r="QRJ146" s="332"/>
      <c r="QRK146" s="332"/>
      <c r="QRL146" s="332"/>
      <c r="QRM146" s="332"/>
      <c r="QRN146" s="332"/>
      <c r="QRO146" s="332"/>
      <c r="QRP146" s="332"/>
      <c r="QRQ146" s="332"/>
      <c r="QRR146" s="332"/>
      <c r="QRS146" s="332"/>
      <c r="QRT146" s="332"/>
      <c r="QRU146" s="332"/>
      <c r="QRV146" s="332"/>
      <c r="QRW146" s="332"/>
      <c r="QRX146" s="332"/>
      <c r="QRY146" s="332"/>
      <c r="QRZ146" s="332"/>
      <c r="QSA146" s="332"/>
      <c r="QSB146" s="332"/>
      <c r="QSC146" s="332"/>
      <c r="QSD146" s="332"/>
      <c r="QSE146" s="332"/>
      <c r="QSF146" s="332"/>
      <c r="QSG146" s="332"/>
      <c r="QSH146" s="332"/>
      <c r="QSI146" s="332"/>
      <c r="QSJ146" s="332"/>
      <c r="QSK146" s="332"/>
      <c r="QSL146" s="332"/>
      <c r="QSM146" s="332"/>
      <c r="QSN146" s="332"/>
      <c r="QSO146" s="332"/>
      <c r="QSP146" s="332"/>
      <c r="QSQ146" s="332"/>
      <c r="QSR146" s="332"/>
      <c r="QSS146" s="332"/>
      <c r="QST146" s="332"/>
      <c r="QSU146" s="332"/>
      <c r="QSV146" s="332"/>
      <c r="QSW146" s="332"/>
      <c r="QSX146" s="332"/>
      <c r="QSY146" s="332"/>
      <c r="QSZ146" s="332"/>
      <c r="QTA146" s="332"/>
      <c r="QTB146" s="332"/>
      <c r="QTC146" s="332"/>
      <c r="QTD146" s="332"/>
      <c r="QTE146" s="332"/>
      <c r="QTF146" s="332"/>
      <c r="QTG146" s="332"/>
      <c r="QTH146" s="332"/>
      <c r="QTI146" s="332"/>
      <c r="QTJ146" s="332"/>
      <c r="QTK146" s="332"/>
      <c r="QTL146" s="332"/>
      <c r="QTM146" s="332"/>
      <c r="QTN146" s="332"/>
      <c r="QTO146" s="332"/>
      <c r="QTP146" s="332"/>
      <c r="QTQ146" s="332"/>
      <c r="QTR146" s="332"/>
      <c r="QTS146" s="332"/>
      <c r="QTT146" s="332"/>
      <c r="QTU146" s="332"/>
      <c r="QTV146" s="332"/>
      <c r="QTW146" s="332"/>
      <c r="QTX146" s="332"/>
      <c r="QTY146" s="332"/>
      <c r="QTZ146" s="332"/>
      <c r="QUA146" s="332"/>
      <c r="QUB146" s="332"/>
      <c r="QUC146" s="332"/>
      <c r="QUD146" s="332"/>
      <c r="QUE146" s="332"/>
      <c r="QUF146" s="332"/>
      <c r="QUG146" s="332"/>
      <c r="QUH146" s="332"/>
      <c r="QUI146" s="332"/>
      <c r="QUJ146" s="332"/>
      <c r="QUK146" s="332"/>
      <c r="QUL146" s="332"/>
      <c r="QUM146" s="332"/>
      <c r="QUN146" s="332"/>
      <c r="QUO146" s="332"/>
      <c r="QUP146" s="332"/>
      <c r="QUQ146" s="332"/>
      <c r="QUR146" s="332"/>
      <c r="QUS146" s="332"/>
      <c r="QUT146" s="332"/>
      <c r="QUU146" s="332"/>
      <c r="QUV146" s="332"/>
      <c r="QUW146" s="332"/>
      <c r="QUX146" s="332"/>
      <c r="QUY146" s="332"/>
      <c r="QUZ146" s="332"/>
      <c r="QVA146" s="332"/>
      <c r="QVB146" s="332"/>
      <c r="QVC146" s="332"/>
      <c r="QVD146" s="332"/>
      <c r="QVE146" s="332"/>
      <c r="QVF146" s="332"/>
      <c r="QVG146" s="332"/>
      <c r="QVH146" s="332"/>
      <c r="QVI146" s="332"/>
      <c r="QVJ146" s="332"/>
      <c r="QVK146" s="332"/>
      <c r="QVL146" s="332"/>
      <c r="QVM146" s="332"/>
      <c r="QVN146" s="332"/>
      <c r="QVO146" s="332"/>
      <c r="QVP146" s="332"/>
      <c r="QVQ146" s="332"/>
      <c r="QVR146" s="332"/>
      <c r="QVS146" s="332"/>
      <c r="QVT146" s="332"/>
      <c r="QVU146" s="332"/>
      <c r="QVV146" s="332"/>
      <c r="QVW146" s="332"/>
      <c r="QVX146" s="332"/>
      <c r="QVY146" s="332"/>
      <c r="QVZ146" s="332"/>
      <c r="QWA146" s="332"/>
      <c r="QWB146" s="332"/>
      <c r="QWC146" s="332"/>
      <c r="QWD146" s="332"/>
      <c r="QWE146" s="332"/>
      <c r="QWF146" s="332"/>
      <c r="QWG146" s="332"/>
      <c r="QWH146" s="332"/>
      <c r="QWI146" s="332"/>
      <c r="QWJ146" s="332"/>
      <c r="QWK146" s="332"/>
      <c r="QWL146" s="332"/>
      <c r="QWM146" s="332"/>
      <c r="QWN146" s="332"/>
      <c r="QWO146" s="332"/>
      <c r="QWP146" s="332"/>
      <c r="QWQ146" s="332"/>
      <c r="QWR146" s="332"/>
      <c r="QWS146" s="332"/>
      <c r="QWT146" s="332"/>
      <c r="QWU146" s="332"/>
      <c r="QWV146" s="332"/>
      <c r="QWW146" s="332"/>
      <c r="QWX146" s="332"/>
      <c r="QWY146" s="332"/>
      <c r="QWZ146" s="332"/>
      <c r="QXA146" s="332"/>
      <c r="QXB146" s="332"/>
      <c r="QXC146" s="332"/>
      <c r="QXD146" s="332"/>
      <c r="QXE146" s="332"/>
      <c r="QXF146" s="332"/>
      <c r="QXG146" s="332"/>
      <c r="QXH146" s="332"/>
      <c r="QXI146" s="332"/>
      <c r="QXJ146" s="332"/>
      <c r="QXK146" s="332"/>
      <c r="QXL146" s="332"/>
      <c r="QXM146" s="332"/>
      <c r="QXN146" s="332"/>
      <c r="QXO146" s="332"/>
      <c r="QXP146" s="332"/>
      <c r="QXQ146" s="332"/>
      <c r="QXR146" s="332"/>
      <c r="QXS146" s="332"/>
      <c r="QXT146" s="332"/>
      <c r="QXU146" s="332"/>
      <c r="QXV146" s="332"/>
      <c r="QXW146" s="332"/>
      <c r="QXX146" s="332"/>
      <c r="QXY146" s="332"/>
      <c r="QXZ146" s="332"/>
      <c r="QYA146" s="332"/>
      <c r="QYB146" s="332"/>
      <c r="QYC146" s="332"/>
      <c r="QYD146" s="332"/>
      <c r="QYE146" s="332"/>
      <c r="QYF146" s="332"/>
      <c r="QYG146" s="332"/>
      <c r="QYH146" s="332"/>
      <c r="QYI146" s="332"/>
      <c r="QYJ146" s="332"/>
      <c r="QYK146" s="332"/>
      <c r="QYL146" s="332"/>
      <c r="QYM146" s="332"/>
      <c r="QYN146" s="332"/>
      <c r="QYO146" s="332"/>
      <c r="QYP146" s="332"/>
      <c r="QYQ146" s="332"/>
      <c r="QYR146" s="332"/>
      <c r="QYS146" s="332"/>
      <c r="QYT146" s="332"/>
      <c r="QYU146" s="332"/>
      <c r="QYV146" s="332"/>
      <c r="QYW146" s="332"/>
      <c r="QYX146" s="332"/>
      <c r="QYY146" s="332"/>
      <c r="QYZ146" s="332"/>
      <c r="QZA146" s="332"/>
      <c r="QZB146" s="332"/>
      <c r="QZC146" s="332"/>
      <c r="QZD146" s="332"/>
      <c r="QZE146" s="332"/>
      <c r="QZF146" s="332"/>
      <c r="QZG146" s="332"/>
      <c r="QZH146" s="332"/>
      <c r="QZI146" s="332"/>
      <c r="QZJ146" s="332"/>
      <c r="QZK146" s="332"/>
      <c r="QZL146" s="332"/>
      <c r="QZM146" s="332"/>
      <c r="QZN146" s="332"/>
      <c r="QZO146" s="332"/>
      <c r="QZP146" s="332"/>
      <c r="QZQ146" s="332"/>
      <c r="QZR146" s="332"/>
      <c r="QZS146" s="332"/>
      <c r="QZT146" s="332"/>
      <c r="QZU146" s="332"/>
      <c r="QZV146" s="332"/>
      <c r="QZW146" s="332"/>
      <c r="QZX146" s="332"/>
      <c r="QZY146" s="332"/>
      <c r="QZZ146" s="332"/>
      <c r="RAA146" s="332"/>
      <c r="RAB146" s="332"/>
      <c r="RAC146" s="332"/>
      <c r="RAD146" s="332"/>
      <c r="RAE146" s="332"/>
      <c r="RAF146" s="332"/>
      <c r="RAG146" s="332"/>
      <c r="RAH146" s="332"/>
      <c r="RAI146" s="332"/>
      <c r="RAJ146" s="332"/>
      <c r="RAK146" s="332"/>
      <c r="RAL146" s="332"/>
      <c r="RAM146" s="332"/>
      <c r="RAN146" s="332"/>
      <c r="RAO146" s="332"/>
      <c r="RAP146" s="332"/>
      <c r="RAQ146" s="332"/>
      <c r="RAR146" s="332"/>
      <c r="RAS146" s="332"/>
      <c r="RAT146" s="332"/>
      <c r="RAU146" s="332"/>
      <c r="RAV146" s="332"/>
      <c r="RAW146" s="332"/>
      <c r="RAX146" s="332"/>
      <c r="RAY146" s="332"/>
      <c r="RAZ146" s="332"/>
      <c r="RBA146" s="332"/>
      <c r="RBB146" s="332"/>
      <c r="RBC146" s="332"/>
      <c r="RBD146" s="332"/>
      <c r="RBE146" s="332"/>
      <c r="RBF146" s="332"/>
      <c r="RBG146" s="332"/>
      <c r="RBH146" s="332"/>
      <c r="RBI146" s="332"/>
      <c r="RBJ146" s="332"/>
      <c r="RBK146" s="332"/>
      <c r="RBL146" s="332"/>
      <c r="RBM146" s="332"/>
      <c r="RBN146" s="332"/>
      <c r="RBO146" s="332"/>
      <c r="RBP146" s="332"/>
      <c r="RBQ146" s="332"/>
      <c r="RBR146" s="332"/>
      <c r="RBS146" s="332"/>
      <c r="RBT146" s="332"/>
      <c r="RBU146" s="332"/>
      <c r="RBV146" s="332"/>
      <c r="RBW146" s="332"/>
      <c r="RBX146" s="332"/>
      <c r="RBY146" s="332"/>
      <c r="RBZ146" s="332"/>
      <c r="RCA146" s="332"/>
      <c r="RCB146" s="332"/>
      <c r="RCC146" s="332"/>
      <c r="RCD146" s="332"/>
      <c r="RCE146" s="332"/>
      <c r="RCF146" s="332"/>
      <c r="RCG146" s="332"/>
      <c r="RCH146" s="332"/>
      <c r="RCI146" s="332"/>
      <c r="RCJ146" s="332"/>
      <c r="RCK146" s="332"/>
      <c r="RCL146" s="332"/>
      <c r="RCM146" s="332"/>
      <c r="RCN146" s="332"/>
      <c r="RCO146" s="332"/>
      <c r="RCP146" s="332"/>
      <c r="RCQ146" s="332"/>
      <c r="RCR146" s="332"/>
      <c r="RCS146" s="332"/>
      <c r="RCT146" s="332"/>
      <c r="RCU146" s="332"/>
      <c r="RCV146" s="332"/>
      <c r="RCW146" s="332"/>
      <c r="RCX146" s="332"/>
      <c r="RCY146" s="332"/>
      <c r="RCZ146" s="332"/>
      <c r="RDA146" s="332"/>
      <c r="RDB146" s="332"/>
      <c r="RDC146" s="332"/>
      <c r="RDD146" s="332"/>
      <c r="RDE146" s="332"/>
      <c r="RDF146" s="332"/>
      <c r="RDG146" s="332"/>
      <c r="RDH146" s="332"/>
      <c r="RDI146" s="332"/>
      <c r="RDJ146" s="332"/>
      <c r="RDK146" s="332"/>
      <c r="RDL146" s="332"/>
      <c r="RDM146" s="332"/>
      <c r="RDN146" s="332"/>
      <c r="RDO146" s="332"/>
      <c r="RDP146" s="332"/>
      <c r="RDQ146" s="332"/>
      <c r="RDR146" s="332"/>
      <c r="RDS146" s="332"/>
      <c r="RDT146" s="332"/>
      <c r="RDU146" s="332"/>
      <c r="RDV146" s="332"/>
      <c r="RDW146" s="332"/>
      <c r="RDX146" s="332"/>
      <c r="RDY146" s="332"/>
      <c r="RDZ146" s="332"/>
      <c r="REA146" s="332"/>
      <c r="REB146" s="332"/>
      <c r="REC146" s="332"/>
      <c r="RED146" s="332"/>
      <c r="REE146" s="332"/>
      <c r="REF146" s="332"/>
      <c r="REG146" s="332"/>
      <c r="REH146" s="332"/>
      <c r="REI146" s="332"/>
      <c r="REJ146" s="332"/>
      <c r="REK146" s="332"/>
      <c r="REL146" s="332"/>
      <c r="REM146" s="332"/>
      <c r="REN146" s="332"/>
      <c r="REO146" s="332"/>
      <c r="REP146" s="332"/>
      <c r="REQ146" s="332"/>
      <c r="RER146" s="332"/>
      <c r="RES146" s="332"/>
      <c r="RET146" s="332"/>
      <c r="REU146" s="332"/>
      <c r="REV146" s="332"/>
      <c r="REW146" s="332"/>
      <c r="REX146" s="332"/>
      <c r="REY146" s="332"/>
      <c r="REZ146" s="332"/>
      <c r="RFA146" s="332"/>
      <c r="RFB146" s="332"/>
      <c r="RFC146" s="332"/>
      <c r="RFD146" s="332"/>
      <c r="RFE146" s="332"/>
      <c r="RFF146" s="332"/>
      <c r="RFG146" s="332"/>
      <c r="RFH146" s="332"/>
      <c r="RFI146" s="332"/>
      <c r="RFJ146" s="332"/>
      <c r="RFK146" s="332"/>
      <c r="RFL146" s="332"/>
      <c r="RFM146" s="332"/>
      <c r="RFN146" s="332"/>
      <c r="RFO146" s="332"/>
      <c r="RFP146" s="332"/>
      <c r="RFQ146" s="332"/>
      <c r="RFR146" s="332"/>
      <c r="RFS146" s="332"/>
      <c r="RFT146" s="332"/>
      <c r="RFU146" s="332"/>
      <c r="RFV146" s="332"/>
      <c r="RFW146" s="332"/>
      <c r="RFX146" s="332"/>
      <c r="RFY146" s="332"/>
      <c r="RFZ146" s="332"/>
      <c r="RGA146" s="332"/>
      <c r="RGB146" s="332"/>
      <c r="RGC146" s="332"/>
      <c r="RGD146" s="332"/>
      <c r="RGE146" s="332"/>
      <c r="RGF146" s="332"/>
      <c r="RGG146" s="332"/>
      <c r="RGH146" s="332"/>
      <c r="RGI146" s="332"/>
      <c r="RGJ146" s="332"/>
      <c r="RGK146" s="332"/>
      <c r="RGL146" s="332"/>
      <c r="RGM146" s="332"/>
      <c r="RGN146" s="332"/>
      <c r="RGO146" s="332"/>
      <c r="RGP146" s="332"/>
      <c r="RGQ146" s="332"/>
      <c r="RGR146" s="332"/>
      <c r="RGS146" s="332"/>
      <c r="RGT146" s="332"/>
      <c r="RGU146" s="332"/>
      <c r="RGV146" s="332"/>
      <c r="RGW146" s="332"/>
      <c r="RGX146" s="332"/>
      <c r="RGY146" s="332"/>
      <c r="RGZ146" s="332"/>
      <c r="RHA146" s="332"/>
      <c r="RHB146" s="332"/>
      <c r="RHC146" s="332"/>
      <c r="RHD146" s="332"/>
      <c r="RHE146" s="332"/>
      <c r="RHF146" s="332"/>
      <c r="RHG146" s="332"/>
      <c r="RHH146" s="332"/>
      <c r="RHI146" s="332"/>
      <c r="RHJ146" s="332"/>
      <c r="RHK146" s="332"/>
      <c r="RHL146" s="332"/>
      <c r="RHM146" s="332"/>
      <c r="RHN146" s="332"/>
      <c r="RHO146" s="332"/>
      <c r="RHP146" s="332"/>
      <c r="RHQ146" s="332"/>
      <c r="RHR146" s="332"/>
      <c r="RHS146" s="332"/>
      <c r="RHT146" s="332"/>
      <c r="RHU146" s="332"/>
      <c r="RHV146" s="332"/>
      <c r="RHW146" s="332"/>
      <c r="RHX146" s="332"/>
      <c r="RHY146" s="332"/>
      <c r="RHZ146" s="332"/>
      <c r="RIA146" s="332"/>
      <c r="RIB146" s="332"/>
      <c r="RIC146" s="332"/>
      <c r="RID146" s="332"/>
      <c r="RIE146" s="332"/>
      <c r="RIF146" s="332"/>
      <c r="RIG146" s="332"/>
      <c r="RIH146" s="332"/>
      <c r="RII146" s="332"/>
      <c r="RIJ146" s="332"/>
      <c r="RIK146" s="332"/>
      <c r="RIL146" s="332"/>
      <c r="RIM146" s="332"/>
      <c r="RIN146" s="332"/>
      <c r="RIO146" s="332"/>
      <c r="RIP146" s="332"/>
      <c r="RIQ146" s="332"/>
      <c r="RIR146" s="332"/>
      <c r="RIS146" s="332"/>
      <c r="RIT146" s="332"/>
      <c r="RIU146" s="332"/>
      <c r="RIV146" s="332"/>
      <c r="RIW146" s="332"/>
      <c r="RIX146" s="332"/>
      <c r="RIY146" s="332"/>
      <c r="RIZ146" s="332"/>
      <c r="RJA146" s="332"/>
      <c r="RJB146" s="332"/>
      <c r="RJC146" s="332"/>
      <c r="RJD146" s="332"/>
      <c r="RJE146" s="332"/>
      <c r="RJF146" s="332"/>
      <c r="RJG146" s="332"/>
      <c r="RJH146" s="332"/>
      <c r="RJI146" s="332"/>
      <c r="RJJ146" s="332"/>
      <c r="RJK146" s="332"/>
      <c r="RJL146" s="332"/>
      <c r="RJM146" s="332"/>
      <c r="RJN146" s="332"/>
      <c r="RJO146" s="332"/>
      <c r="RJP146" s="332"/>
      <c r="RJQ146" s="332"/>
      <c r="RJR146" s="332"/>
      <c r="RJS146" s="332"/>
      <c r="RJT146" s="332"/>
      <c r="RJU146" s="332"/>
      <c r="RJV146" s="332"/>
      <c r="RJW146" s="332"/>
      <c r="RJX146" s="332"/>
      <c r="RJY146" s="332"/>
      <c r="RJZ146" s="332"/>
      <c r="RKA146" s="332"/>
      <c r="RKB146" s="332"/>
      <c r="RKC146" s="332"/>
      <c r="RKD146" s="332"/>
      <c r="RKE146" s="332"/>
      <c r="RKF146" s="332"/>
      <c r="RKG146" s="332"/>
      <c r="RKH146" s="332"/>
      <c r="RKI146" s="332"/>
      <c r="RKJ146" s="332"/>
      <c r="RKK146" s="332"/>
      <c r="RKL146" s="332"/>
      <c r="RKM146" s="332"/>
      <c r="RKN146" s="332"/>
      <c r="RKO146" s="332"/>
      <c r="RKP146" s="332"/>
      <c r="RKQ146" s="332"/>
      <c r="RKR146" s="332"/>
      <c r="RKS146" s="332"/>
      <c r="RKT146" s="332"/>
      <c r="RKU146" s="332"/>
      <c r="RKV146" s="332"/>
      <c r="RKW146" s="332"/>
      <c r="RKX146" s="332"/>
      <c r="RKY146" s="332"/>
      <c r="RKZ146" s="332"/>
      <c r="RLA146" s="332"/>
      <c r="RLB146" s="332"/>
      <c r="RLC146" s="332"/>
      <c r="RLD146" s="332"/>
      <c r="RLE146" s="332"/>
      <c r="RLF146" s="332"/>
      <c r="RLG146" s="332"/>
      <c r="RLH146" s="332"/>
      <c r="RLI146" s="332"/>
      <c r="RLJ146" s="332"/>
      <c r="RLK146" s="332"/>
      <c r="RLL146" s="332"/>
      <c r="RLM146" s="332"/>
      <c r="RLN146" s="332"/>
      <c r="RLO146" s="332"/>
      <c r="RLP146" s="332"/>
      <c r="RLQ146" s="332"/>
      <c r="RLR146" s="332"/>
      <c r="RLS146" s="332"/>
      <c r="RLT146" s="332"/>
      <c r="RLU146" s="332"/>
      <c r="RLV146" s="332"/>
      <c r="RLW146" s="332"/>
      <c r="RLX146" s="332"/>
      <c r="RLY146" s="332"/>
      <c r="RLZ146" s="332"/>
      <c r="RMA146" s="332"/>
      <c r="RMB146" s="332"/>
      <c r="RMC146" s="332"/>
      <c r="RMD146" s="332"/>
      <c r="RME146" s="332"/>
      <c r="RMF146" s="332"/>
      <c r="RMG146" s="332"/>
      <c r="RMH146" s="332"/>
      <c r="RMI146" s="332"/>
      <c r="RMJ146" s="332"/>
      <c r="RMK146" s="332"/>
      <c r="RML146" s="332"/>
      <c r="RMM146" s="332"/>
      <c r="RMN146" s="332"/>
      <c r="RMO146" s="332"/>
      <c r="RMP146" s="332"/>
      <c r="RMQ146" s="332"/>
      <c r="RMR146" s="332"/>
      <c r="RMS146" s="332"/>
      <c r="RMT146" s="332"/>
      <c r="RMU146" s="332"/>
      <c r="RMV146" s="332"/>
      <c r="RMW146" s="332"/>
      <c r="RMX146" s="332"/>
      <c r="RMY146" s="332"/>
      <c r="RMZ146" s="332"/>
      <c r="RNA146" s="332"/>
      <c r="RNB146" s="332"/>
      <c r="RNC146" s="332"/>
      <c r="RND146" s="332"/>
      <c r="RNE146" s="332"/>
      <c r="RNF146" s="332"/>
      <c r="RNG146" s="332"/>
      <c r="RNH146" s="332"/>
      <c r="RNI146" s="332"/>
      <c r="RNJ146" s="332"/>
      <c r="RNK146" s="332"/>
      <c r="RNL146" s="332"/>
      <c r="RNM146" s="332"/>
      <c r="RNN146" s="332"/>
      <c r="RNO146" s="332"/>
      <c r="RNP146" s="332"/>
      <c r="RNQ146" s="332"/>
      <c r="RNR146" s="332"/>
      <c r="RNS146" s="332"/>
      <c r="RNT146" s="332"/>
      <c r="RNU146" s="332"/>
      <c r="RNV146" s="332"/>
      <c r="RNW146" s="332"/>
      <c r="RNX146" s="332"/>
      <c r="RNY146" s="332"/>
      <c r="RNZ146" s="332"/>
      <c r="ROA146" s="332"/>
      <c r="ROB146" s="332"/>
      <c r="ROC146" s="332"/>
      <c r="ROD146" s="332"/>
      <c r="ROE146" s="332"/>
      <c r="ROF146" s="332"/>
      <c r="ROG146" s="332"/>
      <c r="ROH146" s="332"/>
      <c r="ROI146" s="332"/>
      <c r="ROJ146" s="332"/>
      <c r="ROK146" s="332"/>
      <c r="ROL146" s="332"/>
      <c r="ROM146" s="332"/>
      <c r="RON146" s="332"/>
      <c r="ROO146" s="332"/>
      <c r="ROP146" s="332"/>
      <c r="ROQ146" s="332"/>
      <c r="ROR146" s="332"/>
      <c r="ROS146" s="332"/>
      <c r="ROT146" s="332"/>
      <c r="ROU146" s="332"/>
      <c r="ROV146" s="332"/>
      <c r="ROW146" s="332"/>
      <c r="ROX146" s="332"/>
      <c r="ROY146" s="332"/>
      <c r="ROZ146" s="332"/>
      <c r="RPA146" s="332"/>
      <c r="RPB146" s="332"/>
      <c r="RPC146" s="332"/>
      <c r="RPD146" s="332"/>
      <c r="RPE146" s="332"/>
      <c r="RPF146" s="332"/>
      <c r="RPG146" s="332"/>
      <c r="RPH146" s="332"/>
      <c r="RPI146" s="332"/>
      <c r="RPJ146" s="332"/>
      <c r="RPK146" s="332"/>
      <c r="RPL146" s="332"/>
      <c r="RPM146" s="332"/>
      <c r="RPN146" s="332"/>
      <c r="RPO146" s="332"/>
      <c r="RPP146" s="332"/>
      <c r="RPQ146" s="332"/>
      <c r="RPR146" s="332"/>
      <c r="RPS146" s="332"/>
      <c r="RPT146" s="332"/>
      <c r="RPU146" s="332"/>
      <c r="RPV146" s="332"/>
      <c r="RPW146" s="332"/>
      <c r="RPX146" s="332"/>
      <c r="RPY146" s="332"/>
      <c r="RPZ146" s="332"/>
      <c r="RQA146" s="332"/>
      <c r="RQB146" s="332"/>
      <c r="RQC146" s="332"/>
      <c r="RQD146" s="332"/>
      <c r="RQE146" s="332"/>
      <c r="RQF146" s="332"/>
      <c r="RQG146" s="332"/>
      <c r="RQH146" s="332"/>
      <c r="RQI146" s="332"/>
      <c r="RQJ146" s="332"/>
      <c r="RQK146" s="332"/>
      <c r="RQL146" s="332"/>
      <c r="RQM146" s="332"/>
      <c r="RQN146" s="332"/>
      <c r="RQO146" s="332"/>
      <c r="RQP146" s="332"/>
      <c r="RQQ146" s="332"/>
      <c r="RQR146" s="332"/>
      <c r="RQS146" s="332"/>
      <c r="RQT146" s="332"/>
      <c r="RQU146" s="332"/>
      <c r="RQV146" s="332"/>
      <c r="RQW146" s="332"/>
      <c r="RQX146" s="332"/>
      <c r="RQY146" s="332"/>
      <c r="RQZ146" s="332"/>
      <c r="RRA146" s="332"/>
      <c r="RRB146" s="332"/>
      <c r="RRC146" s="332"/>
      <c r="RRD146" s="332"/>
      <c r="RRE146" s="332"/>
      <c r="RRF146" s="332"/>
      <c r="RRG146" s="332"/>
      <c r="RRH146" s="332"/>
      <c r="RRI146" s="332"/>
      <c r="RRJ146" s="332"/>
      <c r="RRK146" s="332"/>
      <c r="RRL146" s="332"/>
      <c r="RRM146" s="332"/>
      <c r="RRN146" s="332"/>
      <c r="RRO146" s="332"/>
      <c r="RRP146" s="332"/>
      <c r="RRQ146" s="332"/>
      <c r="RRR146" s="332"/>
      <c r="RRS146" s="332"/>
      <c r="RRT146" s="332"/>
      <c r="RRU146" s="332"/>
      <c r="RRV146" s="332"/>
      <c r="RRW146" s="332"/>
      <c r="RRX146" s="332"/>
      <c r="RRY146" s="332"/>
      <c r="RRZ146" s="332"/>
      <c r="RSA146" s="332"/>
      <c r="RSB146" s="332"/>
      <c r="RSC146" s="332"/>
      <c r="RSD146" s="332"/>
      <c r="RSE146" s="332"/>
      <c r="RSF146" s="332"/>
      <c r="RSG146" s="332"/>
      <c r="RSH146" s="332"/>
      <c r="RSI146" s="332"/>
      <c r="RSJ146" s="332"/>
      <c r="RSK146" s="332"/>
      <c r="RSL146" s="332"/>
      <c r="RSM146" s="332"/>
      <c r="RSN146" s="332"/>
      <c r="RSO146" s="332"/>
      <c r="RSP146" s="332"/>
      <c r="RSQ146" s="332"/>
      <c r="RSR146" s="332"/>
      <c r="RSS146" s="332"/>
      <c r="RST146" s="332"/>
      <c r="RSU146" s="332"/>
      <c r="RSV146" s="332"/>
      <c r="RSW146" s="332"/>
      <c r="RSX146" s="332"/>
      <c r="RSY146" s="332"/>
      <c r="RSZ146" s="332"/>
      <c r="RTA146" s="332"/>
      <c r="RTB146" s="332"/>
      <c r="RTC146" s="332"/>
      <c r="RTD146" s="332"/>
      <c r="RTE146" s="332"/>
      <c r="RTF146" s="332"/>
      <c r="RTG146" s="332"/>
      <c r="RTH146" s="332"/>
      <c r="RTI146" s="332"/>
      <c r="RTJ146" s="332"/>
      <c r="RTK146" s="332"/>
      <c r="RTL146" s="332"/>
      <c r="RTM146" s="332"/>
      <c r="RTN146" s="332"/>
      <c r="RTO146" s="332"/>
      <c r="RTP146" s="332"/>
      <c r="RTQ146" s="332"/>
      <c r="RTR146" s="332"/>
      <c r="RTS146" s="332"/>
      <c r="RTT146" s="332"/>
      <c r="RTU146" s="332"/>
      <c r="RTV146" s="332"/>
      <c r="RTW146" s="332"/>
      <c r="RTX146" s="332"/>
      <c r="RTY146" s="332"/>
      <c r="RTZ146" s="332"/>
      <c r="RUA146" s="332"/>
      <c r="RUB146" s="332"/>
      <c r="RUC146" s="332"/>
      <c r="RUD146" s="332"/>
      <c r="RUE146" s="332"/>
      <c r="RUF146" s="332"/>
      <c r="RUG146" s="332"/>
      <c r="RUH146" s="332"/>
      <c r="RUI146" s="332"/>
      <c r="RUJ146" s="332"/>
      <c r="RUK146" s="332"/>
      <c r="RUL146" s="332"/>
      <c r="RUM146" s="332"/>
      <c r="RUN146" s="332"/>
      <c r="RUO146" s="332"/>
      <c r="RUP146" s="332"/>
      <c r="RUQ146" s="332"/>
      <c r="RUR146" s="332"/>
      <c r="RUS146" s="332"/>
      <c r="RUT146" s="332"/>
      <c r="RUU146" s="332"/>
      <c r="RUV146" s="332"/>
      <c r="RUW146" s="332"/>
      <c r="RUX146" s="332"/>
      <c r="RUY146" s="332"/>
      <c r="RUZ146" s="332"/>
      <c r="RVA146" s="332"/>
      <c r="RVB146" s="332"/>
      <c r="RVC146" s="332"/>
      <c r="RVD146" s="332"/>
      <c r="RVE146" s="332"/>
      <c r="RVF146" s="332"/>
      <c r="RVG146" s="332"/>
      <c r="RVH146" s="332"/>
      <c r="RVI146" s="332"/>
      <c r="RVJ146" s="332"/>
      <c r="RVK146" s="332"/>
      <c r="RVL146" s="332"/>
      <c r="RVM146" s="332"/>
      <c r="RVN146" s="332"/>
      <c r="RVO146" s="332"/>
      <c r="RVP146" s="332"/>
      <c r="RVQ146" s="332"/>
      <c r="RVR146" s="332"/>
      <c r="RVS146" s="332"/>
      <c r="RVT146" s="332"/>
      <c r="RVU146" s="332"/>
      <c r="RVV146" s="332"/>
      <c r="RVW146" s="332"/>
      <c r="RVX146" s="332"/>
      <c r="RVY146" s="332"/>
      <c r="RVZ146" s="332"/>
      <c r="RWA146" s="332"/>
      <c r="RWB146" s="332"/>
      <c r="RWC146" s="332"/>
      <c r="RWD146" s="332"/>
      <c r="RWE146" s="332"/>
      <c r="RWF146" s="332"/>
      <c r="RWG146" s="332"/>
      <c r="RWH146" s="332"/>
      <c r="RWI146" s="332"/>
      <c r="RWJ146" s="332"/>
      <c r="RWK146" s="332"/>
      <c r="RWL146" s="332"/>
      <c r="RWM146" s="332"/>
      <c r="RWN146" s="332"/>
      <c r="RWO146" s="332"/>
      <c r="RWP146" s="332"/>
      <c r="RWQ146" s="332"/>
      <c r="RWR146" s="332"/>
      <c r="RWS146" s="332"/>
      <c r="RWT146" s="332"/>
      <c r="RWU146" s="332"/>
      <c r="RWV146" s="332"/>
      <c r="RWW146" s="332"/>
      <c r="RWX146" s="332"/>
      <c r="RWY146" s="332"/>
      <c r="RWZ146" s="332"/>
      <c r="RXA146" s="332"/>
      <c r="RXB146" s="332"/>
      <c r="RXC146" s="332"/>
      <c r="RXD146" s="332"/>
      <c r="RXE146" s="332"/>
      <c r="RXF146" s="332"/>
      <c r="RXG146" s="332"/>
      <c r="RXH146" s="332"/>
      <c r="RXI146" s="332"/>
      <c r="RXJ146" s="332"/>
      <c r="RXK146" s="332"/>
      <c r="RXL146" s="332"/>
      <c r="RXM146" s="332"/>
      <c r="RXN146" s="332"/>
      <c r="RXO146" s="332"/>
      <c r="RXP146" s="332"/>
      <c r="RXQ146" s="332"/>
      <c r="RXR146" s="332"/>
      <c r="RXS146" s="332"/>
      <c r="RXT146" s="332"/>
      <c r="RXU146" s="332"/>
      <c r="RXV146" s="332"/>
      <c r="RXW146" s="332"/>
      <c r="RXX146" s="332"/>
      <c r="RXY146" s="332"/>
      <c r="RXZ146" s="332"/>
      <c r="RYA146" s="332"/>
      <c r="RYB146" s="332"/>
      <c r="RYC146" s="332"/>
      <c r="RYD146" s="332"/>
      <c r="RYE146" s="332"/>
      <c r="RYF146" s="332"/>
      <c r="RYG146" s="332"/>
      <c r="RYH146" s="332"/>
      <c r="RYI146" s="332"/>
      <c r="RYJ146" s="332"/>
      <c r="RYK146" s="332"/>
      <c r="RYL146" s="332"/>
      <c r="RYM146" s="332"/>
      <c r="RYN146" s="332"/>
      <c r="RYO146" s="332"/>
      <c r="RYP146" s="332"/>
      <c r="RYQ146" s="332"/>
      <c r="RYR146" s="332"/>
      <c r="RYS146" s="332"/>
      <c r="RYT146" s="332"/>
      <c r="RYU146" s="332"/>
      <c r="RYV146" s="332"/>
      <c r="RYW146" s="332"/>
      <c r="RYX146" s="332"/>
      <c r="RYY146" s="332"/>
      <c r="RYZ146" s="332"/>
      <c r="RZA146" s="332"/>
      <c r="RZB146" s="332"/>
      <c r="RZC146" s="332"/>
      <c r="RZD146" s="332"/>
      <c r="RZE146" s="332"/>
      <c r="RZF146" s="332"/>
      <c r="RZG146" s="332"/>
      <c r="RZH146" s="332"/>
      <c r="RZI146" s="332"/>
      <c r="RZJ146" s="332"/>
      <c r="RZK146" s="332"/>
      <c r="RZL146" s="332"/>
      <c r="RZM146" s="332"/>
      <c r="RZN146" s="332"/>
      <c r="RZO146" s="332"/>
      <c r="RZP146" s="332"/>
      <c r="RZQ146" s="332"/>
      <c r="RZR146" s="332"/>
      <c r="RZS146" s="332"/>
      <c r="RZT146" s="332"/>
      <c r="RZU146" s="332"/>
      <c r="RZV146" s="332"/>
      <c r="RZW146" s="332"/>
      <c r="RZX146" s="332"/>
      <c r="RZY146" s="332"/>
      <c r="RZZ146" s="332"/>
      <c r="SAA146" s="332"/>
      <c r="SAB146" s="332"/>
      <c r="SAC146" s="332"/>
      <c r="SAD146" s="332"/>
      <c r="SAE146" s="332"/>
      <c r="SAF146" s="332"/>
      <c r="SAG146" s="332"/>
      <c r="SAH146" s="332"/>
      <c r="SAI146" s="332"/>
      <c r="SAJ146" s="332"/>
      <c r="SAK146" s="332"/>
      <c r="SAL146" s="332"/>
      <c r="SAM146" s="332"/>
      <c r="SAN146" s="332"/>
      <c r="SAO146" s="332"/>
      <c r="SAP146" s="332"/>
      <c r="SAQ146" s="332"/>
      <c r="SAR146" s="332"/>
      <c r="SAS146" s="332"/>
      <c r="SAT146" s="332"/>
      <c r="SAU146" s="332"/>
      <c r="SAV146" s="332"/>
      <c r="SAW146" s="332"/>
      <c r="SAX146" s="332"/>
      <c r="SAY146" s="332"/>
      <c r="SAZ146" s="332"/>
      <c r="SBA146" s="332"/>
      <c r="SBB146" s="332"/>
      <c r="SBC146" s="332"/>
      <c r="SBD146" s="332"/>
      <c r="SBE146" s="332"/>
      <c r="SBF146" s="332"/>
      <c r="SBG146" s="332"/>
      <c r="SBH146" s="332"/>
      <c r="SBI146" s="332"/>
      <c r="SBJ146" s="332"/>
      <c r="SBK146" s="332"/>
      <c r="SBL146" s="332"/>
      <c r="SBM146" s="332"/>
      <c r="SBN146" s="332"/>
      <c r="SBO146" s="332"/>
      <c r="SBP146" s="332"/>
      <c r="SBQ146" s="332"/>
      <c r="SBR146" s="332"/>
      <c r="SBS146" s="332"/>
      <c r="SBT146" s="332"/>
      <c r="SBU146" s="332"/>
      <c r="SBV146" s="332"/>
      <c r="SBW146" s="332"/>
      <c r="SBX146" s="332"/>
      <c r="SBY146" s="332"/>
      <c r="SBZ146" s="332"/>
      <c r="SCA146" s="332"/>
      <c r="SCB146" s="332"/>
      <c r="SCC146" s="332"/>
      <c r="SCD146" s="332"/>
      <c r="SCE146" s="332"/>
      <c r="SCF146" s="332"/>
      <c r="SCG146" s="332"/>
      <c r="SCH146" s="332"/>
      <c r="SCI146" s="332"/>
      <c r="SCJ146" s="332"/>
      <c r="SCK146" s="332"/>
      <c r="SCL146" s="332"/>
      <c r="SCM146" s="332"/>
      <c r="SCN146" s="332"/>
      <c r="SCO146" s="332"/>
      <c r="SCP146" s="332"/>
      <c r="SCQ146" s="332"/>
      <c r="SCR146" s="332"/>
      <c r="SCS146" s="332"/>
      <c r="SCT146" s="332"/>
      <c r="SCU146" s="332"/>
      <c r="SCV146" s="332"/>
      <c r="SCW146" s="332"/>
      <c r="SCX146" s="332"/>
      <c r="SCY146" s="332"/>
      <c r="SCZ146" s="332"/>
      <c r="SDA146" s="332"/>
      <c r="SDB146" s="332"/>
      <c r="SDC146" s="332"/>
      <c r="SDD146" s="332"/>
      <c r="SDE146" s="332"/>
      <c r="SDF146" s="332"/>
      <c r="SDG146" s="332"/>
      <c r="SDH146" s="332"/>
      <c r="SDI146" s="332"/>
      <c r="SDJ146" s="332"/>
      <c r="SDK146" s="332"/>
      <c r="SDL146" s="332"/>
      <c r="SDM146" s="332"/>
      <c r="SDN146" s="332"/>
      <c r="SDO146" s="332"/>
      <c r="SDP146" s="332"/>
      <c r="SDQ146" s="332"/>
      <c r="SDR146" s="332"/>
      <c r="SDS146" s="332"/>
      <c r="SDT146" s="332"/>
      <c r="SDU146" s="332"/>
      <c r="SDV146" s="332"/>
      <c r="SDW146" s="332"/>
      <c r="SDX146" s="332"/>
      <c r="SDY146" s="332"/>
      <c r="SDZ146" s="332"/>
      <c r="SEA146" s="332"/>
      <c r="SEB146" s="332"/>
      <c r="SEC146" s="332"/>
      <c r="SED146" s="332"/>
      <c r="SEE146" s="332"/>
      <c r="SEF146" s="332"/>
      <c r="SEG146" s="332"/>
      <c r="SEH146" s="332"/>
      <c r="SEI146" s="332"/>
      <c r="SEJ146" s="332"/>
      <c r="SEK146" s="332"/>
      <c r="SEL146" s="332"/>
      <c r="SEM146" s="332"/>
      <c r="SEN146" s="332"/>
      <c r="SEO146" s="332"/>
      <c r="SEP146" s="332"/>
      <c r="SEQ146" s="332"/>
      <c r="SER146" s="332"/>
      <c r="SES146" s="332"/>
      <c r="SET146" s="332"/>
      <c r="SEU146" s="332"/>
      <c r="SEV146" s="332"/>
      <c r="SEW146" s="332"/>
      <c r="SEX146" s="332"/>
      <c r="SEY146" s="332"/>
      <c r="SEZ146" s="332"/>
      <c r="SFA146" s="332"/>
      <c r="SFB146" s="332"/>
      <c r="SFC146" s="332"/>
      <c r="SFD146" s="332"/>
      <c r="SFE146" s="332"/>
      <c r="SFF146" s="332"/>
      <c r="SFG146" s="332"/>
      <c r="SFH146" s="332"/>
      <c r="SFI146" s="332"/>
      <c r="SFJ146" s="332"/>
      <c r="SFK146" s="332"/>
      <c r="SFL146" s="332"/>
      <c r="SFM146" s="332"/>
      <c r="SFN146" s="332"/>
      <c r="SFO146" s="332"/>
      <c r="SFP146" s="332"/>
      <c r="SFQ146" s="332"/>
      <c r="SFR146" s="332"/>
      <c r="SFS146" s="332"/>
      <c r="SFT146" s="332"/>
      <c r="SFU146" s="332"/>
      <c r="SFV146" s="332"/>
      <c r="SFW146" s="332"/>
      <c r="SFX146" s="332"/>
      <c r="SFY146" s="332"/>
      <c r="SFZ146" s="332"/>
      <c r="SGA146" s="332"/>
      <c r="SGB146" s="332"/>
      <c r="SGC146" s="332"/>
      <c r="SGD146" s="332"/>
      <c r="SGE146" s="332"/>
      <c r="SGF146" s="332"/>
      <c r="SGG146" s="332"/>
      <c r="SGH146" s="332"/>
      <c r="SGI146" s="332"/>
      <c r="SGJ146" s="332"/>
      <c r="SGK146" s="332"/>
      <c r="SGL146" s="332"/>
      <c r="SGM146" s="332"/>
      <c r="SGN146" s="332"/>
      <c r="SGO146" s="332"/>
      <c r="SGP146" s="332"/>
      <c r="SGQ146" s="332"/>
      <c r="SGR146" s="332"/>
      <c r="SGS146" s="332"/>
      <c r="SGT146" s="332"/>
      <c r="SGU146" s="332"/>
      <c r="SGV146" s="332"/>
      <c r="SGW146" s="332"/>
      <c r="SGX146" s="332"/>
      <c r="SGY146" s="332"/>
      <c r="SGZ146" s="332"/>
      <c r="SHA146" s="332"/>
      <c r="SHB146" s="332"/>
      <c r="SHC146" s="332"/>
      <c r="SHD146" s="332"/>
      <c r="SHE146" s="332"/>
      <c r="SHF146" s="332"/>
      <c r="SHG146" s="332"/>
      <c r="SHH146" s="332"/>
      <c r="SHI146" s="332"/>
      <c r="SHJ146" s="332"/>
      <c r="SHK146" s="332"/>
      <c r="SHL146" s="332"/>
      <c r="SHM146" s="332"/>
      <c r="SHN146" s="332"/>
      <c r="SHO146" s="332"/>
      <c r="SHP146" s="332"/>
      <c r="SHQ146" s="332"/>
      <c r="SHR146" s="332"/>
      <c r="SHS146" s="332"/>
      <c r="SHT146" s="332"/>
      <c r="SHU146" s="332"/>
      <c r="SHV146" s="332"/>
      <c r="SHW146" s="332"/>
      <c r="SHX146" s="332"/>
      <c r="SHY146" s="332"/>
      <c r="SHZ146" s="332"/>
      <c r="SIA146" s="332"/>
      <c r="SIB146" s="332"/>
      <c r="SIC146" s="332"/>
      <c r="SID146" s="332"/>
      <c r="SIE146" s="332"/>
      <c r="SIF146" s="332"/>
      <c r="SIG146" s="332"/>
      <c r="SIH146" s="332"/>
      <c r="SII146" s="332"/>
      <c r="SIJ146" s="332"/>
      <c r="SIK146" s="332"/>
      <c r="SIL146" s="332"/>
      <c r="SIM146" s="332"/>
      <c r="SIN146" s="332"/>
      <c r="SIO146" s="332"/>
      <c r="SIP146" s="332"/>
      <c r="SIQ146" s="332"/>
      <c r="SIR146" s="332"/>
      <c r="SIS146" s="332"/>
      <c r="SIT146" s="332"/>
      <c r="SIU146" s="332"/>
      <c r="SIV146" s="332"/>
      <c r="SIW146" s="332"/>
      <c r="SIX146" s="332"/>
      <c r="SIY146" s="332"/>
      <c r="SIZ146" s="332"/>
      <c r="SJA146" s="332"/>
      <c r="SJB146" s="332"/>
      <c r="SJC146" s="332"/>
      <c r="SJD146" s="332"/>
      <c r="SJE146" s="332"/>
      <c r="SJF146" s="332"/>
      <c r="SJG146" s="332"/>
      <c r="SJH146" s="332"/>
      <c r="SJI146" s="332"/>
      <c r="SJJ146" s="332"/>
      <c r="SJK146" s="332"/>
      <c r="SJL146" s="332"/>
      <c r="SJM146" s="332"/>
      <c r="SJN146" s="332"/>
      <c r="SJO146" s="332"/>
      <c r="SJP146" s="332"/>
      <c r="SJQ146" s="332"/>
      <c r="SJR146" s="332"/>
      <c r="SJS146" s="332"/>
      <c r="SJT146" s="332"/>
      <c r="SJU146" s="332"/>
      <c r="SJV146" s="332"/>
      <c r="SJW146" s="332"/>
      <c r="SJX146" s="332"/>
      <c r="SJY146" s="332"/>
      <c r="SJZ146" s="332"/>
      <c r="SKA146" s="332"/>
      <c r="SKB146" s="332"/>
      <c r="SKC146" s="332"/>
      <c r="SKD146" s="332"/>
      <c r="SKE146" s="332"/>
      <c r="SKF146" s="332"/>
      <c r="SKG146" s="332"/>
      <c r="SKH146" s="332"/>
      <c r="SKI146" s="332"/>
      <c r="SKJ146" s="332"/>
      <c r="SKK146" s="332"/>
      <c r="SKL146" s="332"/>
      <c r="SKM146" s="332"/>
      <c r="SKN146" s="332"/>
      <c r="SKO146" s="332"/>
      <c r="SKP146" s="332"/>
      <c r="SKQ146" s="332"/>
      <c r="SKR146" s="332"/>
      <c r="SKS146" s="332"/>
      <c r="SKT146" s="332"/>
      <c r="SKU146" s="332"/>
      <c r="SKV146" s="332"/>
      <c r="SKW146" s="332"/>
      <c r="SKX146" s="332"/>
      <c r="SKY146" s="332"/>
      <c r="SKZ146" s="332"/>
      <c r="SLA146" s="332"/>
      <c r="SLB146" s="332"/>
      <c r="SLC146" s="332"/>
      <c r="SLD146" s="332"/>
      <c r="SLE146" s="332"/>
      <c r="SLF146" s="332"/>
      <c r="SLG146" s="332"/>
      <c r="SLH146" s="332"/>
      <c r="SLI146" s="332"/>
      <c r="SLJ146" s="332"/>
      <c r="SLK146" s="332"/>
      <c r="SLL146" s="332"/>
      <c r="SLM146" s="332"/>
      <c r="SLN146" s="332"/>
      <c r="SLO146" s="332"/>
      <c r="SLP146" s="332"/>
      <c r="SLQ146" s="332"/>
      <c r="SLR146" s="332"/>
      <c r="SLS146" s="332"/>
      <c r="SLT146" s="332"/>
      <c r="SLU146" s="332"/>
      <c r="SLV146" s="332"/>
      <c r="SLW146" s="332"/>
      <c r="SLX146" s="332"/>
      <c r="SLY146" s="332"/>
      <c r="SLZ146" s="332"/>
      <c r="SMA146" s="332"/>
      <c r="SMB146" s="332"/>
      <c r="SMC146" s="332"/>
      <c r="SMD146" s="332"/>
      <c r="SME146" s="332"/>
      <c r="SMF146" s="332"/>
      <c r="SMG146" s="332"/>
      <c r="SMH146" s="332"/>
      <c r="SMI146" s="332"/>
      <c r="SMJ146" s="332"/>
      <c r="SMK146" s="332"/>
      <c r="SML146" s="332"/>
      <c r="SMM146" s="332"/>
      <c r="SMN146" s="332"/>
      <c r="SMO146" s="332"/>
      <c r="SMP146" s="332"/>
      <c r="SMQ146" s="332"/>
      <c r="SMR146" s="332"/>
      <c r="SMS146" s="332"/>
      <c r="SMT146" s="332"/>
      <c r="SMU146" s="332"/>
      <c r="SMV146" s="332"/>
      <c r="SMW146" s="332"/>
      <c r="SMX146" s="332"/>
      <c r="SMY146" s="332"/>
      <c r="SMZ146" s="332"/>
      <c r="SNA146" s="332"/>
      <c r="SNB146" s="332"/>
      <c r="SNC146" s="332"/>
      <c r="SND146" s="332"/>
      <c r="SNE146" s="332"/>
      <c r="SNF146" s="332"/>
      <c r="SNG146" s="332"/>
      <c r="SNH146" s="332"/>
      <c r="SNI146" s="332"/>
      <c r="SNJ146" s="332"/>
      <c r="SNK146" s="332"/>
      <c r="SNL146" s="332"/>
      <c r="SNM146" s="332"/>
      <c r="SNN146" s="332"/>
      <c r="SNO146" s="332"/>
      <c r="SNP146" s="332"/>
      <c r="SNQ146" s="332"/>
      <c r="SNR146" s="332"/>
      <c r="SNS146" s="332"/>
      <c r="SNT146" s="332"/>
      <c r="SNU146" s="332"/>
      <c r="SNV146" s="332"/>
      <c r="SNW146" s="332"/>
      <c r="SNX146" s="332"/>
      <c r="SNY146" s="332"/>
      <c r="SNZ146" s="332"/>
      <c r="SOA146" s="332"/>
      <c r="SOB146" s="332"/>
      <c r="SOC146" s="332"/>
      <c r="SOD146" s="332"/>
      <c r="SOE146" s="332"/>
      <c r="SOF146" s="332"/>
      <c r="SOG146" s="332"/>
      <c r="SOH146" s="332"/>
      <c r="SOI146" s="332"/>
      <c r="SOJ146" s="332"/>
      <c r="SOK146" s="332"/>
      <c r="SOL146" s="332"/>
      <c r="SOM146" s="332"/>
      <c r="SON146" s="332"/>
      <c r="SOO146" s="332"/>
      <c r="SOP146" s="332"/>
      <c r="SOQ146" s="332"/>
      <c r="SOR146" s="332"/>
      <c r="SOS146" s="332"/>
      <c r="SOT146" s="332"/>
      <c r="SOU146" s="332"/>
      <c r="SOV146" s="332"/>
      <c r="SOW146" s="332"/>
      <c r="SOX146" s="332"/>
      <c r="SOY146" s="332"/>
      <c r="SOZ146" s="332"/>
      <c r="SPA146" s="332"/>
      <c r="SPB146" s="332"/>
      <c r="SPC146" s="332"/>
      <c r="SPD146" s="332"/>
      <c r="SPE146" s="332"/>
      <c r="SPF146" s="332"/>
      <c r="SPG146" s="332"/>
      <c r="SPH146" s="332"/>
      <c r="SPI146" s="332"/>
      <c r="SPJ146" s="332"/>
      <c r="SPK146" s="332"/>
      <c r="SPL146" s="332"/>
      <c r="SPM146" s="332"/>
      <c r="SPN146" s="332"/>
      <c r="SPO146" s="332"/>
      <c r="SPP146" s="332"/>
      <c r="SPQ146" s="332"/>
      <c r="SPR146" s="332"/>
      <c r="SPS146" s="332"/>
      <c r="SPT146" s="332"/>
      <c r="SPU146" s="332"/>
      <c r="SPV146" s="332"/>
      <c r="SPW146" s="332"/>
      <c r="SPX146" s="332"/>
      <c r="SPY146" s="332"/>
      <c r="SPZ146" s="332"/>
      <c r="SQA146" s="332"/>
      <c r="SQB146" s="332"/>
      <c r="SQC146" s="332"/>
      <c r="SQD146" s="332"/>
      <c r="SQE146" s="332"/>
      <c r="SQF146" s="332"/>
      <c r="SQG146" s="332"/>
      <c r="SQH146" s="332"/>
      <c r="SQI146" s="332"/>
      <c r="SQJ146" s="332"/>
      <c r="SQK146" s="332"/>
      <c r="SQL146" s="332"/>
      <c r="SQM146" s="332"/>
      <c r="SQN146" s="332"/>
      <c r="SQO146" s="332"/>
      <c r="SQP146" s="332"/>
      <c r="SQQ146" s="332"/>
      <c r="SQR146" s="332"/>
      <c r="SQS146" s="332"/>
      <c r="SQT146" s="332"/>
      <c r="SQU146" s="332"/>
      <c r="SQV146" s="332"/>
      <c r="SQW146" s="332"/>
      <c r="SQX146" s="332"/>
      <c r="SQY146" s="332"/>
      <c r="SQZ146" s="332"/>
      <c r="SRA146" s="332"/>
      <c r="SRB146" s="332"/>
      <c r="SRC146" s="332"/>
      <c r="SRD146" s="332"/>
      <c r="SRE146" s="332"/>
      <c r="SRF146" s="332"/>
      <c r="SRG146" s="332"/>
      <c r="SRH146" s="332"/>
      <c r="SRI146" s="332"/>
      <c r="SRJ146" s="332"/>
      <c r="SRK146" s="332"/>
      <c r="SRL146" s="332"/>
      <c r="SRM146" s="332"/>
      <c r="SRN146" s="332"/>
      <c r="SRO146" s="332"/>
      <c r="SRP146" s="332"/>
      <c r="SRQ146" s="332"/>
      <c r="SRR146" s="332"/>
      <c r="SRS146" s="332"/>
      <c r="SRT146" s="332"/>
      <c r="SRU146" s="332"/>
      <c r="SRV146" s="332"/>
      <c r="SRW146" s="332"/>
      <c r="SRX146" s="332"/>
      <c r="SRY146" s="332"/>
      <c r="SRZ146" s="332"/>
      <c r="SSA146" s="332"/>
      <c r="SSB146" s="332"/>
      <c r="SSC146" s="332"/>
      <c r="SSD146" s="332"/>
      <c r="SSE146" s="332"/>
      <c r="SSF146" s="332"/>
      <c r="SSG146" s="332"/>
      <c r="SSH146" s="332"/>
      <c r="SSI146" s="332"/>
      <c r="SSJ146" s="332"/>
      <c r="SSK146" s="332"/>
      <c r="SSL146" s="332"/>
      <c r="SSM146" s="332"/>
      <c r="SSN146" s="332"/>
      <c r="SSO146" s="332"/>
      <c r="SSP146" s="332"/>
      <c r="SSQ146" s="332"/>
      <c r="SSR146" s="332"/>
      <c r="SSS146" s="332"/>
      <c r="SST146" s="332"/>
      <c r="SSU146" s="332"/>
      <c r="SSV146" s="332"/>
      <c r="SSW146" s="332"/>
      <c r="SSX146" s="332"/>
      <c r="SSY146" s="332"/>
      <c r="SSZ146" s="332"/>
      <c r="STA146" s="332"/>
      <c r="STB146" s="332"/>
      <c r="STC146" s="332"/>
      <c r="STD146" s="332"/>
      <c r="STE146" s="332"/>
      <c r="STF146" s="332"/>
      <c r="STG146" s="332"/>
      <c r="STH146" s="332"/>
      <c r="STI146" s="332"/>
      <c r="STJ146" s="332"/>
      <c r="STK146" s="332"/>
      <c r="STL146" s="332"/>
      <c r="STM146" s="332"/>
      <c r="STN146" s="332"/>
      <c r="STO146" s="332"/>
      <c r="STP146" s="332"/>
      <c r="STQ146" s="332"/>
      <c r="STR146" s="332"/>
      <c r="STS146" s="332"/>
      <c r="STT146" s="332"/>
      <c r="STU146" s="332"/>
      <c r="STV146" s="332"/>
      <c r="STW146" s="332"/>
      <c r="STX146" s="332"/>
      <c r="STY146" s="332"/>
      <c r="STZ146" s="332"/>
      <c r="SUA146" s="332"/>
      <c r="SUB146" s="332"/>
      <c r="SUC146" s="332"/>
      <c r="SUD146" s="332"/>
      <c r="SUE146" s="332"/>
      <c r="SUF146" s="332"/>
      <c r="SUG146" s="332"/>
      <c r="SUH146" s="332"/>
      <c r="SUI146" s="332"/>
      <c r="SUJ146" s="332"/>
      <c r="SUK146" s="332"/>
      <c r="SUL146" s="332"/>
      <c r="SUM146" s="332"/>
      <c r="SUN146" s="332"/>
      <c r="SUO146" s="332"/>
      <c r="SUP146" s="332"/>
      <c r="SUQ146" s="332"/>
      <c r="SUR146" s="332"/>
      <c r="SUS146" s="332"/>
      <c r="SUT146" s="332"/>
      <c r="SUU146" s="332"/>
      <c r="SUV146" s="332"/>
      <c r="SUW146" s="332"/>
      <c r="SUX146" s="332"/>
      <c r="SUY146" s="332"/>
      <c r="SUZ146" s="332"/>
      <c r="SVA146" s="332"/>
      <c r="SVB146" s="332"/>
      <c r="SVC146" s="332"/>
      <c r="SVD146" s="332"/>
      <c r="SVE146" s="332"/>
      <c r="SVF146" s="332"/>
      <c r="SVG146" s="332"/>
      <c r="SVH146" s="332"/>
      <c r="SVI146" s="332"/>
      <c r="SVJ146" s="332"/>
      <c r="SVK146" s="332"/>
      <c r="SVL146" s="332"/>
      <c r="SVM146" s="332"/>
      <c r="SVN146" s="332"/>
      <c r="SVO146" s="332"/>
      <c r="SVP146" s="332"/>
      <c r="SVQ146" s="332"/>
      <c r="SVR146" s="332"/>
      <c r="SVS146" s="332"/>
      <c r="SVT146" s="332"/>
      <c r="SVU146" s="332"/>
      <c r="SVV146" s="332"/>
      <c r="SVW146" s="332"/>
      <c r="SVX146" s="332"/>
      <c r="SVY146" s="332"/>
      <c r="SVZ146" s="332"/>
      <c r="SWA146" s="332"/>
      <c r="SWB146" s="332"/>
      <c r="SWC146" s="332"/>
      <c r="SWD146" s="332"/>
      <c r="SWE146" s="332"/>
      <c r="SWF146" s="332"/>
      <c r="SWG146" s="332"/>
      <c r="SWH146" s="332"/>
      <c r="SWI146" s="332"/>
      <c r="SWJ146" s="332"/>
      <c r="SWK146" s="332"/>
      <c r="SWL146" s="332"/>
      <c r="SWM146" s="332"/>
      <c r="SWN146" s="332"/>
      <c r="SWO146" s="332"/>
      <c r="SWP146" s="332"/>
      <c r="SWQ146" s="332"/>
      <c r="SWR146" s="332"/>
      <c r="SWS146" s="332"/>
      <c r="SWT146" s="332"/>
      <c r="SWU146" s="332"/>
      <c r="SWV146" s="332"/>
      <c r="SWW146" s="332"/>
      <c r="SWX146" s="332"/>
      <c r="SWY146" s="332"/>
      <c r="SWZ146" s="332"/>
      <c r="SXA146" s="332"/>
      <c r="SXB146" s="332"/>
      <c r="SXC146" s="332"/>
      <c r="SXD146" s="332"/>
      <c r="SXE146" s="332"/>
      <c r="SXF146" s="332"/>
      <c r="SXG146" s="332"/>
      <c r="SXH146" s="332"/>
      <c r="SXI146" s="332"/>
      <c r="SXJ146" s="332"/>
      <c r="SXK146" s="332"/>
      <c r="SXL146" s="332"/>
      <c r="SXM146" s="332"/>
      <c r="SXN146" s="332"/>
      <c r="SXO146" s="332"/>
      <c r="SXP146" s="332"/>
      <c r="SXQ146" s="332"/>
      <c r="SXR146" s="332"/>
      <c r="SXS146" s="332"/>
      <c r="SXT146" s="332"/>
      <c r="SXU146" s="332"/>
      <c r="SXV146" s="332"/>
      <c r="SXW146" s="332"/>
      <c r="SXX146" s="332"/>
      <c r="SXY146" s="332"/>
      <c r="SXZ146" s="332"/>
      <c r="SYA146" s="332"/>
      <c r="SYB146" s="332"/>
      <c r="SYC146" s="332"/>
      <c r="SYD146" s="332"/>
      <c r="SYE146" s="332"/>
      <c r="SYF146" s="332"/>
      <c r="SYG146" s="332"/>
      <c r="SYH146" s="332"/>
      <c r="SYI146" s="332"/>
      <c r="SYJ146" s="332"/>
      <c r="SYK146" s="332"/>
      <c r="SYL146" s="332"/>
      <c r="SYM146" s="332"/>
      <c r="SYN146" s="332"/>
      <c r="SYO146" s="332"/>
      <c r="SYP146" s="332"/>
      <c r="SYQ146" s="332"/>
      <c r="SYR146" s="332"/>
      <c r="SYS146" s="332"/>
      <c r="SYT146" s="332"/>
      <c r="SYU146" s="332"/>
      <c r="SYV146" s="332"/>
      <c r="SYW146" s="332"/>
      <c r="SYX146" s="332"/>
      <c r="SYY146" s="332"/>
      <c r="SYZ146" s="332"/>
      <c r="SZA146" s="332"/>
      <c r="SZB146" s="332"/>
      <c r="SZC146" s="332"/>
      <c r="SZD146" s="332"/>
      <c r="SZE146" s="332"/>
      <c r="SZF146" s="332"/>
      <c r="SZG146" s="332"/>
      <c r="SZH146" s="332"/>
      <c r="SZI146" s="332"/>
      <c r="SZJ146" s="332"/>
      <c r="SZK146" s="332"/>
      <c r="SZL146" s="332"/>
      <c r="SZM146" s="332"/>
      <c r="SZN146" s="332"/>
      <c r="SZO146" s="332"/>
      <c r="SZP146" s="332"/>
      <c r="SZQ146" s="332"/>
      <c r="SZR146" s="332"/>
      <c r="SZS146" s="332"/>
      <c r="SZT146" s="332"/>
      <c r="SZU146" s="332"/>
      <c r="SZV146" s="332"/>
      <c r="SZW146" s="332"/>
      <c r="SZX146" s="332"/>
      <c r="SZY146" s="332"/>
      <c r="SZZ146" s="332"/>
      <c r="TAA146" s="332"/>
      <c r="TAB146" s="332"/>
      <c r="TAC146" s="332"/>
      <c r="TAD146" s="332"/>
      <c r="TAE146" s="332"/>
      <c r="TAF146" s="332"/>
      <c r="TAG146" s="332"/>
      <c r="TAH146" s="332"/>
      <c r="TAI146" s="332"/>
      <c r="TAJ146" s="332"/>
      <c r="TAK146" s="332"/>
      <c r="TAL146" s="332"/>
      <c r="TAM146" s="332"/>
      <c r="TAN146" s="332"/>
      <c r="TAO146" s="332"/>
      <c r="TAP146" s="332"/>
      <c r="TAQ146" s="332"/>
      <c r="TAR146" s="332"/>
      <c r="TAS146" s="332"/>
      <c r="TAT146" s="332"/>
      <c r="TAU146" s="332"/>
      <c r="TAV146" s="332"/>
      <c r="TAW146" s="332"/>
      <c r="TAX146" s="332"/>
      <c r="TAY146" s="332"/>
      <c r="TAZ146" s="332"/>
      <c r="TBA146" s="332"/>
      <c r="TBB146" s="332"/>
      <c r="TBC146" s="332"/>
      <c r="TBD146" s="332"/>
      <c r="TBE146" s="332"/>
      <c r="TBF146" s="332"/>
      <c r="TBG146" s="332"/>
      <c r="TBH146" s="332"/>
      <c r="TBI146" s="332"/>
      <c r="TBJ146" s="332"/>
      <c r="TBK146" s="332"/>
      <c r="TBL146" s="332"/>
      <c r="TBM146" s="332"/>
      <c r="TBN146" s="332"/>
      <c r="TBO146" s="332"/>
      <c r="TBP146" s="332"/>
      <c r="TBQ146" s="332"/>
      <c r="TBR146" s="332"/>
      <c r="TBS146" s="332"/>
      <c r="TBT146" s="332"/>
      <c r="TBU146" s="332"/>
      <c r="TBV146" s="332"/>
      <c r="TBW146" s="332"/>
      <c r="TBX146" s="332"/>
      <c r="TBY146" s="332"/>
      <c r="TBZ146" s="332"/>
      <c r="TCA146" s="332"/>
      <c r="TCB146" s="332"/>
      <c r="TCC146" s="332"/>
      <c r="TCD146" s="332"/>
      <c r="TCE146" s="332"/>
      <c r="TCF146" s="332"/>
      <c r="TCG146" s="332"/>
      <c r="TCH146" s="332"/>
      <c r="TCI146" s="332"/>
      <c r="TCJ146" s="332"/>
      <c r="TCK146" s="332"/>
      <c r="TCL146" s="332"/>
      <c r="TCM146" s="332"/>
      <c r="TCN146" s="332"/>
      <c r="TCO146" s="332"/>
      <c r="TCP146" s="332"/>
      <c r="TCQ146" s="332"/>
      <c r="TCR146" s="332"/>
      <c r="TCS146" s="332"/>
      <c r="TCT146" s="332"/>
      <c r="TCU146" s="332"/>
      <c r="TCV146" s="332"/>
      <c r="TCW146" s="332"/>
      <c r="TCX146" s="332"/>
      <c r="TCY146" s="332"/>
      <c r="TCZ146" s="332"/>
      <c r="TDA146" s="332"/>
      <c r="TDB146" s="332"/>
      <c r="TDC146" s="332"/>
      <c r="TDD146" s="332"/>
      <c r="TDE146" s="332"/>
      <c r="TDF146" s="332"/>
      <c r="TDG146" s="332"/>
      <c r="TDH146" s="332"/>
      <c r="TDI146" s="332"/>
      <c r="TDJ146" s="332"/>
      <c r="TDK146" s="332"/>
      <c r="TDL146" s="332"/>
      <c r="TDM146" s="332"/>
      <c r="TDN146" s="332"/>
      <c r="TDO146" s="332"/>
      <c r="TDP146" s="332"/>
      <c r="TDQ146" s="332"/>
      <c r="TDR146" s="332"/>
      <c r="TDS146" s="332"/>
      <c r="TDT146" s="332"/>
      <c r="TDU146" s="332"/>
      <c r="TDV146" s="332"/>
      <c r="TDW146" s="332"/>
      <c r="TDX146" s="332"/>
      <c r="TDY146" s="332"/>
      <c r="TDZ146" s="332"/>
      <c r="TEA146" s="332"/>
      <c r="TEB146" s="332"/>
      <c r="TEC146" s="332"/>
      <c r="TED146" s="332"/>
      <c r="TEE146" s="332"/>
      <c r="TEF146" s="332"/>
      <c r="TEG146" s="332"/>
      <c r="TEH146" s="332"/>
      <c r="TEI146" s="332"/>
      <c r="TEJ146" s="332"/>
      <c r="TEK146" s="332"/>
      <c r="TEL146" s="332"/>
      <c r="TEM146" s="332"/>
      <c r="TEN146" s="332"/>
      <c r="TEO146" s="332"/>
      <c r="TEP146" s="332"/>
      <c r="TEQ146" s="332"/>
      <c r="TER146" s="332"/>
      <c r="TES146" s="332"/>
      <c r="TET146" s="332"/>
      <c r="TEU146" s="332"/>
      <c r="TEV146" s="332"/>
      <c r="TEW146" s="332"/>
      <c r="TEX146" s="332"/>
      <c r="TEY146" s="332"/>
      <c r="TEZ146" s="332"/>
      <c r="TFA146" s="332"/>
      <c r="TFB146" s="332"/>
      <c r="TFC146" s="332"/>
      <c r="TFD146" s="332"/>
      <c r="TFE146" s="332"/>
      <c r="TFF146" s="332"/>
      <c r="TFG146" s="332"/>
      <c r="TFH146" s="332"/>
      <c r="TFI146" s="332"/>
      <c r="TFJ146" s="332"/>
      <c r="TFK146" s="332"/>
      <c r="TFL146" s="332"/>
      <c r="TFM146" s="332"/>
      <c r="TFN146" s="332"/>
      <c r="TFO146" s="332"/>
      <c r="TFP146" s="332"/>
      <c r="TFQ146" s="332"/>
      <c r="TFR146" s="332"/>
      <c r="TFS146" s="332"/>
      <c r="TFT146" s="332"/>
      <c r="TFU146" s="332"/>
      <c r="TFV146" s="332"/>
      <c r="TFW146" s="332"/>
      <c r="TFX146" s="332"/>
      <c r="TFY146" s="332"/>
      <c r="TFZ146" s="332"/>
      <c r="TGA146" s="332"/>
      <c r="TGB146" s="332"/>
      <c r="TGC146" s="332"/>
      <c r="TGD146" s="332"/>
      <c r="TGE146" s="332"/>
      <c r="TGF146" s="332"/>
      <c r="TGG146" s="332"/>
      <c r="TGH146" s="332"/>
      <c r="TGI146" s="332"/>
      <c r="TGJ146" s="332"/>
      <c r="TGK146" s="332"/>
      <c r="TGL146" s="332"/>
      <c r="TGM146" s="332"/>
      <c r="TGN146" s="332"/>
      <c r="TGO146" s="332"/>
      <c r="TGP146" s="332"/>
      <c r="TGQ146" s="332"/>
      <c r="TGR146" s="332"/>
      <c r="TGS146" s="332"/>
      <c r="TGT146" s="332"/>
      <c r="TGU146" s="332"/>
      <c r="TGV146" s="332"/>
      <c r="TGW146" s="332"/>
      <c r="TGX146" s="332"/>
      <c r="TGY146" s="332"/>
      <c r="TGZ146" s="332"/>
      <c r="THA146" s="332"/>
      <c r="THB146" s="332"/>
      <c r="THC146" s="332"/>
      <c r="THD146" s="332"/>
      <c r="THE146" s="332"/>
      <c r="THF146" s="332"/>
      <c r="THG146" s="332"/>
      <c r="THH146" s="332"/>
      <c r="THI146" s="332"/>
      <c r="THJ146" s="332"/>
      <c r="THK146" s="332"/>
      <c r="THL146" s="332"/>
      <c r="THM146" s="332"/>
      <c r="THN146" s="332"/>
      <c r="THO146" s="332"/>
      <c r="THP146" s="332"/>
      <c r="THQ146" s="332"/>
      <c r="THR146" s="332"/>
      <c r="THS146" s="332"/>
      <c r="THT146" s="332"/>
      <c r="THU146" s="332"/>
      <c r="THV146" s="332"/>
      <c r="THW146" s="332"/>
      <c r="THX146" s="332"/>
      <c r="THY146" s="332"/>
      <c r="THZ146" s="332"/>
      <c r="TIA146" s="332"/>
      <c r="TIB146" s="332"/>
      <c r="TIC146" s="332"/>
      <c r="TID146" s="332"/>
      <c r="TIE146" s="332"/>
      <c r="TIF146" s="332"/>
      <c r="TIG146" s="332"/>
      <c r="TIH146" s="332"/>
      <c r="TII146" s="332"/>
      <c r="TIJ146" s="332"/>
      <c r="TIK146" s="332"/>
      <c r="TIL146" s="332"/>
      <c r="TIM146" s="332"/>
      <c r="TIN146" s="332"/>
      <c r="TIO146" s="332"/>
      <c r="TIP146" s="332"/>
      <c r="TIQ146" s="332"/>
      <c r="TIR146" s="332"/>
      <c r="TIS146" s="332"/>
      <c r="TIT146" s="332"/>
      <c r="TIU146" s="332"/>
      <c r="TIV146" s="332"/>
      <c r="TIW146" s="332"/>
      <c r="TIX146" s="332"/>
      <c r="TIY146" s="332"/>
      <c r="TIZ146" s="332"/>
      <c r="TJA146" s="332"/>
      <c r="TJB146" s="332"/>
      <c r="TJC146" s="332"/>
      <c r="TJD146" s="332"/>
      <c r="TJE146" s="332"/>
      <c r="TJF146" s="332"/>
      <c r="TJG146" s="332"/>
      <c r="TJH146" s="332"/>
      <c r="TJI146" s="332"/>
      <c r="TJJ146" s="332"/>
      <c r="TJK146" s="332"/>
      <c r="TJL146" s="332"/>
      <c r="TJM146" s="332"/>
      <c r="TJN146" s="332"/>
      <c r="TJO146" s="332"/>
      <c r="TJP146" s="332"/>
      <c r="TJQ146" s="332"/>
      <c r="TJR146" s="332"/>
      <c r="TJS146" s="332"/>
      <c r="TJT146" s="332"/>
      <c r="TJU146" s="332"/>
      <c r="TJV146" s="332"/>
      <c r="TJW146" s="332"/>
      <c r="TJX146" s="332"/>
      <c r="TJY146" s="332"/>
      <c r="TJZ146" s="332"/>
      <c r="TKA146" s="332"/>
      <c r="TKB146" s="332"/>
      <c r="TKC146" s="332"/>
      <c r="TKD146" s="332"/>
      <c r="TKE146" s="332"/>
      <c r="TKF146" s="332"/>
      <c r="TKG146" s="332"/>
      <c r="TKH146" s="332"/>
      <c r="TKI146" s="332"/>
      <c r="TKJ146" s="332"/>
      <c r="TKK146" s="332"/>
      <c r="TKL146" s="332"/>
      <c r="TKM146" s="332"/>
      <c r="TKN146" s="332"/>
      <c r="TKO146" s="332"/>
      <c r="TKP146" s="332"/>
      <c r="TKQ146" s="332"/>
      <c r="TKR146" s="332"/>
      <c r="TKS146" s="332"/>
      <c r="TKT146" s="332"/>
      <c r="TKU146" s="332"/>
      <c r="TKV146" s="332"/>
      <c r="TKW146" s="332"/>
      <c r="TKX146" s="332"/>
      <c r="TKY146" s="332"/>
      <c r="TKZ146" s="332"/>
      <c r="TLA146" s="332"/>
      <c r="TLB146" s="332"/>
      <c r="TLC146" s="332"/>
      <c r="TLD146" s="332"/>
      <c r="TLE146" s="332"/>
      <c r="TLF146" s="332"/>
      <c r="TLG146" s="332"/>
      <c r="TLH146" s="332"/>
      <c r="TLI146" s="332"/>
      <c r="TLJ146" s="332"/>
      <c r="TLK146" s="332"/>
      <c r="TLL146" s="332"/>
      <c r="TLM146" s="332"/>
      <c r="TLN146" s="332"/>
      <c r="TLO146" s="332"/>
      <c r="TLP146" s="332"/>
      <c r="TLQ146" s="332"/>
      <c r="TLR146" s="332"/>
      <c r="TLS146" s="332"/>
      <c r="TLT146" s="332"/>
      <c r="TLU146" s="332"/>
      <c r="TLV146" s="332"/>
      <c r="TLW146" s="332"/>
      <c r="TLX146" s="332"/>
      <c r="TLY146" s="332"/>
      <c r="TLZ146" s="332"/>
      <c r="TMA146" s="332"/>
      <c r="TMB146" s="332"/>
      <c r="TMC146" s="332"/>
      <c r="TMD146" s="332"/>
      <c r="TME146" s="332"/>
      <c r="TMF146" s="332"/>
      <c r="TMG146" s="332"/>
      <c r="TMH146" s="332"/>
      <c r="TMI146" s="332"/>
      <c r="TMJ146" s="332"/>
      <c r="TMK146" s="332"/>
      <c r="TML146" s="332"/>
      <c r="TMM146" s="332"/>
      <c r="TMN146" s="332"/>
      <c r="TMO146" s="332"/>
      <c r="TMP146" s="332"/>
      <c r="TMQ146" s="332"/>
      <c r="TMR146" s="332"/>
      <c r="TMS146" s="332"/>
      <c r="TMT146" s="332"/>
      <c r="TMU146" s="332"/>
      <c r="TMV146" s="332"/>
      <c r="TMW146" s="332"/>
      <c r="TMX146" s="332"/>
      <c r="TMY146" s="332"/>
      <c r="TMZ146" s="332"/>
      <c r="TNA146" s="332"/>
      <c r="TNB146" s="332"/>
      <c r="TNC146" s="332"/>
      <c r="TND146" s="332"/>
      <c r="TNE146" s="332"/>
      <c r="TNF146" s="332"/>
      <c r="TNG146" s="332"/>
      <c r="TNH146" s="332"/>
      <c r="TNI146" s="332"/>
      <c r="TNJ146" s="332"/>
      <c r="TNK146" s="332"/>
      <c r="TNL146" s="332"/>
      <c r="TNM146" s="332"/>
      <c r="TNN146" s="332"/>
      <c r="TNO146" s="332"/>
      <c r="TNP146" s="332"/>
      <c r="TNQ146" s="332"/>
      <c r="TNR146" s="332"/>
      <c r="TNS146" s="332"/>
      <c r="TNT146" s="332"/>
      <c r="TNU146" s="332"/>
      <c r="TNV146" s="332"/>
      <c r="TNW146" s="332"/>
      <c r="TNX146" s="332"/>
      <c r="TNY146" s="332"/>
      <c r="TNZ146" s="332"/>
      <c r="TOA146" s="332"/>
      <c r="TOB146" s="332"/>
      <c r="TOC146" s="332"/>
      <c r="TOD146" s="332"/>
      <c r="TOE146" s="332"/>
      <c r="TOF146" s="332"/>
      <c r="TOG146" s="332"/>
      <c r="TOH146" s="332"/>
      <c r="TOI146" s="332"/>
      <c r="TOJ146" s="332"/>
      <c r="TOK146" s="332"/>
      <c r="TOL146" s="332"/>
      <c r="TOM146" s="332"/>
      <c r="TON146" s="332"/>
      <c r="TOO146" s="332"/>
      <c r="TOP146" s="332"/>
      <c r="TOQ146" s="332"/>
      <c r="TOR146" s="332"/>
      <c r="TOS146" s="332"/>
      <c r="TOT146" s="332"/>
      <c r="TOU146" s="332"/>
      <c r="TOV146" s="332"/>
      <c r="TOW146" s="332"/>
      <c r="TOX146" s="332"/>
      <c r="TOY146" s="332"/>
      <c r="TOZ146" s="332"/>
      <c r="TPA146" s="332"/>
      <c r="TPB146" s="332"/>
      <c r="TPC146" s="332"/>
      <c r="TPD146" s="332"/>
      <c r="TPE146" s="332"/>
      <c r="TPF146" s="332"/>
      <c r="TPG146" s="332"/>
      <c r="TPH146" s="332"/>
      <c r="TPI146" s="332"/>
      <c r="TPJ146" s="332"/>
      <c r="TPK146" s="332"/>
      <c r="TPL146" s="332"/>
      <c r="TPM146" s="332"/>
      <c r="TPN146" s="332"/>
      <c r="TPO146" s="332"/>
      <c r="TPP146" s="332"/>
      <c r="TPQ146" s="332"/>
      <c r="TPR146" s="332"/>
      <c r="TPS146" s="332"/>
      <c r="TPT146" s="332"/>
      <c r="TPU146" s="332"/>
      <c r="TPV146" s="332"/>
      <c r="TPW146" s="332"/>
      <c r="TPX146" s="332"/>
      <c r="TPY146" s="332"/>
      <c r="TPZ146" s="332"/>
      <c r="TQA146" s="332"/>
      <c r="TQB146" s="332"/>
      <c r="TQC146" s="332"/>
      <c r="TQD146" s="332"/>
      <c r="TQE146" s="332"/>
      <c r="TQF146" s="332"/>
      <c r="TQG146" s="332"/>
      <c r="TQH146" s="332"/>
      <c r="TQI146" s="332"/>
      <c r="TQJ146" s="332"/>
      <c r="TQK146" s="332"/>
      <c r="TQL146" s="332"/>
      <c r="TQM146" s="332"/>
      <c r="TQN146" s="332"/>
      <c r="TQO146" s="332"/>
      <c r="TQP146" s="332"/>
      <c r="TQQ146" s="332"/>
      <c r="TQR146" s="332"/>
      <c r="TQS146" s="332"/>
      <c r="TQT146" s="332"/>
      <c r="TQU146" s="332"/>
      <c r="TQV146" s="332"/>
      <c r="TQW146" s="332"/>
      <c r="TQX146" s="332"/>
      <c r="TQY146" s="332"/>
      <c r="TQZ146" s="332"/>
      <c r="TRA146" s="332"/>
      <c r="TRB146" s="332"/>
      <c r="TRC146" s="332"/>
      <c r="TRD146" s="332"/>
      <c r="TRE146" s="332"/>
      <c r="TRF146" s="332"/>
      <c r="TRG146" s="332"/>
      <c r="TRH146" s="332"/>
      <c r="TRI146" s="332"/>
      <c r="TRJ146" s="332"/>
      <c r="TRK146" s="332"/>
      <c r="TRL146" s="332"/>
      <c r="TRM146" s="332"/>
      <c r="TRN146" s="332"/>
      <c r="TRO146" s="332"/>
      <c r="TRP146" s="332"/>
      <c r="TRQ146" s="332"/>
      <c r="TRR146" s="332"/>
      <c r="TRS146" s="332"/>
      <c r="TRT146" s="332"/>
      <c r="TRU146" s="332"/>
      <c r="TRV146" s="332"/>
      <c r="TRW146" s="332"/>
      <c r="TRX146" s="332"/>
      <c r="TRY146" s="332"/>
      <c r="TRZ146" s="332"/>
      <c r="TSA146" s="332"/>
      <c r="TSB146" s="332"/>
      <c r="TSC146" s="332"/>
      <c r="TSD146" s="332"/>
      <c r="TSE146" s="332"/>
      <c r="TSF146" s="332"/>
      <c r="TSG146" s="332"/>
      <c r="TSH146" s="332"/>
      <c r="TSI146" s="332"/>
      <c r="TSJ146" s="332"/>
      <c r="TSK146" s="332"/>
      <c r="TSL146" s="332"/>
      <c r="TSM146" s="332"/>
      <c r="TSN146" s="332"/>
      <c r="TSO146" s="332"/>
      <c r="TSP146" s="332"/>
      <c r="TSQ146" s="332"/>
      <c r="TSR146" s="332"/>
      <c r="TSS146" s="332"/>
      <c r="TST146" s="332"/>
      <c r="TSU146" s="332"/>
      <c r="TSV146" s="332"/>
      <c r="TSW146" s="332"/>
      <c r="TSX146" s="332"/>
      <c r="TSY146" s="332"/>
      <c r="TSZ146" s="332"/>
      <c r="TTA146" s="332"/>
      <c r="TTB146" s="332"/>
      <c r="TTC146" s="332"/>
      <c r="TTD146" s="332"/>
      <c r="TTE146" s="332"/>
      <c r="TTF146" s="332"/>
      <c r="TTG146" s="332"/>
      <c r="TTH146" s="332"/>
      <c r="TTI146" s="332"/>
      <c r="TTJ146" s="332"/>
      <c r="TTK146" s="332"/>
      <c r="TTL146" s="332"/>
      <c r="TTM146" s="332"/>
      <c r="TTN146" s="332"/>
      <c r="TTO146" s="332"/>
      <c r="TTP146" s="332"/>
      <c r="TTQ146" s="332"/>
      <c r="TTR146" s="332"/>
      <c r="TTS146" s="332"/>
      <c r="TTT146" s="332"/>
      <c r="TTU146" s="332"/>
      <c r="TTV146" s="332"/>
      <c r="TTW146" s="332"/>
      <c r="TTX146" s="332"/>
      <c r="TTY146" s="332"/>
      <c r="TTZ146" s="332"/>
      <c r="TUA146" s="332"/>
      <c r="TUB146" s="332"/>
      <c r="TUC146" s="332"/>
      <c r="TUD146" s="332"/>
      <c r="TUE146" s="332"/>
      <c r="TUF146" s="332"/>
      <c r="TUG146" s="332"/>
      <c r="TUH146" s="332"/>
      <c r="TUI146" s="332"/>
      <c r="TUJ146" s="332"/>
      <c r="TUK146" s="332"/>
      <c r="TUL146" s="332"/>
      <c r="TUM146" s="332"/>
      <c r="TUN146" s="332"/>
      <c r="TUO146" s="332"/>
      <c r="TUP146" s="332"/>
      <c r="TUQ146" s="332"/>
      <c r="TUR146" s="332"/>
      <c r="TUS146" s="332"/>
      <c r="TUT146" s="332"/>
      <c r="TUU146" s="332"/>
      <c r="TUV146" s="332"/>
      <c r="TUW146" s="332"/>
      <c r="TUX146" s="332"/>
      <c r="TUY146" s="332"/>
      <c r="TUZ146" s="332"/>
      <c r="TVA146" s="332"/>
      <c r="TVB146" s="332"/>
      <c r="TVC146" s="332"/>
      <c r="TVD146" s="332"/>
      <c r="TVE146" s="332"/>
      <c r="TVF146" s="332"/>
      <c r="TVG146" s="332"/>
      <c r="TVH146" s="332"/>
      <c r="TVI146" s="332"/>
      <c r="TVJ146" s="332"/>
      <c r="TVK146" s="332"/>
      <c r="TVL146" s="332"/>
      <c r="TVM146" s="332"/>
      <c r="TVN146" s="332"/>
      <c r="TVO146" s="332"/>
      <c r="TVP146" s="332"/>
      <c r="TVQ146" s="332"/>
      <c r="TVR146" s="332"/>
      <c r="TVS146" s="332"/>
      <c r="TVT146" s="332"/>
      <c r="TVU146" s="332"/>
      <c r="TVV146" s="332"/>
      <c r="TVW146" s="332"/>
      <c r="TVX146" s="332"/>
      <c r="TVY146" s="332"/>
      <c r="TVZ146" s="332"/>
      <c r="TWA146" s="332"/>
      <c r="TWB146" s="332"/>
      <c r="TWC146" s="332"/>
      <c r="TWD146" s="332"/>
      <c r="TWE146" s="332"/>
      <c r="TWF146" s="332"/>
      <c r="TWG146" s="332"/>
      <c r="TWH146" s="332"/>
      <c r="TWI146" s="332"/>
      <c r="TWJ146" s="332"/>
      <c r="TWK146" s="332"/>
      <c r="TWL146" s="332"/>
      <c r="TWM146" s="332"/>
      <c r="TWN146" s="332"/>
      <c r="TWO146" s="332"/>
      <c r="TWP146" s="332"/>
      <c r="TWQ146" s="332"/>
      <c r="TWR146" s="332"/>
      <c r="TWS146" s="332"/>
      <c r="TWT146" s="332"/>
      <c r="TWU146" s="332"/>
      <c r="TWV146" s="332"/>
      <c r="TWW146" s="332"/>
      <c r="TWX146" s="332"/>
      <c r="TWY146" s="332"/>
      <c r="TWZ146" s="332"/>
      <c r="TXA146" s="332"/>
      <c r="TXB146" s="332"/>
      <c r="TXC146" s="332"/>
      <c r="TXD146" s="332"/>
      <c r="TXE146" s="332"/>
      <c r="TXF146" s="332"/>
      <c r="TXG146" s="332"/>
      <c r="TXH146" s="332"/>
      <c r="TXI146" s="332"/>
      <c r="TXJ146" s="332"/>
      <c r="TXK146" s="332"/>
      <c r="TXL146" s="332"/>
      <c r="TXM146" s="332"/>
      <c r="TXN146" s="332"/>
      <c r="TXO146" s="332"/>
      <c r="TXP146" s="332"/>
      <c r="TXQ146" s="332"/>
      <c r="TXR146" s="332"/>
      <c r="TXS146" s="332"/>
      <c r="TXT146" s="332"/>
      <c r="TXU146" s="332"/>
      <c r="TXV146" s="332"/>
      <c r="TXW146" s="332"/>
      <c r="TXX146" s="332"/>
      <c r="TXY146" s="332"/>
      <c r="TXZ146" s="332"/>
      <c r="TYA146" s="332"/>
      <c r="TYB146" s="332"/>
      <c r="TYC146" s="332"/>
      <c r="TYD146" s="332"/>
      <c r="TYE146" s="332"/>
      <c r="TYF146" s="332"/>
      <c r="TYG146" s="332"/>
      <c r="TYH146" s="332"/>
      <c r="TYI146" s="332"/>
      <c r="TYJ146" s="332"/>
      <c r="TYK146" s="332"/>
      <c r="TYL146" s="332"/>
      <c r="TYM146" s="332"/>
      <c r="TYN146" s="332"/>
      <c r="TYO146" s="332"/>
      <c r="TYP146" s="332"/>
      <c r="TYQ146" s="332"/>
      <c r="TYR146" s="332"/>
      <c r="TYS146" s="332"/>
      <c r="TYT146" s="332"/>
      <c r="TYU146" s="332"/>
      <c r="TYV146" s="332"/>
      <c r="TYW146" s="332"/>
      <c r="TYX146" s="332"/>
      <c r="TYY146" s="332"/>
      <c r="TYZ146" s="332"/>
      <c r="TZA146" s="332"/>
      <c r="TZB146" s="332"/>
      <c r="TZC146" s="332"/>
      <c r="TZD146" s="332"/>
      <c r="TZE146" s="332"/>
      <c r="TZF146" s="332"/>
      <c r="TZG146" s="332"/>
      <c r="TZH146" s="332"/>
      <c r="TZI146" s="332"/>
      <c r="TZJ146" s="332"/>
      <c r="TZK146" s="332"/>
      <c r="TZL146" s="332"/>
      <c r="TZM146" s="332"/>
      <c r="TZN146" s="332"/>
      <c r="TZO146" s="332"/>
      <c r="TZP146" s="332"/>
      <c r="TZQ146" s="332"/>
      <c r="TZR146" s="332"/>
      <c r="TZS146" s="332"/>
      <c r="TZT146" s="332"/>
      <c r="TZU146" s="332"/>
      <c r="TZV146" s="332"/>
      <c r="TZW146" s="332"/>
      <c r="TZX146" s="332"/>
      <c r="TZY146" s="332"/>
      <c r="TZZ146" s="332"/>
      <c r="UAA146" s="332"/>
      <c r="UAB146" s="332"/>
      <c r="UAC146" s="332"/>
      <c r="UAD146" s="332"/>
      <c r="UAE146" s="332"/>
      <c r="UAF146" s="332"/>
      <c r="UAG146" s="332"/>
      <c r="UAH146" s="332"/>
      <c r="UAI146" s="332"/>
      <c r="UAJ146" s="332"/>
      <c r="UAK146" s="332"/>
      <c r="UAL146" s="332"/>
      <c r="UAM146" s="332"/>
      <c r="UAN146" s="332"/>
      <c r="UAO146" s="332"/>
      <c r="UAP146" s="332"/>
      <c r="UAQ146" s="332"/>
      <c r="UAR146" s="332"/>
      <c r="UAS146" s="332"/>
      <c r="UAT146" s="332"/>
      <c r="UAU146" s="332"/>
      <c r="UAV146" s="332"/>
      <c r="UAW146" s="332"/>
      <c r="UAX146" s="332"/>
      <c r="UAY146" s="332"/>
      <c r="UAZ146" s="332"/>
      <c r="UBA146" s="332"/>
      <c r="UBB146" s="332"/>
      <c r="UBC146" s="332"/>
      <c r="UBD146" s="332"/>
      <c r="UBE146" s="332"/>
      <c r="UBF146" s="332"/>
      <c r="UBG146" s="332"/>
      <c r="UBH146" s="332"/>
      <c r="UBI146" s="332"/>
      <c r="UBJ146" s="332"/>
      <c r="UBK146" s="332"/>
      <c r="UBL146" s="332"/>
      <c r="UBM146" s="332"/>
      <c r="UBN146" s="332"/>
      <c r="UBO146" s="332"/>
      <c r="UBP146" s="332"/>
      <c r="UBQ146" s="332"/>
      <c r="UBR146" s="332"/>
      <c r="UBS146" s="332"/>
      <c r="UBT146" s="332"/>
      <c r="UBU146" s="332"/>
      <c r="UBV146" s="332"/>
      <c r="UBW146" s="332"/>
      <c r="UBX146" s="332"/>
      <c r="UBY146" s="332"/>
      <c r="UBZ146" s="332"/>
      <c r="UCA146" s="332"/>
      <c r="UCB146" s="332"/>
      <c r="UCC146" s="332"/>
      <c r="UCD146" s="332"/>
      <c r="UCE146" s="332"/>
      <c r="UCF146" s="332"/>
      <c r="UCG146" s="332"/>
      <c r="UCH146" s="332"/>
      <c r="UCI146" s="332"/>
      <c r="UCJ146" s="332"/>
      <c r="UCK146" s="332"/>
      <c r="UCL146" s="332"/>
      <c r="UCM146" s="332"/>
      <c r="UCN146" s="332"/>
      <c r="UCO146" s="332"/>
      <c r="UCP146" s="332"/>
      <c r="UCQ146" s="332"/>
      <c r="UCR146" s="332"/>
      <c r="UCS146" s="332"/>
      <c r="UCT146" s="332"/>
      <c r="UCU146" s="332"/>
      <c r="UCV146" s="332"/>
      <c r="UCW146" s="332"/>
      <c r="UCX146" s="332"/>
      <c r="UCY146" s="332"/>
      <c r="UCZ146" s="332"/>
      <c r="UDA146" s="332"/>
      <c r="UDB146" s="332"/>
      <c r="UDC146" s="332"/>
      <c r="UDD146" s="332"/>
      <c r="UDE146" s="332"/>
      <c r="UDF146" s="332"/>
      <c r="UDG146" s="332"/>
      <c r="UDH146" s="332"/>
      <c r="UDI146" s="332"/>
      <c r="UDJ146" s="332"/>
      <c r="UDK146" s="332"/>
      <c r="UDL146" s="332"/>
      <c r="UDM146" s="332"/>
      <c r="UDN146" s="332"/>
      <c r="UDO146" s="332"/>
      <c r="UDP146" s="332"/>
      <c r="UDQ146" s="332"/>
      <c r="UDR146" s="332"/>
      <c r="UDS146" s="332"/>
      <c r="UDT146" s="332"/>
      <c r="UDU146" s="332"/>
      <c r="UDV146" s="332"/>
      <c r="UDW146" s="332"/>
      <c r="UDX146" s="332"/>
      <c r="UDY146" s="332"/>
      <c r="UDZ146" s="332"/>
      <c r="UEA146" s="332"/>
      <c r="UEB146" s="332"/>
      <c r="UEC146" s="332"/>
      <c r="UED146" s="332"/>
      <c r="UEE146" s="332"/>
      <c r="UEF146" s="332"/>
      <c r="UEG146" s="332"/>
      <c r="UEH146" s="332"/>
      <c r="UEI146" s="332"/>
      <c r="UEJ146" s="332"/>
      <c r="UEK146" s="332"/>
      <c r="UEL146" s="332"/>
      <c r="UEM146" s="332"/>
      <c r="UEN146" s="332"/>
      <c r="UEO146" s="332"/>
      <c r="UEP146" s="332"/>
      <c r="UEQ146" s="332"/>
      <c r="UER146" s="332"/>
      <c r="UES146" s="332"/>
      <c r="UET146" s="332"/>
      <c r="UEU146" s="332"/>
      <c r="UEV146" s="332"/>
      <c r="UEW146" s="332"/>
      <c r="UEX146" s="332"/>
      <c r="UEY146" s="332"/>
      <c r="UEZ146" s="332"/>
      <c r="UFA146" s="332"/>
      <c r="UFB146" s="332"/>
      <c r="UFC146" s="332"/>
      <c r="UFD146" s="332"/>
      <c r="UFE146" s="332"/>
      <c r="UFF146" s="332"/>
      <c r="UFG146" s="332"/>
      <c r="UFH146" s="332"/>
      <c r="UFI146" s="332"/>
      <c r="UFJ146" s="332"/>
      <c r="UFK146" s="332"/>
      <c r="UFL146" s="332"/>
      <c r="UFM146" s="332"/>
      <c r="UFN146" s="332"/>
      <c r="UFO146" s="332"/>
      <c r="UFP146" s="332"/>
      <c r="UFQ146" s="332"/>
      <c r="UFR146" s="332"/>
      <c r="UFS146" s="332"/>
      <c r="UFT146" s="332"/>
      <c r="UFU146" s="332"/>
      <c r="UFV146" s="332"/>
      <c r="UFW146" s="332"/>
      <c r="UFX146" s="332"/>
      <c r="UFY146" s="332"/>
      <c r="UFZ146" s="332"/>
      <c r="UGA146" s="332"/>
      <c r="UGB146" s="332"/>
      <c r="UGC146" s="332"/>
      <c r="UGD146" s="332"/>
      <c r="UGE146" s="332"/>
      <c r="UGF146" s="332"/>
      <c r="UGG146" s="332"/>
      <c r="UGH146" s="332"/>
      <c r="UGI146" s="332"/>
      <c r="UGJ146" s="332"/>
      <c r="UGK146" s="332"/>
      <c r="UGL146" s="332"/>
      <c r="UGM146" s="332"/>
      <c r="UGN146" s="332"/>
      <c r="UGO146" s="332"/>
      <c r="UGP146" s="332"/>
      <c r="UGQ146" s="332"/>
      <c r="UGR146" s="332"/>
      <c r="UGS146" s="332"/>
      <c r="UGT146" s="332"/>
      <c r="UGU146" s="332"/>
      <c r="UGV146" s="332"/>
      <c r="UGW146" s="332"/>
      <c r="UGX146" s="332"/>
      <c r="UGY146" s="332"/>
      <c r="UGZ146" s="332"/>
      <c r="UHA146" s="332"/>
      <c r="UHB146" s="332"/>
      <c r="UHC146" s="332"/>
      <c r="UHD146" s="332"/>
      <c r="UHE146" s="332"/>
      <c r="UHF146" s="332"/>
      <c r="UHG146" s="332"/>
      <c r="UHH146" s="332"/>
      <c r="UHI146" s="332"/>
      <c r="UHJ146" s="332"/>
      <c r="UHK146" s="332"/>
      <c r="UHL146" s="332"/>
      <c r="UHM146" s="332"/>
      <c r="UHN146" s="332"/>
      <c r="UHO146" s="332"/>
      <c r="UHP146" s="332"/>
      <c r="UHQ146" s="332"/>
      <c r="UHR146" s="332"/>
      <c r="UHS146" s="332"/>
      <c r="UHT146" s="332"/>
      <c r="UHU146" s="332"/>
      <c r="UHV146" s="332"/>
      <c r="UHW146" s="332"/>
      <c r="UHX146" s="332"/>
      <c r="UHY146" s="332"/>
      <c r="UHZ146" s="332"/>
      <c r="UIA146" s="332"/>
      <c r="UIB146" s="332"/>
      <c r="UIC146" s="332"/>
      <c r="UID146" s="332"/>
      <c r="UIE146" s="332"/>
      <c r="UIF146" s="332"/>
      <c r="UIG146" s="332"/>
      <c r="UIH146" s="332"/>
      <c r="UII146" s="332"/>
      <c r="UIJ146" s="332"/>
      <c r="UIK146" s="332"/>
      <c r="UIL146" s="332"/>
      <c r="UIM146" s="332"/>
      <c r="UIN146" s="332"/>
      <c r="UIO146" s="332"/>
      <c r="UIP146" s="332"/>
      <c r="UIQ146" s="332"/>
      <c r="UIR146" s="332"/>
      <c r="UIS146" s="332"/>
      <c r="UIT146" s="332"/>
      <c r="UIU146" s="332"/>
      <c r="UIV146" s="332"/>
      <c r="UIW146" s="332"/>
      <c r="UIX146" s="332"/>
      <c r="UIY146" s="332"/>
      <c r="UIZ146" s="332"/>
      <c r="UJA146" s="332"/>
      <c r="UJB146" s="332"/>
      <c r="UJC146" s="332"/>
      <c r="UJD146" s="332"/>
      <c r="UJE146" s="332"/>
      <c r="UJF146" s="332"/>
      <c r="UJG146" s="332"/>
      <c r="UJH146" s="332"/>
      <c r="UJI146" s="332"/>
      <c r="UJJ146" s="332"/>
      <c r="UJK146" s="332"/>
      <c r="UJL146" s="332"/>
      <c r="UJM146" s="332"/>
      <c r="UJN146" s="332"/>
      <c r="UJO146" s="332"/>
      <c r="UJP146" s="332"/>
      <c r="UJQ146" s="332"/>
      <c r="UJR146" s="332"/>
      <c r="UJS146" s="332"/>
      <c r="UJT146" s="332"/>
      <c r="UJU146" s="332"/>
      <c r="UJV146" s="332"/>
      <c r="UJW146" s="332"/>
      <c r="UJX146" s="332"/>
      <c r="UJY146" s="332"/>
      <c r="UJZ146" s="332"/>
      <c r="UKA146" s="332"/>
      <c r="UKB146" s="332"/>
      <c r="UKC146" s="332"/>
      <c r="UKD146" s="332"/>
      <c r="UKE146" s="332"/>
      <c r="UKF146" s="332"/>
      <c r="UKG146" s="332"/>
      <c r="UKH146" s="332"/>
      <c r="UKI146" s="332"/>
      <c r="UKJ146" s="332"/>
      <c r="UKK146" s="332"/>
      <c r="UKL146" s="332"/>
      <c r="UKM146" s="332"/>
      <c r="UKN146" s="332"/>
      <c r="UKO146" s="332"/>
      <c r="UKP146" s="332"/>
      <c r="UKQ146" s="332"/>
      <c r="UKR146" s="332"/>
      <c r="UKS146" s="332"/>
      <c r="UKT146" s="332"/>
      <c r="UKU146" s="332"/>
      <c r="UKV146" s="332"/>
      <c r="UKW146" s="332"/>
      <c r="UKX146" s="332"/>
      <c r="UKY146" s="332"/>
      <c r="UKZ146" s="332"/>
      <c r="ULA146" s="332"/>
      <c r="ULB146" s="332"/>
      <c r="ULC146" s="332"/>
      <c r="ULD146" s="332"/>
      <c r="ULE146" s="332"/>
      <c r="ULF146" s="332"/>
      <c r="ULG146" s="332"/>
      <c r="ULH146" s="332"/>
      <c r="ULI146" s="332"/>
      <c r="ULJ146" s="332"/>
      <c r="ULK146" s="332"/>
      <c r="ULL146" s="332"/>
      <c r="ULM146" s="332"/>
      <c r="ULN146" s="332"/>
      <c r="ULO146" s="332"/>
      <c r="ULP146" s="332"/>
      <c r="ULQ146" s="332"/>
      <c r="ULR146" s="332"/>
      <c r="ULS146" s="332"/>
      <c r="ULT146" s="332"/>
      <c r="ULU146" s="332"/>
      <c r="ULV146" s="332"/>
      <c r="ULW146" s="332"/>
      <c r="ULX146" s="332"/>
      <c r="ULY146" s="332"/>
      <c r="ULZ146" s="332"/>
      <c r="UMA146" s="332"/>
      <c r="UMB146" s="332"/>
      <c r="UMC146" s="332"/>
      <c r="UMD146" s="332"/>
      <c r="UME146" s="332"/>
      <c r="UMF146" s="332"/>
      <c r="UMG146" s="332"/>
      <c r="UMH146" s="332"/>
      <c r="UMI146" s="332"/>
      <c r="UMJ146" s="332"/>
      <c r="UMK146" s="332"/>
      <c r="UML146" s="332"/>
      <c r="UMM146" s="332"/>
      <c r="UMN146" s="332"/>
      <c r="UMO146" s="332"/>
      <c r="UMP146" s="332"/>
      <c r="UMQ146" s="332"/>
      <c r="UMR146" s="332"/>
      <c r="UMS146" s="332"/>
      <c r="UMT146" s="332"/>
      <c r="UMU146" s="332"/>
      <c r="UMV146" s="332"/>
      <c r="UMW146" s="332"/>
      <c r="UMX146" s="332"/>
      <c r="UMY146" s="332"/>
      <c r="UMZ146" s="332"/>
      <c r="UNA146" s="332"/>
      <c r="UNB146" s="332"/>
      <c r="UNC146" s="332"/>
      <c r="UND146" s="332"/>
      <c r="UNE146" s="332"/>
      <c r="UNF146" s="332"/>
      <c r="UNG146" s="332"/>
      <c r="UNH146" s="332"/>
      <c r="UNI146" s="332"/>
      <c r="UNJ146" s="332"/>
      <c r="UNK146" s="332"/>
      <c r="UNL146" s="332"/>
      <c r="UNM146" s="332"/>
      <c r="UNN146" s="332"/>
      <c r="UNO146" s="332"/>
      <c r="UNP146" s="332"/>
      <c r="UNQ146" s="332"/>
      <c r="UNR146" s="332"/>
      <c r="UNS146" s="332"/>
      <c r="UNT146" s="332"/>
      <c r="UNU146" s="332"/>
      <c r="UNV146" s="332"/>
      <c r="UNW146" s="332"/>
      <c r="UNX146" s="332"/>
      <c r="UNY146" s="332"/>
      <c r="UNZ146" s="332"/>
      <c r="UOA146" s="332"/>
      <c r="UOB146" s="332"/>
      <c r="UOC146" s="332"/>
      <c r="UOD146" s="332"/>
      <c r="UOE146" s="332"/>
      <c r="UOF146" s="332"/>
      <c r="UOG146" s="332"/>
      <c r="UOH146" s="332"/>
      <c r="UOI146" s="332"/>
      <c r="UOJ146" s="332"/>
      <c r="UOK146" s="332"/>
      <c r="UOL146" s="332"/>
      <c r="UOM146" s="332"/>
      <c r="UON146" s="332"/>
      <c r="UOO146" s="332"/>
      <c r="UOP146" s="332"/>
      <c r="UOQ146" s="332"/>
      <c r="UOR146" s="332"/>
      <c r="UOS146" s="332"/>
      <c r="UOT146" s="332"/>
      <c r="UOU146" s="332"/>
      <c r="UOV146" s="332"/>
      <c r="UOW146" s="332"/>
      <c r="UOX146" s="332"/>
      <c r="UOY146" s="332"/>
      <c r="UOZ146" s="332"/>
      <c r="UPA146" s="332"/>
      <c r="UPB146" s="332"/>
      <c r="UPC146" s="332"/>
      <c r="UPD146" s="332"/>
      <c r="UPE146" s="332"/>
      <c r="UPF146" s="332"/>
      <c r="UPG146" s="332"/>
      <c r="UPH146" s="332"/>
      <c r="UPI146" s="332"/>
      <c r="UPJ146" s="332"/>
      <c r="UPK146" s="332"/>
      <c r="UPL146" s="332"/>
      <c r="UPM146" s="332"/>
      <c r="UPN146" s="332"/>
      <c r="UPO146" s="332"/>
      <c r="UPP146" s="332"/>
      <c r="UPQ146" s="332"/>
      <c r="UPR146" s="332"/>
      <c r="UPS146" s="332"/>
      <c r="UPT146" s="332"/>
      <c r="UPU146" s="332"/>
      <c r="UPV146" s="332"/>
      <c r="UPW146" s="332"/>
      <c r="UPX146" s="332"/>
      <c r="UPY146" s="332"/>
      <c r="UPZ146" s="332"/>
      <c r="UQA146" s="332"/>
      <c r="UQB146" s="332"/>
      <c r="UQC146" s="332"/>
      <c r="UQD146" s="332"/>
      <c r="UQE146" s="332"/>
      <c r="UQF146" s="332"/>
      <c r="UQG146" s="332"/>
      <c r="UQH146" s="332"/>
      <c r="UQI146" s="332"/>
      <c r="UQJ146" s="332"/>
      <c r="UQK146" s="332"/>
      <c r="UQL146" s="332"/>
      <c r="UQM146" s="332"/>
      <c r="UQN146" s="332"/>
      <c r="UQO146" s="332"/>
      <c r="UQP146" s="332"/>
      <c r="UQQ146" s="332"/>
      <c r="UQR146" s="332"/>
      <c r="UQS146" s="332"/>
      <c r="UQT146" s="332"/>
      <c r="UQU146" s="332"/>
      <c r="UQV146" s="332"/>
      <c r="UQW146" s="332"/>
      <c r="UQX146" s="332"/>
      <c r="UQY146" s="332"/>
      <c r="UQZ146" s="332"/>
      <c r="URA146" s="332"/>
      <c r="URB146" s="332"/>
      <c r="URC146" s="332"/>
      <c r="URD146" s="332"/>
      <c r="URE146" s="332"/>
      <c r="URF146" s="332"/>
      <c r="URG146" s="332"/>
      <c r="URH146" s="332"/>
      <c r="URI146" s="332"/>
      <c r="URJ146" s="332"/>
      <c r="URK146" s="332"/>
      <c r="URL146" s="332"/>
      <c r="URM146" s="332"/>
      <c r="URN146" s="332"/>
      <c r="URO146" s="332"/>
      <c r="URP146" s="332"/>
      <c r="URQ146" s="332"/>
      <c r="URR146" s="332"/>
      <c r="URS146" s="332"/>
      <c r="URT146" s="332"/>
      <c r="URU146" s="332"/>
      <c r="URV146" s="332"/>
      <c r="URW146" s="332"/>
      <c r="URX146" s="332"/>
      <c r="URY146" s="332"/>
      <c r="URZ146" s="332"/>
      <c r="USA146" s="332"/>
      <c r="USB146" s="332"/>
      <c r="USC146" s="332"/>
      <c r="USD146" s="332"/>
      <c r="USE146" s="332"/>
      <c r="USF146" s="332"/>
      <c r="USG146" s="332"/>
      <c r="USH146" s="332"/>
      <c r="USI146" s="332"/>
      <c r="USJ146" s="332"/>
      <c r="USK146" s="332"/>
      <c r="USL146" s="332"/>
      <c r="USM146" s="332"/>
      <c r="USN146" s="332"/>
      <c r="USO146" s="332"/>
      <c r="USP146" s="332"/>
      <c r="USQ146" s="332"/>
      <c r="USR146" s="332"/>
      <c r="USS146" s="332"/>
      <c r="UST146" s="332"/>
      <c r="USU146" s="332"/>
      <c r="USV146" s="332"/>
      <c r="USW146" s="332"/>
      <c r="USX146" s="332"/>
      <c r="USY146" s="332"/>
      <c r="USZ146" s="332"/>
      <c r="UTA146" s="332"/>
      <c r="UTB146" s="332"/>
      <c r="UTC146" s="332"/>
      <c r="UTD146" s="332"/>
      <c r="UTE146" s="332"/>
      <c r="UTF146" s="332"/>
      <c r="UTG146" s="332"/>
      <c r="UTH146" s="332"/>
      <c r="UTI146" s="332"/>
      <c r="UTJ146" s="332"/>
      <c r="UTK146" s="332"/>
      <c r="UTL146" s="332"/>
      <c r="UTM146" s="332"/>
      <c r="UTN146" s="332"/>
      <c r="UTO146" s="332"/>
      <c r="UTP146" s="332"/>
      <c r="UTQ146" s="332"/>
      <c r="UTR146" s="332"/>
      <c r="UTS146" s="332"/>
      <c r="UTT146" s="332"/>
      <c r="UTU146" s="332"/>
      <c r="UTV146" s="332"/>
      <c r="UTW146" s="332"/>
      <c r="UTX146" s="332"/>
      <c r="UTY146" s="332"/>
      <c r="UTZ146" s="332"/>
      <c r="UUA146" s="332"/>
      <c r="UUB146" s="332"/>
      <c r="UUC146" s="332"/>
      <c r="UUD146" s="332"/>
      <c r="UUE146" s="332"/>
      <c r="UUF146" s="332"/>
      <c r="UUG146" s="332"/>
      <c r="UUH146" s="332"/>
      <c r="UUI146" s="332"/>
      <c r="UUJ146" s="332"/>
      <c r="UUK146" s="332"/>
      <c r="UUL146" s="332"/>
      <c r="UUM146" s="332"/>
      <c r="UUN146" s="332"/>
      <c r="UUO146" s="332"/>
      <c r="UUP146" s="332"/>
      <c r="UUQ146" s="332"/>
      <c r="UUR146" s="332"/>
      <c r="UUS146" s="332"/>
      <c r="UUT146" s="332"/>
      <c r="UUU146" s="332"/>
      <c r="UUV146" s="332"/>
      <c r="UUW146" s="332"/>
      <c r="UUX146" s="332"/>
      <c r="UUY146" s="332"/>
      <c r="UUZ146" s="332"/>
      <c r="UVA146" s="332"/>
      <c r="UVB146" s="332"/>
      <c r="UVC146" s="332"/>
      <c r="UVD146" s="332"/>
      <c r="UVE146" s="332"/>
      <c r="UVF146" s="332"/>
      <c r="UVG146" s="332"/>
      <c r="UVH146" s="332"/>
      <c r="UVI146" s="332"/>
      <c r="UVJ146" s="332"/>
      <c r="UVK146" s="332"/>
      <c r="UVL146" s="332"/>
      <c r="UVM146" s="332"/>
      <c r="UVN146" s="332"/>
      <c r="UVO146" s="332"/>
      <c r="UVP146" s="332"/>
      <c r="UVQ146" s="332"/>
      <c r="UVR146" s="332"/>
      <c r="UVS146" s="332"/>
      <c r="UVT146" s="332"/>
      <c r="UVU146" s="332"/>
      <c r="UVV146" s="332"/>
      <c r="UVW146" s="332"/>
      <c r="UVX146" s="332"/>
      <c r="UVY146" s="332"/>
      <c r="UVZ146" s="332"/>
      <c r="UWA146" s="332"/>
      <c r="UWB146" s="332"/>
      <c r="UWC146" s="332"/>
      <c r="UWD146" s="332"/>
      <c r="UWE146" s="332"/>
      <c r="UWF146" s="332"/>
      <c r="UWG146" s="332"/>
      <c r="UWH146" s="332"/>
      <c r="UWI146" s="332"/>
      <c r="UWJ146" s="332"/>
      <c r="UWK146" s="332"/>
      <c r="UWL146" s="332"/>
      <c r="UWM146" s="332"/>
      <c r="UWN146" s="332"/>
      <c r="UWO146" s="332"/>
      <c r="UWP146" s="332"/>
      <c r="UWQ146" s="332"/>
      <c r="UWR146" s="332"/>
      <c r="UWS146" s="332"/>
      <c r="UWT146" s="332"/>
      <c r="UWU146" s="332"/>
      <c r="UWV146" s="332"/>
      <c r="UWW146" s="332"/>
      <c r="UWX146" s="332"/>
      <c r="UWY146" s="332"/>
      <c r="UWZ146" s="332"/>
      <c r="UXA146" s="332"/>
      <c r="UXB146" s="332"/>
      <c r="UXC146" s="332"/>
      <c r="UXD146" s="332"/>
      <c r="UXE146" s="332"/>
      <c r="UXF146" s="332"/>
      <c r="UXG146" s="332"/>
      <c r="UXH146" s="332"/>
      <c r="UXI146" s="332"/>
      <c r="UXJ146" s="332"/>
      <c r="UXK146" s="332"/>
      <c r="UXL146" s="332"/>
      <c r="UXM146" s="332"/>
      <c r="UXN146" s="332"/>
      <c r="UXO146" s="332"/>
      <c r="UXP146" s="332"/>
      <c r="UXQ146" s="332"/>
      <c r="UXR146" s="332"/>
      <c r="UXS146" s="332"/>
      <c r="UXT146" s="332"/>
      <c r="UXU146" s="332"/>
      <c r="UXV146" s="332"/>
      <c r="UXW146" s="332"/>
      <c r="UXX146" s="332"/>
      <c r="UXY146" s="332"/>
      <c r="UXZ146" s="332"/>
      <c r="UYA146" s="332"/>
      <c r="UYB146" s="332"/>
      <c r="UYC146" s="332"/>
      <c r="UYD146" s="332"/>
      <c r="UYE146" s="332"/>
      <c r="UYF146" s="332"/>
      <c r="UYG146" s="332"/>
      <c r="UYH146" s="332"/>
      <c r="UYI146" s="332"/>
      <c r="UYJ146" s="332"/>
      <c r="UYK146" s="332"/>
      <c r="UYL146" s="332"/>
      <c r="UYM146" s="332"/>
      <c r="UYN146" s="332"/>
      <c r="UYO146" s="332"/>
      <c r="UYP146" s="332"/>
      <c r="UYQ146" s="332"/>
      <c r="UYR146" s="332"/>
      <c r="UYS146" s="332"/>
      <c r="UYT146" s="332"/>
      <c r="UYU146" s="332"/>
      <c r="UYV146" s="332"/>
      <c r="UYW146" s="332"/>
      <c r="UYX146" s="332"/>
      <c r="UYY146" s="332"/>
      <c r="UYZ146" s="332"/>
      <c r="UZA146" s="332"/>
      <c r="UZB146" s="332"/>
      <c r="UZC146" s="332"/>
      <c r="UZD146" s="332"/>
      <c r="UZE146" s="332"/>
      <c r="UZF146" s="332"/>
      <c r="UZG146" s="332"/>
      <c r="UZH146" s="332"/>
      <c r="UZI146" s="332"/>
      <c r="UZJ146" s="332"/>
      <c r="UZK146" s="332"/>
      <c r="UZL146" s="332"/>
      <c r="UZM146" s="332"/>
      <c r="UZN146" s="332"/>
      <c r="UZO146" s="332"/>
      <c r="UZP146" s="332"/>
      <c r="UZQ146" s="332"/>
      <c r="UZR146" s="332"/>
      <c r="UZS146" s="332"/>
      <c r="UZT146" s="332"/>
      <c r="UZU146" s="332"/>
      <c r="UZV146" s="332"/>
      <c r="UZW146" s="332"/>
      <c r="UZX146" s="332"/>
      <c r="UZY146" s="332"/>
      <c r="UZZ146" s="332"/>
      <c r="VAA146" s="332"/>
      <c r="VAB146" s="332"/>
      <c r="VAC146" s="332"/>
      <c r="VAD146" s="332"/>
      <c r="VAE146" s="332"/>
      <c r="VAF146" s="332"/>
      <c r="VAG146" s="332"/>
      <c r="VAH146" s="332"/>
      <c r="VAI146" s="332"/>
      <c r="VAJ146" s="332"/>
      <c r="VAK146" s="332"/>
      <c r="VAL146" s="332"/>
      <c r="VAM146" s="332"/>
      <c r="VAN146" s="332"/>
      <c r="VAO146" s="332"/>
      <c r="VAP146" s="332"/>
      <c r="VAQ146" s="332"/>
      <c r="VAR146" s="332"/>
      <c r="VAS146" s="332"/>
      <c r="VAT146" s="332"/>
      <c r="VAU146" s="332"/>
      <c r="VAV146" s="332"/>
      <c r="VAW146" s="332"/>
      <c r="VAX146" s="332"/>
      <c r="VAY146" s="332"/>
      <c r="VAZ146" s="332"/>
      <c r="VBA146" s="332"/>
      <c r="VBB146" s="332"/>
      <c r="VBC146" s="332"/>
      <c r="VBD146" s="332"/>
      <c r="VBE146" s="332"/>
      <c r="VBF146" s="332"/>
      <c r="VBG146" s="332"/>
      <c r="VBH146" s="332"/>
      <c r="VBI146" s="332"/>
      <c r="VBJ146" s="332"/>
      <c r="VBK146" s="332"/>
      <c r="VBL146" s="332"/>
      <c r="VBM146" s="332"/>
      <c r="VBN146" s="332"/>
      <c r="VBO146" s="332"/>
      <c r="VBP146" s="332"/>
      <c r="VBQ146" s="332"/>
      <c r="VBR146" s="332"/>
      <c r="VBS146" s="332"/>
      <c r="VBT146" s="332"/>
      <c r="VBU146" s="332"/>
      <c r="VBV146" s="332"/>
      <c r="VBW146" s="332"/>
      <c r="VBX146" s="332"/>
      <c r="VBY146" s="332"/>
      <c r="VBZ146" s="332"/>
      <c r="VCA146" s="332"/>
      <c r="VCB146" s="332"/>
      <c r="VCC146" s="332"/>
      <c r="VCD146" s="332"/>
      <c r="VCE146" s="332"/>
      <c r="VCF146" s="332"/>
      <c r="VCG146" s="332"/>
      <c r="VCH146" s="332"/>
      <c r="VCI146" s="332"/>
      <c r="VCJ146" s="332"/>
      <c r="VCK146" s="332"/>
      <c r="VCL146" s="332"/>
      <c r="VCM146" s="332"/>
      <c r="VCN146" s="332"/>
      <c r="VCO146" s="332"/>
      <c r="VCP146" s="332"/>
      <c r="VCQ146" s="332"/>
      <c r="VCR146" s="332"/>
      <c r="VCS146" s="332"/>
      <c r="VCT146" s="332"/>
      <c r="VCU146" s="332"/>
      <c r="VCV146" s="332"/>
      <c r="VCW146" s="332"/>
      <c r="VCX146" s="332"/>
      <c r="VCY146" s="332"/>
      <c r="VCZ146" s="332"/>
      <c r="VDA146" s="332"/>
      <c r="VDB146" s="332"/>
      <c r="VDC146" s="332"/>
      <c r="VDD146" s="332"/>
      <c r="VDE146" s="332"/>
      <c r="VDF146" s="332"/>
      <c r="VDG146" s="332"/>
      <c r="VDH146" s="332"/>
      <c r="VDI146" s="332"/>
      <c r="VDJ146" s="332"/>
      <c r="VDK146" s="332"/>
      <c r="VDL146" s="332"/>
      <c r="VDM146" s="332"/>
      <c r="VDN146" s="332"/>
      <c r="VDO146" s="332"/>
      <c r="VDP146" s="332"/>
      <c r="VDQ146" s="332"/>
      <c r="VDR146" s="332"/>
      <c r="VDS146" s="332"/>
      <c r="VDT146" s="332"/>
      <c r="VDU146" s="332"/>
      <c r="VDV146" s="332"/>
      <c r="VDW146" s="332"/>
      <c r="VDX146" s="332"/>
      <c r="VDY146" s="332"/>
      <c r="VDZ146" s="332"/>
      <c r="VEA146" s="332"/>
      <c r="VEB146" s="332"/>
      <c r="VEC146" s="332"/>
      <c r="VED146" s="332"/>
      <c r="VEE146" s="332"/>
      <c r="VEF146" s="332"/>
      <c r="VEG146" s="332"/>
      <c r="VEH146" s="332"/>
      <c r="VEI146" s="332"/>
      <c r="VEJ146" s="332"/>
      <c r="VEK146" s="332"/>
      <c r="VEL146" s="332"/>
      <c r="VEM146" s="332"/>
      <c r="VEN146" s="332"/>
      <c r="VEO146" s="332"/>
      <c r="VEP146" s="332"/>
      <c r="VEQ146" s="332"/>
      <c r="VER146" s="332"/>
      <c r="VES146" s="332"/>
      <c r="VET146" s="332"/>
      <c r="VEU146" s="332"/>
      <c r="VEV146" s="332"/>
      <c r="VEW146" s="332"/>
      <c r="VEX146" s="332"/>
      <c r="VEY146" s="332"/>
      <c r="VEZ146" s="332"/>
      <c r="VFA146" s="332"/>
      <c r="VFB146" s="332"/>
      <c r="VFC146" s="332"/>
      <c r="VFD146" s="332"/>
      <c r="VFE146" s="332"/>
      <c r="VFF146" s="332"/>
      <c r="VFG146" s="332"/>
      <c r="VFH146" s="332"/>
      <c r="VFI146" s="332"/>
      <c r="VFJ146" s="332"/>
      <c r="VFK146" s="332"/>
      <c r="VFL146" s="332"/>
      <c r="VFM146" s="332"/>
      <c r="VFN146" s="332"/>
      <c r="VFO146" s="332"/>
      <c r="VFP146" s="332"/>
      <c r="VFQ146" s="332"/>
      <c r="VFR146" s="332"/>
      <c r="VFS146" s="332"/>
      <c r="VFT146" s="332"/>
      <c r="VFU146" s="332"/>
      <c r="VFV146" s="332"/>
      <c r="VFW146" s="332"/>
      <c r="VFX146" s="332"/>
      <c r="VFY146" s="332"/>
      <c r="VFZ146" s="332"/>
      <c r="VGA146" s="332"/>
      <c r="VGB146" s="332"/>
      <c r="VGC146" s="332"/>
      <c r="VGD146" s="332"/>
      <c r="VGE146" s="332"/>
      <c r="VGF146" s="332"/>
      <c r="VGG146" s="332"/>
      <c r="VGH146" s="332"/>
      <c r="VGI146" s="332"/>
      <c r="VGJ146" s="332"/>
      <c r="VGK146" s="332"/>
      <c r="VGL146" s="332"/>
      <c r="VGM146" s="332"/>
      <c r="VGN146" s="332"/>
      <c r="VGO146" s="332"/>
      <c r="VGP146" s="332"/>
      <c r="VGQ146" s="332"/>
      <c r="VGR146" s="332"/>
      <c r="VGS146" s="332"/>
      <c r="VGT146" s="332"/>
      <c r="VGU146" s="332"/>
      <c r="VGV146" s="332"/>
      <c r="VGW146" s="332"/>
      <c r="VGX146" s="332"/>
      <c r="VGY146" s="332"/>
      <c r="VGZ146" s="332"/>
      <c r="VHA146" s="332"/>
      <c r="VHB146" s="332"/>
      <c r="VHC146" s="332"/>
      <c r="VHD146" s="332"/>
      <c r="VHE146" s="332"/>
      <c r="VHF146" s="332"/>
      <c r="VHG146" s="332"/>
      <c r="VHH146" s="332"/>
      <c r="VHI146" s="332"/>
      <c r="VHJ146" s="332"/>
      <c r="VHK146" s="332"/>
      <c r="VHL146" s="332"/>
      <c r="VHM146" s="332"/>
      <c r="VHN146" s="332"/>
      <c r="VHO146" s="332"/>
      <c r="VHP146" s="332"/>
      <c r="VHQ146" s="332"/>
      <c r="VHR146" s="332"/>
      <c r="VHS146" s="332"/>
      <c r="VHT146" s="332"/>
      <c r="VHU146" s="332"/>
      <c r="VHV146" s="332"/>
      <c r="VHW146" s="332"/>
      <c r="VHX146" s="332"/>
      <c r="VHY146" s="332"/>
      <c r="VHZ146" s="332"/>
      <c r="VIA146" s="332"/>
      <c r="VIB146" s="332"/>
      <c r="VIC146" s="332"/>
      <c r="VID146" s="332"/>
      <c r="VIE146" s="332"/>
      <c r="VIF146" s="332"/>
      <c r="VIG146" s="332"/>
      <c r="VIH146" s="332"/>
      <c r="VII146" s="332"/>
      <c r="VIJ146" s="332"/>
      <c r="VIK146" s="332"/>
      <c r="VIL146" s="332"/>
      <c r="VIM146" s="332"/>
      <c r="VIN146" s="332"/>
      <c r="VIO146" s="332"/>
      <c r="VIP146" s="332"/>
      <c r="VIQ146" s="332"/>
      <c r="VIR146" s="332"/>
      <c r="VIS146" s="332"/>
      <c r="VIT146" s="332"/>
      <c r="VIU146" s="332"/>
      <c r="VIV146" s="332"/>
      <c r="VIW146" s="332"/>
      <c r="VIX146" s="332"/>
      <c r="VIY146" s="332"/>
      <c r="VIZ146" s="332"/>
      <c r="VJA146" s="332"/>
      <c r="VJB146" s="332"/>
      <c r="VJC146" s="332"/>
      <c r="VJD146" s="332"/>
      <c r="VJE146" s="332"/>
      <c r="VJF146" s="332"/>
      <c r="VJG146" s="332"/>
      <c r="VJH146" s="332"/>
      <c r="VJI146" s="332"/>
      <c r="VJJ146" s="332"/>
      <c r="VJK146" s="332"/>
      <c r="VJL146" s="332"/>
      <c r="VJM146" s="332"/>
      <c r="VJN146" s="332"/>
      <c r="VJO146" s="332"/>
      <c r="VJP146" s="332"/>
      <c r="VJQ146" s="332"/>
      <c r="VJR146" s="332"/>
      <c r="VJS146" s="332"/>
      <c r="VJT146" s="332"/>
      <c r="VJU146" s="332"/>
      <c r="VJV146" s="332"/>
      <c r="VJW146" s="332"/>
      <c r="VJX146" s="332"/>
      <c r="VJY146" s="332"/>
      <c r="VJZ146" s="332"/>
      <c r="VKA146" s="332"/>
      <c r="VKB146" s="332"/>
      <c r="VKC146" s="332"/>
      <c r="VKD146" s="332"/>
      <c r="VKE146" s="332"/>
      <c r="VKF146" s="332"/>
      <c r="VKG146" s="332"/>
      <c r="VKH146" s="332"/>
      <c r="VKI146" s="332"/>
      <c r="VKJ146" s="332"/>
      <c r="VKK146" s="332"/>
      <c r="VKL146" s="332"/>
      <c r="VKM146" s="332"/>
      <c r="VKN146" s="332"/>
      <c r="VKO146" s="332"/>
      <c r="VKP146" s="332"/>
      <c r="VKQ146" s="332"/>
      <c r="VKR146" s="332"/>
      <c r="VKS146" s="332"/>
      <c r="VKT146" s="332"/>
      <c r="VKU146" s="332"/>
      <c r="VKV146" s="332"/>
      <c r="VKW146" s="332"/>
      <c r="VKX146" s="332"/>
      <c r="VKY146" s="332"/>
      <c r="VKZ146" s="332"/>
      <c r="VLA146" s="332"/>
      <c r="VLB146" s="332"/>
      <c r="VLC146" s="332"/>
      <c r="VLD146" s="332"/>
      <c r="VLE146" s="332"/>
      <c r="VLF146" s="332"/>
      <c r="VLG146" s="332"/>
      <c r="VLH146" s="332"/>
      <c r="VLI146" s="332"/>
      <c r="VLJ146" s="332"/>
      <c r="VLK146" s="332"/>
      <c r="VLL146" s="332"/>
      <c r="VLM146" s="332"/>
      <c r="VLN146" s="332"/>
      <c r="VLO146" s="332"/>
      <c r="VLP146" s="332"/>
      <c r="VLQ146" s="332"/>
      <c r="VLR146" s="332"/>
      <c r="VLS146" s="332"/>
      <c r="VLT146" s="332"/>
      <c r="VLU146" s="332"/>
      <c r="VLV146" s="332"/>
      <c r="VLW146" s="332"/>
      <c r="VLX146" s="332"/>
      <c r="VLY146" s="332"/>
      <c r="VLZ146" s="332"/>
      <c r="VMA146" s="332"/>
      <c r="VMB146" s="332"/>
      <c r="VMC146" s="332"/>
      <c r="VMD146" s="332"/>
      <c r="VME146" s="332"/>
      <c r="VMF146" s="332"/>
      <c r="VMG146" s="332"/>
      <c r="VMH146" s="332"/>
      <c r="VMI146" s="332"/>
      <c r="VMJ146" s="332"/>
      <c r="VMK146" s="332"/>
      <c r="VML146" s="332"/>
      <c r="VMM146" s="332"/>
      <c r="VMN146" s="332"/>
      <c r="VMO146" s="332"/>
      <c r="VMP146" s="332"/>
      <c r="VMQ146" s="332"/>
      <c r="VMR146" s="332"/>
      <c r="VMS146" s="332"/>
      <c r="VMT146" s="332"/>
      <c r="VMU146" s="332"/>
      <c r="VMV146" s="332"/>
      <c r="VMW146" s="332"/>
      <c r="VMX146" s="332"/>
      <c r="VMY146" s="332"/>
      <c r="VMZ146" s="332"/>
      <c r="VNA146" s="332"/>
      <c r="VNB146" s="332"/>
      <c r="VNC146" s="332"/>
      <c r="VND146" s="332"/>
      <c r="VNE146" s="332"/>
      <c r="VNF146" s="332"/>
      <c r="VNG146" s="332"/>
      <c r="VNH146" s="332"/>
      <c r="VNI146" s="332"/>
      <c r="VNJ146" s="332"/>
      <c r="VNK146" s="332"/>
      <c r="VNL146" s="332"/>
      <c r="VNM146" s="332"/>
      <c r="VNN146" s="332"/>
      <c r="VNO146" s="332"/>
      <c r="VNP146" s="332"/>
      <c r="VNQ146" s="332"/>
      <c r="VNR146" s="332"/>
      <c r="VNS146" s="332"/>
      <c r="VNT146" s="332"/>
      <c r="VNU146" s="332"/>
      <c r="VNV146" s="332"/>
      <c r="VNW146" s="332"/>
      <c r="VNX146" s="332"/>
      <c r="VNY146" s="332"/>
      <c r="VNZ146" s="332"/>
      <c r="VOA146" s="332"/>
      <c r="VOB146" s="332"/>
      <c r="VOC146" s="332"/>
      <c r="VOD146" s="332"/>
      <c r="VOE146" s="332"/>
      <c r="VOF146" s="332"/>
      <c r="VOG146" s="332"/>
      <c r="VOH146" s="332"/>
      <c r="VOI146" s="332"/>
      <c r="VOJ146" s="332"/>
      <c r="VOK146" s="332"/>
      <c r="VOL146" s="332"/>
      <c r="VOM146" s="332"/>
      <c r="VON146" s="332"/>
      <c r="VOO146" s="332"/>
      <c r="VOP146" s="332"/>
      <c r="VOQ146" s="332"/>
      <c r="VOR146" s="332"/>
      <c r="VOS146" s="332"/>
      <c r="VOT146" s="332"/>
      <c r="VOU146" s="332"/>
      <c r="VOV146" s="332"/>
      <c r="VOW146" s="332"/>
      <c r="VOX146" s="332"/>
      <c r="VOY146" s="332"/>
      <c r="VOZ146" s="332"/>
      <c r="VPA146" s="332"/>
      <c r="VPB146" s="332"/>
      <c r="VPC146" s="332"/>
      <c r="VPD146" s="332"/>
      <c r="VPE146" s="332"/>
      <c r="VPF146" s="332"/>
      <c r="VPG146" s="332"/>
      <c r="VPH146" s="332"/>
      <c r="VPI146" s="332"/>
      <c r="VPJ146" s="332"/>
      <c r="VPK146" s="332"/>
      <c r="VPL146" s="332"/>
      <c r="VPM146" s="332"/>
      <c r="VPN146" s="332"/>
      <c r="VPO146" s="332"/>
      <c r="VPP146" s="332"/>
      <c r="VPQ146" s="332"/>
      <c r="VPR146" s="332"/>
      <c r="VPS146" s="332"/>
      <c r="VPT146" s="332"/>
      <c r="VPU146" s="332"/>
      <c r="VPV146" s="332"/>
      <c r="VPW146" s="332"/>
      <c r="VPX146" s="332"/>
      <c r="VPY146" s="332"/>
      <c r="VPZ146" s="332"/>
      <c r="VQA146" s="332"/>
      <c r="VQB146" s="332"/>
      <c r="VQC146" s="332"/>
      <c r="VQD146" s="332"/>
      <c r="VQE146" s="332"/>
      <c r="VQF146" s="332"/>
      <c r="VQG146" s="332"/>
      <c r="VQH146" s="332"/>
      <c r="VQI146" s="332"/>
      <c r="VQJ146" s="332"/>
      <c r="VQK146" s="332"/>
      <c r="VQL146" s="332"/>
      <c r="VQM146" s="332"/>
      <c r="VQN146" s="332"/>
      <c r="VQO146" s="332"/>
      <c r="VQP146" s="332"/>
      <c r="VQQ146" s="332"/>
      <c r="VQR146" s="332"/>
      <c r="VQS146" s="332"/>
      <c r="VQT146" s="332"/>
      <c r="VQU146" s="332"/>
      <c r="VQV146" s="332"/>
      <c r="VQW146" s="332"/>
      <c r="VQX146" s="332"/>
      <c r="VQY146" s="332"/>
      <c r="VQZ146" s="332"/>
      <c r="VRA146" s="332"/>
      <c r="VRB146" s="332"/>
      <c r="VRC146" s="332"/>
      <c r="VRD146" s="332"/>
      <c r="VRE146" s="332"/>
      <c r="VRF146" s="332"/>
      <c r="VRG146" s="332"/>
      <c r="VRH146" s="332"/>
      <c r="VRI146" s="332"/>
      <c r="VRJ146" s="332"/>
      <c r="VRK146" s="332"/>
      <c r="VRL146" s="332"/>
      <c r="VRM146" s="332"/>
      <c r="VRN146" s="332"/>
      <c r="VRO146" s="332"/>
      <c r="VRP146" s="332"/>
      <c r="VRQ146" s="332"/>
      <c r="VRR146" s="332"/>
      <c r="VRS146" s="332"/>
      <c r="VRT146" s="332"/>
      <c r="VRU146" s="332"/>
      <c r="VRV146" s="332"/>
      <c r="VRW146" s="332"/>
      <c r="VRX146" s="332"/>
      <c r="VRY146" s="332"/>
      <c r="VRZ146" s="332"/>
      <c r="VSA146" s="332"/>
      <c r="VSB146" s="332"/>
      <c r="VSC146" s="332"/>
      <c r="VSD146" s="332"/>
      <c r="VSE146" s="332"/>
      <c r="VSF146" s="332"/>
      <c r="VSG146" s="332"/>
      <c r="VSH146" s="332"/>
      <c r="VSI146" s="332"/>
      <c r="VSJ146" s="332"/>
      <c r="VSK146" s="332"/>
      <c r="VSL146" s="332"/>
      <c r="VSM146" s="332"/>
      <c r="VSN146" s="332"/>
      <c r="VSO146" s="332"/>
      <c r="VSP146" s="332"/>
      <c r="VSQ146" s="332"/>
      <c r="VSR146" s="332"/>
      <c r="VSS146" s="332"/>
      <c r="VST146" s="332"/>
      <c r="VSU146" s="332"/>
      <c r="VSV146" s="332"/>
      <c r="VSW146" s="332"/>
      <c r="VSX146" s="332"/>
      <c r="VSY146" s="332"/>
      <c r="VSZ146" s="332"/>
      <c r="VTA146" s="332"/>
      <c r="VTB146" s="332"/>
      <c r="VTC146" s="332"/>
      <c r="VTD146" s="332"/>
      <c r="VTE146" s="332"/>
      <c r="VTF146" s="332"/>
      <c r="VTG146" s="332"/>
      <c r="VTH146" s="332"/>
      <c r="VTI146" s="332"/>
      <c r="VTJ146" s="332"/>
      <c r="VTK146" s="332"/>
      <c r="VTL146" s="332"/>
      <c r="VTM146" s="332"/>
      <c r="VTN146" s="332"/>
      <c r="VTO146" s="332"/>
      <c r="VTP146" s="332"/>
      <c r="VTQ146" s="332"/>
      <c r="VTR146" s="332"/>
      <c r="VTS146" s="332"/>
      <c r="VTT146" s="332"/>
      <c r="VTU146" s="332"/>
      <c r="VTV146" s="332"/>
      <c r="VTW146" s="332"/>
      <c r="VTX146" s="332"/>
      <c r="VTY146" s="332"/>
      <c r="VTZ146" s="332"/>
      <c r="VUA146" s="332"/>
      <c r="VUB146" s="332"/>
      <c r="VUC146" s="332"/>
      <c r="VUD146" s="332"/>
      <c r="VUE146" s="332"/>
      <c r="VUF146" s="332"/>
      <c r="VUG146" s="332"/>
      <c r="VUH146" s="332"/>
      <c r="VUI146" s="332"/>
      <c r="VUJ146" s="332"/>
      <c r="VUK146" s="332"/>
      <c r="VUL146" s="332"/>
      <c r="VUM146" s="332"/>
      <c r="VUN146" s="332"/>
      <c r="VUO146" s="332"/>
      <c r="VUP146" s="332"/>
      <c r="VUQ146" s="332"/>
      <c r="VUR146" s="332"/>
      <c r="VUS146" s="332"/>
      <c r="VUT146" s="332"/>
      <c r="VUU146" s="332"/>
      <c r="VUV146" s="332"/>
      <c r="VUW146" s="332"/>
      <c r="VUX146" s="332"/>
      <c r="VUY146" s="332"/>
      <c r="VUZ146" s="332"/>
      <c r="VVA146" s="332"/>
      <c r="VVB146" s="332"/>
      <c r="VVC146" s="332"/>
      <c r="VVD146" s="332"/>
      <c r="VVE146" s="332"/>
      <c r="VVF146" s="332"/>
      <c r="VVG146" s="332"/>
      <c r="VVH146" s="332"/>
      <c r="VVI146" s="332"/>
      <c r="VVJ146" s="332"/>
      <c r="VVK146" s="332"/>
      <c r="VVL146" s="332"/>
      <c r="VVM146" s="332"/>
      <c r="VVN146" s="332"/>
      <c r="VVO146" s="332"/>
      <c r="VVP146" s="332"/>
      <c r="VVQ146" s="332"/>
      <c r="VVR146" s="332"/>
      <c r="VVS146" s="332"/>
      <c r="VVT146" s="332"/>
      <c r="VVU146" s="332"/>
      <c r="VVV146" s="332"/>
      <c r="VVW146" s="332"/>
      <c r="VVX146" s="332"/>
      <c r="VVY146" s="332"/>
      <c r="VVZ146" s="332"/>
      <c r="VWA146" s="332"/>
      <c r="VWB146" s="332"/>
      <c r="VWC146" s="332"/>
      <c r="VWD146" s="332"/>
      <c r="VWE146" s="332"/>
      <c r="VWF146" s="332"/>
      <c r="VWG146" s="332"/>
      <c r="VWH146" s="332"/>
      <c r="VWI146" s="332"/>
      <c r="VWJ146" s="332"/>
      <c r="VWK146" s="332"/>
      <c r="VWL146" s="332"/>
      <c r="VWM146" s="332"/>
      <c r="VWN146" s="332"/>
      <c r="VWO146" s="332"/>
      <c r="VWP146" s="332"/>
      <c r="VWQ146" s="332"/>
      <c r="VWR146" s="332"/>
      <c r="VWS146" s="332"/>
      <c r="VWT146" s="332"/>
      <c r="VWU146" s="332"/>
      <c r="VWV146" s="332"/>
      <c r="VWW146" s="332"/>
      <c r="VWX146" s="332"/>
      <c r="VWY146" s="332"/>
      <c r="VWZ146" s="332"/>
      <c r="VXA146" s="332"/>
      <c r="VXB146" s="332"/>
      <c r="VXC146" s="332"/>
      <c r="VXD146" s="332"/>
      <c r="VXE146" s="332"/>
      <c r="VXF146" s="332"/>
      <c r="VXG146" s="332"/>
      <c r="VXH146" s="332"/>
      <c r="VXI146" s="332"/>
      <c r="VXJ146" s="332"/>
      <c r="VXK146" s="332"/>
      <c r="VXL146" s="332"/>
      <c r="VXM146" s="332"/>
      <c r="VXN146" s="332"/>
      <c r="VXO146" s="332"/>
      <c r="VXP146" s="332"/>
      <c r="VXQ146" s="332"/>
      <c r="VXR146" s="332"/>
      <c r="VXS146" s="332"/>
      <c r="VXT146" s="332"/>
      <c r="VXU146" s="332"/>
      <c r="VXV146" s="332"/>
      <c r="VXW146" s="332"/>
      <c r="VXX146" s="332"/>
      <c r="VXY146" s="332"/>
      <c r="VXZ146" s="332"/>
      <c r="VYA146" s="332"/>
      <c r="VYB146" s="332"/>
      <c r="VYC146" s="332"/>
      <c r="VYD146" s="332"/>
      <c r="VYE146" s="332"/>
      <c r="VYF146" s="332"/>
      <c r="VYG146" s="332"/>
      <c r="VYH146" s="332"/>
      <c r="VYI146" s="332"/>
      <c r="VYJ146" s="332"/>
      <c r="VYK146" s="332"/>
      <c r="VYL146" s="332"/>
      <c r="VYM146" s="332"/>
      <c r="VYN146" s="332"/>
      <c r="VYO146" s="332"/>
      <c r="VYP146" s="332"/>
      <c r="VYQ146" s="332"/>
      <c r="VYR146" s="332"/>
      <c r="VYS146" s="332"/>
      <c r="VYT146" s="332"/>
      <c r="VYU146" s="332"/>
      <c r="VYV146" s="332"/>
      <c r="VYW146" s="332"/>
      <c r="VYX146" s="332"/>
      <c r="VYY146" s="332"/>
      <c r="VYZ146" s="332"/>
      <c r="VZA146" s="332"/>
      <c r="VZB146" s="332"/>
      <c r="VZC146" s="332"/>
      <c r="VZD146" s="332"/>
      <c r="VZE146" s="332"/>
      <c r="VZF146" s="332"/>
      <c r="VZG146" s="332"/>
      <c r="VZH146" s="332"/>
      <c r="VZI146" s="332"/>
      <c r="VZJ146" s="332"/>
      <c r="VZK146" s="332"/>
      <c r="VZL146" s="332"/>
      <c r="VZM146" s="332"/>
      <c r="VZN146" s="332"/>
      <c r="VZO146" s="332"/>
      <c r="VZP146" s="332"/>
      <c r="VZQ146" s="332"/>
      <c r="VZR146" s="332"/>
      <c r="VZS146" s="332"/>
      <c r="VZT146" s="332"/>
      <c r="VZU146" s="332"/>
      <c r="VZV146" s="332"/>
      <c r="VZW146" s="332"/>
      <c r="VZX146" s="332"/>
      <c r="VZY146" s="332"/>
      <c r="VZZ146" s="332"/>
      <c r="WAA146" s="332"/>
      <c r="WAB146" s="332"/>
      <c r="WAC146" s="332"/>
      <c r="WAD146" s="332"/>
      <c r="WAE146" s="332"/>
      <c r="WAF146" s="332"/>
      <c r="WAG146" s="332"/>
      <c r="WAH146" s="332"/>
      <c r="WAI146" s="332"/>
      <c r="WAJ146" s="332"/>
      <c r="WAK146" s="332"/>
      <c r="WAL146" s="332"/>
      <c r="WAM146" s="332"/>
      <c r="WAN146" s="332"/>
      <c r="WAO146" s="332"/>
      <c r="WAP146" s="332"/>
      <c r="WAQ146" s="332"/>
      <c r="WAR146" s="332"/>
      <c r="WAS146" s="332"/>
      <c r="WAT146" s="332"/>
      <c r="WAU146" s="332"/>
      <c r="WAV146" s="332"/>
      <c r="WAW146" s="332"/>
      <c r="WAX146" s="332"/>
      <c r="WAY146" s="332"/>
      <c r="WAZ146" s="332"/>
      <c r="WBA146" s="332"/>
      <c r="WBB146" s="332"/>
      <c r="WBC146" s="332"/>
      <c r="WBD146" s="332"/>
      <c r="WBE146" s="332"/>
      <c r="WBF146" s="332"/>
      <c r="WBG146" s="332"/>
      <c r="WBH146" s="332"/>
      <c r="WBI146" s="332"/>
      <c r="WBJ146" s="332"/>
      <c r="WBK146" s="332"/>
      <c r="WBL146" s="332"/>
      <c r="WBM146" s="332"/>
      <c r="WBN146" s="332"/>
      <c r="WBO146" s="332"/>
      <c r="WBP146" s="332"/>
      <c r="WBQ146" s="332"/>
      <c r="WBR146" s="332"/>
      <c r="WBS146" s="332"/>
      <c r="WBT146" s="332"/>
      <c r="WBU146" s="332"/>
      <c r="WBV146" s="332"/>
      <c r="WBW146" s="332"/>
      <c r="WBX146" s="332"/>
      <c r="WBY146" s="332"/>
      <c r="WBZ146" s="332"/>
      <c r="WCA146" s="332"/>
      <c r="WCB146" s="332"/>
      <c r="WCC146" s="332"/>
      <c r="WCD146" s="332"/>
      <c r="WCE146" s="332"/>
      <c r="WCF146" s="332"/>
      <c r="WCG146" s="332"/>
      <c r="WCH146" s="332"/>
      <c r="WCI146" s="332"/>
      <c r="WCJ146" s="332"/>
      <c r="WCK146" s="332"/>
      <c r="WCL146" s="332"/>
      <c r="WCM146" s="332"/>
      <c r="WCN146" s="332"/>
      <c r="WCO146" s="332"/>
      <c r="WCP146" s="332"/>
      <c r="WCQ146" s="332"/>
      <c r="WCR146" s="332"/>
      <c r="WCS146" s="332"/>
      <c r="WCT146" s="332"/>
      <c r="WCU146" s="332"/>
      <c r="WCV146" s="332"/>
      <c r="WCW146" s="332"/>
      <c r="WCX146" s="332"/>
      <c r="WCY146" s="332"/>
      <c r="WCZ146" s="332"/>
      <c r="WDA146" s="332"/>
      <c r="WDB146" s="332"/>
      <c r="WDC146" s="332"/>
      <c r="WDD146" s="332"/>
      <c r="WDE146" s="332"/>
      <c r="WDF146" s="332"/>
      <c r="WDG146" s="332"/>
      <c r="WDH146" s="332"/>
      <c r="WDI146" s="332"/>
      <c r="WDJ146" s="332"/>
      <c r="WDK146" s="332"/>
      <c r="WDL146" s="332"/>
      <c r="WDM146" s="332"/>
      <c r="WDN146" s="332"/>
      <c r="WDO146" s="332"/>
      <c r="WDP146" s="332"/>
      <c r="WDQ146" s="332"/>
      <c r="WDR146" s="332"/>
      <c r="WDS146" s="332"/>
      <c r="WDT146" s="332"/>
      <c r="WDU146" s="332"/>
      <c r="WDV146" s="332"/>
      <c r="WDW146" s="332"/>
      <c r="WDX146" s="332"/>
      <c r="WDY146" s="332"/>
      <c r="WDZ146" s="332"/>
      <c r="WEA146" s="332"/>
      <c r="WEB146" s="332"/>
      <c r="WEC146" s="332"/>
      <c r="WED146" s="332"/>
      <c r="WEE146" s="332"/>
      <c r="WEF146" s="332"/>
      <c r="WEG146" s="332"/>
      <c r="WEH146" s="332"/>
      <c r="WEI146" s="332"/>
      <c r="WEJ146" s="332"/>
      <c r="WEK146" s="332"/>
      <c r="WEL146" s="332"/>
      <c r="WEM146" s="332"/>
      <c r="WEN146" s="332"/>
      <c r="WEO146" s="332"/>
      <c r="WEP146" s="332"/>
      <c r="WEQ146" s="332"/>
      <c r="WER146" s="332"/>
      <c r="WES146" s="332"/>
      <c r="WET146" s="332"/>
      <c r="WEU146" s="332"/>
      <c r="WEV146" s="332"/>
      <c r="WEW146" s="332"/>
      <c r="WEX146" s="332"/>
      <c r="WEY146" s="332"/>
      <c r="WEZ146" s="332"/>
      <c r="WFA146" s="332"/>
      <c r="WFB146" s="332"/>
      <c r="WFC146" s="332"/>
      <c r="WFD146" s="332"/>
      <c r="WFE146" s="332"/>
      <c r="WFF146" s="332"/>
      <c r="WFG146" s="332"/>
      <c r="WFH146" s="332"/>
      <c r="WFI146" s="332"/>
      <c r="WFJ146" s="332"/>
      <c r="WFK146" s="332"/>
      <c r="WFL146" s="332"/>
      <c r="WFM146" s="332"/>
      <c r="WFN146" s="332"/>
      <c r="WFO146" s="332"/>
      <c r="WFP146" s="332"/>
      <c r="WFQ146" s="332"/>
      <c r="WFR146" s="332"/>
      <c r="WFS146" s="332"/>
      <c r="WFT146" s="332"/>
      <c r="WFU146" s="332"/>
      <c r="WFV146" s="332"/>
      <c r="WFW146" s="332"/>
      <c r="WFX146" s="332"/>
      <c r="WFY146" s="332"/>
      <c r="WFZ146" s="332"/>
      <c r="WGA146" s="332"/>
      <c r="WGB146" s="332"/>
      <c r="WGC146" s="332"/>
      <c r="WGD146" s="332"/>
      <c r="WGE146" s="332"/>
      <c r="WGF146" s="332"/>
      <c r="WGG146" s="332"/>
      <c r="WGH146" s="332"/>
      <c r="WGI146" s="332"/>
      <c r="WGJ146" s="332"/>
      <c r="WGK146" s="332"/>
      <c r="WGL146" s="332"/>
      <c r="WGM146" s="332"/>
      <c r="WGN146" s="332"/>
      <c r="WGO146" s="332"/>
      <c r="WGP146" s="332"/>
      <c r="WGQ146" s="332"/>
      <c r="WGR146" s="332"/>
      <c r="WGS146" s="332"/>
      <c r="WGT146" s="332"/>
      <c r="WGU146" s="332"/>
      <c r="WGV146" s="332"/>
      <c r="WGW146" s="332"/>
      <c r="WGX146" s="332"/>
      <c r="WGY146" s="332"/>
      <c r="WGZ146" s="332"/>
      <c r="WHA146" s="332"/>
      <c r="WHB146" s="332"/>
      <c r="WHC146" s="332"/>
      <c r="WHD146" s="332"/>
      <c r="WHE146" s="332"/>
      <c r="WHF146" s="332"/>
      <c r="WHG146" s="332"/>
      <c r="WHH146" s="332"/>
      <c r="WHI146" s="332"/>
      <c r="WHJ146" s="332"/>
      <c r="WHK146" s="332"/>
      <c r="WHL146" s="332"/>
      <c r="WHM146" s="332"/>
      <c r="WHN146" s="332"/>
      <c r="WHO146" s="332"/>
      <c r="WHP146" s="332"/>
      <c r="WHQ146" s="332"/>
      <c r="WHR146" s="332"/>
      <c r="WHS146" s="332"/>
      <c r="WHT146" s="332"/>
      <c r="WHU146" s="332"/>
      <c r="WHV146" s="332"/>
      <c r="WHW146" s="332"/>
      <c r="WHX146" s="332"/>
      <c r="WHY146" s="332"/>
      <c r="WHZ146" s="332"/>
      <c r="WIA146" s="332"/>
      <c r="WIB146" s="332"/>
      <c r="WIC146" s="332"/>
      <c r="WID146" s="332"/>
      <c r="WIE146" s="332"/>
      <c r="WIF146" s="332"/>
      <c r="WIG146" s="332"/>
      <c r="WIH146" s="332"/>
      <c r="WII146" s="332"/>
      <c r="WIJ146" s="332"/>
      <c r="WIK146" s="332"/>
      <c r="WIL146" s="332"/>
      <c r="WIM146" s="332"/>
      <c r="WIN146" s="332"/>
      <c r="WIO146" s="332"/>
      <c r="WIP146" s="332"/>
      <c r="WIQ146" s="332"/>
      <c r="WIR146" s="332"/>
      <c r="WIS146" s="332"/>
      <c r="WIT146" s="332"/>
      <c r="WIU146" s="332"/>
      <c r="WIV146" s="332"/>
      <c r="WIW146" s="332"/>
      <c r="WIX146" s="332"/>
      <c r="WIY146" s="332"/>
      <c r="WIZ146" s="332"/>
      <c r="WJA146" s="332"/>
      <c r="WJB146" s="332"/>
      <c r="WJC146" s="332"/>
      <c r="WJD146" s="332"/>
      <c r="WJE146" s="332"/>
      <c r="WJF146" s="332"/>
      <c r="WJG146" s="332"/>
      <c r="WJH146" s="332"/>
      <c r="WJI146" s="332"/>
      <c r="WJJ146" s="332"/>
      <c r="WJK146" s="332"/>
      <c r="WJL146" s="332"/>
      <c r="WJM146" s="332"/>
      <c r="WJN146" s="332"/>
      <c r="WJO146" s="332"/>
      <c r="WJP146" s="332"/>
      <c r="WJQ146" s="332"/>
      <c r="WJR146" s="332"/>
      <c r="WJS146" s="332"/>
      <c r="WJT146" s="332"/>
      <c r="WJU146" s="332"/>
      <c r="WJV146" s="332"/>
      <c r="WJW146" s="332"/>
      <c r="WJX146" s="332"/>
      <c r="WJY146" s="332"/>
      <c r="WJZ146" s="332"/>
      <c r="WKA146" s="332"/>
      <c r="WKB146" s="332"/>
      <c r="WKC146" s="332"/>
      <c r="WKD146" s="332"/>
      <c r="WKE146" s="332"/>
      <c r="WKF146" s="332"/>
      <c r="WKG146" s="332"/>
      <c r="WKH146" s="332"/>
      <c r="WKI146" s="332"/>
      <c r="WKJ146" s="332"/>
      <c r="WKK146" s="332"/>
      <c r="WKL146" s="332"/>
      <c r="WKM146" s="332"/>
      <c r="WKN146" s="332"/>
      <c r="WKO146" s="332"/>
      <c r="WKP146" s="332"/>
      <c r="WKQ146" s="332"/>
      <c r="WKR146" s="332"/>
      <c r="WKS146" s="332"/>
      <c r="WKT146" s="332"/>
      <c r="WKU146" s="332"/>
      <c r="WKV146" s="332"/>
      <c r="WKW146" s="332"/>
      <c r="WKX146" s="332"/>
      <c r="WKY146" s="332"/>
      <c r="WKZ146" s="332"/>
      <c r="WLA146" s="332"/>
      <c r="WLB146" s="332"/>
      <c r="WLC146" s="332"/>
      <c r="WLD146" s="332"/>
      <c r="WLE146" s="332"/>
      <c r="WLF146" s="332"/>
      <c r="WLG146" s="332"/>
      <c r="WLH146" s="332"/>
      <c r="WLI146" s="332"/>
      <c r="WLJ146" s="332"/>
      <c r="WLK146" s="332"/>
      <c r="WLL146" s="332"/>
      <c r="WLM146" s="332"/>
      <c r="WLN146" s="332"/>
      <c r="WLO146" s="332"/>
      <c r="WLP146" s="332"/>
      <c r="WLQ146" s="332"/>
      <c r="WLR146" s="332"/>
      <c r="WLS146" s="332"/>
      <c r="WLT146" s="332"/>
      <c r="WLU146" s="332"/>
      <c r="WLV146" s="332"/>
      <c r="WLW146" s="332"/>
      <c r="WLX146" s="332"/>
      <c r="WLY146" s="332"/>
      <c r="WLZ146" s="332"/>
      <c r="WMA146" s="332"/>
      <c r="WMB146" s="332"/>
      <c r="WMC146" s="332"/>
      <c r="WMD146" s="332"/>
      <c r="WME146" s="332"/>
      <c r="WMF146" s="332"/>
      <c r="WMG146" s="332"/>
      <c r="WMH146" s="332"/>
      <c r="WMI146" s="332"/>
      <c r="WMJ146" s="332"/>
      <c r="WMK146" s="332"/>
      <c r="WML146" s="332"/>
      <c r="WMM146" s="332"/>
      <c r="WMN146" s="332"/>
      <c r="WMO146" s="332"/>
      <c r="WMP146" s="332"/>
      <c r="WMQ146" s="332"/>
      <c r="WMR146" s="332"/>
      <c r="WMS146" s="332"/>
      <c r="WMT146" s="332"/>
      <c r="WMU146" s="332"/>
      <c r="WMV146" s="332"/>
      <c r="WMW146" s="332"/>
      <c r="WMX146" s="332"/>
      <c r="WMY146" s="332"/>
      <c r="WMZ146" s="332"/>
      <c r="WNA146" s="332"/>
      <c r="WNB146" s="332"/>
      <c r="WNC146" s="332"/>
      <c r="WND146" s="332"/>
      <c r="WNE146" s="332"/>
      <c r="WNF146" s="332"/>
      <c r="WNG146" s="332"/>
      <c r="WNH146" s="332"/>
      <c r="WNI146" s="332"/>
      <c r="WNJ146" s="332"/>
      <c r="WNK146" s="332"/>
      <c r="WNL146" s="332"/>
      <c r="WNM146" s="332"/>
      <c r="WNN146" s="332"/>
      <c r="WNO146" s="332"/>
      <c r="WNP146" s="332"/>
      <c r="WNQ146" s="332"/>
      <c r="WNR146" s="332"/>
      <c r="WNS146" s="332"/>
      <c r="WNT146" s="332"/>
      <c r="WNU146" s="332"/>
      <c r="WNV146" s="332"/>
      <c r="WNW146" s="332"/>
      <c r="WNX146" s="332"/>
      <c r="WNY146" s="332"/>
      <c r="WNZ146" s="332"/>
      <c r="WOA146" s="332"/>
      <c r="WOB146" s="332"/>
      <c r="WOC146" s="332"/>
      <c r="WOD146" s="332"/>
      <c r="WOE146" s="332"/>
      <c r="WOF146" s="332"/>
      <c r="WOG146" s="332"/>
      <c r="WOH146" s="332"/>
      <c r="WOI146" s="332"/>
      <c r="WOJ146" s="332"/>
      <c r="WOK146" s="332"/>
      <c r="WOL146" s="332"/>
      <c r="WOM146" s="332"/>
      <c r="WON146" s="332"/>
      <c r="WOO146" s="332"/>
      <c r="WOP146" s="332"/>
      <c r="WOQ146" s="332"/>
      <c r="WOR146" s="332"/>
      <c r="WOS146" s="332"/>
      <c r="WOT146" s="332"/>
      <c r="WOU146" s="332"/>
      <c r="WOV146" s="332"/>
      <c r="WOW146" s="332"/>
      <c r="WOX146" s="332"/>
      <c r="WOY146" s="332"/>
      <c r="WOZ146" s="332"/>
      <c r="WPA146" s="332"/>
      <c r="WPB146" s="332"/>
      <c r="WPC146" s="332"/>
      <c r="WPD146" s="332"/>
      <c r="WPE146" s="332"/>
      <c r="WPF146" s="332"/>
      <c r="WPG146" s="332"/>
      <c r="WPH146" s="332"/>
      <c r="WPI146" s="332"/>
      <c r="WPJ146" s="332"/>
      <c r="WPK146" s="332"/>
      <c r="WPL146" s="332"/>
      <c r="WPM146" s="332"/>
      <c r="WPN146" s="332"/>
      <c r="WPO146" s="332"/>
      <c r="WPP146" s="332"/>
      <c r="WPQ146" s="332"/>
      <c r="WPR146" s="332"/>
      <c r="WPS146" s="332"/>
      <c r="WPT146" s="332"/>
      <c r="WPU146" s="332"/>
      <c r="WPV146" s="332"/>
      <c r="WPW146" s="332"/>
      <c r="WPX146" s="332"/>
      <c r="WPY146" s="332"/>
      <c r="WPZ146" s="332"/>
      <c r="WQA146" s="332"/>
      <c r="WQB146" s="332"/>
      <c r="WQC146" s="332"/>
      <c r="WQD146" s="332"/>
      <c r="WQE146" s="332"/>
      <c r="WQF146" s="332"/>
      <c r="WQG146" s="332"/>
      <c r="WQH146" s="332"/>
      <c r="WQI146" s="332"/>
      <c r="WQJ146" s="332"/>
      <c r="WQK146" s="332"/>
      <c r="WQL146" s="332"/>
      <c r="WQM146" s="332"/>
      <c r="WQN146" s="332"/>
      <c r="WQO146" s="332"/>
      <c r="WQP146" s="332"/>
      <c r="WQQ146" s="332"/>
      <c r="WQR146" s="332"/>
      <c r="WQS146" s="332"/>
      <c r="WQT146" s="332"/>
      <c r="WQU146" s="332"/>
      <c r="WQV146" s="332"/>
      <c r="WQW146" s="332"/>
      <c r="WQX146" s="332"/>
      <c r="WQY146" s="332"/>
      <c r="WQZ146" s="332"/>
      <c r="WRA146" s="332"/>
      <c r="WRB146" s="332"/>
      <c r="WRC146" s="332"/>
      <c r="WRD146" s="332"/>
      <c r="WRE146" s="332"/>
      <c r="WRF146" s="332"/>
      <c r="WRG146" s="332"/>
      <c r="WRH146" s="332"/>
      <c r="WRI146" s="332"/>
      <c r="WRJ146" s="332"/>
      <c r="WRK146" s="332"/>
      <c r="WRL146" s="332"/>
      <c r="WRM146" s="332"/>
      <c r="WRN146" s="332"/>
      <c r="WRO146" s="332"/>
      <c r="WRP146" s="332"/>
      <c r="WRQ146" s="332"/>
      <c r="WRR146" s="332"/>
      <c r="WRS146" s="332"/>
      <c r="WRT146" s="332"/>
      <c r="WRU146" s="332"/>
      <c r="WRV146" s="332"/>
      <c r="WRW146" s="332"/>
      <c r="WRX146" s="332"/>
      <c r="WRY146" s="332"/>
      <c r="WRZ146" s="332"/>
      <c r="WSA146" s="332"/>
      <c r="WSB146" s="332"/>
      <c r="WSC146" s="332"/>
      <c r="WSD146" s="332"/>
      <c r="WSE146" s="332"/>
      <c r="WSF146" s="332"/>
      <c r="WSG146" s="332"/>
      <c r="WSH146" s="332"/>
      <c r="WSI146" s="332"/>
      <c r="WSJ146" s="332"/>
      <c r="WSK146" s="332"/>
      <c r="WSL146" s="332"/>
      <c r="WSM146" s="332"/>
      <c r="WSN146" s="332"/>
      <c r="WSO146" s="332"/>
      <c r="WSP146" s="332"/>
      <c r="WSQ146" s="332"/>
      <c r="WSR146" s="332"/>
      <c r="WSS146" s="332"/>
      <c r="WST146" s="332"/>
      <c r="WSU146" s="332"/>
      <c r="WSV146" s="332"/>
      <c r="WSW146" s="332"/>
      <c r="WSX146" s="332"/>
      <c r="WSY146" s="332"/>
      <c r="WSZ146" s="332"/>
      <c r="WTA146" s="332"/>
      <c r="WTB146" s="332"/>
      <c r="WTC146" s="332"/>
      <c r="WTD146" s="332"/>
      <c r="WTE146" s="332"/>
      <c r="WTF146" s="332"/>
      <c r="WTG146" s="332"/>
      <c r="WTH146" s="332"/>
      <c r="WTI146" s="332"/>
      <c r="WTJ146" s="332"/>
      <c r="WTK146" s="332"/>
      <c r="WTL146" s="332"/>
      <c r="WTM146" s="332"/>
      <c r="WTN146" s="332"/>
      <c r="WTO146" s="332"/>
      <c r="WTP146" s="332"/>
      <c r="WTQ146" s="332"/>
      <c r="WTR146" s="332"/>
      <c r="WTS146" s="332"/>
      <c r="WTT146" s="332"/>
      <c r="WTU146" s="332"/>
      <c r="WTV146" s="332"/>
      <c r="WTW146" s="332"/>
      <c r="WTX146" s="332"/>
      <c r="WTY146" s="332"/>
      <c r="WTZ146" s="332"/>
      <c r="WUA146" s="332"/>
      <c r="WUB146" s="332"/>
      <c r="WUC146" s="332"/>
      <c r="WUD146" s="332"/>
      <c r="WUE146" s="332"/>
      <c r="WUF146" s="332"/>
      <c r="WUG146" s="332"/>
      <c r="WUH146" s="332"/>
      <c r="WUI146" s="332"/>
      <c r="WUJ146" s="332"/>
      <c r="WUK146" s="332"/>
      <c r="WUL146" s="332"/>
      <c r="WUM146" s="332"/>
      <c r="WUN146" s="332"/>
      <c r="WUO146" s="332"/>
      <c r="WUP146" s="332"/>
      <c r="WUQ146" s="332"/>
      <c r="WUR146" s="332"/>
      <c r="WUS146" s="332"/>
      <c r="WUT146" s="332"/>
      <c r="WUU146" s="332"/>
      <c r="WUV146" s="332"/>
      <c r="WUW146" s="332"/>
      <c r="WUX146" s="332"/>
      <c r="WUY146" s="332"/>
      <c r="WUZ146" s="332"/>
      <c r="WVA146" s="332"/>
      <c r="WVB146" s="332"/>
      <c r="WVC146" s="332"/>
      <c r="WVD146" s="332"/>
      <c r="WVE146" s="332"/>
      <c r="WVF146" s="332"/>
      <c r="WVG146" s="332"/>
      <c r="WVH146" s="332"/>
      <c r="WVI146" s="332"/>
      <c r="WVJ146" s="332"/>
      <c r="WVK146" s="332"/>
      <c r="WVL146" s="332"/>
      <c r="WVM146" s="332"/>
      <c r="WVN146" s="332"/>
      <c r="WVO146" s="332"/>
      <c r="WVP146" s="332"/>
      <c r="WVQ146" s="332"/>
      <c r="WVR146" s="332"/>
      <c r="WVS146" s="332"/>
      <c r="WVT146" s="332"/>
      <c r="WVU146" s="332"/>
      <c r="WVV146" s="332"/>
      <c r="WVW146" s="332"/>
      <c r="WVX146" s="332"/>
      <c r="WVY146" s="332"/>
      <c r="WVZ146" s="332"/>
      <c r="WWA146" s="332"/>
      <c r="WWB146" s="332"/>
      <c r="WWC146" s="332"/>
      <c r="WWD146" s="332"/>
      <c r="WWE146" s="332"/>
      <c r="WWF146" s="332"/>
      <c r="WWG146" s="332"/>
      <c r="WWH146" s="332"/>
      <c r="WWI146" s="332"/>
      <c r="WWJ146" s="332"/>
      <c r="WWK146" s="332"/>
      <c r="WWL146" s="332"/>
      <c r="WWM146" s="332"/>
      <c r="WWN146" s="332"/>
      <c r="WWO146" s="332"/>
      <c r="WWP146" s="332"/>
      <c r="WWQ146" s="332"/>
      <c r="WWR146" s="332"/>
      <c r="WWS146" s="332"/>
      <c r="WWT146" s="332"/>
      <c r="WWU146" s="332"/>
      <c r="WWV146" s="332"/>
      <c r="WWW146" s="332"/>
      <c r="WWX146" s="332"/>
      <c r="WWY146" s="332"/>
      <c r="WWZ146" s="332"/>
      <c r="WXA146" s="332"/>
      <c r="WXB146" s="332"/>
      <c r="WXC146" s="332"/>
      <c r="WXD146" s="332"/>
      <c r="WXE146" s="332"/>
      <c r="WXF146" s="332"/>
      <c r="WXG146" s="332"/>
      <c r="WXH146" s="332"/>
      <c r="WXI146" s="332"/>
      <c r="WXJ146" s="332"/>
      <c r="WXK146" s="332"/>
      <c r="WXL146" s="332"/>
      <c r="WXM146" s="332"/>
      <c r="WXN146" s="332"/>
      <c r="WXO146" s="332"/>
      <c r="WXP146" s="332"/>
      <c r="WXQ146" s="332"/>
      <c r="WXR146" s="332"/>
      <c r="WXS146" s="332"/>
      <c r="WXT146" s="332"/>
      <c r="WXU146" s="332"/>
      <c r="WXV146" s="332"/>
      <c r="WXW146" s="332"/>
      <c r="WXX146" s="332"/>
      <c r="WXY146" s="332"/>
      <c r="WXZ146" s="332"/>
      <c r="WYA146" s="332"/>
      <c r="WYB146" s="332"/>
      <c r="WYC146" s="332"/>
      <c r="WYD146" s="332"/>
      <c r="WYE146" s="332"/>
      <c r="WYF146" s="332"/>
      <c r="WYG146" s="332"/>
      <c r="WYH146" s="332"/>
      <c r="WYI146" s="332"/>
      <c r="WYJ146" s="332"/>
      <c r="WYK146" s="332"/>
      <c r="WYL146" s="332"/>
      <c r="WYM146" s="332"/>
      <c r="WYN146" s="332"/>
      <c r="WYO146" s="332"/>
      <c r="WYP146" s="332"/>
      <c r="WYQ146" s="332"/>
      <c r="WYR146" s="332"/>
      <c r="WYS146" s="332"/>
      <c r="WYT146" s="332"/>
      <c r="WYU146" s="332"/>
      <c r="WYV146" s="332"/>
      <c r="WYW146" s="332"/>
      <c r="WYX146" s="332"/>
      <c r="WYY146" s="332"/>
      <c r="WYZ146" s="332"/>
      <c r="WZA146" s="332"/>
      <c r="WZB146" s="332"/>
      <c r="WZC146" s="332"/>
      <c r="WZD146" s="332"/>
      <c r="WZE146" s="332"/>
      <c r="WZF146" s="332"/>
      <c r="WZG146" s="332"/>
      <c r="WZH146" s="332"/>
      <c r="WZI146" s="332"/>
      <c r="WZJ146" s="332"/>
      <c r="WZK146" s="332"/>
      <c r="WZL146" s="332"/>
      <c r="WZM146" s="332"/>
      <c r="WZN146" s="332"/>
      <c r="WZO146" s="332"/>
      <c r="WZP146" s="332"/>
      <c r="WZQ146" s="332"/>
      <c r="WZR146" s="332"/>
      <c r="WZS146" s="332"/>
      <c r="WZT146" s="332"/>
      <c r="WZU146" s="332"/>
      <c r="WZV146" s="332"/>
      <c r="WZW146" s="332"/>
      <c r="WZX146" s="332"/>
      <c r="WZY146" s="332"/>
      <c r="WZZ146" s="332"/>
      <c r="XAA146" s="332"/>
      <c r="XAB146" s="332"/>
      <c r="XAC146" s="332"/>
      <c r="XAD146" s="332"/>
      <c r="XAE146" s="332"/>
      <c r="XAF146" s="332"/>
      <c r="XAG146" s="332"/>
      <c r="XAH146" s="332"/>
      <c r="XAI146" s="332"/>
      <c r="XAJ146" s="332"/>
      <c r="XAK146" s="332"/>
      <c r="XAL146" s="332"/>
      <c r="XAM146" s="332"/>
      <c r="XAN146" s="332"/>
      <c r="XAO146" s="332"/>
      <c r="XAP146" s="332"/>
      <c r="XAQ146" s="332"/>
      <c r="XAR146" s="332"/>
      <c r="XAS146" s="332"/>
      <c r="XAT146" s="332"/>
      <c r="XAU146" s="332"/>
      <c r="XAV146" s="332"/>
      <c r="XAW146" s="332"/>
      <c r="XAX146" s="332"/>
      <c r="XAY146" s="332"/>
      <c r="XAZ146" s="332"/>
      <c r="XBA146" s="332"/>
      <c r="XBB146" s="332"/>
      <c r="XBC146" s="332"/>
      <c r="XBD146" s="332"/>
      <c r="XBE146" s="332"/>
      <c r="XBF146" s="332"/>
      <c r="XBG146" s="332"/>
      <c r="XBH146" s="332"/>
      <c r="XBI146" s="332"/>
      <c r="XBJ146" s="332"/>
      <c r="XBK146" s="332"/>
      <c r="XBL146" s="332"/>
      <c r="XBM146" s="332"/>
      <c r="XBN146" s="332"/>
      <c r="XBO146" s="332"/>
      <c r="XBP146" s="332"/>
      <c r="XBQ146" s="332"/>
      <c r="XBR146" s="332"/>
      <c r="XBS146" s="332"/>
      <c r="XBT146" s="332"/>
      <c r="XBU146" s="332"/>
      <c r="XBV146" s="332"/>
      <c r="XBW146" s="332"/>
      <c r="XBX146" s="332"/>
      <c r="XBY146" s="332"/>
      <c r="XBZ146" s="332"/>
      <c r="XCA146" s="332"/>
      <c r="XCB146" s="332"/>
      <c r="XCC146" s="332"/>
      <c r="XCD146" s="332"/>
      <c r="XCE146" s="332"/>
      <c r="XCF146" s="332"/>
      <c r="XCG146" s="332"/>
      <c r="XCH146" s="332"/>
      <c r="XCI146" s="332"/>
      <c r="XCJ146" s="332"/>
      <c r="XCK146" s="332"/>
      <c r="XCL146" s="332"/>
      <c r="XCM146" s="332"/>
      <c r="XCN146" s="332"/>
      <c r="XCO146" s="332"/>
      <c r="XCP146" s="332"/>
      <c r="XCQ146" s="332"/>
      <c r="XCR146" s="332"/>
      <c r="XCS146" s="332"/>
      <c r="XCT146" s="332"/>
      <c r="XCU146" s="332"/>
      <c r="XCV146" s="332"/>
      <c r="XCW146" s="332"/>
      <c r="XCX146" s="332"/>
      <c r="XCY146" s="332"/>
      <c r="XCZ146" s="332"/>
      <c r="XDA146" s="332"/>
      <c r="XDB146" s="332"/>
      <c r="XDC146" s="332"/>
      <c r="XDD146" s="332"/>
      <c r="XDE146" s="332"/>
      <c r="XDF146" s="332"/>
      <c r="XDG146" s="332"/>
      <c r="XDH146" s="332"/>
      <c r="XDI146" s="332"/>
      <c r="XDJ146" s="332"/>
      <c r="XDK146" s="332"/>
      <c r="XDL146" s="332"/>
      <c r="XDM146" s="332"/>
      <c r="XDN146" s="332"/>
      <c r="XDO146" s="332"/>
      <c r="XDP146" s="332"/>
      <c r="XDQ146" s="332"/>
      <c r="XDR146" s="332"/>
      <c r="XDS146" s="332"/>
      <c r="XDT146" s="332"/>
      <c r="XDU146" s="332"/>
      <c r="XDV146" s="332"/>
      <c r="XDW146" s="332"/>
      <c r="XDX146" s="332"/>
      <c r="XDY146" s="332"/>
      <c r="XDZ146" s="332"/>
      <c r="XEA146" s="332"/>
      <c r="XEB146" s="332"/>
      <c r="XEC146" s="332"/>
      <c r="XED146" s="332"/>
      <c r="XEE146" s="332"/>
      <c r="XEF146" s="332"/>
      <c r="XEG146" s="332"/>
      <c r="XEH146" s="332"/>
      <c r="XEI146" s="332"/>
      <c r="XEJ146" s="332"/>
      <c r="XEK146" s="332"/>
      <c r="XEL146" s="332"/>
      <c r="XEM146" s="332"/>
      <c r="XEN146" s="332"/>
      <c r="XEO146" s="332"/>
      <c r="XEP146" s="332"/>
      <c r="XEQ146" s="332"/>
      <c r="XER146" s="332"/>
      <c r="XES146" s="332"/>
    </row>
    <row r="147" spans="1:16373" s="71" customFormat="1" ht="27" thickBot="1">
      <c r="A147" s="232"/>
      <c r="B147" s="232"/>
      <c r="C147" s="344" t="s">
        <v>216</v>
      </c>
      <c r="D147" s="73"/>
      <c r="E147" s="232"/>
      <c r="F147" s="232"/>
      <c r="G147" s="232"/>
      <c r="H147" s="232"/>
      <c r="I147" s="74" t="str">
        <f>"Approved "&amp;'Model update'!$B$8&amp;" rates"</f>
        <v>Approved 2020-21 rates</v>
      </c>
      <c r="J147" s="74" t="str">
        <f>'Model update'!$B$6&amp;" rates"</f>
        <v>2021-22 rates</v>
      </c>
      <c r="K147" s="232"/>
      <c r="L147" s="232"/>
      <c r="M147" s="332"/>
      <c r="N147" s="332"/>
      <c r="O147" s="332"/>
      <c r="P147" s="332"/>
      <c r="Q147" s="332"/>
      <c r="R147" s="332"/>
      <c r="S147" s="332"/>
      <c r="T147" s="332"/>
      <c r="U147" s="332"/>
      <c r="V147" s="332"/>
      <c r="W147" s="332"/>
      <c r="X147" s="332"/>
      <c r="Y147" s="332"/>
      <c r="Z147" s="332"/>
      <c r="AA147" s="332"/>
      <c r="AB147" s="332"/>
      <c r="AC147" s="332"/>
      <c r="AD147" s="332"/>
      <c r="AE147" s="332"/>
      <c r="AF147" s="332"/>
      <c r="AG147" s="332"/>
      <c r="AH147" s="332"/>
      <c r="AI147" s="332"/>
      <c r="AJ147" s="332"/>
      <c r="AK147" s="332"/>
      <c r="AL147" s="332"/>
      <c r="AM147" s="332"/>
      <c r="AN147" s="332"/>
      <c r="AO147" s="332"/>
      <c r="AP147" s="332"/>
      <c r="AQ147" s="332"/>
      <c r="AR147" s="332"/>
      <c r="AS147" s="332"/>
      <c r="AT147" s="332"/>
      <c r="AU147" s="332"/>
      <c r="AV147" s="332"/>
      <c r="AW147" s="332"/>
      <c r="AX147" s="332"/>
      <c r="AY147" s="332"/>
      <c r="AZ147" s="332"/>
      <c r="BA147" s="332"/>
      <c r="BB147" s="332"/>
      <c r="BC147" s="332"/>
      <c r="BD147" s="332"/>
      <c r="BE147" s="332"/>
      <c r="BF147" s="332"/>
      <c r="BG147" s="332"/>
      <c r="BH147" s="332"/>
      <c r="BI147" s="332"/>
      <c r="BJ147" s="332"/>
      <c r="BK147" s="332"/>
      <c r="BL147" s="332"/>
      <c r="BM147" s="332"/>
      <c r="BN147" s="332"/>
      <c r="BO147" s="332"/>
      <c r="BP147" s="332"/>
      <c r="BQ147" s="332"/>
      <c r="BR147" s="332"/>
      <c r="BS147" s="332"/>
      <c r="BT147" s="332"/>
      <c r="BU147" s="332"/>
      <c r="BV147" s="332"/>
      <c r="BW147" s="332"/>
      <c r="BX147" s="332"/>
      <c r="BY147" s="332"/>
      <c r="BZ147" s="332"/>
      <c r="CA147" s="332"/>
      <c r="CB147" s="332"/>
      <c r="CC147" s="332"/>
      <c r="CD147" s="332"/>
      <c r="CE147" s="332"/>
      <c r="CF147" s="332"/>
      <c r="CG147" s="332"/>
      <c r="CH147" s="332"/>
      <c r="CI147" s="332"/>
      <c r="CJ147" s="332"/>
      <c r="CK147" s="332"/>
      <c r="CL147" s="332"/>
      <c r="CM147" s="332"/>
      <c r="CN147" s="332"/>
      <c r="CO147" s="332"/>
      <c r="CP147" s="332"/>
      <c r="CQ147" s="332"/>
      <c r="CR147" s="332"/>
      <c r="CS147" s="332"/>
      <c r="CT147" s="332"/>
      <c r="CU147" s="332"/>
      <c r="CV147" s="332"/>
      <c r="CW147" s="332"/>
      <c r="CX147" s="332"/>
      <c r="CY147" s="332"/>
      <c r="CZ147" s="332"/>
      <c r="DA147" s="332"/>
      <c r="DB147" s="332"/>
      <c r="DC147" s="332"/>
      <c r="DD147" s="332"/>
      <c r="DE147" s="332"/>
      <c r="DF147" s="332"/>
      <c r="DG147" s="332"/>
      <c r="DH147" s="332"/>
      <c r="DI147" s="332"/>
      <c r="DJ147" s="332"/>
      <c r="DK147" s="332"/>
      <c r="DL147" s="332"/>
      <c r="DM147" s="332"/>
      <c r="DN147" s="332"/>
      <c r="DO147" s="332"/>
      <c r="DP147" s="332"/>
      <c r="DQ147" s="332"/>
      <c r="DR147" s="332"/>
      <c r="DS147" s="332"/>
      <c r="DT147" s="332"/>
      <c r="DU147" s="332"/>
      <c r="DV147" s="332"/>
      <c r="DW147" s="332"/>
      <c r="DX147" s="332"/>
      <c r="DY147" s="332"/>
      <c r="DZ147" s="332"/>
      <c r="EA147" s="332"/>
      <c r="EB147" s="332"/>
      <c r="EC147" s="332"/>
      <c r="ED147" s="332"/>
      <c r="EE147" s="332"/>
      <c r="EF147" s="332"/>
      <c r="EG147" s="332"/>
      <c r="EH147" s="332"/>
      <c r="EI147" s="332"/>
      <c r="EJ147" s="332"/>
      <c r="EK147" s="332"/>
      <c r="EL147" s="332"/>
      <c r="EM147" s="332"/>
      <c r="EN147" s="332"/>
      <c r="EO147" s="332"/>
      <c r="EP147" s="332"/>
      <c r="EQ147" s="332"/>
      <c r="ER147" s="332"/>
      <c r="ES147" s="332"/>
      <c r="ET147" s="332"/>
      <c r="EU147" s="332"/>
      <c r="EV147" s="332"/>
      <c r="EW147" s="332"/>
      <c r="EX147" s="332"/>
      <c r="EY147" s="332"/>
      <c r="EZ147" s="332"/>
      <c r="FA147" s="332"/>
      <c r="FB147" s="332"/>
      <c r="FC147" s="332"/>
      <c r="FD147" s="332"/>
      <c r="FE147" s="332"/>
      <c r="FF147" s="332"/>
      <c r="FG147" s="332"/>
      <c r="FH147" s="332"/>
      <c r="FI147" s="332"/>
      <c r="FJ147" s="332"/>
      <c r="FK147" s="332"/>
      <c r="FL147" s="332"/>
      <c r="FM147" s="332"/>
      <c r="FN147" s="332"/>
      <c r="FO147" s="332"/>
      <c r="FP147" s="332"/>
      <c r="FQ147" s="332"/>
      <c r="FR147" s="332"/>
      <c r="FS147" s="332"/>
      <c r="FT147" s="332"/>
      <c r="FU147" s="332"/>
      <c r="FV147" s="332"/>
      <c r="FW147" s="332"/>
      <c r="FX147" s="332"/>
      <c r="FY147" s="332"/>
      <c r="FZ147" s="332"/>
      <c r="GA147" s="332"/>
      <c r="GB147" s="332"/>
      <c r="GC147" s="332"/>
      <c r="GD147" s="332"/>
      <c r="GE147" s="332"/>
      <c r="GF147" s="332"/>
      <c r="GG147" s="332"/>
      <c r="GH147" s="332"/>
      <c r="GI147" s="332"/>
      <c r="GJ147" s="332"/>
      <c r="GK147" s="332"/>
      <c r="GL147" s="332"/>
      <c r="GM147" s="332"/>
      <c r="GN147" s="332"/>
      <c r="GO147" s="332"/>
      <c r="GP147" s="332"/>
      <c r="GQ147" s="332"/>
      <c r="GR147" s="332"/>
      <c r="GS147" s="332"/>
      <c r="GT147" s="332"/>
      <c r="GU147" s="332"/>
      <c r="GV147" s="332"/>
      <c r="GW147" s="332"/>
      <c r="GX147" s="332"/>
      <c r="GY147" s="332"/>
      <c r="GZ147" s="332"/>
      <c r="HA147" s="332"/>
      <c r="HB147" s="332"/>
      <c r="HC147" s="332"/>
      <c r="HD147" s="332"/>
      <c r="HE147" s="332"/>
      <c r="HF147" s="332"/>
      <c r="HG147" s="332"/>
      <c r="HH147" s="332"/>
      <c r="HI147" s="332"/>
      <c r="HJ147" s="332"/>
      <c r="HK147" s="332"/>
      <c r="HL147" s="332"/>
      <c r="HM147" s="332"/>
      <c r="HN147" s="332"/>
      <c r="HO147" s="332"/>
      <c r="HP147" s="332"/>
      <c r="HQ147" s="332"/>
      <c r="HR147" s="332"/>
      <c r="HS147" s="332"/>
      <c r="HT147" s="332"/>
      <c r="HU147" s="332"/>
      <c r="HV147" s="332"/>
      <c r="HW147" s="332"/>
      <c r="HX147" s="332"/>
      <c r="HY147" s="332"/>
      <c r="HZ147" s="332"/>
      <c r="IA147" s="332"/>
      <c r="IB147" s="332"/>
      <c r="IC147" s="332"/>
      <c r="ID147" s="332"/>
      <c r="IE147" s="332"/>
      <c r="IF147" s="332"/>
      <c r="IG147" s="332"/>
      <c r="IH147" s="332"/>
      <c r="II147" s="332"/>
      <c r="IJ147" s="332"/>
      <c r="IK147" s="332"/>
      <c r="IL147" s="332"/>
      <c r="IM147" s="332"/>
      <c r="IN147" s="332"/>
      <c r="IO147" s="332"/>
      <c r="IP147" s="332"/>
      <c r="IQ147" s="332"/>
      <c r="IR147" s="332"/>
      <c r="IS147" s="332"/>
      <c r="IT147" s="332"/>
      <c r="IU147" s="332"/>
      <c r="IV147" s="332"/>
      <c r="IW147" s="332"/>
      <c r="IX147" s="332"/>
      <c r="IY147" s="332"/>
      <c r="IZ147" s="332"/>
      <c r="JA147" s="332"/>
      <c r="JB147" s="332"/>
      <c r="JC147" s="332"/>
      <c r="JD147" s="332"/>
      <c r="JE147" s="332"/>
      <c r="JF147" s="332"/>
      <c r="JG147" s="332"/>
      <c r="JH147" s="332"/>
      <c r="JI147" s="332"/>
      <c r="JJ147" s="332"/>
      <c r="JK147" s="332"/>
      <c r="JL147" s="332"/>
      <c r="JM147" s="332"/>
      <c r="JN147" s="332"/>
      <c r="JO147" s="332"/>
      <c r="JP147" s="332"/>
      <c r="JQ147" s="332"/>
      <c r="JR147" s="332"/>
      <c r="JS147" s="332"/>
      <c r="JT147" s="332"/>
      <c r="JU147" s="332"/>
      <c r="JV147" s="332"/>
      <c r="JW147" s="332"/>
      <c r="JX147" s="332"/>
      <c r="JY147" s="332"/>
      <c r="JZ147" s="332"/>
      <c r="KA147" s="332"/>
      <c r="KB147" s="332"/>
      <c r="KC147" s="332"/>
      <c r="KD147" s="332"/>
      <c r="KE147" s="332"/>
      <c r="KF147" s="332"/>
      <c r="KG147" s="332"/>
      <c r="KH147" s="332"/>
      <c r="KI147" s="332"/>
      <c r="KJ147" s="332"/>
      <c r="KK147" s="332"/>
      <c r="KL147" s="332"/>
      <c r="KM147" s="332"/>
      <c r="KN147" s="332"/>
      <c r="KO147" s="332"/>
      <c r="KP147" s="332"/>
      <c r="KQ147" s="332"/>
      <c r="KR147" s="332"/>
      <c r="KS147" s="332"/>
      <c r="KT147" s="332"/>
      <c r="KU147" s="332"/>
      <c r="KV147" s="332"/>
      <c r="KW147" s="332"/>
      <c r="KX147" s="332"/>
      <c r="KY147" s="332"/>
      <c r="KZ147" s="332"/>
      <c r="LA147" s="332"/>
      <c r="LB147" s="332"/>
      <c r="LC147" s="332"/>
      <c r="LD147" s="332"/>
      <c r="LE147" s="332"/>
      <c r="LF147" s="332"/>
      <c r="LG147" s="332"/>
      <c r="LH147" s="332"/>
      <c r="LI147" s="332"/>
      <c r="LJ147" s="332"/>
      <c r="LK147" s="332"/>
      <c r="LL147" s="332"/>
      <c r="LM147" s="332"/>
      <c r="LN147" s="332"/>
      <c r="LO147" s="332"/>
      <c r="LP147" s="332"/>
      <c r="LQ147" s="332"/>
      <c r="LR147" s="332"/>
      <c r="LS147" s="332"/>
      <c r="LT147" s="332"/>
      <c r="LU147" s="332"/>
      <c r="LV147" s="332"/>
      <c r="LW147" s="332"/>
      <c r="LX147" s="332"/>
      <c r="LY147" s="332"/>
      <c r="LZ147" s="332"/>
      <c r="MA147" s="332"/>
      <c r="MB147" s="332"/>
      <c r="MC147" s="332"/>
      <c r="MD147" s="332"/>
      <c r="ME147" s="332"/>
      <c r="MF147" s="332"/>
      <c r="MG147" s="332"/>
      <c r="MH147" s="332"/>
      <c r="MI147" s="332"/>
      <c r="MJ147" s="332"/>
      <c r="MK147" s="332"/>
      <c r="ML147" s="332"/>
      <c r="MM147" s="332"/>
      <c r="MN147" s="332"/>
      <c r="MO147" s="332"/>
      <c r="MP147" s="332"/>
      <c r="MQ147" s="332"/>
      <c r="MR147" s="332"/>
      <c r="MS147" s="332"/>
      <c r="MT147" s="332"/>
      <c r="MU147" s="332"/>
      <c r="MV147" s="332"/>
      <c r="MW147" s="332"/>
      <c r="MX147" s="332"/>
      <c r="MY147" s="332"/>
      <c r="MZ147" s="332"/>
      <c r="NA147" s="332"/>
      <c r="NB147" s="332"/>
      <c r="NC147" s="332"/>
      <c r="ND147" s="332"/>
      <c r="NE147" s="332"/>
      <c r="NF147" s="332"/>
      <c r="NG147" s="332"/>
      <c r="NH147" s="332"/>
      <c r="NI147" s="332"/>
      <c r="NJ147" s="332"/>
      <c r="NK147" s="332"/>
      <c r="NL147" s="332"/>
      <c r="NM147" s="332"/>
      <c r="NN147" s="332"/>
      <c r="NO147" s="332"/>
      <c r="NP147" s="332"/>
      <c r="NQ147" s="332"/>
      <c r="NR147" s="332"/>
      <c r="NS147" s="332"/>
      <c r="NT147" s="332"/>
      <c r="NU147" s="332"/>
      <c r="NV147" s="332"/>
      <c r="NW147" s="332"/>
      <c r="NX147" s="332"/>
      <c r="NY147" s="332"/>
      <c r="NZ147" s="332"/>
      <c r="OA147" s="332"/>
      <c r="OB147" s="332"/>
      <c r="OC147" s="332"/>
      <c r="OD147" s="332"/>
      <c r="OE147" s="332"/>
      <c r="OF147" s="332"/>
      <c r="OG147" s="332"/>
      <c r="OH147" s="332"/>
      <c r="OI147" s="332"/>
      <c r="OJ147" s="332"/>
      <c r="OK147" s="332"/>
      <c r="OL147" s="332"/>
      <c r="OM147" s="332"/>
      <c r="ON147" s="332"/>
      <c r="OO147" s="332"/>
      <c r="OP147" s="332"/>
      <c r="OQ147" s="332"/>
      <c r="OR147" s="332"/>
      <c r="OS147" s="332"/>
      <c r="OT147" s="332"/>
      <c r="OU147" s="332"/>
      <c r="OV147" s="332"/>
      <c r="OW147" s="332"/>
      <c r="OX147" s="332"/>
      <c r="OY147" s="332"/>
      <c r="OZ147" s="332"/>
      <c r="PA147" s="332"/>
      <c r="PB147" s="332"/>
      <c r="PC147" s="332"/>
      <c r="PD147" s="332"/>
      <c r="PE147" s="332"/>
      <c r="PF147" s="332"/>
      <c r="PG147" s="332"/>
      <c r="PH147" s="332"/>
      <c r="PI147" s="332"/>
      <c r="PJ147" s="332"/>
      <c r="PK147" s="332"/>
      <c r="PL147" s="332"/>
      <c r="PM147" s="332"/>
      <c r="PN147" s="332"/>
      <c r="PO147" s="332"/>
      <c r="PP147" s="332"/>
      <c r="PQ147" s="332"/>
      <c r="PR147" s="332"/>
      <c r="PS147" s="332"/>
      <c r="PT147" s="332"/>
      <c r="PU147" s="332"/>
      <c r="PV147" s="332"/>
      <c r="PW147" s="332"/>
      <c r="PX147" s="332"/>
      <c r="PY147" s="332"/>
      <c r="PZ147" s="332"/>
      <c r="QA147" s="332"/>
      <c r="QB147" s="332"/>
      <c r="QC147" s="332"/>
      <c r="QD147" s="332"/>
      <c r="QE147" s="332"/>
      <c r="QF147" s="332"/>
      <c r="QG147" s="332"/>
      <c r="QH147" s="332"/>
      <c r="QI147" s="332"/>
      <c r="QJ147" s="332"/>
      <c r="QK147" s="332"/>
      <c r="QL147" s="332"/>
      <c r="QM147" s="332"/>
      <c r="QN147" s="332"/>
      <c r="QO147" s="332"/>
      <c r="QP147" s="332"/>
      <c r="QQ147" s="332"/>
      <c r="QR147" s="332"/>
      <c r="QS147" s="332"/>
      <c r="QT147" s="332"/>
      <c r="QU147" s="332"/>
      <c r="QV147" s="332"/>
      <c r="QW147" s="332"/>
      <c r="QX147" s="332"/>
      <c r="QY147" s="332"/>
      <c r="QZ147" s="332"/>
      <c r="RA147" s="332"/>
      <c r="RB147" s="332"/>
      <c r="RC147" s="332"/>
      <c r="RD147" s="332"/>
      <c r="RE147" s="332"/>
      <c r="RF147" s="332"/>
      <c r="RG147" s="332"/>
      <c r="RH147" s="332"/>
      <c r="RI147" s="332"/>
      <c r="RJ147" s="332"/>
      <c r="RK147" s="332"/>
      <c r="RL147" s="332"/>
      <c r="RM147" s="332"/>
      <c r="RN147" s="332"/>
      <c r="RO147" s="332"/>
      <c r="RP147" s="332"/>
      <c r="RQ147" s="332"/>
      <c r="RR147" s="332"/>
      <c r="RS147" s="332"/>
      <c r="RT147" s="332"/>
      <c r="RU147" s="332"/>
      <c r="RV147" s="332"/>
      <c r="RW147" s="332"/>
      <c r="RX147" s="332"/>
      <c r="RY147" s="332"/>
      <c r="RZ147" s="332"/>
      <c r="SA147" s="332"/>
      <c r="SB147" s="332"/>
      <c r="SC147" s="332"/>
      <c r="SD147" s="332"/>
      <c r="SE147" s="332"/>
      <c r="SF147" s="332"/>
      <c r="SG147" s="332"/>
      <c r="SH147" s="332"/>
      <c r="SI147" s="332"/>
      <c r="SJ147" s="332"/>
      <c r="SK147" s="332"/>
      <c r="SL147" s="332"/>
      <c r="SM147" s="332"/>
      <c r="SN147" s="332"/>
      <c r="SO147" s="332"/>
      <c r="SP147" s="332"/>
      <c r="SQ147" s="332"/>
      <c r="SR147" s="332"/>
      <c r="SS147" s="332"/>
      <c r="ST147" s="332"/>
      <c r="SU147" s="332"/>
      <c r="SV147" s="332"/>
      <c r="SW147" s="332"/>
      <c r="SX147" s="332"/>
      <c r="SY147" s="332"/>
      <c r="SZ147" s="332"/>
      <c r="TA147" s="332"/>
      <c r="TB147" s="332"/>
      <c r="TC147" s="332"/>
      <c r="TD147" s="332"/>
      <c r="TE147" s="332"/>
      <c r="TF147" s="332"/>
      <c r="TG147" s="332"/>
      <c r="TH147" s="332"/>
      <c r="TI147" s="332"/>
      <c r="TJ147" s="332"/>
      <c r="TK147" s="332"/>
      <c r="TL147" s="332"/>
      <c r="TM147" s="332"/>
      <c r="TN147" s="332"/>
      <c r="TO147" s="332"/>
      <c r="TP147" s="332"/>
      <c r="TQ147" s="332"/>
      <c r="TR147" s="332"/>
      <c r="TS147" s="332"/>
      <c r="TT147" s="332"/>
      <c r="TU147" s="332"/>
      <c r="TV147" s="332"/>
      <c r="TW147" s="332"/>
      <c r="TX147" s="332"/>
      <c r="TY147" s="332"/>
      <c r="TZ147" s="332"/>
      <c r="UA147" s="332"/>
      <c r="UB147" s="332"/>
      <c r="UC147" s="332"/>
      <c r="UD147" s="332"/>
      <c r="UE147" s="332"/>
      <c r="UF147" s="332"/>
      <c r="UG147" s="332"/>
      <c r="UH147" s="332"/>
      <c r="UI147" s="332"/>
      <c r="UJ147" s="332"/>
      <c r="UK147" s="332"/>
      <c r="UL147" s="332"/>
      <c r="UM147" s="332"/>
      <c r="UN147" s="332"/>
      <c r="UO147" s="332"/>
      <c r="UP147" s="332"/>
      <c r="UQ147" s="332"/>
      <c r="UR147" s="332"/>
      <c r="US147" s="332"/>
      <c r="UT147" s="332"/>
      <c r="UU147" s="332"/>
      <c r="UV147" s="332"/>
      <c r="UW147" s="332"/>
      <c r="UX147" s="332"/>
      <c r="UY147" s="332"/>
      <c r="UZ147" s="332"/>
      <c r="VA147" s="332"/>
      <c r="VB147" s="332"/>
      <c r="VC147" s="332"/>
      <c r="VD147" s="332"/>
      <c r="VE147" s="332"/>
      <c r="VF147" s="332"/>
      <c r="VG147" s="332"/>
      <c r="VH147" s="332"/>
      <c r="VI147" s="332"/>
      <c r="VJ147" s="332"/>
      <c r="VK147" s="332"/>
      <c r="VL147" s="332"/>
      <c r="VM147" s="332"/>
      <c r="VN147" s="332"/>
      <c r="VO147" s="332"/>
      <c r="VP147" s="332"/>
      <c r="VQ147" s="332"/>
      <c r="VR147" s="332"/>
      <c r="VS147" s="332"/>
      <c r="VT147" s="332"/>
      <c r="VU147" s="332"/>
      <c r="VV147" s="332"/>
      <c r="VW147" s="332"/>
      <c r="VX147" s="332"/>
      <c r="VY147" s="332"/>
      <c r="VZ147" s="332"/>
      <c r="WA147" s="332"/>
      <c r="WB147" s="332"/>
      <c r="WC147" s="332"/>
      <c r="WD147" s="332"/>
      <c r="WE147" s="332"/>
      <c r="WF147" s="332"/>
      <c r="WG147" s="332"/>
      <c r="WH147" s="332"/>
      <c r="WI147" s="332"/>
      <c r="WJ147" s="332"/>
      <c r="WK147" s="332"/>
      <c r="WL147" s="332"/>
      <c r="WM147" s="332"/>
      <c r="WN147" s="332"/>
      <c r="WO147" s="332"/>
      <c r="WP147" s="332"/>
      <c r="WQ147" s="332"/>
      <c r="WR147" s="332"/>
      <c r="WS147" s="332"/>
      <c r="WT147" s="332"/>
      <c r="WU147" s="332"/>
      <c r="WV147" s="332"/>
      <c r="WW147" s="332"/>
      <c r="WX147" s="332"/>
      <c r="WY147" s="332"/>
      <c r="WZ147" s="332"/>
      <c r="XA147" s="332"/>
      <c r="XB147" s="332"/>
      <c r="XC147" s="332"/>
      <c r="XD147" s="332"/>
      <c r="XE147" s="332"/>
      <c r="XF147" s="332"/>
      <c r="XG147" s="332"/>
      <c r="XH147" s="332"/>
      <c r="XI147" s="332"/>
      <c r="XJ147" s="332"/>
      <c r="XK147" s="332"/>
      <c r="XL147" s="332"/>
      <c r="XM147" s="332"/>
      <c r="XN147" s="332"/>
      <c r="XO147" s="332"/>
      <c r="XP147" s="332"/>
      <c r="XQ147" s="332"/>
      <c r="XR147" s="332"/>
      <c r="XS147" s="332"/>
      <c r="XT147" s="332"/>
      <c r="XU147" s="332"/>
      <c r="XV147" s="332"/>
      <c r="XW147" s="332"/>
      <c r="XX147" s="332"/>
      <c r="XY147" s="332"/>
      <c r="XZ147" s="332"/>
      <c r="YA147" s="332"/>
      <c r="YB147" s="332"/>
      <c r="YC147" s="332"/>
      <c r="YD147" s="332"/>
      <c r="YE147" s="332"/>
      <c r="YF147" s="332"/>
      <c r="YG147" s="332"/>
      <c r="YH147" s="332"/>
      <c r="YI147" s="332"/>
      <c r="YJ147" s="332"/>
      <c r="YK147" s="332"/>
      <c r="YL147" s="332"/>
      <c r="YM147" s="332"/>
      <c r="YN147" s="332"/>
      <c r="YO147" s="332"/>
      <c r="YP147" s="332"/>
      <c r="YQ147" s="332"/>
      <c r="YR147" s="332"/>
      <c r="YS147" s="332"/>
      <c r="YT147" s="332"/>
      <c r="YU147" s="332"/>
      <c r="YV147" s="332"/>
      <c r="YW147" s="332"/>
      <c r="YX147" s="332"/>
      <c r="YY147" s="332"/>
      <c r="YZ147" s="332"/>
      <c r="ZA147" s="332"/>
      <c r="ZB147" s="332"/>
      <c r="ZC147" s="332"/>
      <c r="ZD147" s="332"/>
      <c r="ZE147" s="332"/>
      <c r="ZF147" s="332"/>
      <c r="ZG147" s="332"/>
      <c r="ZH147" s="332"/>
      <c r="ZI147" s="332"/>
      <c r="ZJ147" s="332"/>
      <c r="ZK147" s="332"/>
      <c r="ZL147" s="332"/>
      <c r="ZM147" s="332"/>
      <c r="ZN147" s="332"/>
      <c r="ZO147" s="332"/>
      <c r="ZP147" s="332"/>
      <c r="ZQ147" s="332"/>
      <c r="ZR147" s="332"/>
      <c r="ZS147" s="332"/>
      <c r="ZT147" s="332"/>
      <c r="ZU147" s="332"/>
      <c r="ZV147" s="332"/>
      <c r="ZW147" s="332"/>
      <c r="ZX147" s="332"/>
      <c r="ZY147" s="332"/>
      <c r="ZZ147" s="332"/>
      <c r="AAA147" s="332"/>
      <c r="AAB147" s="332"/>
      <c r="AAC147" s="332"/>
      <c r="AAD147" s="332"/>
      <c r="AAE147" s="332"/>
      <c r="AAF147" s="332"/>
      <c r="AAG147" s="332"/>
      <c r="AAH147" s="332"/>
      <c r="AAI147" s="332"/>
      <c r="AAJ147" s="332"/>
      <c r="AAK147" s="332"/>
      <c r="AAL147" s="332"/>
      <c r="AAM147" s="332"/>
      <c r="AAN147" s="332"/>
      <c r="AAO147" s="332"/>
      <c r="AAP147" s="332"/>
      <c r="AAQ147" s="332"/>
      <c r="AAR147" s="332"/>
      <c r="AAS147" s="332"/>
      <c r="AAT147" s="332"/>
      <c r="AAU147" s="332"/>
      <c r="AAV147" s="332"/>
      <c r="AAW147" s="332"/>
      <c r="AAX147" s="332"/>
      <c r="AAY147" s="332"/>
      <c r="AAZ147" s="332"/>
      <c r="ABA147" s="332"/>
      <c r="ABB147" s="332"/>
      <c r="ABC147" s="332"/>
      <c r="ABD147" s="332"/>
      <c r="ABE147" s="332"/>
      <c r="ABF147" s="332"/>
      <c r="ABG147" s="332"/>
      <c r="ABH147" s="332"/>
      <c r="ABI147" s="332"/>
      <c r="ABJ147" s="332"/>
      <c r="ABK147" s="332"/>
      <c r="ABL147" s="332"/>
      <c r="ABM147" s="332"/>
      <c r="ABN147" s="332"/>
      <c r="ABO147" s="332"/>
      <c r="ABP147" s="332"/>
      <c r="ABQ147" s="332"/>
      <c r="ABR147" s="332"/>
      <c r="ABS147" s="332"/>
      <c r="ABT147" s="332"/>
      <c r="ABU147" s="332"/>
      <c r="ABV147" s="332"/>
      <c r="ABW147" s="332"/>
      <c r="ABX147" s="332"/>
      <c r="ABY147" s="332"/>
      <c r="ABZ147" s="332"/>
      <c r="ACA147" s="332"/>
      <c r="ACB147" s="332"/>
      <c r="ACC147" s="332"/>
      <c r="ACD147" s="332"/>
      <c r="ACE147" s="332"/>
      <c r="ACF147" s="332"/>
      <c r="ACG147" s="332"/>
      <c r="ACH147" s="332"/>
      <c r="ACI147" s="332"/>
      <c r="ACJ147" s="332"/>
      <c r="ACK147" s="332"/>
      <c r="ACL147" s="332"/>
      <c r="ACM147" s="332"/>
      <c r="ACN147" s="332"/>
      <c r="ACO147" s="332"/>
      <c r="ACP147" s="332"/>
      <c r="ACQ147" s="332"/>
      <c r="ACR147" s="332"/>
      <c r="ACS147" s="332"/>
      <c r="ACT147" s="332"/>
      <c r="ACU147" s="332"/>
      <c r="ACV147" s="332"/>
      <c r="ACW147" s="332"/>
      <c r="ACX147" s="332"/>
      <c r="ACY147" s="332"/>
      <c r="ACZ147" s="332"/>
      <c r="ADA147" s="332"/>
      <c r="ADB147" s="332"/>
      <c r="ADC147" s="332"/>
      <c r="ADD147" s="332"/>
      <c r="ADE147" s="332"/>
      <c r="ADF147" s="332"/>
      <c r="ADG147" s="332"/>
      <c r="ADH147" s="332"/>
      <c r="ADI147" s="332"/>
      <c r="ADJ147" s="332"/>
      <c r="ADK147" s="332"/>
      <c r="ADL147" s="332"/>
      <c r="ADM147" s="332"/>
      <c r="ADN147" s="332"/>
      <c r="ADO147" s="332"/>
      <c r="ADP147" s="332"/>
      <c r="ADQ147" s="332"/>
      <c r="ADR147" s="332"/>
      <c r="ADS147" s="332"/>
      <c r="ADT147" s="332"/>
      <c r="ADU147" s="332"/>
      <c r="ADV147" s="332"/>
      <c r="ADW147" s="332"/>
      <c r="ADX147" s="332"/>
      <c r="ADY147" s="332"/>
      <c r="ADZ147" s="332"/>
      <c r="AEA147" s="332"/>
      <c r="AEB147" s="332"/>
      <c r="AEC147" s="332"/>
      <c r="AED147" s="332"/>
      <c r="AEE147" s="332"/>
      <c r="AEF147" s="332"/>
      <c r="AEG147" s="332"/>
      <c r="AEH147" s="332"/>
      <c r="AEI147" s="332"/>
      <c r="AEJ147" s="332"/>
      <c r="AEK147" s="332"/>
      <c r="AEL147" s="332"/>
      <c r="AEM147" s="332"/>
      <c r="AEN147" s="332"/>
      <c r="AEO147" s="332"/>
      <c r="AEP147" s="332"/>
      <c r="AEQ147" s="332"/>
      <c r="AER147" s="332"/>
      <c r="AES147" s="332"/>
      <c r="AET147" s="332"/>
      <c r="AEU147" s="332"/>
      <c r="AEV147" s="332"/>
      <c r="AEW147" s="332"/>
      <c r="AEX147" s="332"/>
      <c r="AEY147" s="332"/>
      <c r="AEZ147" s="332"/>
      <c r="AFA147" s="332"/>
      <c r="AFB147" s="332"/>
      <c r="AFC147" s="332"/>
      <c r="AFD147" s="332"/>
      <c r="AFE147" s="332"/>
      <c r="AFF147" s="332"/>
      <c r="AFG147" s="332"/>
      <c r="AFH147" s="332"/>
      <c r="AFI147" s="332"/>
      <c r="AFJ147" s="332"/>
      <c r="AFK147" s="332"/>
      <c r="AFL147" s="332"/>
      <c r="AFM147" s="332"/>
      <c r="AFN147" s="332"/>
      <c r="AFO147" s="332"/>
      <c r="AFP147" s="332"/>
      <c r="AFQ147" s="332"/>
      <c r="AFR147" s="332"/>
      <c r="AFS147" s="332"/>
      <c r="AFT147" s="332"/>
      <c r="AFU147" s="332"/>
      <c r="AFV147" s="332"/>
      <c r="AFW147" s="332"/>
      <c r="AFX147" s="332"/>
      <c r="AFY147" s="332"/>
      <c r="AFZ147" s="332"/>
      <c r="AGA147" s="332"/>
      <c r="AGB147" s="332"/>
      <c r="AGC147" s="332"/>
      <c r="AGD147" s="332"/>
      <c r="AGE147" s="332"/>
      <c r="AGF147" s="332"/>
      <c r="AGG147" s="332"/>
      <c r="AGH147" s="332"/>
      <c r="AGI147" s="332"/>
      <c r="AGJ147" s="332"/>
      <c r="AGK147" s="332"/>
      <c r="AGL147" s="332"/>
      <c r="AGM147" s="332"/>
      <c r="AGN147" s="332"/>
      <c r="AGO147" s="332"/>
      <c r="AGP147" s="332"/>
      <c r="AGQ147" s="332"/>
      <c r="AGR147" s="332"/>
      <c r="AGS147" s="332"/>
      <c r="AGT147" s="332"/>
      <c r="AGU147" s="332"/>
      <c r="AGV147" s="332"/>
      <c r="AGW147" s="332"/>
      <c r="AGX147" s="332"/>
      <c r="AGY147" s="332"/>
      <c r="AGZ147" s="332"/>
      <c r="AHA147" s="332"/>
      <c r="AHB147" s="332"/>
      <c r="AHC147" s="332"/>
      <c r="AHD147" s="332"/>
      <c r="AHE147" s="332"/>
      <c r="AHF147" s="332"/>
      <c r="AHG147" s="332"/>
      <c r="AHH147" s="332"/>
      <c r="AHI147" s="332"/>
      <c r="AHJ147" s="332"/>
      <c r="AHK147" s="332"/>
      <c r="AHL147" s="332"/>
      <c r="AHM147" s="332"/>
      <c r="AHN147" s="332"/>
      <c r="AHO147" s="332"/>
      <c r="AHP147" s="332"/>
      <c r="AHQ147" s="332"/>
      <c r="AHR147" s="332"/>
      <c r="AHS147" s="332"/>
      <c r="AHT147" s="332"/>
      <c r="AHU147" s="332"/>
      <c r="AHV147" s="332"/>
      <c r="AHW147" s="332"/>
      <c r="AHX147" s="332"/>
      <c r="AHY147" s="332"/>
      <c r="AHZ147" s="332"/>
      <c r="AIA147" s="332"/>
      <c r="AIB147" s="332"/>
      <c r="AIC147" s="332"/>
      <c r="AID147" s="332"/>
      <c r="AIE147" s="332"/>
      <c r="AIF147" s="332"/>
      <c r="AIG147" s="332"/>
      <c r="AIH147" s="332"/>
      <c r="AII147" s="332"/>
      <c r="AIJ147" s="332"/>
      <c r="AIK147" s="332"/>
      <c r="AIL147" s="332"/>
      <c r="AIM147" s="332"/>
      <c r="AIN147" s="332"/>
      <c r="AIO147" s="332"/>
      <c r="AIP147" s="332"/>
      <c r="AIQ147" s="332"/>
      <c r="AIR147" s="332"/>
      <c r="AIS147" s="332"/>
      <c r="AIT147" s="332"/>
      <c r="AIU147" s="332"/>
      <c r="AIV147" s="332"/>
      <c r="AIW147" s="332"/>
      <c r="AIX147" s="332"/>
      <c r="AIY147" s="332"/>
      <c r="AIZ147" s="332"/>
      <c r="AJA147" s="332"/>
      <c r="AJB147" s="332"/>
      <c r="AJC147" s="332"/>
      <c r="AJD147" s="332"/>
      <c r="AJE147" s="332"/>
      <c r="AJF147" s="332"/>
      <c r="AJG147" s="332"/>
      <c r="AJH147" s="332"/>
      <c r="AJI147" s="332"/>
      <c r="AJJ147" s="332"/>
      <c r="AJK147" s="332"/>
      <c r="AJL147" s="332"/>
      <c r="AJM147" s="332"/>
      <c r="AJN147" s="332"/>
      <c r="AJO147" s="332"/>
      <c r="AJP147" s="332"/>
      <c r="AJQ147" s="332"/>
      <c r="AJR147" s="332"/>
      <c r="AJS147" s="332"/>
      <c r="AJT147" s="332"/>
      <c r="AJU147" s="332"/>
      <c r="AJV147" s="332"/>
      <c r="AJW147" s="332"/>
      <c r="AJX147" s="332"/>
      <c r="AJY147" s="332"/>
      <c r="AJZ147" s="332"/>
      <c r="AKA147" s="332"/>
      <c r="AKB147" s="332"/>
      <c r="AKC147" s="332"/>
      <c r="AKD147" s="332"/>
      <c r="AKE147" s="332"/>
      <c r="AKF147" s="332"/>
      <c r="AKG147" s="332"/>
      <c r="AKH147" s="332"/>
      <c r="AKI147" s="332"/>
      <c r="AKJ147" s="332"/>
      <c r="AKK147" s="332"/>
      <c r="AKL147" s="332"/>
      <c r="AKM147" s="332"/>
      <c r="AKN147" s="332"/>
      <c r="AKO147" s="332"/>
      <c r="AKP147" s="332"/>
      <c r="AKQ147" s="332"/>
      <c r="AKR147" s="332"/>
      <c r="AKS147" s="332"/>
      <c r="AKT147" s="332"/>
      <c r="AKU147" s="332"/>
      <c r="AKV147" s="332"/>
      <c r="AKW147" s="332"/>
      <c r="AKX147" s="332"/>
      <c r="AKY147" s="332"/>
      <c r="AKZ147" s="332"/>
      <c r="ALA147" s="332"/>
      <c r="ALB147" s="332"/>
      <c r="ALC147" s="332"/>
      <c r="ALD147" s="332"/>
      <c r="ALE147" s="332"/>
      <c r="ALF147" s="332"/>
      <c r="ALG147" s="332"/>
      <c r="ALH147" s="332"/>
      <c r="ALI147" s="332"/>
      <c r="ALJ147" s="332"/>
      <c r="ALK147" s="332"/>
      <c r="ALL147" s="332"/>
      <c r="ALM147" s="332"/>
      <c r="ALN147" s="332"/>
      <c r="ALO147" s="332"/>
      <c r="ALP147" s="332"/>
      <c r="ALQ147" s="332"/>
      <c r="ALR147" s="332"/>
      <c r="ALS147" s="332"/>
      <c r="ALT147" s="332"/>
      <c r="ALU147" s="332"/>
      <c r="ALV147" s="332"/>
      <c r="ALW147" s="332"/>
      <c r="ALX147" s="332"/>
      <c r="ALY147" s="332"/>
      <c r="ALZ147" s="332"/>
      <c r="AMA147" s="332"/>
      <c r="AMB147" s="332"/>
      <c r="AMC147" s="332"/>
      <c r="AMD147" s="332"/>
      <c r="AME147" s="332"/>
      <c r="AMF147" s="332"/>
      <c r="AMG147" s="332"/>
      <c r="AMH147" s="332"/>
      <c r="AMI147" s="332"/>
      <c r="AMJ147" s="332"/>
      <c r="AMK147" s="332"/>
      <c r="AML147" s="332"/>
      <c r="AMM147" s="332"/>
      <c r="AMN147" s="332"/>
      <c r="AMO147" s="332"/>
      <c r="AMP147" s="332"/>
      <c r="AMQ147" s="332"/>
      <c r="AMR147" s="332"/>
      <c r="AMS147" s="332"/>
      <c r="AMT147" s="332"/>
      <c r="AMU147" s="332"/>
      <c r="AMV147" s="332"/>
      <c r="AMW147" s="332"/>
      <c r="AMX147" s="332"/>
      <c r="AMY147" s="332"/>
      <c r="AMZ147" s="332"/>
      <c r="ANA147" s="332"/>
      <c r="ANB147" s="332"/>
      <c r="ANC147" s="332"/>
      <c r="AND147" s="332"/>
      <c r="ANE147" s="332"/>
      <c r="ANF147" s="332"/>
      <c r="ANG147" s="332"/>
      <c r="ANH147" s="332"/>
      <c r="ANI147" s="332"/>
      <c r="ANJ147" s="332"/>
      <c r="ANK147" s="332"/>
      <c r="ANL147" s="332"/>
      <c r="ANM147" s="332"/>
      <c r="ANN147" s="332"/>
      <c r="ANO147" s="332"/>
      <c r="ANP147" s="332"/>
      <c r="ANQ147" s="332"/>
      <c r="ANR147" s="332"/>
      <c r="ANS147" s="332"/>
      <c r="ANT147" s="332"/>
      <c r="ANU147" s="332"/>
      <c r="ANV147" s="332"/>
      <c r="ANW147" s="332"/>
      <c r="ANX147" s="332"/>
      <c r="ANY147" s="332"/>
      <c r="ANZ147" s="332"/>
      <c r="AOA147" s="332"/>
      <c r="AOB147" s="332"/>
      <c r="AOC147" s="332"/>
      <c r="AOD147" s="332"/>
      <c r="AOE147" s="332"/>
      <c r="AOF147" s="332"/>
      <c r="AOG147" s="332"/>
      <c r="AOH147" s="332"/>
      <c r="AOI147" s="332"/>
      <c r="AOJ147" s="332"/>
      <c r="AOK147" s="332"/>
      <c r="AOL147" s="332"/>
      <c r="AOM147" s="332"/>
      <c r="AON147" s="332"/>
      <c r="AOO147" s="332"/>
      <c r="AOP147" s="332"/>
      <c r="AOQ147" s="332"/>
      <c r="AOR147" s="332"/>
      <c r="AOS147" s="332"/>
      <c r="AOT147" s="332"/>
      <c r="AOU147" s="332"/>
      <c r="AOV147" s="332"/>
      <c r="AOW147" s="332"/>
      <c r="AOX147" s="332"/>
      <c r="AOY147" s="332"/>
      <c r="AOZ147" s="332"/>
      <c r="APA147" s="332"/>
      <c r="APB147" s="332"/>
      <c r="APC147" s="332"/>
      <c r="APD147" s="332"/>
      <c r="APE147" s="332"/>
      <c r="APF147" s="332"/>
      <c r="APG147" s="332"/>
      <c r="APH147" s="332"/>
      <c r="API147" s="332"/>
      <c r="APJ147" s="332"/>
      <c r="APK147" s="332"/>
      <c r="APL147" s="332"/>
      <c r="APM147" s="332"/>
      <c r="APN147" s="332"/>
      <c r="APO147" s="332"/>
      <c r="APP147" s="332"/>
      <c r="APQ147" s="332"/>
      <c r="APR147" s="332"/>
      <c r="APS147" s="332"/>
      <c r="APT147" s="332"/>
      <c r="APU147" s="332"/>
      <c r="APV147" s="332"/>
      <c r="APW147" s="332"/>
      <c r="APX147" s="332"/>
      <c r="APY147" s="332"/>
      <c r="APZ147" s="332"/>
      <c r="AQA147" s="332"/>
      <c r="AQB147" s="332"/>
      <c r="AQC147" s="332"/>
      <c r="AQD147" s="332"/>
      <c r="AQE147" s="332"/>
      <c r="AQF147" s="332"/>
      <c r="AQG147" s="332"/>
      <c r="AQH147" s="332"/>
      <c r="AQI147" s="332"/>
      <c r="AQJ147" s="332"/>
      <c r="AQK147" s="332"/>
      <c r="AQL147" s="332"/>
      <c r="AQM147" s="332"/>
      <c r="AQN147" s="332"/>
      <c r="AQO147" s="332"/>
      <c r="AQP147" s="332"/>
      <c r="AQQ147" s="332"/>
      <c r="AQR147" s="332"/>
      <c r="AQS147" s="332"/>
      <c r="AQT147" s="332"/>
      <c r="AQU147" s="332"/>
      <c r="AQV147" s="332"/>
      <c r="AQW147" s="332"/>
      <c r="AQX147" s="332"/>
      <c r="AQY147" s="332"/>
      <c r="AQZ147" s="332"/>
      <c r="ARA147" s="332"/>
      <c r="ARB147" s="332"/>
      <c r="ARC147" s="332"/>
      <c r="ARD147" s="332"/>
      <c r="ARE147" s="332"/>
      <c r="ARF147" s="332"/>
      <c r="ARG147" s="332"/>
      <c r="ARH147" s="332"/>
      <c r="ARI147" s="332"/>
      <c r="ARJ147" s="332"/>
      <c r="ARK147" s="332"/>
      <c r="ARL147" s="332"/>
      <c r="ARM147" s="332"/>
      <c r="ARN147" s="332"/>
      <c r="ARO147" s="332"/>
      <c r="ARP147" s="332"/>
      <c r="ARQ147" s="332"/>
      <c r="ARR147" s="332"/>
      <c r="ARS147" s="332"/>
      <c r="ART147" s="332"/>
      <c r="ARU147" s="332"/>
      <c r="ARV147" s="332"/>
      <c r="ARW147" s="332"/>
      <c r="ARX147" s="332"/>
      <c r="ARY147" s="332"/>
      <c r="ARZ147" s="332"/>
      <c r="ASA147" s="332"/>
      <c r="ASB147" s="332"/>
      <c r="ASC147" s="332"/>
      <c r="ASD147" s="332"/>
      <c r="ASE147" s="332"/>
      <c r="ASF147" s="332"/>
      <c r="ASG147" s="332"/>
      <c r="ASH147" s="332"/>
      <c r="ASI147" s="332"/>
      <c r="ASJ147" s="332"/>
      <c r="ASK147" s="332"/>
      <c r="ASL147" s="332"/>
      <c r="ASM147" s="332"/>
      <c r="ASN147" s="332"/>
      <c r="ASO147" s="332"/>
      <c r="ASP147" s="332"/>
      <c r="ASQ147" s="332"/>
      <c r="ASR147" s="332"/>
      <c r="ASS147" s="332"/>
      <c r="AST147" s="332"/>
      <c r="ASU147" s="332"/>
      <c r="ASV147" s="332"/>
      <c r="ASW147" s="332"/>
      <c r="ASX147" s="332"/>
      <c r="ASY147" s="332"/>
      <c r="ASZ147" s="332"/>
      <c r="ATA147" s="332"/>
      <c r="ATB147" s="332"/>
      <c r="ATC147" s="332"/>
      <c r="ATD147" s="332"/>
      <c r="ATE147" s="332"/>
      <c r="ATF147" s="332"/>
      <c r="ATG147" s="332"/>
      <c r="ATH147" s="332"/>
      <c r="ATI147" s="332"/>
      <c r="ATJ147" s="332"/>
      <c r="ATK147" s="332"/>
      <c r="ATL147" s="332"/>
      <c r="ATM147" s="332"/>
      <c r="ATN147" s="332"/>
      <c r="ATO147" s="332"/>
      <c r="ATP147" s="332"/>
      <c r="ATQ147" s="332"/>
      <c r="ATR147" s="332"/>
      <c r="ATS147" s="332"/>
      <c r="ATT147" s="332"/>
      <c r="ATU147" s="332"/>
      <c r="ATV147" s="332"/>
      <c r="ATW147" s="332"/>
      <c r="ATX147" s="332"/>
      <c r="ATY147" s="332"/>
      <c r="ATZ147" s="332"/>
      <c r="AUA147" s="332"/>
      <c r="AUB147" s="332"/>
      <c r="AUC147" s="332"/>
      <c r="AUD147" s="332"/>
      <c r="AUE147" s="332"/>
      <c r="AUF147" s="332"/>
      <c r="AUG147" s="332"/>
      <c r="AUH147" s="332"/>
      <c r="AUI147" s="332"/>
      <c r="AUJ147" s="332"/>
      <c r="AUK147" s="332"/>
      <c r="AUL147" s="332"/>
      <c r="AUM147" s="332"/>
      <c r="AUN147" s="332"/>
      <c r="AUO147" s="332"/>
      <c r="AUP147" s="332"/>
      <c r="AUQ147" s="332"/>
      <c r="AUR147" s="332"/>
      <c r="AUS147" s="332"/>
      <c r="AUT147" s="332"/>
      <c r="AUU147" s="332"/>
      <c r="AUV147" s="332"/>
      <c r="AUW147" s="332"/>
      <c r="AUX147" s="332"/>
      <c r="AUY147" s="332"/>
      <c r="AUZ147" s="332"/>
      <c r="AVA147" s="332"/>
      <c r="AVB147" s="332"/>
      <c r="AVC147" s="332"/>
      <c r="AVD147" s="332"/>
      <c r="AVE147" s="332"/>
      <c r="AVF147" s="332"/>
      <c r="AVG147" s="332"/>
      <c r="AVH147" s="332"/>
      <c r="AVI147" s="332"/>
      <c r="AVJ147" s="332"/>
      <c r="AVK147" s="332"/>
      <c r="AVL147" s="332"/>
      <c r="AVM147" s="332"/>
      <c r="AVN147" s="332"/>
      <c r="AVO147" s="332"/>
      <c r="AVP147" s="332"/>
      <c r="AVQ147" s="332"/>
      <c r="AVR147" s="332"/>
      <c r="AVS147" s="332"/>
      <c r="AVT147" s="332"/>
      <c r="AVU147" s="332"/>
      <c r="AVV147" s="332"/>
      <c r="AVW147" s="332"/>
      <c r="AVX147" s="332"/>
      <c r="AVY147" s="332"/>
      <c r="AVZ147" s="332"/>
      <c r="AWA147" s="332"/>
      <c r="AWB147" s="332"/>
      <c r="AWC147" s="332"/>
      <c r="AWD147" s="332"/>
      <c r="AWE147" s="332"/>
      <c r="AWF147" s="332"/>
      <c r="AWG147" s="332"/>
      <c r="AWH147" s="332"/>
      <c r="AWI147" s="332"/>
      <c r="AWJ147" s="332"/>
      <c r="AWK147" s="332"/>
      <c r="AWL147" s="332"/>
      <c r="AWM147" s="332"/>
      <c r="AWN147" s="332"/>
      <c r="AWO147" s="332"/>
      <c r="AWP147" s="332"/>
      <c r="AWQ147" s="332"/>
      <c r="AWR147" s="332"/>
      <c r="AWS147" s="332"/>
      <c r="AWT147" s="332"/>
      <c r="AWU147" s="332"/>
      <c r="AWV147" s="332"/>
      <c r="AWW147" s="332"/>
      <c r="AWX147" s="332"/>
      <c r="AWY147" s="332"/>
      <c r="AWZ147" s="332"/>
      <c r="AXA147" s="332"/>
      <c r="AXB147" s="332"/>
      <c r="AXC147" s="332"/>
      <c r="AXD147" s="332"/>
      <c r="AXE147" s="332"/>
      <c r="AXF147" s="332"/>
      <c r="AXG147" s="332"/>
      <c r="AXH147" s="332"/>
      <c r="AXI147" s="332"/>
      <c r="AXJ147" s="332"/>
      <c r="AXK147" s="332"/>
      <c r="AXL147" s="332"/>
      <c r="AXM147" s="332"/>
      <c r="AXN147" s="332"/>
      <c r="AXO147" s="332"/>
      <c r="AXP147" s="332"/>
      <c r="AXQ147" s="332"/>
      <c r="AXR147" s="332"/>
      <c r="AXS147" s="332"/>
      <c r="AXT147" s="332"/>
      <c r="AXU147" s="332"/>
      <c r="AXV147" s="332"/>
      <c r="AXW147" s="332"/>
      <c r="AXX147" s="332"/>
      <c r="AXY147" s="332"/>
      <c r="AXZ147" s="332"/>
      <c r="AYA147" s="332"/>
      <c r="AYB147" s="332"/>
      <c r="AYC147" s="332"/>
      <c r="AYD147" s="332"/>
      <c r="AYE147" s="332"/>
      <c r="AYF147" s="332"/>
      <c r="AYG147" s="332"/>
      <c r="AYH147" s="332"/>
      <c r="AYI147" s="332"/>
      <c r="AYJ147" s="332"/>
      <c r="AYK147" s="332"/>
      <c r="AYL147" s="332"/>
      <c r="AYM147" s="332"/>
      <c r="AYN147" s="332"/>
      <c r="AYO147" s="332"/>
      <c r="AYP147" s="332"/>
      <c r="AYQ147" s="332"/>
      <c r="AYR147" s="332"/>
      <c r="AYS147" s="332"/>
      <c r="AYT147" s="332"/>
      <c r="AYU147" s="332"/>
      <c r="AYV147" s="332"/>
      <c r="AYW147" s="332"/>
      <c r="AYX147" s="332"/>
      <c r="AYY147" s="332"/>
      <c r="AYZ147" s="332"/>
      <c r="AZA147" s="332"/>
      <c r="AZB147" s="332"/>
      <c r="AZC147" s="332"/>
      <c r="AZD147" s="332"/>
      <c r="AZE147" s="332"/>
      <c r="AZF147" s="332"/>
      <c r="AZG147" s="332"/>
      <c r="AZH147" s="332"/>
      <c r="AZI147" s="332"/>
      <c r="AZJ147" s="332"/>
      <c r="AZK147" s="332"/>
      <c r="AZL147" s="332"/>
      <c r="AZM147" s="332"/>
      <c r="AZN147" s="332"/>
      <c r="AZO147" s="332"/>
      <c r="AZP147" s="332"/>
      <c r="AZQ147" s="332"/>
      <c r="AZR147" s="332"/>
      <c r="AZS147" s="332"/>
      <c r="AZT147" s="332"/>
      <c r="AZU147" s="332"/>
      <c r="AZV147" s="332"/>
      <c r="AZW147" s="332"/>
      <c r="AZX147" s="332"/>
      <c r="AZY147" s="332"/>
      <c r="AZZ147" s="332"/>
      <c r="BAA147" s="332"/>
      <c r="BAB147" s="332"/>
      <c r="BAC147" s="332"/>
      <c r="BAD147" s="332"/>
      <c r="BAE147" s="332"/>
      <c r="BAF147" s="332"/>
      <c r="BAG147" s="332"/>
      <c r="BAH147" s="332"/>
      <c r="BAI147" s="332"/>
      <c r="BAJ147" s="332"/>
      <c r="BAK147" s="332"/>
      <c r="BAL147" s="332"/>
      <c r="BAM147" s="332"/>
      <c r="BAN147" s="332"/>
      <c r="BAO147" s="332"/>
      <c r="BAP147" s="332"/>
      <c r="BAQ147" s="332"/>
      <c r="BAR147" s="332"/>
      <c r="BAS147" s="332"/>
      <c r="BAT147" s="332"/>
      <c r="BAU147" s="332"/>
      <c r="BAV147" s="332"/>
      <c r="BAW147" s="332"/>
      <c r="BAX147" s="332"/>
      <c r="BAY147" s="332"/>
      <c r="BAZ147" s="332"/>
      <c r="BBA147" s="332"/>
      <c r="BBB147" s="332"/>
      <c r="BBC147" s="332"/>
      <c r="BBD147" s="332"/>
      <c r="BBE147" s="332"/>
      <c r="BBF147" s="332"/>
      <c r="BBG147" s="332"/>
      <c r="BBH147" s="332"/>
      <c r="BBI147" s="332"/>
      <c r="BBJ147" s="332"/>
      <c r="BBK147" s="332"/>
      <c r="BBL147" s="332"/>
      <c r="BBM147" s="332"/>
      <c r="BBN147" s="332"/>
      <c r="BBO147" s="332"/>
      <c r="BBP147" s="332"/>
      <c r="BBQ147" s="332"/>
      <c r="BBR147" s="332"/>
      <c r="BBS147" s="332"/>
      <c r="BBT147" s="332"/>
      <c r="BBU147" s="332"/>
      <c r="BBV147" s="332"/>
      <c r="BBW147" s="332"/>
      <c r="BBX147" s="332"/>
      <c r="BBY147" s="332"/>
      <c r="BBZ147" s="332"/>
      <c r="BCA147" s="332"/>
      <c r="BCB147" s="332"/>
      <c r="BCC147" s="332"/>
      <c r="BCD147" s="332"/>
      <c r="BCE147" s="332"/>
      <c r="BCF147" s="332"/>
      <c r="BCG147" s="332"/>
      <c r="BCH147" s="332"/>
      <c r="BCI147" s="332"/>
      <c r="BCJ147" s="332"/>
      <c r="BCK147" s="332"/>
      <c r="BCL147" s="332"/>
      <c r="BCM147" s="332"/>
      <c r="BCN147" s="332"/>
      <c r="BCO147" s="332"/>
      <c r="BCP147" s="332"/>
      <c r="BCQ147" s="332"/>
      <c r="BCR147" s="332"/>
      <c r="BCS147" s="332"/>
      <c r="BCT147" s="332"/>
      <c r="BCU147" s="332"/>
      <c r="BCV147" s="332"/>
      <c r="BCW147" s="332"/>
      <c r="BCX147" s="332"/>
      <c r="BCY147" s="332"/>
      <c r="BCZ147" s="332"/>
      <c r="BDA147" s="332"/>
      <c r="BDB147" s="332"/>
      <c r="BDC147" s="332"/>
      <c r="BDD147" s="332"/>
      <c r="BDE147" s="332"/>
      <c r="BDF147" s="332"/>
      <c r="BDG147" s="332"/>
      <c r="BDH147" s="332"/>
      <c r="BDI147" s="332"/>
      <c r="BDJ147" s="332"/>
      <c r="BDK147" s="332"/>
      <c r="BDL147" s="332"/>
      <c r="BDM147" s="332"/>
      <c r="BDN147" s="332"/>
      <c r="BDO147" s="332"/>
      <c r="BDP147" s="332"/>
      <c r="BDQ147" s="332"/>
      <c r="BDR147" s="332"/>
      <c r="BDS147" s="332"/>
      <c r="BDT147" s="332"/>
      <c r="BDU147" s="332"/>
      <c r="BDV147" s="332"/>
      <c r="BDW147" s="332"/>
      <c r="BDX147" s="332"/>
      <c r="BDY147" s="332"/>
      <c r="BDZ147" s="332"/>
      <c r="BEA147" s="332"/>
      <c r="BEB147" s="332"/>
      <c r="BEC147" s="332"/>
      <c r="BED147" s="332"/>
      <c r="BEE147" s="332"/>
      <c r="BEF147" s="332"/>
      <c r="BEG147" s="332"/>
      <c r="BEH147" s="332"/>
      <c r="BEI147" s="332"/>
      <c r="BEJ147" s="332"/>
      <c r="BEK147" s="332"/>
      <c r="BEL147" s="332"/>
      <c r="BEM147" s="332"/>
      <c r="BEN147" s="332"/>
      <c r="BEO147" s="332"/>
      <c r="BEP147" s="332"/>
      <c r="BEQ147" s="332"/>
      <c r="BER147" s="332"/>
      <c r="BES147" s="332"/>
      <c r="BET147" s="332"/>
      <c r="BEU147" s="332"/>
      <c r="BEV147" s="332"/>
      <c r="BEW147" s="332"/>
      <c r="BEX147" s="332"/>
      <c r="BEY147" s="332"/>
      <c r="BEZ147" s="332"/>
      <c r="BFA147" s="332"/>
      <c r="BFB147" s="332"/>
      <c r="BFC147" s="332"/>
      <c r="BFD147" s="332"/>
      <c r="BFE147" s="332"/>
      <c r="BFF147" s="332"/>
      <c r="BFG147" s="332"/>
      <c r="BFH147" s="332"/>
      <c r="BFI147" s="332"/>
      <c r="BFJ147" s="332"/>
      <c r="BFK147" s="332"/>
      <c r="BFL147" s="332"/>
      <c r="BFM147" s="332"/>
      <c r="BFN147" s="332"/>
      <c r="BFO147" s="332"/>
      <c r="BFP147" s="332"/>
      <c r="BFQ147" s="332"/>
      <c r="BFR147" s="332"/>
      <c r="BFS147" s="332"/>
      <c r="BFT147" s="332"/>
      <c r="BFU147" s="332"/>
      <c r="BFV147" s="332"/>
      <c r="BFW147" s="332"/>
      <c r="BFX147" s="332"/>
      <c r="BFY147" s="332"/>
      <c r="BFZ147" s="332"/>
      <c r="BGA147" s="332"/>
      <c r="BGB147" s="332"/>
      <c r="BGC147" s="332"/>
      <c r="BGD147" s="332"/>
      <c r="BGE147" s="332"/>
      <c r="BGF147" s="332"/>
      <c r="BGG147" s="332"/>
      <c r="BGH147" s="332"/>
      <c r="BGI147" s="332"/>
      <c r="BGJ147" s="332"/>
      <c r="BGK147" s="332"/>
      <c r="BGL147" s="332"/>
      <c r="BGM147" s="332"/>
      <c r="BGN147" s="332"/>
      <c r="BGO147" s="332"/>
      <c r="BGP147" s="332"/>
      <c r="BGQ147" s="332"/>
      <c r="BGR147" s="332"/>
      <c r="BGS147" s="332"/>
      <c r="BGT147" s="332"/>
      <c r="BGU147" s="332"/>
      <c r="BGV147" s="332"/>
      <c r="BGW147" s="332"/>
      <c r="BGX147" s="332"/>
      <c r="BGY147" s="332"/>
      <c r="BGZ147" s="332"/>
      <c r="BHA147" s="332"/>
      <c r="BHB147" s="332"/>
      <c r="BHC147" s="332"/>
      <c r="BHD147" s="332"/>
      <c r="BHE147" s="332"/>
      <c r="BHF147" s="332"/>
      <c r="BHG147" s="332"/>
      <c r="BHH147" s="332"/>
      <c r="BHI147" s="332"/>
      <c r="BHJ147" s="332"/>
      <c r="BHK147" s="332"/>
      <c r="BHL147" s="332"/>
      <c r="BHM147" s="332"/>
      <c r="BHN147" s="332"/>
      <c r="BHO147" s="332"/>
      <c r="BHP147" s="332"/>
      <c r="BHQ147" s="332"/>
      <c r="BHR147" s="332"/>
      <c r="BHS147" s="332"/>
      <c r="BHT147" s="332"/>
      <c r="BHU147" s="332"/>
      <c r="BHV147" s="332"/>
      <c r="BHW147" s="332"/>
      <c r="BHX147" s="332"/>
      <c r="BHY147" s="332"/>
      <c r="BHZ147" s="332"/>
      <c r="BIA147" s="332"/>
      <c r="BIB147" s="332"/>
      <c r="BIC147" s="332"/>
      <c r="BID147" s="332"/>
      <c r="BIE147" s="332"/>
      <c r="BIF147" s="332"/>
      <c r="BIG147" s="332"/>
      <c r="BIH147" s="332"/>
      <c r="BII147" s="332"/>
      <c r="BIJ147" s="332"/>
      <c r="BIK147" s="332"/>
      <c r="BIL147" s="332"/>
      <c r="BIM147" s="332"/>
      <c r="BIN147" s="332"/>
      <c r="BIO147" s="332"/>
      <c r="BIP147" s="332"/>
      <c r="BIQ147" s="332"/>
      <c r="BIR147" s="332"/>
      <c r="BIS147" s="332"/>
      <c r="BIT147" s="332"/>
      <c r="BIU147" s="332"/>
      <c r="BIV147" s="332"/>
      <c r="BIW147" s="332"/>
      <c r="BIX147" s="332"/>
      <c r="BIY147" s="332"/>
      <c r="BIZ147" s="332"/>
      <c r="BJA147" s="332"/>
      <c r="BJB147" s="332"/>
      <c r="BJC147" s="332"/>
      <c r="BJD147" s="332"/>
      <c r="BJE147" s="332"/>
      <c r="BJF147" s="332"/>
      <c r="BJG147" s="332"/>
      <c r="BJH147" s="332"/>
      <c r="BJI147" s="332"/>
      <c r="BJJ147" s="332"/>
      <c r="BJK147" s="332"/>
      <c r="BJL147" s="332"/>
      <c r="BJM147" s="332"/>
      <c r="BJN147" s="332"/>
      <c r="BJO147" s="332"/>
      <c r="BJP147" s="332"/>
      <c r="BJQ147" s="332"/>
      <c r="BJR147" s="332"/>
      <c r="BJS147" s="332"/>
      <c r="BJT147" s="332"/>
      <c r="BJU147" s="332"/>
      <c r="BJV147" s="332"/>
      <c r="BJW147" s="332"/>
      <c r="BJX147" s="332"/>
      <c r="BJY147" s="332"/>
      <c r="BJZ147" s="332"/>
      <c r="BKA147" s="332"/>
      <c r="BKB147" s="332"/>
      <c r="BKC147" s="332"/>
      <c r="BKD147" s="332"/>
      <c r="BKE147" s="332"/>
      <c r="BKF147" s="332"/>
      <c r="BKG147" s="332"/>
      <c r="BKH147" s="332"/>
      <c r="BKI147" s="332"/>
      <c r="BKJ147" s="332"/>
      <c r="BKK147" s="332"/>
      <c r="BKL147" s="332"/>
      <c r="BKM147" s="332"/>
      <c r="BKN147" s="332"/>
      <c r="BKO147" s="332"/>
      <c r="BKP147" s="332"/>
      <c r="BKQ147" s="332"/>
      <c r="BKR147" s="332"/>
      <c r="BKS147" s="332"/>
      <c r="BKT147" s="332"/>
      <c r="BKU147" s="332"/>
      <c r="BKV147" s="332"/>
      <c r="BKW147" s="332"/>
      <c r="BKX147" s="332"/>
      <c r="BKY147" s="332"/>
      <c r="BKZ147" s="332"/>
      <c r="BLA147" s="332"/>
      <c r="BLB147" s="332"/>
      <c r="BLC147" s="332"/>
      <c r="BLD147" s="332"/>
      <c r="BLE147" s="332"/>
      <c r="BLF147" s="332"/>
      <c r="BLG147" s="332"/>
      <c r="BLH147" s="332"/>
      <c r="BLI147" s="332"/>
      <c r="BLJ147" s="332"/>
      <c r="BLK147" s="332"/>
      <c r="BLL147" s="332"/>
      <c r="BLM147" s="332"/>
      <c r="BLN147" s="332"/>
      <c r="BLO147" s="332"/>
      <c r="BLP147" s="332"/>
      <c r="BLQ147" s="332"/>
      <c r="BLR147" s="332"/>
      <c r="BLS147" s="332"/>
      <c r="BLT147" s="332"/>
      <c r="BLU147" s="332"/>
      <c r="BLV147" s="332"/>
      <c r="BLW147" s="332"/>
      <c r="BLX147" s="332"/>
      <c r="BLY147" s="332"/>
      <c r="BLZ147" s="332"/>
      <c r="BMA147" s="332"/>
      <c r="BMB147" s="332"/>
      <c r="BMC147" s="332"/>
      <c r="BMD147" s="332"/>
      <c r="BME147" s="332"/>
      <c r="BMF147" s="332"/>
      <c r="BMG147" s="332"/>
      <c r="BMH147" s="332"/>
      <c r="BMI147" s="332"/>
      <c r="BMJ147" s="332"/>
      <c r="BMK147" s="332"/>
      <c r="BML147" s="332"/>
      <c r="BMM147" s="332"/>
      <c r="BMN147" s="332"/>
      <c r="BMO147" s="332"/>
      <c r="BMP147" s="332"/>
      <c r="BMQ147" s="332"/>
      <c r="BMR147" s="332"/>
      <c r="BMS147" s="332"/>
      <c r="BMT147" s="332"/>
      <c r="BMU147" s="332"/>
      <c r="BMV147" s="332"/>
      <c r="BMW147" s="332"/>
      <c r="BMX147" s="332"/>
      <c r="BMY147" s="332"/>
      <c r="BMZ147" s="332"/>
      <c r="BNA147" s="332"/>
      <c r="BNB147" s="332"/>
      <c r="BNC147" s="332"/>
      <c r="BND147" s="332"/>
      <c r="BNE147" s="332"/>
      <c r="BNF147" s="332"/>
      <c r="BNG147" s="332"/>
      <c r="BNH147" s="332"/>
      <c r="BNI147" s="332"/>
      <c r="BNJ147" s="332"/>
      <c r="BNK147" s="332"/>
      <c r="BNL147" s="332"/>
      <c r="BNM147" s="332"/>
      <c r="BNN147" s="332"/>
      <c r="BNO147" s="332"/>
      <c r="BNP147" s="332"/>
      <c r="BNQ147" s="332"/>
      <c r="BNR147" s="332"/>
      <c r="BNS147" s="332"/>
      <c r="BNT147" s="332"/>
      <c r="BNU147" s="332"/>
      <c r="BNV147" s="332"/>
      <c r="BNW147" s="332"/>
      <c r="BNX147" s="332"/>
      <c r="BNY147" s="332"/>
      <c r="BNZ147" s="332"/>
      <c r="BOA147" s="332"/>
      <c r="BOB147" s="332"/>
      <c r="BOC147" s="332"/>
      <c r="BOD147" s="332"/>
      <c r="BOE147" s="332"/>
      <c r="BOF147" s="332"/>
      <c r="BOG147" s="332"/>
      <c r="BOH147" s="332"/>
      <c r="BOI147" s="332"/>
      <c r="BOJ147" s="332"/>
      <c r="BOK147" s="332"/>
      <c r="BOL147" s="332"/>
      <c r="BOM147" s="332"/>
      <c r="BON147" s="332"/>
      <c r="BOO147" s="332"/>
      <c r="BOP147" s="332"/>
      <c r="BOQ147" s="332"/>
      <c r="BOR147" s="332"/>
      <c r="BOS147" s="332"/>
      <c r="BOT147" s="332"/>
      <c r="BOU147" s="332"/>
      <c r="BOV147" s="332"/>
      <c r="BOW147" s="332"/>
      <c r="BOX147" s="332"/>
      <c r="BOY147" s="332"/>
      <c r="BOZ147" s="332"/>
      <c r="BPA147" s="332"/>
      <c r="BPB147" s="332"/>
      <c r="BPC147" s="332"/>
      <c r="BPD147" s="332"/>
      <c r="BPE147" s="332"/>
      <c r="BPF147" s="332"/>
      <c r="BPG147" s="332"/>
      <c r="BPH147" s="332"/>
      <c r="BPI147" s="332"/>
      <c r="BPJ147" s="332"/>
      <c r="BPK147" s="332"/>
      <c r="BPL147" s="332"/>
      <c r="BPM147" s="332"/>
      <c r="BPN147" s="332"/>
      <c r="BPO147" s="332"/>
      <c r="BPP147" s="332"/>
      <c r="BPQ147" s="332"/>
      <c r="BPR147" s="332"/>
      <c r="BPS147" s="332"/>
      <c r="BPT147" s="332"/>
      <c r="BPU147" s="332"/>
      <c r="BPV147" s="332"/>
      <c r="BPW147" s="332"/>
      <c r="BPX147" s="332"/>
      <c r="BPY147" s="332"/>
      <c r="BPZ147" s="332"/>
      <c r="BQA147" s="332"/>
      <c r="BQB147" s="332"/>
      <c r="BQC147" s="332"/>
      <c r="BQD147" s="332"/>
      <c r="BQE147" s="332"/>
      <c r="BQF147" s="332"/>
      <c r="BQG147" s="332"/>
      <c r="BQH147" s="332"/>
      <c r="BQI147" s="332"/>
      <c r="BQJ147" s="332"/>
      <c r="BQK147" s="332"/>
      <c r="BQL147" s="332"/>
      <c r="BQM147" s="332"/>
      <c r="BQN147" s="332"/>
      <c r="BQO147" s="332"/>
      <c r="BQP147" s="332"/>
      <c r="BQQ147" s="332"/>
      <c r="BQR147" s="332"/>
      <c r="BQS147" s="332"/>
      <c r="BQT147" s="332"/>
      <c r="BQU147" s="332"/>
      <c r="BQV147" s="332"/>
      <c r="BQW147" s="332"/>
      <c r="BQX147" s="332"/>
      <c r="BQY147" s="332"/>
      <c r="BQZ147" s="332"/>
      <c r="BRA147" s="332"/>
      <c r="BRB147" s="332"/>
      <c r="BRC147" s="332"/>
      <c r="BRD147" s="332"/>
      <c r="BRE147" s="332"/>
      <c r="BRF147" s="332"/>
      <c r="BRG147" s="332"/>
      <c r="BRH147" s="332"/>
      <c r="BRI147" s="332"/>
      <c r="BRJ147" s="332"/>
      <c r="BRK147" s="332"/>
      <c r="BRL147" s="332"/>
      <c r="BRM147" s="332"/>
      <c r="BRN147" s="332"/>
      <c r="BRO147" s="332"/>
      <c r="BRP147" s="332"/>
      <c r="BRQ147" s="332"/>
      <c r="BRR147" s="332"/>
      <c r="BRS147" s="332"/>
      <c r="BRT147" s="332"/>
      <c r="BRU147" s="332"/>
      <c r="BRV147" s="332"/>
      <c r="BRW147" s="332"/>
      <c r="BRX147" s="332"/>
      <c r="BRY147" s="332"/>
      <c r="BRZ147" s="332"/>
      <c r="BSA147" s="332"/>
      <c r="BSB147" s="332"/>
      <c r="BSC147" s="332"/>
      <c r="BSD147" s="332"/>
      <c r="BSE147" s="332"/>
      <c r="BSF147" s="332"/>
      <c r="BSG147" s="332"/>
      <c r="BSH147" s="332"/>
      <c r="BSI147" s="332"/>
      <c r="BSJ147" s="332"/>
      <c r="BSK147" s="332"/>
      <c r="BSL147" s="332"/>
      <c r="BSM147" s="332"/>
      <c r="BSN147" s="332"/>
      <c r="BSO147" s="332"/>
      <c r="BSP147" s="332"/>
      <c r="BSQ147" s="332"/>
      <c r="BSR147" s="332"/>
      <c r="BSS147" s="332"/>
      <c r="BST147" s="332"/>
      <c r="BSU147" s="332"/>
      <c r="BSV147" s="332"/>
      <c r="BSW147" s="332"/>
      <c r="BSX147" s="332"/>
      <c r="BSY147" s="332"/>
      <c r="BSZ147" s="332"/>
      <c r="BTA147" s="332"/>
      <c r="BTB147" s="332"/>
      <c r="BTC147" s="332"/>
      <c r="BTD147" s="332"/>
      <c r="BTE147" s="332"/>
      <c r="BTF147" s="332"/>
      <c r="BTG147" s="332"/>
      <c r="BTH147" s="332"/>
      <c r="BTI147" s="332"/>
      <c r="BTJ147" s="332"/>
      <c r="BTK147" s="332"/>
      <c r="BTL147" s="332"/>
      <c r="BTM147" s="332"/>
      <c r="BTN147" s="332"/>
      <c r="BTO147" s="332"/>
      <c r="BTP147" s="332"/>
      <c r="BTQ147" s="332"/>
      <c r="BTR147" s="332"/>
      <c r="BTS147" s="332"/>
      <c r="BTT147" s="332"/>
      <c r="BTU147" s="332"/>
      <c r="BTV147" s="332"/>
      <c r="BTW147" s="332"/>
      <c r="BTX147" s="332"/>
      <c r="BTY147" s="332"/>
      <c r="BTZ147" s="332"/>
      <c r="BUA147" s="332"/>
      <c r="BUB147" s="332"/>
      <c r="BUC147" s="332"/>
      <c r="BUD147" s="332"/>
      <c r="BUE147" s="332"/>
      <c r="BUF147" s="332"/>
      <c r="BUG147" s="332"/>
      <c r="BUH147" s="332"/>
      <c r="BUI147" s="332"/>
      <c r="BUJ147" s="332"/>
      <c r="BUK147" s="332"/>
      <c r="BUL147" s="332"/>
      <c r="BUM147" s="332"/>
      <c r="BUN147" s="332"/>
      <c r="BUO147" s="332"/>
      <c r="BUP147" s="332"/>
      <c r="BUQ147" s="332"/>
      <c r="BUR147" s="332"/>
      <c r="BUS147" s="332"/>
      <c r="BUT147" s="332"/>
      <c r="BUU147" s="332"/>
      <c r="BUV147" s="332"/>
      <c r="BUW147" s="332"/>
      <c r="BUX147" s="332"/>
      <c r="BUY147" s="332"/>
      <c r="BUZ147" s="332"/>
      <c r="BVA147" s="332"/>
      <c r="BVB147" s="332"/>
      <c r="BVC147" s="332"/>
      <c r="BVD147" s="332"/>
      <c r="BVE147" s="332"/>
      <c r="BVF147" s="332"/>
      <c r="BVG147" s="332"/>
      <c r="BVH147" s="332"/>
      <c r="BVI147" s="332"/>
      <c r="BVJ147" s="332"/>
      <c r="BVK147" s="332"/>
      <c r="BVL147" s="332"/>
      <c r="BVM147" s="332"/>
      <c r="BVN147" s="332"/>
      <c r="BVO147" s="332"/>
      <c r="BVP147" s="332"/>
      <c r="BVQ147" s="332"/>
      <c r="BVR147" s="332"/>
      <c r="BVS147" s="332"/>
      <c r="BVT147" s="332"/>
      <c r="BVU147" s="332"/>
      <c r="BVV147" s="332"/>
      <c r="BVW147" s="332"/>
      <c r="BVX147" s="332"/>
      <c r="BVY147" s="332"/>
      <c r="BVZ147" s="332"/>
      <c r="BWA147" s="332"/>
      <c r="BWB147" s="332"/>
      <c r="BWC147" s="332"/>
      <c r="BWD147" s="332"/>
      <c r="BWE147" s="332"/>
      <c r="BWF147" s="332"/>
      <c r="BWG147" s="332"/>
      <c r="BWH147" s="332"/>
      <c r="BWI147" s="332"/>
      <c r="BWJ147" s="332"/>
      <c r="BWK147" s="332"/>
      <c r="BWL147" s="332"/>
      <c r="BWM147" s="332"/>
      <c r="BWN147" s="332"/>
      <c r="BWO147" s="332"/>
      <c r="BWP147" s="332"/>
      <c r="BWQ147" s="332"/>
      <c r="BWR147" s="332"/>
      <c r="BWS147" s="332"/>
      <c r="BWT147" s="332"/>
      <c r="BWU147" s="332"/>
      <c r="BWV147" s="332"/>
      <c r="BWW147" s="332"/>
      <c r="BWX147" s="332"/>
      <c r="BWY147" s="332"/>
      <c r="BWZ147" s="332"/>
      <c r="BXA147" s="332"/>
      <c r="BXB147" s="332"/>
      <c r="BXC147" s="332"/>
      <c r="BXD147" s="332"/>
      <c r="BXE147" s="332"/>
      <c r="BXF147" s="332"/>
      <c r="BXG147" s="332"/>
      <c r="BXH147" s="332"/>
      <c r="BXI147" s="332"/>
      <c r="BXJ147" s="332"/>
      <c r="BXK147" s="332"/>
      <c r="BXL147" s="332"/>
      <c r="BXM147" s="332"/>
      <c r="BXN147" s="332"/>
      <c r="BXO147" s="332"/>
      <c r="BXP147" s="332"/>
      <c r="BXQ147" s="332"/>
      <c r="BXR147" s="332"/>
      <c r="BXS147" s="332"/>
      <c r="BXT147" s="332"/>
      <c r="BXU147" s="332"/>
      <c r="BXV147" s="332"/>
      <c r="BXW147" s="332"/>
      <c r="BXX147" s="332"/>
      <c r="BXY147" s="332"/>
      <c r="BXZ147" s="332"/>
      <c r="BYA147" s="332"/>
      <c r="BYB147" s="332"/>
      <c r="BYC147" s="332"/>
      <c r="BYD147" s="332"/>
      <c r="BYE147" s="332"/>
      <c r="BYF147" s="332"/>
      <c r="BYG147" s="332"/>
      <c r="BYH147" s="332"/>
      <c r="BYI147" s="332"/>
      <c r="BYJ147" s="332"/>
      <c r="BYK147" s="332"/>
      <c r="BYL147" s="332"/>
      <c r="BYM147" s="332"/>
      <c r="BYN147" s="332"/>
      <c r="BYO147" s="332"/>
      <c r="BYP147" s="332"/>
      <c r="BYQ147" s="332"/>
      <c r="BYR147" s="332"/>
      <c r="BYS147" s="332"/>
      <c r="BYT147" s="332"/>
      <c r="BYU147" s="332"/>
      <c r="BYV147" s="332"/>
      <c r="BYW147" s="332"/>
      <c r="BYX147" s="332"/>
      <c r="BYY147" s="332"/>
      <c r="BYZ147" s="332"/>
      <c r="BZA147" s="332"/>
      <c r="BZB147" s="332"/>
      <c r="BZC147" s="332"/>
      <c r="BZD147" s="332"/>
      <c r="BZE147" s="332"/>
      <c r="BZF147" s="332"/>
      <c r="BZG147" s="332"/>
      <c r="BZH147" s="332"/>
      <c r="BZI147" s="332"/>
      <c r="BZJ147" s="332"/>
      <c r="BZK147" s="332"/>
      <c r="BZL147" s="332"/>
      <c r="BZM147" s="332"/>
      <c r="BZN147" s="332"/>
      <c r="BZO147" s="332"/>
      <c r="BZP147" s="332"/>
      <c r="BZQ147" s="332"/>
      <c r="BZR147" s="332"/>
      <c r="BZS147" s="332"/>
      <c r="BZT147" s="332"/>
      <c r="BZU147" s="332"/>
      <c r="BZV147" s="332"/>
      <c r="BZW147" s="332"/>
      <c r="BZX147" s="332"/>
      <c r="BZY147" s="332"/>
      <c r="BZZ147" s="332"/>
      <c r="CAA147" s="332"/>
      <c r="CAB147" s="332"/>
      <c r="CAC147" s="332"/>
      <c r="CAD147" s="332"/>
      <c r="CAE147" s="332"/>
      <c r="CAF147" s="332"/>
      <c r="CAG147" s="332"/>
      <c r="CAH147" s="332"/>
      <c r="CAI147" s="332"/>
      <c r="CAJ147" s="332"/>
      <c r="CAK147" s="332"/>
      <c r="CAL147" s="332"/>
      <c r="CAM147" s="332"/>
      <c r="CAN147" s="332"/>
      <c r="CAO147" s="332"/>
      <c r="CAP147" s="332"/>
      <c r="CAQ147" s="332"/>
      <c r="CAR147" s="332"/>
      <c r="CAS147" s="332"/>
      <c r="CAT147" s="332"/>
      <c r="CAU147" s="332"/>
      <c r="CAV147" s="332"/>
      <c r="CAW147" s="332"/>
      <c r="CAX147" s="332"/>
      <c r="CAY147" s="332"/>
      <c r="CAZ147" s="332"/>
      <c r="CBA147" s="332"/>
      <c r="CBB147" s="332"/>
      <c r="CBC147" s="332"/>
      <c r="CBD147" s="332"/>
      <c r="CBE147" s="332"/>
      <c r="CBF147" s="332"/>
      <c r="CBG147" s="332"/>
      <c r="CBH147" s="332"/>
      <c r="CBI147" s="332"/>
      <c r="CBJ147" s="332"/>
      <c r="CBK147" s="332"/>
      <c r="CBL147" s="332"/>
      <c r="CBM147" s="332"/>
      <c r="CBN147" s="332"/>
      <c r="CBO147" s="332"/>
      <c r="CBP147" s="332"/>
      <c r="CBQ147" s="332"/>
      <c r="CBR147" s="332"/>
      <c r="CBS147" s="332"/>
      <c r="CBT147" s="332"/>
      <c r="CBU147" s="332"/>
      <c r="CBV147" s="332"/>
      <c r="CBW147" s="332"/>
      <c r="CBX147" s="332"/>
      <c r="CBY147" s="332"/>
      <c r="CBZ147" s="332"/>
      <c r="CCA147" s="332"/>
      <c r="CCB147" s="332"/>
      <c r="CCC147" s="332"/>
      <c r="CCD147" s="332"/>
      <c r="CCE147" s="332"/>
      <c r="CCF147" s="332"/>
      <c r="CCG147" s="332"/>
      <c r="CCH147" s="332"/>
      <c r="CCI147" s="332"/>
      <c r="CCJ147" s="332"/>
      <c r="CCK147" s="332"/>
      <c r="CCL147" s="332"/>
      <c r="CCM147" s="332"/>
      <c r="CCN147" s="332"/>
      <c r="CCO147" s="332"/>
      <c r="CCP147" s="332"/>
      <c r="CCQ147" s="332"/>
      <c r="CCR147" s="332"/>
      <c r="CCS147" s="332"/>
      <c r="CCT147" s="332"/>
      <c r="CCU147" s="332"/>
      <c r="CCV147" s="332"/>
      <c r="CCW147" s="332"/>
      <c r="CCX147" s="332"/>
      <c r="CCY147" s="332"/>
      <c r="CCZ147" s="332"/>
      <c r="CDA147" s="332"/>
      <c r="CDB147" s="332"/>
      <c r="CDC147" s="332"/>
      <c r="CDD147" s="332"/>
      <c r="CDE147" s="332"/>
      <c r="CDF147" s="332"/>
      <c r="CDG147" s="332"/>
      <c r="CDH147" s="332"/>
      <c r="CDI147" s="332"/>
      <c r="CDJ147" s="332"/>
      <c r="CDK147" s="332"/>
      <c r="CDL147" s="332"/>
      <c r="CDM147" s="332"/>
      <c r="CDN147" s="332"/>
      <c r="CDO147" s="332"/>
      <c r="CDP147" s="332"/>
      <c r="CDQ147" s="332"/>
      <c r="CDR147" s="332"/>
      <c r="CDS147" s="332"/>
      <c r="CDT147" s="332"/>
      <c r="CDU147" s="332"/>
      <c r="CDV147" s="332"/>
      <c r="CDW147" s="332"/>
      <c r="CDX147" s="332"/>
      <c r="CDY147" s="332"/>
      <c r="CDZ147" s="332"/>
      <c r="CEA147" s="332"/>
      <c r="CEB147" s="332"/>
      <c r="CEC147" s="332"/>
      <c r="CED147" s="332"/>
      <c r="CEE147" s="332"/>
      <c r="CEF147" s="332"/>
      <c r="CEG147" s="332"/>
      <c r="CEH147" s="332"/>
      <c r="CEI147" s="332"/>
      <c r="CEJ147" s="332"/>
      <c r="CEK147" s="332"/>
      <c r="CEL147" s="332"/>
      <c r="CEM147" s="332"/>
      <c r="CEN147" s="332"/>
      <c r="CEO147" s="332"/>
      <c r="CEP147" s="332"/>
      <c r="CEQ147" s="332"/>
      <c r="CER147" s="332"/>
      <c r="CES147" s="332"/>
      <c r="CET147" s="332"/>
      <c r="CEU147" s="332"/>
      <c r="CEV147" s="332"/>
      <c r="CEW147" s="332"/>
      <c r="CEX147" s="332"/>
      <c r="CEY147" s="332"/>
      <c r="CEZ147" s="332"/>
      <c r="CFA147" s="332"/>
      <c r="CFB147" s="332"/>
      <c r="CFC147" s="332"/>
      <c r="CFD147" s="332"/>
      <c r="CFE147" s="332"/>
      <c r="CFF147" s="332"/>
      <c r="CFG147" s="332"/>
      <c r="CFH147" s="332"/>
      <c r="CFI147" s="332"/>
      <c r="CFJ147" s="332"/>
      <c r="CFK147" s="332"/>
      <c r="CFL147" s="332"/>
      <c r="CFM147" s="332"/>
      <c r="CFN147" s="332"/>
      <c r="CFO147" s="332"/>
      <c r="CFP147" s="332"/>
      <c r="CFQ147" s="332"/>
      <c r="CFR147" s="332"/>
      <c r="CFS147" s="332"/>
      <c r="CFT147" s="332"/>
      <c r="CFU147" s="332"/>
      <c r="CFV147" s="332"/>
      <c r="CFW147" s="332"/>
      <c r="CFX147" s="332"/>
      <c r="CFY147" s="332"/>
      <c r="CFZ147" s="332"/>
      <c r="CGA147" s="332"/>
      <c r="CGB147" s="332"/>
      <c r="CGC147" s="332"/>
      <c r="CGD147" s="332"/>
      <c r="CGE147" s="332"/>
      <c r="CGF147" s="332"/>
      <c r="CGG147" s="332"/>
      <c r="CGH147" s="332"/>
      <c r="CGI147" s="332"/>
      <c r="CGJ147" s="332"/>
      <c r="CGK147" s="332"/>
      <c r="CGL147" s="332"/>
      <c r="CGM147" s="332"/>
      <c r="CGN147" s="332"/>
      <c r="CGO147" s="332"/>
      <c r="CGP147" s="332"/>
      <c r="CGQ147" s="332"/>
      <c r="CGR147" s="332"/>
      <c r="CGS147" s="332"/>
      <c r="CGT147" s="332"/>
      <c r="CGU147" s="332"/>
      <c r="CGV147" s="332"/>
      <c r="CGW147" s="332"/>
      <c r="CGX147" s="332"/>
      <c r="CGY147" s="332"/>
      <c r="CGZ147" s="332"/>
      <c r="CHA147" s="332"/>
      <c r="CHB147" s="332"/>
      <c r="CHC147" s="332"/>
      <c r="CHD147" s="332"/>
      <c r="CHE147" s="332"/>
      <c r="CHF147" s="332"/>
      <c r="CHG147" s="332"/>
      <c r="CHH147" s="332"/>
      <c r="CHI147" s="332"/>
      <c r="CHJ147" s="332"/>
      <c r="CHK147" s="332"/>
      <c r="CHL147" s="332"/>
      <c r="CHM147" s="332"/>
      <c r="CHN147" s="332"/>
      <c r="CHO147" s="332"/>
      <c r="CHP147" s="332"/>
      <c r="CHQ147" s="332"/>
      <c r="CHR147" s="332"/>
      <c r="CHS147" s="332"/>
      <c r="CHT147" s="332"/>
      <c r="CHU147" s="332"/>
      <c r="CHV147" s="332"/>
      <c r="CHW147" s="332"/>
      <c r="CHX147" s="332"/>
      <c r="CHY147" s="332"/>
      <c r="CHZ147" s="332"/>
      <c r="CIA147" s="332"/>
      <c r="CIB147" s="332"/>
      <c r="CIC147" s="332"/>
      <c r="CID147" s="332"/>
      <c r="CIE147" s="332"/>
      <c r="CIF147" s="332"/>
      <c r="CIG147" s="332"/>
      <c r="CIH147" s="332"/>
      <c r="CII147" s="332"/>
      <c r="CIJ147" s="332"/>
      <c r="CIK147" s="332"/>
      <c r="CIL147" s="332"/>
      <c r="CIM147" s="332"/>
      <c r="CIN147" s="332"/>
      <c r="CIO147" s="332"/>
      <c r="CIP147" s="332"/>
      <c r="CIQ147" s="332"/>
      <c r="CIR147" s="332"/>
      <c r="CIS147" s="332"/>
      <c r="CIT147" s="332"/>
      <c r="CIU147" s="332"/>
      <c r="CIV147" s="332"/>
      <c r="CIW147" s="332"/>
      <c r="CIX147" s="332"/>
      <c r="CIY147" s="332"/>
      <c r="CIZ147" s="332"/>
      <c r="CJA147" s="332"/>
      <c r="CJB147" s="332"/>
      <c r="CJC147" s="332"/>
      <c r="CJD147" s="332"/>
      <c r="CJE147" s="332"/>
      <c r="CJF147" s="332"/>
      <c r="CJG147" s="332"/>
      <c r="CJH147" s="332"/>
      <c r="CJI147" s="332"/>
      <c r="CJJ147" s="332"/>
      <c r="CJK147" s="332"/>
      <c r="CJL147" s="332"/>
      <c r="CJM147" s="332"/>
      <c r="CJN147" s="332"/>
      <c r="CJO147" s="332"/>
      <c r="CJP147" s="332"/>
      <c r="CJQ147" s="332"/>
      <c r="CJR147" s="332"/>
      <c r="CJS147" s="332"/>
      <c r="CJT147" s="332"/>
      <c r="CJU147" s="332"/>
      <c r="CJV147" s="332"/>
      <c r="CJW147" s="332"/>
      <c r="CJX147" s="332"/>
      <c r="CJY147" s="332"/>
      <c r="CJZ147" s="332"/>
      <c r="CKA147" s="332"/>
      <c r="CKB147" s="332"/>
      <c r="CKC147" s="332"/>
      <c r="CKD147" s="332"/>
      <c r="CKE147" s="332"/>
      <c r="CKF147" s="332"/>
      <c r="CKG147" s="332"/>
      <c r="CKH147" s="332"/>
      <c r="CKI147" s="332"/>
      <c r="CKJ147" s="332"/>
      <c r="CKK147" s="332"/>
      <c r="CKL147" s="332"/>
      <c r="CKM147" s="332"/>
      <c r="CKN147" s="332"/>
      <c r="CKO147" s="332"/>
      <c r="CKP147" s="332"/>
      <c r="CKQ147" s="332"/>
      <c r="CKR147" s="332"/>
      <c r="CKS147" s="332"/>
      <c r="CKT147" s="332"/>
      <c r="CKU147" s="332"/>
      <c r="CKV147" s="332"/>
      <c r="CKW147" s="332"/>
      <c r="CKX147" s="332"/>
      <c r="CKY147" s="332"/>
      <c r="CKZ147" s="332"/>
      <c r="CLA147" s="332"/>
      <c r="CLB147" s="332"/>
      <c r="CLC147" s="332"/>
      <c r="CLD147" s="332"/>
      <c r="CLE147" s="332"/>
      <c r="CLF147" s="332"/>
      <c r="CLG147" s="332"/>
      <c r="CLH147" s="332"/>
      <c r="CLI147" s="332"/>
      <c r="CLJ147" s="332"/>
      <c r="CLK147" s="332"/>
      <c r="CLL147" s="332"/>
      <c r="CLM147" s="332"/>
      <c r="CLN147" s="332"/>
      <c r="CLO147" s="332"/>
      <c r="CLP147" s="332"/>
      <c r="CLQ147" s="332"/>
      <c r="CLR147" s="332"/>
      <c r="CLS147" s="332"/>
      <c r="CLT147" s="332"/>
      <c r="CLU147" s="332"/>
      <c r="CLV147" s="332"/>
      <c r="CLW147" s="332"/>
      <c r="CLX147" s="332"/>
      <c r="CLY147" s="332"/>
      <c r="CLZ147" s="332"/>
      <c r="CMA147" s="332"/>
      <c r="CMB147" s="332"/>
      <c r="CMC147" s="332"/>
      <c r="CMD147" s="332"/>
      <c r="CME147" s="332"/>
      <c r="CMF147" s="332"/>
      <c r="CMG147" s="332"/>
      <c r="CMH147" s="332"/>
      <c r="CMI147" s="332"/>
      <c r="CMJ147" s="332"/>
      <c r="CMK147" s="332"/>
      <c r="CML147" s="332"/>
      <c r="CMM147" s="332"/>
      <c r="CMN147" s="332"/>
      <c r="CMO147" s="332"/>
      <c r="CMP147" s="332"/>
      <c r="CMQ147" s="332"/>
      <c r="CMR147" s="332"/>
      <c r="CMS147" s="332"/>
      <c r="CMT147" s="332"/>
      <c r="CMU147" s="332"/>
      <c r="CMV147" s="332"/>
      <c r="CMW147" s="332"/>
      <c r="CMX147" s="332"/>
      <c r="CMY147" s="332"/>
      <c r="CMZ147" s="332"/>
      <c r="CNA147" s="332"/>
      <c r="CNB147" s="332"/>
      <c r="CNC147" s="332"/>
      <c r="CND147" s="332"/>
      <c r="CNE147" s="332"/>
      <c r="CNF147" s="332"/>
      <c r="CNG147" s="332"/>
      <c r="CNH147" s="332"/>
      <c r="CNI147" s="332"/>
      <c r="CNJ147" s="332"/>
      <c r="CNK147" s="332"/>
      <c r="CNL147" s="332"/>
      <c r="CNM147" s="332"/>
      <c r="CNN147" s="332"/>
      <c r="CNO147" s="332"/>
      <c r="CNP147" s="332"/>
      <c r="CNQ147" s="332"/>
      <c r="CNR147" s="332"/>
      <c r="CNS147" s="332"/>
      <c r="CNT147" s="332"/>
      <c r="CNU147" s="332"/>
      <c r="CNV147" s="332"/>
      <c r="CNW147" s="332"/>
      <c r="CNX147" s="332"/>
      <c r="CNY147" s="332"/>
      <c r="CNZ147" s="332"/>
      <c r="COA147" s="332"/>
      <c r="COB147" s="332"/>
      <c r="COC147" s="332"/>
      <c r="COD147" s="332"/>
      <c r="COE147" s="332"/>
      <c r="COF147" s="332"/>
      <c r="COG147" s="332"/>
      <c r="COH147" s="332"/>
      <c r="COI147" s="332"/>
      <c r="COJ147" s="332"/>
      <c r="COK147" s="332"/>
      <c r="COL147" s="332"/>
      <c r="COM147" s="332"/>
      <c r="CON147" s="332"/>
      <c r="COO147" s="332"/>
      <c r="COP147" s="332"/>
      <c r="COQ147" s="332"/>
      <c r="COR147" s="332"/>
      <c r="COS147" s="332"/>
      <c r="COT147" s="332"/>
      <c r="COU147" s="332"/>
      <c r="COV147" s="332"/>
      <c r="COW147" s="332"/>
      <c r="COX147" s="332"/>
      <c r="COY147" s="332"/>
      <c r="COZ147" s="332"/>
      <c r="CPA147" s="332"/>
      <c r="CPB147" s="332"/>
      <c r="CPC147" s="332"/>
      <c r="CPD147" s="332"/>
      <c r="CPE147" s="332"/>
      <c r="CPF147" s="332"/>
      <c r="CPG147" s="332"/>
      <c r="CPH147" s="332"/>
      <c r="CPI147" s="332"/>
      <c r="CPJ147" s="332"/>
      <c r="CPK147" s="332"/>
      <c r="CPL147" s="332"/>
      <c r="CPM147" s="332"/>
      <c r="CPN147" s="332"/>
      <c r="CPO147" s="332"/>
      <c r="CPP147" s="332"/>
      <c r="CPQ147" s="332"/>
      <c r="CPR147" s="332"/>
      <c r="CPS147" s="332"/>
      <c r="CPT147" s="332"/>
      <c r="CPU147" s="332"/>
      <c r="CPV147" s="332"/>
      <c r="CPW147" s="332"/>
      <c r="CPX147" s="332"/>
      <c r="CPY147" s="332"/>
      <c r="CPZ147" s="332"/>
      <c r="CQA147" s="332"/>
      <c r="CQB147" s="332"/>
      <c r="CQC147" s="332"/>
      <c r="CQD147" s="332"/>
      <c r="CQE147" s="332"/>
      <c r="CQF147" s="332"/>
      <c r="CQG147" s="332"/>
      <c r="CQH147" s="332"/>
      <c r="CQI147" s="332"/>
      <c r="CQJ147" s="332"/>
      <c r="CQK147" s="332"/>
      <c r="CQL147" s="332"/>
      <c r="CQM147" s="332"/>
      <c r="CQN147" s="332"/>
      <c r="CQO147" s="332"/>
      <c r="CQP147" s="332"/>
      <c r="CQQ147" s="332"/>
      <c r="CQR147" s="332"/>
      <c r="CQS147" s="332"/>
      <c r="CQT147" s="332"/>
      <c r="CQU147" s="332"/>
      <c r="CQV147" s="332"/>
      <c r="CQW147" s="332"/>
      <c r="CQX147" s="332"/>
      <c r="CQY147" s="332"/>
      <c r="CQZ147" s="332"/>
      <c r="CRA147" s="332"/>
      <c r="CRB147" s="332"/>
      <c r="CRC147" s="332"/>
      <c r="CRD147" s="332"/>
      <c r="CRE147" s="332"/>
      <c r="CRF147" s="332"/>
      <c r="CRG147" s="332"/>
      <c r="CRH147" s="332"/>
      <c r="CRI147" s="332"/>
      <c r="CRJ147" s="332"/>
      <c r="CRK147" s="332"/>
      <c r="CRL147" s="332"/>
      <c r="CRM147" s="332"/>
      <c r="CRN147" s="332"/>
      <c r="CRO147" s="332"/>
      <c r="CRP147" s="332"/>
      <c r="CRQ147" s="332"/>
      <c r="CRR147" s="332"/>
      <c r="CRS147" s="332"/>
      <c r="CRT147" s="332"/>
      <c r="CRU147" s="332"/>
      <c r="CRV147" s="332"/>
      <c r="CRW147" s="332"/>
      <c r="CRX147" s="332"/>
      <c r="CRY147" s="332"/>
      <c r="CRZ147" s="332"/>
      <c r="CSA147" s="332"/>
      <c r="CSB147" s="332"/>
      <c r="CSC147" s="332"/>
      <c r="CSD147" s="332"/>
      <c r="CSE147" s="332"/>
      <c r="CSF147" s="332"/>
      <c r="CSG147" s="332"/>
      <c r="CSH147" s="332"/>
      <c r="CSI147" s="332"/>
      <c r="CSJ147" s="332"/>
      <c r="CSK147" s="332"/>
      <c r="CSL147" s="332"/>
      <c r="CSM147" s="332"/>
      <c r="CSN147" s="332"/>
      <c r="CSO147" s="332"/>
      <c r="CSP147" s="332"/>
      <c r="CSQ147" s="332"/>
      <c r="CSR147" s="332"/>
      <c r="CSS147" s="332"/>
      <c r="CST147" s="332"/>
      <c r="CSU147" s="332"/>
      <c r="CSV147" s="332"/>
      <c r="CSW147" s="332"/>
      <c r="CSX147" s="332"/>
      <c r="CSY147" s="332"/>
      <c r="CSZ147" s="332"/>
      <c r="CTA147" s="332"/>
      <c r="CTB147" s="332"/>
      <c r="CTC147" s="332"/>
      <c r="CTD147" s="332"/>
      <c r="CTE147" s="332"/>
      <c r="CTF147" s="332"/>
      <c r="CTG147" s="332"/>
      <c r="CTH147" s="332"/>
      <c r="CTI147" s="332"/>
      <c r="CTJ147" s="332"/>
      <c r="CTK147" s="332"/>
      <c r="CTL147" s="332"/>
      <c r="CTM147" s="332"/>
      <c r="CTN147" s="332"/>
      <c r="CTO147" s="332"/>
      <c r="CTP147" s="332"/>
      <c r="CTQ147" s="332"/>
      <c r="CTR147" s="332"/>
      <c r="CTS147" s="332"/>
      <c r="CTT147" s="332"/>
      <c r="CTU147" s="332"/>
      <c r="CTV147" s="332"/>
      <c r="CTW147" s="332"/>
      <c r="CTX147" s="332"/>
      <c r="CTY147" s="332"/>
      <c r="CTZ147" s="332"/>
      <c r="CUA147" s="332"/>
      <c r="CUB147" s="332"/>
      <c r="CUC147" s="332"/>
      <c r="CUD147" s="332"/>
      <c r="CUE147" s="332"/>
      <c r="CUF147" s="332"/>
      <c r="CUG147" s="332"/>
      <c r="CUH147" s="332"/>
      <c r="CUI147" s="332"/>
      <c r="CUJ147" s="332"/>
      <c r="CUK147" s="332"/>
      <c r="CUL147" s="332"/>
      <c r="CUM147" s="332"/>
      <c r="CUN147" s="332"/>
      <c r="CUO147" s="332"/>
      <c r="CUP147" s="332"/>
      <c r="CUQ147" s="332"/>
      <c r="CUR147" s="332"/>
      <c r="CUS147" s="332"/>
      <c r="CUT147" s="332"/>
      <c r="CUU147" s="332"/>
      <c r="CUV147" s="332"/>
      <c r="CUW147" s="332"/>
      <c r="CUX147" s="332"/>
      <c r="CUY147" s="332"/>
      <c r="CUZ147" s="332"/>
      <c r="CVA147" s="332"/>
      <c r="CVB147" s="332"/>
      <c r="CVC147" s="332"/>
      <c r="CVD147" s="332"/>
      <c r="CVE147" s="332"/>
      <c r="CVF147" s="332"/>
      <c r="CVG147" s="332"/>
      <c r="CVH147" s="332"/>
      <c r="CVI147" s="332"/>
      <c r="CVJ147" s="332"/>
      <c r="CVK147" s="332"/>
      <c r="CVL147" s="332"/>
      <c r="CVM147" s="332"/>
      <c r="CVN147" s="332"/>
      <c r="CVO147" s="332"/>
      <c r="CVP147" s="332"/>
      <c r="CVQ147" s="332"/>
      <c r="CVR147" s="332"/>
      <c r="CVS147" s="332"/>
      <c r="CVT147" s="332"/>
      <c r="CVU147" s="332"/>
      <c r="CVV147" s="332"/>
      <c r="CVW147" s="332"/>
      <c r="CVX147" s="332"/>
      <c r="CVY147" s="332"/>
      <c r="CVZ147" s="332"/>
      <c r="CWA147" s="332"/>
      <c r="CWB147" s="332"/>
      <c r="CWC147" s="332"/>
      <c r="CWD147" s="332"/>
      <c r="CWE147" s="332"/>
      <c r="CWF147" s="332"/>
      <c r="CWG147" s="332"/>
      <c r="CWH147" s="332"/>
      <c r="CWI147" s="332"/>
      <c r="CWJ147" s="332"/>
      <c r="CWK147" s="332"/>
      <c r="CWL147" s="332"/>
      <c r="CWM147" s="332"/>
      <c r="CWN147" s="332"/>
      <c r="CWO147" s="332"/>
      <c r="CWP147" s="332"/>
      <c r="CWQ147" s="332"/>
      <c r="CWR147" s="332"/>
      <c r="CWS147" s="332"/>
      <c r="CWT147" s="332"/>
      <c r="CWU147" s="332"/>
      <c r="CWV147" s="332"/>
      <c r="CWW147" s="332"/>
      <c r="CWX147" s="332"/>
      <c r="CWY147" s="332"/>
      <c r="CWZ147" s="332"/>
      <c r="CXA147" s="332"/>
      <c r="CXB147" s="332"/>
      <c r="CXC147" s="332"/>
      <c r="CXD147" s="332"/>
      <c r="CXE147" s="332"/>
      <c r="CXF147" s="332"/>
      <c r="CXG147" s="332"/>
      <c r="CXH147" s="332"/>
      <c r="CXI147" s="332"/>
      <c r="CXJ147" s="332"/>
      <c r="CXK147" s="332"/>
      <c r="CXL147" s="332"/>
      <c r="CXM147" s="332"/>
      <c r="CXN147" s="332"/>
      <c r="CXO147" s="332"/>
      <c r="CXP147" s="332"/>
      <c r="CXQ147" s="332"/>
      <c r="CXR147" s="332"/>
      <c r="CXS147" s="332"/>
      <c r="CXT147" s="332"/>
      <c r="CXU147" s="332"/>
      <c r="CXV147" s="332"/>
      <c r="CXW147" s="332"/>
      <c r="CXX147" s="332"/>
      <c r="CXY147" s="332"/>
      <c r="CXZ147" s="332"/>
      <c r="CYA147" s="332"/>
      <c r="CYB147" s="332"/>
      <c r="CYC147" s="332"/>
      <c r="CYD147" s="332"/>
      <c r="CYE147" s="332"/>
      <c r="CYF147" s="332"/>
      <c r="CYG147" s="332"/>
      <c r="CYH147" s="332"/>
      <c r="CYI147" s="332"/>
      <c r="CYJ147" s="332"/>
      <c r="CYK147" s="332"/>
      <c r="CYL147" s="332"/>
      <c r="CYM147" s="332"/>
      <c r="CYN147" s="332"/>
      <c r="CYO147" s="332"/>
      <c r="CYP147" s="332"/>
      <c r="CYQ147" s="332"/>
      <c r="CYR147" s="332"/>
      <c r="CYS147" s="332"/>
      <c r="CYT147" s="332"/>
      <c r="CYU147" s="332"/>
      <c r="CYV147" s="332"/>
      <c r="CYW147" s="332"/>
      <c r="CYX147" s="332"/>
      <c r="CYY147" s="332"/>
      <c r="CYZ147" s="332"/>
      <c r="CZA147" s="332"/>
      <c r="CZB147" s="332"/>
      <c r="CZC147" s="332"/>
      <c r="CZD147" s="332"/>
      <c r="CZE147" s="332"/>
      <c r="CZF147" s="332"/>
      <c r="CZG147" s="332"/>
      <c r="CZH147" s="332"/>
      <c r="CZI147" s="332"/>
      <c r="CZJ147" s="332"/>
      <c r="CZK147" s="332"/>
      <c r="CZL147" s="332"/>
      <c r="CZM147" s="332"/>
      <c r="CZN147" s="332"/>
      <c r="CZO147" s="332"/>
      <c r="CZP147" s="332"/>
      <c r="CZQ147" s="332"/>
      <c r="CZR147" s="332"/>
      <c r="CZS147" s="332"/>
      <c r="CZT147" s="332"/>
      <c r="CZU147" s="332"/>
      <c r="CZV147" s="332"/>
      <c r="CZW147" s="332"/>
      <c r="CZX147" s="332"/>
      <c r="CZY147" s="332"/>
      <c r="CZZ147" s="332"/>
      <c r="DAA147" s="332"/>
      <c r="DAB147" s="332"/>
      <c r="DAC147" s="332"/>
      <c r="DAD147" s="332"/>
      <c r="DAE147" s="332"/>
      <c r="DAF147" s="332"/>
      <c r="DAG147" s="332"/>
      <c r="DAH147" s="332"/>
      <c r="DAI147" s="332"/>
      <c r="DAJ147" s="332"/>
      <c r="DAK147" s="332"/>
      <c r="DAL147" s="332"/>
      <c r="DAM147" s="332"/>
      <c r="DAN147" s="332"/>
      <c r="DAO147" s="332"/>
      <c r="DAP147" s="332"/>
      <c r="DAQ147" s="332"/>
      <c r="DAR147" s="332"/>
      <c r="DAS147" s="332"/>
      <c r="DAT147" s="332"/>
      <c r="DAU147" s="332"/>
      <c r="DAV147" s="332"/>
      <c r="DAW147" s="332"/>
      <c r="DAX147" s="332"/>
      <c r="DAY147" s="332"/>
      <c r="DAZ147" s="332"/>
      <c r="DBA147" s="332"/>
      <c r="DBB147" s="332"/>
      <c r="DBC147" s="332"/>
      <c r="DBD147" s="332"/>
      <c r="DBE147" s="332"/>
      <c r="DBF147" s="332"/>
      <c r="DBG147" s="332"/>
      <c r="DBH147" s="332"/>
      <c r="DBI147" s="332"/>
      <c r="DBJ147" s="332"/>
      <c r="DBK147" s="332"/>
      <c r="DBL147" s="332"/>
      <c r="DBM147" s="332"/>
      <c r="DBN147" s="332"/>
      <c r="DBO147" s="332"/>
      <c r="DBP147" s="332"/>
      <c r="DBQ147" s="332"/>
      <c r="DBR147" s="332"/>
      <c r="DBS147" s="332"/>
      <c r="DBT147" s="332"/>
      <c r="DBU147" s="332"/>
      <c r="DBV147" s="332"/>
      <c r="DBW147" s="332"/>
      <c r="DBX147" s="332"/>
      <c r="DBY147" s="332"/>
      <c r="DBZ147" s="332"/>
      <c r="DCA147" s="332"/>
      <c r="DCB147" s="332"/>
      <c r="DCC147" s="332"/>
      <c r="DCD147" s="332"/>
      <c r="DCE147" s="332"/>
      <c r="DCF147" s="332"/>
      <c r="DCG147" s="332"/>
      <c r="DCH147" s="332"/>
      <c r="DCI147" s="332"/>
      <c r="DCJ147" s="332"/>
      <c r="DCK147" s="332"/>
      <c r="DCL147" s="332"/>
      <c r="DCM147" s="332"/>
      <c r="DCN147" s="332"/>
      <c r="DCO147" s="332"/>
      <c r="DCP147" s="332"/>
      <c r="DCQ147" s="332"/>
      <c r="DCR147" s="332"/>
      <c r="DCS147" s="332"/>
      <c r="DCT147" s="332"/>
      <c r="DCU147" s="332"/>
      <c r="DCV147" s="332"/>
      <c r="DCW147" s="332"/>
      <c r="DCX147" s="332"/>
      <c r="DCY147" s="332"/>
      <c r="DCZ147" s="332"/>
      <c r="DDA147" s="332"/>
      <c r="DDB147" s="332"/>
      <c r="DDC147" s="332"/>
      <c r="DDD147" s="332"/>
      <c r="DDE147" s="332"/>
      <c r="DDF147" s="332"/>
      <c r="DDG147" s="332"/>
      <c r="DDH147" s="332"/>
      <c r="DDI147" s="332"/>
      <c r="DDJ147" s="332"/>
      <c r="DDK147" s="332"/>
      <c r="DDL147" s="332"/>
      <c r="DDM147" s="332"/>
      <c r="DDN147" s="332"/>
      <c r="DDO147" s="332"/>
      <c r="DDP147" s="332"/>
      <c r="DDQ147" s="332"/>
      <c r="DDR147" s="332"/>
      <c r="DDS147" s="332"/>
      <c r="DDT147" s="332"/>
      <c r="DDU147" s="332"/>
      <c r="DDV147" s="332"/>
      <c r="DDW147" s="332"/>
      <c r="DDX147" s="332"/>
      <c r="DDY147" s="332"/>
      <c r="DDZ147" s="332"/>
      <c r="DEA147" s="332"/>
      <c r="DEB147" s="332"/>
      <c r="DEC147" s="332"/>
      <c r="DED147" s="332"/>
      <c r="DEE147" s="332"/>
      <c r="DEF147" s="332"/>
      <c r="DEG147" s="332"/>
      <c r="DEH147" s="332"/>
      <c r="DEI147" s="332"/>
      <c r="DEJ147" s="332"/>
      <c r="DEK147" s="332"/>
      <c r="DEL147" s="332"/>
      <c r="DEM147" s="332"/>
      <c r="DEN147" s="332"/>
      <c r="DEO147" s="332"/>
      <c r="DEP147" s="332"/>
      <c r="DEQ147" s="332"/>
      <c r="DER147" s="332"/>
      <c r="DES147" s="332"/>
      <c r="DET147" s="332"/>
      <c r="DEU147" s="332"/>
      <c r="DEV147" s="332"/>
      <c r="DEW147" s="332"/>
      <c r="DEX147" s="332"/>
      <c r="DEY147" s="332"/>
      <c r="DEZ147" s="332"/>
      <c r="DFA147" s="332"/>
      <c r="DFB147" s="332"/>
      <c r="DFC147" s="332"/>
      <c r="DFD147" s="332"/>
      <c r="DFE147" s="332"/>
      <c r="DFF147" s="332"/>
      <c r="DFG147" s="332"/>
      <c r="DFH147" s="332"/>
      <c r="DFI147" s="332"/>
      <c r="DFJ147" s="332"/>
      <c r="DFK147" s="332"/>
      <c r="DFL147" s="332"/>
      <c r="DFM147" s="332"/>
      <c r="DFN147" s="332"/>
      <c r="DFO147" s="332"/>
      <c r="DFP147" s="332"/>
      <c r="DFQ147" s="332"/>
      <c r="DFR147" s="332"/>
      <c r="DFS147" s="332"/>
      <c r="DFT147" s="332"/>
      <c r="DFU147" s="332"/>
      <c r="DFV147" s="332"/>
      <c r="DFW147" s="332"/>
      <c r="DFX147" s="332"/>
      <c r="DFY147" s="332"/>
      <c r="DFZ147" s="332"/>
      <c r="DGA147" s="332"/>
      <c r="DGB147" s="332"/>
      <c r="DGC147" s="332"/>
      <c r="DGD147" s="332"/>
      <c r="DGE147" s="332"/>
      <c r="DGF147" s="332"/>
      <c r="DGG147" s="332"/>
      <c r="DGH147" s="332"/>
      <c r="DGI147" s="332"/>
      <c r="DGJ147" s="332"/>
      <c r="DGK147" s="332"/>
      <c r="DGL147" s="332"/>
      <c r="DGM147" s="332"/>
      <c r="DGN147" s="332"/>
      <c r="DGO147" s="332"/>
      <c r="DGP147" s="332"/>
      <c r="DGQ147" s="332"/>
      <c r="DGR147" s="332"/>
      <c r="DGS147" s="332"/>
      <c r="DGT147" s="332"/>
      <c r="DGU147" s="332"/>
      <c r="DGV147" s="332"/>
      <c r="DGW147" s="332"/>
      <c r="DGX147" s="332"/>
      <c r="DGY147" s="332"/>
      <c r="DGZ147" s="332"/>
      <c r="DHA147" s="332"/>
      <c r="DHB147" s="332"/>
      <c r="DHC147" s="332"/>
      <c r="DHD147" s="332"/>
      <c r="DHE147" s="332"/>
      <c r="DHF147" s="332"/>
      <c r="DHG147" s="332"/>
      <c r="DHH147" s="332"/>
      <c r="DHI147" s="332"/>
      <c r="DHJ147" s="332"/>
      <c r="DHK147" s="332"/>
      <c r="DHL147" s="332"/>
      <c r="DHM147" s="332"/>
      <c r="DHN147" s="332"/>
      <c r="DHO147" s="332"/>
      <c r="DHP147" s="332"/>
      <c r="DHQ147" s="332"/>
      <c r="DHR147" s="332"/>
      <c r="DHS147" s="332"/>
      <c r="DHT147" s="332"/>
      <c r="DHU147" s="332"/>
      <c r="DHV147" s="332"/>
      <c r="DHW147" s="332"/>
      <c r="DHX147" s="332"/>
      <c r="DHY147" s="332"/>
      <c r="DHZ147" s="332"/>
      <c r="DIA147" s="332"/>
      <c r="DIB147" s="332"/>
      <c r="DIC147" s="332"/>
      <c r="DID147" s="332"/>
      <c r="DIE147" s="332"/>
      <c r="DIF147" s="332"/>
      <c r="DIG147" s="332"/>
      <c r="DIH147" s="332"/>
      <c r="DII147" s="332"/>
      <c r="DIJ147" s="332"/>
      <c r="DIK147" s="332"/>
      <c r="DIL147" s="332"/>
      <c r="DIM147" s="332"/>
      <c r="DIN147" s="332"/>
      <c r="DIO147" s="332"/>
      <c r="DIP147" s="332"/>
      <c r="DIQ147" s="332"/>
      <c r="DIR147" s="332"/>
      <c r="DIS147" s="332"/>
      <c r="DIT147" s="332"/>
      <c r="DIU147" s="332"/>
      <c r="DIV147" s="332"/>
      <c r="DIW147" s="332"/>
      <c r="DIX147" s="332"/>
      <c r="DIY147" s="332"/>
      <c r="DIZ147" s="332"/>
      <c r="DJA147" s="332"/>
      <c r="DJB147" s="332"/>
      <c r="DJC147" s="332"/>
      <c r="DJD147" s="332"/>
      <c r="DJE147" s="332"/>
      <c r="DJF147" s="332"/>
      <c r="DJG147" s="332"/>
      <c r="DJH147" s="332"/>
      <c r="DJI147" s="332"/>
      <c r="DJJ147" s="332"/>
      <c r="DJK147" s="332"/>
      <c r="DJL147" s="332"/>
      <c r="DJM147" s="332"/>
      <c r="DJN147" s="332"/>
      <c r="DJO147" s="332"/>
      <c r="DJP147" s="332"/>
      <c r="DJQ147" s="332"/>
      <c r="DJR147" s="332"/>
      <c r="DJS147" s="332"/>
      <c r="DJT147" s="332"/>
      <c r="DJU147" s="332"/>
      <c r="DJV147" s="332"/>
      <c r="DJW147" s="332"/>
      <c r="DJX147" s="332"/>
      <c r="DJY147" s="332"/>
      <c r="DJZ147" s="332"/>
      <c r="DKA147" s="332"/>
      <c r="DKB147" s="332"/>
      <c r="DKC147" s="332"/>
      <c r="DKD147" s="332"/>
      <c r="DKE147" s="332"/>
      <c r="DKF147" s="332"/>
      <c r="DKG147" s="332"/>
      <c r="DKH147" s="332"/>
      <c r="DKI147" s="332"/>
      <c r="DKJ147" s="332"/>
      <c r="DKK147" s="332"/>
      <c r="DKL147" s="332"/>
      <c r="DKM147" s="332"/>
      <c r="DKN147" s="332"/>
      <c r="DKO147" s="332"/>
      <c r="DKP147" s="332"/>
      <c r="DKQ147" s="332"/>
      <c r="DKR147" s="332"/>
      <c r="DKS147" s="332"/>
      <c r="DKT147" s="332"/>
      <c r="DKU147" s="332"/>
      <c r="DKV147" s="332"/>
      <c r="DKW147" s="332"/>
      <c r="DKX147" s="332"/>
      <c r="DKY147" s="332"/>
      <c r="DKZ147" s="332"/>
      <c r="DLA147" s="332"/>
      <c r="DLB147" s="332"/>
      <c r="DLC147" s="332"/>
      <c r="DLD147" s="332"/>
      <c r="DLE147" s="332"/>
      <c r="DLF147" s="332"/>
      <c r="DLG147" s="332"/>
      <c r="DLH147" s="332"/>
      <c r="DLI147" s="332"/>
      <c r="DLJ147" s="332"/>
      <c r="DLK147" s="332"/>
      <c r="DLL147" s="332"/>
      <c r="DLM147" s="332"/>
      <c r="DLN147" s="332"/>
      <c r="DLO147" s="332"/>
      <c r="DLP147" s="332"/>
      <c r="DLQ147" s="332"/>
      <c r="DLR147" s="332"/>
      <c r="DLS147" s="332"/>
      <c r="DLT147" s="332"/>
      <c r="DLU147" s="332"/>
      <c r="DLV147" s="332"/>
      <c r="DLW147" s="332"/>
      <c r="DLX147" s="332"/>
      <c r="DLY147" s="332"/>
      <c r="DLZ147" s="332"/>
      <c r="DMA147" s="332"/>
      <c r="DMB147" s="332"/>
      <c r="DMC147" s="332"/>
      <c r="DMD147" s="332"/>
      <c r="DME147" s="332"/>
      <c r="DMF147" s="332"/>
      <c r="DMG147" s="332"/>
      <c r="DMH147" s="332"/>
      <c r="DMI147" s="332"/>
      <c r="DMJ147" s="332"/>
      <c r="DMK147" s="332"/>
      <c r="DML147" s="332"/>
      <c r="DMM147" s="332"/>
      <c r="DMN147" s="332"/>
      <c r="DMO147" s="332"/>
      <c r="DMP147" s="332"/>
      <c r="DMQ147" s="332"/>
      <c r="DMR147" s="332"/>
      <c r="DMS147" s="332"/>
      <c r="DMT147" s="332"/>
      <c r="DMU147" s="332"/>
      <c r="DMV147" s="332"/>
      <c r="DMW147" s="332"/>
      <c r="DMX147" s="332"/>
      <c r="DMY147" s="332"/>
      <c r="DMZ147" s="332"/>
      <c r="DNA147" s="332"/>
      <c r="DNB147" s="332"/>
      <c r="DNC147" s="332"/>
      <c r="DND147" s="332"/>
      <c r="DNE147" s="332"/>
      <c r="DNF147" s="332"/>
      <c r="DNG147" s="332"/>
      <c r="DNH147" s="332"/>
      <c r="DNI147" s="332"/>
      <c r="DNJ147" s="332"/>
      <c r="DNK147" s="332"/>
      <c r="DNL147" s="332"/>
      <c r="DNM147" s="332"/>
      <c r="DNN147" s="332"/>
      <c r="DNO147" s="332"/>
      <c r="DNP147" s="332"/>
      <c r="DNQ147" s="332"/>
      <c r="DNR147" s="332"/>
      <c r="DNS147" s="332"/>
      <c r="DNT147" s="332"/>
      <c r="DNU147" s="332"/>
      <c r="DNV147" s="332"/>
      <c r="DNW147" s="332"/>
      <c r="DNX147" s="332"/>
      <c r="DNY147" s="332"/>
      <c r="DNZ147" s="332"/>
      <c r="DOA147" s="332"/>
      <c r="DOB147" s="332"/>
      <c r="DOC147" s="332"/>
      <c r="DOD147" s="332"/>
      <c r="DOE147" s="332"/>
      <c r="DOF147" s="332"/>
      <c r="DOG147" s="332"/>
      <c r="DOH147" s="332"/>
      <c r="DOI147" s="332"/>
      <c r="DOJ147" s="332"/>
      <c r="DOK147" s="332"/>
      <c r="DOL147" s="332"/>
      <c r="DOM147" s="332"/>
      <c r="DON147" s="332"/>
      <c r="DOO147" s="332"/>
      <c r="DOP147" s="332"/>
      <c r="DOQ147" s="332"/>
      <c r="DOR147" s="332"/>
      <c r="DOS147" s="332"/>
      <c r="DOT147" s="332"/>
      <c r="DOU147" s="332"/>
      <c r="DOV147" s="332"/>
      <c r="DOW147" s="332"/>
      <c r="DOX147" s="332"/>
      <c r="DOY147" s="332"/>
      <c r="DOZ147" s="332"/>
      <c r="DPA147" s="332"/>
      <c r="DPB147" s="332"/>
      <c r="DPC147" s="332"/>
      <c r="DPD147" s="332"/>
      <c r="DPE147" s="332"/>
      <c r="DPF147" s="332"/>
      <c r="DPG147" s="332"/>
      <c r="DPH147" s="332"/>
      <c r="DPI147" s="332"/>
      <c r="DPJ147" s="332"/>
      <c r="DPK147" s="332"/>
      <c r="DPL147" s="332"/>
      <c r="DPM147" s="332"/>
      <c r="DPN147" s="332"/>
      <c r="DPO147" s="332"/>
      <c r="DPP147" s="332"/>
      <c r="DPQ147" s="332"/>
      <c r="DPR147" s="332"/>
      <c r="DPS147" s="332"/>
      <c r="DPT147" s="332"/>
      <c r="DPU147" s="332"/>
      <c r="DPV147" s="332"/>
      <c r="DPW147" s="332"/>
      <c r="DPX147" s="332"/>
      <c r="DPY147" s="332"/>
      <c r="DPZ147" s="332"/>
      <c r="DQA147" s="332"/>
      <c r="DQB147" s="332"/>
      <c r="DQC147" s="332"/>
      <c r="DQD147" s="332"/>
      <c r="DQE147" s="332"/>
      <c r="DQF147" s="332"/>
      <c r="DQG147" s="332"/>
      <c r="DQH147" s="332"/>
      <c r="DQI147" s="332"/>
      <c r="DQJ147" s="332"/>
      <c r="DQK147" s="332"/>
      <c r="DQL147" s="332"/>
      <c r="DQM147" s="332"/>
      <c r="DQN147" s="332"/>
      <c r="DQO147" s="332"/>
      <c r="DQP147" s="332"/>
      <c r="DQQ147" s="332"/>
      <c r="DQR147" s="332"/>
      <c r="DQS147" s="332"/>
      <c r="DQT147" s="332"/>
      <c r="DQU147" s="332"/>
      <c r="DQV147" s="332"/>
      <c r="DQW147" s="332"/>
      <c r="DQX147" s="332"/>
      <c r="DQY147" s="332"/>
      <c r="DQZ147" s="332"/>
      <c r="DRA147" s="332"/>
      <c r="DRB147" s="332"/>
      <c r="DRC147" s="332"/>
      <c r="DRD147" s="332"/>
      <c r="DRE147" s="332"/>
      <c r="DRF147" s="332"/>
      <c r="DRG147" s="332"/>
      <c r="DRH147" s="332"/>
      <c r="DRI147" s="332"/>
      <c r="DRJ147" s="332"/>
      <c r="DRK147" s="332"/>
      <c r="DRL147" s="332"/>
      <c r="DRM147" s="332"/>
      <c r="DRN147" s="332"/>
      <c r="DRO147" s="332"/>
      <c r="DRP147" s="332"/>
      <c r="DRQ147" s="332"/>
      <c r="DRR147" s="332"/>
      <c r="DRS147" s="332"/>
      <c r="DRT147" s="332"/>
      <c r="DRU147" s="332"/>
      <c r="DRV147" s="332"/>
      <c r="DRW147" s="332"/>
      <c r="DRX147" s="332"/>
      <c r="DRY147" s="332"/>
      <c r="DRZ147" s="332"/>
      <c r="DSA147" s="332"/>
      <c r="DSB147" s="332"/>
      <c r="DSC147" s="332"/>
      <c r="DSD147" s="332"/>
      <c r="DSE147" s="332"/>
      <c r="DSF147" s="332"/>
      <c r="DSG147" s="332"/>
      <c r="DSH147" s="332"/>
      <c r="DSI147" s="332"/>
      <c r="DSJ147" s="332"/>
      <c r="DSK147" s="332"/>
      <c r="DSL147" s="332"/>
      <c r="DSM147" s="332"/>
      <c r="DSN147" s="332"/>
      <c r="DSO147" s="332"/>
      <c r="DSP147" s="332"/>
      <c r="DSQ147" s="332"/>
      <c r="DSR147" s="332"/>
      <c r="DSS147" s="332"/>
      <c r="DST147" s="332"/>
      <c r="DSU147" s="332"/>
      <c r="DSV147" s="332"/>
      <c r="DSW147" s="332"/>
      <c r="DSX147" s="332"/>
      <c r="DSY147" s="332"/>
      <c r="DSZ147" s="332"/>
      <c r="DTA147" s="332"/>
      <c r="DTB147" s="332"/>
      <c r="DTC147" s="332"/>
      <c r="DTD147" s="332"/>
      <c r="DTE147" s="332"/>
      <c r="DTF147" s="332"/>
      <c r="DTG147" s="332"/>
      <c r="DTH147" s="332"/>
      <c r="DTI147" s="332"/>
      <c r="DTJ147" s="332"/>
      <c r="DTK147" s="332"/>
      <c r="DTL147" s="332"/>
      <c r="DTM147" s="332"/>
      <c r="DTN147" s="332"/>
      <c r="DTO147" s="332"/>
      <c r="DTP147" s="332"/>
      <c r="DTQ147" s="332"/>
      <c r="DTR147" s="332"/>
      <c r="DTS147" s="332"/>
      <c r="DTT147" s="332"/>
      <c r="DTU147" s="332"/>
      <c r="DTV147" s="332"/>
      <c r="DTW147" s="332"/>
      <c r="DTX147" s="332"/>
      <c r="DTY147" s="332"/>
      <c r="DTZ147" s="332"/>
      <c r="DUA147" s="332"/>
      <c r="DUB147" s="332"/>
      <c r="DUC147" s="332"/>
      <c r="DUD147" s="332"/>
      <c r="DUE147" s="332"/>
      <c r="DUF147" s="332"/>
      <c r="DUG147" s="332"/>
      <c r="DUH147" s="332"/>
      <c r="DUI147" s="332"/>
      <c r="DUJ147" s="332"/>
      <c r="DUK147" s="332"/>
      <c r="DUL147" s="332"/>
      <c r="DUM147" s="332"/>
      <c r="DUN147" s="332"/>
      <c r="DUO147" s="332"/>
      <c r="DUP147" s="332"/>
      <c r="DUQ147" s="332"/>
      <c r="DUR147" s="332"/>
      <c r="DUS147" s="332"/>
      <c r="DUT147" s="332"/>
      <c r="DUU147" s="332"/>
      <c r="DUV147" s="332"/>
      <c r="DUW147" s="332"/>
      <c r="DUX147" s="332"/>
      <c r="DUY147" s="332"/>
      <c r="DUZ147" s="332"/>
      <c r="DVA147" s="332"/>
      <c r="DVB147" s="332"/>
      <c r="DVC147" s="332"/>
      <c r="DVD147" s="332"/>
      <c r="DVE147" s="332"/>
      <c r="DVF147" s="332"/>
      <c r="DVG147" s="332"/>
      <c r="DVH147" s="332"/>
      <c r="DVI147" s="332"/>
      <c r="DVJ147" s="332"/>
      <c r="DVK147" s="332"/>
      <c r="DVL147" s="332"/>
      <c r="DVM147" s="332"/>
      <c r="DVN147" s="332"/>
      <c r="DVO147" s="332"/>
      <c r="DVP147" s="332"/>
      <c r="DVQ147" s="332"/>
      <c r="DVR147" s="332"/>
      <c r="DVS147" s="332"/>
      <c r="DVT147" s="332"/>
      <c r="DVU147" s="332"/>
      <c r="DVV147" s="332"/>
      <c r="DVW147" s="332"/>
      <c r="DVX147" s="332"/>
      <c r="DVY147" s="332"/>
      <c r="DVZ147" s="332"/>
      <c r="DWA147" s="332"/>
      <c r="DWB147" s="332"/>
      <c r="DWC147" s="332"/>
      <c r="DWD147" s="332"/>
      <c r="DWE147" s="332"/>
      <c r="DWF147" s="332"/>
      <c r="DWG147" s="332"/>
      <c r="DWH147" s="332"/>
      <c r="DWI147" s="332"/>
      <c r="DWJ147" s="332"/>
      <c r="DWK147" s="332"/>
      <c r="DWL147" s="332"/>
      <c r="DWM147" s="332"/>
      <c r="DWN147" s="332"/>
      <c r="DWO147" s="332"/>
      <c r="DWP147" s="332"/>
      <c r="DWQ147" s="332"/>
      <c r="DWR147" s="332"/>
      <c r="DWS147" s="332"/>
      <c r="DWT147" s="332"/>
      <c r="DWU147" s="332"/>
      <c r="DWV147" s="332"/>
      <c r="DWW147" s="332"/>
      <c r="DWX147" s="332"/>
      <c r="DWY147" s="332"/>
      <c r="DWZ147" s="332"/>
      <c r="DXA147" s="332"/>
      <c r="DXB147" s="332"/>
      <c r="DXC147" s="332"/>
      <c r="DXD147" s="332"/>
      <c r="DXE147" s="332"/>
      <c r="DXF147" s="332"/>
      <c r="DXG147" s="332"/>
      <c r="DXH147" s="332"/>
      <c r="DXI147" s="332"/>
      <c r="DXJ147" s="332"/>
      <c r="DXK147" s="332"/>
      <c r="DXL147" s="332"/>
      <c r="DXM147" s="332"/>
      <c r="DXN147" s="332"/>
      <c r="DXO147" s="332"/>
      <c r="DXP147" s="332"/>
      <c r="DXQ147" s="332"/>
      <c r="DXR147" s="332"/>
      <c r="DXS147" s="332"/>
      <c r="DXT147" s="332"/>
      <c r="DXU147" s="332"/>
      <c r="DXV147" s="332"/>
      <c r="DXW147" s="332"/>
      <c r="DXX147" s="332"/>
      <c r="DXY147" s="332"/>
      <c r="DXZ147" s="332"/>
      <c r="DYA147" s="332"/>
      <c r="DYB147" s="332"/>
      <c r="DYC147" s="332"/>
      <c r="DYD147" s="332"/>
      <c r="DYE147" s="332"/>
      <c r="DYF147" s="332"/>
      <c r="DYG147" s="332"/>
      <c r="DYH147" s="332"/>
      <c r="DYI147" s="332"/>
      <c r="DYJ147" s="332"/>
      <c r="DYK147" s="332"/>
      <c r="DYL147" s="332"/>
      <c r="DYM147" s="332"/>
      <c r="DYN147" s="332"/>
      <c r="DYO147" s="332"/>
      <c r="DYP147" s="332"/>
      <c r="DYQ147" s="332"/>
      <c r="DYR147" s="332"/>
      <c r="DYS147" s="332"/>
      <c r="DYT147" s="332"/>
      <c r="DYU147" s="332"/>
      <c r="DYV147" s="332"/>
      <c r="DYW147" s="332"/>
      <c r="DYX147" s="332"/>
      <c r="DYY147" s="332"/>
      <c r="DYZ147" s="332"/>
      <c r="DZA147" s="332"/>
      <c r="DZB147" s="332"/>
      <c r="DZC147" s="332"/>
      <c r="DZD147" s="332"/>
      <c r="DZE147" s="332"/>
      <c r="DZF147" s="332"/>
      <c r="DZG147" s="332"/>
      <c r="DZH147" s="332"/>
      <c r="DZI147" s="332"/>
      <c r="DZJ147" s="332"/>
      <c r="DZK147" s="332"/>
      <c r="DZL147" s="332"/>
      <c r="DZM147" s="332"/>
      <c r="DZN147" s="332"/>
      <c r="DZO147" s="332"/>
      <c r="DZP147" s="332"/>
      <c r="DZQ147" s="332"/>
      <c r="DZR147" s="332"/>
      <c r="DZS147" s="332"/>
      <c r="DZT147" s="332"/>
      <c r="DZU147" s="332"/>
      <c r="DZV147" s="332"/>
      <c r="DZW147" s="332"/>
      <c r="DZX147" s="332"/>
      <c r="DZY147" s="332"/>
      <c r="DZZ147" s="332"/>
      <c r="EAA147" s="332"/>
      <c r="EAB147" s="332"/>
      <c r="EAC147" s="332"/>
      <c r="EAD147" s="332"/>
      <c r="EAE147" s="332"/>
      <c r="EAF147" s="332"/>
      <c r="EAG147" s="332"/>
      <c r="EAH147" s="332"/>
      <c r="EAI147" s="332"/>
      <c r="EAJ147" s="332"/>
      <c r="EAK147" s="332"/>
      <c r="EAL147" s="332"/>
      <c r="EAM147" s="332"/>
      <c r="EAN147" s="332"/>
      <c r="EAO147" s="332"/>
      <c r="EAP147" s="332"/>
      <c r="EAQ147" s="332"/>
      <c r="EAR147" s="332"/>
      <c r="EAS147" s="332"/>
      <c r="EAT147" s="332"/>
      <c r="EAU147" s="332"/>
      <c r="EAV147" s="332"/>
      <c r="EAW147" s="332"/>
      <c r="EAX147" s="332"/>
      <c r="EAY147" s="332"/>
      <c r="EAZ147" s="332"/>
      <c r="EBA147" s="332"/>
      <c r="EBB147" s="332"/>
      <c r="EBC147" s="332"/>
      <c r="EBD147" s="332"/>
      <c r="EBE147" s="332"/>
      <c r="EBF147" s="332"/>
      <c r="EBG147" s="332"/>
      <c r="EBH147" s="332"/>
      <c r="EBI147" s="332"/>
      <c r="EBJ147" s="332"/>
      <c r="EBK147" s="332"/>
      <c r="EBL147" s="332"/>
      <c r="EBM147" s="332"/>
      <c r="EBN147" s="332"/>
      <c r="EBO147" s="332"/>
      <c r="EBP147" s="332"/>
      <c r="EBQ147" s="332"/>
      <c r="EBR147" s="332"/>
      <c r="EBS147" s="332"/>
      <c r="EBT147" s="332"/>
      <c r="EBU147" s="332"/>
      <c r="EBV147" s="332"/>
      <c r="EBW147" s="332"/>
      <c r="EBX147" s="332"/>
      <c r="EBY147" s="332"/>
      <c r="EBZ147" s="332"/>
      <c r="ECA147" s="332"/>
      <c r="ECB147" s="332"/>
      <c r="ECC147" s="332"/>
      <c r="ECD147" s="332"/>
      <c r="ECE147" s="332"/>
      <c r="ECF147" s="332"/>
      <c r="ECG147" s="332"/>
      <c r="ECH147" s="332"/>
      <c r="ECI147" s="332"/>
      <c r="ECJ147" s="332"/>
      <c r="ECK147" s="332"/>
      <c r="ECL147" s="332"/>
      <c r="ECM147" s="332"/>
      <c r="ECN147" s="332"/>
      <c r="ECO147" s="332"/>
      <c r="ECP147" s="332"/>
      <c r="ECQ147" s="332"/>
      <c r="ECR147" s="332"/>
      <c r="ECS147" s="332"/>
      <c r="ECT147" s="332"/>
      <c r="ECU147" s="332"/>
      <c r="ECV147" s="332"/>
      <c r="ECW147" s="332"/>
      <c r="ECX147" s="332"/>
      <c r="ECY147" s="332"/>
      <c r="ECZ147" s="332"/>
      <c r="EDA147" s="332"/>
      <c r="EDB147" s="332"/>
      <c r="EDC147" s="332"/>
      <c r="EDD147" s="332"/>
      <c r="EDE147" s="332"/>
      <c r="EDF147" s="332"/>
      <c r="EDG147" s="332"/>
      <c r="EDH147" s="332"/>
      <c r="EDI147" s="332"/>
      <c r="EDJ147" s="332"/>
      <c r="EDK147" s="332"/>
      <c r="EDL147" s="332"/>
      <c r="EDM147" s="332"/>
      <c r="EDN147" s="332"/>
      <c r="EDO147" s="332"/>
      <c r="EDP147" s="332"/>
      <c r="EDQ147" s="332"/>
      <c r="EDR147" s="332"/>
      <c r="EDS147" s="332"/>
      <c r="EDT147" s="332"/>
      <c r="EDU147" s="332"/>
      <c r="EDV147" s="332"/>
      <c r="EDW147" s="332"/>
      <c r="EDX147" s="332"/>
      <c r="EDY147" s="332"/>
      <c r="EDZ147" s="332"/>
      <c r="EEA147" s="332"/>
      <c r="EEB147" s="332"/>
      <c r="EEC147" s="332"/>
      <c r="EED147" s="332"/>
      <c r="EEE147" s="332"/>
      <c r="EEF147" s="332"/>
      <c r="EEG147" s="332"/>
      <c r="EEH147" s="332"/>
      <c r="EEI147" s="332"/>
      <c r="EEJ147" s="332"/>
      <c r="EEK147" s="332"/>
      <c r="EEL147" s="332"/>
      <c r="EEM147" s="332"/>
      <c r="EEN147" s="332"/>
      <c r="EEO147" s="332"/>
      <c r="EEP147" s="332"/>
      <c r="EEQ147" s="332"/>
      <c r="EER147" s="332"/>
      <c r="EES147" s="332"/>
      <c r="EET147" s="332"/>
      <c r="EEU147" s="332"/>
      <c r="EEV147" s="332"/>
      <c r="EEW147" s="332"/>
      <c r="EEX147" s="332"/>
      <c r="EEY147" s="332"/>
      <c r="EEZ147" s="332"/>
      <c r="EFA147" s="332"/>
      <c r="EFB147" s="332"/>
      <c r="EFC147" s="332"/>
      <c r="EFD147" s="332"/>
      <c r="EFE147" s="332"/>
      <c r="EFF147" s="332"/>
      <c r="EFG147" s="332"/>
      <c r="EFH147" s="332"/>
      <c r="EFI147" s="332"/>
      <c r="EFJ147" s="332"/>
      <c r="EFK147" s="332"/>
      <c r="EFL147" s="332"/>
      <c r="EFM147" s="332"/>
      <c r="EFN147" s="332"/>
      <c r="EFO147" s="332"/>
      <c r="EFP147" s="332"/>
      <c r="EFQ147" s="332"/>
      <c r="EFR147" s="332"/>
      <c r="EFS147" s="332"/>
      <c r="EFT147" s="332"/>
      <c r="EFU147" s="332"/>
      <c r="EFV147" s="332"/>
      <c r="EFW147" s="332"/>
      <c r="EFX147" s="332"/>
      <c r="EFY147" s="332"/>
      <c r="EFZ147" s="332"/>
      <c r="EGA147" s="332"/>
      <c r="EGB147" s="332"/>
      <c r="EGC147" s="332"/>
      <c r="EGD147" s="332"/>
      <c r="EGE147" s="332"/>
      <c r="EGF147" s="332"/>
      <c r="EGG147" s="332"/>
      <c r="EGH147" s="332"/>
      <c r="EGI147" s="332"/>
      <c r="EGJ147" s="332"/>
      <c r="EGK147" s="332"/>
      <c r="EGL147" s="332"/>
      <c r="EGM147" s="332"/>
      <c r="EGN147" s="332"/>
      <c r="EGO147" s="332"/>
      <c r="EGP147" s="332"/>
      <c r="EGQ147" s="332"/>
      <c r="EGR147" s="332"/>
      <c r="EGS147" s="332"/>
      <c r="EGT147" s="332"/>
      <c r="EGU147" s="332"/>
      <c r="EGV147" s="332"/>
      <c r="EGW147" s="332"/>
      <c r="EGX147" s="332"/>
      <c r="EGY147" s="332"/>
      <c r="EGZ147" s="332"/>
      <c r="EHA147" s="332"/>
      <c r="EHB147" s="332"/>
      <c r="EHC147" s="332"/>
      <c r="EHD147" s="332"/>
      <c r="EHE147" s="332"/>
      <c r="EHF147" s="332"/>
      <c r="EHG147" s="332"/>
      <c r="EHH147" s="332"/>
      <c r="EHI147" s="332"/>
      <c r="EHJ147" s="332"/>
      <c r="EHK147" s="332"/>
      <c r="EHL147" s="332"/>
      <c r="EHM147" s="332"/>
      <c r="EHN147" s="332"/>
      <c r="EHO147" s="332"/>
      <c r="EHP147" s="332"/>
      <c r="EHQ147" s="332"/>
      <c r="EHR147" s="332"/>
      <c r="EHS147" s="332"/>
      <c r="EHT147" s="332"/>
      <c r="EHU147" s="332"/>
      <c r="EHV147" s="332"/>
      <c r="EHW147" s="332"/>
      <c r="EHX147" s="332"/>
      <c r="EHY147" s="332"/>
      <c r="EHZ147" s="332"/>
      <c r="EIA147" s="332"/>
      <c r="EIB147" s="332"/>
      <c r="EIC147" s="332"/>
      <c r="EID147" s="332"/>
      <c r="EIE147" s="332"/>
      <c r="EIF147" s="332"/>
      <c r="EIG147" s="332"/>
      <c r="EIH147" s="332"/>
      <c r="EII147" s="332"/>
      <c r="EIJ147" s="332"/>
      <c r="EIK147" s="332"/>
      <c r="EIL147" s="332"/>
      <c r="EIM147" s="332"/>
      <c r="EIN147" s="332"/>
      <c r="EIO147" s="332"/>
      <c r="EIP147" s="332"/>
      <c r="EIQ147" s="332"/>
      <c r="EIR147" s="332"/>
      <c r="EIS147" s="332"/>
      <c r="EIT147" s="332"/>
      <c r="EIU147" s="332"/>
      <c r="EIV147" s="332"/>
      <c r="EIW147" s="332"/>
      <c r="EIX147" s="332"/>
      <c r="EIY147" s="332"/>
      <c r="EIZ147" s="332"/>
      <c r="EJA147" s="332"/>
      <c r="EJB147" s="332"/>
      <c r="EJC147" s="332"/>
      <c r="EJD147" s="332"/>
      <c r="EJE147" s="332"/>
      <c r="EJF147" s="332"/>
      <c r="EJG147" s="332"/>
      <c r="EJH147" s="332"/>
      <c r="EJI147" s="332"/>
      <c r="EJJ147" s="332"/>
      <c r="EJK147" s="332"/>
      <c r="EJL147" s="332"/>
      <c r="EJM147" s="332"/>
      <c r="EJN147" s="332"/>
      <c r="EJO147" s="332"/>
      <c r="EJP147" s="332"/>
      <c r="EJQ147" s="332"/>
      <c r="EJR147" s="332"/>
      <c r="EJS147" s="332"/>
      <c r="EJT147" s="332"/>
      <c r="EJU147" s="332"/>
      <c r="EJV147" s="332"/>
      <c r="EJW147" s="332"/>
      <c r="EJX147" s="332"/>
      <c r="EJY147" s="332"/>
      <c r="EJZ147" s="332"/>
      <c r="EKA147" s="332"/>
      <c r="EKB147" s="332"/>
      <c r="EKC147" s="332"/>
      <c r="EKD147" s="332"/>
      <c r="EKE147" s="332"/>
      <c r="EKF147" s="332"/>
      <c r="EKG147" s="332"/>
      <c r="EKH147" s="332"/>
      <c r="EKI147" s="332"/>
      <c r="EKJ147" s="332"/>
      <c r="EKK147" s="332"/>
      <c r="EKL147" s="332"/>
      <c r="EKM147" s="332"/>
      <c r="EKN147" s="332"/>
      <c r="EKO147" s="332"/>
      <c r="EKP147" s="332"/>
      <c r="EKQ147" s="332"/>
      <c r="EKR147" s="332"/>
      <c r="EKS147" s="332"/>
      <c r="EKT147" s="332"/>
      <c r="EKU147" s="332"/>
      <c r="EKV147" s="332"/>
      <c r="EKW147" s="332"/>
      <c r="EKX147" s="332"/>
      <c r="EKY147" s="332"/>
      <c r="EKZ147" s="332"/>
      <c r="ELA147" s="332"/>
      <c r="ELB147" s="332"/>
      <c r="ELC147" s="332"/>
      <c r="ELD147" s="332"/>
      <c r="ELE147" s="332"/>
      <c r="ELF147" s="332"/>
      <c r="ELG147" s="332"/>
      <c r="ELH147" s="332"/>
      <c r="ELI147" s="332"/>
      <c r="ELJ147" s="332"/>
      <c r="ELK147" s="332"/>
      <c r="ELL147" s="332"/>
      <c r="ELM147" s="332"/>
      <c r="ELN147" s="332"/>
      <c r="ELO147" s="332"/>
      <c r="ELP147" s="332"/>
      <c r="ELQ147" s="332"/>
      <c r="ELR147" s="332"/>
      <c r="ELS147" s="332"/>
      <c r="ELT147" s="332"/>
      <c r="ELU147" s="332"/>
      <c r="ELV147" s="332"/>
      <c r="ELW147" s="332"/>
      <c r="ELX147" s="332"/>
      <c r="ELY147" s="332"/>
      <c r="ELZ147" s="332"/>
      <c r="EMA147" s="332"/>
      <c r="EMB147" s="332"/>
      <c r="EMC147" s="332"/>
      <c r="EMD147" s="332"/>
      <c r="EME147" s="332"/>
      <c r="EMF147" s="332"/>
      <c r="EMG147" s="332"/>
      <c r="EMH147" s="332"/>
      <c r="EMI147" s="332"/>
      <c r="EMJ147" s="332"/>
      <c r="EMK147" s="332"/>
      <c r="EML147" s="332"/>
      <c r="EMM147" s="332"/>
      <c r="EMN147" s="332"/>
      <c r="EMO147" s="332"/>
      <c r="EMP147" s="332"/>
      <c r="EMQ147" s="332"/>
      <c r="EMR147" s="332"/>
      <c r="EMS147" s="332"/>
      <c r="EMT147" s="332"/>
      <c r="EMU147" s="332"/>
      <c r="EMV147" s="332"/>
      <c r="EMW147" s="332"/>
      <c r="EMX147" s="332"/>
      <c r="EMY147" s="332"/>
      <c r="EMZ147" s="332"/>
      <c r="ENA147" s="332"/>
      <c r="ENB147" s="332"/>
      <c r="ENC147" s="332"/>
      <c r="END147" s="332"/>
      <c r="ENE147" s="332"/>
      <c r="ENF147" s="332"/>
      <c r="ENG147" s="332"/>
      <c r="ENH147" s="332"/>
      <c r="ENI147" s="332"/>
      <c r="ENJ147" s="332"/>
      <c r="ENK147" s="332"/>
      <c r="ENL147" s="332"/>
      <c r="ENM147" s="332"/>
      <c r="ENN147" s="332"/>
      <c r="ENO147" s="332"/>
      <c r="ENP147" s="332"/>
      <c r="ENQ147" s="332"/>
      <c r="ENR147" s="332"/>
      <c r="ENS147" s="332"/>
      <c r="ENT147" s="332"/>
      <c r="ENU147" s="332"/>
      <c r="ENV147" s="332"/>
      <c r="ENW147" s="332"/>
      <c r="ENX147" s="332"/>
      <c r="ENY147" s="332"/>
      <c r="ENZ147" s="332"/>
      <c r="EOA147" s="332"/>
      <c r="EOB147" s="332"/>
      <c r="EOC147" s="332"/>
      <c r="EOD147" s="332"/>
      <c r="EOE147" s="332"/>
      <c r="EOF147" s="332"/>
      <c r="EOG147" s="332"/>
      <c r="EOH147" s="332"/>
      <c r="EOI147" s="332"/>
      <c r="EOJ147" s="332"/>
      <c r="EOK147" s="332"/>
      <c r="EOL147" s="332"/>
      <c r="EOM147" s="332"/>
      <c r="EON147" s="332"/>
      <c r="EOO147" s="332"/>
      <c r="EOP147" s="332"/>
      <c r="EOQ147" s="332"/>
      <c r="EOR147" s="332"/>
      <c r="EOS147" s="332"/>
      <c r="EOT147" s="332"/>
      <c r="EOU147" s="332"/>
      <c r="EOV147" s="332"/>
      <c r="EOW147" s="332"/>
      <c r="EOX147" s="332"/>
      <c r="EOY147" s="332"/>
      <c r="EOZ147" s="332"/>
      <c r="EPA147" s="332"/>
      <c r="EPB147" s="332"/>
      <c r="EPC147" s="332"/>
      <c r="EPD147" s="332"/>
      <c r="EPE147" s="332"/>
      <c r="EPF147" s="332"/>
      <c r="EPG147" s="332"/>
      <c r="EPH147" s="332"/>
      <c r="EPI147" s="332"/>
      <c r="EPJ147" s="332"/>
      <c r="EPK147" s="332"/>
      <c r="EPL147" s="332"/>
      <c r="EPM147" s="332"/>
      <c r="EPN147" s="332"/>
      <c r="EPO147" s="332"/>
      <c r="EPP147" s="332"/>
      <c r="EPQ147" s="332"/>
      <c r="EPR147" s="332"/>
      <c r="EPS147" s="332"/>
      <c r="EPT147" s="332"/>
      <c r="EPU147" s="332"/>
      <c r="EPV147" s="332"/>
      <c r="EPW147" s="332"/>
      <c r="EPX147" s="332"/>
      <c r="EPY147" s="332"/>
      <c r="EPZ147" s="332"/>
      <c r="EQA147" s="332"/>
      <c r="EQB147" s="332"/>
      <c r="EQC147" s="332"/>
      <c r="EQD147" s="332"/>
      <c r="EQE147" s="332"/>
      <c r="EQF147" s="332"/>
      <c r="EQG147" s="332"/>
      <c r="EQH147" s="332"/>
      <c r="EQI147" s="332"/>
      <c r="EQJ147" s="332"/>
      <c r="EQK147" s="332"/>
      <c r="EQL147" s="332"/>
      <c r="EQM147" s="332"/>
      <c r="EQN147" s="332"/>
      <c r="EQO147" s="332"/>
      <c r="EQP147" s="332"/>
      <c r="EQQ147" s="332"/>
      <c r="EQR147" s="332"/>
      <c r="EQS147" s="332"/>
      <c r="EQT147" s="332"/>
      <c r="EQU147" s="332"/>
      <c r="EQV147" s="332"/>
      <c r="EQW147" s="332"/>
      <c r="EQX147" s="332"/>
      <c r="EQY147" s="332"/>
      <c r="EQZ147" s="332"/>
      <c r="ERA147" s="332"/>
      <c r="ERB147" s="332"/>
      <c r="ERC147" s="332"/>
      <c r="ERD147" s="332"/>
      <c r="ERE147" s="332"/>
      <c r="ERF147" s="332"/>
      <c r="ERG147" s="332"/>
      <c r="ERH147" s="332"/>
      <c r="ERI147" s="332"/>
      <c r="ERJ147" s="332"/>
      <c r="ERK147" s="332"/>
      <c r="ERL147" s="332"/>
      <c r="ERM147" s="332"/>
      <c r="ERN147" s="332"/>
      <c r="ERO147" s="332"/>
      <c r="ERP147" s="332"/>
      <c r="ERQ147" s="332"/>
      <c r="ERR147" s="332"/>
      <c r="ERS147" s="332"/>
      <c r="ERT147" s="332"/>
      <c r="ERU147" s="332"/>
      <c r="ERV147" s="332"/>
      <c r="ERW147" s="332"/>
      <c r="ERX147" s="332"/>
      <c r="ERY147" s="332"/>
      <c r="ERZ147" s="332"/>
      <c r="ESA147" s="332"/>
      <c r="ESB147" s="332"/>
      <c r="ESC147" s="332"/>
      <c r="ESD147" s="332"/>
      <c r="ESE147" s="332"/>
      <c r="ESF147" s="332"/>
      <c r="ESG147" s="332"/>
      <c r="ESH147" s="332"/>
      <c r="ESI147" s="332"/>
      <c r="ESJ147" s="332"/>
      <c r="ESK147" s="332"/>
      <c r="ESL147" s="332"/>
      <c r="ESM147" s="332"/>
      <c r="ESN147" s="332"/>
      <c r="ESO147" s="332"/>
      <c r="ESP147" s="332"/>
      <c r="ESQ147" s="332"/>
      <c r="ESR147" s="332"/>
      <c r="ESS147" s="332"/>
      <c r="EST147" s="332"/>
      <c r="ESU147" s="332"/>
      <c r="ESV147" s="332"/>
      <c r="ESW147" s="332"/>
      <c r="ESX147" s="332"/>
      <c r="ESY147" s="332"/>
      <c r="ESZ147" s="332"/>
      <c r="ETA147" s="332"/>
      <c r="ETB147" s="332"/>
      <c r="ETC147" s="332"/>
      <c r="ETD147" s="332"/>
      <c r="ETE147" s="332"/>
      <c r="ETF147" s="332"/>
      <c r="ETG147" s="332"/>
      <c r="ETH147" s="332"/>
      <c r="ETI147" s="332"/>
      <c r="ETJ147" s="332"/>
      <c r="ETK147" s="332"/>
      <c r="ETL147" s="332"/>
      <c r="ETM147" s="332"/>
      <c r="ETN147" s="332"/>
      <c r="ETO147" s="332"/>
      <c r="ETP147" s="332"/>
      <c r="ETQ147" s="332"/>
      <c r="ETR147" s="332"/>
      <c r="ETS147" s="332"/>
      <c r="ETT147" s="332"/>
      <c r="ETU147" s="332"/>
      <c r="ETV147" s="332"/>
      <c r="ETW147" s="332"/>
      <c r="ETX147" s="332"/>
      <c r="ETY147" s="332"/>
      <c r="ETZ147" s="332"/>
      <c r="EUA147" s="332"/>
      <c r="EUB147" s="332"/>
      <c r="EUC147" s="332"/>
      <c r="EUD147" s="332"/>
      <c r="EUE147" s="332"/>
      <c r="EUF147" s="332"/>
      <c r="EUG147" s="332"/>
      <c r="EUH147" s="332"/>
      <c r="EUI147" s="332"/>
      <c r="EUJ147" s="332"/>
      <c r="EUK147" s="332"/>
      <c r="EUL147" s="332"/>
      <c r="EUM147" s="332"/>
      <c r="EUN147" s="332"/>
      <c r="EUO147" s="332"/>
      <c r="EUP147" s="332"/>
      <c r="EUQ147" s="332"/>
      <c r="EUR147" s="332"/>
      <c r="EUS147" s="332"/>
      <c r="EUT147" s="332"/>
      <c r="EUU147" s="332"/>
      <c r="EUV147" s="332"/>
      <c r="EUW147" s="332"/>
      <c r="EUX147" s="332"/>
      <c r="EUY147" s="332"/>
      <c r="EUZ147" s="332"/>
      <c r="EVA147" s="332"/>
      <c r="EVB147" s="332"/>
      <c r="EVC147" s="332"/>
      <c r="EVD147" s="332"/>
      <c r="EVE147" s="332"/>
      <c r="EVF147" s="332"/>
      <c r="EVG147" s="332"/>
      <c r="EVH147" s="332"/>
      <c r="EVI147" s="332"/>
      <c r="EVJ147" s="332"/>
      <c r="EVK147" s="332"/>
      <c r="EVL147" s="332"/>
      <c r="EVM147" s="332"/>
      <c r="EVN147" s="332"/>
      <c r="EVO147" s="332"/>
      <c r="EVP147" s="332"/>
      <c r="EVQ147" s="332"/>
      <c r="EVR147" s="332"/>
      <c r="EVS147" s="332"/>
      <c r="EVT147" s="332"/>
      <c r="EVU147" s="332"/>
      <c r="EVV147" s="332"/>
      <c r="EVW147" s="332"/>
      <c r="EVX147" s="332"/>
      <c r="EVY147" s="332"/>
      <c r="EVZ147" s="332"/>
      <c r="EWA147" s="332"/>
      <c r="EWB147" s="332"/>
      <c r="EWC147" s="332"/>
      <c r="EWD147" s="332"/>
      <c r="EWE147" s="332"/>
      <c r="EWF147" s="332"/>
      <c r="EWG147" s="332"/>
      <c r="EWH147" s="332"/>
      <c r="EWI147" s="332"/>
      <c r="EWJ147" s="332"/>
      <c r="EWK147" s="332"/>
      <c r="EWL147" s="332"/>
      <c r="EWM147" s="332"/>
      <c r="EWN147" s="332"/>
      <c r="EWO147" s="332"/>
      <c r="EWP147" s="332"/>
      <c r="EWQ147" s="332"/>
      <c r="EWR147" s="332"/>
      <c r="EWS147" s="332"/>
      <c r="EWT147" s="332"/>
      <c r="EWU147" s="332"/>
      <c r="EWV147" s="332"/>
      <c r="EWW147" s="332"/>
      <c r="EWX147" s="332"/>
      <c r="EWY147" s="332"/>
      <c r="EWZ147" s="332"/>
      <c r="EXA147" s="332"/>
      <c r="EXB147" s="332"/>
      <c r="EXC147" s="332"/>
      <c r="EXD147" s="332"/>
      <c r="EXE147" s="332"/>
      <c r="EXF147" s="332"/>
      <c r="EXG147" s="332"/>
      <c r="EXH147" s="332"/>
      <c r="EXI147" s="332"/>
      <c r="EXJ147" s="332"/>
      <c r="EXK147" s="332"/>
      <c r="EXL147" s="332"/>
      <c r="EXM147" s="332"/>
      <c r="EXN147" s="332"/>
      <c r="EXO147" s="332"/>
      <c r="EXP147" s="332"/>
      <c r="EXQ147" s="332"/>
      <c r="EXR147" s="332"/>
      <c r="EXS147" s="332"/>
      <c r="EXT147" s="332"/>
      <c r="EXU147" s="332"/>
      <c r="EXV147" s="332"/>
      <c r="EXW147" s="332"/>
      <c r="EXX147" s="332"/>
      <c r="EXY147" s="332"/>
      <c r="EXZ147" s="332"/>
      <c r="EYA147" s="332"/>
      <c r="EYB147" s="332"/>
      <c r="EYC147" s="332"/>
      <c r="EYD147" s="332"/>
      <c r="EYE147" s="332"/>
      <c r="EYF147" s="332"/>
      <c r="EYG147" s="332"/>
      <c r="EYH147" s="332"/>
      <c r="EYI147" s="332"/>
      <c r="EYJ147" s="332"/>
      <c r="EYK147" s="332"/>
      <c r="EYL147" s="332"/>
      <c r="EYM147" s="332"/>
      <c r="EYN147" s="332"/>
      <c r="EYO147" s="332"/>
      <c r="EYP147" s="332"/>
      <c r="EYQ147" s="332"/>
      <c r="EYR147" s="332"/>
      <c r="EYS147" s="332"/>
      <c r="EYT147" s="332"/>
      <c r="EYU147" s="332"/>
      <c r="EYV147" s="332"/>
      <c r="EYW147" s="332"/>
      <c r="EYX147" s="332"/>
      <c r="EYY147" s="332"/>
      <c r="EYZ147" s="332"/>
      <c r="EZA147" s="332"/>
      <c r="EZB147" s="332"/>
      <c r="EZC147" s="332"/>
      <c r="EZD147" s="332"/>
      <c r="EZE147" s="332"/>
      <c r="EZF147" s="332"/>
      <c r="EZG147" s="332"/>
      <c r="EZH147" s="332"/>
      <c r="EZI147" s="332"/>
      <c r="EZJ147" s="332"/>
      <c r="EZK147" s="332"/>
      <c r="EZL147" s="332"/>
      <c r="EZM147" s="332"/>
      <c r="EZN147" s="332"/>
      <c r="EZO147" s="332"/>
      <c r="EZP147" s="332"/>
      <c r="EZQ147" s="332"/>
      <c r="EZR147" s="332"/>
      <c r="EZS147" s="332"/>
      <c r="EZT147" s="332"/>
      <c r="EZU147" s="332"/>
      <c r="EZV147" s="332"/>
      <c r="EZW147" s="332"/>
      <c r="EZX147" s="332"/>
      <c r="EZY147" s="332"/>
      <c r="EZZ147" s="332"/>
      <c r="FAA147" s="332"/>
      <c r="FAB147" s="332"/>
      <c r="FAC147" s="332"/>
      <c r="FAD147" s="332"/>
      <c r="FAE147" s="332"/>
      <c r="FAF147" s="332"/>
      <c r="FAG147" s="332"/>
      <c r="FAH147" s="332"/>
      <c r="FAI147" s="332"/>
      <c r="FAJ147" s="332"/>
      <c r="FAK147" s="332"/>
      <c r="FAL147" s="332"/>
      <c r="FAM147" s="332"/>
      <c r="FAN147" s="332"/>
      <c r="FAO147" s="332"/>
      <c r="FAP147" s="332"/>
      <c r="FAQ147" s="332"/>
      <c r="FAR147" s="332"/>
      <c r="FAS147" s="332"/>
      <c r="FAT147" s="332"/>
      <c r="FAU147" s="332"/>
      <c r="FAV147" s="332"/>
      <c r="FAW147" s="332"/>
      <c r="FAX147" s="332"/>
      <c r="FAY147" s="332"/>
      <c r="FAZ147" s="332"/>
      <c r="FBA147" s="332"/>
      <c r="FBB147" s="332"/>
      <c r="FBC147" s="332"/>
      <c r="FBD147" s="332"/>
      <c r="FBE147" s="332"/>
      <c r="FBF147" s="332"/>
      <c r="FBG147" s="332"/>
      <c r="FBH147" s="332"/>
      <c r="FBI147" s="332"/>
      <c r="FBJ147" s="332"/>
      <c r="FBK147" s="332"/>
      <c r="FBL147" s="332"/>
      <c r="FBM147" s="332"/>
      <c r="FBN147" s="332"/>
      <c r="FBO147" s="332"/>
      <c r="FBP147" s="332"/>
      <c r="FBQ147" s="332"/>
      <c r="FBR147" s="332"/>
      <c r="FBS147" s="332"/>
      <c r="FBT147" s="332"/>
      <c r="FBU147" s="332"/>
      <c r="FBV147" s="332"/>
      <c r="FBW147" s="332"/>
      <c r="FBX147" s="332"/>
      <c r="FBY147" s="332"/>
      <c r="FBZ147" s="332"/>
      <c r="FCA147" s="332"/>
      <c r="FCB147" s="332"/>
      <c r="FCC147" s="332"/>
      <c r="FCD147" s="332"/>
      <c r="FCE147" s="332"/>
      <c r="FCF147" s="332"/>
      <c r="FCG147" s="332"/>
      <c r="FCH147" s="332"/>
      <c r="FCI147" s="332"/>
      <c r="FCJ147" s="332"/>
      <c r="FCK147" s="332"/>
      <c r="FCL147" s="332"/>
      <c r="FCM147" s="332"/>
      <c r="FCN147" s="332"/>
      <c r="FCO147" s="332"/>
      <c r="FCP147" s="332"/>
      <c r="FCQ147" s="332"/>
      <c r="FCR147" s="332"/>
      <c r="FCS147" s="332"/>
      <c r="FCT147" s="332"/>
      <c r="FCU147" s="332"/>
      <c r="FCV147" s="332"/>
      <c r="FCW147" s="332"/>
      <c r="FCX147" s="332"/>
      <c r="FCY147" s="332"/>
      <c r="FCZ147" s="332"/>
      <c r="FDA147" s="332"/>
      <c r="FDB147" s="332"/>
      <c r="FDC147" s="332"/>
      <c r="FDD147" s="332"/>
      <c r="FDE147" s="332"/>
      <c r="FDF147" s="332"/>
      <c r="FDG147" s="332"/>
      <c r="FDH147" s="332"/>
      <c r="FDI147" s="332"/>
      <c r="FDJ147" s="332"/>
      <c r="FDK147" s="332"/>
      <c r="FDL147" s="332"/>
      <c r="FDM147" s="332"/>
      <c r="FDN147" s="332"/>
      <c r="FDO147" s="332"/>
      <c r="FDP147" s="332"/>
      <c r="FDQ147" s="332"/>
      <c r="FDR147" s="332"/>
      <c r="FDS147" s="332"/>
      <c r="FDT147" s="332"/>
      <c r="FDU147" s="332"/>
      <c r="FDV147" s="332"/>
      <c r="FDW147" s="332"/>
      <c r="FDX147" s="332"/>
      <c r="FDY147" s="332"/>
      <c r="FDZ147" s="332"/>
      <c r="FEA147" s="332"/>
      <c r="FEB147" s="332"/>
      <c r="FEC147" s="332"/>
      <c r="FED147" s="332"/>
      <c r="FEE147" s="332"/>
      <c r="FEF147" s="332"/>
      <c r="FEG147" s="332"/>
      <c r="FEH147" s="332"/>
      <c r="FEI147" s="332"/>
      <c r="FEJ147" s="332"/>
      <c r="FEK147" s="332"/>
      <c r="FEL147" s="332"/>
      <c r="FEM147" s="332"/>
      <c r="FEN147" s="332"/>
      <c r="FEO147" s="332"/>
      <c r="FEP147" s="332"/>
      <c r="FEQ147" s="332"/>
      <c r="FER147" s="332"/>
      <c r="FES147" s="332"/>
      <c r="FET147" s="332"/>
      <c r="FEU147" s="332"/>
      <c r="FEV147" s="332"/>
      <c r="FEW147" s="332"/>
      <c r="FEX147" s="332"/>
      <c r="FEY147" s="332"/>
      <c r="FEZ147" s="332"/>
      <c r="FFA147" s="332"/>
      <c r="FFB147" s="332"/>
      <c r="FFC147" s="332"/>
      <c r="FFD147" s="332"/>
      <c r="FFE147" s="332"/>
      <c r="FFF147" s="332"/>
      <c r="FFG147" s="332"/>
      <c r="FFH147" s="332"/>
      <c r="FFI147" s="332"/>
      <c r="FFJ147" s="332"/>
      <c r="FFK147" s="332"/>
      <c r="FFL147" s="332"/>
      <c r="FFM147" s="332"/>
      <c r="FFN147" s="332"/>
      <c r="FFO147" s="332"/>
      <c r="FFP147" s="332"/>
      <c r="FFQ147" s="332"/>
      <c r="FFR147" s="332"/>
      <c r="FFS147" s="332"/>
      <c r="FFT147" s="332"/>
      <c r="FFU147" s="332"/>
      <c r="FFV147" s="332"/>
      <c r="FFW147" s="332"/>
      <c r="FFX147" s="332"/>
      <c r="FFY147" s="332"/>
      <c r="FFZ147" s="332"/>
      <c r="FGA147" s="332"/>
      <c r="FGB147" s="332"/>
      <c r="FGC147" s="332"/>
      <c r="FGD147" s="332"/>
      <c r="FGE147" s="332"/>
      <c r="FGF147" s="332"/>
      <c r="FGG147" s="332"/>
      <c r="FGH147" s="332"/>
      <c r="FGI147" s="332"/>
      <c r="FGJ147" s="332"/>
      <c r="FGK147" s="332"/>
      <c r="FGL147" s="332"/>
      <c r="FGM147" s="332"/>
      <c r="FGN147" s="332"/>
      <c r="FGO147" s="332"/>
      <c r="FGP147" s="332"/>
      <c r="FGQ147" s="332"/>
      <c r="FGR147" s="332"/>
      <c r="FGS147" s="332"/>
      <c r="FGT147" s="332"/>
      <c r="FGU147" s="332"/>
      <c r="FGV147" s="332"/>
      <c r="FGW147" s="332"/>
      <c r="FGX147" s="332"/>
      <c r="FGY147" s="332"/>
      <c r="FGZ147" s="332"/>
      <c r="FHA147" s="332"/>
      <c r="FHB147" s="332"/>
      <c r="FHC147" s="332"/>
      <c r="FHD147" s="332"/>
      <c r="FHE147" s="332"/>
      <c r="FHF147" s="332"/>
      <c r="FHG147" s="332"/>
      <c r="FHH147" s="332"/>
      <c r="FHI147" s="332"/>
      <c r="FHJ147" s="332"/>
      <c r="FHK147" s="332"/>
      <c r="FHL147" s="332"/>
      <c r="FHM147" s="332"/>
      <c r="FHN147" s="332"/>
      <c r="FHO147" s="332"/>
      <c r="FHP147" s="332"/>
      <c r="FHQ147" s="332"/>
      <c r="FHR147" s="332"/>
      <c r="FHS147" s="332"/>
      <c r="FHT147" s="332"/>
      <c r="FHU147" s="332"/>
      <c r="FHV147" s="332"/>
      <c r="FHW147" s="332"/>
      <c r="FHX147" s="332"/>
      <c r="FHY147" s="332"/>
      <c r="FHZ147" s="332"/>
      <c r="FIA147" s="332"/>
      <c r="FIB147" s="332"/>
      <c r="FIC147" s="332"/>
      <c r="FID147" s="332"/>
      <c r="FIE147" s="332"/>
      <c r="FIF147" s="332"/>
      <c r="FIG147" s="332"/>
      <c r="FIH147" s="332"/>
      <c r="FII147" s="332"/>
      <c r="FIJ147" s="332"/>
      <c r="FIK147" s="332"/>
      <c r="FIL147" s="332"/>
      <c r="FIM147" s="332"/>
      <c r="FIN147" s="332"/>
      <c r="FIO147" s="332"/>
      <c r="FIP147" s="332"/>
      <c r="FIQ147" s="332"/>
      <c r="FIR147" s="332"/>
      <c r="FIS147" s="332"/>
      <c r="FIT147" s="332"/>
      <c r="FIU147" s="332"/>
      <c r="FIV147" s="332"/>
      <c r="FIW147" s="332"/>
      <c r="FIX147" s="332"/>
      <c r="FIY147" s="332"/>
      <c r="FIZ147" s="332"/>
      <c r="FJA147" s="332"/>
      <c r="FJB147" s="332"/>
      <c r="FJC147" s="332"/>
      <c r="FJD147" s="332"/>
      <c r="FJE147" s="332"/>
      <c r="FJF147" s="332"/>
      <c r="FJG147" s="332"/>
      <c r="FJH147" s="332"/>
      <c r="FJI147" s="332"/>
      <c r="FJJ147" s="332"/>
      <c r="FJK147" s="332"/>
      <c r="FJL147" s="332"/>
      <c r="FJM147" s="332"/>
      <c r="FJN147" s="332"/>
      <c r="FJO147" s="332"/>
      <c r="FJP147" s="332"/>
      <c r="FJQ147" s="332"/>
      <c r="FJR147" s="332"/>
      <c r="FJS147" s="332"/>
      <c r="FJT147" s="332"/>
      <c r="FJU147" s="332"/>
      <c r="FJV147" s="332"/>
      <c r="FJW147" s="332"/>
      <c r="FJX147" s="332"/>
      <c r="FJY147" s="332"/>
      <c r="FJZ147" s="332"/>
      <c r="FKA147" s="332"/>
      <c r="FKB147" s="332"/>
      <c r="FKC147" s="332"/>
      <c r="FKD147" s="332"/>
      <c r="FKE147" s="332"/>
      <c r="FKF147" s="332"/>
      <c r="FKG147" s="332"/>
      <c r="FKH147" s="332"/>
      <c r="FKI147" s="332"/>
      <c r="FKJ147" s="332"/>
      <c r="FKK147" s="332"/>
      <c r="FKL147" s="332"/>
      <c r="FKM147" s="332"/>
      <c r="FKN147" s="332"/>
      <c r="FKO147" s="332"/>
      <c r="FKP147" s="332"/>
      <c r="FKQ147" s="332"/>
      <c r="FKR147" s="332"/>
      <c r="FKS147" s="332"/>
      <c r="FKT147" s="332"/>
      <c r="FKU147" s="332"/>
      <c r="FKV147" s="332"/>
      <c r="FKW147" s="332"/>
      <c r="FKX147" s="332"/>
      <c r="FKY147" s="332"/>
      <c r="FKZ147" s="332"/>
      <c r="FLA147" s="332"/>
      <c r="FLB147" s="332"/>
      <c r="FLC147" s="332"/>
      <c r="FLD147" s="332"/>
      <c r="FLE147" s="332"/>
      <c r="FLF147" s="332"/>
      <c r="FLG147" s="332"/>
      <c r="FLH147" s="332"/>
      <c r="FLI147" s="332"/>
      <c r="FLJ147" s="332"/>
      <c r="FLK147" s="332"/>
      <c r="FLL147" s="332"/>
      <c r="FLM147" s="332"/>
      <c r="FLN147" s="332"/>
      <c r="FLO147" s="332"/>
      <c r="FLP147" s="332"/>
      <c r="FLQ147" s="332"/>
      <c r="FLR147" s="332"/>
      <c r="FLS147" s="332"/>
      <c r="FLT147" s="332"/>
      <c r="FLU147" s="332"/>
      <c r="FLV147" s="332"/>
      <c r="FLW147" s="332"/>
      <c r="FLX147" s="332"/>
      <c r="FLY147" s="332"/>
      <c r="FLZ147" s="332"/>
      <c r="FMA147" s="332"/>
      <c r="FMB147" s="332"/>
      <c r="FMC147" s="332"/>
      <c r="FMD147" s="332"/>
      <c r="FME147" s="332"/>
      <c r="FMF147" s="332"/>
      <c r="FMG147" s="332"/>
      <c r="FMH147" s="332"/>
      <c r="FMI147" s="332"/>
      <c r="FMJ147" s="332"/>
      <c r="FMK147" s="332"/>
      <c r="FML147" s="332"/>
      <c r="FMM147" s="332"/>
      <c r="FMN147" s="332"/>
      <c r="FMO147" s="332"/>
      <c r="FMP147" s="332"/>
      <c r="FMQ147" s="332"/>
      <c r="FMR147" s="332"/>
      <c r="FMS147" s="332"/>
      <c r="FMT147" s="332"/>
      <c r="FMU147" s="332"/>
      <c r="FMV147" s="332"/>
      <c r="FMW147" s="332"/>
      <c r="FMX147" s="332"/>
      <c r="FMY147" s="332"/>
      <c r="FMZ147" s="332"/>
      <c r="FNA147" s="332"/>
      <c r="FNB147" s="332"/>
      <c r="FNC147" s="332"/>
      <c r="FND147" s="332"/>
      <c r="FNE147" s="332"/>
      <c r="FNF147" s="332"/>
      <c r="FNG147" s="332"/>
      <c r="FNH147" s="332"/>
      <c r="FNI147" s="332"/>
      <c r="FNJ147" s="332"/>
      <c r="FNK147" s="332"/>
      <c r="FNL147" s="332"/>
      <c r="FNM147" s="332"/>
      <c r="FNN147" s="332"/>
      <c r="FNO147" s="332"/>
      <c r="FNP147" s="332"/>
      <c r="FNQ147" s="332"/>
      <c r="FNR147" s="332"/>
      <c r="FNS147" s="332"/>
      <c r="FNT147" s="332"/>
      <c r="FNU147" s="332"/>
      <c r="FNV147" s="332"/>
      <c r="FNW147" s="332"/>
      <c r="FNX147" s="332"/>
      <c r="FNY147" s="332"/>
      <c r="FNZ147" s="332"/>
      <c r="FOA147" s="332"/>
      <c r="FOB147" s="332"/>
      <c r="FOC147" s="332"/>
      <c r="FOD147" s="332"/>
      <c r="FOE147" s="332"/>
      <c r="FOF147" s="332"/>
      <c r="FOG147" s="332"/>
      <c r="FOH147" s="332"/>
      <c r="FOI147" s="332"/>
      <c r="FOJ147" s="332"/>
      <c r="FOK147" s="332"/>
      <c r="FOL147" s="332"/>
      <c r="FOM147" s="332"/>
      <c r="FON147" s="332"/>
      <c r="FOO147" s="332"/>
      <c r="FOP147" s="332"/>
      <c r="FOQ147" s="332"/>
      <c r="FOR147" s="332"/>
      <c r="FOS147" s="332"/>
      <c r="FOT147" s="332"/>
      <c r="FOU147" s="332"/>
      <c r="FOV147" s="332"/>
      <c r="FOW147" s="332"/>
      <c r="FOX147" s="332"/>
      <c r="FOY147" s="332"/>
      <c r="FOZ147" s="332"/>
      <c r="FPA147" s="332"/>
      <c r="FPB147" s="332"/>
      <c r="FPC147" s="332"/>
      <c r="FPD147" s="332"/>
      <c r="FPE147" s="332"/>
      <c r="FPF147" s="332"/>
      <c r="FPG147" s="332"/>
      <c r="FPH147" s="332"/>
      <c r="FPI147" s="332"/>
      <c r="FPJ147" s="332"/>
      <c r="FPK147" s="332"/>
      <c r="FPL147" s="332"/>
      <c r="FPM147" s="332"/>
      <c r="FPN147" s="332"/>
      <c r="FPO147" s="332"/>
      <c r="FPP147" s="332"/>
      <c r="FPQ147" s="332"/>
      <c r="FPR147" s="332"/>
      <c r="FPS147" s="332"/>
      <c r="FPT147" s="332"/>
      <c r="FPU147" s="332"/>
      <c r="FPV147" s="332"/>
      <c r="FPW147" s="332"/>
      <c r="FPX147" s="332"/>
      <c r="FPY147" s="332"/>
      <c r="FPZ147" s="332"/>
      <c r="FQA147" s="332"/>
      <c r="FQB147" s="332"/>
      <c r="FQC147" s="332"/>
      <c r="FQD147" s="332"/>
      <c r="FQE147" s="332"/>
      <c r="FQF147" s="332"/>
      <c r="FQG147" s="332"/>
      <c r="FQH147" s="332"/>
      <c r="FQI147" s="332"/>
      <c r="FQJ147" s="332"/>
      <c r="FQK147" s="332"/>
      <c r="FQL147" s="332"/>
      <c r="FQM147" s="332"/>
      <c r="FQN147" s="332"/>
      <c r="FQO147" s="332"/>
      <c r="FQP147" s="332"/>
      <c r="FQQ147" s="332"/>
      <c r="FQR147" s="332"/>
      <c r="FQS147" s="332"/>
      <c r="FQT147" s="332"/>
      <c r="FQU147" s="332"/>
      <c r="FQV147" s="332"/>
      <c r="FQW147" s="332"/>
      <c r="FQX147" s="332"/>
      <c r="FQY147" s="332"/>
      <c r="FQZ147" s="332"/>
      <c r="FRA147" s="332"/>
      <c r="FRB147" s="332"/>
      <c r="FRC147" s="332"/>
      <c r="FRD147" s="332"/>
      <c r="FRE147" s="332"/>
      <c r="FRF147" s="332"/>
      <c r="FRG147" s="332"/>
      <c r="FRH147" s="332"/>
      <c r="FRI147" s="332"/>
      <c r="FRJ147" s="332"/>
      <c r="FRK147" s="332"/>
      <c r="FRL147" s="332"/>
      <c r="FRM147" s="332"/>
      <c r="FRN147" s="332"/>
      <c r="FRO147" s="332"/>
      <c r="FRP147" s="332"/>
      <c r="FRQ147" s="332"/>
      <c r="FRR147" s="332"/>
      <c r="FRS147" s="332"/>
      <c r="FRT147" s="332"/>
      <c r="FRU147" s="332"/>
      <c r="FRV147" s="332"/>
      <c r="FRW147" s="332"/>
      <c r="FRX147" s="332"/>
      <c r="FRY147" s="332"/>
      <c r="FRZ147" s="332"/>
      <c r="FSA147" s="332"/>
      <c r="FSB147" s="332"/>
      <c r="FSC147" s="332"/>
      <c r="FSD147" s="332"/>
      <c r="FSE147" s="332"/>
      <c r="FSF147" s="332"/>
      <c r="FSG147" s="332"/>
      <c r="FSH147" s="332"/>
      <c r="FSI147" s="332"/>
      <c r="FSJ147" s="332"/>
      <c r="FSK147" s="332"/>
      <c r="FSL147" s="332"/>
      <c r="FSM147" s="332"/>
      <c r="FSN147" s="332"/>
      <c r="FSO147" s="332"/>
      <c r="FSP147" s="332"/>
      <c r="FSQ147" s="332"/>
      <c r="FSR147" s="332"/>
      <c r="FSS147" s="332"/>
      <c r="FST147" s="332"/>
      <c r="FSU147" s="332"/>
      <c r="FSV147" s="332"/>
      <c r="FSW147" s="332"/>
      <c r="FSX147" s="332"/>
      <c r="FSY147" s="332"/>
      <c r="FSZ147" s="332"/>
      <c r="FTA147" s="332"/>
      <c r="FTB147" s="332"/>
      <c r="FTC147" s="332"/>
      <c r="FTD147" s="332"/>
      <c r="FTE147" s="332"/>
      <c r="FTF147" s="332"/>
      <c r="FTG147" s="332"/>
      <c r="FTH147" s="332"/>
      <c r="FTI147" s="332"/>
      <c r="FTJ147" s="332"/>
      <c r="FTK147" s="332"/>
      <c r="FTL147" s="332"/>
      <c r="FTM147" s="332"/>
      <c r="FTN147" s="332"/>
      <c r="FTO147" s="332"/>
      <c r="FTP147" s="332"/>
      <c r="FTQ147" s="332"/>
      <c r="FTR147" s="332"/>
      <c r="FTS147" s="332"/>
      <c r="FTT147" s="332"/>
      <c r="FTU147" s="332"/>
      <c r="FTV147" s="332"/>
      <c r="FTW147" s="332"/>
      <c r="FTX147" s="332"/>
      <c r="FTY147" s="332"/>
      <c r="FTZ147" s="332"/>
      <c r="FUA147" s="332"/>
      <c r="FUB147" s="332"/>
      <c r="FUC147" s="332"/>
      <c r="FUD147" s="332"/>
      <c r="FUE147" s="332"/>
      <c r="FUF147" s="332"/>
      <c r="FUG147" s="332"/>
      <c r="FUH147" s="332"/>
      <c r="FUI147" s="332"/>
      <c r="FUJ147" s="332"/>
      <c r="FUK147" s="332"/>
      <c r="FUL147" s="332"/>
      <c r="FUM147" s="332"/>
      <c r="FUN147" s="332"/>
      <c r="FUO147" s="332"/>
      <c r="FUP147" s="332"/>
      <c r="FUQ147" s="332"/>
      <c r="FUR147" s="332"/>
      <c r="FUS147" s="332"/>
      <c r="FUT147" s="332"/>
      <c r="FUU147" s="332"/>
      <c r="FUV147" s="332"/>
      <c r="FUW147" s="332"/>
      <c r="FUX147" s="332"/>
      <c r="FUY147" s="332"/>
      <c r="FUZ147" s="332"/>
      <c r="FVA147" s="332"/>
      <c r="FVB147" s="332"/>
      <c r="FVC147" s="332"/>
      <c r="FVD147" s="332"/>
      <c r="FVE147" s="332"/>
      <c r="FVF147" s="332"/>
      <c r="FVG147" s="332"/>
      <c r="FVH147" s="332"/>
      <c r="FVI147" s="332"/>
      <c r="FVJ147" s="332"/>
      <c r="FVK147" s="332"/>
      <c r="FVL147" s="332"/>
      <c r="FVM147" s="332"/>
      <c r="FVN147" s="332"/>
      <c r="FVO147" s="332"/>
      <c r="FVP147" s="332"/>
      <c r="FVQ147" s="332"/>
      <c r="FVR147" s="332"/>
      <c r="FVS147" s="332"/>
      <c r="FVT147" s="332"/>
      <c r="FVU147" s="332"/>
      <c r="FVV147" s="332"/>
      <c r="FVW147" s="332"/>
      <c r="FVX147" s="332"/>
      <c r="FVY147" s="332"/>
      <c r="FVZ147" s="332"/>
      <c r="FWA147" s="332"/>
      <c r="FWB147" s="332"/>
      <c r="FWC147" s="332"/>
      <c r="FWD147" s="332"/>
      <c r="FWE147" s="332"/>
      <c r="FWF147" s="332"/>
      <c r="FWG147" s="332"/>
      <c r="FWH147" s="332"/>
      <c r="FWI147" s="332"/>
      <c r="FWJ147" s="332"/>
      <c r="FWK147" s="332"/>
      <c r="FWL147" s="332"/>
      <c r="FWM147" s="332"/>
      <c r="FWN147" s="332"/>
      <c r="FWO147" s="332"/>
      <c r="FWP147" s="332"/>
      <c r="FWQ147" s="332"/>
      <c r="FWR147" s="332"/>
      <c r="FWS147" s="332"/>
      <c r="FWT147" s="332"/>
      <c r="FWU147" s="332"/>
      <c r="FWV147" s="332"/>
      <c r="FWW147" s="332"/>
      <c r="FWX147" s="332"/>
      <c r="FWY147" s="332"/>
      <c r="FWZ147" s="332"/>
      <c r="FXA147" s="332"/>
      <c r="FXB147" s="332"/>
      <c r="FXC147" s="332"/>
      <c r="FXD147" s="332"/>
      <c r="FXE147" s="332"/>
      <c r="FXF147" s="332"/>
      <c r="FXG147" s="332"/>
      <c r="FXH147" s="332"/>
      <c r="FXI147" s="332"/>
      <c r="FXJ147" s="332"/>
      <c r="FXK147" s="332"/>
      <c r="FXL147" s="332"/>
      <c r="FXM147" s="332"/>
      <c r="FXN147" s="332"/>
      <c r="FXO147" s="332"/>
      <c r="FXP147" s="332"/>
      <c r="FXQ147" s="332"/>
      <c r="FXR147" s="332"/>
      <c r="FXS147" s="332"/>
      <c r="FXT147" s="332"/>
      <c r="FXU147" s="332"/>
      <c r="FXV147" s="332"/>
      <c r="FXW147" s="332"/>
      <c r="FXX147" s="332"/>
      <c r="FXY147" s="332"/>
      <c r="FXZ147" s="332"/>
      <c r="FYA147" s="332"/>
      <c r="FYB147" s="332"/>
      <c r="FYC147" s="332"/>
      <c r="FYD147" s="332"/>
      <c r="FYE147" s="332"/>
      <c r="FYF147" s="332"/>
      <c r="FYG147" s="332"/>
      <c r="FYH147" s="332"/>
      <c r="FYI147" s="332"/>
      <c r="FYJ147" s="332"/>
      <c r="FYK147" s="332"/>
      <c r="FYL147" s="332"/>
      <c r="FYM147" s="332"/>
      <c r="FYN147" s="332"/>
      <c r="FYO147" s="332"/>
      <c r="FYP147" s="332"/>
      <c r="FYQ147" s="332"/>
      <c r="FYR147" s="332"/>
      <c r="FYS147" s="332"/>
      <c r="FYT147" s="332"/>
      <c r="FYU147" s="332"/>
      <c r="FYV147" s="332"/>
      <c r="FYW147" s="332"/>
      <c r="FYX147" s="332"/>
      <c r="FYY147" s="332"/>
      <c r="FYZ147" s="332"/>
      <c r="FZA147" s="332"/>
      <c r="FZB147" s="332"/>
      <c r="FZC147" s="332"/>
      <c r="FZD147" s="332"/>
      <c r="FZE147" s="332"/>
      <c r="FZF147" s="332"/>
      <c r="FZG147" s="332"/>
      <c r="FZH147" s="332"/>
      <c r="FZI147" s="332"/>
      <c r="FZJ147" s="332"/>
      <c r="FZK147" s="332"/>
      <c r="FZL147" s="332"/>
      <c r="FZM147" s="332"/>
      <c r="FZN147" s="332"/>
      <c r="FZO147" s="332"/>
      <c r="FZP147" s="332"/>
      <c r="FZQ147" s="332"/>
      <c r="FZR147" s="332"/>
      <c r="FZS147" s="332"/>
      <c r="FZT147" s="332"/>
      <c r="FZU147" s="332"/>
      <c r="FZV147" s="332"/>
      <c r="FZW147" s="332"/>
      <c r="FZX147" s="332"/>
      <c r="FZY147" s="332"/>
      <c r="FZZ147" s="332"/>
      <c r="GAA147" s="332"/>
      <c r="GAB147" s="332"/>
      <c r="GAC147" s="332"/>
      <c r="GAD147" s="332"/>
      <c r="GAE147" s="332"/>
      <c r="GAF147" s="332"/>
      <c r="GAG147" s="332"/>
      <c r="GAH147" s="332"/>
      <c r="GAI147" s="332"/>
      <c r="GAJ147" s="332"/>
      <c r="GAK147" s="332"/>
      <c r="GAL147" s="332"/>
      <c r="GAM147" s="332"/>
      <c r="GAN147" s="332"/>
      <c r="GAO147" s="332"/>
      <c r="GAP147" s="332"/>
      <c r="GAQ147" s="332"/>
      <c r="GAR147" s="332"/>
      <c r="GAS147" s="332"/>
      <c r="GAT147" s="332"/>
      <c r="GAU147" s="332"/>
      <c r="GAV147" s="332"/>
      <c r="GAW147" s="332"/>
      <c r="GAX147" s="332"/>
      <c r="GAY147" s="332"/>
      <c r="GAZ147" s="332"/>
      <c r="GBA147" s="332"/>
      <c r="GBB147" s="332"/>
      <c r="GBC147" s="332"/>
      <c r="GBD147" s="332"/>
      <c r="GBE147" s="332"/>
      <c r="GBF147" s="332"/>
      <c r="GBG147" s="332"/>
      <c r="GBH147" s="332"/>
      <c r="GBI147" s="332"/>
      <c r="GBJ147" s="332"/>
      <c r="GBK147" s="332"/>
      <c r="GBL147" s="332"/>
      <c r="GBM147" s="332"/>
      <c r="GBN147" s="332"/>
      <c r="GBO147" s="332"/>
      <c r="GBP147" s="332"/>
      <c r="GBQ147" s="332"/>
      <c r="GBR147" s="332"/>
      <c r="GBS147" s="332"/>
      <c r="GBT147" s="332"/>
      <c r="GBU147" s="332"/>
      <c r="GBV147" s="332"/>
      <c r="GBW147" s="332"/>
      <c r="GBX147" s="332"/>
      <c r="GBY147" s="332"/>
      <c r="GBZ147" s="332"/>
      <c r="GCA147" s="332"/>
      <c r="GCB147" s="332"/>
      <c r="GCC147" s="332"/>
      <c r="GCD147" s="332"/>
      <c r="GCE147" s="332"/>
      <c r="GCF147" s="332"/>
      <c r="GCG147" s="332"/>
      <c r="GCH147" s="332"/>
      <c r="GCI147" s="332"/>
      <c r="GCJ147" s="332"/>
      <c r="GCK147" s="332"/>
      <c r="GCL147" s="332"/>
      <c r="GCM147" s="332"/>
      <c r="GCN147" s="332"/>
      <c r="GCO147" s="332"/>
      <c r="GCP147" s="332"/>
      <c r="GCQ147" s="332"/>
      <c r="GCR147" s="332"/>
      <c r="GCS147" s="332"/>
      <c r="GCT147" s="332"/>
      <c r="GCU147" s="332"/>
      <c r="GCV147" s="332"/>
      <c r="GCW147" s="332"/>
      <c r="GCX147" s="332"/>
      <c r="GCY147" s="332"/>
      <c r="GCZ147" s="332"/>
      <c r="GDA147" s="332"/>
      <c r="GDB147" s="332"/>
      <c r="GDC147" s="332"/>
      <c r="GDD147" s="332"/>
      <c r="GDE147" s="332"/>
      <c r="GDF147" s="332"/>
      <c r="GDG147" s="332"/>
      <c r="GDH147" s="332"/>
      <c r="GDI147" s="332"/>
      <c r="GDJ147" s="332"/>
      <c r="GDK147" s="332"/>
      <c r="GDL147" s="332"/>
      <c r="GDM147" s="332"/>
      <c r="GDN147" s="332"/>
      <c r="GDO147" s="332"/>
      <c r="GDP147" s="332"/>
      <c r="GDQ147" s="332"/>
      <c r="GDR147" s="332"/>
      <c r="GDS147" s="332"/>
      <c r="GDT147" s="332"/>
      <c r="GDU147" s="332"/>
      <c r="GDV147" s="332"/>
      <c r="GDW147" s="332"/>
      <c r="GDX147" s="332"/>
      <c r="GDY147" s="332"/>
      <c r="GDZ147" s="332"/>
      <c r="GEA147" s="332"/>
      <c r="GEB147" s="332"/>
      <c r="GEC147" s="332"/>
      <c r="GED147" s="332"/>
      <c r="GEE147" s="332"/>
      <c r="GEF147" s="332"/>
      <c r="GEG147" s="332"/>
      <c r="GEH147" s="332"/>
      <c r="GEI147" s="332"/>
      <c r="GEJ147" s="332"/>
      <c r="GEK147" s="332"/>
      <c r="GEL147" s="332"/>
      <c r="GEM147" s="332"/>
      <c r="GEN147" s="332"/>
      <c r="GEO147" s="332"/>
      <c r="GEP147" s="332"/>
      <c r="GEQ147" s="332"/>
      <c r="GER147" s="332"/>
      <c r="GES147" s="332"/>
      <c r="GET147" s="332"/>
      <c r="GEU147" s="332"/>
      <c r="GEV147" s="332"/>
      <c r="GEW147" s="332"/>
      <c r="GEX147" s="332"/>
      <c r="GEY147" s="332"/>
      <c r="GEZ147" s="332"/>
      <c r="GFA147" s="332"/>
      <c r="GFB147" s="332"/>
      <c r="GFC147" s="332"/>
      <c r="GFD147" s="332"/>
      <c r="GFE147" s="332"/>
      <c r="GFF147" s="332"/>
      <c r="GFG147" s="332"/>
      <c r="GFH147" s="332"/>
      <c r="GFI147" s="332"/>
      <c r="GFJ147" s="332"/>
      <c r="GFK147" s="332"/>
      <c r="GFL147" s="332"/>
      <c r="GFM147" s="332"/>
      <c r="GFN147" s="332"/>
      <c r="GFO147" s="332"/>
      <c r="GFP147" s="332"/>
      <c r="GFQ147" s="332"/>
      <c r="GFR147" s="332"/>
      <c r="GFS147" s="332"/>
      <c r="GFT147" s="332"/>
      <c r="GFU147" s="332"/>
      <c r="GFV147" s="332"/>
      <c r="GFW147" s="332"/>
      <c r="GFX147" s="332"/>
      <c r="GFY147" s="332"/>
      <c r="GFZ147" s="332"/>
      <c r="GGA147" s="332"/>
      <c r="GGB147" s="332"/>
      <c r="GGC147" s="332"/>
      <c r="GGD147" s="332"/>
      <c r="GGE147" s="332"/>
      <c r="GGF147" s="332"/>
      <c r="GGG147" s="332"/>
      <c r="GGH147" s="332"/>
      <c r="GGI147" s="332"/>
      <c r="GGJ147" s="332"/>
      <c r="GGK147" s="332"/>
      <c r="GGL147" s="332"/>
      <c r="GGM147" s="332"/>
      <c r="GGN147" s="332"/>
      <c r="GGO147" s="332"/>
      <c r="GGP147" s="332"/>
      <c r="GGQ147" s="332"/>
      <c r="GGR147" s="332"/>
      <c r="GGS147" s="332"/>
      <c r="GGT147" s="332"/>
      <c r="GGU147" s="332"/>
      <c r="GGV147" s="332"/>
      <c r="GGW147" s="332"/>
      <c r="GGX147" s="332"/>
      <c r="GGY147" s="332"/>
      <c r="GGZ147" s="332"/>
      <c r="GHA147" s="332"/>
      <c r="GHB147" s="332"/>
      <c r="GHC147" s="332"/>
      <c r="GHD147" s="332"/>
      <c r="GHE147" s="332"/>
      <c r="GHF147" s="332"/>
      <c r="GHG147" s="332"/>
      <c r="GHH147" s="332"/>
      <c r="GHI147" s="332"/>
      <c r="GHJ147" s="332"/>
      <c r="GHK147" s="332"/>
      <c r="GHL147" s="332"/>
      <c r="GHM147" s="332"/>
      <c r="GHN147" s="332"/>
      <c r="GHO147" s="332"/>
      <c r="GHP147" s="332"/>
      <c r="GHQ147" s="332"/>
      <c r="GHR147" s="332"/>
      <c r="GHS147" s="332"/>
      <c r="GHT147" s="332"/>
      <c r="GHU147" s="332"/>
      <c r="GHV147" s="332"/>
      <c r="GHW147" s="332"/>
      <c r="GHX147" s="332"/>
      <c r="GHY147" s="332"/>
      <c r="GHZ147" s="332"/>
      <c r="GIA147" s="332"/>
      <c r="GIB147" s="332"/>
      <c r="GIC147" s="332"/>
      <c r="GID147" s="332"/>
      <c r="GIE147" s="332"/>
      <c r="GIF147" s="332"/>
      <c r="GIG147" s="332"/>
      <c r="GIH147" s="332"/>
      <c r="GII147" s="332"/>
      <c r="GIJ147" s="332"/>
      <c r="GIK147" s="332"/>
      <c r="GIL147" s="332"/>
      <c r="GIM147" s="332"/>
      <c r="GIN147" s="332"/>
      <c r="GIO147" s="332"/>
      <c r="GIP147" s="332"/>
      <c r="GIQ147" s="332"/>
      <c r="GIR147" s="332"/>
      <c r="GIS147" s="332"/>
      <c r="GIT147" s="332"/>
      <c r="GIU147" s="332"/>
      <c r="GIV147" s="332"/>
      <c r="GIW147" s="332"/>
      <c r="GIX147" s="332"/>
      <c r="GIY147" s="332"/>
      <c r="GIZ147" s="332"/>
      <c r="GJA147" s="332"/>
      <c r="GJB147" s="332"/>
      <c r="GJC147" s="332"/>
      <c r="GJD147" s="332"/>
      <c r="GJE147" s="332"/>
      <c r="GJF147" s="332"/>
      <c r="GJG147" s="332"/>
      <c r="GJH147" s="332"/>
      <c r="GJI147" s="332"/>
      <c r="GJJ147" s="332"/>
      <c r="GJK147" s="332"/>
      <c r="GJL147" s="332"/>
      <c r="GJM147" s="332"/>
      <c r="GJN147" s="332"/>
      <c r="GJO147" s="332"/>
      <c r="GJP147" s="332"/>
      <c r="GJQ147" s="332"/>
      <c r="GJR147" s="332"/>
      <c r="GJS147" s="332"/>
      <c r="GJT147" s="332"/>
      <c r="GJU147" s="332"/>
      <c r="GJV147" s="332"/>
      <c r="GJW147" s="332"/>
      <c r="GJX147" s="332"/>
      <c r="GJY147" s="332"/>
      <c r="GJZ147" s="332"/>
      <c r="GKA147" s="332"/>
      <c r="GKB147" s="332"/>
      <c r="GKC147" s="332"/>
      <c r="GKD147" s="332"/>
      <c r="GKE147" s="332"/>
      <c r="GKF147" s="332"/>
      <c r="GKG147" s="332"/>
      <c r="GKH147" s="332"/>
      <c r="GKI147" s="332"/>
      <c r="GKJ147" s="332"/>
      <c r="GKK147" s="332"/>
      <c r="GKL147" s="332"/>
      <c r="GKM147" s="332"/>
      <c r="GKN147" s="332"/>
      <c r="GKO147" s="332"/>
      <c r="GKP147" s="332"/>
      <c r="GKQ147" s="332"/>
      <c r="GKR147" s="332"/>
      <c r="GKS147" s="332"/>
      <c r="GKT147" s="332"/>
      <c r="GKU147" s="332"/>
      <c r="GKV147" s="332"/>
      <c r="GKW147" s="332"/>
      <c r="GKX147" s="332"/>
      <c r="GKY147" s="332"/>
      <c r="GKZ147" s="332"/>
      <c r="GLA147" s="332"/>
      <c r="GLB147" s="332"/>
      <c r="GLC147" s="332"/>
      <c r="GLD147" s="332"/>
      <c r="GLE147" s="332"/>
      <c r="GLF147" s="332"/>
      <c r="GLG147" s="332"/>
      <c r="GLH147" s="332"/>
      <c r="GLI147" s="332"/>
      <c r="GLJ147" s="332"/>
      <c r="GLK147" s="332"/>
      <c r="GLL147" s="332"/>
      <c r="GLM147" s="332"/>
      <c r="GLN147" s="332"/>
      <c r="GLO147" s="332"/>
      <c r="GLP147" s="332"/>
      <c r="GLQ147" s="332"/>
      <c r="GLR147" s="332"/>
      <c r="GLS147" s="332"/>
      <c r="GLT147" s="332"/>
      <c r="GLU147" s="332"/>
      <c r="GLV147" s="332"/>
      <c r="GLW147" s="332"/>
      <c r="GLX147" s="332"/>
      <c r="GLY147" s="332"/>
      <c r="GLZ147" s="332"/>
      <c r="GMA147" s="332"/>
      <c r="GMB147" s="332"/>
      <c r="GMC147" s="332"/>
      <c r="GMD147" s="332"/>
      <c r="GME147" s="332"/>
      <c r="GMF147" s="332"/>
      <c r="GMG147" s="332"/>
      <c r="GMH147" s="332"/>
      <c r="GMI147" s="332"/>
      <c r="GMJ147" s="332"/>
      <c r="GMK147" s="332"/>
      <c r="GML147" s="332"/>
      <c r="GMM147" s="332"/>
      <c r="GMN147" s="332"/>
      <c r="GMO147" s="332"/>
      <c r="GMP147" s="332"/>
      <c r="GMQ147" s="332"/>
      <c r="GMR147" s="332"/>
      <c r="GMS147" s="332"/>
      <c r="GMT147" s="332"/>
      <c r="GMU147" s="332"/>
      <c r="GMV147" s="332"/>
      <c r="GMW147" s="332"/>
      <c r="GMX147" s="332"/>
      <c r="GMY147" s="332"/>
      <c r="GMZ147" s="332"/>
      <c r="GNA147" s="332"/>
      <c r="GNB147" s="332"/>
      <c r="GNC147" s="332"/>
      <c r="GND147" s="332"/>
      <c r="GNE147" s="332"/>
      <c r="GNF147" s="332"/>
      <c r="GNG147" s="332"/>
      <c r="GNH147" s="332"/>
      <c r="GNI147" s="332"/>
      <c r="GNJ147" s="332"/>
      <c r="GNK147" s="332"/>
      <c r="GNL147" s="332"/>
      <c r="GNM147" s="332"/>
      <c r="GNN147" s="332"/>
      <c r="GNO147" s="332"/>
      <c r="GNP147" s="332"/>
      <c r="GNQ147" s="332"/>
      <c r="GNR147" s="332"/>
      <c r="GNS147" s="332"/>
      <c r="GNT147" s="332"/>
      <c r="GNU147" s="332"/>
      <c r="GNV147" s="332"/>
      <c r="GNW147" s="332"/>
      <c r="GNX147" s="332"/>
      <c r="GNY147" s="332"/>
      <c r="GNZ147" s="332"/>
      <c r="GOA147" s="332"/>
      <c r="GOB147" s="332"/>
      <c r="GOC147" s="332"/>
      <c r="GOD147" s="332"/>
      <c r="GOE147" s="332"/>
      <c r="GOF147" s="332"/>
      <c r="GOG147" s="332"/>
      <c r="GOH147" s="332"/>
      <c r="GOI147" s="332"/>
      <c r="GOJ147" s="332"/>
      <c r="GOK147" s="332"/>
      <c r="GOL147" s="332"/>
      <c r="GOM147" s="332"/>
      <c r="GON147" s="332"/>
      <c r="GOO147" s="332"/>
      <c r="GOP147" s="332"/>
      <c r="GOQ147" s="332"/>
      <c r="GOR147" s="332"/>
      <c r="GOS147" s="332"/>
      <c r="GOT147" s="332"/>
      <c r="GOU147" s="332"/>
      <c r="GOV147" s="332"/>
      <c r="GOW147" s="332"/>
      <c r="GOX147" s="332"/>
      <c r="GOY147" s="332"/>
      <c r="GOZ147" s="332"/>
      <c r="GPA147" s="332"/>
      <c r="GPB147" s="332"/>
      <c r="GPC147" s="332"/>
      <c r="GPD147" s="332"/>
      <c r="GPE147" s="332"/>
      <c r="GPF147" s="332"/>
      <c r="GPG147" s="332"/>
      <c r="GPH147" s="332"/>
      <c r="GPI147" s="332"/>
      <c r="GPJ147" s="332"/>
      <c r="GPK147" s="332"/>
      <c r="GPL147" s="332"/>
      <c r="GPM147" s="332"/>
      <c r="GPN147" s="332"/>
      <c r="GPO147" s="332"/>
      <c r="GPP147" s="332"/>
      <c r="GPQ147" s="332"/>
      <c r="GPR147" s="332"/>
      <c r="GPS147" s="332"/>
      <c r="GPT147" s="332"/>
      <c r="GPU147" s="332"/>
      <c r="GPV147" s="332"/>
      <c r="GPW147" s="332"/>
      <c r="GPX147" s="332"/>
      <c r="GPY147" s="332"/>
      <c r="GPZ147" s="332"/>
      <c r="GQA147" s="332"/>
      <c r="GQB147" s="332"/>
      <c r="GQC147" s="332"/>
      <c r="GQD147" s="332"/>
      <c r="GQE147" s="332"/>
      <c r="GQF147" s="332"/>
      <c r="GQG147" s="332"/>
      <c r="GQH147" s="332"/>
      <c r="GQI147" s="332"/>
      <c r="GQJ147" s="332"/>
      <c r="GQK147" s="332"/>
      <c r="GQL147" s="332"/>
      <c r="GQM147" s="332"/>
      <c r="GQN147" s="332"/>
      <c r="GQO147" s="332"/>
      <c r="GQP147" s="332"/>
      <c r="GQQ147" s="332"/>
      <c r="GQR147" s="332"/>
      <c r="GQS147" s="332"/>
      <c r="GQT147" s="332"/>
      <c r="GQU147" s="332"/>
      <c r="GQV147" s="332"/>
      <c r="GQW147" s="332"/>
      <c r="GQX147" s="332"/>
      <c r="GQY147" s="332"/>
      <c r="GQZ147" s="332"/>
      <c r="GRA147" s="332"/>
      <c r="GRB147" s="332"/>
      <c r="GRC147" s="332"/>
      <c r="GRD147" s="332"/>
      <c r="GRE147" s="332"/>
      <c r="GRF147" s="332"/>
      <c r="GRG147" s="332"/>
      <c r="GRH147" s="332"/>
      <c r="GRI147" s="332"/>
      <c r="GRJ147" s="332"/>
      <c r="GRK147" s="332"/>
      <c r="GRL147" s="332"/>
      <c r="GRM147" s="332"/>
      <c r="GRN147" s="332"/>
      <c r="GRO147" s="332"/>
      <c r="GRP147" s="332"/>
      <c r="GRQ147" s="332"/>
      <c r="GRR147" s="332"/>
      <c r="GRS147" s="332"/>
      <c r="GRT147" s="332"/>
      <c r="GRU147" s="332"/>
      <c r="GRV147" s="332"/>
      <c r="GRW147" s="332"/>
      <c r="GRX147" s="332"/>
      <c r="GRY147" s="332"/>
      <c r="GRZ147" s="332"/>
      <c r="GSA147" s="332"/>
      <c r="GSB147" s="332"/>
      <c r="GSC147" s="332"/>
      <c r="GSD147" s="332"/>
      <c r="GSE147" s="332"/>
      <c r="GSF147" s="332"/>
      <c r="GSG147" s="332"/>
      <c r="GSH147" s="332"/>
      <c r="GSI147" s="332"/>
      <c r="GSJ147" s="332"/>
      <c r="GSK147" s="332"/>
      <c r="GSL147" s="332"/>
      <c r="GSM147" s="332"/>
      <c r="GSN147" s="332"/>
      <c r="GSO147" s="332"/>
      <c r="GSP147" s="332"/>
      <c r="GSQ147" s="332"/>
      <c r="GSR147" s="332"/>
      <c r="GSS147" s="332"/>
      <c r="GST147" s="332"/>
      <c r="GSU147" s="332"/>
      <c r="GSV147" s="332"/>
      <c r="GSW147" s="332"/>
      <c r="GSX147" s="332"/>
      <c r="GSY147" s="332"/>
      <c r="GSZ147" s="332"/>
      <c r="GTA147" s="332"/>
      <c r="GTB147" s="332"/>
      <c r="GTC147" s="332"/>
      <c r="GTD147" s="332"/>
      <c r="GTE147" s="332"/>
      <c r="GTF147" s="332"/>
      <c r="GTG147" s="332"/>
      <c r="GTH147" s="332"/>
      <c r="GTI147" s="332"/>
      <c r="GTJ147" s="332"/>
      <c r="GTK147" s="332"/>
      <c r="GTL147" s="332"/>
      <c r="GTM147" s="332"/>
      <c r="GTN147" s="332"/>
      <c r="GTO147" s="332"/>
      <c r="GTP147" s="332"/>
      <c r="GTQ147" s="332"/>
      <c r="GTR147" s="332"/>
      <c r="GTS147" s="332"/>
      <c r="GTT147" s="332"/>
      <c r="GTU147" s="332"/>
      <c r="GTV147" s="332"/>
      <c r="GTW147" s="332"/>
      <c r="GTX147" s="332"/>
      <c r="GTY147" s="332"/>
      <c r="GTZ147" s="332"/>
      <c r="GUA147" s="332"/>
      <c r="GUB147" s="332"/>
      <c r="GUC147" s="332"/>
      <c r="GUD147" s="332"/>
      <c r="GUE147" s="332"/>
      <c r="GUF147" s="332"/>
      <c r="GUG147" s="332"/>
      <c r="GUH147" s="332"/>
      <c r="GUI147" s="332"/>
      <c r="GUJ147" s="332"/>
      <c r="GUK147" s="332"/>
      <c r="GUL147" s="332"/>
      <c r="GUM147" s="332"/>
      <c r="GUN147" s="332"/>
      <c r="GUO147" s="332"/>
      <c r="GUP147" s="332"/>
      <c r="GUQ147" s="332"/>
      <c r="GUR147" s="332"/>
      <c r="GUS147" s="332"/>
      <c r="GUT147" s="332"/>
      <c r="GUU147" s="332"/>
      <c r="GUV147" s="332"/>
      <c r="GUW147" s="332"/>
      <c r="GUX147" s="332"/>
      <c r="GUY147" s="332"/>
      <c r="GUZ147" s="332"/>
      <c r="GVA147" s="332"/>
      <c r="GVB147" s="332"/>
      <c r="GVC147" s="332"/>
      <c r="GVD147" s="332"/>
      <c r="GVE147" s="332"/>
      <c r="GVF147" s="332"/>
      <c r="GVG147" s="332"/>
      <c r="GVH147" s="332"/>
      <c r="GVI147" s="332"/>
      <c r="GVJ147" s="332"/>
      <c r="GVK147" s="332"/>
      <c r="GVL147" s="332"/>
      <c r="GVM147" s="332"/>
      <c r="GVN147" s="332"/>
      <c r="GVO147" s="332"/>
      <c r="GVP147" s="332"/>
      <c r="GVQ147" s="332"/>
      <c r="GVR147" s="332"/>
      <c r="GVS147" s="332"/>
      <c r="GVT147" s="332"/>
      <c r="GVU147" s="332"/>
      <c r="GVV147" s="332"/>
      <c r="GVW147" s="332"/>
      <c r="GVX147" s="332"/>
      <c r="GVY147" s="332"/>
      <c r="GVZ147" s="332"/>
      <c r="GWA147" s="332"/>
      <c r="GWB147" s="332"/>
      <c r="GWC147" s="332"/>
      <c r="GWD147" s="332"/>
      <c r="GWE147" s="332"/>
      <c r="GWF147" s="332"/>
      <c r="GWG147" s="332"/>
      <c r="GWH147" s="332"/>
      <c r="GWI147" s="332"/>
      <c r="GWJ147" s="332"/>
      <c r="GWK147" s="332"/>
      <c r="GWL147" s="332"/>
      <c r="GWM147" s="332"/>
      <c r="GWN147" s="332"/>
      <c r="GWO147" s="332"/>
      <c r="GWP147" s="332"/>
      <c r="GWQ147" s="332"/>
      <c r="GWR147" s="332"/>
      <c r="GWS147" s="332"/>
      <c r="GWT147" s="332"/>
      <c r="GWU147" s="332"/>
      <c r="GWV147" s="332"/>
      <c r="GWW147" s="332"/>
      <c r="GWX147" s="332"/>
      <c r="GWY147" s="332"/>
      <c r="GWZ147" s="332"/>
      <c r="GXA147" s="332"/>
      <c r="GXB147" s="332"/>
      <c r="GXC147" s="332"/>
      <c r="GXD147" s="332"/>
      <c r="GXE147" s="332"/>
      <c r="GXF147" s="332"/>
      <c r="GXG147" s="332"/>
      <c r="GXH147" s="332"/>
      <c r="GXI147" s="332"/>
      <c r="GXJ147" s="332"/>
      <c r="GXK147" s="332"/>
      <c r="GXL147" s="332"/>
      <c r="GXM147" s="332"/>
      <c r="GXN147" s="332"/>
      <c r="GXO147" s="332"/>
      <c r="GXP147" s="332"/>
      <c r="GXQ147" s="332"/>
      <c r="GXR147" s="332"/>
      <c r="GXS147" s="332"/>
      <c r="GXT147" s="332"/>
      <c r="GXU147" s="332"/>
      <c r="GXV147" s="332"/>
      <c r="GXW147" s="332"/>
      <c r="GXX147" s="332"/>
      <c r="GXY147" s="332"/>
      <c r="GXZ147" s="332"/>
      <c r="GYA147" s="332"/>
      <c r="GYB147" s="332"/>
      <c r="GYC147" s="332"/>
      <c r="GYD147" s="332"/>
      <c r="GYE147" s="332"/>
      <c r="GYF147" s="332"/>
      <c r="GYG147" s="332"/>
      <c r="GYH147" s="332"/>
      <c r="GYI147" s="332"/>
      <c r="GYJ147" s="332"/>
      <c r="GYK147" s="332"/>
      <c r="GYL147" s="332"/>
      <c r="GYM147" s="332"/>
      <c r="GYN147" s="332"/>
      <c r="GYO147" s="332"/>
      <c r="GYP147" s="332"/>
      <c r="GYQ147" s="332"/>
      <c r="GYR147" s="332"/>
      <c r="GYS147" s="332"/>
      <c r="GYT147" s="332"/>
      <c r="GYU147" s="332"/>
      <c r="GYV147" s="332"/>
      <c r="GYW147" s="332"/>
      <c r="GYX147" s="332"/>
      <c r="GYY147" s="332"/>
      <c r="GYZ147" s="332"/>
      <c r="GZA147" s="332"/>
      <c r="GZB147" s="332"/>
      <c r="GZC147" s="332"/>
      <c r="GZD147" s="332"/>
      <c r="GZE147" s="332"/>
      <c r="GZF147" s="332"/>
      <c r="GZG147" s="332"/>
      <c r="GZH147" s="332"/>
      <c r="GZI147" s="332"/>
      <c r="GZJ147" s="332"/>
      <c r="GZK147" s="332"/>
      <c r="GZL147" s="332"/>
      <c r="GZM147" s="332"/>
      <c r="GZN147" s="332"/>
      <c r="GZO147" s="332"/>
      <c r="GZP147" s="332"/>
      <c r="GZQ147" s="332"/>
      <c r="GZR147" s="332"/>
      <c r="GZS147" s="332"/>
      <c r="GZT147" s="332"/>
      <c r="GZU147" s="332"/>
      <c r="GZV147" s="332"/>
      <c r="GZW147" s="332"/>
      <c r="GZX147" s="332"/>
      <c r="GZY147" s="332"/>
      <c r="GZZ147" s="332"/>
      <c r="HAA147" s="332"/>
      <c r="HAB147" s="332"/>
      <c r="HAC147" s="332"/>
      <c r="HAD147" s="332"/>
      <c r="HAE147" s="332"/>
      <c r="HAF147" s="332"/>
      <c r="HAG147" s="332"/>
      <c r="HAH147" s="332"/>
      <c r="HAI147" s="332"/>
      <c r="HAJ147" s="332"/>
      <c r="HAK147" s="332"/>
      <c r="HAL147" s="332"/>
      <c r="HAM147" s="332"/>
      <c r="HAN147" s="332"/>
      <c r="HAO147" s="332"/>
      <c r="HAP147" s="332"/>
      <c r="HAQ147" s="332"/>
      <c r="HAR147" s="332"/>
      <c r="HAS147" s="332"/>
      <c r="HAT147" s="332"/>
      <c r="HAU147" s="332"/>
      <c r="HAV147" s="332"/>
      <c r="HAW147" s="332"/>
      <c r="HAX147" s="332"/>
      <c r="HAY147" s="332"/>
      <c r="HAZ147" s="332"/>
      <c r="HBA147" s="332"/>
      <c r="HBB147" s="332"/>
      <c r="HBC147" s="332"/>
      <c r="HBD147" s="332"/>
      <c r="HBE147" s="332"/>
      <c r="HBF147" s="332"/>
      <c r="HBG147" s="332"/>
      <c r="HBH147" s="332"/>
      <c r="HBI147" s="332"/>
      <c r="HBJ147" s="332"/>
      <c r="HBK147" s="332"/>
      <c r="HBL147" s="332"/>
      <c r="HBM147" s="332"/>
      <c r="HBN147" s="332"/>
      <c r="HBO147" s="332"/>
      <c r="HBP147" s="332"/>
      <c r="HBQ147" s="332"/>
      <c r="HBR147" s="332"/>
      <c r="HBS147" s="332"/>
      <c r="HBT147" s="332"/>
      <c r="HBU147" s="332"/>
      <c r="HBV147" s="332"/>
      <c r="HBW147" s="332"/>
      <c r="HBX147" s="332"/>
      <c r="HBY147" s="332"/>
      <c r="HBZ147" s="332"/>
      <c r="HCA147" s="332"/>
      <c r="HCB147" s="332"/>
      <c r="HCC147" s="332"/>
      <c r="HCD147" s="332"/>
      <c r="HCE147" s="332"/>
      <c r="HCF147" s="332"/>
      <c r="HCG147" s="332"/>
      <c r="HCH147" s="332"/>
      <c r="HCI147" s="332"/>
      <c r="HCJ147" s="332"/>
      <c r="HCK147" s="332"/>
      <c r="HCL147" s="332"/>
      <c r="HCM147" s="332"/>
      <c r="HCN147" s="332"/>
      <c r="HCO147" s="332"/>
      <c r="HCP147" s="332"/>
      <c r="HCQ147" s="332"/>
      <c r="HCR147" s="332"/>
      <c r="HCS147" s="332"/>
      <c r="HCT147" s="332"/>
      <c r="HCU147" s="332"/>
      <c r="HCV147" s="332"/>
      <c r="HCW147" s="332"/>
      <c r="HCX147" s="332"/>
      <c r="HCY147" s="332"/>
      <c r="HCZ147" s="332"/>
      <c r="HDA147" s="332"/>
      <c r="HDB147" s="332"/>
      <c r="HDC147" s="332"/>
      <c r="HDD147" s="332"/>
      <c r="HDE147" s="332"/>
      <c r="HDF147" s="332"/>
      <c r="HDG147" s="332"/>
      <c r="HDH147" s="332"/>
      <c r="HDI147" s="332"/>
      <c r="HDJ147" s="332"/>
      <c r="HDK147" s="332"/>
      <c r="HDL147" s="332"/>
      <c r="HDM147" s="332"/>
      <c r="HDN147" s="332"/>
      <c r="HDO147" s="332"/>
      <c r="HDP147" s="332"/>
      <c r="HDQ147" s="332"/>
      <c r="HDR147" s="332"/>
      <c r="HDS147" s="332"/>
      <c r="HDT147" s="332"/>
      <c r="HDU147" s="332"/>
      <c r="HDV147" s="332"/>
      <c r="HDW147" s="332"/>
      <c r="HDX147" s="332"/>
      <c r="HDY147" s="332"/>
      <c r="HDZ147" s="332"/>
      <c r="HEA147" s="332"/>
      <c r="HEB147" s="332"/>
      <c r="HEC147" s="332"/>
      <c r="HED147" s="332"/>
      <c r="HEE147" s="332"/>
      <c r="HEF147" s="332"/>
      <c r="HEG147" s="332"/>
      <c r="HEH147" s="332"/>
      <c r="HEI147" s="332"/>
      <c r="HEJ147" s="332"/>
      <c r="HEK147" s="332"/>
      <c r="HEL147" s="332"/>
      <c r="HEM147" s="332"/>
      <c r="HEN147" s="332"/>
      <c r="HEO147" s="332"/>
      <c r="HEP147" s="332"/>
      <c r="HEQ147" s="332"/>
      <c r="HER147" s="332"/>
      <c r="HES147" s="332"/>
      <c r="HET147" s="332"/>
      <c r="HEU147" s="332"/>
      <c r="HEV147" s="332"/>
      <c r="HEW147" s="332"/>
      <c r="HEX147" s="332"/>
      <c r="HEY147" s="332"/>
      <c r="HEZ147" s="332"/>
      <c r="HFA147" s="332"/>
      <c r="HFB147" s="332"/>
      <c r="HFC147" s="332"/>
      <c r="HFD147" s="332"/>
      <c r="HFE147" s="332"/>
      <c r="HFF147" s="332"/>
      <c r="HFG147" s="332"/>
      <c r="HFH147" s="332"/>
      <c r="HFI147" s="332"/>
      <c r="HFJ147" s="332"/>
      <c r="HFK147" s="332"/>
      <c r="HFL147" s="332"/>
      <c r="HFM147" s="332"/>
      <c r="HFN147" s="332"/>
      <c r="HFO147" s="332"/>
      <c r="HFP147" s="332"/>
      <c r="HFQ147" s="332"/>
      <c r="HFR147" s="332"/>
      <c r="HFS147" s="332"/>
      <c r="HFT147" s="332"/>
      <c r="HFU147" s="332"/>
      <c r="HFV147" s="332"/>
      <c r="HFW147" s="332"/>
      <c r="HFX147" s="332"/>
      <c r="HFY147" s="332"/>
      <c r="HFZ147" s="332"/>
      <c r="HGA147" s="332"/>
      <c r="HGB147" s="332"/>
      <c r="HGC147" s="332"/>
      <c r="HGD147" s="332"/>
      <c r="HGE147" s="332"/>
      <c r="HGF147" s="332"/>
      <c r="HGG147" s="332"/>
      <c r="HGH147" s="332"/>
      <c r="HGI147" s="332"/>
      <c r="HGJ147" s="332"/>
      <c r="HGK147" s="332"/>
      <c r="HGL147" s="332"/>
      <c r="HGM147" s="332"/>
      <c r="HGN147" s="332"/>
      <c r="HGO147" s="332"/>
      <c r="HGP147" s="332"/>
      <c r="HGQ147" s="332"/>
      <c r="HGR147" s="332"/>
      <c r="HGS147" s="332"/>
      <c r="HGT147" s="332"/>
      <c r="HGU147" s="332"/>
      <c r="HGV147" s="332"/>
      <c r="HGW147" s="332"/>
      <c r="HGX147" s="332"/>
      <c r="HGY147" s="332"/>
      <c r="HGZ147" s="332"/>
      <c r="HHA147" s="332"/>
      <c r="HHB147" s="332"/>
      <c r="HHC147" s="332"/>
      <c r="HHD147" s="332"/>
      <c r="HHE147" s="332"/>
      <c r="HHF147" s="332"/>
      <c r="HHG147" s="332"/>
      <c r="HHH147" s="332"/>
      <c r="HHI147" s="332"/>
      <c r="HHJ147" s="332"/>
      <c r="HHK147" s="332"/>
      <c r="HHL147" s="332"/>
      <c r="HHM147" s="332"/>
      <c r="HHN147" s="332"/>
      <c r="HHO147" s="332"/>
      <c r="HHP147" s="332"/>
      <c r="HHQ147" s="332"/>
      <c r="HHR147" s="332"/>
      <c r="HHS147" s="332"/>
      <c r="HHT147" s="332"/>
      <c r="HHU147" s="332"/>
      <c r="HHV147" s="332"/>
      <c r="HHW147" s="332"/>
      <c r="HHX147" s="332"/>
      <c r="HHY147" s="332"/>
      <c r="HHZ147" s="332"/>
      <c r="HIA147" s="332"/>
      <c r="HIB147" s="332"/>
      <c r="HIC147" s="332"/>
      <c r="HID147" s="332"/>
      <c r="HIE147" s="332"/>
      <c r="HIF147" s="332"/>
      <c r="HIG147" s="332"/>
      <c r="HIH147" s="332"/>
      <c r="HII147" s="332"/>
      <c r="HIJ147" s="332"/>
      <c r="HIK147" s="332"/>
      <c r="HIL147" s="332"/>
      <c r="HIM147" s="332"/>
      <c r="HIN147" s="332"/>
      <c r="HIO147" s="332"/>
      <c r="HIP147" s="332"/>
      <c r="HIQ147" s="332"/>
      <c r="HIR147" s="332"/>
      <c r="HIS147" s="332"/>
      <c r="HIT147" s="332"/>
      <c r="HIU147" s="332"/>
      <c r="HIV147" s="332"/>
      <c r="HIW147" s="332"/>
      <c r="HIX147" s="332"/>
      <c r="HIY147" s="332"/>
      <c r="HIZ147" s="332"/>
      <c r="HJA147" s="332"/>
      <c r="HJB147" s="332"/>
      <c r="HJC147" s="332"/>
      <c r="HJD147" s="332"/>
      <c r="HJE147" s="332"/>
      <c r="HJF147" s="332"/>
      <c r="HJG147" s="332"/>
      <c r="HJH147" s="332"/>
      <c r="HJI147" s="332"/>
      <c r="HJJ147" s="332"/>
      <c r="HJK147" s="332"/>
      <c r="HJL147" s="332"/>
      <c r="HJM147" s="332"/>
      <c r="HJN147" s="332"/>
      <c r="HJO147" s="332"/>
      <c r="HJP147" s="332"/>
      <c r="HJQ147" s="332"/>
      <c r="HJR147" s="332"/>
      <c r="HJS147" s="332"/>
      <c r="HJT147" s="332"/>
      <c r="HJU147" s="332"/>
      <c r="HJV147" s="332"/>
      <c r="HJW147" s="332"/>
      <c r="HJX147" s="332"/>
      <c r="HJY147" s="332"/>
      <c r="HJZ147" s="332"/>
      <c r="HKA147" s="332"/>
      <c r="HKB147" s="332"/>
      <c r="HKC147" s="332"/>
      <c r="HKD147" s="332"/>
      <c r="HKE147" s="332"/>
      <c r="HKF147" s="332"/>
      <c r="HKG147" s="332"/>
      <c r="HKH147" s="332"/>
      <c r="HKI147" s="332"/>
      <c r="HKJ147" s="332"/>
      <c r="HKK147" s="332"/>
      <c r="HKL147" s="332"/>
      <c r="HKM147" s="332"/>
      <c r="HKN147" s="332"/>
      <c r="HKO147" s="332"/>
      <c r="HKP147" s="332"/>
      <c r="HKQ147" s="332"/>
      <c r="HKR147" s="332"/>
      <c r="HKS147" s="332"/>
      <c r="HKT147" s="332"/>
      <c r="HKU147" s="332"/>
      <c r="HKV147" s="332"/>
      <c r="HKW147" s="332"/>
      <c r="HKX147" s="332"/>
      <c r="HKY147" s="332"/>
      <c r="HKZ147" s="332"/>
      <c r="HLA147" s="332"/>
      <c r="HLB147" s="332"/>
      <c r="HLC147" s="332"/>
      <c r="HLD147" s="332"/>
      <c r="HLE147" s="332"/>
      <c r="HLF147" s="332"/>
      <c r="HLG147" s="332"/>
      <c r="HLH147" s="332"/>
      <c r="HLI147" s="332"/>
      <c r="HLJ147" s="332"/>
      <c r="HLK147" s="332"/>
      <c r="HLL147" s="332"/>
      <c r="HLM147" s="332"/>
      <c r="HLN147" s="332"/>
      <c r="HLO147" s="332"/>
      <c r="HLP147" s="332"/>
      <c r="HLQ147" s="332"/>
      <c r="HLR147" s="332"/>
      <c r="HLS147" s="332"/>
      <c r="HLT147" s="332"/>
      <c r="HLU147" s="332"/>
      <c r="HLV147" s="332"/>
      <c r="HLW147" s="332"/>
      <c r="HLX147" s="332"/>
      <c r="HLY147" s="332"/>
      <c r="HLZ147" s="332"/>
      <c r="HMA147" s="332"/>
      <c r="HMB147" s="332"/>
      <c r="HMC147" s="332"/>
      <c r="HMD147" s="332"/>
      <c r="HME147" s="332"/>
      <c r="HMF147" s="332"/>
      <c r="HMG147" s="332"/>
      <c r="HMH147" s="332"/>
      <c r="HMI147" s="332"/>
      <c r="HMJ147" s="332"/>
      <c r="HMK147" s="332"/>
      <c r="HML147" s="332"/>
      <c r="HMM147" s="332"/>
      <c r="HMN147" s="332"/>
      <c r="HMO147" s="332"/>
      <c r="HMP147" s="332"/>
      <c r="HMQ147" s="332"/>
      <c r="HMR147" s="332"/>
      <c r="HMS147" s="332"/>
      <c r="HMT147" s="332"/>
      <c r="HMU147" s="332"/>
      <c r="HMV147" s="332"/>
      <c r="HMW147" s="332"/>
      <c r="HMX147" s="332"/>
      <c r="HMY147" s="332"/>
      <c r="HMZ147" s="332"/>
      <c r="HNA147" s="332"/>
      <c r="HNB147" s="332"/>
      <c r="HNC147" s="332"/>
      <c r="HND147" s="332"/>
      <c r="HNE147" s="332"/>
      <c r="HNF147" s="332"/>
      <c r="HNG147" s="332"/>
      <c r="HNH147" s="332"/>
      <c r="HNI147" s="332"/>
      <c r="HNJ147" s="332"/>
      <c r="HNK147" s="332"/>
      <c r="HNL147" s="332"/>
      <c r="HNM147" s="332"/>
      <c r="HNN147" s="332"/>
      <c r="HNO147" s="332"/>
      <c r="HNP147" s="332"/>
      <c r="HNQ147" s="332"/>
      <c r="HNR147" s="332"/>
      <c r="HNS147" s="332"/>
      <c r="HNT147" s="332"/>
      <c r="HNU147" s="332"/>
      <c r="HNV147" s="332"/>
      <c r="HNW147" s="332"/>
      <c r="HNX147" s="332"/>
      <c r="HNY147" s="332"/>
      <c r="HNZ147" s="332"/>
      <c r="HOA147" s="332"/>
      <c r="HOB147" s="332"/>
      <c r="HOC147" s="332"/>
      <c r="HOD147" s="332"/>
      <c r="HOE147" s="332"/>
      <c r="HOF147" s="332"/>
      <c r="HOG147" s="332"/>
      <c r="HOH147" s="332"/>
      <c r="HOI147" s="332"/>
      <c r="HOJ147" s="332"/>
      <c r="HOK147" s="332"/>
      <c r="HOL147" s="332"/>
      <c r="HOM147" s="332"/>
      <c r="HON147" s="332"/>
      <c r="HOO147" s="332"/>
      <c r="HOP147" s="332"/>
      <c r="HOQ147" s="332"/>
      <c r="HOR147" s="332"/>
      <c r="HOS147" s="332"/>
      <c r="HOT147" s="332"/>
      <c r="HOU147" s="332"/>
      <c r="HOV147" s="332"/>
      <c r="HOW147" s="332"/>
      <c r="HOX147" s="332"/>
      <c r="HOY147" s="332"/>
      <c r="HOZ147" s="332"/>
      <c r="HPA147" s="332"/>
      <c r="HPB147" s="332"/>
      <c r="HPC147" s="332"/>
      <c r="HPD147" s="332"/>
      <c r="HPE147" s="332"/>
      <c r="HPF147" s="332"/>
      <c r="HPG147" s="332"/>
      <c r="HPH147" s="332"/>
      <c r="HPI147" s="332"/>
      <c r="HPJ147" s="332"/>
      <c r="HPK147" s="332"/>
      <c r="HPL147" s="332"/>
      <c r="HPM147" s="332"/>
      <c r="HPN147" s="332"/>
      <c r="HPO147" s="332"/>
      <c r="HPP147" s="332"/>
      <c r="HPQ147" s="332"/>
      <c r="HPR147" s="332"/>
      <c r="HPS147" s="332"/>
      <c r="HPT147" s="332"/>
      <c r="HPU147" s="332"/>
      <c r="HPV147" s="332"/>
      <c r="HPW147" s="332"/>
      <c r="HPX147" s="332"/>
      <c r="HPY147" s="332"/>
      <c r="HPZ147" s="332"/>
      <c r="HQA147" s="332"/>
      <c r="HQB147" s="332"/>
      <c r="HQC147" s="332"/>
      <c r="HQD147" s="332"/>
      <c r="HQE147" s="332"/>
      <c r="HQF147" s="332"/>
      <c r="HQG147" s="332"/>
      <c r="HQH147" s="332"/>
      <c r="HQI147" s="332"/>
      <c r="HQJ147" s="332"/>
      <c r="HQK147" s="332"/>
      <c r="HQL147" s="332"/>
      <c r="HQM147" s="332"/>
      <c r="HQN147" s="332"/>
      <c r="HQO147" s="332"/>
      <c r="HQP147" s="332"/>
      <c r="HQQ147" s="332"/>
      <c r="HQR147" s="332"/>
      <c r="HQS147" s="332"/>
      <c r="HQT147" s="332"/>
      <c r="HQU147" s="332"/>
      <c r="HQV147" s="332"/>
      <c r="HQW147" s="332"/>
      <c r="HQX147" s="332"/>
      <c r="HQY147" s="332"/>
      <c r="HQZ147" s="332"/>
      <c r="HRA147" s="332"/>
      <c r="HRB147" s="332"/>
      <c r="HRC147" s="332"/>
      <c r="HRD147" s="332"/>
      <c r="HRE147" s="332"/>
      <c r="HRF147" s="332"/>
      <c r="HRG147" s="332"/>
      <c r="HRH147" s="332"/>
      <c r="HRI147" s="332"/>
      <c r="HRJ147" s="332"/>
      <c r="HRK147" s="332"/>
      <c r="HRL147" s="332"/>
      <c r="HRM147" s="332"/>
      <c r="HRN147" s="332"/>
      <c r="HRO147" s="332"/>
      <c r="HRP147" s="332"/>
      <c r="HRQ147" s="332"/>
      <c r="HRR147" s="332"/>
      <c r="HRS147" s="332"/>
      <c r="HRT147" s="332"/>
      <c r="HRU147" s="332"/>
      <c r="HRV147" s="332"/>
      <c r="HRW147" s="332"/>
      <c r="HRX147" s="332"/>
      <c r="HRY147" s="332"/>
      <c r="HRZ147" s="332"/>
      <c r="HSA147" s="332"/>
      <c r="HSB147" s="332"/>
      <c r="HSC147" s="332"/>
      <c r="HSD147" s="332"/>
      <c r="HSE147" s="332"/>
      <c r="HSF147" s="332"/>
      <c r="HSG147" s="332"/>
      <c r="HSH147" s="332"/>
      <c r="HSI147" s="332"/>
      <c r="HSJ147" s="332"/>
      <c r="HSK147" s="332"/>
      <c r="HSL147" s="332"/>
      <c r="HSM147" s="332"/>
      <c r="HSN147" s="332"/>
      <c r="HSO147" s="332"/>
      <c r="HSP147" s="332"/>
      <c r="HSQ147" s="332"/>
      <c r="HSR147" s="332"/>
      <c r="HSS147" s="332"/>
      <c r="HST147" s="332"/>
      <c r="HSU147" s="332"/>
      <c r="HSV147" s="332"/>
      <c r="HSW147" s="332"/>
      <c r="HSX147" s="332"/>
      <c r="HSY147" s="332"/>
      <c r="HSZ147" s="332"/>
      <c r="HTA147" s="332"/>
      <c r="HTB147" s="332"/>
      <c r="HTC147" s="332"/>
      <c r="HTD147" s="332"/>
      <c r="HTE147" s="332"/>
      <c r="HTF147" s="332"/>
      <c r="HTG147" s="332"/>
      <c r="HTH147" s="332"/>
      <c r="HTI147" s="332"/>
      <c r="HTJ147" s="332"/>
      <c r="HTK147" s="332"/>
      <c r="HTL147" s="332"/>
      <c r="HTM147" s="332"/>
      <c r="HTN147" s="332"/>
      <c r="HTO147" s="332"/>
      <c r="HTP147" s="332"/>
      <c r="HTQ147" s="332"/>
      <c r="HTR147" s="332"/>
      <c r="HTS147" s="332"/>
      <c r="HTT147" s="332"/>
      <c r="HTU147" s="332"/>
      <c r="HTV147" s="332"/>
      <c r="HTW147" s="332"/>
      <c r="HTX147" s="332"/>
      <c r="HTY147" s="332"/>
      <c r="HTZ147" s="332"/>
      <c r="HUA147" s="332"/>
      <c r="HUB147" s="332"/>
      <c r="HUC147" s="332"/>
      <c r="HUD147" s="332"/>
      <c r="HUE147" s="332"/>
      <c r="HUF147" s="332"/>
      <c r="HUG147" s="332"/>
      <c r="HUH147" s="332"/>
      <c r="HUI147" s="332"/>
      <c r="HUJ147" s="332"/>
      <c r="HUK147" s="332"/>
      <c r="HUL147" s="332"/>
      <c r="HUM147" s="332"/>
      <c r="HUN147" s="332"/>
      <c r="HUO147" s="332"/>
      <c r="HUP147" s="332"/>
      <c r="HUQ147" s="332"/>
      <c r="HUR147" s="332"/>
      <c r="HUS147" s="332"/>
      <c r="HUT147" s="332"/>
      <c r="HUU147" s="332"/>
      <c r="HUV147" s="332"/>
      <c r="HUW147" s="332"/>
      <c r="HUX147" s="332"/>
      <c r="HUY147" s="332"/>
      <c r="HUZ147" s="332"/>
      <c r="HVA147" s="332"/>
      <c r="HVB147" s="332"/>
      <c r="HVC147" s="332"/>
      <c r="HVD147" s="332"/>
      <c r="HVE147" s="332"/>
      <c r="HVF147" s="332"/>
      <c r="HVG147" s="332"/>
      <c r="HVH147" s="332"/>
      <c r="HVI147" s="332"/>
      <c r="HVJ147" s="332"/>
      <c r="HVK147" s="332"/>
      <c r="HVL147" s="332"/>
      <c r="HVM147" s="332"/>
      <c r="HVN147" s="332"/>
      <c r="HVO147" s="332"/>
      <c r="HVP147" s="332"/>
      <c r="HVQ147" s="332"/>
      <c r="HVR147" s="332"/>
      <c r="HVS147" s="332"/>
      <c r="HVT147" s="332"/>
      <c r="HVU147" s="332"/>
      <c r="HVV147" s="332"/>
      <c r="HVW147" s="332"/>
      <c r="HVX147" s="332"/>
      <c r="HVY147" s="332"/>
      <c r="HVZ147" s="332"/>
      <c r="HWA147" s="332"/>
      <c r="HWB147" s="332"/>
      <c r="HWC147" s="332"/>
      <c r="HWD147" s="332"/>
      <c r="HWE147" s="332"/>
      <c r="HWF147" s="332"/>
      <c r="HWG147" s="332"/>
      <c r="HWH147" s="332"/>
      <c r="HWI147" s="332"/>
      <c r="HWJ147" s="332"/>
      <c r="HWK147" s="332"/>
      <c r="HWL147" s="332"/>
      <c r="HWM147" s="332"/>
      <c r="HWN147" s="332"/>
      <c r="HWO147" s="332"/>
      <c r="HWP147" s="332"/>
      <c r="HWQ147" s="332"/>
      <c r="HWR147" s="332"/>
      <c r="HWS147" s="332"/>
      <c r="HWT147" s="332"/>
      <c r="HWU147" s="332"/>
      <c r="HWV147" s="332"/>
      <c r="HWW147" s="332"/>
      <c r="HWX147" s="332"/>
      <c r="HWY147" s="332"/>
      <c r="HWZ147" s="332"/>
      <c r="HXA147" s="332"/>
      <c r="HXB147" s="332"/>
      <c r="HXC147" s="332"/>
      <c r="HXD147" s="332"/>
      <c r="HXE147" s="332"/>
      <c r="HXF147" s="332"/>
      <c r="HXG147" s="332"/>
      <c r="HXH147" s="332"/>
      <c r="HXI147" s="332"/>
      <c r="HXJ147" s="332"/>
      <c r="HXK147" s="332"/>
      <c r="HXL147" s="332"/>
      <c r="HXM147" s="332"/>
      <c r="HXN147" s="332"/>
      <c r="HXO147" s="332"/>
      <c r="HXP147" s="332"/>
      <c r="HXQ147" s="332"/>
      <c r="HXR147" s="332"/>
      <c r="HXS147" s="332"/>
      <c r="HXT147" s="332"/>
      <c r="HXU147" s="332"/>
      <c r="HXV147" s="332"/>
      <c r="HXW147" s="332"/>
      <c r="HXX147" s="332"/>
      <c r="HXY147" s="332"/>
      <c r="HXZ147" s="332"/>
      <c r="HYA147" s="332"/>
      <c r="HYB147" s="332"/>
      <c r="HYC147" s="332"/>
      <c r="HYD147" s="332"/>
      <c r="HYE147" s="332"/>
      <c r="HYF147" s="332"/>
      <c r="HYG147" s="332"/>
      <c r="HYH147" s="332"/>
      <c r="HYI147" s="332"/>
      <c r="HYJ147" s="332"/>
      <c r="HYK147" s="332"/>
      <c r="HYL147" s="332"/>
      <c r="HYM147" s="332"/>
      <c r="HYN147" s="332"/>
      <c r="HYO147" s="332"/>
      <c r="HYP147" s="332"/>
      <c r="HYQ147" s="332"/>
      <c r="HYR147" s="332"/>
      <c r="HYS147" s="332"/>
      <c r="HYT147" s="332"/>
      <c r="HYU147" s="332"/>
      <c r="HYV147" s="332"/>
      <c r="HYW147" s="332"/>
      <c r="HYX147" s="332"/>
      <c r="HYY147" s="332"/>
      <c r="HYZ147" s="332"/>
      <c r="HZA147" s="332"/>
      <c r="HZB147" s="332"/>
      <c r="HZC147" s="332"/>
      <c r="HZD147" s="332"/>
      <c r="HZE147" s="332"/>
      <c r="HZF147" s="332"/>
      <c r="HZG147" s="332"/>
      <c r="HZH147" s="332"/>
      <c r="HZI147" s="332"/>
      <c r="HZJ147" s="332"/>
      <c r="HZK147" s="332"/>
      <c r="HZL147" s="332"/>
      <c r="HZM147" s="332"/>
      <c r="HZN147" s="332"/>
      <c r="HZO147" s="332"/>
      <c r="HZP147" s="332"/>
      <c r="HZQ147" s="332"/>
      <c r="HZR147" s="332"/>
      <c r="HZS147" s="332"/>
      <c r="HZT147" s="332"/>
      <c r="HZU147" s="332"/>
      <c r="HZV147" s="332"/>
      <c r="HZW147" s="332"/>
      <c r="HZX147" s="332"/>
      <c r="HZY147" s="332"/>
      <c r="HZZ147" s="332"/>
      <c r="IAA147" s="332"/>
      <c r="IAB147" s="332"/>
      <c r="IAC147" s="332"/>
      <c r="IAD147" s="332"/>
      <c r="IAE147" s="332"/>
      <c r="IAF147" s="332"/>
      <c r="IAG147" s="332"/>
      <c r="IAH147" s="332"/>
      <c r="IAI147" s="332"/>
      <c r="IAJ147" s="332"/>
      <c r="IAK147" s="332"/>
      <c r="IAL147" s="332"/>
      <c r="IAM147" s="332"/>
      <c r="IAN147" s="332"/>
      <c r="IAO147" s="332"/>
      <c r="IAP147" s="332"/>
      <c r="IAQ147" s="332"/>
      <c r="IAR147" s="332"/>
      <c r="IAS147" s="332"/>
      <c r="IAT147" s="332"/>
      <c r="IAU147" s="332"/>
      <c r="IAV147" s="332"/>
      <c r="IAW147" s="332"/>
      <c r="IAX147" s="332"/>
      <c r="IAY147" s="332"/>
      <c r="IAZ147" s="332"/>
      <c r="IBA147" s="332"/>
      <c r="IBB147" s="332"/>
      <c r="IBC147" s="332"/>
      <c r="IBD147" s="332"/>
      <c r="IBE147" s="332"/>
      <c r="IBF147" s="332"/>
      <c r="IBG147" s="332"/>
      <c r="IBH147" s="332"/>
      <c r="IBI147" s="332"/>
      <c r="IBJ147" s="332"/>
      <c r="IBK147" s="332"/>
      <c r="IBL147" s="332"/>
      <c r="IBM147" s="332"/>
      <c r="IBN147" s="332"/>
      <c r="IBO147" s="332"/>
      <c r="IBP147" s="332"/>
      <c r="IBQ147" s="332"/>
      <c r="IBR147" s="332"/>
      <c r="IBS147" s="332"/>
      <c r="IBT147" s="332"/>
      <c r="IBU147" s="332"/>
      <c r="IBV147" s="332"/>
      <c r="IBW147" s="332"/>
      <c r="IBX147" s="332"/>
      <c r="IBY147" s="332"/>
      <c r="IBZ147" s="332"/>
      <c r="ICA147" s="332"/>
      <c r="ICB147" s="332"/>
      <c r="ICC147" s="332"/>
      <c r="ICD147" s="332"/>
      <c r="ICE147" s="332"/>
      <c r="ICF147" s="332"/>
      <c r="ICG147" s="332"/>
      <c r="ICH147" s="332"/>
      <c r="ICI147" s="332"/>
      <c r="ICJ147" s="332"/>
      <c r="ICK147" s="332"/>
      <c r="ICL147" s="332"/>
      <c r="ICM147" s="332"/>
      <c r="ICN147" s="332"/>
      <c r="ICO147" s="332"/>
      <c r="ICP147" s="332"/>
      <c r="ICQ147" s="332"/>
      <c r="ICR147" s="332"/>
      <c r="ICS147" s="332"/>
      <c r="ICT147" s="332"/>
      <c r="ICU147" s="332"/>
      <c r="ICV147" s="332"/>
      <c r="ICW147" s="332"/>
      <c r="ICX147" s="332"/>
      <c r="ICY147" s="332"/>
      <c r="ICZ147" s="332"/>
      <c r="IDA147" s="332"/>
      <c r="IDB147" s="332"/>
      <c r="IDC147" s="332"/>
      <c r="IDD147" s="332"/>
      <c r="IDE147" s="332"/>
      <c r="IDF147" s="332"/>
      <c r="IDG147" s="332"/>
      <c r="IDH147" s="332"/>
      <c r="IDI147" s="332"/>
      <c r="IDJ147" s="332"/>
      <c r="IDK147" s="332"/>
      <c r="IDL147" s="332"/>
      <c r="IDM147" s="332"/>
      <c r="IDN147" s="332"/>
      <c r="IDO147" s="332"/>
      <c r="IDP147" s="332"/>
      <c r="IDQ147" s="332"/>
      <c r="IDR147" s="332"/>
      <c r="IDS147" s="332"/>
      <c r="IDT147" s="332"/>
      <c r="IDU147" s="332"/>
      <c r="IDV147" s="332"/>
      <c r="IDW147" s="332"/>
      <c r="IDX147" s="332"/>
      <c r="IDY147" s="332"/>
      <c r="IDZ147" s="332"/>
      <c r="IEA147" s="332"/>
      <c r="IEB147" s="332"/>
      <c r="IEC147" s="332"/>
      <c r="IED147" s="332"/>
      <c r="IEE147" s="332"/>
      <c r="IEF147" s="332"/>
      <c r="IEG147" s="332"/>
      <c r="IEH147" s="332"/>
      <c r="IEI147" s="332"/>
      <c r="IEJ147" s="332"/>
      <c r="IEK147" s="332"/>
      <c r="IEL147" s="332"/>
      <c r="IEM147" s="332"/>
      <c r="IEN147" s="332"/>
      <c r="IEO147" s="332"/>
      <c r="IEP147" s="332"/>
      <c r="IEQ147" s="332"/>
      <c r="IER147" s="332"/>
      <c r="IES147" s="332"/>
      <c r="IET147" s="332"/>
      <c r="IEU147" s="332"/>
      <c r="IEV147" s="332"/>
      <c r="IEW147" s="332"/>
      <c r="IEX147" s="332"/>
      <c r="IEY147" s="332"/>
      <c r="IEZ147" s="332"/>
      <c r="IFA147" s="332"/>
      <c r="IFB147" s="332"/>
      <c r="IFC147" s="332"/>
      <c r="IFD147" s="332"/>
      <c r="IFE147" s="332"/>
      <c r="IFF147" s="332"/>
      <c r="IFG147" s="332"/>
      <c r="IFH147" s="332"/>
      <c r="IFI147" s="332"/>
      <c r="IFJ147" s="332"/>
      <c r="IFK147" s="332"/>
      <c r="IFL147" s="332"/>
      <c r="IFM147" s="332"/>
      <c r="IFN147" s="332"/>
      <c r="IFO147" s="332"/>
      <c r="IFP147" s="332"/>
      <c r="IFQ147" s="332"/>
      <c r="IFR147" s="332"/>
      <c r="IFS147" s="332"/>
      <c r="IFT147" s="332"/>
      <c r="IFU147" s="332"/>
      <c r="IFV147" s="332"/>
      <c r="IFW147" s="332"/>
      <c r="IFX147" s="332"/>
      <c r="IFY147" s="332"/>
      <c r="IFZ147" s="332"/>
      <c r="IGA147" s="332"/>
      <c r="IGB147" s="332"/>
      <c r="IGC147" s="332"/>
      <c r="IGD147" s="332"/>
      <c r="IGE147" s="332"/>
      <c r="IGF147" s="332"/>
      <c r="IGG147" s="332"/>
      <c r="IGH147" s="332"/>
      <c r="IGI147" s="332"/>
      <c r="IGJ147" s="332"/>
      <c r="IGK147" s="332"/>
      <c r="IGL147" s="332"/>
      <c r="IGM147" s="332"/>
      <c r="IGN147" s="332"/>
      <c r="IGO147" s="332"/>
      <c r="IGP147" s="332"/>
      <c r="IGQ147" s="332"/>
      <c r="IGR147" s="332"/>
      <c r="IGS147" s="332"/>
      <c r="IGT147" s="332"/>
      <c r="IGU147" s="332"/>
      <c r="IGV147" s="332"/>
      <c r="IGW147" s="332"/>
      <c r="IGX147" s="332"/>
      <c r="IGY147" s="332"/>
      <c r="IGZ147" s="332"/>
      <c r="IHA147" s="332"/>
      <c r="IHB147" s="332"/>
      <c r="IHC147" s="332"/>
      <c r="IHD147" s="332"/>
      <c r="IHE147" s="332"/>
      <c r="IHF147" s="332"/>
      <c r="IHG147" s="332"/>
      <c r="IHH147" s="332"/>
      <c r="IHI147" s="332"/>
      <c r="IHJ147" s="332"/>
      <c r="IHK147" s="332"/>
      <c r="IHL147" s="332"/>
      <c r="IHM147" s="332"/>
      <c r="IHN147" s="332"/>
      <c r="IHO147" s="332"/>
      <c r="IHP147" s="332"/>
      <c r="IHQ147" s="332"/>
      <c r="IHR147" s="332"/>
      <c r="IHS147" s="332"/>
      <c r="IHT147" s="332"/>
      <c r="IHU147" s="332"/>
      <c r="IHV147" s="332"/>
      <c r="IHW147" s="332"/>
      <c r="IHX147" s="332"/>
      <c r="IHY147" s="332"/>
      <c r="IHZ147" s="332"/>
      <c r="IIA147" s="332"/>
      <c r="IIB147" s="332"/>
      <c r="IIC147" s="332"/>
      <c r="IID147" s="332"/>
      <c r="IIE147" s="332"/>
      <c r="IIF147" s="332"/>
      <c r="IIG147" s="332"/>
      <c r="IIH147" s="332"/>
      <c r="III147" s="332"/>
      <c r="IIJ147" s="332"/>
      <c r="IIK147" s="332"/>
      <c r="IIL147" s="332"/>
      <c r="IIM147" s="332"/>
      <c r="IIN147" s="332"/>
      <c r="IIO147" s="332"/>
      <c r="IIP147" s="332"/>
      <c r="IIQ147" s="332"/>
      <c r="IIR147" s="332"/>
      <c r="IIS147" s="332"/>
      <c r="IIT147" s="332"/>
      <c r="IIU147" s="332"/>
      <c r="IIV147" s="332"/>
      <c r="IIW147" s="332"/>
      <c r="IIX147" s="332"/>
      <c r="IIY147" s="332"/>
      <c r="IIZ147" s="332"/>
      <c r="IJA147" s="332"/>
      <c r="IJB147" s="332"/>
      <c r="IJC147" s="332"/>
      <c r="IJD147" s="332"/>
      <c r="IJE147" s="332"/>
      <c r="IJF147" s="332"/>
      <c r="IJG147" s="332"/>
      <c r="IJH147" s="332"/>
      <c r="IJI147" s="332"/>
      <c r="IJJ147" s="332"/>
      <c r="IJK147" s="332"/>
      <c r="IJL147" s="332"/>
      <c r="IJM147" s="332"/>
      <c r="IJN147" s="332"/>
      <c r="IJO147" s="332"/>
      <c r="IJP147" s="332"/>
      <c r="IJQ147" s="332"/>
      <c r="IJR147" s="332"/>
      <c r="IJS147" s="332"/>
      <c r="IJT147" s="332"/>
      <c r="IJU147" s="332"/>
      <c r="IJV147" s="332"/>
      <c r="IJW147" s="332"/>
      <c r="IJX147" s="332"/>
      <c r="IJY147" s="332"/>
      <c r="IJZ147" s="332"/>
      <c r="IKA147" s="332"/>
      <c r="IKB147" s="332"/>
      <c r="IKC147" s="332"/>
      <c r="IKD147" s="332"/>
      <c r="IKE147" s="332"/>
      <c r="IKF147" s="332"/>
      <c r="IKG147" s="332"/>
      <c r="IKH147" s="332"/>
      <c r="IKI147" s="332"/>
      <c r="IKJ147" s="332"/>
      <c r="IKK147" s="332"/>
      <c r="IKL147" s="332"/>
      <c r="IKM147" s="332"/>
      <c r="IKN147" s="332"/>
      <c r="IKO147" s="332"/>
      <c r="IKP147" s="332"/>
      <c r="IKQ147" s="332"/>
      <c r="IKR147" s="332"/>
      <c r="IKS147" s="332"/>
      <c r="IKT147" s="332"/>
      <c r="IKU147" s="332"/>
      <c r="IKV147" s="332"/>
      <c r="IKW147" s="332"/>
      <c r="IKX147" s="332"/>
      <c r="IKY147" s="332"/>
      <c r="IKZ147" s="332"/>
      <c r="ILA147" s="332"/>
      <c r="ILB147" s="332"/>
      <c r="ILC147" s="332"/>
      <c r="ILD147" s="332"/>
      <c r="ILE147" s="332"/>
      <c r="ILF147" s="332"/>
      <c r="ILG147" s="332"/>
      <c r="ILH147" s="332"/>
      <c r="ILI147" s="332"/>
      <c r="ILJ147" s="332"/>
      <c r="ILK147" s="332"/>
      <c r="ILL147" s="332"/>
      <c r="ILM147" s="332"/>
      <c r="ILN147" s="332"/>
      <c r="ILO147" s="332"/>
      <c r="ILP147" s="332"/>
      <c r="ILQ147" s="332"/>
      <c r="ILR147" s="332"/>
      <c r="ILS147" s="332"/>
      <c r="ILT147" s="332"/>
      <c r="ILU147" s="332"/>
      <c r="ILV147" s="332"/>
      <c r="ILW147" s="332"/>
      <c r="ILX147" s="332"/>
      <c r="ILY147" s="332"/>
      <c r="ILZ147" s="332"/>
      <c r="IMA147" s="332"/>
      <c r="IMB147" s="332"/>
      <c r="IMC147" s="332"/>
      <c r="IMD147" s="332"/>
      <c r="IME147" s="332"/>
      <c r="IMF147" s="332"/>
      <c r="IMG147" s="332"/>
      <c r="IMH147" s="332"/>
      <c r="IMI147" s="332"/>
      <c r="IMJ147" s="332"/>
      <c r="IMK147" s="332"/>
      <c r="IML147" s="332"/>
      <c r="IMM147" s="332"/>
      <c r="IMN147" s="332"/>
      <c r="IMO147" s="332"/>
      <c r="IMP147" s="332"/>
      <c r="IMQ147" s="332"/>
      <c r="IMR147" s="332"/>
      <c r="IMS147" s="332"/>
      <c r="IMT147" s="332"/>
      <c r="IMU147" s="332"/>
      <c r="IMV147" s="332"/>
      <c r="IMW147" s="332"/>
      <c r="IMX147" s="332"/>
      <c r="IMY147" s="332"/>
      <c r="IMZ147" s="332"/>
      <c r="INA147" s="332"/>
      <c r="INB147" s="332"/>
      <c r="INC147" s="332"/>
      <c r="IND147" s="332"/>
      <c r="INE147" s="332"/>
      <c r="INF147" s="332"/>
      <c r="ING147" s="332"/>
      <c r="INH147" s="332"/>
      <c r="INI147" s="332"/>
      <c r="INJ147" s="332"/>
      <c r="INK147" s="332"/>
      <c r="INL147" s="332"/>
      <c r="INM147" s="332"/>
      <c r="INN147" s="332"/>
      <c r="INO147" s="332"/>
      <c r="INP147" s="332"/>
      <c r="INQ147" s="332"/>
      <c r="INR147" s="332"/>
      <c r="INS147" s="332"/>
      <c r="INT147" s="332"/>
      <c r="INU147" s="332"/>
      <c r="INV147" s="332"/>
      <c r="INW147" s="332"/>
      <c r="INX147" s="332"/>
      <c r="INY147" s="332"/>
      <c r="INZ147" s="332"/>
      <c r="IOA147" s="332"/>
      <c r="IOB147" s="332"/>
      <c r="IOC147" s="332"/>
      <c r="IOD147" s="332"/>
      <c r="IOE147" s="332"/>
      <c r="IOF147" s="332"/>
      <c r="IOG147" s="332"/>
      <c r="IOH147" s="332"/>
      <c r="IOI147" s="332"/>
      <c r="IOJ147" s="332"/>
      <c r="IOK147" s="332"/>
      <c r="IOL147" s="332"/>
      <c r="IOM147" s="332"/>
      <c r="ION147" s="332"/>
      <c r="IOO147" s="332"/>
      <c r="IOP147" s="332"/>
      <c r="IOQ147" s="332"/>
      <c r="IOR147" s="332"/>
      <c r="IOS147" s="332"/>
      <c r="IOT147" s="332"/>
      <c r="IOU147" s="332"/>
      <c r="IOV147" s="332"/>
      <c r="IOW147" s="332"/>
      <c r="IOX147" s="332"/>
      <c r="IOY147" s="332"/>
      <c r="IOZ147" s="332"/>
      <c r="IPA147" s="332"/>
      <c r="IPB147" s="332"/>
      <c r="IPC147" s="332"/>
      <c r="IPD147" s="332"/>
      <c r="IPE147" s="332"/>
      <c r="IPF147" s="332"/>
      <c r="IPG147" s="332"/>
      <c r="IPH147" s="332"/>
      <c r="IPI147" s="332"/>
      <c r="IPJ147" s="332"/>
      <c r="IPK147" s="332"/>
      <c r="IPL147" s="332"/>
      <c r="IPM147" s="332"/>
      <c r="IPN147" s="332"/>
      <c r="IPO147" s="332"/>
      <c r="IPP147" s="332"/>
      <c r="IPQ147" s="332"/>
      <c r="IPR147" s="332"/>
      <c r="IPS147" s="332"/>
      <c r="IPT147" s="332"/>
      <c r="IPU147" s="332"/>
      <c r="IPV147" s="332"/>
      <c r="IPW147" s="332"/>
      <c r="IPX147" s="332"/>
      <c r="IPY147" s="332"/>
      <c r="IPZ147" s="332"/>
      <c r="IQA147" s="332"/>
      <c r="IQB147" s="332"/>
      <c r="IQC147" s="332"/>
      <c r="IQD147" s="332"/>
      <c r="IQE147" s="332"/>
      <c r="IQF147" s="332"/>
      <c r="IQG147" s="332"/>
      <c r="IQH147" s="332"/>
      <c r="IQI147" s="332"/>
      <c r="IQJ147" s="332"/>
      <c r="IQK147" s="332"/>
      <c r="IQL147" s="332"/>
      <c r="IQM147" s="332"/>
      <c r="IQN147" s="332"/>
      <c r="IQO147" s="332"/>
      <c r="IQP147" s="332"/>
      <c r="IQQ147" s="332"/>
      <c r="IQR147" s="332"/>
      <c r="IQS147" s="332"/>
      <c r="IQT147" s="332"/>
      <c r="IQU147" s="332"/>
      <c r="IQV147" s="332"/>
      <c r="IQW147" s="332"/>
      <c r="IQX147" s="332"/>
      <c r="IQY147" s="332"/>
      <c r="IQZ147" s="332"/>
      <c r="IRA147" s="332"/>
      <c r="IRB147" s="332"/>
      <c r="IRC147" s="332"/>
      <c r="IRD147" s="332"/>
      <c r="IRE147" s="332"/>
      <c r="IRF147" s="332"/>
      <c r="IRG147" s="332"/>
      <c r="IRH147" s="332"/>
      <c r="IRI147" s="332"/>
      <c r="IRJ147" s="332"/>
      <c r="IRK147" s="332"/>
      <c r="IRL147" s="332"/>
      <c r="IRM147" s="332"/>
      <c r="IRN147" s="332"/>
      <c r="IRO147" s="332"/>
      <c r="IRP147" s="332"/>
      <c r="IRQ147" s="332"/>
      <c r="IRR147" s="332"/>
      <c r="IRS147" s="332"/>
      <c r="IRT147" s="332"/>
      <c r="IRU147" s="332"/>
      <c r="IRV147" s="332"/>
      <c r="IRW147" s="332"/>
      <c r="IRX147" s="332"/>
      <c r="IRY147" s="332"/>
      <c r="IRZ147" s="332"/>
      <c r="ISA147" s="332"/>
      <c r="ISB147" s="332"/>
      <c r="ISC147" s="332"/>
      <c r="ISD147" s="332"/>
      <c r="ISE147" s="332"/>
      <c r="ISF147" s="332"/>
      <c r="ISG147" s="332"/>
      <c r="ISH147" s="332"/>
      <c r="ISI147" s="332"/>
      <c r="ISJ147" s="332"/>
      <c r="ISK147" s="332"/>
      <c r="ISL147" s="332"/>
      <c r="ISM147" s="332"/>
      <c r="ISN147" s="332"/>
      <c r="ISO147" s="332"/>
      <c r="ISP147" s="332"/>
      <c r="ISQ147" s="332"/>
      <c r="ISR147" s="332"/>
      <c r="ISS147" s="332"/>
      <c r="IST147" s="332"/>
      <c r="ISU147" s="332"/>
      <c r="ISV147" s="332"/>
      <c r="ISW147" s="332"/>
      <c r="ISX147" s="332"/>
      <c r="ISY147" s="332"/>
      <c r="ISZ147" s="332"/>
      <c r="ITA147" s="332"/>
      <c r="ITB147" s="332"/>
      <c r="ITC147" s="332"/>
      <c r="ITD147" s="332"/>
      <c r="ITE147" s="332"/>
      <c r="ITF147" s="332"/>
      <c r="ITG147" s="332"/>
      <c r="ITH147" s="332"/>
      <c r="ITI147" s="332"/>
      <c r="ITJ147" s="332"/>
      <c r="ITK147" s="332"/>
      <c r="ITL147" s="332"/>
      <c r="ITM147" s="332"/>
      <c r="ITN147" s="332"/>
      <c r="ITO147" s="332"/>
      <c r="ITP147" s="332"/>
      <c r="ITQ147" s="332"/>
      <c r="ITR147" s="332"/>
      <c r="ITS147" s="332"/>
      <c r="ITT147" s="332"/>
      <c r="ITU147" s="332"/>
      <c r="ITV147" s="332"/>
      <c r="ITW147" s="332"/>
      <c r="ITX147" s="332"/>
      <c r="ITY147" s="332"/>
      <c r="ITZ147" s="332"/>
      <c r="IUA147" s="332"/>
      <c r="IUB147" s="332"/>
      <c r="IUC147" s="332"/>
      <c r="IUD147" s="332"/>
      <c r="IUE147" s="332"/>
      <c r="IUF147" s="332"/>
      <c r="IUG147" s="332"/>
      <c r="IUH147" s="332"/>
      <c r="IUI147" s="332"/>
      <c r="IUJ147" s="332"/>
      <c r="IUK147" s="332"/>
      <c r="IUL147" s="332"/>
      <c r="IUM147" s="332"/>
      <c r="IUN147" s="332"/>
      <c r="IUO147" s="332"/>
      <c r="IUP147" s="332"/>
      <c r="IUQ147" s="332"/>
      <c r="IUR147" s="332"/>
      <c r="IUS147" s="332"/>
      <c r="IUT147" s="332"/>
      <c r="IUU147" s="332"/>
      <c r="IUV147" s="332"/>
      <c r="IUW147" s="332"/>
      <c r="IUX147" s="332"/>
      <c r="IUY147" s="332"/>
      <c r="IUZ147" s="332"/>
      <c r="IVA147" s="332"/>
      <c r="IVB147" s="332"/>
      <c r="IVC147" s="332"/>
      <c r="IVD147" s="332"/>
      <c r="IVE147" s="332"/>
      <c r="IVF147" s="332"/>
      <c r="IVG147" s="332"/>
      <c r="IVH147" s="332"/>
      <c r="IVI147" s="332"/>
      <c r="IVJ147" s="332"/>
      <c r="IVK147" s="332"/>
      <c r="IVL147" s="332"/>
      <c r="IVM147" s="332"/>
      <c r="IVN147" s="332"/>
      <c r="IVO147" s="332"/>
      <c r="IVP147" s="332"/>
      <c r="IVQ147" s="332"/>
      <c r="IVR147" s="332"/>
      <c r="IVS147" s="332"/>
      <c r="IVT147" s="332"/>
      <c r="IVU147" s="332"/>
      <c r="IVV147" s="332"/>
      <c r="IVW147" s="332"/>
      <c r="IVX147" s="332"/>
      <c r="IVY147" s="332"/>
      <c r="IVZ147" s="332"/>
      <c r="IWA147" s="332"/>
      <c r="IWB147" s="332"/>
      <c r="IWC147" s="332"/>
      <c r="IWD147" s="332"/>
      <c r="IWE147" s="332"/>
      <c r="IWF147" s="332"/>
      <c r="IWG147" s="332"/>
      <c r="IWH147" s="332"/>
      <c r="IWI147" s="332"/>
      <c r="IWJ147" s="332"/>
      <c r="IWK147" s="332"/>
      <c r="IWL147" s="332"/>
      <c r="IWM147" s="332"/>
      <c r="IWN147" s="332"/>
      <c r="IWO147" s="332"/>
      <c r="IWP147" s="332"/>
      <c r="IWQ147" s="332"/>
      <c r="IWR147" s="332"/>
      <c r="IWS147" s="332"/>
      <c r="IWT147" s="332"/>
      <c r="IWU147" s="332"/>
      <c r="IWV147" s="332"/>
      <c r="IWW147" s="332"/>
      <c r="IWX147" s="332"/>
      <c r="IWY147" s="332"/>
      <c r="IWZ147" s="332"/>
      <c r="IXA147" s="332"/>
      <c r="IXB147" s="332"/>
      <c r="IXC147" s="332"/>
      <c r="IXD147" s="332"/>
      <c r="IXE147" s="332"/>
      <c r="IXF147" s="332"/>
      <c r="IXG147" s="332"/>
      <c r="IXH147" s="332"/>
      <c r="IXI147" s="332"/>
      <c r="IXJ147" s="332"/>
      <c r="IXK147" s="332"/>
      <c r="IXL147" s="332"/>
      <c r="IXM147" s="332"/>
      <c r="IXN147" s="332"/>
      <c r="IXO147" s="332"/>
      <c r="IXP147" s="332"/>
      <c r="IXQ147" s="332"/>
      <c r="IXR147" s="332"/>
      <c r="IXS147" s="332"/>
      <c r="IXT147" s="332"/>
      <c r="IXU147" s="332"/>
      <c r="IXV147" s="332"/>
      <c r="IXW147" s="332"/>
      <c r="IXX147" s="332"/>
      <c r="IXY147" s="332"/>
      <c r="IXZ147" s="332"/>
      <c r="IYA147" s="332"/>
      <c r="IYB147" s="332"/>
      <c r="IYC147" s="332"/>
      <c r="IYD147" s="332"/>
      <c r="IYE147" s="332"/>
      <c r="IYF147" s="332"/>
      <c r="IYG147" s="332"/>
      <c r="IYH147" s="332"/>
      <c r="IYI147" s="332"/>
      <c r="IYJ147" s="332"/>
      <c r="IYK147" s="332"/>
      <c r="IYL147" s="332"/>
      <c r="IYM147" s="332"/>
      <c r="IYN147" s="332"/>
      <c r="IYO147" s="332"/>
      <c r="IYP147" s="332"/>
      <c r="IYQ147" s="332"/>
      <c r="IYR147" s="332"/>
      <c r="IYS147" s="332"/>
      <c r="IYT147" s="332"/>
      <c r="IYU147" s="332"/>
      <c r="IYV147" s="332"/>
      <c r="IYW147" s="332"/>
      <c r="IYX147" s="332"/>
      <c r="IYY147" s="332"/>
      <c r="IYZ147" s="332"/>
      <c r="IZA147" s="332"/>
      <c r="IZB147" s="332"/>
      <c r="IZC147" s="332"/>
      <c r="IZD147" s="332"/>
      <c r="IZE147" s="332"/>
      <c r="IZF147" s="332"/>
      <c r="IZG147" s="332"/>
      <c r="IZH147" s="332"/>
      <c r="IZI147" s="332"/>
      <c r="IZJ147" s="332"/>
      <c r="IZK147" s="332"/>
      <c r="IZL147" s="332"/>
      <c r="IZM147" s="332"/>
      <c r="IZN147" s="332"/>
      <c r="IZO147" s="332"/>
      <c r="IZP147" s="332"/>
      <c r="IZQ147" s="332"/>
      <c r="IZR147" s="332"/>
      <c r="IZS147" s="332"/>
      <c r="IZT147" s="332"/>
      <c r="IZU147" s="332"/>
      <c r="IZV147" s="332"/>
      <c r="IZW147" s="332"/>
      <c r="IZX147" s="332"/>
      <c r="IZY147" s="332"/>
      <c r="IZZ147" s="332"/>
      <c r="JAA147" s="332"/>
      <c r="JAB147" s="332"/>
      <c r="JAC147" s="332"/>
      <c r="JAD147" s="332"/>
      <c r="JAE147" s="332"/>
      <c r="JAF147" s="332"/>
      <c r="JAG147" s="332"/>
      <c r="JAH147" s="332"/>
      <c r="JAI147" s="332"/>
      <c r="JAJ147" s="332"/>
      <c r="JAK147" s="332"/>
      <c r="JAL147" s="332"/>
      <c r="JAM147" s="332"/>
      <c r="JAN147" s="332"/>
      <c r="JAO147" s="332"/>
      <c r="JAP147" s="332"/>
      <c r="JAQ147" s="332"/>
      <c r="JAR147" s="332"/>
      <c r="JAS147" s="332"/>
      <c r="JAT147" s="332"/>
      <c r="JAU147" s="332"/>
      <c r="JAV147" s="332"/>
      <c r="JAW147" s="332"/>
      <c r="JAX147" s="332"/>
      <c r="JAY147" s="332"/>
      <c r="JAZ147" s="332"/>
      <c r="JBA147" s="332"/>
      <c r="JBB147" s="332"/>
      <c r="JBC147" s="332"/>
      <c r="JBD147" s="332"/>
      <c r="JBE147" s="332"/>
      <c r="JBF147" s="332"/>
      <c r="JBG147" s="332"/>
      <c r="JBH147" s="332"/>
      <c r="JBI147" s="332"/>
      <c r="JBJ147" s="332"/>
      <c r="JBK147" s="332"/>
      <c r="JBL147" s="332"/>
      <c r="JBM147" s="332"/>
      <c r="JBN147" s="332"/>
      <c r="JBO147" s="332"/>
      <c r="JBP147" s="332"/>
      <c r="JBQ147" s="332"/>
      <c r="JBR147" s="332"/>
      <c r="JBS147" s="332"/>
      <c r="JBT147" s="332"/>
      <c r="JBU147" s="332"/>
      <c r="JBV147" s="332"/>
      <c r="JBW147" s="332"/>
      <c r="JBX147" s="332"/>
      <c r="JBY147" s="332"/>
      <c r="JBZ147" s="332"/>
      <c r="JCA147" s="332"/>
      <c r="JCB147" s="332"/>
      <c r="JCC147" s="332"/>
      <c r="JCD147" s="332"/>
      <c r="JCE147" s="332"/>
      <c r="JCF147" s="332"/>
      <c r="JCG147" s="332"/>
      <c r="JCH147" s="332"/>
      <c r="JCI147" s="332"/>
      <c r="JCJ147" s="332"/>
      <c r="JCK147" s="332"/>
      <c r="JCL147" s="332"/>
      <c r="JCM147" s="332"/>
      <c r="JCN147" s="332"/>
      <c r="JCO147" s="332"/>
      <c r="JCP147" s="332"/>
      <c r="JCQ147" s="332"/>
      <c r="JCR147" s="332"/>
      <c r="JCS147" s="332"/>
      <c r="JCT147" s="332"/>
      <c r="JCU147" s="332"/>
      <c r="JCV147" s="332"/>
      <c r="JCW147" s="332"/>
      <c r="JCX147" s="332"/>
      <c r="JCY147" s="332"/>
      <c r="JCZ147" s="332"/>
      <c r="JDA147" s="332"/>
      <c r="JDB147" s="332"/>
      <c r="JDC147" s="332"/>
      <c r="JDD147" s="332"/>
      <c r="JDE147" s="332"/>
      <c r="JDF147" s="332"/>
      <c r="JDG147" s="332"/>
      <c r="JDH147" s="332"/>
      <c r="JDI147" s="332"/>
      <c r="JDJ147" s="332"/>
      <c r="JDK147" s="332"/>
      <c r="JDL147" s="332"/>
      <c r="JDM147" s="332"/>
      <c r="JDN147" s="332"/>
      <c r="JDO147" s="332"/>
      <c r="JDP147" s="332"/>
      <c r="JDQ147" s="332"/>
      <c r="JDR147" s="332"/>
      <c r="JDS147" s="332"/>
      <c r="JDT147" s="332"/>
      <c r="JDU147" s="332"/>
      <c r="JDV147" s="332"/>
      <c r="JDW147" s="332"/>
      <c r="JDX147" s="332"/>
      <c r="JDY147" s="332"/>
      <c r="JDZ147" s="332"/>
      <c r="JEA147" s="332"/>
      <c r="JEB147" s="332"/>
      <c r="JEC147" s="332"/>
      <c r="JED147" s="332"/>
      <c r="JEE147" s="332"/>
      <c r="JEF147" s="332"/>
      <c r="JEG147" s="332"/>
      <c r="JEH147" s="332"/>
      <c r="JEI147" s="332"/>
      <c r="JEJ147" s="332"/>
      <c r="JEK147" s="332"/>
      <c r="JEL147" s="332"/>
      <c r="JEM147" s="332"/>
      <c r="JEN147" s="332"/>
      <c r="JEO147" s="332"/>
      <c r="JEP147" s="332"/>
      <c r="JEQ147" s="332"/>
      <c r="JER147" s="332"/>
      <c r="JES147" s="332"/>
      <c r="JET147" s="332"/>
      <c r="JEU147" s="332"/>
      <c r="JEV147" s="332"/>
      <c r="JEW147" s="332"/>
      <c r="JEX147" s="332"/>
      <c r="JEY147" s="332"/>
      <c r="JEZ147" s="332"/>
      <c r="JFA147" s="332"/>
      <c r="JFB147" s="332"/>
      <c r="JFC147" s="332"/>
      <c r="JFD147" s="332"/>
      <c r="JFE147" s="332"/>
      <c r="JFF147" s="332"/>
      <c r="JFG147" s="332"/>
      <c r="JFH147" s="332"/>
      <c r="JFI147" s="332"/>
      <c r="JFJ147" s="332"/>
      <c r="JFK147" s="332"/>
      <c r="JFL147" s="332"/>
      <c r="JFM147" s="332"/>
      <c r="JFN147" s="332"/>
      <c r="JFO147" s="332"/>
      <c r="JFP147" s="332"/>
      <c r="JFQ147" s="332"/>
      <c r="JFR147" s="332"/>
      <c r="JFS147" s="332"/>
      <c r="JFT147" s="332"/>
      <c r="JFU147" s="332"/>
      <c r="JFV147" s="332"/>
      <c r="JFW147" s="332"/>
      <c r="JFX147" s="332"/>
      <c r="JFY147" s="332"/>
      <c r="JFZ147" s="332"/>
      <c r="JGA147" s="332"/>
      <c r="JGB147" s="332"/>
      <c r="JGC147" s="332"/>
      <c r="JGD147" s="332"/>
      <c r="JGE147" s="332"/>
      <c r="JGF147" s="332"/>
      <c r="JGG147" s="332"/>
      <c r="JGH147" s="332"/>
      <c r="JGI147" s="332"/>
      <c r="JGJ147" s="332"/>
      <c r="JGK147" s="332"/>
      <c r="JGL147" s="332"/>
      <c r="JGM147" s="332"/>
      <c r="JGN147" s="332"/>
      <c r="JGO147" s="332"/>
      <c r="JGP147" s="332"/>
      <c r="JGQ147" s="332"/>
      <c r="JGR147" s="332"/>
      <c r="JGS147" s="332"/>
      <c r="JGT147" s="332"/>
      <c r="JGU147" s="332"/>
      <c r="JGV147" s="332"/>
      <c r="JGW147" s="332"/>
      <c r="JGX147" s="332"/>
      <c r="JGY147" s="332"/>
      <c r="JGZ147" s="332"/>
      <c r="JHA147" s="332"/>
      <c r="JHB147" s="332"/>
      <c r="JHC147" s="332"/>
      <c r="JHD147" s="332"/>
      <c r="JHE147" s="332"/>
      <c r="JHF147" s="332"/>
      <c r="JHG147" s="332"/>
      <c r="JHH147" s="332"/>
      <c r="JHI147" s="332"/>
      <c r="JHJ147" s="332"/>
      <c r="JHK147" s="332"/>
      <c r="JHL147" s="332"/>
      <c r="JHM147" s="332"/>
      <c r="JHN147" s="332"/>
      <c r="JHO147" s="332"/>
      <c r="JHP147" s="332"/>
      <c r="JHQ147" s="332"/>
      <c r="JHR147" s="332"/>
      <c r="JHS147" s="332"/>
      <c r="JHT147" s="332"/>
      <c r="JHU147" s="332"/>
      <c r="JHV147" s="332"/>
      <c r="JHW147" s="332"/>
      <c r="JHX147" s="332"/>
      <c r="JHY147" s="332"/>
      <c r="JHZ147" s="332"/>
      <c r="JIA147" s="332"/>
      <c r="JIB147" s="332"/>
      <c r="JIC147" s="332"/>
      <c r="JID147" s="332"/>
      <c r="JIE147" s="332"/>
      <c r="JIF147" s="332"/>
      <c r="JIG147" s="332"/>
      <c r="JIH147" s="332"/>
      <c r="JII147" s="332"/>
      <c r="JIJ147" s="332"/>
      <c r="JIK147" s="332"/>
      <c r="JIL147" s="332"/>
      <c r="JIM147" s="332"/>
      <c r="JIN147" s="332"/>
      <c r="JIO147" s="332"/>
      <c r="JIP147" s="332"/>
      <c r="JIQ147" s="332"/>
      <c r="JIR147" s="332"/>
      <c r="JIS147" s="332"/>
      <c r="JIT147" s="332"/>
      <c r="JIU147" s="332"/>
      <c r="JIV147" s="332"/>
      <c r="JIW147" s="332"/>
      <c r="JIX147" s="332"/>
      <c r="JIY147" s="332"/>
      <c r="JIZ147" s="332"/>
      <c r="JJA147" s="332"/>
      <c r="JJB147" s="332"/>
      <c r="JJC147" s="332"/>
      <c r="JJD147" s="332"/>
      <c r="JJE147" s="332"/>
      <c r="JJF147" s="332"/>
      <c r="JJG147" s="332"/>
      <c r="JJH147" s="332"/>
      <c r="JJI147" s="332"/>
      <c r="JJJ147" s="332"/>
      <c r="JJK147" s="332"/>
      <c r="JJL147" s="332"/>
      <c r="JJM147" s="332"/>
      <c r="JJN147" s="332"/>
      <c r="JJO147" s="332"/>
      <c r="JJP147" s="332"/>
      <c r="JJQ147" s="332"/>
      <c r="JJR147" s="332"/>
      <c r="JJS147" s="332"/>
      <c r="JJT147" s="332"/>
      <c r="JJU147" s="332"/>
      <c r="JJV147" s="332"/>
      <c r="JJW147" s="332"/>
      <c r="JJX147" s="332"/>
      <c r="JJY147" s="332"/>
      <c r="JJZ147" s="332"/>
      <c r="JKA147" s="332"/>
      <c r="JKB147" s="332"/>
      <c r="JKC147" s="332"/>
      <c r="JKD147" s="332"/>
      <c r="JKE147" s="332"/>
      <c r="JKF147" s="332"/>
      <c r="JKG147" s="332"/>
      <c r="JKH147" s="332"/>
      <c r="JKI147" s="332"/>
      <c r="JKJ147" s="332"/>
      <c r="JKK147" s="332"/>
      <c r="JKL147" s="332"/>
      <c r="JKM147" s="332"/>
      <c r="JKN147" s="332"/>
      <c r="JKO147" s="332"/>
      <c r="JKP147" s="332"/>
      <c r="JKQ147" s="332"/>
      <c r="JKR147" s="332"/>
      <c r="JKS147" s="332"/>
      <c r="JKT147" s="332"/>
      <c r="JKU147" s="332"/>
      <c r="JKV147" s="332"/>
      <c r="JKW147" s="332"/>
      <c r="JKX147" s="332"/>
      <c r="JKY147" s="332"/>
      <c r="JKZ147" s="332"/>
      <c r="JLA147" s="332"/>
      <c r="JLB147" s="332"/>
      <c r="JLC147" s="332"/>
      <c r="JLD147" s="332"/>
      <c r="JLE147" s="332"/>
      <c r="JLF147" s="332"/>
      <c r="JLG147" s="332"/>
      <c r="JLH147" s="332"/>
      <c r="JLI147" s="332"/>
      <c r="JLJ147" s="332"/>
      <c r="JLK147" s="332"/>
      <c r="JLL147" s="332"/>
      <c r="JLM147" s="332"/>
      <c r="JLN147" s="332"/>
      <c r="JLO147" s="332"/>
      <c r="JLP147" s="332"/>
      <c r="JLQ147" s="332"/>
      <c r="JLR147" s="332"/>
      <c r="JLS147" s="332"/>
      <c r="JLT147" s="332"/>
      <c r="JLU147" s="332"/>
      <c r="JLV147" s="332"/>
      <c r="JLW147" s="332"/>
      <c r="JLX147" s="332"/>
      <c r="JLY147" s="332"/>
      <c r="JLZ147" s="332"/>
      <c r="JMA147" s="332"/>
      <c r="JMB147" s="332"/>
      <c r="JMC147" s="332"/>
      <c r="JMD147" s="332"/>
      <c r="JME147" s="332"/>
      <c r="JMF147" s="332"/>
      <c r="JMG147" s="332"/>
      <c r="JMH147" s="332"/>
      <c r="JMI147" s="332"/>
      <c r="JMJ147" s="332"/>
      <c r="JMK147" s="332"/>
      <c r="JML147" s="332"/>
      <c r="JMM147" s="332"/>
      <c r="JMN147" s="332"/>
      <c r="JMO147" s="332"/>
      <c r="JMP147" s="332"/>
      <c r="JMQ147" s="332"/>
      <c r="JMR147" s="332"/>
      <c r="JMS147" s="332"/>
      <c r="JMT147" s="332"/>
      <c r="JMU147" s="332"/>
      <c r="JMV147" s="332"/>
      <c r="JMW147" s="332"/>
      <c r="JMX147" s="332"/>
      <c r="JMY147" s="332"/>
      <c r="JMZ147" s="332"/>
      <c r="JNA147" s="332"/>
      <c r="JNB147" s="332"/>
      <c r="JNC147" s="332"/>
      <c r="JND147" s="332"/>
      <c r="JNE147" s="332"/>
      <c r="JNF147" s="332"/>
      <c r="JNG147" s="332"/>
      <c r="JNH147" s="332"/>
      <c r="JNI147" s="332"/>
      <c r="JNJ147" s="332"/>
      <c r="JNK147" s="332"/>
      <c r="JNL147" s="332"/>
      <c r="JNM147" s="332"/>
      <c r="JNN147" s="332"/>
      <c r="JNO147" s="332"/>
      <c r="JNP147" s="332"/>
      <c r="JNQ147" s="332"/>
      <c r="JNR147" s="332"/>
      <c r="JNS147" s="332"/>
      <c r="JNT147" s="332"/>
      <c r="JNU147" s="332"/>
      <c r="JNV147" s="332"/>
      <c r="JNW147" s="332"/>
      <c r="JNX147" s="332"/>
      <c r="JNY147" s="332"/>
      <c r="JNZ147" s="332"/>
      <c r="JOA147" s="332"/>
      <c r="JOB147" s="332"/>
      <c r="JOC147" s="332"/>
      <c r="JOD147" s="332"/>
      <c r="JOE147" s="332"/>
      <c r="JOF147" s="332"/>
      <c r="JOG147" s="332"/>
      <c r="JOH147" s="332"/>
      <c r="JOI147" s="332"/>
      <c r="JOJ147" s="332"/>
      <c r="JOK147" s="332"/>
      <c r="JOL147" s="332"/>
      <c r="JOM147" s="332"/>
      <c r="JON147" s="332"/>
      <c r="JOO147" s="332"/>
      <c r="JOP147" s="332"/>
      <c r="JOQ147" s="332"/>
      <c r="JOR147" s="332"/>
      <c r="JOS147" s="332"/>
      <c r="JOT147" s="332"/>
      <c r="JOU147" s="332"/>
      <c r="JOV147" s="332"/>
      <c r="JOW147" s="332"/>
      <c r="JOX147" s="332"/>
      <c r="JOY147" s="332"/>
      <c r="JOZ147" s="332"/>
      <c r="JPA147" s="332"/>
      <c r="JPB147" s="332"/>
      <c r="JPC147" s="332"/>
      <c r="JPD147" s="332"/>
      <c r="JPE147" s="332"/>
      <c r="JPF147" s="332"/>
      <c r="JPG147" s="332"/>
      <c r="JPH147" s="332"/>
      <c r="JPI147" s="332"/>
      <c r="JPJ147" s="332"/>
      <c r="JPK147" s="332"/>
      <c r="JPL147" s="332"/>
      <c r="JPM147" s="332"/>
      <c r="JPN147" s="332"/>
      <c r="JPO147" s="332"/>
      <c r="JPP147" s="332"/>
      <c r="JPQ147" s="332"/>
      <c r="JPR147" s="332"/>
      <c r="JPS147" s="332"/>
      <c r="JPT147" s="332"/>
      <c r="JPU147" s="332"/>
      <c r="JPV147" s="332"/>
      <c r="JPW147" s="332"/>
      <c r="JPX147" s="332"/>
      <c r="JPY147" s="332"/>
      <c r="JPZ147" s="332"/>
      <c r="JQA147" s="332"/>
      <c r="JQB147" s="332"/>
      <c r="JQC147" s="332"/>
      <c r="JQD147" s="332"/>
      <c r="JQE147" s="332"/>
      <c r="JQF147" s="332"/>
      <c r="JQG147" s="332"/>
      <c r="JQH147" s="332"/>
      <c r="JQI147" s="332"/>
      <c r="JQJ147" s="332"/>
      <c r="JQK147" s="332"/>
      <c r="JQL147" s="332"/>
      <c r="JQM147" s="332"/>
      <c r="JQN147" s="332"/>
      <c r="JQO147" s="332"/>
      <c r="JQP147" s="332"/>
      <c r="JQQ147" s="332"/>
      <c r="JQR147" s="332"/>
      <c r="JQS147" s="332"/>
      <c r="JQT147" s="332"/>
      <c r="JQU147" s="332"/>
      <c r="JQV147" s="332"/>
      <c r="JQW147" s="332"/>
      <c r="JQX147" s="332"/>
      <c r="JQY147" s="332"/>
      <c r="JQZ147" s="332"/>
      <c r="JRA147" s="332"/>
      <c r="JRB147" s="332"/>
      <c r="JRC147" s="332"/>
      <c r="JRD147" s="332"/>
      <c r="JRE147" s="332"/>
      <c r="JRF147" s="332"/>
      <c r="JRG147" s="332"/>
      <c r="JRH147" s="332"/>
      <c r="JRI147" s="332"/>
      <c r="JRJ147" s="332"/>
      <c r="JRK147" s="332"/>
      <c r="JRL147" s="332"/>
      <c r="JRM147" s="332"/>
      <c r="JRN147" s="332"/>
      <c r="JRO147" s="332"/>
      <c r="JRP147" s="332"/>
      <c r="JRQ147" s="332"/>
      <c r="JRR147" s="332"/>
      <c r="JRS147" s="332"/>
      <c r="JRT147" s="332"/>
      <c r="JRU147" s="332"/>
      <c r="JRV147" s="332"/>
      <c r="JRW147" s="332"/>
      <c r="JRX147" s="332"/>
      <c r="JRY147" s="332"/>
      <c r="JRZ147" s="332"/>
      <c r="JSA147" s="332"/>
      <c r="JSB147" s="332"/>
      <c r="JSC147" s="332"/>
      <c r="JSD147" s="332"/>
      <c r="JSE147" s="332"/>
      <c r="JSF147" s="332"/>
      <c r="JSG147" s="332"/>
      <c r="JSH147" s="332"/>
      <c r="JSI147" s="332"/>
      <c r="JSJ147" s="332"/>
      <c r="JSK147" s="332"/>
      <c r="JSL147" s="332"/>
      <c r="JSM147" s="332"/>
      <c r="JSN147" s="332"/>
      <c r="JSO147" s="332"/>
      <c r="JSP147" s="332"/>
      <c r="JSQ147" s="332"/>
      <c r="JSR147" s="332"/>
      <c r="JSS147" s="332"/>
      <c r="JST147" s="332"/>
      <c r="JSU147" s="332"/>
      <c r="JSV147" s="332"/>
      <c r="JSW147" s="332"/>
      <c r="JSX147" s="332"/>
      <c r="JSY147" s="332"/>
      <c r="JSZ147" s="332"/>
      <c r="JTA147" s="332"/>
      <c r="JTB147" s="332"/>
      <c r="JTC147" s="332"/>
      <c r="JTD147" s="332"/>
      <c r="JTE147" s="332"/>
      <c r="JTF147" s="332"/>
      <c r="JTG147" s="332"/>
      <c r="JTH147" s="332"/>
      <c r="JTI147" s="332"/>
      <c r="JTJ147" s="332"/>
      <c r="JTK147" s="332"/>
      <c r="JTL147" s="332"/>
      <c r="JTM147" s="332"/>
      <c r="JTN147" s="332"/>
      <c r="JTO147" s="332"/>
      <c r="JTP147" s="332"/>
      <c r="JTQ147" s="332"/>
      <c r="JTR147" s="332"/>
      <c r="JTS147" s="332"/>
      <c r="JTT147" s="332"/>
      <c r="JTU147" s="332"/>
      <c r="JTV147" s="332"/>
      <c r="JTW147" s="332"/>
      <c r="JTX147" s="332"/>
      <c r="JTY147" s="332"/>
      <c r="JTZ147" s="332"/>
      <c r="JUA147" s="332"/>
      <c r="JUB147" s="332"/>
      <c r="JUC147" s="332"/>
      <c r="JUD147" s="332"/>
      <c r="JUE147" s="332"/>
      <c r="JUF147" s="332"/>
      <c r="JUG147" s="332"/>
      <c r="JUH147" s="332"/>
      <c r="JUI147" s="332"/>
      <c r="JUJ147" s="332"/>
      <c r="JUK147" s="332"/>
      <c r="JUL147" s="332"/>
      <c r="JUM147" s="332"/>
      <c r="JUN147" s="332"/>
      <c r="JUO147" s="332"/>
      <c r="JUP147" s="332"/>
      <c r="JUQ147" s="332"/>
      <c r="JUR147" s="332"/>
      <c r="JUS147" s="332"/>
      <c r="JUT147" s="332"/>
      <c r="JUU147" s="332"/>
      <c r="JUV147" s="332"/>
      <c r="JUW147" s="332"/>
      <c r="JUX147" s="332"/>
      <c r="JUY147" s="332"/>
      <c r="JUZ147" s="332"/>
      <c r="JVA147" s="332"/>
      <c r="JVB147" s="332"/>
      <c r="JVC147" s="332"/>
      <c r="JVD147" s="332"/>
      <c r="JVE147" s="332"/>
      <c r="JVF147" s="332"/>
      <c r="JVG147" s="332"/>
      <c r="JVH147" s="332"/>
      <c r="JVI147" s="332"/>
      <c r="JVJ147" s="332"/>
      <c r="JVK147" s="332"/>
      <c r="JVL147" s="332"/>
      <c r="JVM147" s="332"/>
      <c r="JVN147" s="332"/>
      <c r="JVO147" s="332"/>
      <c r="JVP147" s="332"/>
      <c r="JVQ147" s="332"/>
      <c r="JVR147" s="332"/>
      <c r="JVS147" s="332"/>
      <c r="JVT147" s="332"/>
      <c r="JVU147" s="332"/>
      <c r="JVV147" s="332"/>
      <c r="JVW147" s="332"/>
      <c r="JVX147" s="332"/>
      <c r="JVY147" s="332"/>
      <c r="JVZ147" s="332"/>
      <c r="JWA147" s="332"/>
      <c r="JWB147" s="332"/>
      <c r="JWC147" s="332"/>
      <c r="JWD147" s="332"/>
      <c r="JWE147" s="332"/>
      <c r="JWF147" s="332"/>
      <c r="JWG147" s="332"/>
      <c r="JWH147" s="332"/>
      <c r="JWI147" s="332"/>
      <c r="JWJ147" s="332"/>
      <c r="JWK147" s="332"/>
      <c r="JWL147" s="332"/>
      <c r="JWM147" s="332"/>
      <c r="JWN147" s="332"/>
      <c r="JWO147" s="332"/>
      <c r="JWP147" s="332"/>
      <c r="JWQ147" s="332"/>
      <c r="JWR147" s="332"/>
      <c r="JWS147" s="332"/>
      <c r="JWT147" s="332"/>
      <c r="JWU147" s="332"/>
      <c r="JWV147" s="332"/>
      <c r="JWW147" s="332"/>
      <c r="JWX147" s="332"/>
      <c r="JWY147" s="332"/>
      <c r="JWZ147" s="332"/>
      <c r="JXA147" s="332"/>
      <c r="JXB147" s="332"/>
      <c r="JXC147" s="332"/>
      <c r="JXD147" s="332"/>
      <c r="JXE147" s="332"/>
      <c r="JXF147" s="332"/>
      <c r="JXG147" s="332"/>
      <c r="JXH147" s="332"/>
      <c r="JXI147" s="332"/>
      <c r="JXJ147" s="332"/>
      <c r="JXK147" s="332"/>
      <c r="JXL147" s="332"/>
      <c r="JXM147" s="332"/>
      <c r="JXN147" s="332"/>
      <c r="JXO147" s="332"/>
      <c r="JXP147" s="332"/>
      <c r="JXQ147" s="332"/>
      <c r="JXR147" s="332"/>
      <c r="JXS147" s="332"/>
      <c r="JXT147" s="332"/>
      <c r="JXU147" s="332"/>
      <c r="JXV147" s="332"/>
      <c r="JXW147" s="332"/>
      <c r="JXX147" s="332"/>
      <c r="JXY147" s="332"/>
      <c r="JXZ147" s="332"/>
      <c r="JYA147" s="332"/>
      <c r="JYB147" s="332"/>
      <c r="JYC147" s="332"/>
      <c r="JYD147" s="332"/>
      <c r="JYE147" s="332"/>
      <c r="JYF147" s="332"/>
      <c r="JYG147" s="332"/>
      <c r="JYH147" s="332"/>
      <c r="JYI147" s="332"/>
      <c r="JYJ147" s="332"/>
      <c r="JYK147" s="332"/>
      <c r="JYL147" s="332"/>
      <c r="JYM147" s="332"/>
      <c r="JYN147" s="332"/>
      <c r="JYO147" s="332"/>
      <c r="JYP147" s="332"/>
      <c r="JYQ147" s="332"/>
      <c r="JYR147" s="332"/>
      <c r="JYS147" s="332"/>
      <c r="JYT147" s="332"/>
      <c r="JYU147" s="332"/>
      <c r="JYV147" s="332"/>
      <c r="JYW147" s="332"/>
      <c r="JYX147" s="332"/>
      <c r="JYY147" s="332"/>
      <c r="JYZ147" s="332"/>
      <c r="JZA147" s="332"/>
      <c r="JZB147" s="332"/>
      <c r="JZC147" s="332"/>
      <c r="JZD147" s="332"/>
      <c r="JZE147" s="332"/>
      <c r="JZF147" s="332"/>
      <c r="JZG147" s="332"/>
      <c r="JZH147" s="332"/>
      <c r="JZI147" s="332"/>
      <c r="JZJ147" s="332"/>
      <c r="JZK147" s="332"/>
      <c r="JZL147" s="332"/>
      <c r="JZM147" s="332"/>
      <c r="JZN147" s="332"/>
      <c r="JZO147" s="332"/>
      <c r="JZP147" s="332"/>
      <c r="JZQ147" s="332"/>
      <c r="JZR147" s="332"/>
      <c r="JZS147" s="332"/>
      <c r="JZT147" s="332"/>
      <c r="JZU147" s="332"/>
      <c r="JZV147" s="332"/>
      <c r="JZW147" s="332"/>
      <c r="JZX147" s="332"/>
      <c r="JZY147" s="332"/>
      <c r="JZZ147" s="332"/>
      <c r="KAA147" s="332"/>
      <c r="KAB147" s="332"/>
      <c r="KAC147" s="332"/>
      <c r="KAD147" s="332"/>
      <c r="KAE147" s="332"/>
      <c r="KAF147" s="332"/>
      <c r="KAG147" s="332"/>
      <c r="KAH147" s="332"/>
      <c r="KAI147" s="332"/>
      <c r="KAJ147" s="332"/>
      <c r="KAK147" s="332"/>
      <c r="KAL147" s="332"/>
      <c r="KAM147" s="332"/>
      <c r="KAN147" s="332"/>
      <c r="KAO147" s="332"/>
      <c r="KAP147" s="332"/>
      <c r="KAQ147" s="332"/>
      <c r="KAR147" s="332"/>
      <c r="KAS147" s="332"/>
      <c r="KAT147" s="332"/>
      <c r="KAU147" s="332"/>
      <c r="KAV147" s="332"/>
      <c r="KAW147" s="332"/>
      <c r="KAX147" s="332"/>
      <c r="KAY147" s="332"/>
      <c r="KAZ147" s="332"/>
      <c r="KBA147" s="332"/>
      <c r="KBB147" s="332"/>
      <c r="KBC147" s="332"/>
      <c r="KBD147" s="332"/>
      <c r="KBE147" s="332"/>
      <c r="KBF147" s="332"/>
      <c r="KBG147" s="332"/>
      <c r="KBH147" s="332"/>
      <c r="KBI147" s="332"/>
      <c r="KBJ147" s="332"/>
      <c r="KBK147" s="332"/>
      <c r="KBL147" s="332"/>
      <c r="KBM147" s="332"/>
      <c r="KBN147" s="332"/>
      <c r="KBO147" s="332"/>
      <c r="KBP147" s="332"/>
      <c r="KBQ147" s="332"/>
      <c r="KBR147" s="332"/>
      <c r="KBS147" s="332"/>
      <c r="KBT147" s="332"/>
      <c r="KBU147" s="332"/>
      <c r="KBV147" s="332"/>
      <c r="KBW147" s="332"/>
      <c r="KBX147" s="332"/>
      <c r="KBY147" s="332"/>
      <c r="KBZ147" s="332"/>
      <c r="KCA147" s="332"/>
      <c r="KCB147" s="332"/>
      <c r="KCC147" s="332"/>
      <c r="KCD147" s="332"/>
      <c r="KCE147" s="332"/>
      <c r="KCF147" s="332"/>
      <c r="KCG147" s="332"/>
      <c r="KCH147" s="332"/>
      <c r="KCI147" s="332"/>
      <c r="KCJ147" s="332"/>
      <c r="KCK147" s="332"/>
      <c r="KCL147" s="332"/>
      <c r="KCM147" s="332"/>
      <c r="KCN147" s="332"/>
      <c r="KCO147" s="332"/>
      <c r="KCP147" s="332"/>
      <c r="KCQ147" s="332"/>
      <c r="KCR147" s="332"/>
      <c r="KCS147" s="332"/>
      <c r="KCT147" s="332"/>
      <c r="KCU147" s="332"/>
      <c r="KCV147" s="332"/>
      <c r="KCW147" s="332"/>
      <c r="KCX147" s="332"/>
      <c r="KCY147" s="332"/>
      <c r="KCZ147" s="332"/>
      <c r="KDA147" s="332"/>
      <c r="KDB147" s="332"/>
      <c r="KDC147" s="332"/>
      <c r="KDD147" s="332"/>
      <c r="KDE147" s="332"/>
      <c r="KDF147" s="332"/>
      <c r="KDG147" s="332"/>
      <c r="KDH147" s="332"/>
      <c r="KDI147" s="332"/>
      <c r="KDJ147" s="332"/>
      <c r="KDK147" s="332"/>
      <c r="KDL147" s="332"/>
      <c r="KDM147" s="332"/>
      <c r="KDN147" s="332"/>
      <c r="KDO147" s="332"/>
      <c r="KDP147" s="332"/>
      <c r="KDQ147" s="332"/>
      <c r="KDR147" s="332"/>
      <c r="KDS147" s="332"/>
      <c r="KDT147" s="332"/>
      <c r="KDU147" s="332"/>
      <c r="KDV147" s="332"/>
      <c r="KDW147" s="332"/>
      <c r="KDX147" s="332"/>
      <c r="KDY147" s="332"/>
      <c r="KDZ147" s="332"/>
      <c r="KEA147" s="332"/>
      <c r="KEB147" s="332"/>
      <c r="KEC147" s="332"/>
      <c r="KED147" s="332"/>
      <c r="KEE147" s="332"/>
      <c r="KEF147" s="332"/>
      <c r="KEG147" s="332"/>
      <c r="KEH147" s="332"/>
      <c r="KEI147" s="332"/>
      <c r="KEJ147" s="332"/>
      <c r="KEK147" s="332"/>
      <c r="KEL147" s="332"/>
      <c r="KEM147" s="332"/>
      <c r="KEN147" s="332"/>
      <c r="KEO147" s="332"/>
      <c r="KEP147" s="332"/>
      <c r="KEQ147" s="332"/>
      <c r="KER147" s="332"/>
      <c r="KES147" s="332"/>
      <c r="KET147" s="332"/>
      <c r="KEU147" s="332"/>
      <c r="KEV147" s="332"/>
      <c r="KEW147" s="332"/>
      <c r="KEX147" s="332"/>
      <c r="KEY147" s="332"/>
      <c r="KEZ147" s="332"/>
      <c r="KFA147" s="332"/>
      <c r="KFB147" s="332"/>
      <c r="KFC147" s="332"/>
      <c r="KFD147" s="332"/>
      <c r="KFE147" s="332"/>
      <c r="KFF147" s="332"/>
      <c r="KFG147" s="332"/>
      <c r="KFH147" s="332"/>
      <c r="KFI147" s="332"/>
      <c r="KFJ147" s="332"/>
      <c r="KFK147" s="332"/>
      <c r="KFL147" s="332"/>
      <c r="KFM147" s="332"/>
      <c r="KFN147" s="332"/>
      <c r="KFO147" s="332"/>
      <c r="KFP147" s="332"/>
      <c r="KFQ147" s="332"/>
      <c r="KFR147" s="332"/>
      <c r="KFS147" s="332"/>
      <c r="KFT147" s="332"/>
      <c r="KFU147" s="332"/>
      <c r="KFV147" s="332"/>
      <c r="KFW147" s="332"/>
      <c r="KFX147" s="332"/>
      <c r="KFY147" s="332"/>
      <c r="KFZ147" s="332"/>
      <c r="KGA147" s="332"/>
      <c r="KGB147" s="332"/>
      <c r="KGC147" s="332"/>
      <c r="KGD147" s="332"/>
      <c r="KGE147" s="332"/>
      <c r="KGF147" s="332"/>
      <c r="KGG147" s="332"/>
      <c r="KGH147" s="332"/>
      <c r="KGI147" s="332"/>
      <c r="KGJ147" s="332"/>
      <c r="KGK147" s="332"/>
      <c r="KGL147" s="332"/>
      <c r="KGM147" s="332"/>
      <c r="KGN147" s="332"/>
      <c r="KGO147" s="332"/>
      <c r="KGP147" s="332"/>
      <c r="KGQ147" s="332"/>
      <c r="KGR147" s="332"/>
      <c r="KGS147" s="332"/>
      <c r="KGT147" s="332"/>
      <c r="KGU147" s="332"/>
      <c r="KGV147" s="332"/>
      <c r="KGW147" s="332"/>
      <c r="KGX147" s="332"/>
      <c r="KGY147" s="332"/>
      <c r="KGZ147" s="332"/>
      <c r="KHA147" s="332"/>
      <c r="KHB147" s="332"/>
      <c r="KHC147" s="332"/>
      <c r="KHD147" s="332"/>
      <c r="KHE147" s="332"/>
      <c r="KHF147" s="332"/>
      <c r="KHG147" s="332"/>
      <c r="KHH147" s="332"/>
      <c r="KHI147" s="332"/>
      <c r="KHJ147" s="332"/>
      <c r="KHK147" s="332"/>
      <c r="KHL147" s="332"/>
      <c r="KHM147" s="332"/>
      <c r="KHN147" s="332"/>
      <c r="KHO147" s="332"/>
      <c r="KHP147" s="332"/>
      <c r="KHQ147" s="332"/>
      <c r="KHR147" s="332"/>
      <c r="KHS147" s="332"/>
      <c r="KHT147" s="332"/>
      <c r="KHU147" s="332"/>
      <c r="KHV147" s="332"/>
      <c r="KHW147" s="332"/>
      <c r="KHX147" s="332"/>
      <c r="KHY147" s="332"/>
      <c r="KHZ147" s="332"/>
      <c r="KIA147" s="332"/>
      <c r="KIB147" s="332"/>
      <c r="KIC147" s="332"/>
      <c r="KID147" s="332"/>
      <c r="KIE147" s="332"/>
      <c r="KIF147" s="332"/>
      <c r="KIG147" s="332"/>
      <c r="KIH147" s="332"/>
      <c r="KII147" s="332"/>
      <c r="KIJ147" s="332"/>
      <c r="KIK147" s="332"/>
      <c r="KIL147" s="332"/>
      <c r="KIM147" s="332"/>
      <c r="KIN147" s="332"/>
      <c r="KIO147" s="332"/>
      <c r="KIP147" s="332"/>
      <c r="KIQ147" s="332"/>
      <c r="KIR147" s="332"/>
      <c r="KIS147" s="332"/>
      <c r="KIT147" s="332"/>
      <c r="KIU147" s="332"/>
      <c r="KIV147" s="332"/>
      <c r="KIW147" s="332"/>
      <c r="KIX147" s="332"/>
      <c r="KIY147" s="332"/>
      <c r="KIZ147" s="332"/>
      <c r="KJA147" s="332"/>
      <c r="KJB147" s="332"/>
      <c r="KJC147" s="332"/>
      <c r="KJD147" s="332"/>
      <c r="KJE147" s="332"/>
      <c r="KJF147" s="332"/>
      <c r="KJG147" s="332"/>
      <c r="KJH147" s="332"/>
      <c r="KJI147" s="332"/>
      <c r="KJJ147" s="332"/>
      <c r="KJK147" s="332"/>
      <c r="KJL147" s="332"/>
      <c r="KJM147" s="332"/>
      <c r="KJN147" s="332"/>
      <c r="KJO147" s="332"/>
      <c r="KJP147" s="332"/>
      <c r="KJQ147" s="332"/>
      <c r="KJR147" s="332"/>
      <c r="KJS147" s="332"/>
      <c r="KJT147" s="332"/>
      <c r="KJU147" s="332"/>
      <c r="KJV147" s="332"/>
      <c r="KJW147" s="332"/>
      <c r="KJX147" s="332"/>
      <c r="KJY147" s="332"/>
      <c r="KJZ147" s="332"/>
      <c r="KKA147" s="332"/>
      <c r="KKB147" s="332"/>
      <c r="KKC147" s="332"/>
      <c r="KKD147" s="332"/>
      <c r="KKE147" s="332"/>
      <c r="KKF147" s="332"/>
      <c r="KKG147" s="332"/>
      <c r="KKH147" s="332"/>
      <c r="KKI147" s="332"/>
      <c r="KKJ147" s="332"/>
      <c r="KKK147" s="332"/>
      <c r="KKL147" s="332"/>
      <c r="KKM147" s="332"/>
      <c r="KKN147" s="332"/>
      <c r="KKO147" s="332"/>
      <c r="KKP147" s="332"/>
      <c r="KKQ147" s="332"/>
      <c r="KKR147" s="332"/>
      <c r="KKS147" s="332"/>
      <c r="KKT147" s="332"/>
      <c r="KKU147" s="332"/>
      <c r="KKV147" s="332"/>
      <c r="KKW147" s="332"/>
      <c r="KKX147" s="332"/>
      <c r="KKY147" s="332"/>
      <c r="KKZ147" s="332"/>
      <c r="KLA147" s="332"/>
      <c r="KLB147" s="332"/>
      <c r="KLC147" s="332"/>
      <c r="KLD147" s="332"/>
      <c r="KLE147" s="332"/>
      <c r="KLF147" s="332"/>
      <c r="KLG147" s="332"/>
      <c r="KLH147" s="332"/>
      <c r="KLI147" s="332"/>
      <c r="KLJ147" s="332"/>
      <c r="KLK147" s="332"/>
      <c r="KLL147" s="332"/>
      <c r="KLM147" s="332"/>
      <c r="KLN147" s="332"/>
      <c r="KLO147" s="332"/>
      <c r="KLP147" s="332"/>
      <c r="KLQ147" s="332"/>
      <c r="KLR147" s="332"/>
      <c r="KLS147" s="332"/>
      <c r="KLT147" s="332"/>
      <c r="KLU147" s="332"/>
      <c r="KLV147" s="332"/>
      <c r="KLW147" s="332"/>
      <c r="KLX147" s="332"/>
      <c r="KLY147" s="332"/>
      <c r="KLZ147" s="332"/>
      <c r="KMA147" s="332"/>
      <c r="KMB147" s="332"/>
      <c r="KMC147" s="332"/>
      <c r="KMD147" s="332"/>
      <c r="KME147" s="332"/>
      <c r="KMF147" s="332"/>
      <c r="KMG147" s="332"/>
      <c r="KMH147" s="332"/>
      <c r="KMI147" s="332"/>
      <c r="KMJ147" s="332"/>
      <c r="KMK147" s="332"/>
      <c r="KML147" s="332"/>
      <c r="KMM147" s="332"/>
      <c r="KMN147" s="332"/>
      <c r="KMO147" s="332"/>
      <c r="KMP147" s="332"/>
      <c r="KMQ147" s="332"/>
      <c r="KMR147" s="332"/>
      <c r="KMS147" s="332"/>
      <c r="KMT147" s="332"/>
      <c r="KMU147" s="332"/>
      <c r="KMV147" s="332"/>
      <c r="KMW147" s="332"/>
      <c r="KMX147" s="332"/>
      <c r="KMY147" s="332"/>
      <c r="KMZ147" s="332"/>
      <c r="KNA147" s="332"/>
      <c r="KNB147" s="332"/>
      <c r="KNC147" s="332"/>
      <c r="KND147" s="332"/>
      <c r="KNE147" s="332"/>
      <c r="KNF147" s="332"/>
      <c r="KNG147" s="332"/>
      <c r="KNH147" s="332"/>
      <c r="KNI147" s="332"/>
      <c r="KNJ147" s="332"/>
      <c r="KNK147" s="332"/>
      <c r="KNL147" s="332"/>
      <c r="KNM147" s="332"/>
      <c r="KNN147" s="332"/>
      <c r="KNO147" s="332"/>
      <c r="KNP147" s="332"/>
      <c r="KNQ147" s="332"/>
      <c r="KNR147" s="332"/>
      <c r="KNS147" s="332"/>
      <c r="KNT147" s="332"/>
      <c r="KNU147" s="332"/>
      <c r="KNV147" s="332"/>
      <c r="KNW147" s="332"/>
      <c r="KNX147" s="332"/>
      <c r="KNY147" s="332"/>
      <c r="KNZ147" s="332"/>
      <c r="KOA147" s="332"/>
      <c r="KOB147" s="332"/>
      <c r="KOC147" s="332"/>
      <c r="KOD147" s="332"/>
      <c r="KOE147" s="332"/>
      <c r="KOF147" s="332"/>
      <c r="KOG147" s="332"/>
      <c r="KOH147" s="332"/>
      <c r="KOI147" s="332"/>
      <c r="KOJ147" s="332"/>
      <c r="KOK147" s="332"/>
      <c r="KOL147" s="332"/>
      <c r="KOM147" s="332"/>
      <c r="KON147" s="332"/>
      <c r="KOO147" s="332"/>
      <c r="KOP147" s="332"/>
      <c r="KOQ147" s="332"/>
      <c r="KOR147" s="332"/>
      <c r="KOS147" s="332"/>
      <c r="KOT147" s="332"/>
      <c r="KOU147" s="332"/>
      <c r="KOV147" s="332"/>
      <c r="KOW147" s="332"/>
      <c r="KOX147" s="332"/>
      <c r="KOY147" s="332"/>
      <c r="KOZ147" s="332"/>
      <c r="KPA147" s="332"/>
      <c r="KPB147" s="332"/>
      <c r="KPC147" s="332"/>
      <c r="KPD147" s="332"/>
      <c r="KPE147" s="332"/>
      <c r="KPF147" s="332"/>
      <c r="KPG147" s="332"/>
      <c r="KPH147" s="332"/>
      <c r="KPI147" s="332"/>
      <c r="KPJ147" s="332"/>
      <c r="KPK147" s="332"/>
      <c r="KPL147" s="332"/>
      <c r="KPM147" s="332"/>
      <c r="KPN147" s="332"/>
      <c r="KPO147" s="332"/>
      <c r="KPP147" s="332"/>
      <c r="KPQ147" s="332"/>
      <c r="KPR147" s="332"/>
      <c r="KPS147" s="332"/>
      <c r="KPT147" s="332"/>
      <c r="KPU147" s="332"/>
      <c r="KPV147" s="332"/>
      <c r="KPW147" s="332"/>
      <c r="KPX147" s="332"/>
      <c r="KPY147" s="332"/>
      <c r="KPZ147" s="332"/>
      <c r="KQA147" s="332"/>
      <c r="KQB147" s="332"/>
      <c r="KQC147" s="332"/>
      <c r="KQD147" s="332"/>
      <c r="KQE147" s="332"/>
      <c r="KQF147" s="332"/>
      <c r="KQG147" s="332"/>
      <c r="KQH147" s="332"/>
      <c r="KQI147" s="332"/>
      <c r="KQJ147" s="332"/>
      <c r="KQK147" s="332"/>
      <c r="KQL147" s="332"/>
      <c r="KQM147" s="332"/>
      <c r="KQN147" s="332"/>
      <c r="KQO147" s="332"/>
      <c r="KQP147" s="332"/>
      <c r="KQQ147" s="332"/>
      <c r="KQR147" s="332"/>
      <c r="KQS147" s="332"/>
      <c r="KQT147" s="332"/>
      <c r="KQU147" s="332"/>
      <c r="KQV147" s="332"/>
      <c r="KQW147" s="332"/>
      <c r="KQX147" s="332"/>
      <c r="KQY147" s="332"/>
      <c r="KQZ147" s="332"/>
      <c r="KRA147" s="332"/>
      <c r="KRB147" s="332"/>
      <c r="KRC147" s="332"/>
      <c r="KRD147" s="332"/>
      <c r="KRE147" s="332"/>
      <c r="KRF147" s="332"/>
      <c r="KRG147" s="332"/>
      <c r="KRH147" s="332"/>
      <c r="KRI147" s="332"/>
      <c r="KRJ147" s="332"/>
      <c r="KRK147" s="332"/>
      <c r="KRL147" s="332"/>
      <c r="KRM147" s="332"/>
      <c r="KRN147" s="332"/>
      <c r="KRO147" s="332"/>
      <c r="KRP147" s="332"/>
      <c r="KRQ147" s="332"/>
      <c r="KRR147" s="332"/>
      <c r="KRS147" s="332"/>
      <c r="KRT147" s="332"/>
      <c r="KRU147" s="332"/>
      <c r="KRV147" s="332"/>
      <c r="KRW147" s="332"/>
      <c r="KRX147" s="332"/>
      <c r="KRY147" s="332"/>
      <c r="KRZ147" s="332"/>
      <c r="KSA147" s="332"/>
      <c r="KSB147" s="332"/>
      <c r="KSC147" s="332"/>
      <c r="KSD147" s="332"/>
      <c r="KSE147" s="332"/>
      <c r="KSF147" s="332"/>
      <c r="KSG147" s="332"/>
      <c r="KSH147" s="332"/>
      <c r="KSI147" s="332"/>
      <c r="KSJ147" s="332"/>
      <c r="KSK147" s="332"/>
      <c r="KSL147" s="332"/>
      <c r="KSM147" s="332"/>
      <c r="KSN147" s="332"/>
      <c r="KSO147" s="332"/>
      <c r="KSP147" s="332"/>
      <c r="KSQ147" s="332"/>
      <c r="KSR147" s="332"/>
      <c r="KSS147" s="332"/>
      <c r="KST147" s="332"/>
      <c r="KSU147" s="332"/>
      <c r="KSV147" s="332"/>
      <c r="KSW147" s="332"/>
      <c r="KSX147" s="332"/>
      <c r="KSY147" s="332"/>
      <c r="KSZ147" s="332"/>
      <c r="KTA147" s="332"/>
      <c r="KTB147" s="332"/>
      <c r="KTC147" s="332"/>
      <c r="KTD147" s="332"/>
      <c r="KTE147" s="332"/>
      <c r="KTF147" s="332"/>
      <c r="KTG147" s="332"/>
      <c r="KTH147" s="332"/>
      <c r="KTI147" s="332"/>
      <c r="KTJ147" s="332"/>
      <c r="KTK147" s="332"/>
      <c r="KTL147" s="332"/>
      <c r="KTM147" s="332"/>
      <c r="KTN147" s="332"/>
      <c r="KTO147" s="332"/>
      <c r="KTP147" s="332"/>
      <c r="KTQ147" s="332"/>
      <c r="KTR147" s="332"/>
      <c r="KTS147" s="332"/>
      <c r="KTT147" s="332"/>
      <c r="KTU147" s="332"/>
      <c r="KTV147" s="332"/>
      <c r="KTW147" s="332"/>
      <c r="KTX147" s="332"/>
      <c r="KTY147" s="332"/>
      <c r="KTZ147" s="332"/>
      <c r="KUA147" s="332"/>
      <c r="KUB147" s="332"/>
      <c r="KUC147" s="332"/>
      <c r="KUD147" s="332"/>
      <c r="KUE147" s="332"/>
      <c r="KUF147" s="332"/>
      <c r="KUG147" s="332"/>
      <c r="KUH147" s="332"/>
      <c r="KUI147" s="332"/>
      <c r="KUJ147" s="332"/>
      <c r="KUK147" s="332"/>
      <c r="KUL147" s="332"/>
      <c r="KUM147" s="332"/>
      <c r="KUN147" s="332"/>
      <c r="KUO147" s="332"/>
      <c r="KUP147" s="332"/>
      <c r="KUQ147" s="332"/>
      <c r="KUR147" s="332"/>
      <c r="KUS147" s="332"/>
      <c r="KUT147" s="332"/>
      <c r="KUU147" s="332"/>
      <c r="KUV147" s="332"/>
      <c r="KUW147" s="332"/>
      <c r="KUX147" s="332"/>
      <c r="KUY147" s="332"/>
      <c r="KUZ147" s="332"/>
      <c r="KVA147" s="332"/>
      <c r="KVB147" s="332"/>
      <c r="KVC147" s="332"/>
      <c r="KVD147" s="332"/>
      <c r="KVE147" s="332"/>
      <c r="KVF147" s="332"/>
      <c r="KVG147" s="332"/>
      <c r="KVH147" s="332"/>
      <c r="KVI147" s="332"/>
      <c r="KVJ147" s="332"/>
      <c r="KVK147" s="332"/>
      <c r="KVL147" s="332"/>
      <c r="KVM147" s="332"/>
      <c r="KVN147" s="332"/>
      <c r="KVO147" s="332"/>
      <c r="KVP147" s="332"/>
      <c r="KVQ147" s="332"/>
      <c r="KVR147" s="332"/>
      <c r="KVS147" s="332"/>
      <c r="KVT147" s="332"/>
      <c r="KVU147" s="332"/>
      <c r="KVV147" s="332"/>
      <c r="KVW147" s="332"/>
      <c r="KVX147" s="332"/>
      <c r="KVY147" s="332"/>
      <c r="KVZ147" s="332"/>
      <c r="KWA147" s="332"/>
      <c r="KWB147" s="332"/>
      <c r="KWC147" s="332"/>
      <c r="KWD147" s="332"/>
      <c r="KWE147" s="332"/>
      <c r="KWF147" s="332"/>
      <c r="KWG147" s="332"/>
      <c r="KWH147" s="332"/>
      <c r="KWI147" s="332"/>
      <c r="KWJ147" s="332"/>
      <c r="KWK147" s="332"/>
      <c r="KWL147" s="332"/>
      <c r="KWM147" s="332"/>
      <c r="KWN147" s="332"/>
      <c r="KWO147" s="332"/>
      <c r="KWP147" s="332"/>
      <c r="KWQ147" s="332"/>
      <c r="KWR147" s="332"/>
      <c r="KWS147" s="332"/>
      <c r="KWT147" s="332"/>
      <c r="KWU147" s="332"/>
      <c r="KWV147" s="332"/>
      <c r="KWW147" s="332"/>
      <c r="KWX147" s="332"/>
      <c r="KWY147" s="332"/>
      <c r="KWZ147" s="332"/>
      <c r="KXA147" s="332"/>
      <c r="KXB147" s="332"/>
      <c r="KXC147" s="332"/>
      <c r="KXD147" s="332"/>
      <c r="KXE147" s="332"/>
      <c r="KXF147" s="332"/>
      <c r="KXG147" s="332"/>
      <c r="KXH147" s="332"/>
      <c r="KXI147" s="332"/>
      <c r="KXJ147" s="332"/>
      <c r="KXK147" s="332"/>
      <c r="KXL147" s="332"/>
      <c r="KXM147" s="332"/>
      <c r="KXN147" s="332"/>
      <c r="KXO147" s="332"/>
      <c r="KXP147" s="332"/>
      <c r="KXQ147" s="332"/>
      <c r="KXR147" s="332"/>
      <c r="KXS147" s="332"/>
      <c r="KXT147" s="332"/>
      <c r="KXU147" s="332"/>
      <c r="KXV147" s="332"/>
      <c r="KXW147" s="332"/>
      <c r="KXX147" s="332"/>
      <c r="KXY147" s="332"/>
      <c r="KXZ147" s="332"/>
      <c r="KYA147" s="332"/>
      <c r="KYB147" s="332"/>
      <c r="KYC147" s="332"/>
      <c r="KYD147" s="332"/>
      <c r="KYE147" s="332"/>
      <c r="KYF147" s="332"/>
      <c r="KYG147" s="332"/>
      <c r="KYH147" s="332"/>
      <c r="KYI147" s="332"/>
      <c r="KYJ147" s="332"/>
      <c r="KYK147" s="332"/>
      <c r="KYL147" s="332"/>
      <c r="KYM147" s="332"/>
      <c r="KYN147" s="332"/>
      <c r="KYO147" s="332"/>
      <c r="KYP147" s="332"/>
      <c r="KYQ147" s="332"/>
      <c r="KYR147" s="332"/>
      <c r="KYS147" s="332"/>
      <c r="KYT147" s="332"/>
      <c r="KYU147" s="332"/>
      <c r="KYV147" s="332"/>
      <c r="KYW147" s="332"/>
      <c r="KYX147" s="332"/>
      <c r="KYY147" s="332"/>
      <c r="KYZ147" s="332"/>
      <c r="KZA147" s="332"/>
      <c r="KZB147" s="332"/>
      <c r="KZC147" s="332"/>
      <c r="KZD147" s="332"/>
      <c r="KZE147" s="332"/>
      <c r="KZF147" s="332"/>
      <c r="KZG147" s="332"/>
      <c r="KZH147" s="332"/>
      <c r="KZI147" s="332"/>
      <c r="KZJ147" s="332"/>
      <c r="KZK147" s="332"/>
      <c r="KZL147" s="332"/>
      <c r="KZM147" s="332"/>
      <c r="KZN147" s="332"/>
      <c r="KZO147" s="332"/>
      <c r="KZP147" s="332"/>
      <c r="KZQ147" s="332"/>
      <c r="KZR147" s="332"/>
      <c r="KZS147" s="332"/>
      <c r="KZT147" s="332"/>
      <c r="KZU147" s="332"/>
      <c r="KZV147" s="332"/>
      <c r="KZW147" s="332"/>
      <c r="KZX147" s="332"/>
      <c r="KZY147" s="332"/>
      <c r="KZZ147" s="332"/>
      <c r="LAA147" s="332"/>
      <c r="LAB147" s="332"/>
      <c r="LAC147" s="332"/>
      <c r="LAD147" s="332"/>
      <c r="LAE147" s="332"/>
      <c r="LAF147" s="332"/>
      <c r="LAG147" s="332"/>
      <c r="LAH147" s="332"/>
      <c r="LAI147" s="332"/>
      <c r="LAJ147" s="332"/>
      <c r="LAK147" s="332"/>
      <c r="LAL147" s="332"/>
      <c r="LAM147" s="332"/>
      <c r="LAN147" s="332"/>
      <c r="LAO147" s="332"/>
      <c r="LAP147" s="332"/>
      <c r="LAQ147" s="332"/>
      <c r="LAR147" s="332"/>
      <c r="LAS147" s="332"/>
      <c r="LAT147" s="332"/>
      <c r="LAU147" s="332"/>
      <c r="LAV147" s="332"/>
      <c r="LAW147" s="332"/>
      <c r="LAX147" s="332"/>
      <c r="LAY147" s="332"/>
      <c r="LAZ147" s="332"/>
      <c r="LBA147" s="332"/>
      <c r="LBB147" s="332"/>
      <c r="LBC147" s="332"/>
      <c r="LBD147" s="332"/>
      <c r="LBE147" s="332"/>
      <c r="LBF147" s="332"/>
      <c r="LBG147" s="332"/>
      <c r="LBH147" s="332"/>
      <c r="LBI147" s="332"/>
      <c r="LBJ147" s="332"/>
      <c r="LBK147" s="332"/>
      <c r="LBL147" s="332"/>
      <c r="LBM147" s="332"/>
      <c r="LBN147" s="332"/>
      <c r="LBO147" s="332"/>
      <c r="LBP147" s="332"/>
      <c r="LBQ147" s="332"/>
      <c r="LBR147" s="332"/>
      <c r="LBS147" s="332"/>
      <c r="LBT147" s="332"/>
      <c r="LBU147" s="332"/>
      <c r="LBV147" s="332"/>
      <c r="LBW147" s="332"/>
      <c r="LBX147" s="332"/>
      <c r="LBY147" s="332"/>
      <c r="LBZ147" s="332"/>
      <c r="LCA147" s="332"/>
      <c r="LCB147" s="332"/>
      <c r="LCC147" s="332"/>
      <c r="LCD147" s="332"/>
      <c r="LCE147" s="332"/>
      <c r="LCF147" s="332"/>
      <c r="LCG147" s="332"/>
      <c r="LCH147" s="332"/>
      <c r="LCI147" s="332"/>
      <c r="LCJ147" s="332"/>
      <c r="LCK147" s="332"/>
      <c r="LCL147" s="332"/>
      <c r="LCM147" s="332"/>
      <c r="LCN147" s="332"/>
      <c r="LCO147" s="332"/>
      <c r="LCP147" s="332"/>
      <c r="LCQ147" s="332"/>
      <c r="LCR147" s="332"/>
      <c r="LCS147" s="332"/>
      <c r="LCT147" s="332"/>
      <c r="LCU147" s="332"/>
      <c r="LCV147" s="332"/>
      <c r="LCW147" s="332"/>
      <c r="LCX147" s="332"/>
      <c r="LCY147" s="332"/>
      <c r="LCZ147" s="332"/>
      <c r="LDA147" s="332"/>
      <c r="LDB147" s="332"/>
      <c r="LDC147" s="332"/>
      <c r="LDD147" s="332"/>
      <c r="LDE147" s="332"/>
      <c r="LDF147" s="332"/>
      <c r="LDG147" s="332"/>
      <c r="LDH147" s="332"/>
      <c r="LDI147" s="332"/>
      <c r="LDJ147" s="332"/>
      <c r="LDK147" s="332"/>
      <c r="LDL147" s="332"/>
      <c r="LDM147" s="332"/>
      <c r="LDN147" s="332"/>
      <c r="LDO147" s="332"/>
      <c r="LDP147" s="332"/>
      <c r="LDQ147" s="332"/>
      <c r="LDR147" s="332"/>
      <c r="LDS147" s="332"/>
      <c r="LDT147" s="332"/>
      <c r="LDU147" s="332"/>
      <c r="LDV147" s="332"/>
      <c r="LDW147" s="332"/>
      <c r="LDX147" s="332"/>
      <c r="LDY147" s="332"/>
      <c r="LDZ147" s="332"/>
      <c r="LEA147" s="332"/>
      <c r="LEB147" s="332"/>
      <c r="LEC147" s="332"/>
      <c r="LED147" s="332"/>
      <c r="LEE147" s="332"/>
      <c r="LEF147" s="332"/>
      <c r="LEG147" s="332"/>
      <c r="LEH147" s="332"/>
      <c r="LEI147" s="332"/>
      <c r="LEJ147" s="332"/>
      <c r="LEK147" s="332"/>
      <c r="LEL147" s="332"/>
      <c r="LEM147" s="332"/>
      <c r="LEN147" s="332"/>
      <c r="LEO147" s="332"/>
      <c r="LEP147" s="332"/>
      <c r="LEQ147" s="332"/>
      <c r="LER147" s="332"/>
      <c r="LES147" s="332"/>
      <c r="LET147" s="332"/>
      <c r="LEU147" s="332"/>
      <c r="LEV147" s="332"/>
      <c r="LEW147" s="332"/>
      <c r="LEX147" s="332"/>
      <c r="LEY147" s="332"/>
      <c r="LEZ147" s="332"/>
      <c r="LFA147" s="332"/>
      <c r="LFB147" s="332"/>
      <c r="LFC147" s="332"/>
      <c r="LFD147" s="332"/>
      <c r="LFE147" s="332"/>
      <c r="LFF147" s="332"/>
      <c r="LFG147" s="332"/>
      <c r="LFH147" s="332"/>
      <c r="LFI147" s="332"/>
      <c r="LFJ147" s="332"/>
      <c r="LFK147" s="332"/>
      <c r="LFL147" s="332"/>
      <c r="LFM147" s="332"/>
      <c r="LFN147" s="332"/>
      <c r="LFO147" s="332"/>
      <c r="LFP147" s="332"/>
      <c r="LFQ147" s="332"/>
      <c r="LFR147" s="332"/>
      <c r="LFS147" s="332"/>
      <c r="LFT147" s="332"/>
      <c r="LFU147" s="332"/>
      <c r="LFV147" s="332"/>
      <c r="LFW147" s="332"/>
      <c r="LFX147" s="332"/>
      <c r="LFY147" s="332"/>
      <c r="LFZ147" s="332"/>
      <c r="LGA147" s="332"/>
      <c r="LGB147" s="332"/>
      <c r="LGC147" s="332"/>
      <c r="LGD147" s="332"/>
      <c r="LGE147" s="332"/>
      <c r="LGF147" s="332"/>
      <c r="LGG147" s="332"/>
      <c r="LGH147" s="332"/>
      <c r="LGI147" s="332"/>
      <c r="LGJ147" s="332"/>
      <c r="LGK147" s="332"/>
      <c r="LGL147" s="332"/>
      <c r="LGM147" s="332"/>
      <c r="LGN147" s="332"/>
      <c r="LGO147" s="332"/>
      <c r="LGP147" s="332"/>
      <c r="LGQ147" s="332"/>
      <c r="LGR147" s="332"/>
      <c r="LGS147" s="332"/>
      <c r="LGT147" s="332"/>
      <c r="LGU147" s="332"/>
      <c r="LGV147" s="332"/>
      <c r="LGW147" s="332"/>
      <c r="LGX147" s="332"/>
      <c r="LGY147" s="332"/>
      <c r="LGZ147" s="332"/>
      <c r="LHA147" s="332"/>
      <c r="LHB147" s="332"/>
      <c r="LHC147" s="332"/>
      <c r="LHD147" s="332"/>
      <c r="LHE147" s="332"/>
      <c r="LHF147" s="332"/>
      <c r="LHG147" s="332"/>
      <c r="LHH147" s="332"/>
      <c r="LHI147" s="332"/>
      <c r="LHJ147" s="332"/>
      <c r="LHK147" s="332"/>
      <c r="LHL147" s="332"/>
      <c r="LHM147" s="332"/>
      <c r="LHN147" s="332"/>
      <c r="LHO147" s="332"/>
      <c r="LHP147" s="332"/>
      <c r="LHQ147" s="332"/>
      <c r="LHR147" s="332"/>
      <c r="LHS147" s="332"/>
      <c r="LHT147" s="332"/>
      <c r="LHU147" s="332"/>
      <c r="LHV147" s="332"/>
      <c r="LHW147" s="332"/>
      <c r="LHX147" s="332"/>
      <c r="LHY147" s="332"/>
      <c r="LHZ147" s="332"/>
      <c r="LIA147" s="332"/>
      <c r="LIB147" s="332"/>
      <c r="LIC147" s="332"/>
      <c r="LID147" s="332"/>
      <c r="LIE147" s="332"/>
      <c r="LIF147" s="332"/>
      <c r="LIG147" s="332"/>
      <c r="LIH147" s="332"/>
      <c r="LII147" s="332"/>
      <c r="LIJ147" s="332"/>
      <c r="LIK147" s="332"/>
      <c r="LIL147" s="332"/>
      <c r="LIM147" s="332"/>
      <c r="LIN147" s="332"/>
      <c r="LIO147" s="332"/>
      <c r="LIP147" s="332"/>
      <c r="LIQ147" s="332"/>
      <c r="LIR147" s="332"/>
      <c r="LIS147" s="332"/>
      <c r="LIT147" s="332"/>
      <c r="LIU147" s="332"/>
      <c r="LIV147" s="332"/>
      <c r="LIW147" s="332"/>
      <c r="LIX147" s="332"/>
      <c r="LIY147" s="332"/>
      <c r="LIZ147" s="332"/>
      <c r="LJA147" s="332"/>
      <c r="LJB147" s="332"/>
      <c r="LJC147" s="332"/>
      <c r="LJD147" s="332"/>
      <c r="LJE147" s="332"/>
      <c r="LJF147" s="332"/>
      <c r="LJG147" s="332"/>
      <c r="LJH147" s="332"/>
      <c r="LJI147" s="332"/>
      <c r="LJJ147" s="332"/>
      <c r="LJK147" s="332"/>
      <c r="LJL147" s="332"/>
      <c r="LJM147" s="332"/>
      <c r="LJN147" s="332"/>
      <c r="LJO147" s="332"/>
      <c r="LJP147" s="332"/>
      <c r="LJQ147" s="332"/>
      <c r="LJR147" s="332"/>
      <c r="LJS147" s="332"/>
      <c r="LJT147" s="332"/>
      <c r="LJU147" s="332"/>
      <c r="LJV147" s="332"/>
      <c r="LJW147" s="332"/>
      <c r="LJX147" s="332"/>
      <c r="LJY147" s="332"/>
      <c r="LJZ147" s="332"/>
      <c r="LKA147" s="332"/>
      <c r="LKB147" s="332"/>
      <c r="LKC147" s="332"/>
      <c r="LKD147" s="332"/>
      <c r="LKE147" s="332"/>
      <c r="LKF147" s="332"/>
      <c r="LKG147" s="332"/>
      <c r="LKH147" s="332"/>
      <c r="LKI147" s="332"/>
      <c r="LKJ147" s="332"/>
      <c r="LKK147" s="332"/>
      <c r="LKL147" s="332"/>
      <c r="LKM147" s="332"/>
      <c r="LKN147" s="332"/>
      <c r="LKO147" s="332"/>
      <c r="LKP147" s="332"/>
      <c r="LKQ147" s="332"/>
      <c r="LKR147" s="332"/>
      <c r="LKS147" s="332"/>
      <c r="LKT147" s="332"/>
      <c r="LKU147" s="332"/>
      <c r="LKV147" s="332"/>
      <c r="LKW147" s="332"/>
      <c r="LKX147" s="332"/>
      <c r="LKY147" s="332"/>
      <c r="LKZ147" s="332"/>
      <c r="LLA147" s="332"/>
      <c r="LLB147" s="332"/>
      <c r="LLC147" s="332"/>
      <c r="LLD147" s="332"/>
      <c r="LLE147" s="332"/>
      <c r="LLF147" s="332"/>
      <c r="LLG147" s="332"/>
      <c r="LLH147" s="332"/>
      <c r="LLI147" s="332"/>
      <c r="LLJ147" s="332"/>
      <c r="LLK147" s="332"/>
      <c r="LLL147" s="332"/>
      <c r="LLM147" s="332"/>
      <c r="LLN147" s="332"/>
      <c r="LLO147" s="332"/>
      <c r="LLP147" s="332"/>
      <c r="LLQ147" s="332"/>
      <c r="LLR147" s="332"/>
      <c r="LLS147" s="332"/>
      <c r="LLT147" s="332"/>
      <c r="LLU147" s="332"/>
      <c r="LLV147" s="332"/>
      <c r="LLW147" s="332"/>
      <c r="LLX147" s="332"/>
      <c r="LLY147" s="332"/>
      <c r="LLZ147" s="332"/>
      <c r="LMA147" s="332"/>
      <c r="LMB147" s="332"/>
      <c r="LMC147" s="332"/>
      <c r="LMD147" s="332"/>
      <c r="LME147" s="332"/>
      <c r="LMF147" s="332"/>
      <c r="LMG147" s="332"/>
      <c r="LMH147" s="332"/>
      <c r="LMI147" s="332"/>
      <c r="LMJ147" s="332"/>
      <c r="LMK147" s="332"/>
      <c r="LML147" s="332"/>
      <c r="LMM147" s="332"/>
      <c r="LMN147" s="332"/>
      <c r="LMO147" s="332"/>
      <c r="LMP147" s="332"/>
      <c r="LMQ147" s="332"/>
      <c r="LMR147" s="332"/>
      <c r="LMS147" s="332"/>
      <c r="LMT147" s="332"/>
      <c r="LMU147" s="332"/>
      <c r="LMV147" s="332"/>
      <c r="LMW147" s="332"/>
      <c r="LMX147" s="332"/>
      <c r="LMY147" s="332"/>
      <c r="LMZ147" s="332"/>
      <c r="LNA147" s="332"/>
      <c r="LNB147" s="332"/>
      <c r="LNC147" s="332"/>
      <c r="LND147" s="332"/>
      <c r="LNE147" s="332"/>
      <c r="LNF147" s="332"/>
      <c r="LNG147" s="332"/>
      <c r="LNH147" s="332"/>
      <c r="LNI147" s="332"/>
      <c r="LNJ147" s="332"/>
      <c r="LNK147" s="332"/>
      <c r="LNL147" s="332"/>
      <c r="LNM147" s="332"/>
      <c r="LNN147" s="332"/>
      <c r="LNO147" s="332"/>
      <c r="LNP147" s="332"/>
      <c r="LNQ147" s="332"/>
      <c r="LNR147" s="332"/>
      <c r="LNS147" s="332"/>
      <c r="LNT147" s="332"/>
      <c r="LNU147" s="332"/>
      <c r="LNV147" s="332"/>
      <c r="LNW147" s="332"/>
      <c r="LNX147" s="332"/>
      <c r="LNY147" s="332"/>
      <c r="LNZ147" s="332"/>
      <c r="LOA147" s="332"/>
      <c r="LOB147" s="332"/>
      <c r="LOC147" s="332"/>
      <c r="LOD147" s="332"/>
      <c r="LOE147" s="332"/>
      <c r="LOF147" s="332"/>
      <c r="LOG147" s="332"/>
      <c r="LOH147" s="332"/>
      <c r="LOI147" s="332"/>
      <c r="LOJ147" s="332"/>
      <c r="LOK147" s="332"/>
      <c r="LOL147" s="332"/>
      <c r="LOM147" s="332"/>
      <c r="LON147" s="332"/>
      <c r="LOO147" s="332"/>
      <c r="LOP147" s="332"/>
      <c r="LOQ147" s="332"/>
      <c r="LOR147" s="332"/>
      <c r="LOS147" s="332"/>
      <c r="LOT147" s="332"/>
      <c r="LOU147" s="332"/>
      <c r="LOV147" s="332"/>
      <c r="LOW147" s="332"/>
      <c r="LOX147" s="332"/>
      <c r="LOY147" s="332"/>
      <c r="LOZ147" s="332"/>
      <c r="LPA147" s="332"/>
      <c r="LPB147" s="332"/>
      <c r="LPC147" s="332"/>
      <c r="LPD147" s="332"/>
      <c r="LPE147" s="332"/>
      <c r="LPF147" s="332"/>
      <c r="LPG147" s="332"/>
      <c r="LPH147" s="332"/>
      <c r="LPI147" s="332"/>
      <c r="LPJ147" s="332"/>
      <c r="LPK147" s="332"/>
      <c r="LPL147" s="332"/>
      <c r="LPM147" s="332"/>
      <c r="LPN147" s="332"/>
      <c r="LPO147" s="332"/>
      <c r="LPP147" s="332"/>
      <c r="LPQ147" s="332"/>
      <c r="LPR147" s="332"/>
      <c r="LPS147" s="332"/>
      <c r="LPT147" s="332"/>
      <c r="LPU147" s="332"/>
      <c r="LPV147" s="332"/>
      <c r="LPW147" s="332"/>
      <c r="LPX147" s="332"/>
      <c r="LPY147" s="332"/>
      <c r="LPZ147" s="332"/>
      <c r="LQA147" s="332"/>
      <c r="LQB147" s="332"/>
      <c r="LQC147" s="332"/>
      <c r="LQD147" s="332"/>
      <c r="LQE147" s="332"/>
      <c r="LQF147" s="332"/>
      <c r="LQG147" s="332"/>
      <c r="LQH147" s="332"/>
      <c r="LQI147" s="332"/>
      <c r="LQJ147" s="332"/>
      <c r="LQK147" s="332"/>
      <c r="LQL147" s="332"/>
      <c r="LQM147" s="332"/>
      <c r="LQN147" s="332"/>
      <c r="LQO147" s="332"/>
      <c r="LQP147" s="332"/>
      <c r="LQQ147" s="332"/>
      <c r="LQR147" s="332"/>
      <c r="LQS147" s="332"/>
      <c r="LQT147" s="332"/>
      <c r="LQU147" s="332"/>
      <c r="LQV147" s="332"/>
      <c r="LQW147" s="332"/>
      <c r="LQX147" s="332"/>
      <c r="LQY147" s="332"/>
      <c r="LQZ147" s="332"/>
      <c r="LRA147" s="332"/>
      <c r="LRB147" s="332"/>
      <c r="LRC147" s="332"/>
      <c r="LRD147" s="332"/>
      <c r="LRE147" s="332"/>
      <c r="LRF147" s="332"/>
      <c r="LRG147" s="332"/>
      <c r="LRH147" s="332"/>
      <c r="LRI147" s="332"/>
      <c r="LRJ147" s="332"/>
      <c r="LRK147" s="332"/>
      <c r="LRL147" s="332"/>
      <c r="LRM147" s="332"/>
      <c r="LRN147" s="332"/>
      <c r="LRO147" s="332"/>
      <c r="LRP147" s="332"/>
      <c r="LRQ147" s="332"/>
      <c r="LRR147" s="332"/>
      <c r="LRS147" s="332"/>
      <c r="LRT147" s="332"/>
      <c r="LRU147" s="332"/>
      <c r="LRV147" s="332"/>
      <c r="LRW147" s="332"/>
      <c r="LRX147" s="332"/>
      <c r="LRY147" s="332"/>
      <c r="LRZ147" s="332"/>
      <c r="LSA147" s="332"/>
      <c r="LSB147" s="332"/>
      <c r="LSC147" s="332"/>
      <c r="LSD147" s="332"/>
      <c r="LSE147" s="332"/>
      <c r="LSF147" s="332"/>
      <c r="LSG147" s="332"/>
      <c r="LSH147" s="332"/>
      <c r="LSI147" s="332"/>
      <c r="LSJ147" s="332"/>
      <c r="LSK147" s="332"/>
      <c r="LSL147" s="332"/>
      <c r="LSM147" s="332"/>
      <c r="LSN147" s="332"/>
      <c r="LSO147" s="332"/>
      <c r="LSP147" s="332"/>
      <c r="LSQ147" s="332"/>
      <c r="LSR147" s="332"/>
      <c r="LSS147" s="332"/>
      <c r="LST147" s="332"/>
      <c r="LSU147" s="332"/>
      <c r="LSV147" s="332"/>
      <c r="LSW147" s="332"/>
      <c r="LSX147" s="332"/>
      <c r="LSY147" s="332"/>
      <c r="LSZ147" s="332"/>
      <c r="LTA147" s="332"/>
      <c r="LTB147" s="332"/>
      <c r="LTC147" s="332"/>
      <c r="LTD147" s="332"/>
      <c r="LTE147" s="332"/>
      <c r="LTF147" s="332"/>
      <c r="LTG147" s="332"/>
      <c r="LTH147" s="332"/>
      <c r="LTI147" s="332"/>
      <c r="LTJ147" s="332"/>
      <c r="LTK147" s="332"/>
      <c r="LTL147" s="332"/>
      <c r="LTM147" s="332"/>
      <c r="LTN147" s="332"/>
      <c r="LTO147" s="332"/>
      <c r="LTP147" s="332"/>
      <c r="LTQ147" s="332"/>
      <c r="LTR147" s="332"/>
      <c r="LTS147" s="332"/>
      <c r="LTT147" s="332"/>
      <c r="LTU147" s="332"/>
      <c r="LTV147" s="332"/>
      <c r="LTW147" s="332"/>
      <c r="LTX147" s="332"/>
      <c r="LTY147" s="332"/>
      <c r="LTZ147" s="332"/>
      <c r="LUA147" s="332"/>
      <c r="LUB147" s="332"/>
      <c r="LUC147" s="332"/>
      <c r="LUD147" s="332"/>
      <c r="LUE147" s="332"/>
      <c r="LUF147" s="332"/>
      <c r="LUG147" s="332"/>
      <c r="LUH147" s="332"/>
      <c r="LUI147" s="332"/>
      <c r="LUJ147" s="332"/>
      <c r="LUK147" s="332"/>
      <c r="LUL147" s="332"/>
      <c r="LUM147" s="332"/>
      <c r="LUN147" s="332"/>
      <c r="LUO147" s="332"/>
      <c r="LUP147" s="332"/>
      <c r="LUQ147" s="332"/>
      <c r="LUR147" s="332"/>
      <c r="LUS147" s="332"/>
      <c r="LUT147" s="332"/>
      <c r="LUU147" s="332"/>
      <c r="LUV147" s="332"/>
      <c r="LUW147" s="332"/>
      <c r="LUX147" s="332"/>
      <c r="LUY147" s="332"/>
      <c r="LUZ147" s="332"/>
      <c r="LVA147" s="332"/>
      <c r="LVB147" s="332"/>
      <c r="LVC147" s="332"/>
      <c r="LVD147" s="332"/>
      <c r="LVE147" s="332"/>
      <c r="LVF147" s="332"/>
      <c r="LVG147" s="332"/>
      <c r="LVH147" s="332"/>
      <c r="LVI147" s="332"/>
      <c r="LVJ147" s="332"/>
      <c r="LVK147" s="332"/>
      <c r="LVL147" s="332"/>
      <c r="LVM147" s="332"/>
      <c r="LVN147" s="332"/>
      <c r="LVO147" s="332"/>
      <c r="LVP147" s="332"/>
      <c r="LVQ147" s="332"/>
      <c r="LVR147" s="332"/>
      <c r="LVS147" s="332"/>
      <c r="LVT147" s="332"/>
      <c r="LVU147" s="332"/>
      <c r="LVV147" s="332"/>
      <c r="LVW147" s="332"/>
      <c r="LVX147" s="332"/>
      <c r="LVY147" s="332"/>
      <c r="LVZ147" s="332"/>
      <c r="LWA147" s="332"/>
      <c r="LWB147" s="332"/>
      <c r="LWC147" s="332"/>
      <c r="LWD147" s="332"/>
      <c r="LWE147" s="332"/>
      <c r="LWF147" s="332"/>
      <c r="LWG147" s="332"/>
      <c r="LWH147" s="332"/>
      <c r="LWI147" s="332"/>
      <c r="LWJ147" s="332"/>
      <c r="LWK147" s="332"/>
      <c r="LWL147" s="332"/>
      <c r="LWM147" s="332"/>
      <c r="LWN147" s="332"/>
      <c r="LWO147" s="332"/>
      <c r="LWP147" s="332"/>
      <c r="LWQ147" s="332"/>
      <c r="LWR147" s="332"/>
      <c r="LWS147" s="332"/>
      <c r="LWT147" s="332"/>
      <c r="LWU147" s="332"/>
      <c r="LWV147" s="332"/>
      <c r="LWW147" s="332"/>
      <c r="LWX147" s="332"/>
      <c r="LWY147" s="332"/>
      <c r="LWZ147" s="332"/>
      <c r="LXA147" s="332"/>
      <c r="LXB147" s="332"/>
      <c r="LXC147" s="332"/>
      <c r="LXD147" s="332"/>
      <c r="LXE147" s="332"/>
      <c r="LXF147" s="332"/>
      <c r="LXG147" s="332"/>
      <c r="LXH147" s="332"/>
      <c r="LXI147" s="332"/>
      <c r="LXJ147" s="332"/>
      <c r="LXK147" s="332"/>
      <c r="LXL147" s="332"/>
      <c r="LXM147" s="332"/>
      <c r="LXN147" s="332"/>
      <c r="LXO147" s="332"/>
      <c r="LXP147" s="332"/>
      <c r="LXQ147" s="332"/>
      <c r="LXR147" s="332"/>
      <c r="LXS147" s="332"/>
      <c r="LXT147" s="332"/>
      <c r="LXU147" s="332"/>
      <c r="LXV147" s="332"/>
      <c r="LXW147" s="332"/>
      <c r="LXX147" s="332"/>
      <c r="LXY147" s="332"/>
      <c r="LXZ147" s="332"/>
      <c r="LYA147" s="332"/>
      <c r="LYB147" s="332"/>
      <c r="LYC147" s="332"/>
      <c r="LYD147" s="332"/>
      <c r="LYE147" s="332"/>
      <c r="LYF147" s="332"/>
      <c r="LYG147" s="332"/>
      <c r="LYH147" s="332"/>
      <c r="LYI147" s="332"/>
      <c r="LYJ147" s="332"/>
      <c r="LYK147" s="332"/>
      <c r="LYL147" s="332"/>
      <c r="LYM147" s="332"/>
      <c r="LYN147" s="332"/>
      <c r="LYO147" s="332"/>
      <c r="LYP147" s="332"/>
      <c r="LYQ147" s="332"/>
      <c r="LYR147" s="332"/>
      <c r="LYS147" s="332"/>
      <c r="LYT147" s="332"/>
      <c r="LYU147" s="332"/>
      <c r="LYV147" s="332"/>
      <c r="LYW147" s="332"/>
      <c r="LYX147" s="332"/>
      <c r="LYY147" s="332"/>
      <c r="LYZ147" s="332"/>
      <c r="LZA147" s="332"/>
      <c r="LZB147" s="332"/>
      <c r="LZC147" s="332"/>
      <c r="LZD147" s="332"/>
      <c r="LZE147" s="332"/>
      <c r="LZF147" s="332"/>
      <c r="LZG147" s="332"/>
      <c r="LZH147" s="332"/>
      <c r="LZI147" s="332"/>
      <c r="LZJ147" s="332"/>
      <c r="LZK147" s="332"/>
      <c r="LZL147" s="332"/>
      <c r="LZM147" s="332"/>
      <c r="LZN147" s="332"/>
      <c r="LZO147" s="332"/>
      <c r="LZP147" s="332"/>
      <c r="LZQ147" s="332"/>
      <c r="LZR147" s="332"/>
      <c r="LZS147" s="332"/>
      <c r="LZT147" s="332"/>
      <c r="LZU147" s="332"/>
      <c r="LZV147" s="332"/>
      <c r="LZW147" s="332"/>
      <c r="LZX147" s="332"/>
      <c r="LZY147" s="332"/>
      <c r="LZZ147" s="332"/>
      <c r="MAA147" s="332"/>
      <c r="MAB147" s="332"/>
      <c r="MAC147" s="332"/>
      <c r="MAD147" s="332"/>
      <c r="MAE147" s="332"/>
      <c r="MAF147" s="332"/>
      <c r="MAG147" s="332"/>
      <c r="MAH147" s="332"/>
      <c r="MAI147" s="332"/>
      <c r="MAJ147" s="332"/>
      <c r="MAK147" s="332"/>
      <c r="MAL147" s="332"/>
      <c r="MAM147" s="332"/>
      <c r="MAN147" s="332"/>
      <c r="MAO147" s="332"/>
      <c r="MAP147" s="332"/>
      <c r="MAQ147" s="332"/>
      <c r="MAR147" s="332"/>
      <c r="MAS147" s="332"/>
      <c r="MAT147" s="332"/>
      <c r="MAU147" s="332"/>
      <c r="MAV147" s="332"/>
      <c r="MAW147" s="332"/>
      <c r="MAX147" s="332"/>
      <c r="MAY147" s="332"/>
      <c r="MAZ147" s="332"/>
      <c r="MBA147" s="332"/>
      <c r="MBB147" s="332"/>
      <c r="MBC147" s="332"/>
      <c r="MBD147" s="332"/>
      <c r="MBE147" s="332"/>
      <c r="MBF147" s="332"/>
      <c r="MBG147" s="332"/>
      <c r="MBH147" s="332"/>
      <c r="MBI147" s="332"/>
      <c r="MBJ147" s="332"/>
      <c r="MBK147" s="332"/>
      <c r="MBL147" s="332"/>
      <c r="MBM147" s="332"/>
      <c r="MBN147" s="332"/>
      <c r="MBO147" s="332"/>
      <c r="MBP147" s="332"/>
      <c r="MBQ147" s="332"/>
      <c r="MBR147" s="332"/>
      <c r="MBS147" s="332"/>
      <c r="MBT147" s="332"/>
      <c r="MBU147" s="332"/>
      <c r="MBV147" s="332"/>
      <c r="MBW147" s="332"/>
      <c r="MBX147" s="332"/>
      <c r="MBY147" s="332"/>
      <c r="MBZ147" s="332"/>
      <c r="MCA147" s="332"/>
      <c r="MCB147" s="332"/>
      <c r="MCC147" s="332"/>
      <c r="MCD147" s="332"/>
      <c r="MCE147" s="332"/>
      <c r="MCF147" s="332"/>
      <c r="MCG147" s="332"/>
      <c r="MCH147" s="332"/>
      <c r="MCI147" s="332"/>
      <c r="MCJ147" s="332"/>
      <c r="MCK147" s="332"/>
      <c r="MCL147" s="332"/>
      <c r="MCM147" s="332"/>
      <c r="MCN147" s="332"/>
      <c r="MCO147" s="332"/>
      <c r="MCP147" s="332"/>
      <c r="MCQ147" s="332"/>
      <c r="MCR147" s="332"/>
      <c r="MCS147" s="332"/>
      <c r="MCT147" s="332"/>
      <c r="MCU147" s="332"/>
      <c r="MCV147" s="332"/>
      <c r="MCW147" s="332"/>
      <c r="MCX147" s="332"/>
      <c r="MCY147" s="332"/>
      <c r="MCZ147" s="332"/>
      <c r="MDA147" s="332"/>
      <c r="MDB147" s="332"/>
      <c r="MDC147" s="332"/>
      <c r="MDD147" s="332"/>
      <c r="MDE147" s="332"/>
      <c r="MDF147" s="332"/>
      <c r="MDG147" s="332"/>
      <c r="MDH147" s="332"/>
      <c r="MDI147" s="332"/>
      <c r="MDJ147" s="332"/>
      <c r="MDK147" s="332"/>
      <c r="MDL147" s="332"/>
      <c r="MDM147" s="332"/>
      <c r="MDN147" s="332"/>
      <c r="MDO147" s="332"/>
      <c r="MDP147" s="332"/>
      <c r="MDQ147" s="332"/>
      <c r="MDR147" s="332"/>
      <c r="MDS147" s="332"/>
      <c r="MDT147" s="332"/>
      <c r="MDU147" s="332"/>
      <c r="MDV147" s="332"/>
      <c r="MDW147" s="332"/>
      <c r="MDX147" s="332"/>
      <c r="MDY147" s="332"/>
      <c r="MDZ147" s="332"/>
      <c r="MEA147" s="332"/>
      <c r="MEB147" s="332"/>
      <c r="MEC147" s="332"/>
      <c r="MED147" s="332"/>
      <c r="MEE147" s="332"/>
      <c r="MEF147" s="332"/>
      <c r="MEG147" s="332"/>
      <c r="MEH147" s="332"/>
      <c r="MEI147" s="332"/>
      <c r="MEJ147" s="332"/>
      <c r="MEK147" s="332"/>
      <c r="MEL147" s="332"/>
      <c r="MEM147" s="332"/>
      <c r="MEN147" s="332"/>
      <c r="MEO147" s="332"/>
      <c r="MEP147" s="332"/>
      <c r="MEQ147" s="332"/>
      <c r="MER147" s="332"/>
      <c r="MES147" s="332"/>
      <c r="MET147" s="332"/>
      <c r="MEU147" s="332"/>
      <c r="MEV147" s="332"/>
      <c r="MEW147" s="332"/>
      <c r="MEX147" s="332"/>
      <c r="MEY147" s="332"/>
      <c r="MEZ147" s="332"/>
      <c r="MFA147" s="332"/>
      <c r="MFB147" s="332"/>
      <c r="MFC147" s="332"/>
      <c r="MFD147" s="332"/>
      <c r="MFE147" s="332"/>
      <c r="MFF147" s="332"/>
      <c r="MFG147" s="332"/>
      <c r="MFH147" s="332"/>
      <c r="MFI147" s="332"/>
      <c r="MFJ147" s="332"/>
      <c r="MFK147" s="332"/>
      <c r="MFL147" s="332"/>
      <c r="MFM147" s="332"/>
      <c r="MFN147" s="332"/>
      <c r="MFO147" s="332"/>
      <c r="MFP147" s="332"/>
      <c r="MFQ147" s="332"/>
      <c r="MFR147" s="332"/>
      <c r="MFS147" s="332"/>
      <c r="MFT147" s="332"/>
      <c r="MFU147" s="332"/>
      <c r="MFV147" s="332"/>
      <c r="MFW147" s="332"/>
      <c r="MFX147" s="332"/>
      <c r="MFY147" s="332"/>
      <c r="MFZ147" s="332"/>
      <c r="MGA147" s="332"/>
      <c r="MGB147" s="332"/>
      <c r="MGC147" s="332"/>
      <c r="MGD147" s="332"/>
      <c r="MGE147" s="332"/>
      <c r="MGF147" s="332"/>
      <c r="MGG147" s="332"/>
      <c r="MGH147" s="332"/>
      <c r="MGI147" s="332"/>
      <c r="MGJ147" s="332"/>
      <c r="MGK147" s="332"/>
      <c r="MGL147" s="332"/>
      <c r="MGM147" s="332"/>
      <c r="MGN147" s="332"/>
      <c r="MGO147" s="332"/>
      <c r="MGP147" s="332"/>
      <c r="MGQ147" s="332"/>
      <c r="MGR147" s="332"/>
      <c r="MGS147" s="332"/>
      <c r="MGT147" s="332"/>
      <c r="MGU147" s="332"/>
      <c r="MGV147" s="332"/>
      <c r="MGW147" s="332"/>
      <c r="MGX147" s="332"/>
      <c r="MGY147" s="332"/>
      <c r="MGZ147" s="332"/>
      <c r="MHA147" s="332"/>
      <c r="MHB147" s="332"/>
      <c r="MHC147" s="332"/>
      <c r="MHD147" s="332"/>
      <c r="MHE147" s="332"/>
      <c r="MHF147" s="332"/>
      <c r="MHG147" s="332"/>
      <c r="MHH147" s="332"/>
      <c r="MHI147" s="332"/>
      <c r="MHJ147" s="332"/>
      <c r="MHK147" s="332"/>
      <c r="MHL147" s="332"/>
      <c r="MHM147" s="332"/>
      <c r="MHN147" s="332"/>
      <c r="MHO147" s="332"/>
      <c r="MHP147" s="332"/>
      <c r="MHQ147" s="332"/>
      <c r="MHR147" s="332"/>
      <c r="MHS147" s="332"/>
      <c r="MHT147" s="332"/>
      <c r="MHU147" s="332"/>
      <c r="MHV147" s="332"/>
      <c r="MHW147" s="332"/>
      <c r="MHX147" s="332"/>
      <c r="MHY147" s="332"/>
      <c r="MHZ147" s="332"/>
      <c r="MIA147" s="332"/>
      <c r="MIB147" s="332"/>
      <c r="MIC147" s="332"/>
      <c r="MID147" s="332"/>
      <c r="MIE147" s="332"/>
      <c r="MIF147" s="332"/>
      <c r="MIG147" s="332"/>
      <c r="MIH147" s="332"/>
      <c r="MII147" s="332"/>
      <c r="MIJ147" s="332"/>
      <c r="MIK147" s="332"/>
      <c r="MIL147" s="332"/>
      <c r="MIM147" s="332"/>
      <c r="MIN147" s="332"/>
      <c r="MIO147" s="332"/>
      <c r="MIP147" s="332"/>
      <c r="MIQ147" s="332"/>
      <c r="MIR147" s="332"/>
      <c r="MIS147" s="332"/>
      <c r="MIT147" s="332"/>
      <c r="MIU147" s="332"/>
      <c r="MIV147" s="332"/>
      <c r="MIW147" s="332"/>
      <c r="MIX147" s="332"/>
      <c r="MIY147" s="332"/>
      <c r="MIZ147" s="332"/>
      <c r="MJA147" s="332"/>
      <c r="MJB147" s="332"/>
      <c r="MJC147" s="332"/>
      <c r="MJD147" s="332"/>
      <c r="MJE147" s="332"/>
      <c r="MJF147" s="332"/>
      <c r="MJG147" s="332"/>
      <c r="MJH147" s="332"/>
      <c r="MJI147" s="332"/>
      <c r="MJJ147" s="332"/>
      <c r="MJK147" s="332"/>
      <c r="MJL147" s="332"/>
      <c r="MJM147" s="332"/>
      <c r="MJN147" s="332"/>
      <c r="MJO147" s="332"/>
      <c r="MJP147" s="332"/>
      <c r="MJQ147" s="332"/>
      <c r="MJR147" s="332"/>
      <c r="MJS147" s="332"/>
      <c r="MJT147" s="332"/>
      <c r="MJU147" s="332"/>
      <c r="MJV147" s="332"/>
      <c r="MJW147" s="332"/>
      <c r="MJX147" s="332"/>
      <c r="MJY147" s="332"/>
      <c r="MJZ147" s="332"/>
      <c r="MKA147" s="332"/>
      <c r="MKB147" s="332"/>
      <c r="MKC147" s="332"/>
      <c r="MKD147" s="332"/>
      <c r="MKE147" s="332"/>
      <c r="MKF147" s="332"/>
      <c r="MKG147" s="332"/>
      <c r="MKH147" s="332"/>
      <c r="MKI147" s="332"/>
      <c r="MKJ147" s="332"/>
      <c r="MKK147" s="332"/>
      <c r="MKL147" s="332"/>
      <c r="MKM147" s="332"/>
      <c r="MKN147" s="332"/>
      <c r="MKO147" s="332"/>
      <c r="MKP147" s="332"/>
      <c r="MKQ147" s="332"/>
      <c r="MKR147" s="332"/>
      <c r="MKS147" s="332"/>
      <c r="MKT147" s="332"/>
      <c r="MKU147" s="332"/>
      <c r="MKV147" s="332"/>
      <c r="MKW147" s="332"/>
      <c r="MKX147" s="332"/>
      <c r="MKY147" s="332"/>
      <c r="MKZ147" s="332"/>
      <c r="MLA147" s="332"/>
      <c r="MLB147" s="332"/>
      <c r="MLC147" s="332"/>
      <c r="MLD147" s="332"/>
      <c r="MLE147" s="332"/>
      <c r="MLF147" s="332"/>
      <c r="MLG147" s="332"/>
      <c r="MLH147" s="332"/>
      <c r="MLI147" s="332"/>
      <c r="MLJ147" s="332"/>
      <c r="MLK147" s="332"/>
      <c r="MLL147" s="332"/>
      <c r="MLM147" s="332"/>
      <c r="MLN147" s="332"/>
      <c r="MLO147" s="332"/>
      <c r="MLP147" s="332"/>
      <c r="MLQ147" s="332"/>
      <c r="MLR147" s="332"/>
      <c r="MLS147" s="332"/>
      <c r="MLT147" s="332"/>
      <c r="MLU147" s="332"/>
      <c r="MLV147" s="332"/>
      <c r="MLW147" s="332"/>
      <c r="MLX147" s="332"/>
      <c r="MLY147" s="332"/>
      <c r="MLZ147" s="332"/>
      <c r="MMA147" s="332"/>
      <c r="MMB147" s="332"/>
      <c r="MMC147" s="332"/>
      <c r="MMD147" s="332"/>
      <c r="MME147" s="332"/>
      <c r="MMF147" s="332"/>
      <c r="MMG147" s="332"/>
      <c r="MMH147" s="332"/>
      <c r="MMI147" s="332"/>
      <c r="MMJ147" s="332"/>
      <c r="MMK147" s="332"/>
      <c r="MML147" s="332"/>
      <c r="MMM147" s="332"/>
      <c r="MMN147" s="332"/>
      <c r="MMO147" s="332"/>
      <c r="MMP147" s="332"/>
      <c r="MMQ147" s="332"/>
      <c r="MMR147" s="332"/>
      <c r="MMS147" s="332"/>
      <c r="MMT147" s="332"/>
      <c r="MMU147" s="332"/>
      <c r="MMV147" s="332"/>
      <c r="MMW147" s="332"/>
      <c r="MMX147" s="332"/>
      <c r="MMY147" s="332"/>
      <c r="MMZ147" s="332"/>
      <c r="MNA147" s="332"/>
      <c r="MNB147" s="332"/>
      <c r="MNC147" s="332"/>
      <c r="MND147" s="332"/>
      <c r="MNE147" s="332"/>
      <c r="MNF147" s="332"/>
      <c r="MNG147" s="332"/>
      <c r="MNH147" s="332"/>
      <c r="MNI147" s="332"/>
      <c r="MNJ147" s="332"/>
      <c r="MNK147" s="332"/>
      <c r="MNL147" s="332"/>
      <c r="MNM147" s="332"/>
      <c r="MNN147" s="332"/>
      <c r="MNO147" s="332"/>
      <c r="MNP147" s="332"/>
      <c r="MNQ147" s="332"/>
      <c r="MNR147" s="332"/>
      <c r="MNS147" s="332"/>
      <c r="MNT147" s="332"/>
      <c r="MNU147" s="332"/>
      <c r="MNV147" s="332"/>
      <c r="MNW147" s="332"/>
      <c r="MNX147" s="332"/>
      <c r="MNY147" s="332"/>
      <c r="MNZ147" s="332"/>
      <c r="MOA147" s="332"/>
      <c r="MOB147" s="332"/>
      <c r="MOC147" s="332"/>
      <c r="MOD147" s="332"/>
      <c r="MOE147" s="332"/>
      <c r="MOF147" s="332"/>
      <c r="MOG147" s="332"/>
      <c r="MOH147" s="332"/>
      <c r="MOI147" s="332"/>
      <c r="MOJ147" s="332"/>
      <c r="MOK147" s="332"/>
      <c r="MOL147" s="332"/>
      <c r="MOM147" s="332"/>
      <c r="MON147" s="332"/>
      <c r="MOO147" s="332"/>
      <c r="MOP147" s="332"/>
      <c r="MOQ147" s="332"/>
      <c r="MOR147" s="332"/>
      <c r="MOS147" s="332"/>
      <c r="MOT147" s="332"/>
      <c r="MOU147" s="332"/>
      <c r="MOV147" s="332"/>
      <c r="MOW147" s="332"/>
      <c r="MOX147" s="332"/>
      <c r="MOY147" s="332"/>
      <c r="MOZ147" s="332"/>
      <c r="MPA147" s="332"/>
      <c r="MPB147" s="332"/>
      <c r="MPC147" s="332"/>
      <c r="MPD147" s="332"/>
      <c r="MPE147" s="332"/>
      <c r="MPF147" s="332"/>
      <c r="MPG147" s="332"/>
      <c r="MPH147" s="332"/>
      <c r="MPI147" s="332"/>
      <c r="MPJ147" s="332"/>
      <c r="MPK147" s="332"/>
      <c r="MPL147" s="332"/>
      <c r="MPM147" s="332"/>
      <c r="MPN147" s="332"/>
      <c r="MPO147" s="332"/>
      <c r="MPP147" s="332"/>
      <c r="MPQ147" s="332"/>
      <c r="MPR147" s="332"/>
      <c r="MPS147" s="332"/>
      <c r="MPT147" s="332"/>
      <c r="MPU147" s="332"/>
      <c r="MPV147" s="332"/>
      <c r="MPW147" s="332"/>
      <c r="MPX147" s="332"/>
      <c r="MPY147" s="332"/>
      <c r="MPZ147" s="332"/>
      <c r="MQA147" s="332"/>
      <c r="MQB147" s="332"/>
      <c r="MQC147" s="332"/>
      <c r="MQD147" s="332"/>
      <c r="MQE147" s="332"/>
      <c r="MQF147" s="332"/>
      <c r="MQG147" s="332"/>
      <c r="MQH147" s="332"/>
      <c r="MQI147" s="332"/>
      <c r="MQJ147" s="332"/>
      <c r="MQK147" s="332"/>
      <c r="MQL147" s="332"/>
      <c r="MQM147" s="332"/>
      <c r="MQN147" s="332"/>
      <c r="MQO147" s="332"/>
      <c r="MQP147" s="332"/>
      <c r="MQQ147" s="332"/>
      <c r="MQR147" s="332"/>
      <c r="MQS147" s="332"/>
      <c r="MQT147" s="332"/>
      <c r="MQU147" s="332"/>
      <c r="MQV147" s="332"/>
      <c r="MQW147" s="332"/>
      <c r="MQX147" s="332"/>
      <c r="MQY147" s="332"/>
      <c r="MQZ147" s="332"/>
      <c r="MRA147" s="332"/>
      <c r="MRB147" s="332"/>
      <c r="MRC147" s="332"/>
      <c r="MRD147" s="332"/>
      <c r="MRE147" s="332"/>
      <c r="MRF147" s="332"/>
      <c r="MRG147" s="332"/>
      <c r="MRH147" s="332"/>
      <c r="MRI147" s="332"/>
      <c r="MRJ147" s="332"/>
      <c r="MRK147" s="332"/>
      <c r="MRL147" s="332"/>
      <c r="MRM147" s="332"/>
      <c r="MRN147" s="332"/>
      <c r="MRO147" s="332"/>
      <c r="MRP147" s="332"/>
      <c r="MRQ147" s="332"/>
      <c r="MRR147" s="332"/>
      <c r="MRS147" s="332"/>
      <c r="MRT147" s="332"/>
      <c r="MRU147" s="332"/>
      <c r="MRV147" s="332"/>
      <c r="MRW147" s="332"/>
      <c r="MRX147" s="332"/>
      <c r="MRY147" s="332"/>
      <c r="MRZ147" s="332"/>
      <c r="MSA147" s="332"/>
      <c r="MSB147" s="332"/>
      <c r="MSC147" s="332"/>
      <c r="MSD147" s="332"/>
      <c r="MSE147" s="332"/>
      <c r="MSF147" s="332"/>
      <c r="MSG147" s="332"/>
      <c r="MSH147" s="332"/>
      <c r="MSI147" s="332"/>
      <c r="MSJ147" s="332"/>
      <c r="MSK147" s="332"/>
      <c r="MSL147" s="332"/>
      <c r="MSM147" s="332"/>
      <c r="MSN147" s="332"/>
      <c r="MSO147" s="332"/>
      <c r="MSP147" s="332"/>
      <c r="MSQ147" s="332"/>
      <c r="MSR147" s="332"/>
      <c r="MSS147" s="332"/>
      <c r="MST147" s="332"/>
      <c r="MSU147" s="332"/>
      <c r="MSV147" s="332"/>
      <c r="MSW147" s="332"/>
      <c r="MSX147" s="332"/>
      <c r="MSY147" s="332"/>
      <c r="MSZ147" s="332"/>
      <c r="MTA147" s="332"/>
      <c r="MTB147" s="332"/>
      <c r="MTC147" s="332"/>
      <c r="MTD147" s="332"/>
      <c r="MTE147" s="332"/>
      <c r="MTF147" s="332"/>
      <c r="MTG147" s="332"/>
      <c r="MTH147" s="332"/>
      <c r="MTI147" s="332"/>
      <c r="MTJ147" s="332"/>
      <c r="MTK147" s="332"/>
      <c r="MTL147" s="332"/>
      <c r="MTM147" s="332"/>
      <c r="MTN147" s="332"/>
      <c r="MTO147" s="332"/>
      <c r="MTP147" s="332"/>
      <c r="MTQ147" s="332"/>
      <c r="MTR147" s="332"/>
      <c r="MTS147" s="332"/>
      <c r="MTT147" s="332"/>
      <c r="MTU147" s="332"/>
      <c r="MTV147" s="332"/>
      <c r="MTW147" s="332"/>
      <c r="MTX147" s="332"/>
      <c r="MTY147" s="332"/>
      <c r="MTZ147" s="332"/>
      <c r="MUA147" s="332"/>
      <c r="MUB147" s="332"/>
      <c r="MUC147" s="332"/>
      <c r="MUD147" s="332"/>
      <c r="MUE147" s="332"/>
      <c r="MUF147" s="332"/>
      <c r="MUG147" s="332"/>
      <c r="MUH147" s="332"/>
      <c r="MUI147" s="332"/>
      <c r="MUJ147" s="332"/>
      <c r="MUK147" s="332"/>
      <c r="MUL147" s="332"/>
      <c r="MUM147" s="332"/>
      <c r="MUN147" s="332"/>
      <c r="MUO147" s="332"/>
      <c r="MUP147" s="332"/>
      <c r="MUQ147" s="332"/>
      <c r="MUR147" s="332"/>
      <c r="MUS147" s="332"/>
      <c r="MUT147" s="332"/>
      <c r="MUU147" s="332"/>
      <c r="MUV147" s="332"/>
      <c r="MUW147" s="332"/>
      <c r="MUX147" s="332"/>
      <c r="MUY147" s="332"/>
      <c r="MUZ147" s="332"/>
      <c r="MVA147" s="332"/>
      <c r="MVB147" s="332"/>
      <c r="MVC147" s="332"/>
      <c r="MVD147" s="332"/>
      <c r="MVE147" s="332"/>
      <c r="MVF147" s="332"/>
      <c r="MVG147" s="332"/>
      <c r="MVH147" s="332"/>
      <c r="MVI147" s="332"/>
      <c r="MVJ147" s="332"/>
      <c r="MVK147" s="332"/>
      <c r="MVL147" s="332"/>
      <c r="MVM147" s="332"/>
      <c r="MVN147" s="332"/>
      <c r="MVO147" s="332"/>
      <c r="MVP147" s="332"/>
      <c r="MVQ147" s="332"/>
      <c r="MVR147" s="332"/>
      <c r="MVS147" s="332"/>
      <c r="MVT147" s="332"/>
      <c r="MVU147" s="332"/>
      <c r="MVV147" s="332"/>
      <c r="MVW147" s="332"/>
      <c r="MVX147" s="332"/>
      <c r="MVY147" s="332"/>
      <c r="MVZ147" s="332"/>
      <c r="MWA147" s="332"/>
      <c r="MWB147" s="332"/>
      <c r="MWC147" s="332"/>
      <c r="MWD147" s="332"/>
      <c r="MWE147" s="332"/>
      <c r="MWF147" s="332"/>
      <c r="MWG147" s="332"/>
      <c r="MWH147" s="332"/>
      <c r="MWI147" s="332"/>
      <c r="MWJ147" s="332"/>
      <c r="MWK147" s="332"/>
      <c r="MWL147" s="332"/>
      <c r="MWM147" s="332"/>
      <c r="MWN147" s="332"/>
      <c r="MWO147" s="332"/>
      <c r="MWP147" s="332"/>
      <c r="MWQ147" s="332"/>
      <c r="MWR147" s="332"/>
      <c r="MWS147" s="332"/>
      <c r="MWT147" s="332"/>
      <c r="MWU147" s="332"/>
      <c r="MWV147" s="332"/>
      <c r="MWW147" s="332"/>
      <c r="MWX147" s="332"/>
      <c r="MWY147" s="332"/>
      <c r="MWZ147" s="332"/>
      <c r="MXA147" s="332"/>
      <c r="MXB147" s="332"/>
      <c r="MXC147" s="332"/>
      <c r="MXD147" s="332"/>
      <c r="MXE147" s="332"/>
      <c r="MXF147" s="332"/>
      <c r="MXG147" s="332"/>
      <c r="MXH147" s="332"/>
      <c r="MXI147" s="332"/>
      <c r="MXJ147" s="332"/>
      <c r="MXK147" s="332"/>
      <c r="MXL147" s="332"/>
      <c r="MXM147" s="332"/>
      <c r="MXN147" s="332"/>
      <c r="MXO147" s="332"/>
      <c r="MXP147" s="332"/>
      <c r="MXQ147" s="332"/>
      <c r="MXR147" s="332"/>
      <c r="MXS147" s="332"/>
      <c r="MXT147" s="332"/>
      <c r="MXU147" s="332"/>
      <c r="MXV147" s="332"/>
      <c r="MXW147" s="332"/>
      <c r="MXX147" s="332"/>
      <c r="MXY147" s="332"/>
      <c r="MXZ147" s="332"/>
      <c r="MYA147" s="332"/>
      <c r="MYB147" s="332"/>
      <c r="MYC147" s="332"/>
      <c r="MYD147" s="332"/>
      <c r="MYE147" s="332"/>
      <c r="MYF147" s="332"/>
      <c r="MYG147" s="332"/>
      <c r="MYH147" s="332"/>
      <c r="MYI147" s="332"/>
      <c r="MYJ147" s="332"/>
      <c r="MYK147" s="332"/>
      <c r="MYL147" s="332"/>
      <c r="MYM147" s="332"/>
      <c r="MYN147" s="332"/>
      <c r="MYO147" s="332"/>
      <c r="MYP147" s="332"/>
      <c r="MYQ147" s="332"/>
      <c r="MYR147" s="332"/>
      <c r="MYS147" s="332"/>
      <c r="MYT147" s="332"/>
      <c r="MYU147" s="332"/>
      <c r="MYV147" s="332"/>
      <c r="MYW147" s="332"/>
      <c r="MYX147" s="332"/>
      <c r="MYY147" s="332"/>
      <c r="MYZ147" s="332"/>
      <c r="MZA147" s="332"/>
      <c r="MZB147" s="332"/>
      <c r="MZC147" s="332"/>
      <c r="MZD147" s="332"/>
      <c r="MZE147" s="332"/>
      <c r="MZF147" s="332"/>
      <c r="MZG147" s="332"/>
      <c r="MZH147" s="332"/>
      <c r="MZI147" s="332"/>
      <c r="MZJ147" s="332"/>
      <c r="MZK147" s="332"/>
      <c r="MZL147" s="332"/>
      <c r="MZM147" s="332"/>
      <c r="MZN147" s="332"/>
      <c r="MZO147" s="332"/>
      <c r="MZP147" s="332"/>
      <c r="MZQ147" s="332"/>
      <c r="MZR147" s="332"/>
      <c r="MZS147" s="332"/>
      <c r="MZT147" s="332"/>
      <c r="MZU147" s="332"/>
      <c r="MZV147" s="332"/>
      <c r="MZW147" s="332"/>
      <c r="MZX147" s="332"/>
      <c r="MZY147" s="332"/>
      <c r="MZZ147" s="332"/>
      <c r="NAA147" s="332"/>
      <c r="NAB147" s="332"/>
      <c r="NAC147" s="332"/>
      <c r="NAD147" s="332"/>
      <c r="NAE147" s="332"/>
      <c r="NAF147" s="332"/>
      <c r="NAG147" s="332"/>
      <c r="NAH147" s="332"/>
      <c r="NAI147" s="332"/>
      <c r="NAJ147" s="332"/>
      <c r="NAK147" s="332"/>
      <c r="NAL147" s="332"/>
      <c r="NAM147" s="332"/>
      <c r="NAN147" s="332"/>
      <c r="NAO147" s="332"/>
      <c r="NAP147" s="332"/>
      <c r="NAQ147" s="332"/>
      <c r="NAR147" s="332"/>
      <c r="NAS147" s="332"/>
      <c r="NAT147" s="332"/>
      <c r="NAU147" s="332"/>
      <c r="NAV147" s="332"/>
      <c r="NAW147" s="332"/>
      <c r="NAX147" s="332"/>
      <c r="NAY147" s="332"/>
      <c r="NAZ147" s="332"/>
      <c r="NBA147" s="332"/>
      <c r="NBB147" s="332"/>
      <c r="NBC147" s="332"/>
      <c r="NBD147" s="332"/>
      <c r="NBE147" s="332"/>
      <c r="NBF147" s="332"/>
      <c r="NBG147" s="332"/>
      <c r="NBH147" s="332"/>
      <c r="NBI147" s="332"/>
      <c r="NBJ147" s="332"/>
      <c r="NBK147" s="332"/>
      <c r="NBL147" s="332"/>
      <c r="NBM147" s="332"/>
      <c r="NBN147" s="332"/>
      <c r="NBO147" s="332"/>
      <c r="NBP147" s="332"/>
      <c r="NBQ147" s="332"/>
      <c r="NBR147" s="332"/>
      <c r="NBS147" s="332"/>
      <c r="NBT147" s="332"/>
      <c r="NBU147" s="332"/>
      <c r="NBV147" s="332"/>
      <c r="NBW147" s="332"/>
      <c r="NBX147" s="332"/>
      <c r="NBY147" s="332"/>
      <c r="NBZ147" s="332"/>
      <c r="NCA147" s="332"/>
      <c r="NCB147" s="332"/>
      <c r="NCC147" s="332"/>
      <c r="NCD147" s="332"/>
      <c r="NCE147" s="332"/>
      <c r="NCF147" s="332"/>
      <c r="NCG147" s="332"/>
      <c r="NCH147" s="332"/>
      <c r="NCI147" s="332"/>
      <c r="NCJ147" s="332"/>
      <c r="NCK147" s="332"/>
      <c r="NCL147" s="332"/>
      <c r="NCM147" s="332"/>
      <c r="NCN147" s="332"/>
      <c r="NCO147" s="332"/>
      <c r="NCP147" s="332"/>
      <c r="NCQ147" s="332"/>
      <c r="NCR147" s="332"/>
      <c r="NCS147" s="332"/>
      <c r="NCT147" s="332"/>
      <c r="NCU147" s="332"/>
      <c r="NCV147" s="332"/>
      <c r="NCW147" s="332"/>
      <c r="NCX147" s="332"/>
      <c r="NCY147" s="332"/>
      <c r="NCZ147" s="332"/>
      <c r="NDA147" s="332"/>
      <c r="NDB147" s="332"/>
      <c r="NDC147" s="332"/>
      <c r="NDD147" s="332"/>
      <c r="NDE147" s="332"/>
      <c r="NDF147" s="332"/>
      <c r="NDG147" s="332"/>
      <c r="NDH147" s="332"/>
      <c r="NDI147" s="332"/>
      <c r="NDJ147" s="332"/>
      <c r="NDK147" s="332"/>
      <c r="NDL147" s="332"/>
      <c r="NDM147" s="332"/>
      <c r="NDN147" s="332"/>
      <c r="NDO147" s="332"/>
      <c r="NDP147" s="332"/>
      <c r="NDQ147" s="332"/>
      <c r="NDR147" s="332"/>
      <c r="NDS147" s="332"/>
      <c r="NDT147" s="332"/>
      <c r="NDU147" s="332"/>
      <c r="NDV147" s="332"/>
      <c r="NDW147" s="332"/>
      <c r="NDX147" s="332"/>
      <c r="NDY147" s="332"/>
      <c r="NDZ147" s="332"/>
      <c r="NEA147" s="332"/>
      <c r="NEB147" s="332"/>
      <c r="NEC147" s="332"/>
      <c r="NED147" s="332"/>
      <c r="NEE147" s="332"/>
      <c r="NEF147" s="332"/>
      <c r="NEG147" s="332"/>
      <c r="NEH147" s="332"/>
      <c r="NEI147" s="332"/>
      <c r="NEJ147" s="332"/>
      <c r="NEK147" s="332"/>
      <c r="NEL147" s="332"/>
      <c r="NEM147" s="332"/>
      <c r="NEN147" s="332"/>
      <c r="NEO147" s="332"/>
      <c r="NEP147" s="332"/>
      <c r="NEQ147" s="332"/>
      <c r="NER147" s="332"/>
      <c r="NES147" s="332"/>
      <c r="NET147" s="332"/>
      <c r="NEU147" s="332"/>
      <c r="NEV147" s="332"/>
      <c r="NEW147" s="332"/>
      <c r="NEX147" s="332"/>
      <c r="NEY147" s="332"/>
      <c r="NEZ147" s="332"/>
      <c r="NFA147" s="332"/>
      <c r="NFB147" s="332"/>
      <c r="NFC147" s="332"/>
      <c r="NFD147" s="332"/>
      <c r="NFE147" s="332"/>
      <c r="NFF147" s="332"/>
      <c r="NFG147" s="332"/>
      <c r="NFH147" s="332"/>
      <c r="NFI147" s="332"/>
      <c r="NFJ147" s="332"/>
      <c r="NFK147" s="332"/>
      <c r="NFL147" s="332"/>
      <c r="NFM147" s="332"/>
      <c r="NFN147" s="332"/>
      <c r="NFO147" s="332"/>
      <c r="NFP147" s="332"/>
      <c r="NFQ147" s="332"/>
      <c r="NFR147" s="332"/>
      <c r="NFS147" s="332"/>
      <c r="NFT147" s="332"/>
      <c r="NFU147" s="332"/>
      <c r="NFV147" s="332"/>
      <c r="NFW147" s="332"/>
      <c r="NFX147" s="332"/>
      <c r="NFY147" s="332"/>
      <c r="NFZ147" s="332"/>
      <c r="NGA147" s="332"/>
      <c r="NGB147" s="332"/>
      <c r="NGC147" s="332"/>
      <c r="NGD147" s="332"/>
      <c r="NGE147" s="332"/>
      <c r="NGF147" s="332"/>
      <c r="NGG147" s="332"/>
      <c r="NGH147" s="332"/>
      <c r="NGI147" s="332"/>
      <c r="NGJ147" s="332"/>
      <c r="NGK147" s="332"/>
      <c r="NGL147" s="332"/>
      <c r="NGM147" s="332"/>
      <c r="NGN147" s="332"/>
      <c r="NGO147" s="332"/>
      <c r="NGP147" s="332"/>
      <c r="NGQ147" s="332"/>
      <c r="NGR147" s="332"/>
      <c r="NGS147" s="332"/>
      <c r="NGT147" s="332"/>
      <c r="NGU147" s="332"/>
      <c r="NGV147" s="332"/>
      <c r="NGW147" s="332"/>
      <c r="NGX147" s="332"/>
      <c r="NGY147" s="332"/>
      <c r="NGZ147" s="332"/>
      <c r="NHA147" s="332"/>
      <c r="NHB147" s="332"/>
      <c r="NHC147" s="332"/>
      <c r="NHD147" s="332"/>
      <c r="NHE147" s="332"/>
      <c r="NHF147" s="332"/>
      <c r="NHG147" s="332"/>
      <c r="NHH147" s="332"/>
      <c r="NHI147" s="332"/>
      <c r="NHJ147" s="332"/>
      <c r="NHK147" s="332"/>
      <c r="NHL147" s="332"/>
      <c r="NHM147" s="332"/>
      <c r="NHN147" s="332"/>
      <c r="NHO147" s="332"/>
      <c r="NHP147" s="332"/>
      <c r="NHQ147" s="332"/>
      <c r="NHR147" s="332"/>
      <c r="NHS147" s="332"/>
      <c r="NHT147" s="332"/>
      <c r="NHU147" s="332"/>
      <c r="NHV147" s="332"/>
      <c r="NHW147" s="332"/>
      <c r="NHX147" s="332"/>
      <c r="NHY147" s="332"/>
      <c r="NHZ147" s="332"/>
      <c r="NIA147" s="332"/>
      <c r="NIB147" s="332"/>
      <c r="NIC147" s="332"/>
      <c r="NID147" s="332"/>
      <c r="NIE147" s="332"/>
      <c r="NIF147" s="332"/>
      <c r="NIG147" s="332"/>
      <c r="NIH147" s="332"/>
      <c r="NII147" s="332"/>
      <c r="NIJ147" s="332"/>
      <c r="NIK147" s="332"/>
      <c r="NIL147" s="332"/>
      <c r="NIM147" s="332"/>
      <c r="NIN147" s="332"/>
      <c r="NIO147" s="332"/>
      <c r="NIP147" s="332"/>
      <c r="NIQ147" s="332"/>
      <c r="NIR147" s="332"/>
      <c r="NIS147" s="332"/>
      <c r="NIT147" s="332"/>
      <c r="NIU147" s="332"/>
      <c r="NIV147" s="332"/>
      <c r="NIW147" s="332"/>
      <c r="NIX147" s="332"/>
      <c r="NIY147" s="332"/>
      <c r="NIZ147" s="332"/>
      <c r="NJA147" s="332"/>
      <c r="NJB147" s="332"/>
      <c r="NJC147" s="332"/>
      <c r="NJD147" s="332"/>
      <c r="NJE147" s="332"/>
      <c r="NJF147" s="332"/>
      <c r="NJG147" s="332"/>
      <c r="NJH147" s="332"/>
      <c r="NJI147" s="332"/>
      <c r="NJJ147" s="332"/>
      <c r="NJK147" s="332"/>
      <c r="NJL147" s="332"/>
      <c r="NJM147" s="332"/>
      <c r="NJN147" s="332"/>
      <c r="NJO147" s="332"/>
      <c r="NJP147" s="332"/>
      <c r="NJQ147" s="332"/>
      <c r="NJR147" s="332"/>
      <c r="NJS147" s="332"/>
      <c r="NJT147" s="332"/>
      <c r="NJU147" s="332"/>
      <c r="NJV147" s="332"/>
      <c r="NJW147" s="332"/>
      <c r="NJX147" s="332"/>
      <c r="NJY147" s="332"/>
      <c r="NJZ147" s="332"/>
      <c r="NKA147" s="332"/>
      <c r="NKB147" s="332"/>
      <c r="NKC147" s="332"/>
      <c r="NKD147" s="332"/>
      <c r="NKE147" s="332"/>
      <c r="NKF147" s="332"/>
      <c r="NKG147" s="332"/>
      <c r="NKH147" s="332"/>
      <c r="NKI147" s="332"/>
      <c r="NKJ147" s="332"/>
      <c r="NKK147" s="332"/>
      <c r="NKL147" s="332"/>
      <c r="NKM147" s="332"/>
      <c r="NKN147" s="332"/>
      <c r="NKO147" s="332"/>
      <c r="NKP147" s="332"/>
      <c r="NKQ147" s="332"/>
      <c r="NKR147" s="332"/>
      <c r="NKS147" s="332"/>
      <c r="NKT147" s="332"/>
      <c r="NKU147" s="332"/>
      <c r="NKV147" s="332"/>
      <c r="NKW147" s="332"/>
      <c r="NKX147" s="332"/>
      <c r="NKY147" s="332"/>
      <c r="NKZ147" s="332"/>
      <c r="NLA147" s="332"/>
      <c r="NLB147" s="332"/>
      <c r="NLC147" s="332"/>
      <c r="NLD147" s="332"/>
      <c r="NLE147" s="332"/>
      <c r="NLF147" s="332"/>
      <c r="NLG147" s="332"/>
      <c r="NLH147" s="332"/>
      <c r="NLI147" s="332"/>
      <c r="NLJ147" s="332"/>
      <c r="NLK147" s="332"/>
      <c r="NLL147" s="332"/>
      <c r="NLM147" s="332"/>
      <c r="NLN147" s="332"/>
      <c r="NLO147" s="332"/>
      <c r="NLP147" s="332"/>
      <c r="NLQ147" s="332"/>
      <c r="NLR147" s="332"/>
      <c r="NLS147" s="332"/>
      <c r="NLT147" s="332"/>
      <c r="NLU147" s="332"/>
      <c r="NLV147" s="332"/>
      <c r="NLW147" s="332"/>
      <c r="NLX147" s="332"/>
      <c r="NLY147" s="332"/>
      <c r="NLZ147" s="332"/>
      <c r="NMA147" s="332"/>
      <c r="NMB147" s="332"/>
      <c r="NMC147" s="332"/>
      <c r="NMD147" s="332"/>
      <c r="NME147" s="332"/>
      <c r="NMF147" s="332"/>
      <c r="NMG147" s="332"/>
      <c r="NMH147" s="332"/>
      <c r="NMI147" s="332"/>
      <c r="NMJ147" s="332"/>
      <c r="NMK147" s="332"/>
      <c r="NML147" s="332"/>
      <c r="NMM147" s="332"/>
      <c r="NMN147" s="332"/>
      <c r="NMO147" s="332"/>
      <c r="NMP147" s="332"/>
      <c r="NMQ147" s="332"/>
      <c r="NMR147" s="332"/>
      <c r="NMS147" s="332"/>
      <c r="NMT147" s="332"/>
      <c r="NMU147" s="332"/>
      <c r="NMV147" s="332"/>
      <c r="NMW147" s="332"/>
      <c r="NMX147" s="332"/>
      <c r="NMY147" s="332"/>
      <c r="NMZ147" s="332"/>
      <c r="NNA147" s="332"/>
      <c r="NNB147" s="332"/>
      <c r="NNC147" s="332"/>
      <c r="NND147" s="332"/>
      <c r="NNE147" s="332"/>
      <c r="NNF147" s="332"/>
      <c r="NNG147" s="332"/>
      <c r="NNH147" s="332"/>
      <c r="NNI147" s="332"/>
      <c r="NNJ147" s="332"/>
      <c r="NNK147" s="332"/>
      <c r="NNL147" s="332"/>
      <c r="NNM147" s="332"/>
      <c r="NNN147" s="332"/>
      <c r="NNO147" s="332"/>
      <c r="NNP147" s="332"/>
      <c r="NNQ147" s="332"/>
      <c r="NNR147" s="332"/>
      <c r="NNS147" s="332"/>
      <c r="NNT147" s="332"/>
      <c r="NNU147" s="332"/>
      <c r="NNV147" s="332"/>
      <c r="NNW147" s="332"/>
      <c r="NNX147" s="332"/>
      <c r="NNY147" s="332"/>
      <c r="NNZ147" s="332"/>
      <c r="NOA147" s="332"/>
      <c r="NOB147" s="332"/>
      <c r="NOC147" s="332"/>
      <c r="NOD147" s="332"/>
      <c r="NOE147" s="332"/>
      <c r="NOF147" s="332"/>
      <c r="NOG147" s="332"/>
      <c r="NOH147" s="332"/>
      <c r="NOI147" s="332"/>
      <c r="NOJ147" s="332"/>
      <c r="NOK147" s="332"/>
      <c r="NOL147" s="332"/>
      <c r="NOM147" s="332"/>
      <c r="NON147" s="332"/>
      <c r="NOO147" s="332"/>
      <c r="NOP147" s="332"/>
      <c r="NOQ147" s="332"/>
      <c r="NOR147" s="332"/>
      <c r="NOS147" s="332"/>
      <c r="NOT147" s="332"/>
      <c r="NOU147" s="332"/>
      <c r="NOV147" s="332"/>
      <c r="NOW147" s="332"/>
      <c r="NOX147" s="332"/>
      <c r="NOY147" s="332"/>
      <c r="NOZ147" s="332"/>
      <c r="NPA147" s="332"/>
      <c r="NPB147" s="332"/>
      <c r="NPC147" s="332"/>
      <c r="NPD147" s="332"/>
      <c r="NPE147" s="332"/>
      <c r="NPF147" s="332"/>
      <c r="NPG147" s="332"/>
      <c r="NPH147" s="332"/>
      <c r="NPI147" s="332"/>
      <c r="NPJ147" s="332"/>
      <c r="NPK147" s="332"/>
      <c r="NPL147" s="332"/>
      <c r="NPM147" s="332"/>
      <c r="NPN147" s="332"/>
      <c r="NPO147" s="332"/>
      <c r="NPP147" s="332"/>
      <c r="NPQ147" s="332"/>
      <c r="NPR147" s="332"/>
      <c r="NPS147" s="332"/>
      <c r="NPT147" s="332"/>
      <c r="NPU147" s="332"/>
      <c r="NPV147" s="332"/>
      <c r="NPW147" s="332"/>
      <c r="NPX147" s="332"/>
      <c r="NPY147" s="332"/>
      <c r="NPZ147" s="332"/>
      <c r="NQA147" s="332"/>
      <c r="NQB147" s="332"/>
      <c r="NQC147" s="332"/>
      <c r="NQD147" s="332"/>
      <c r="NQE147" s="332"/>
      <c r="NQF147" s="332"/>
      <c r="NQG147" s="332"/>
      <c r="NQH147" s="332"/>
      <c r="NQI147" s="332"/>
      <c r="NQJ147" s="332"/>
      <c r="NQK147" s="332"/>
      <c r="NQL147" s="332"/>
      <c r="NQM147" s="332"/>
      <c r="NQN147" s="332"/>
      <c r="NQO147" s="332"/>
      <c r="NQP147" s="332"/>
      <c r="NQQ147" s="332"/>
      <c r="NQR147" s="332"/>
      <c r="NQS147" s="332"/>
      <c r="NQT147" s="332"/>
      <c r="NQU147" s="332"/>
      <c r="NQV147" s="332"/>
      <c r="NQW147" s="332"/>
      <c r="NQX147" s="332"/>
      <c r="NQY147" s="332"/>
      <c r="NQZ147" s="332"/>
      <c r="NRA147" s="332"/>
      <c r="NRB147" s="332"/>
      <c r="NRC147" s="332"/>
      <c r="NRD147" s="332"/>
      <c r="NRE147" s="332"/>
      <c r="NRF147" s="332"/>
      <c r="NRG147" s="332"/>
      <c r="NRH147" s="332"/>
      <c r="NRI147" s="332"/>
      <c r="NRJ147" s="332"/>
      <c r="NRK147" s="332"/>
      <c r="NRL147" s="332"/>
      <c r="NRM147" s="332"/>
      <c r="NRN147" s="332"/>
      <c r="NRO147" s="332"/>
      <c r="NRP147" s="332"/>
      <c r="NRQ147" s="332"/>
      <c r="NRR147" s="332"/>
      <c r="NRS147" s="332"/>
      <c r="NRT147" s="332"/>
      <c r="NRU147" s="332"/>
      <c r="NRV147" s="332"/>
      <c r="NRW147" s="332"/>
      <c r="NRX147" s="332"/>
      <c r="NRY147" s="332"/>
      <c r="NRZ147" s="332"/>
      <c r="NSA147" s="332"/>
      <c r="NSB147" s="332"/>
      <c r="NSC147" s="332"/>
      <c r="NSD147" s="332"/>
      <c r="NSE147" s="332"/>
      <c r="NSF147" s="332"/>
      <c r="NSG147" s="332"/>
      <c r="NSH147" s="332"/>
      <c r="NSI147" s="332"/>
      <c r="NSJ147" s="332"/>
      <c r="NSK147" s="332"/>
      <c r="NSL147" s="332"/>
      <c r="NSM147" s="332"/>
      <c r="NSN147" s="332"/>
      <c r="NSO147" s="332"/>
      <c r="NSP147" s="332"/>
      <c r="NSQ147" s="332"/>
      <c r="NSR147" s="332"/>
      <c r="NSS147" s="332"/>
      <c r="NST147" s="332"/>
      <c r="NSU147" s="332"/>
      <c r="NSV147" s="332"/>
      <c r="NSW147" s="332"/>
      <c r="NSX147" s="332"/>
      <c r="NSY147" s="332"/>
      <c r="NSZ147" s="332"/>
      <c r="NTA147" s="332"/>
      <c r="NTB147" s="332"/>
      <c r="NTC147" s="332"/>
      <c r="NTD147" s="332"/>
      <c r="NTE147" s="332"/>
      <c r="NTF147" s="332"/>
      <c r="NTG147" s="332"/>
      <c r="NTH147" s="332"/>
      <c r="NTI147" s="332"/>
      <c r="NTJ147" s="332"/>
      <c r="NTK147" s="332"/>
      <c r="NTL147" s="332"/>
      <c r="NTM147" s="332"/>
      <c r="NTN147" s="332"/>
      <c r="NTO147" s="332"/>
      <c r="NTP147" s="332"/>
      <c r="NTQ147" s="332"/>
      <c r="NTR147" s="332"/>
      <c r="NTS147" s="332"/>
      <c r="NTT147" s="332"/>
      <c r="NTU147" s="332"/>
      <c r="NTV147" s="332"/>
      <c r="NTW147" s="332"/>
      <c r="NTX147" s="332"/>
      <c r="NTY147" s="332"/>
      <c r="NTZ147" s="332"/>
      <c r="NUA147" s="332"/>
      <c r="NUB147" s="332"/>
      <c r="NUC147" s="332"/>
      <c r="NUD147" s="332"/>
      <c r="NUE147" s="332"/>
      <c r="NUF147" s="332"/>
      <c r="NUG147" s="332"/>
      <c r="NUH147" s="332"/>
      <c r="NUI147" s="332"/>
      <c r="NUJ147" s="332"/>
      <c r="NUK147" s="332"/>
      <c r="NUL147" s="332"/>
      <c r="NUM147" s="332"/>
      <c r="NUN147" s="332"/>
      <c r="NUO147" s="332"/>
      <c r="NUP147" s="332"/>
      <c r="NUQ147" s="332"/>
      <c r="NUR147" s="332"/>
      <c r="NUS147" s="332"/>
      <c r="NUT147" s="332"/>
      <c r="NUU147" s="332"/>
      <c r="NUV147" s="332"/>
      <c r="NUW147" s="332"/>
      <c r="NUX147" s="332"/>
      <c r="NUY147" s="332"/>
      <c r="NUZ147" s="332"/>
      <c r="NVA147" s="332"/>
      <c r="NVB147" s="332"/>
      <c r="NVC147" s="332"/>
      <c r="NVD147" s="332"/>
      <c r="NVE147" s="332"/>
      <c r="NVF147" s="332"/>
      <c r="NVG147" s="332"/>
      <c r="NVH147" s="332"/>
      <c r="NVI147" s="332"/>
      <c r="NVJ147" s="332"/>
      <c r="NVK147" s="332"/>
      <c r="NVL147" s="332"/>
      <c r="NVM147" s="332"/>
      <c r="NVN147" s="332"/>
      <c r="NVO147" s="332"/>
      <c r="NVP147" s="332"/>
      <c r="NVQ147" s="332"/>
      <c r="NVR147" s="332"/>
      <c r="NVS147" s="332"/>
      <c r="NVT147" s="332"/>
      <c r="NVU147" s="332"/>
      <c r="NVV147" s="332"/>
      <c r="NVW147" s="332"/>
      <c r="NVX147" s="332"/>
      <c r="NVY147" s="332"/>
      <c r="NVZ147" s="332"/>
      <c r="NWA147" s="332"/>
      <c r="NWB147" s="332"/>
      <c r="NWC147" s="332"/>
      <c r="NWD147" s="332"/>
      <c r="NWE147" s="332"/>
      <c r="NWF147" s="332"/>
      <c r="NWG147" s="332"/>
      <c r="NWH147" s="332"/>
      <c r="NWI147" s="332"/>
      <c r="NWJ147" s="332"/>
      <c r="NWK147" s="332"/>
      <c r="NWL147" s="332"/>
      <c r="NWM147" s="332"/>
      <c r="NWN147" s="332"/>
      <c r="NWO147" s="332"/>
      <c r="NWP147" s="332"/>
      <c r="NWQ147" s="332"/>
      <c r="NWR147" s="332"/>
      <c r="NWS147" s="332"/>
      <c r="NWT147" s="332"/>
      <c r="NWU147" s="332"/>
      <c r="NWV147" s="332"/>
      <c r="NWW147" s="332"/>
      <c r="NWX147" s="332"/>
      <c r="NWY147" s="332"/>
      <c r="NWZ147" s="332"/>
      <c r="NXA147" s="332"/>
      <c r="NXB147" s="332"/>
      <c r="NXC147" s="332"/>
      <c r="NXD147" s="332"/>
      <c r="NXE147" s="332"/>
      <c r="NXF147" s="332"/>
      <c r="NXG147" s="332"/>
      <c r="NXH147" s="332"/>
      <c r="NXI147" s="332"/>
      <c r="NXJ147" s="332"/>
      <c r="NXK147" s="332"/>
      <c r="NXL147" s="332"/>
      <c r="NXM147" s="332"/>
      <c r="NXN147" s="332"/>
      <c r="NXO147" s="332"/>
      <c r="NXP147" s="332"/>
      <c r="NXQ147" s="332"/>
      <c r="NXR147" s="332"/>
      <c r="NXS147" s="332"/>
      <c r="NXT147" s="332"/>
      <c r="NXU147" s="332"/>
      <c r="NXV147" s="332"/>
      <c r="NXW147" s="332"/>
      <c r="NXX147" s="332"/>
      <c r="NXY147" s="332"/>
      <c r="NXZ147" s="332"/>
      <c r="NYA147" s="332"/>
      <c r="NYB147" s="332"/>
      <c r="NYC147" s="332"/>
      <c r="NYD147" s="332"/>
      <c r="NYE147" s="332"/>
      <c r="NYF147" s="332"/>
      <c r="NYG147" s="332"/>
      <c r="NYH147" s="332"/>
      <c r="NYI147" s="332"/>
      <c r="NYJ147" s="332"/>
      <c r="NYK147" s="332"/>
      <c r="NYL147" s="332"/>
      <c r="NYM147" s="332"/>
      <c r="NYN147" s="332"/>
      <c r="NYO147" s="332"/>
      <c r="NYP147" s="332"/>
      <c r="NYQ147" s="332"/>
      <c r="NYR147" s="332"/>
      <c r="NYS147" s="332"/>
      <c r="NYT147" s="332"/>
      <c r="NYU147" s="332"/>
      <c r="NYV147" s="332"/>
      <c r="NYW147" s="332"/>
      <c r="NYX147" s="332"/>
      <c r="NYY147" s="332"/>
      <c r="NYZ147" s="332"/>
      <c r="NZA147" s="332"/>
      <c r="NZB147" s="332"/>
      <c r="NZC147" s="332"/>
      <c r="NZD147" s="332"/>
      <c r="NZE147" s="332"/>
      <c r="NZF147" s="332"/>
      <c r="NZG147" s="332"/>
      <c r="NZH147" s="332"/>
      <c r="NZI147" s="332"/>
      <c r="NZJ147" s="332"/>
      <c r="NZK147" s="332"/>
      <c r="NZL147" s="332"/>
      <c r="NZM147" s="332"/>
      <c r="NZN147" s="332"/>
      <c r="NZO147" s="332"/>
      <c r="NZP147" s="332"/>
      <c r="NZQ147" s="332"/>
      <c r="NZR147" s="332"/>
      <c r="NZS147" s="332"/>
      <c r="NZT147" s="332"/>
      <c r="NZU147" s="332"/>
      <c r="NZV147" s="332"/>
      <c r="NZW147" s="332"/>
      <c r="NZX147" s="332"/>
      <c r="NZY147" s="332"/>
      <c r="NZZ147" s="332"/>
      <c r="OAA147" s="332"/>
      <c r="OAB147" s="332"/>
      <c r="OAC147" s="332"/>
      <c r="OAD147" s="332"/>
      <c r="OAE147" s="332"/>
      <c r="OAF147" s="332"/>
      <c r="OAG147" s="332"/>
      <c r="OAH147" s="332"/>
      <c r="OAI147" s="332"/>
      <c r="OAJ147" s="332"/>
      <c r="OAK147" s="332"/>
      <c r="OAL147" s="332"/>
      <c r="OAM147" s="332"/>
      <c r="OAN147" s="332"/>
      <c r="OAO147" s="332"/>
      <c r="OAP147" s="332"/>
      <c r="OAQ147" s="332"/>
      <c r="OAR147" s="332"/>
      <c r="OAS147" s="332"/>
      <c r="OAT147" s="332"/>
      <c r="OAU147" s="332"/>
      <c r="OAV147" s="332"/>
      <c r="OAW147" s="332"/>
      <c r="OAX147" s="332"/>
      <c r="OAY147" s="332"/>
      <c r="OAZ147" s="332"/>
      <c r="OBA147" s="332"/>
      <c r="OBB147" s="332"/>
      <c r="OBC147" s="332"/>
      <c r="OBD147" s="332"/>
      <c r="OBE147" s="332"/>
      <c r="OBF147" s="332"/>
      <c r="OBG147" s="332"/>
      <c r="OBH147" s="332"/>
      <c r="OBI147" s="332"/>
      <c r="OBJ147" s="332"/>
      <c r="OBK147" s="332"/>
      <c r="OBL147" s="332"/>
      <c r="OBM147" s="332"/>
      <c r="OBN147" s="332"/>
      <c r="OBO147" s="332"/>
      <c r="OBP147" s="332"/>
      <c r="OBQ147" s="332"/>
      <c r="OBR147" s="332"/>
      <c r="OBS147" s="332"/>
      <c r="OBT147" s="332"/>
      <c r="OBU147" s="332"/>
      <c r="OBV147" s="332"/>
      <c r="OBW147" s="332"/>
      <c r="OBX147" s="332"/>
      <c r="OBY147" s="332"/>
      <c r="OBZ147" s="332"/>
      <c r="OCA147" s="332"/>
      <c r="OCB147" s="332"/>
      <c r="OCC147" s="332"/>
      <c r="OCD147" s="332"/>
      <c r="OCE147" s="332"/>
      <c r="OCF147" s="332"/>
      <c r="OCG147" s="332"/>
      <c r="OCH147" s="332"/>
      <c r="OCI147" s="332"/>
      <c r="OCJ147" s="332"/>
      <c r="OCK147" s="332"/>
      <c r="OCL147" s="332"/>
      <c r="OCM147" s="332"/>
      <c r="OCN147" s="332"/>
      <c r="OCO147" s="332"/>
      <c r="OCP147" s="332"/>
      <c r="OCQ147" s="332"/>
      <c r="OCR147" s="332"/>
      <c r="OCS147" s="332"/>
      <c r="OCT147" s="332"/>
      <c r="OCU147" s="332"/>
      <c r="OCV147" s="332"/>
      <c r="OCW147" s="332"/>
      <c r="OCX147" s="332"/>
      <c r="OCY147" s="332"/>
      <c r="OCZ147" s="332"/>
      <c r="ODA147" s="332"/>
      <c r="ODB147" s="332"/>
      <c r="ODC147" s="332"/>
      <c r="ODD147" s="332"/>
      <c r="ODE147" s="332"/>
      <c r="ODF147" s="332"/>
      <c r="ODG147" s="332"/>
      <c r="ODH147" s="332"/>
      <c r="ODI147" s="332"/>
      <c r="ODJ147" s="332"/>
      <c r="ODK147" s="332"/>
      <c r="ODL147" s="332"/>
      <c r="ODM147" s="332"/>
      <c r="ODN147" s="332"/>
      <c r="ODO147" s="332"/>
      <c r="ODP147" s="332"/>
      <c r="ODQ147" s="332"/>
      <c r="ODR147" s="332"/>
      <c r="ODS147" s="332"/>
      <c r="ODT147" s="332"/>
      <c r="ODU147" s="332"/>
      <c r="ODV147" s="332"/>
      <c r="ODW147" s="332"/>
      <c r="ODX147" s="332"/>
      <c r="ODY147" s="332"/>
      <c r="ODZ147" s="332"/>
      <c r="OEA147" s="332"/>
      <c r="OEB147" s="332"/>
      <c r="OEC147" s="332"/>
      <c r="OED147" s="332"/>
      <c r="OEE147" s="332"/>
      <c r="OEF147" s="332"/>
      <c r="OEG147" s="332"/>
      <c r="OEH147" s="332"/>
      <c r="OEI147" s="332"/>
      <c r="OEJ147" s="332"/>
      <c r="OEK147" s="332"/>
      <c r="OEL147" s="332"/>
      <c r="OEM147" s="332"/>
      <c r="OEN147" s="332"/>
      <c r="OEO147" s="332"/>
      <c r="OEP147" s="332"/>
      <c r="OEQ147" s="332"/>
      <c r="OER147" s="332"/>
      <c r="OES147" s="332"/>
      <c r="OET147" s="332"/>
      <c r="OEU147" s="332"/>
      <c r="OEV147" s="332"/>
      <c r="OEW147" s="332"/>
      <c r="OEX147" s="332"/>
      <c r="OEY147" s="332"/>
      <c r="OEZ147" s="332"/>
      <c r="OFA147" s="332"/>
      <c r="OFB147" s="332"/>
      <c r="OFC147" s="332"/>
      <c r="OFD147" s="332"/>
      <c r="OFE147" s="332"/>
      <c r="OFF147" s="332"/>
      <c r="OFG147" s="332"/>
      <c r="OFH147" s="332"/>
      <c r="OFI147" s="332"/>
      <c r="OFJ147" s="332"/>
      <c r="OFK147" s="332"/>
      <c r="OFL147" s="332"/>
      <c r="OFM147" s="332"/>
      <c r="OFN147" s="332"/>
      <c r="OFO147" s="332"/>
      <c r="OFP147" s="332"/>
      <c r="OFQ147" s="332"/>
      <c r="OFR147" s="332"/>
      <c r="OFS147" s="332"/>
      <c r="OFT147" s="332"/>
      <c r="OFU147" s="332"/>
      <c r="OFV147" s="332"/>
      <c r="OFW147" s="332"/>
      <c r="OFX147" s="332"/>
      <c r="OFY147" s="332"/>
      <c r="OFZ147" s="332"/>
      <c r="OGA147" s="332"/>
      <c r="OGB147" s="332"/>
      <c r="OGC147" s="332"/>
      <c r="OGD147" s="332"/>
      <c r="OGE147" s="332"/>
      <c r="OGF147" s="332"/>
      <c r="OGG147" s="332"/>
      <c r="OGH147" s="332"/>
      <c r="OGI147" s="332"/>
      <c r="OGJ147" s="332"/>
      <c r="OGK147" s="332"/>
      <c r="OGL147" s="332"/>
      <c r="OGM147" s="332"/>
      <c r="OGN147" s="332"/>
      <c r="OGO147" s="332"/>
      <c r="OGP147" s="332"/>
      <c r="OGQ147" s="332"/>
      <c r="OGR147" s="332"/>
      <c r="OGS147" s="332"/>
      <c r="OGT147" s="332"/>
      <c r="OGU147" s="332"/>
      <c r="OGV147" s="332"/>
      <c r="OGW147" s="332"/>
      <c r="OGX147" s="332"/>
      <c r="OGY147" s="332"/>
      <c r="OGZ147" s="332"/>
      <c r="OHA147" s="332"/>
      <c r="OHB147" s="332"/>
      <c r="OHC147" s="332"/>
      <c r="OHD147" s="332"/>
      <c r="OHE147" s="332"/>
      <c r="OHF147" s="332"/>
      <c r="OHG147" s="332"/>
      <c r="OHH147" s="332"/>
      <c r="OHI147" s="332"/>
      <c r="OHJ147" s="332"/>
      <c r="OHK147" s="332"/>
      <c r="OHL147" s="332"/>
      <c r="OHM147" s="332"/>
      <c r="OHN147" s="332"/>
      <c r="OHO147" s="332"/>
      <c r="OHP147" s="332"/>
      <c r="OHQ147" s="332"/>
      <c r="OHR147" s="332"/>
      <c r="OHS147" s="332"/>
      <c r="OHT147" s="332"/>
      <c r="OHU147" s="332"/>
      <c r="OHV147" s="332"/>
      <c r="OHW147" s="332"/>
      <c r="OHX147" s="332"/>
      <c r="OHY147" s="332"/>
      <c r="OHZ147" s="332"/>
      <c r="OIA147" s="332"/>
      <c r="OIB147" s="332"/>
      <c r="OIC147" s="332"/>
      <c r="OID147" s="332"/>
      <c r="OIE147" s="332"/>
      <c r="OIF147" s="332"/>
      <c r="OIG147" s="332"/>
      <c r="OIH147" s="332"/>
      <c r="OII147" s="332"/>
      <c r="OIJ147" s="332"/>
      <c r="OIK147" s="332"/>
      <c r="OIL147" s="332"/>
      <c r="OIM147" s="332"/>
      <c r="OIN147" s="332"/>
      <c r="OIO147" s="332"/>
      <c r="OIP147" s="332"/>
      <c r="OIQ147" s="332"/>
      <c r="OIR147" s="332"/>
      <c r="OIS147" s="332"/>
      <c r="OIT147" s="332"/>
      <c r="OIU147" s="332"/>
      <c r="OIV147" s="332"/>
      <c r="OIW147" s="332"/>
      <c r="OIX147" s="332"/>
      <c r="OIY147" s="332"/>
      <c r="OIZ147" s="332"/>
      <c r="OJA147" s="332"/>
      <c r="OJB147" s="332"/>
      <c r="OJC147" s="332"/>
      <c r="OJD147" s="332"/>
      <c r="OJE147" s="332"/>
      <c r="OJF147" s="332"/>
      <c r="OJG147" s="332"/>
      <c r="OJH147" s="332"/>
      <c r="OJI147" s="332"/>
      <c r="OJJ147" s="332"/>
      <c r="OJK147" s="332"/>
      <c r="OJL147" s="332"/>
      <c r="OJM147" s="332"/>
      <c r="OJN147" s="332"/>
      <c r="OJO147" s="332"/>
      <c r="OJP147" s="332"/>
      <c r="OJQ147" s="332"/>
      <c r="OJR147" s="332"/>
      <c r="OJS147" s="332"/>
      <c r="OJT147" s="332"/>
      <c r="OJU147" s="332"/>
      <c r="OJV147" s="332"/>
      <c r="OJW147" s="332"/>
      <c r="OJX147" s="332"/>
      <c r="OJY147" s="332"/>
      <c r="OJZ147" s="332"/>
      <c r="OKA147" s="332"/>
      <c r="OKB147" s="332"/>
      <c r="OKC147" s="332"/>
      <c r="OKD147" s="332"/>
      <c r="OKE147" s="332"/>
      <c r="OKF147" s="332"/>
      <c r="OKG147" s="332"/>
      <c r="OKH147" s="332"/>
      <c r="OKI147" s="332"/>
      <c r="OKJ147" s="332"/>
      <c r="OKK147" s="332"/>
      <c r="OKL147" s="332"/>
      <c r="OKM147" s="332"/>
      <c r="OKN147" s="332"/>
      <c r="OKO147" s="332"/>
      <c r="OKP147" s="332"/>
      <c r="OKQ147" s="332"/>
      <c r="OKR147" s="332"/>
      <c r="OKS147" s="332"/>
      <c r="OKT147" s="332"/>
      <c r="OKU147" s="332"/>
      <c r="OKV147" s="332"/>
      <c r="OKW147" s="332"/>
      <c r="OKX147" s="332"/>
      <c r="OKY147" s="332"/>
      <c r="OKZ147" s="332"/>
      <c r="OLA147" s="332"/>
      <c r="OLB147" s="332"/>
      <c r="OLC147" s="332"/>
      <c r="OLD147" s="332"/>
      <c r="OLE147" s="332"/>
      <c r="OLF147" s="332"/>
      <c r="OLG147" s="332"/>
      <c r="OLH147" s="332"/>
      <c r="OLI147" s="332"/>
      <c r="OLJ147" s="332"/>
      <c r="OLK147" s="332"/>
      <c r="OLL147" s="332"/>
      <c r="OLM147" s="332"/>
      <c r="OLN147" s="332"/>
      <c r="OLO147" s="332"/>
      <c r="OLP147" s="332"/>
      <c r="OLQ147" s="332"/>
      <c r="OLR147" s="332"/>
      <c r="OLS147" s="332"/>
      <c r="OLT147" s="332"/>
      <c r="OLU147" s="332"/>
      <c r="OLV147" s="332"/>
      <c r="OLW147" s="332"/>
      <c r="OLX147" s="332"/>
      <c r="OLY147" s="332"/>
      <c r="OLZ147" s="332"/>
      <c r="OMA147" s="332"/>
      <c r="OMB147" s="332"/>
      <c r="OMC147" s="332"/>
      <c r="OMD147" s="332"/>
      <c r="OME147" s="332"/>
      <c r="OMF147" s="332"/>
      <c r="OMG147" s="332"/>
      <c r="OMH147" s="332"/>
      <c r="OMI147" s="332"/>
      <c r="OMJ147" s="332"/>
      <c r="OMK147" s="332"/>
      <c r="OML147" s="332"/>
      <c r="OMM147" s="332"/>
      <c r="OMN147" s="332"/>
      <c r="OMO147" s="332"/>
      <c r="OMP147" s="332"/>
      <c r="OMQ147" s="332"/>
      <c r="OMR147" s="332"/>
      <c r="OMS147" s="332"/>
      <c r="OMT147" s="332"/>
      <c r="OMU147" s="332"/>
      <c r="OMV147" s="332"/>
      <c r="OMW147" s="332"/>
      <c r="OMX147" s="332"/>
      <c r="OMY147" s="332"/>
      <c r="OMZ147" s="332"/>
      <c r="ONA147" s="332"/>
      <c r="ONB147" s="332"/>
      <c r="ONC147" s="332"/>
      <c r="OND147" s="332"/>
      <c r="ONE147" s="332"/>
      <c r="ONF147" s="332"/>
      <c r="ONG147" s="332"/>
      <c r="ONH147" s="332"/>
      <c r="ONI147" s="332"/>
      <c r="ONJ147" s="332"/>
      <c r="ONK147" s="332"/>
      <c r="ONL147" s="332"/>
      <c r="ONM147" s="332"/>
      <c r="ONN147" s="332"/>
      <c r="ONO147" s="332"/>
      <c r="ONP147" s="332"/>
      <c r="ONQ147" s="332"/>
      <c r="ONR147" s="332"/>
      <c r="ONS147" s="332"/>
      <c r="ONT147" s="332"/>
      <c r="ONU147" s="332"/>
      <c r="ONV147" s="332"/>
      <c r="ONW147" s="332"/>
      <c r="ONX147" s="332"/>
      <c r="ONY147" s="332"/>
      <c r="ONZ147" s="332"/>
      <c r="OOA147" s="332"/>
      <c r="OOB147" s="332"/>
      <c r="OOC147" s="332"/>
      <c r="OOD147" s="332"/>
      <c r="OOE147" s="332"/>
      <c r="OOF147" s="332"/>
      <c r="OOG147" s="332"/>
      <c r="OOH147" s="332"/>
      <c r="OOI147" s="332"/>
      <c r="OOJ147" s="332"/>
      <c r="OOK147" s="332"/>
      <c r="OOL147" s="332"/>
      <c r="OOM147" s="332"/>
      <c r="OON147" s="332"/>
      <c r="OOO147" s="332"/>
      <c r="OOP147" s="332"/>
      <c r="OOQ147" s="332"/>
      <c r="OOR147" s="332"/>
      <c r="OOS147" s="332"/>
      <c r="OOT147" s="332"/>
      <c r="OOU147" s="332"/>
      <c r="OOV147" s="332"/>
      <c r="OOW147" s="332"/>
      <c r="OOX147" s="332"/>
      <c r="OOY147" s="332"/>
      <c r="OOZ147" s="332"/>
      <c r="OPA147" s="332"/>
      <c r="OPB147" s="332"/>
      <c r="OPC147" s="332"/>
      <c r="OPD147" s="332"/>
      <c r="OPE147" s="332"/>
      <c r="OPF147" s="332"/>
      <c r="OPG147" s="332"/>
      <c r="OPH147" s="332"/>
      <c r="OPI147" s="332"/>
      <c r="OPJ147" s="332"/>
      <c r="OPK147" s="332"/>
      <c r="OPL147" s="332"/>
      <c r="OPM147" s="332"/>
      <c r="OPN147" s="332"/>
      <c r="OPO147" s="332"/>
      <c r="OPP147" s="332"/>
      <c r="OPQ147" s="332"/>
      <c r="OPR147" s="332"/>
      <c r="OPS147" s="332"/>
      <c r="OPT147" s="332"/>
      <c r="OPU147" s="332"/>
      <c r="OPV147" s="332"/>
      <c r="OPW147" s="332"/>
      <c r="OPX147" s="332"/>
      <c r="OPY147" s="332"/>
      <c r="OPZ147" s="332"/>
      <c r="OQA147" s="332"/>
      <c r="OQB147" s="332"/>
      <c r="OQC147" s="332"/>
      <c r="OQD147" s="332"/>
      <c r="OQE147" s="332"/>
      <c r="OQF147" s="332"/>
      <c r="OQG147" s="332"/>
      <c r="OQH147" s="332"/>
      <c r="OQI147" s="332"/>
      <c r="OQJ147" s="332"/>
      <c r="OQK147" s="332"/>
      <c r="OQL147" s="332"/>
      <c r="OQM147" s="332"/>
      <c r="OQN147" s="332"/>
      <c r="OQO147" s="332"/>
      <c r="OQP147" s="332"/>
      <c r="OQQ147" s="332"/>
      <c r="OQR147" s="332"/>
      <c r="OQS147" s="332"/>
      <c r="OQT147" s="332"/>
      <c r="OQU147" s="332"/>
      <c r="OQV147" s="332"/>
      <c r="OQW147" s="332"/>
      <c r="OQX147" s="332"/>
      <c r="OQY147" s="332"/>
      <c r="OQZ147" s="332"/>
      <c r="ORA147" s="332"/>
      <c r="ORB147" s="332"/>
      <c r="ORC147" s="332"/>
      <c r="ORD147" s="332"/>
      <c r="ORE147" s="332"/>
      <c r="ORF147" s="332"/>
      <c r="ORG147" s="332"/>
      <c r="ORH147" s="332"/>
      <c r="ORI147" s="332"/>
      <c r="ORJ147" s="332"/>
      <c r="ORK147" s="332"/>
      <c r="ORL147" s="332"/>
      <c r="ORM147" s="332"/>
      <c r="ORN147" s="332"/>
      <c r="ORO147" s="332"/>
      <c r="ORP147" s="332"/>
      <c r="ORQ147" s="332"/>
      <c r="ORR147" s="332"/>
      <c r="ORS147" s="332"/>
      <c r="ORT147" s="332"/>
      <c r="ORU147" s="332"/>
      <c r="ORV147" s="332"/>
      <c r="ORW147" s="332"/>
      <c r="ORX147" s="332"/>
      <c r="ORY147" s="332"/>
      <c r="ORZ147" s="332"/>
      <c r="OSA147" s="332"/>
      <c r="OSB147" s="332"/>
      <c r="OSC147" s="332"/>
      <c r="OSD147" s="332"/>
      <c r="OSE147" s="332"/>
      <c r="OSF147" s="332"/>
      <c r="OSG147" s="332"/>
      <c r="OSH147" s="332"/>
      <c r="OSI147" s="332"/>
      <c r="OSJ147" s="332"/>
      <c r="OSK147" s="332"/>
      <c r="OSL147" s="332"/>
      <c r="OSM147" s="332"/>
      <c r="OSN147" s="332"/>
      <c r="OSO147" s="332"/>
      <c r="OSP147" s="332"/>
      <c r="OSQ147" s="332"/>
      <c r="OSR147" s="332"/>
      <c r="OSS147" s="332"/>
      <c r="OST147" s="332"/>
      <c r="OSU147" s="332"/>
      <c r="OSV147" s="332"/>
      <c r="OSW147" s="332"/>
      <c r="OSX147" s="332"/>
      <c r="OSY147" s="332"/>
      <c r="OSZ147" s="332"/>
      <c r="OTA147" s="332"/>
      <c r="OTB147" s="332"/>
      <c r="OTC147" s="332"/>
      <c r="OTD147" s="332"/>
      <c r="OTE147" s="332"/>
      <c r="OTF147" s="332"/>
      <c r="OTG147" s="332"/>
      <c r="OTH147" s="332"/>
      <c r="OTI147" s="332"/>
      <c r="OTJ147" s="332"/>
      <c r="OTK147" s="332"/>
      <c r="OTL147" s="332"/>
      <c r="OTM147" s="332"/>
      <c r="OTN147" s="332"/>
      <c r="OTO147" s="332"/>
      <c r="OTP147" s="332"/>
      <c r="OTQ147" s="332"/>
      <c r="OTR147" s="332"/>
      <c r="OTS147" s="332"/>
      <c r="OTT147" s="332"/>
      <c r="OTU147" s="332"/>
      <c r="OTV147" s="332"/>
      <c r="OTW147" s="332"/>
      <c r="OTX147" s="332"/>
      <c r="OTY147" s="332"/>
      <c r="OTZ147" s="332"/>
      <c r="OUA147" s="332"/>
      <c r="OUB147" s="332"/>
      <c r="OUC147" s="332"/>
      <c r="OUD147" s="332"/>
      <c r="OUE147" s="332"/>
      <c r="OUF147" s="332"/>
      <c r="OUG147" s="332"/>
      <c r="OUH147" s="332"/>
      <c r="OUI147" s="332"/>
      <c r="OUJ147" s="332"/>
      <c r="OUK147" s="332"/>
      <c r="OUL147" s="332"/>
      <c r="OUM147" s="332"/>
      <c r="OUN147" s="332"/>
      <c r="OUO147" s="332"/>
      <c r="OUP147" s="332"/>
      <c r="OUQ147" s="332"/>
      <c r="OUR147" s="332"/>
      <c r="OUS147" s="332"/>
      <c r="OUT147" s="332"/>
      <c r="OUU147" s="332"/>
      <c r="OUV147" s="332"/>
      <c r="OUW147" s="332"/>
      <c r="OUX147" s="332"/>
      <c r="OUY147" s="332"/>
      <c r="OUZ147" s="332"/>
      <c r="OVA147" s="332"/>
      <c r="OVB147" s="332"/>
      <c r="OVC147" s="332"/>
      <c r="OVD147" s="332"/>
      <c r="OVE147" s="332"/>
      <c r="OVF147" s="332"/>
      <c r="OVG147" s="332"/>
      <c r="OVH147" s="332"/>
      <c r="OVI147" s="332"/>
      <c r="OVJ147" s="332"/>
      <c r="OVK147" s="332"/>
      <c r="OVL147" s="332"/>
      <c r="OVM147" s="332"/>
      <c r="OVN147" s="332"/>
      <c r="OVO147" s="332"/>
      <c r="OVP147" s="332"/>
      <c r="OVQ147" s="332"/>
      <c r="OVR147" s="332"/>
      <c r="OVS147" s="332"/>
      <c r="OVT147" s="332"/>
      <c r="OVU147" s="332"/>
      <c r="OVV147" s="332"/>
      <c r="OVW147" s="332"/>
      <c r="OVX147" s="332"/>
      <c r="OVY147" s="332"/>
      <c r="OVZ147" s="332"/>
      <c r="OWA147" s="332"/>
      <c r="OWB147" s="332"/>
      <c r="OWC147" s="332"/>
      <c r="OWD147" s="332"/>
      <c r="OWE147" s="332"/>
      <c r="OWF147" s="332"/>
      <c r="OWG147" s="332"/>
      <c r="OWH147" s="332"/>
      <c r="OWI147" s="332"/>
      <c r="OWJ147" s="332"/>
      <c r="OWK147" s="332"/>
      <c r="OWL147" s="332"/>
      <c r="OWM147" s="332"/>
      <c r="OWN147" s="332"/>
      <c r="OWO147" s="332"/>
      <c r="OWP147" s="332"/>
      <c r="OWQ147" s="332"/>
      <c r="OWR147" s="332"/>
      <c r="OWS147" s="332"/>
      <c r="OWT147" s="332"/>
      <c r="OWU147" s="332"/>
      <c r="OWV147" s="332"/>
      <c r="OWW147" s="332"/>
      <c r="OWX147" s="332"/>
      <c r="OWY147" s="332"/>
      <c r="OWZ147" s="332"/>
      <c r="OXA147" s="332"/>
      <c r="OXB147" s="332"/>
      <c r="OXC147" s="332"/>
      <c r="OXD147" s="332"/>
      <c r="OXE147" s="332"/>
      <c r="OXF147" s="332"/>
      <c r="OXG147" s="332"/>
      <c r="OXH147" s="332"/>
      <c r="OXI147" s="332"/>
      <c r="OXJ147" s="332"/>
      <c r="OXK147" s="332"/>
      <c r="OXL147" s="332"/>
      <c r="OXM147" s="332"/>
      <c r="OXN147" s="332"/>
      <c r="OXO147" s="332"/>
      <c r="OXP147" s="332"/>
      <c r="OXQ147" s="332"/>
      <c r="OXR147" s="332"/>
      <c r="OXS147" s="332"/>
      <c r="OXT147" s="332"/>
      <c r="OXU147" s="332"/>
      <c r="OXV147" s="332"/>
      <c r="OXW147" s="332"/>
      <c r="OXX147" s="332"/>
      <c r="OXY147" s="332"/>
      <c r="OXZ147" s="332"/>
      <c r="OYA147" s="332"/>
      <c r="OYB147" s="332"/>
      <c r="OYC147" s="332"/>
      <c r="OYD147" s="332"/>
      <c r="OYE147" s="332"/>
      <c r="OYF147" s="332"/>
      <c r="OYG147" s="332"/>
      <c r="OYH147" s="332"/>
      <c r="OYI147" s="332"/>
      <c r="OYJ147" s="332"/>
      <c r="OYK147" s="332"/>
      <c r="OYL147" s="332"/>
      <c r="OYM147" s="332"/>
      <c r="OYN147" s="332"/>
      <c r="OYO147" s="332"/>
      <c r="OYP147" s="332"/>
      <c r="OYQ147" s="332"/>
      <c r="OYR147" s="332"/>
      <c r="OYS147" s="332"/>
      <c r="OYT147" s="332"/>
      <c r="OYU147" s="332"/>
      <c r="OYV147" s="332"/>
      <c r="OYW147" s="332"/>
      <c r="OYX147" s="332"/>
      <c r="OYY147" s="332"/>
      <c r="OYZ147" s="332"/>
      <c r="OZA147" s="332"/>
      <c r="OZB147" s="332"/>
      <c r="OZC147" s="332"/>
      <c r="OZD147" s="332"/>
      <c r="OZE147" s="332"/>
      <c r="OZF147" s="332"/>
      <c r="OZG147" s="332"/>
      <c r="OZH147" s="332"/>
      <c r="OZI147" s="332"/>
      <c r="OZJ147" s="332"/>
      <c r="OZK147" s="332"/>
      <c r="OZL147" s="332"/>
      <c r="OZM147" s="332"/>
      <c r="OZN147" s="332"/>
      <c r="OZO147" s="332"/>
      <c r="OZP147" s="332"/>
      <c r="OZQ147" s="332"/>
      <c r="OZR147" s="332"/>
      <c r="OZS147" s="332"/>
      <c r="OZT147" s="332"/>
      <c r="OZU147" s="332"/>
      <c r="OZV147" s="332"/>
      <c r="OZW147" s="332"/>
      <c r="OZX147" s="332"/>
      <c r="OZY147" s="332"/>
      <c r="OZZ147" s="332"/>
      <c r="PAA147" s="332"/>
      <c r="PAB147" s="332"/>
      <c r="PAC147" s="332"/>
      <c r="PAD147" s="332"/>
      <c r="PAE147" s="332"/>
      <c r="PAF147" s="332"/>
      <c r="PAG147" s="332"/>
      <c r="PAH147" s="332"/>
      <c r="PAI147" s="332"/>
      <c r="PAJ147" s="332"/>
      <c r="PAK147" s="332"/>
      <c r="PAL147" s="332"/>
      <c r="PAM147" s="332"/>
      <c r="PAN147" s="332"/>
      <c r="PAO147" s="332"/>
      <c r="PAP147" s="332"/>
      <c r="PAQ147" s="332"/>
      <c r="PAR147" s="332"/>
      <c r="PAS147" s="332"/>
      <c r="PAT147" s="332"/>
      <c r="PAU147" s="332"/>
      <c r="PAV147" s="332"/>
      <c r="PAW147" s="332"/>
      <c r="PAX147" s="332"/>
      <c r="PAY147" s="332"/>
      <c r="PAZ147" s="332"/>
      <c r="PBA147" s="332"/>
      <c r="PBB147" s="332"/>
      <c r="PBC147" s="332"/>
      <c r="PBD147" s="332"/>
      <c r="PBE147" s="332"/>
      <c r="PBF147" s="332"/>
      <c r="PBG147" s="332"/>
      <c r="PBH147" s="332"/>
      <c r="PBI147" s="332"/>
      <c r="PBJ147" s="332"/>
      <c r="PBK147" s="332"/>
      <c r="PBL147" s="332"/>
      <c r="PBM147" s="332"/>
      <c r="PBN147" s="332"/>
      <c r="PBO147" s="332"/>
      <c r="PBP147" s="332"/>
      <c r="PBQ147" s="332"/>
      <c r="PBR147" s="332"/>
      <c r="PBS147" s="332"/>
      <c r="PBT147" s="332"/>
      <c r="PBU147" s="332"/>
      <c r="PBV147" s="332"/>
      <c r="PBW147" s="332"/>
      <c r="PBX147" s="332"/>
      <c r="PBY147" s="332"/>
      <c r="PBZ147" s="332"/>
      <c r="PCA147" s="332"/>
      <c r="PCB147" s="332"/>
      <c r="PCC147" s="332"/>
      <c r="PCD147" s="332"/>
      <c r="PCE147" s="332"/>
      <c r="PCF147" s="332"/>
      <c r="PCG147" s="332"/>
      <c r="PCH147" s="332"/>
      <c r="PCI147" s="332"/>
      <c r="PCJ147" s="332"/>
      <c r="PCK147" s="332"/>
      <c r="PCL147" s="332"/>
      <c r="PCM147" s="332"/>
      <c r="PCN147" s="332"/>
      <c r="PCO147" s="332"/>
      <c r="PCP147" s="332"/>
      <c r="PCQ147" s="332"/>
      <c r="PCR147" s="332"/>
      <c r="PCS147" s="332"/>
      <c r="PCT147" s="332"/>
      <c r="PCU147" s="332"/>
      <c r="PCV147" s="332"/>
      <c r="PCW147" s="332"/>
      <c r="PCX147" s="332"/>
      <c r="PCY147" s="332"/>
      <c r="PCZ147" s="332"/>
      <c r="PDA147" s="332"/>
      <c r="PDB147" s="332"/>
      <c r="PDC147" s="332"/>
      <c r="PDD147" s="332"/>
      <c r="PDE147" s="332"/>
      <c r="PDF147" s="332"/>
      <c r="PDG147" s="332"/>
      <c r="PDH147" s="332"/>
      <c r="PDI147" s="332"/>
      <c r="PDJ147" s="332"/>
      <c r="PDK147" s="332"/>
      <c r="PDL147" s="332"/>
      <c r="PDM147" s="332"/>
      <c r="PDN147" s="332"/>
      <c r="PDO147" s="332"/>
      <c r="PDP147" s="332"/>
      <c r="PDQ147" s="332"/>
      <c r="PDR147" s="332"/>
      <c r="PDS147" s="332"/>
      <c r="PDT147" s="332"/>
      <c r="PDU147" s="332"/>
      <c r="PDV147" s="332"/>
      <c r="PDW147" s="332"/>
      <c r="PDX147" s="332"/>
      <c r="PDY147" s="332"/>
      <c r="PDZ147" s="332"/>
      <c r="PEA147" s="332"/>
      <c r="PEB147" s="332"/>
      <c r="PEC147" s="332"/>
      <c r="PED147" s="332"/>
      <c r="PEE147" s="332"/>
      <c r="PEF147" s="332"/>
      <c r="PEG147" s="332"/>
      <c r="PEH147" s="332"/>
      <c r="PEI147" s="332"/>
      <c r="PEJ147" s="332"/>
      <c r="PEK147" s="332"/>
      <c r="PEL147" s="332"/>
      <c r="PEM147" s="332"/>
      <c r="PEN147" s="332"/>
      <c r="PEO147" s="332"/>
      <c r="PEP147" s="332"/>
      <c r="PEQ147" s="332"/>
      <c r="PER147" s="332"/>
      <c r="PES147" s="332"/>
      <c r="PET147" s="332"/>
      <c r="PEU147" s="332"/>
      <c r="PEV147" s="332"/>
      <c r="PEW147" s="332"/>
      <c r="PEX147" s="332"/>
      <c r="PEY147" s="332"/>
      <c r="PEZ147" s="332"/>
      <c r="PFA147" s="332"/>
      <c r="PFB147" s="332"/>
      <c r="PFC147" s="332"/>
      <c r="PFD147" s="332"/>
      <c r="PFE147" s="332"/>
      <c r="PFF147" s="332"/>
      <c r="PFG147" s="332"/>
      <c r="PFH147" s="332"/>
      <c r="PFI147" s="332"/>
      <c r="PFJ147" s="332"/>
      <c r="PFK147" s="332"/>
      <c r="PFL147" s="332"/>
      <c r="PFM147" s="332"/>
      <c r="PFN147" s="332"/>
      <c r="PFO147" s="332"/>
      <c r="PFP147" s="332"/>
      <c r="PFQ147" s="332"/>
      <c r="PFR147" s="332"/>
      <c r="PFS147" s="332"/>
      <c r="PFT147" s="332"/>
      <c r="PFU147" s="332"/>
      <c r="PFV147" s="332"/>
      <c r="PFW147" s="332"/>
      <c r="PFX147" s="332"/>
      <c r="PFY147" s="332"/>
      <c r="PFZ147" s="332"/>
      <c r="PGA147" s="332"/>
      <c r="PGB147" s="332"/>
      <c r="PGC147" s="332"/>
      <c r="PGD147" s="332"/>
      <c r="PGE147" s="332"/>
      <c r="PGF147" s="332"/>
      <c r="PGG147" s="332"/>
      <c r="PGH147" s="332"/>
      <c r="PGI147" s="332"/>
      <c r="PGJ147" s="332"/>
      <c r="PGK147" s="332"/>
      <c r="PGL147" s="332"/>
      <c r="PGM147" s="332"/>
      <c r="PGN147" s="332"/>
      <c r="PGO147" s="332"/>
      <c r="PGP147" s="332"/>
      <c r="PGQ147" s="332"/>
      <c r="PGR147" s="332"/>
      <c r="PGS147" s="332"/>
      <c r="PGT147" s="332"/>
      <c r="PGU147" s="332"/>
      <c r="PGV147" s="332"/>
      <c r="PGW147" s="332"/>
      <c r="PGX147" s="332"/>
      <c r="PGY147" s="332"/>
      <c r="PGZ147" s="332"/>
      <c r="PHA147" s="332"/>
      <c r="PHB147" s="332"/>
      <c r="PHC147" s="332"/>
      <c r="PHD147" s="332"/>
      <c r="PHE147" s="332"/>
      <c r="PHF147" s="332"/>
      <c r="PHG147" s="332"/>
      <c r="PHH147" s="332"/>
      <c r="PHI147" s="332"/>
      <c r="PHJ147" s="332"/>
      <c r="PHK147" s="332"/>
      <c r="PHL147" s="332"/>
      <c r="PHM147" s="332"/>
      <c r="PHN147" s="332"/>
      <c r="PHO147" s="332"/>
      <c r="PHP147" s="332"/>
      <c r="PHQ147" s="332"/>
      <c r="PHR147" s="332"/>
      <c r="PHS147" s="332"/>
      <c r="PHT147" s="332"/>
      <c r="PHU147" s="332"/>
      <c r="PHV147" s="332"/>
      <c r="PHW147" s="332"/>
      <c r="PHX147" s="332"/>
      <c r="PHY147" s="332"/>
      <c r="PHZ147" s="332"/>
      <c r="PIA147" s="332"/>
      <c r="PIB147" s="332"/>
      <c r="PIC147" s="332"/>
      <c r="PID147" s="332"/>
      <c r="PIE147" s="332"/>
      <c r="PIF147" s="332"/>
      <c r="PIG147" s="332"/>
      <c r="PIH147" s="332"/>
      <c r="PII147" s="332"/>
      <c r="PIJ147" s="332"/>
      <c r="PIK147" s="332"/>
      <c r="PIL147" s="332"/>
      <c r="PIM147" s="332"/>
      <c r="PIN147" s="332"/>
      <c r="PIO147" s="332"/>
      <c r="PIP147" s="332"/>
      <c r="PIQ147" s="332"/>
      <c r="PIR147" s="332"/>
      <c r="PIS147" s="332"/>
      <c r="PIT147" s="332"/>
      <c r="PIU147" s="332"/>
      <c r="PIV147" s="332"/>
      <c r="PIW147" s="332"/>
      <c r="PIX147" s="332"/>
      <c r="PIY147" s="332"/>
      <c r="PIZ147" s="332"/>
      <c r="PJA147" s="332"/>
      <c r="PJB147" s="332"/>
      <c r="PJC147" s="332"/>
      <c r="PJD147" s="332"/>
      <c r="PJE147" s="332"/>
      <c r="PJF147" s="332"/>
      <c r="PJG147" s="332"/>
      <c r="PJH147" s="332"/>
      <c r="PJI147" s="332"/>
      <c r="PJJ147" s="332"/>
      <c r="PJK147" s="332"/>
      <c r="PJL147" s="332"/>
      <c r="PJM147" s="332"/>
      <c r="PJN147" s="332"/>
      <c r="PJO147" s="332"/>
      <c r="PJP147" s="332"/>
      <c r="PJQ147" s="332"/>
      <c r="PJR147" s="332"/>
      <c r="PJS147" s="332"/>
      <c r="PJT147" s="332"/>
      <c r="PJU147" s="332"/>
      <c r="PJV147" s="332"/>
      <c r="PJW147" s="332"/>
      <c r="PJX147" s="332"/>
      <c r="PJY147" s="332"/>
      <c r="PJZ147" s="332"/>
      <c r="PKA147" s="332"/>
      <c r="PKB147" s="332"/>
      <c r="PKC147" s="332"/>
      <c r="PKD147" s="332"/>
      <c r="PKE147" s="332"/>
      <c r="PKF147" s="332"/>
      <c r="PKG147" s="332"/>
      <c r="PKH147" s="332"/>
      <c r="PKI147" s="332"/>
      <c r="PKJ147" s="332"/>
      <c r="PKK147" s="332"/>
      <c r="PKL147" s="332"/>
      <c r="PKM147" s="332"/>
      <c r="PKN147" s="332"/>
      <c r="PKO147" s="332"/>
      <c r="PKP147" s="332"/>
      <c r="PKQ147" s="332"/>
      <c r="PKR147" s="332"/>
      <c r="PKS147" s="332"/>
      <c r="PKT147" s="332"/>
      <c r="PKU147" s="332"/>
      <c r="PKV147" s="332"/>
      <c r="PKW147" s="332"/>
      <c r="PKX147" s="332"/>
      <c r="PKY147" s="332"/>
      <c r="PKZ147" s="332"/>
      <c r="PLA147" s="332"/>
      <c r="PLB147" s="332"/>
      <c r="PLC147" s="332"/>
      <c r="PLD147" s="332"/>
      <c r="PLE147" s="332"/>
      <c r="PLF147" s="332"/>
      <c r="PLG147" s="332"/>
      <c r="PLH147" s="332"/>
      <c r="PLI147" s="332"/>
      <c r="PLJ147" s="332"/>
      <c r="PLK147" s="332"/>
      <c r="PLL147" s="332"/>
      <c r="PLM147" s="332"/>
      <c r="PLN147" s="332"/>
      <c r="PLO147" s="332"/>
      <c r="PLP147" s="332"/>
      <c r="PLQ147" s="332"/>
      <c r="PLR147" s="332"/>
      <c r="PLS147" s="332"/>
      <c r="PLT147" s="332"/>
      <c r="PLU147" s="332"/>
      <c r="PLV147" s="332"/>
      <c r="PLW147" s="332"/>
      <c r="PLX147" s="332"/>
      <c r="PLY147" s="332"/>
      <c r="PLZ147" s="332"/>
      <c r="PMA147" s="332"/>
      <c r="PMB147" s="332"/>
      <c r="PMC147" s="332"/>
      <c r="PMD147" s="332"/>
      <c r="PME147" s="332"/>
      <c r="PMF147" s="332"/>
      <c r="PMG147" s="332"/>
      <c r="PMH147" s="332"/>
      <c r="PMI147" s="332"/>
      <c r="PMJ147" s="332"/>
      <c r="PMK147" s="332"/>
      <c r="PML147" s="332"/>
      <c r="PMM147" s="332"/>
      <c r="PMN147" s="332"/>
      <c r="PMO147" s="332"/>
      <c r="PMP147" s="332"/>
      <c r="PMQ147" s="332"/>
      <c r="PMR147" s="332"/>
      <c r="PMS147" s="332"/>
      <c r="PMT147" s="332"/>
      <c r="PMU147" s="332"/>
      <c r="PMV147" s="332"/>
      <c r="PMW147" s="332"/>
      <c r="PMX147" s="332"/>
      <c r="PMY147" s="332"/>
      <c r="PMZ147" s="332"/>
      <c r="PNA147" s="332"/>
      <c r="PNB147" s="332"/>
      <c r="PNC147" s="332"/>
      <c r="PND147" s="332"/>
      <c r="PNE147" s="332"/>
      <c r="PNF147" s="332"/>
      <c r="PNG147" s="332"/>
      <c r="PNH147" s="332"/>
      <c r="PNI147" s="332"/>
      <c r="PNJ147" s="332"/>
      <c r="PNK147" s="332"/>
      <c r="PNL147" s="332"/>
      <c r="PNM147" s="332"/>
      <c r="PNN147" s="332"/>
      <c r="PNO147" s="332"/>
      <c r="PNP147" s="332"/>
      <c r="PNQ147" s="332"/>
      <c r="PNR147" s="332"/>
      <c r="PNS147" s="332"/>
      <c r="PNT147" s="332"/>
      <c r="PNU147" s="332"/>
      <c r="PNV147" s="332"/>
      <c r="PNW147" s="332"/>
      <c r="PNX147" s="332"/>
      <c r="PNY147" s="332"/>
      <c r="PNZ147" s="332"/>
      <c r="POA147" s="332"/>
      <c r="POB147" s="332"/>
      <c r="POC147" s="332"/>
      <c r="POD147" s="332"/>
      <c r="POE147" s="332"/>
      <c r="POF147" s="332"/>
      <c r="POG147" s="332"/>
      <c r="POH147" s="332"/>
      <c r="POI147" s="332"/>
      <c r="POJ147" s="332"/>
      <c r="POK147" s="332"/>
      <c r="POL147" s="332"/>
      <c r="POM147" s="332"/>
      <c r="PON147" s="332"/>
      <c r="POO147" s="332"/>
      <c r="POP147" s="332"/>
      <c r="POQ147" s="332"/>
      <c r="POR147" s="332"/>
      <c r="POS147" s="332"/>
      <c r="POT147" s="332"/>
      <c r="POU147" s="332"/>
      <c r="POV147" s="332"/>
      <c r="POW147" s="332"/>
      <c r="POX147" s="332"/>
      <c r="POY147" s="332"/>
      <c r="POZ147" s="332"/>
      <c r="PPA147" s="332"/>
      <c r="PPB147" s="332"/>
      <c r="PPC147" s="332"/>
      <c r="PPD147" s="332"/>
      <c r="PPE147" s="332"/>
      <c r="PPF147" s="332"/>
      <c r="PPG147" s="332"/>
      <c r="PPH147" s="332"/>
      <c r="PPI147" s="332"/>
      <c r="PPJ147" s="332"/>
      <c r="PPK147" s="332"/>
      <c r="PPL147" s="332"/>
      <c r="PPM147" s="332"/>
      <c r="PPN147" s="332"/>
      <c r="PPO147" s="332"/>
      <c r="PPP147" s="332"/>
      <c r="PPQ147" s="332"/>
      <c r="PPR147" s="332"/>
      <c r="PPS147" s="332"/>
      <c r="PPT147" s="332"/>
      <c r="PPU147" s="332"/>
      <c r="PPV147" s="332"/>
      <c r="PPW147" s="332"/>
      <c r="PPX147" s="332"/>
      <c r="PPY147" s="332"/>
      <c r="PPZ147" s="332"/>
      <c r="PQA147" s="332"/>
      <c r="PQB147" s="332"/>
      <c r="PQC147" s="332"/>
      <c r="PQD147" s="332"/>
      <c r="PQE147" s="332"/>
      <c r="PQF147" s="332"/>
      <c r="PQG147" s="332"/>
      <c r="PQH147" s="332"/>
      <c r="PQI147" s="332"/>
      <c r="PQJ147" s="332"/>
      <c r="PQK147" s="332"/>
      <c r="PQL147" s="332"/>
      <c r="PQM147" s="332"/>
      <c r="PQN147" s="332"/>
      <c r="PQO147" s="332"/>
      <c r="PQP147" s="332"/>
      <c r="PQQ147" s="332"/>
      <c r="PQR147" s="332"/>
      <c r="PQS147" s="332"/>
      <c r="PQT147" s="332"/>
      <c r="PQU147" s="332"/>
      <c r="PQV147" s="332"/>
      <c r="PQW147" s="332"/>
      <c r="PQX147" s="332"/>
      <c r="PQY147" s="332"/>
      <c r="PQZ147" s="332"/>
      <c r="PRA147" s="332"/>
      <c r="PRB147" s="332"/>
      <c r="PRC147" s="332"/>
      <c r="PRD147" s="332"/>
      <c r="PRE147" s="332"/>
      <c r="PRF147" s="332"/>
      <c r="PRG147" s="332"/>
      <c r="PRH147" s="332"/>
      <c r="PRI147" s="332"/>
      <c r="PRJ147" s="332"/>
      <c r="PRK147" s="332"/>
      <c r="PRL147" s="332"/>
      <c r="PRM147" s="332"/>
      <c r="PRN147" s="332"/>
      <c r="PRO147" s="332"/>
      <c r="PRP147" s="332"/>
      <c r="PRQ147" s="332"/>
      <c r="PRR147" s="332"/>
      <c r="PRS147" s="332"/>
      <c r="PRT147" s="332"/>
      <c r="PRU147" s="332"/>
      <c r="PRV147" s="332"/>
      <c r="PRW147" s="332"/>
      <c r="PRX147" s="332"/>
      <c r="PRY147" s="332"/>
      <c r="PRZ147" s="332"/>
      <c r="PSA147" s="332"/>
      <c r="PSB147" s="332"/>
      <c r="PSC147" s="332"/>
      <c r="PSD147" s="332"/>
      <c r="PSE147" s="332"/>
      <c r="PSF147" s="332"/>
      <c r="PSG147" s="332"/>
      <c r="PSH147" s="332"/>
      <c r="PSI147" s="332"/>
      <c r="PSJ147" s="332"/>
      <c r="PSK147" s="332"/>
      <c r="PSL147" s="332"/>
      <c r="PSM147" s="332"/>
      <c r="PSN147" s="332"/>
      <c r="PSO147" s="332"/>
      <c r="PSP147" s="332"/>
      <c r="PSQ147" s="332"/>
      <c r="PSR147" s="332"/>
      <c r="PSS147" s="332"/>
      <c r="PST147" s="332"/>
      <c r="PSU147" s="332"/>
      <c r="PSV147" s="332"/>
      <c r="PSW147" s="332"/>
      <c r="PSX147" s="332"/>
      <c r="PSY147" s="332"/>
      <c r="PSZ147" s="332"/>
      <c r="PTA147" s="332"/>
      <c r="PTB147" s="332"/>
      <c r="PTC147" s="332"/>
      <c r="PTD147" s="332"/>
      <c r="PTE147" s="332"/>
      <c r="PTF147" s="332"/>
      <c r="PTG147" s="332"/>
      <c r="PTH147" s="332"/>
      <c r="PTI147" s="332"/>
      <c r="PTJ147" s="332"/>
      <c r="PTK147" s="332"/>
      <c r="PTL147" s="332"/>
      <c r="PTM147" s="332"/>
      <c r="PTN147" s="332"/>
      <c r="PTO147" s="332"/>
      <c r="PTP147" s="332"/>
      <c r="PTQ147" s="332"/>
      <c r="PTR147" s="332"/>
      <c r="PTS147" s="332"/>
      <c r="PTT147" s="332"/>
      <c r="PTU147" s="332"/>
      <c r="PTV147" s="332"/>
      <c r="PTW147" s="332"/>
      <c r="PTX147" s="332"/>
      <c r="PTY147" s="332"/>
      <c r="PTZ147" s="332"/>
      <c r="PUA147" s="332"/>
      <c r="PUB147" s="332"/>
      <c r="PUC147" s="332"/>
      <c r="PUD147" s="332"/>
      <c r="PUE147" s="332"/>
      <c r="PUF147" s="332"/>
      <c r="PUG147" s="332"/>
      <c r="PUH147" s="332"/>
      <c r="PUI147" s="332"/>
      <c r="PUJ147" s="332"/>
      <c r="PUK147" s="332"/>
      <c r="PUL147" s="332"/>
      <c r="PUM147" s="332"/>
      <c r="PUN147" s="332"/>
      <c r="PUO147" s="332"/>
      <c r="PUP147" s="332"/>
      <c r="PUQ147" s="332"/>
      <c r="PUR147" s="332"/>
      <c r="PUS147" s="332"/>
      <c r="PUT147" s="332"/>
      <c r="PUU147" s="332"/>
      <c r="PUV147" s="332"/>
      <c r="PUW147" s="332"/>
      <c r="PUX147" s="332"/>
      <c r="PUY147" s="332"/>
      <c r="PUZ147" s="332"/>
      <c r="PVA147" s="332"/>
      <c r="PVB147" s="332"/>
      <c r="PVC147" s="332"/>
      <c r="PVD147" s="332"/>
      <c r="PVE147" s="332"/>
      <c r="PVF147" s="332"/>
      <c r="PVG147" s="332"/>
      <c r="PVH147" s="332"/>
      <c r="PVI147" s="332"/>
      <c r="PVJ147" s="332"/>
      <c r="PVK147" s="332"/>
      <c r="PVL147" s="332"/>
      <c r="PVM147" s="332"/>
      <c r="PVN147" s="332"/>
      <c r="PVO147" s="332"/>
      <c r="PVP147" s="332"/>
      <c r="PVQ147" s="332"/>
      <c r="PVR147" s="332"/>
      <c r="PVS147" s="332"/>
      <c r="PVT147" s="332"/>
      <c r="PVU147" s="332"/>
      <c r="PVV147" s="332"/>
      <c r="PVW147" s="332"/>
      <c r="PVX147" s="332"/>
      <c r="PVY147" s="332"/>
      <c r="PVZ147" s="332"/>
      <c r="PWA147" s="332"/>
      <c r="PWB147" s="332"/>
      <c r="PWC147" s="332"/>
      <c r="PWD147" s="332"/>
      <c r="PWE147" s="332"/>
      <c r="PWF147" s="332"/>
      <c r="PWG147" s="332"/>
      <c r="PWH147" s="332"/>
      <c r="PWI147" s="332"/>
      <c r="PWJ147" s="332"/>
      <c r="PWK147" s="332"/>
      <c r="PWL147" s="332"/>
      <c r="PWM147" s="332"/>
      <c r="PWN147" s="332"/>
      <c r="PWO147" s="332"/>
      <c r="PWP147" s="332"/>
      <c r="PWQ147" s="332"/>
      <c r="PWR147" s="332"/>
      <c r="PWS147" s="332"/>
      <c r="PWT147" s="332"/>
      <c r="PWU147" s="332"/>
      <c r="PWV147" s="332"/>
      <c r="PWW147" s="332"/>
      <c r="PWX147" s="332"/>
      <c r="PWY147" s="332"/>
      <c r="PWZ147" s="332"/>
      <c r="PXA147" s="332"/>
      <c r="PXB147" s="332"/>
      <c r="PXC147" s="332"/>
      <c r="PXD147" s="332"/>
      <c r="PXE147" s="332"/>
      <c r="PXF147" s="332"/>
      <c r="PXG147" s="332"/>
      <c r="PXH147" s="332"/>
      <c r="PXI147" s="332"/>
      <c r="PXJ147" s="332"/>
      <c r="PXK147" s="332"/>
      <c r="PXL147" s="332"/>
      <c r="PXM147" s="332"/>
      <c r="PXN147" s="332"/>
      <c r="PXO147" s="332"/>
      <c r="PXP147" s="332"/>
      <c r="PXQ147" s="332"/>
      <c r="PXR147" s="332"/>
      <c r="PXS147" s="332"/>
      <c r="PXT147" s="332"/>
      <c r="PXU147" s="332"/>
      <c r="PXV147" s="332"/>
      <c r="PXW147" s="332"/>
      <c r="PXX147" s="332"/>
      <c r="PXY147" s="332"/>
      <c r="PXZ147" s="332"/>
      <c r="PYA147" s="332"/>
      <c r="PYB147" s="332"/>
      <c r="PYC147" s="332"/>
      <c r="PYD147" s="332"/>
      <c r="PYE147" s="332"/>
      <c r="PYF147" s="332"/>
      <c r="PYG147" s="332"/>
      <c r="PYH147" s="332"/>
      <c r="PYI147" s="332"/>
      <c r="PYJ147" s="332"/>
      <c r="PYK147" s="332"/>
      <c r="PYL147" s="332"/>
      <c r="PYM147" s="332"/>
      <c r="PYN147" s="332"/>
      <c r="PYO147" s="332"/>
      <c r="PYP147" s="332"/>
      <c r="PYQ147" s="332"/>
      <c r="PYR147" s="332"/>
      <c r="PYS147" s="332"/>
      <c r="PYT147" s="332"/>
      <c r="PYU147" s="332"/>
      <c r="PYV147" s="332"/>
      <c r="PYW147" s="332"/>
      <c r="PYX147" s="332"/>
      <c r="PYY147" s="332"/>
      <c r="PYZ147" s="332"/>
      <c r="PZA147" s="332"/>
      <c r="PZB147" s="332"/>
      <c r="PZC147" s="332"/>
      <c r="PZD147" s="332"/>
      <c r="PZE147" s="332"/>
      <c r="PZF147" s="332"/>
      <c r="PZG147" s="332"/>
      <c r="PZH147" s="332"/>
      <c r="PZI147" s="332"/>
      <c r="PZJ147" s="332"/>
      <c r="PZK147" s="332"/>
      <c r="PZL147" s="332"/>
      <c r="PZM147" s="332"/>
      <c r="PZN147" s="332"/>
      <c r="PZO147" s="332"/>
      <c r="PZP147" s="332"/>
      <c r="PZQ147" s="332"/>
      <c r="PZR147" s="332"/>
      <c r="PZS147" s="332"/>
      <c r="PZT147" s="332"/>
      <c r="PZU147" s="332"/>
      <c r="PZV147" s="332"/>
      <c r="PZW147" s="332"/>
      <c r="PZX147" s="332"/>
      <c r="PZY147" s="332"/>
      <c r="PZZ147" s="332"/>
      <c r="QAA147" s="332"/>
      <c r="QAB147" s="332"/>
      <c r="QAC147" s="332"/>
      <c r="QAD147" s="332"/>
      <c r="QAE147" s="332"/>
      <c r="QAF147" s="332"/>
      <c r="QAG147" s="332"/>
      <c r="QAH147" s="332"/>
      <c r="QAI147" s="332"/>
      <c r="QAJ147" s="332"/>
      <c r="QAK147" s="332"/>
      <c r="QAL147" s="332"/>
      <c r="QAM147" s="332"/>
      <c r="QAN147" s="332"/>
      <c r="QAO147" s="332"/>
      <c r="QAP147" s="332"/>
      <c r="QAQ147" s="332"/>
      <c r="QAR147" s="332"/>
      <c r="QAS147" s="332"/>
      <c r="QAT147" s="332"/>
      <c r="QAU147" s="332"/>
      <c r="QAV147" s="332"/>
      <c r="QAW147" s="332"/>
      <c r="QAX147" s="332"/>
      <c r="QAY147" s="332"/>
      <c r="QAZ147" s="332"/>
      <c r="QBA147" s="332"/>
      <c r="QBB147" s="332"/>
      <c r="QBC147" s="332"/>
      <c r="QBD147" s="332"/>
      <c r="QBE147" s="332"/>
      <c r="QBF147" s="332"/>
      <c r="QBG147" s="332"/>
      <c r="QBH147" s="332"/>
      <c r="QBI147" s="332"/>
      <c r="QBJ147" s="332"/>
      <c r="QBK147" s="332"/>
      <c r="QBL147" s="332"/>
      <c r="QBM147" s="332"/>
      <c r="QBN147" s="332"/>
      <c r="QBO147" s="332"/>
      <c r="QBP147" s="332"/>
      <c r="QBQ147" s="332"/>
      <c r="QBR147" s="332"/>
      <c r="QBS147" s="332"/>
      <c r="QBT147" s="332"/>
      <c r="QBU147" s="332"/>
      <c r="QBV147" s="332"/>
      <c r="QBW147" s="332"/>
      <c r="QBX147" s="332"/>
      <c r="QBY147" s="332"/>
      <c r="QBZ147" s="332"/>
      <c r="QCA147" s="332"/>
      <c r="QCB147" s="332"/>
      <c r="QCC147" s="332"/>
      <c r="QCD147" s="332"/>
      <c r="QCE147" s="332"/>
      <c r="QCF147" s="332"/>
      <c r="QCG147" s="332"/>
      <c r="QCH147" s="332"/>
      <c r="QCI147" s="332"/>
      <c r="QCJ147" s="332"/>
      <c r="QCK147" s="332"/>
      <c r="QCL147" s="332"/>
      <c r="QCM147" s="332"/>
      <c r="QCN147" s="332"/>
      <c r="QCO147" s="332"/>
      <c r="QCP147" s="332"/>
      <c r="QCQ147" s="332"/>
      <c r="QCR147" s="332"/>
      <c r="QCS147" s="332"/>
      <c r="QCT147" s="332"/>
      <c r="QCU147" s="332"/>
      <c r="QCV147" s="332"/>
      <c r="QCW147" s="332"/>
      <c r="QCX147" s="332"/>
      <c r="QCY147" s="332"/>
      <c r="QCZ147" s="332"/>
      <c r="QDA147" s="332"/>
      <c r="QDB147" s="332"/>
      <c r="QDC147" s="332"/>
      <c r="QDD147" s="332"/>
      <c r="QDE147" s="332"/>
      <c r="QDF147" s="332"/>
      <c r="QDG147" s="332"/>
      <c r="QDH147" s="332"/>
      <c r="QDI147" s="332"/>
      <c r="QDJ147" s="332"/>
      <c r="QDK147" s="332"/>
      <c r="QDL147" s="332"/>
      <c r="QDM147" s="332"/>
      <c r="QDN147" s="332"/>
      <c r="QDO147" s="332"/>
      <c r="QDP147" s="332"/>
      <c r="QDQ147" s="332"/>
      <c r="QDR147" s="332"/>
      <c r="QDS147" s="332"/>
      <c r="QDT147" s="332"/>
      <c r="QDU147" s="332"/>
      <c r="QDV147" s="332"/>
      <c r="QDW147" s="332"/>
      <c r="QDX147" s="332"/>
      <c r="QDY147" s="332"/>
      <c r="QDZ147" s="332"/>
      <c r="QEA147" s="332"/>
      <c r="QEB147" s="332"/>
      <c r="QEC147" s="332"/>
      <c r="QED147" s="332"/>
      <c r="QEE147" s="332"/>
      <c r="QEF147" s="332"/>
      <c r="QEG147" s="332"/>
      <c r="QEH147" s="332"/>
      <c r="QEI147" s="332"/>
      <c r="QEJ147" s="332"/>
      <c r="QEK147" s="332"/>
      <c r="QEL147" s="332"/>
      <c r="QEM147" s="332"/>
      <c r="QEN147" s="332"/>
      <c r="QEO147" s="332"/>
      <c r="QEP147" s="332"/>
      <c r="QEQ147" s="332"/>
      <c r="QER147" s="332"/>
      <c r="QES147" s="332"/>
      <c r="QET147" s="332"/>
      <c r="QEU147" s="332"/>
      <c r="QEV147" s="332"/>
      <c r="QEW147" s="332"/>
      <c r="QEX147" s="332"/>
      <c r="QEY147" s="332"/>
      <c r="QEZ147" s="332"/>
      <c r="QFA147" s="332"/>
      <c r="QFB147" s="332"/>
      <c r="QFC147" s="332"/>
      <c r="QFD147" s="332"/>
      <c r="QFE147" s="332"/>
      <c r="QFF147" s="332"/>
      <c r="QFG147" s="332"/>
      <c r="QFH147" s="332"/>
      <c r="QFI147" s="332"/>
      <c r="QFJ147" s="332"/>
      <c r="QFK147" s="332"/>
      <c r="QFL147" s="332"/>
      <c r="QFM147" s="332"/>
      <c r="QFN147" s="332"/>
      <c r="QFO147" s="332"/>
      <c r="QFP147" s="332"/>
      <c r="QFQ147" s="332"/>
      <c r="QFR147" s="332"/>
      <c r="QFS147" s="332"/>
      <c r="QFT147" s="332"/>
      <c r="QFU147" s="332"/>
      <c r="QFV147" s="332"/>
      <c r="QFW147" s="332"/>
      <c r="QFX147" s="332"/>
      <c r="QFY147" s="332"/>
      <c r="QFZ147" s="332"/>
      <c r="QGA147" s="332"/>
      <c r="QGB147" s="332"/>
      <c r="QGC147" s="332"/>
      <c r="QGD147" s="332"/>
      <c r="QGE147" s="332"/>
      <c r="QGF147" s="332"/>
      <c r="QGG147" s="332"/>
      <c r="QGH147" s="332"/>
      <c r="QGI147" s="332"/>
      <c r="QGJ147" s="332"/>
      <c r="QGK147" s="332"/>
      <c r="QGL147" s="332"/>
      <c r="QGM147" s="332"/>
      <c r="QGN147" s="332"/>
      <c r="QGO147" s="332"/>
      <c r="QGP147" s="332"/>
      <c r="QGQ147" s="332"/>
      <c r="QGR147" s="332"/>
      <c r="QGS147" s="332"/>
      <c r="QGT147" s="332"/>
      <c r="QGU147" s="332"/>
      <c r="QGV147" s="332"/>
      <c r="QGW147" s="332"/>
      <c r="QGX147" s="332"/>
      <c r="QGY147" s="332"/>
      <c r="QGZ147" s="332"/>
      <c r="QHA147" s="332"/>
      <c r="QHB147" s="332"/>
      <c r="QHC147" s="332"/>
      <c r="QHD147" s="332"/>
      <c r="QHE147" s="332"/>
      <c r="QHF147" s="332"/>
      <c r="QHG147" s="332"/>
      <c r="QHH147" s="332"/>
      <c r="QHI147" s="332"/>
      <c r="QHJ147" s="332"/>
      <c r="QHK147" s="332"/>
      <c r="QHL147" s="332"/>
      <c r="QHM147" s="332"/>
      <c r="QHN147" s="332"/>
      <c r="QHO147" s="332"/>
      <c r="QHP147" s="332"/>
      <c r="QHQ147" s="332"/>
      <c r="QHR147" s="332"/>
      <c r="QHS147" s="332"/>
      <c r="QHT147" s="332"/>
      <c r="QHU147" s="332"/>
      <c r="QHV147" s="332"/>
      <c r="QHW147" s="332"/>
      <c r="QHX147" s="332"/>
      <c r="QHY147" s="332"/>
      <c r="QHZ147" s="332"/>
      <c r="QIA147" s="332"/>
      <c r="QIB147" s="332"/>
      <c r="QIC147" s="332"/>
      <c r="QID147" s="332"/>
      <c r="QIE147" s="332"/>
      <c r="QIF147" s="332"/>
      <c r="QIG147" s="332"/>
      <c r="QIH147" s="332"/>
      <c r="QII147" s="332"/>
      <c r="QIJ147" s="332"/>
      <c r="QIK147" s="332"/>
      <c r="QIL147" s="332"/>
      <c r="QIM147" s="332"/>
      <c r="QIN147" s="332"/>
      <c r="QIO147" s="332"/>
      <c r="QIP147" s="332"/>
      <c r="QIQ147" s="332"/>
      <c r="QIR147" s="332"/>
      <c r="QIS147" s="332"/>
      <c r="QIT147" s="332"/>
      <c r="QIU147" s="332"/>
      <c r="QIV147" s="332"/>
      <c r="QIW147" s="332"/>
      <c r="QIX147" s="332"/>
      <c r="QIY147" s="332"/>
      <c r="QIZ147" s="332"/>
      <c r="QJA147" s="332"/>
      <c r="QJB147" s="332"/>
      <c r="QJC147" s="332"/>
      <c r="QJD147" s="332"/>
      <c r="QJE147" s="332"/>
      <c r="QJF147" s="332"/>
      <c r="QJG147" s="332"/>
      <c r="QJH147" s="332"/>
      <c r="QJI147" s="332"/>
      <c r="QJJ147" s="332"/>
      <c r="QJK147" s="332"/>
      <c r="QJL147" s="332"/>
      <c r="QJM147" s="332"/>
      <c r="QJN147" s="332"/>
      <c r="QJO147" s="332"/>
      <c r="QJP147" s="332"/>
      <c r="QJQ147" s="332"/>
      <c r="QJR147" s="332"/>
      <c r="QJS147" s="332"/>
      <c r="QJT147" s="332"/>
      <c r="QJU147" s="332"/>
      <c r="QJV147" s="332"/>
      <c r="QJW147" s="332"/>
      <c r="QJX147" s="332"/>
      <c r="QJY147" s="332"/>
      <c r="QJZ147" s="332"/>
      <c r="QKA147" s="332"/>
      <c r="QKB147" s="332"/>
      <c r="QKC147" s="332"/>
      <c r="QKD147" s="332"/>
      <c r="QKE147" s="332"/>
      <c r="QKF147" s="332"/>
      <c r="QKG147" s="332"/>
      <c r="QKH147" s="332"/>
      <c r="QKI147" s="332"/>
      <c r="QKJ147" s="332"/>
      <c r="QKK147" s="332"/>
      <c r="QKL147" s="332"/>
      <c r="QKM147" s="332"/>
      <c r="QKN147" s="332"/>
      <c r="QKO147" s="332"/>
      <c r="QKP147" s="332"/>
      <c r="QKQ147" s="332"/>
      <c r="QKR147" s="332"/>
      <c r="QKS147" s="332"/>
      <c r="QKT147" s="332"/>
      <c r="QKU147" s="332"/>
      <c r="QKV147" s="332"/>
      <c r="QKW147" s="332"/>
      <c r="QKX147" s="332"/>
      <c r="QKY147" s="332"/>
      <c r="QKZ147" s="332"/>
      <c r="QLA147" s="332"/>
      <c r="QLB147" s="332"/>
      <c r="QLC147" s="332"/>
      <c r="QLD147" s="332"/>
      <c r="QLE147" s="332"/>
      <c r="QLF147" s="332"/>
      <c r="QLG147" s="332"/>
      <c r="QLH147" s="332"/>
      <c r="QLI147" s="332"/>
      <c r="QLJ147" s="332"/>
      <c r="QLK147" s="332"/>
      <c r="QLL147" s="332"/>
      <c r="QLM147" s="332"/>
      <c r="QLN147" s="332"/>
      <c r="QLO147" s="332"/>
      <c r="QLP147" s="332"/>
      <c r="QLQ147" s="332"/>
      <c r="QLR147" s="332"/>
      <c r="QLS147" s="332"/>
      <c r="QLT147" s="332"/>
      <c r="QLU147" s="332"/>
      <c r="QLV147" s="332"/>
      <c r="QLW147" s="332"/>
      <c r="QLX147" s="332"/>
      <c r="QLY147" s="332"/>
      <c r="QLZ147" s="332"/>
      <c r="QMA147" s="332"/>
      <c r="QMB147" s="332"/>
      <c r="QMC147" s="332"/>
      <c r="QMD147" s="332"/>
      <c r="QME147" s="332"/>
      <c r="QMF147" s="332"/>
      <c r="QMG147" s="332"/>
      <c r="QMH147" s="332"/>
      <c r="QMI147" s="332"/>
      <c r="QMJ147" s="332"/>
      <c r="QMK147" s="332"/>
      <c r="QML147" s="332"/>
      <c r="QMM147" s="332"/>
      <c r="QMN147" s="332"/>
      <c r="QMO147" s="332"/>
      <c r="QMP147" s="332"/>
      <c r="QMQ147" s="332"/>
      <c r="QMR147" s="332"/>
      <c r="QMS147" s="332"/>
      <c r="QMT147" s="332"/>
      <c r="QMU147" s="332"/>
      <c r="QMV147" s="332"/>
      <c r="QMW147" s="332"/>
      <c r="QMX147" s="332"/>
      <c r="QMY147" s="332"/>
      <c r="QMZ147" s="332"/>
      <c r="QNA147" s="332"/>
      <c r="QNB147" s="332"/>
      <c r="QNC147" s="332"/>
      <c r="QND147" s="332"/>
      <c r="QNE147" s="332"/>
      <c r="QNF147" s="332"/>
      <c r="QNG147" s="332"/>
      <c r="QNH147" s="332"/>
      <c r="QNI147" s="332"/>
      <c r="QNJ147" s="332"/>
      <c r="QNK147" s="332"/>
      <c r="QNL147" s="332"/>
      <c r="QNM147" s="332"/>
      <c r="QNN147" s="332"/>
      <c r="QNO147" s="332"/>
      <c r="QNP147" s="332"/>
      <c r="QNQ147" s="332"/>
      <c r="QNR147" s="332"/>
      <c r="QNS147" s="332"/>
      <c r="QNT147" s="332"/>
      <c r="QNU147" s="332"/>
      <c r="QNV147" s="332"/>
      <c r="QNW147" s="332"/>
      <c r="QNX147" s="332"/>
      <c r="QNY147" s="332"/>
      <c r="QNZ147" s="332"/>
      <c r="QOA147" s="332"/>
      <c r="QOB147" s="332"/>
      <c r="QOC147" s="332"/>
      <c r="QOD147" s="332"/>
      <c r="QOE147" s="332"/>
      <c r="QOF147" s="332"/>
      <c r="QOG147" s="332"/>
      <c r="QOH147" s="332"/>
      <c r="QOI147" s="332"/>
      <c r="QOJ147" s="332"/>
      <c r="QOK147" s="332"/>
      <c r="QOL147" s="332"/>
      <c r="QOM147" s="332"/>
      <c r="QON147" s="332"/>
      <c r="QOO147" s="332"/>
      <c r="QOP147" s="332"/>
      <c r="QOQ147" s="332"/>
      <c r="QOR147" s="332"/>
      <c r="QOS147" s="332"/>
      <c r="QOT147" s="332"/>
      <c r="QOU147" s="332"/>
      <c r="QOV147" s="332"/>
      <c r="QOW147" s="332"/>
      <c r="QOX147" s="332"/>
      <c r="QOY147" s="332"/>
      <c r="QOZ147" s="332"/>
      <c r="QPA147" s="332"/>
      <c r="QPB147" s="332"/>
      <c r="QPC147" s="332"/>
      <c r="QPD147" s="332"/>
      <c r="QPE147" s="332"/>
      <c r="QPF147" s="332"/>
      <c r="QPG147" s="332"/>
      <c r="QPH147" s="332"/>
      <c r="QPI147" s="332"/>
      <c r="QPJ147" s="332"/>
      <c r="QPK147" s="332"/>
      <c r="QPL147" s="332"/>
      <c r="QPM147" s="332"/>
      <c r="QPN147" s="332"/>
      <c r="QPO147" s="332"/>
      <c r="QPP147" s="332"/>
      <c r="QPQ147" s="332"/>
      <c r="QPR147" s="332"/>
      <c r="QPS147" s="332"/>
      <c r="QPT147" s="332"/>
      <c r="QPU147" s="332"/>
      <c r="QPV147" s="332"/>
      <c r="QPW147" s="332"/>
      <c r="QPX147" s="332"/>
      <c r="QPY147" s="332"/>
      <c r="QPZ147" s="332"/>
      <c r="QQA147" s="332"/>
      <c r="QQB147" s="332"/>
      <c r="QQC147" s="332"/>
      <c r="QQD147" s="332"/>
      <c r="QQE147" s="332"/>
      <c r="QQF147" s="332"/>
      <c r="QQG147" s="332"/>
      <c r="QQH147" s="332"/>
      <c r="QQI147" s="332"/>
      <c r="QQJ147" s="332"/>
      <c r="QQK147" s="332"/>
      <c r="QQL147" s="332"/>
      <c r="QQM147" s="332"/>
      <c r="QQN147" s="332"/>
      <c r="QQO147" s="332"/>
      <c r="QQP147" s="332"/>
      <c r="QQQ147" s="332"/>
      <c r="QQR147" s="332"/>
      <c r="QQS147" s="332"/>
      <c r="QQT147" s="332"/>
      <c r="QQU147" s="332"/>
      <c r="QQV147" s="332"/>
      <c r="QQW147" s="332"/>
      <c r="QQX147" s="332"/>
      <c r="QQY147" s="332"/>
      <c r="QQZ147" s="332"/>
      <c r="QRA147" s="332"/>
      <c r="QRB147" s="332"/>
      <c r="QRC147" s="332"/>
      <c r="QRD147" s="332"/>
      <c r="QRE147" s="332"/>
      <c r="QRF147" s="332"/>
      <c r="QRG147" s="332"/>
      <c r="QRH147" s="332"/>
      <c r="QRI147" s="332"/>
      <c r="QRJ147" s="332"/>
      <c r="QRK147" s="332"/>
      <c r="QRL147" s="332"/>
      <c r="QRM147" s="332"/>
      <c r="QRN147" s="332"/>
      <c r="QRO147" s="332"/>
      <c r="QRP147" s="332"/>
      <c r="QRQ147" s="332"/>
      <c r="QRR147" s="332"/>
      <c r="QRS147" s="332"/>
      <c r="QRT147" s="332"/>
      <c r="QRU147" s="332"/>
      <c r="QRV147" s="332"/>
      <c r="QRW147" s="332"/>
      <c r="QRX147" s="332"/>
      <c r="QRY147" s="332"/>
      <c r="QRZ147" s="332"/>
      <c r="QSA147" s="332"/>
      <c r="QSB147" s="332"/>
      <c r="QSC147" s="332"/>
      <c r="QSD147" s="332"/>
      <c r="QSE147" s="332"/>
      <c r="QSF147" s="332"/>
      <c r="QSG147" s="332"/>
      <c r="QSH147" s="332"/>
      <c r="QSI147" s="332"/>
      <c r="QSJ147" s="332"/>
      <c r="QSK147" s="332"/>
      <c r="QSL147" s="332"/>
      <c r="QSM147" s="332"/>
      <c r="QSN147" s="332"/>
      <c r="QSO147" s="332"/>
      <c r="QSP147" s="332"/>
      <c r="QSQ147" s="332"/>
      <c r="QSR147" s="332"/>
      <c r="QSS147" s="332"/>
      <c r="QST147" s="332"/>
      <c r="QSU147" s="332"/>
      <c r="QSV147" s="332"/>
      <c r="QSW147" s="332"/>
      <c r="QSX147" s="332"/>
      <c r="QSY147" s="332"/>
      <c r="QSZ147" s="332"/>
      <c r="QTA147" s="332"/>
      <c r="QTB147" s="332"/>
      <c r="QTC147" s="332"/>
      <c r="QTD147" s="332"/>
      <c r="QTE147" s="332"/>
      <c r="QTF147" s="332"/>
      <c r="QTG147" s="332"/>
      <c r="QTH147" s="332"/>
      <c r="QTI147" s="332"/>
      <c r="QTJ147" s="332"/>
      <c r="QTK147" s="332"/>
      <c r="QTL147" s="332"/>
      <c r="QTM147" s="332"/>
      <c r="QTN147" s="332"/>
      <c r="QTO147" s="332"/>
      <c r="QTP147" s="332"/>
      <c r="QTQ147" s="332"/>
      <c r="QTR147" s="332"/>
      <c r="QTS147" s="332"/>
      <c r="QTT147" s="332"/>
      <c r="QTU147" s="332"/>
      <c r="QTV147" s="332"/>
      <c r="QTW147" s="332"/>
      <c r="QTX147" s="332"/>
      <c r="QTY147" s="332"/>
      <c r="QTZ147" s="332"/>
      <c r="QUA147" s="332"/>
      <c r="QUB147" s="332"/>
      <c r="QUC147" s="332"/>
      <c r="QUD147" s="332"/>
      <c r="QUE147" s="332"/>
      <c r="QUF147" s="332"/>
      <c r="QUG147" s="332"/>
      <c r="QUH147" s="332"/>
      <c r="QUI147" s="332"/>
      <c r="QUJ147" s="332"/>
      <c r="QUK147" s="332"/>
      <c r="QUL147" s="332"/>
      <c r="QUM147" s="332"/>
      <c r="QUN147" s="332"/>
      <c r="QUO147" s="332"/>
      <c r="QUP147" s="332"/>
      <c r="QUQ147" s="332"/>
      <c r="QUR147" s="332"/>
      <c r="QUS147" s="332"/>
      <c r="QUT147" s="332"/>
      <c r="QUU147" s="332"/>
      <c r="QUV147" s="332"/>
      <c r="QUW147" s="332"/>
      <c r="QUX147" s="332"/>
      <c r="QUY147" s="332"/>
      <c r="QUZ147" s="332"/>
      <c r="QVA147" s="332"/>
      <c r="QVB147" s="332"/>
      <c r="QVC147" s="332"/>
      <c r="QVD147" s="332"/>
      <c r="QVE147" s="332"/>
      <c r="QVF147" s="332"/>
      <c r="QVG147" s="332"/>
      <c r="QVH147" s="332"/>
      <c r="QVI147" s="332"/>
      <c r="QVJ147" s="332"/>
      <c r="QVK147" s="332"/>
      <c r="QVL147" s="332"/>
      <c r="QVM147" s="332"/>
      <c r="QVN147" s="332"/>
      <c r="QVO147" s="332"/>
      <c r="QVP147" s="332"/>
      <c r="QVQ147" s="332"/>
      <c r="QVR147" s="332"/>
      <c r="QVS147" s="332"/>
      <c r="QVT147" s="332"/>
      <c r="QVU147" s="332"/>
      <c r="QVV147" s="332"/>
      <c r="QVW147" s="332"/>
      <c r="QVX147" s="332"/>
      <c r="QVY147" s="332"/>
      <c r="QVZ147" s="332"/>
      <c r="QWA147" s="332"/>
      <c r="QWB147" s="332"/>
      <c r="QWC147" s="332"/>
      <c r="QWD147" s="332"/>
      <c r="QWE147" s="332"/>
      <c r="QWF147" s="332"/>
      <c r="QWG147" s="332"/>
      <c r="QWH147" s="332"/>
      <c r="QWI147" s="332"/>
      <c r="QWJ147" s="332"/>
      <c r="QWK147" s="332"/>
      <c r="QWL147" s="332"/>
      <c r="QWM147" s="332"/>
      <c r="QWN147" s="332"/>
      <c r="QWO147" s="332"/>
      <c r="QWP147" s="332"/>
      <c r="QWQ147" s="332"/>
      <c r="QWR147" s="332"/>
      <c r="QWS147" s="332"/>
      <c r="QWT147" s="332"/>
      <c r="QWU147" s="332"/>
      <c r="QWV147" s="332"/>
      <c r="QWW147" s="332"/>
      <c r="QWX147" s="332"/>
      <c r="QWY147" s="332"/>
      <c r="QWZ147" s="332"/>
      <c r="QXA147" s="332"/>
      <c r="QXB147" s="332"/>
      <c r="QXC147" s="332"/>
      <c r="QXD147" s="332"/>
      <c r="QXE147" s="332"/>
      <c r="QXF147" s="332"/>
      <c r="QXG147" s="332"/>
      <c r="QXH147" s="332"/>
      <c r="QXI147" s="332"/>
      <c r="QXJ147" s="332"/>
      <c r="QXK147" s="332"/>
      <c r="QXL147" s="332"/>
      <c r="QXM147" s="332"/>
      <c r="QXN147" s="332"/>
      <c r="QXO147" s="332"/>
      <c r="QXP147" s="332"/>
      <c r="QXQ147" s="332"/>
      <c r="QXR147" s="332"/>
      <c r="QXS147" s="332"/>
      <c r="QXT147" s="332"/>
      <c r="QXU147" s="332"/>
      <c r="QXV147" s="332"/>
      <c r="QXW147" s="332"/>
      <c r="QXX147" s="332"/>
      <c r="QXY147" s="332"/>
      <c r="QXZ147" s="332"/>
      <c r="QYA147" s="332"/>
      <c r="QYB147" s="332"/>
      <c r="QYC147" s="332"/>
      <c r="QYD147" s="332"/>
      <c r="QYE147" s="332"/>
      <c r="QYF147" s="332"/>
      <c r="QYG147" s="332"/>
      <c r="QYH147" s="332"/>
      <c r="QYI147" s="332"/>
      <c r="QYJ147" s="332"/>
      <c r="QYK147" s="332"/>
      <c r="QYL147" s="332"/>
      <c r="QYM147" s="332"/>
      <c r="QYN147" s="332"/>
      <c r="QYO147" s="332"/>
      <c r="QYP147" s="332"/>
      <c r="QYQ147" s="332"/>
      <c r="QYR147" s="332"/>
      <c r="QYS147" s="332"/>
      <c r="QYT147" s="332"/>
      <c r="QYU147" s="332"/>
      <c r="QYV147" s="332"/>
      <c r="QYW147" s="332"/>
      <c r="QYX147" s="332"/>
      <c r="QYY147" s="332"/>
      <c r="QYZ147" s="332"/>
      <c r="QZA147" s="332"/>
      <c r="QZB147" s="332"/>
      <c r="QZC147" s="332"/>
      <c r="QZD147" s="332"/>
      <c r="QZE147" s="332"/>
      <c r="QZF147" s="332"/>
      <c r="QZG147" s="332"/>
      <c r="QZH147" s="332"/>
      <c r="QZI147" s="332"/>
      <c r="QZJ147" s="332"/>
      <c r="QZK147" s="332"/>
      <c r="QZL147" s="332"/>
      <c r="QZM147" s="332"/>
      <c r="QZN147" s="332"/>
      <c r="QZO147" s="332"/>
      <c r="QZP147" s="332"/>
      <c r="QZQ147" s="332"/>
      <c r="QZR147" s="332"/>
      <c r="QZS147" s="332"/>
      <c r="QZT147" s="332"/>
      <c r="QZU147" s="332"/>
      <c r="QZV147" s="332"/>
      <c r="QZW147" s="332"/>
      <c r="QZX147" s="332"/>
      <c r="QZY147" s="332"/>
      <c r="QZZ147" s="332"/>
      <c r="RAA147" s="332"/>
      <c r="RAB147" s="332"/>
      <c r="RAC147" s="332"/>
      <c r="RAD147" s="332"/>
      <c r="RAE147" s="332"/>
      <c r="RAF147" s="332"/>
      <c r="RAG147" s="332"/>
      <c r="RAH147" s="332"/>
      <c r="RAI147" s="332"/>
      <c r="RAJ147" s="332"/>
      <c r="RAK147" s="332"/>
      <c r="RAL147" s="332"/>
      <c r="RAM147" s="332"/>
      <c r="RAN147" s="332"/>
      <c r="RAO147" s="332"/>
      <c r="RAP147" s="332"/>
      <c r="RAQ147" s="332"/>
      <c r="RAR147" s="332"/>
      <c r="RAS147" s="332"/>
      <c r="RAT147" s="332"/>
      <c r="RAU147" s="332"/>
      <c r="RAV147" s="332"/>
      <c r="RAW147" s="332"/>
      <c r="RAX147" s="332"/>
      <c r="RAY147" s="332"/>
      <c r="RAZ147" s="332"/>
      <c r="RBA147" s="332"/>
      <c r="RBB147" s="332"/>
      <c r="RBC147" s="332"/>
      <c r="RBD147" s="332"/>
      <c r="RBE147" s="332"/>
      <c r="RBF147" s="332"/>
      <c r="RBG147" s="332"/>
      <c r="RBH147" s="332"/>
      <c r="RBI147" s="332"/>
      <c r="RBJ147" s="332"/>
      <c r="RBK147" s="332"/>
      <c r="RBL147" s="332"/>
      <c r="RBM147" s="332"/>
      <c r="RBN147" s="332"/>
      <c r="RBO147" s="332"/>
      <c r="RBP147" s="332"/>
      <c r="RBQ147" s="332"/>
      <c r="RBR147" s="332"/>
      <c r="RBS147" s="332"/>
      <c r="RBT147" s="332"/>
      <c r="RBU147" s="332"/>
      <c r="RBV147" s="332"/>
      <c r="RBW147" s="332"/>
      <c r="RBX147" s="332"/>
      <c r="RBY147" s="332"/>
      <c r="RBZ147" s="332"/>
      <c r="RCA147" s="332"/>
      <c r="RCB147" s="332"/>
      <c r="RCC147" s="332"/>
      <c r="RCD147" s="332"/>
      <c r="RCE147" s="332"/>
      <c r="RCF147" s="332"/>
      <c r="RCG147" s="332"/>
      <c r="RCH147" s="332"/>
      <c r="RCI147" s="332"/>
      <c r="RCJ147" s="332"/>
      <c r="RCK147" s="332"/>
      <c r="RCL147" s="332"/>
      <c r="RCM147" s="332"/>
      <c r="RCN147" s="332"/>
      <c r="RCO147" s="332"/>
      <c r="RCP147" s="332"/>
      <c r="RCQ147" s="332"/>
      <c r="RCR147" s="332"/>
      <c r="RCS147" s="332"/>
      <c r="RCT147" s="332"/>
      <c r="RCU147" s="332"/>
      <c r="RCV147" s="332"/>
      <c r="RCW147" s="332"/>
      <c r="RCX147" s="332"/>
      <c r="RCY147" s="332"/>
      <c r="RCZ147" s="332"/>
      <c r="RDA147" s="332"/>
      <c r="RDB147" s="332"/>
      <c r="RDC147" s="332"/>
      <c r="RDD147" s="332"/>
      <c r="RDE147" s="332"/>
      <c r="RDF147" s="332"/>
      <c r="RDG147" s="332"/>
      <c r="RDH147" s="332"/>
      <c r="RDI147" s="332"/>
      <c r="RDJ147" s="332"/>
      <c r="RDK147" s="332"/>
      <c r="RDL147" s="332"/>
      <c r="RDM147" s="332"/>
      <c r="RDN147" s="332"/>
      <c r="RDO147" s="332"/>
      <c r="RDP147" s="332"/>
      <c r="RDQ147" s="332"/>
      <c r="RDR147" s="332"/>
      <c r="RDS147" s="332"/>
      <c r="RDT147" s="332"/>
      <c r="RDU147" s="332"/>
      <c r="RDV147" s="332"/>
      <c r="RDW147" s="332"/>
      <c r="RDX147" s="332"/>
      <c r="RDY147" s="332"/>
      <c r="RDZ147" s="332"/>
      <c r="REA147" s="332"/>
      <c r="REB147" s="332"/>
      <c r="REC147" s="332"/>
      <c r="RED147" s="332"/>
      <c r="REE147" s="332"/>
      <c r="REF147" s="332"/>
      <c r="REG147" s="332"/>
      <c r="REH147" s="332"/>
      <c r="REI147" s="332"/>
      <c r="REJ147" s="332"/>
      <c r="REK147" s="332"/>
      <c r="REL147" s="332"/>
      <c r="REM147" s="332"/>
      <c r="REN147" s="332"/>
      <c r="REO147" s="332"/>
      <c r="REP147" s="332"/>
      <c r="REQ147" s="332"/>
      <c r="RER147" s="332"/>
      <c r="RES147" s="332"/>
      <c r="RET147" s="332"/>
      <c r="REU147" s="332"/>
      <c r="REV147" s="332"/>
      <c r="REW147" s="332"/>
      <c r="REX147" s="332"/>
      <c r="REY147" s="332"/>
      <c r="REZ147" s="332"/>
      <c r="RFA147" s="332"/>
      <c r="RFB147" s="332"/>
      <c r="RFC147" s="332"/>
      <c r="RFD147" s="332"/>
      <c r="RFE147" s="332"/>
      <c r="RFF147" s="332"/>
      <c r="RFG147" s="332"/>
      <c r="RFH147" s="332"/>
      <c r="RFI147" s="332"/>
      <c r="RFJ147" s="332"/>
      <c r="RFK147" s="332"/>
      <c r="RFL147" s="332"/>
      <c r="RFM147" s="332"/>
      <c r="RFN147" s="332"/>
      <c r="RFO147" s="332"/>
      <c r="RFP147" s="332"/>
      <c r="RFQ147" s="332"/>
      <c r="RFR147" s="332"/>
      <c r="RFS147" s="332"/>
      <c r="RFT147" s="332"/>
      <c r="RFU147" s="332"/>
      <c r="RFV147" s="332"/>
      <c r="RFW147" s="332"/>
      <c r="RFX147" s="332"/>
      <c r="RFY147" s="332"/>
      <c r="RFZ147" s="332"/>
      <c r="RGA147" s="332"/>
      <c r="RGB147" s="332"/>
      <c r="RGC147" s="332"/>
      <c r="RGD147" s="332"/>
      <c r="RGE147" s="332"/>
      <c r="RGF147" s="332"/>
      <c r="RGG147" s="332"/>
      <c r="RGH147" s="332"/>
      <c r="RGI147" s="332"/>
      <c r="RGJ147" s="332"/>
      <c r="RGK147" s="332"/>
      <c r="RGL147" s="332"/>
      <c r="RGM147" s="332"/>
      <c r="RGN147" s="332"/>
      <c r="RGO147" s="332"/>
      <c r="RGP147" s="332"/>
      <c r="RGQ147" s="332"/>
      <c r="RGR147" s="332"/>
      <c r="RGS147" s="332"/>
      <c r="RGT147" s="332"/>
      <c r="RGU147" s="332"/>
      <c r="RGV147" s="332"/>
      <c r="RGW147" s="332"/>
      <c r="RGX147" s="332"/>
      <c r="RGY147" s="332"/>
      <c r="RGZ147" s="332"/>
      <c r="RHA147" s="332"/>
      <c r="RHB147" s="332"/>
      <c r="RHC147" s="332"/>
      <c r="RHD147" s="332"/>
      <c r="RHE147" s="332"/>
      <c r="RHF147" s="332"/>
      <c r="RHG147" s="332"/>
      <c r="RHH147" s="332"/>
      <c r="RHI147" s="332"/>
      <c r="RHJ147" s="332"/>
      <c r="RHK147" s="332"/>
      <c r="RHL147" s="332"/>
      <c r="RHM147" s="332"/>
      <c r="RHN147" s="332"/>
      <c r="RHO147" s="332"/>
      <c r="RHP147" s="332"/>
      <c r="RHQ147" s="332"/>
      <c r="RHR147" s="332"/>
      <c r="RHS147" s="332"/>
      <c r="RHT147" s="332"/>
      <c r="RHU147" s="332"/>
      <c r="RHV147" s="332"/>
      <c r="RHW147" s="332"/>
      <c r="RHX147" s="332"/>
      <c r="RHY147" s="332"/>
      <c r="RHZ147" s="332"/>
      <c r="RIA147" s="332"/>
      <c r="RIB147" s="332"/>
      <c r="RIC147" s="332"/>
      <c r="RID147" s="332"/>
      <c r="RIE147" s="332"/>
      <c r="RIF147" s="332"/>
      <c r="RIG147" s="332"/>
      <c r="RIH147" s="332"/>
      <c r="RII147" s="332"/>
      <c r="RIJ147" s="332"/>
      <c r="RIK147" s="332"/>
      <c r="RIL147" s="332"/>
      <c r="RIM147" s="332"/>
      <c r="RIN147" s="332"/>
      <c r="RIO147" s="332"/>
      <c r="RIP147" s="332"/>
      <c r="RIQ147" s="332"/>
      <c r="RIR147" s="332"/>
      <c r="RIS147" s="332"/>
      <c r="RIT147" s="332"/>
      <c r="RIU147" s="332"/>
      <c r="RIV147" s="332"/>
      <c r="RIW147" s="332"/>
      <c r="RIX147" s="332"/>
      <c r="RIY147" s="332"/>
      <c r="RIZ147" s="332"/>
      <c r="RJA147" s="332"/>
      <c r="RJB147" s="332"/>
      <c r="RJC147" s="332"/>
      <c r="RJD147" s="332"/>
      <c r="RJE147" s="332"/>
      <c r="RJF147" s="332"/>
      <c r="RJG147" s="332"/>
      <c r="RJH147" s="332"/>
      <c r="RJI147" s="332"/>
      <c r="RJJ147" s="332"/>
      <c r="RJK147" s="332"/>
      <c r="RJL147" s="332"/>
      <c r="RJM147" s="332"/>
      <c r="RJN147" s="332"/>
      <c r="RJO147" s="332"/>
      <c r="RJP147" s="332"/>
      <c r="RJQ147" s="332"/>
      <c r="RJR147" s="332"/>
      <c r="RJS147" s="332"/>
      <c r="RJT147" s="332"/>
      <c r="RJU147" s="332"/>
      <c r="RJV147" s="332"/>
      <c r="RJW147" s="332"/>
      <c r="RJX147" s="332"/>
      <c r="RJY147" s="332"/>
      <c r="RJZ147" s="332"/>
      <c r="RKA147" s="332"/>
      <c r="RKB147" s="332"/>
      <c r="RKC147" s="332"/>
      <c r="RKD147" s="332"/>
      <c r="RKE147" s="332"/>
      <c r="RKF147" s="332"/>
      <c r="RKG147" s="332"/>
      <c r="RKH147" s="332"/>
      <c r="RKI147" s="332"/>
      <c r="RKJ147" s="332"/>
      <c r="RKK147" s="332"/>
      <c r="RKL147" s="332"/>
      <c r="RKM147" s="332"/>
      <c r="RKN147" s="332"/>
      <c r="RKO147" s="332"/>
      <c r="RKP147" s="332"/>
      <c r="RKQ147" s="332"/>
      <c r="RKR147" s="332"/>
      <c r="RKS147" s="332"/>
      <c r="RKT147" s="332"/>
      <c r="RKU147" s="332"/>
      <c r="RKV147" s="332"/>
      <c r="RKW147" s="332"/>
      <c r="RKX147" s="332"/>
      <c r="RKY147" s="332"/>
      <c r="RKZ147" s="332"/>
      <c r="RLA147" s="332"/>
      <c r="RLB147" s="332"/>
      <c r="RLC147" s="332"/>
      <c r="RLD147" s="332"/>
      <c r="RLE147" s="332"/>
      <c r="RLF147" s="332"/>
      <c r="RLG147" s="332"/>
      <c r="RLH147" s="332"/>
      <c r="RLI147" s="332"/>
      <c r="RLJ147" s="332"/>
      <c r="RLK147" s="332"/>
      <c r="RLL147" s="332"/>
      <c r="RLM147" s="332"/>
      <c r="RLN147" s="332"/>
      <c r="RLO147" s="332"/>
      <c r="RLP147" s="332"/>
      <c r="RLQ147" s="332"/>
      <c r="RLR147" s="332"/>
      <c r="RLS147" s="332"/>
      <c r="RLT147" s="332"/>
      <c r="RLU147" s="332"/>
      <c r="RLV147" s="332"/>
      <c r="RLW147" s="332"/>
      <c r="RLX147" s="332"/>
      <c r="RLY147" s="332"/>
      <c r="RLZ147" s="332"/>
      <c r="RMA147" s="332"/>
      <c r="RMB147" s="332"/>
      <c r="RMC147" s="332"/>
      <c r="RMD147" s="332"/>
      <c r="RME147" s="332"/>
      <c r="RMF147" s="332"/>
      <c r="RMG147" s="332"/>
      <c r="RMH147" s="332"/>
      <c r="RMI147" s="332"/>
      <c r="RMJ147" s="332"/>
      <c r="RMK147" s="332"/>
      <c r="RML147" s="332"/>
      <c r="RMM147" s="332"/>
      <c r="RMN147" s="332"/>
      <c r="RMO147" s="332"/>
      <c r="RMP147" s="332"/>
      <c r="RMQ147" s="332"/>
      <c r="RMR147" s="332"/>
      <c r="RMS147" s="332"/>
      <c r="RMT147" s="332"/>
      <c r="RMU147" s="332"/>
      <c r="RMV147" s="332"/>
      <c r="RMW147" s="332"/>
      <c r="RMX147" s="332"/>
      <c r="RMY147" s="332"/>
      <c r="RMZ147" s="332"/>
      <c r="RNA147" s="332"/>
      <c r="RNB147" s="332"/>
      <c r="RNC147" s="332"/>
      <c r="RND147" s="332"/>
      <c r="RNE147" s="332"/>
      <c r="RNF147" s="332"/>
      <c r="RNG147" s="332"/>
      <c r="RNH147" s="332"/>
      <c r="RNI147" s="332"/>
      <c r="RNJ147" s="332"/>
      <c r="RNK147" s="332"/>
      <c r="RNL147" s="332"/>
      <c r="RNM147" s="332"/>
      <c r="RNN147" s="332"/>
      <c r="RNO147" s="332"/>
      <c r="RNP147" s="332"/>
      <c r="RNQ147" s="332"/>
      <c r="RNR147" s="332"/>
      <c r="RNS147" s="332"/>
      <c r="RNT147" s="332"/>
      <c r="RNU147" s="332"/>
      <c r="RNV147" s="332"/>
      <c r="RNW147" s="332"/>
      <c r="RNX147" s="332"/>
      <c r="RNY147" s="332"/>
      <c r="RNZ147" s="332"/>
      <c r="ROA147" s="332"/>
      <c r="ROB147" s="332"/>
      <c r="ROC147" s="332"/>
      <c r="ROD147" s="332"/>
      <c r="ROE147" s="332"/>
      <c r="ROF147" s="332"/>
      <c r="ROG147" s="332"/>
      <c r="ROH147" s="332"/>
      <c r="ROI147" s="332"/>
      <c r="ROJ147" s="332"/>
      <c r="ROK147" s="332"/>
      <c r="ROL147" s="332"/>
      <c r="ROM147" s="332"/>
      <c r="RON147" s="332"/>
      <c r="ROO147" s="332"/>
      <c r="ROP147" s="332"/>
      <c r="ROQ147" s="332"/>
      <c r="ROR147" s="332"/>
      <c r="ROS147" s="332"/>
      <c r="ROT147" s="332"/>
      <c r="ROU147" s="332"/>
      <c r="ROV147" s="332"/>
      <c r="ROW147" s="332"/>
      <c r="ROX147" s="332"/>
      <c r="ROY147" s="332"/>
      <c r="ROZ147" s="332"/>
      <c r="RPA147" s="332"/>
      <c r="RPB147" s="332"/>
      <c r="RPC147" s="332"/>
      <c r="RPD147" s="332"/>
      <c r="RPE147" s="332"/>
      <c r="RPF147" s="332"/>
      <c r="RPG147" s="332"/>
      <c r="RPH147" s="332"/>
      <c r="RPI147" s="332"/>
      <c r="RPJ147" s="332"/>
      <c r="RPK147" s="332"/>
      <c r="RPL147" s="332"/>
      <c r="RPM147" s="332"/>
      <c r="RPN147" s="332"/>
      <c r="RPO147" s="332"/>
      <c r="RPP147" s="332"/>
      <c r="RPQ147" s="332"/>
      <c r="RPR147" s="332"/>
      <c r="RPS147" s="332"/>
      <c r="RPT147" s="332"/>
      <c r="RPU147" s="332"/>
      <c r="RPV147" s="332"/>
      <c r="RPW147" s="332"/>
      <c r="RPX147" s="332"/>
      <c r="RPY147" s="332"/>
      <c r="RPZ147" s="332"/>
      <c r="RQA147" s="332"/>
      <c r="RQB147" s="332"/>
      <c r="RQC147" s="332"/>
      <c r="RQD147" s="332"/>
      <c r="RQE147" s="332"/>
      <c r="RQF147" s="332"/>
      <c r="RQG147" s="332"/>
      <c r="RQH147" s="332"/>
      <c r="RQI147" s="332"/>
      <c r="RQJ147" s="332"/>
      <c r="RQK147" s="332"/>
      <c r="RQL147" s="332"/>
      <c r="RQM147" s="332"/>
      <c r="RQN147" s="332"/>
      <c r="RQO147" s="332"/>
      <c r="RQP147" s="332"/>
      <c r="RQQ147" s="332"/>
      <c r="RQR147" s="332"/>
      <c r="RQS147" s="332"/>
      <c r="RQT147" s="332"/>
      <c r="RQU147" s="332"/>
      <c r="RQV147" s="332"/>
      <c r="RQW147" s="332"/>
      <c r="RQX147" s="332"/>
      <c r="RQY147" s="332"/>
      <c r="RQZ147" s="332"/>
      <c r="RRA147" s="332"/>
      <c r="RRB147" s="332"/>
      <c r="RRC147" s="332"/>
      <c r="RRD147" s="332"/>
      <c r="RRE147" s="332"/>
      <c r="RRF147" s="332"/>
      <c r="RRG147" s="332"/>
      <c r="RRH147" s="332"/>
      <c r="RRI147" s="332"/>
      <c r="RRJ147" s="332"/>
      <c r="RRK147" s="332"/>
      <c r="RRL147" s="332"/>
      <c r="RRM147" s="332"/>
      <c r="RRN147" s="332"/>
      <c r="RRO147" s="332"/>
      <c r="RRP147" s="332"/>
      <c r="RRQ147" s="332"/>
      <c r="RRR147" s="332"/>
      <c r="RRS147" s="332"/>
      <c r="RRT147" s="332"/>
      <c r="RRU147" s="332"/>
      <c r="RRV147" s="332"/>
      <c r="RRW147" s="332"/>
      <c r="RRX147" s="332"/>
      <c r="RRY147" s="332"/>
      <c r="RRZ147" s="332"/>
      <c r="RSA147" s="332"/>
      <c r="RSB147" s="332"/>
      <c r="RSC147" s="332"/>
      <c r="RSD147" s="332"/>
      <c r="RSE147" s="332"/>
      <c r="RSF147" s="332"/>
      <c r="RSG147" s="332"/>
      <c r="RSH147" s="332"/>
      <c r="RSI147" s="332"/>
      <c r="RSJ147" s="332"/>
      <c r="RSK147" s="332"/>
      <c r="RSL147" s="332"/>
      <c r="RSM147" s="332"/>
      <c r="RSN147" s="332"/>
      <c r="RSO147" s="332"/>
      <c r="RSP147" s="332"/>
      <c r="RSQ147" s="332"/>
      <c r="RSR147" s="332"/>
      <c r="RSS147" s="332"/>
      <c r="RST147" s="332"/>
      <c r="RSU147" s="332"/>
      <c r="RSV147" s="332"/>
      <c r="RSW147" s="332"/>
      <c r="RSX147" s="332"/>
      <c r="RSY147" s="332"/>
      <c r="RSZ147" s="332"/>
      <c r="RTA147" s="332"/>
      <c r="RTB147" s="332"/>
      <c r="RTC147" s="332"/>
      <c r="RTD147" s="332"/>
      <c r="RTE147" s="332"/>
      <c r="RTF147" s="332"/>
      <c r="RTG147" s="332"/>
      <c r="RTH147" s="332"/>
      <c r="RTI147" s="332"/>
      <c r="RTJ147" s="332"/>
      <c r="RTK147" s="332"/>
      <c r="RTL147" s="332"/>
      <c r="RTM147" s="332"/>
      <c r="RTN147" s="332"/>
      <c r="RTO147" s="332"/>
      <c r="RTP147" s="332"/>
      <c r="RTQ147" s="332"/>
      <c r="RTR147" s="332"/>
      <c r="RTS147" s="332"/>
      <c r="RTT147" s="332"/>
      <c r="RTU147" s="332"/>
      <c r="RTV147" s="332"/>
      <c r="RTW147" s="332"/>
      <c r="RTX147" s="332"/>
      <c r="RTY147" s="332"/>
      <c r="RTZ147" s="332"/>
      <c r="RUA147" s="332"/>
      <c r="RUB147" s="332"/>
      <c r="RUC147" s="332"/>
      <c r="RUD147" s="332"/>
      <c r="RUE147" s="332"/>
      <c r="RUF147" s="332"/>
      <c r="RUG147" s="332"/>
      <c r="RUH147" s="332"/>
      <c r="RUI147" s="332"/>
      <c r="RUJ147" s="332"/>
      <c r="RUK147" s="332"/>
      <c r="RUL147" s="332"/>
      <c r="RUM147" s="332"/>
      <c r="RUN147" s="332"/>
      <c r="RUO147" s="332"/>
      <c r="RUP147" s="332"/>
      <c r="RUQ147" s="332"/>
      <c r="RUR147" s="332"/>
      <c r="RUS147" s="332"/>
      <c r="RUT147" s="332"/>
      <c r="RUU147" s="332"/>
      <c r="RUV147" s="332"/>
      <c r="RUW147" s="332"/>
      <c r="RUX147" s="332"/>
      <c r="RUY147" s="332"/>
      <c r="RUZ147" s="332"/>
      <c r="RVA147" s="332"/>
      <c r="RVB147" s="332"/>
      <c r="RVC147" s="332"/>
      <c r="RVD147" s="332"/>
      <c r="RVE147" s="332"/>
      <c r="RVF147" s="332"/>
      <c r="RVG147" s="332"/>
      <c r="RVH147" s="332"/>
      <c r="RVI147" s="332"/>
      <c r="RVJ147" s="332"/>
      <c r="RVK147" s="332"/>
      <c r="RVL147" s="332"/>
      <c r="RVM147" s="332"/>
      <c r="RVN147" s="332"/>
      <c r="RVO147" s="332"/>
      <c r="RVP147" s="332"/>
      <c r="RVQ147" s="332"/>
      <c r="RVR147" s="332"/>
      <c r="RVS147" s="332"/>
      <c r="RVT147" s="332"/>
      <c r="RVU147" s="332"/>
      <c r="RVV147" s="332"/>
      <c r="RVW147" s="332"/>
      <c r="RVX147" s="332"/>
      <c r="RVY147" s="332"/>
      <c r="RVZ147" s="332"/>
      <c r="RWA147" s="332"/>
      <c r="RWB147" s="332"/>
      <c r="RWC147" s="332"/>
      <c r="RWD147" s="332"/>
      <c r="RWE147" s="332"/>
      <c r="RWF147" s="332"/>
      <c r="RWG147" s="332"/>
      <c r="RWH147" s="332"/>
      <c r="RWI147" s="332"/>
      <c r="RWJ147" s="332"/>
      <c r="RWK147" s="332"/>
      <c r="RWL147" s="332"/>
      <c r="RWM147" s="332"/>
      <c r="RWN147" s="332"/>
      <c r="RWO147" s="332"/>
      <c r="RWP147" s="332"/>
      <c r="RWQ147" s="332"/>
      <c r="RWR147" s="332"/>
      <c r="RWS147" s="332"/>
      <c r="RWT147" s="332"/>
      <c r="RWU147" s="332"/>
      <c r="RWV147" s="332"/>
      <c r="RWW147" s="332"/>
      <c r="RWX147" s="332"/>
      <c r="RWY147" s="332"/>
      <c r="RWZ147" s="332"/>
      <c r="RXA147" s="332"/>
      <c r="RXB147" s="332"/>
      <c r="RXC147" s="332"/>
      <c r="RXD147" s="332"/>
      <c r="RXE147" s="332"/>
      <c r="RXF147" s="332"/>
      <c r="RXG147" s="332"/>
      <c r="RXH147" s="332"/>
      <c r="RXI147" s="332"/>
      <c r="RXJ147" s="332"/>
      <c r="RXK147" s="332"/>
      <c r="RXL147" s="332"/>
      <c r="RXM147" s="332"/>
      <c r="RXN147" s="332"/>
      <c r="RXO147" s="332"/>
      <c r="RXP147" s="332"/>
      <c r="RXQ147" s="332"/>
      <c r="RXR147" s="332"/>
      <c r="RXS147" s="332"/>
      <c r="RXT147" s="332"/>
      <c r="RXU147" s="332"/>
      <c r="RXV147" s="332"/>
      <c r="RXW147" s="332"/>
      <c r="RXX147" s="332"/>
      <c r="RXY147" s="332"/>
      <c r="RXZ147" s="332"/>
      <c r="RYA147" s="332"/>
      <c r="RYB147" s="332"/>
      <c r="RYC147" s="332"/>
      <c r="RYD147" s="332"/>
      <c r="RYE147" s="332"/>
      <c r="RYF147" s="332"/>
      <c r="RYG147" s="332"/>
      <c r="RYH147" s="332"/>
      <c r="RYI147" s="332"/>
      <c r="RYJ147" s="332"/>
      <c r="RYK147" s="332"/>
      <c r="RYL147" s="332"/>
      <c r="RYM147" s="332"/>
      <c r="RYN147" s="332"/>
      <c r="RYO147" s="332"/>
      <c r="RYP147" s="332"/>
      <c r="RYQ147" s="332"/>
      <c r="RYR147" s="332"/>
      <c r="RYS147" s="332"/>
      <c r="RYT147" s="332"/>
      <c r="RYU147" s="332"/>
      <c r="RYV147" s="332"/>
      <c r="RYW147" s="332"/>
      <c r="RYX147" s="332"/>
      <c r="RYY147" s="332"/>
      <c r="RYZ147" s="332"/>
      <c r="RZA147" s="332"/>
      <c r="RZB147" s="332"/>
      <c r="RZC147" s="332"/>
      <c r="RZD147" s="332"/>
      <c r="RZE147" s="332"/>
      <c r="RZF147" s="332"/>
      <c r="RZG147" s="332"/>
      <c r="RZH147" s="332"/>
      <c r="RZI147" s="332"/>
      <c r="RZJ147" s="332"/>
      <c r="RZK147" s="332"/>
      <c r="RZL147" s="332"/>
      <c r="RZM147" s="332"/>
      <c r="RZN147" s="332"/>
      <c r="RZO147" s="332"/>
      <c r="RZP147" s="332"/>
      <c r="RZQ147" s="332"/>
      <c r="RZR147" s="332"/>
      <c r="RZS147" s="332"/>
      <c r="RZT147" s="332"/>
      <c r="RZU147" s="332"/>
      <c r="RZV147" s="332"/>
      <c r="RZW147" s="332"/>
      <c r="RZX147" s="332"/>
      <c r="RZY147" s="332"/>
      <c r="RZZ147" s="332"/>
      <c r="SAA147" s="332"/>
      <c r="SAB147" s="332"/>
      <c r="SAC147" s="332"/>
      <c r="SAD147" s="332"/>
      <c r="SAE147" s="332"/>
      <c r="SAF147" s="332"/>
      <c r="SAG147" s="332"/>
      <c r="SAH147" s="332"/>
      <c r="SAI147" s="332"/>
      <c r="SAJ147" s="332"/>
      <c r="SAK147" s="332"/>
      <c r="SAL147" s="332"/>
      <c r="SAM147" s="332"/>
      <c r="SAN147" s="332"/>
      <c r="SAO147" s="332"/>
      <c r="SAP147" s="332"/>
      <c r="SAQ147" s="332"/>
      <c r="SAR147" s="332"/>
      <c r="SAS147" s="332"/>
      <c r="SAT147" s="332"/>
      <c r="SAU147" s="332"/>
      <c r="SAV147" s="332"/>
      <c r="SAW147" s="332"/>
      <c r="SAX147" s="332"/>
      <c r="SAY147" s="332"/>
      <c r="SAZ147" s="332"/>
      <c r="SBA147" s="332"/>
      <c r="SBB147" s="332"/>
      <c r="SBC147" s="332"/>
      <c r="SBD147" s="332"/>
      <c r="SBE147" s="332"/>
      <c r="SBF147" s="332"/>
      <c r="SBG147" s="332"/>
      <c r="SBH147" s="332"/>
      <c r="SBI147" s="332"/>
      <c r="SBJ147" s="332"/>
      <c r="SBK147" s="332"/>
      <c r="SBL147" s="332"/>
      <c r="SBM147" s="332"/>
      <c r="SBN147" s="332"/>
      <c r="SBO147" s="332"/>
      <c r="SBP147" s="332"/>
      <c r="SBQ147" s="332"/>
      <c r="SBR147" s="332"/>
      <c r="SBS147" s="332"/>
      <c r="SBT147" s="332"/>
      <c r="SBU147" s="332"/>
      <c r="SBV147" s="332"/>
      <c r="SBW147" s="332"/>
      <c r="SBX147" s="332"/>
      <c r="SBY147" s="332"/>
      <c r="SBZ147" s="332"/>
      <c r="SCA147" s="332"/>
      <c r="SCB147" s="332"/>
      <c r="SCC147" s="332"/>
      <c r="SCD147" s="332"/>
      <c r="SCE147" s="332"/>
      <c r="SCF147" s="332"/>
      <c r="SCG147" s="332"/>
      <c r="SCH147" s="332"/>
      <c r="SCI147" s="332"/>
      <c r="SCJ147" s="332"/>
      <c r="SCK147" s="332"/>
      <c r="SCL147" s="332"/>
      <c r="SCM147" s="332"/>
      <c r="SCN147" s="332"/>
      <c r="SCO147" s="332"/>
      <c r="SCP147" s="332"/>
      <c r="SCQ147" s="332"/>
      <c r="SCR147" s="332"/>
      <c r="SCS147" s="332"/>
      <c r="SCT147" s="332"/>
      <c r="SCU147" s="332"/>
      <c r="SCV147" s="332"/>
      <c r="SCW147" s="332"/>
      <c r="SCX147" s="332"/>
      <c r="SCY147" s="332"/>
      <c r="SCZ147" s="332"/>
      <c r="SDA147" s="332"/>
      <c r="SDB147" s="332"/>
      <c r="SDC147" s="332"/>
      <c r="SDD147" s="332"/>
      <c r="SDE147" s="332"/>
      <c r="SDF147" s="332"/>
      <c r="SDG147" s="332"/>
      <c r="SDH147" s="332"/>
      <c r="SDI147" s="332"/>
      <c r="SDJ147" s="332"/>
      <c r="SDK147" s="332"/>
      <c r="SDL147" s="332"/>
      <c r="SDM147" s="332"/>
      <c r="SDN147" s="332"/>
      <c r="SDO147" s="332"/>
      <c r="SDP147" s="332"/>
      <c r="SDQ147" s="332"/>
      <c r="SDR147" s="332"/>
      <c r="SDS147" s="332"/>
      <c r="SDT147" s="332"/>
      <c r="SDU147" s="332"/>
      <c r="SDV147" s="332"/>
      <c r="SDW147" s="332"/>
      <c r="SDX147" s="332"/>
      <c r="SDY147" s="332"/>
      <c r="SDZ147" s="332"/>
      <c r="SEA147" s="332"/>
      <c r="SEB147" s="332"/>
      <c r="SEC147" s="332"/>
      <c r="SED147" s="332"/>
      <c r="SEE147" s="332"/>
      <c r="SEF147" s="332"/>
      <c r="SEG147" s="332"/>
      <c r="SEH147" s="332"/>
      <c r="SEI147" s="332"/>
      <c r="SEJ147" s="332"/>
      <c r="SEK147" s="332"/>
      <c r="SEL147" s="332"/>
      <c r="SEM147" s="332"/>
      <c r="SEN147" s="332"/>
      <c r="SEO147" s="332"/>
      <c r="SEP147" s="332"/>
      <c r="SEQ147" s="332"/>
      <c r="SER147" s="332"/>
      <c r="SES147" s="332"/>
      <c r="SET147" s="332"/>
      <c r="SEU147" s="332"/>
      <c r="SEV147" s="332"/>
      <c r="SEW147" s="332"/>
      <c r="SEX147" s="332"/>
      <c r="SEY147" s="332"/>
      <c r="SEZ147" s="332"/>
      <c r="SFA147" s="332"/>
      <c r="SFB147" s="332"/>
      <c r="SFC147" s="332"/>
      <c r="SFD147" s="332"/>
      <c r="SFE147" s="332"/>
      <c r="SFF147" s="332"/>
      <c r="SFG147" s="332"/>
      <c r="SFH147" s="332"/>
      <c r="SFI147" s="332"/>
      <c r="SFJ147" s="332"/>
      <c r="SFK147" s="332"/>
      <c r="SFL147" s="332"/>
      <c r="SFM147" s="332"/>
      <c r="SFN147" s="332"/>
      <c r="SFO147" s="332"/>
      <c r="SFP147" s="332"/>
      <c r="SFQ147" s="332"/>
      <c r="SFR147" s="332"/>
      <c r="SFS147" s="332"/>
      <c r="SFT147" s="332"/>
      <c r="SFU147" s="332"/>
      <c r="SFV147" s="332"/>
      <c r="SFW147" s="332"/>
      <c r="SFX147" s="332"/>
      <c r="SFY147" s="332"/>
      <c r="SFZ147" s="332"/>
      <c r="SGA147" s="332"/>
      <c r="SGB147" s="332"/>
      <c r="SGC147" s="332"/>
      <c r="SGD147" s="332"/>
      <c r="SGE147" s="332"/>
      <c r="SGF147" s="332"/>
      <c r="SGG147" s="332"/>
      <c r="SGH147" s="332"/>
      <c r="SGI147" s="332"/>
      <c r="SGJ147" s="332"/>
      <c r="SGK147" s="332"/>
      <c r="SGL147" s="332"/>
      <c r="SGM147" s="332"/>
      <c r="SGN147" s="332"/>
      <c r="SGO147" s="332"/>
      <c r="SGP147" s="332"/>
      <c r="SGQ147" s="332"/>
      <c r="SGR147" s="332"/>
      <c r="SGS147" s="332"/>
      <c r="SGT147" s="332"/>
      <c r="SGU147" s="332"/>
      <c r="SGV147" s="332"/>
      <c r="SGW147" s="332"/>
      <c r="SGX147" s="332"/>
      <c r="SGY147" s="332"/>
      <c r="SGZ147" s="332"/>
      <c r="SHA147" s="332"/>
      <c r="SHB147" s="332"/>
      <c r="SHC147" s="332"/>
      <c r="SHD147" s="332"/>
      <c r="SHE147" s="332"/>
      <c r="SHF147" s="332"/>
      <c r="SHG147" s="332"/>
      <c r="SHH147" s="332"/>
      <c r="SHI147" s="332"/>
      <c r="SHJ147" s="332"/>
      <c r="SHK147" s="332"/>
      <c r="SHL147" s="332"/>
      <c r="SHM147" s="332"/>
      <c r="SHN147" s="332"/>
      <c r="SHO147" s="332"/>
      <c r="SHP147" s="332"/>
      <c r="SHQ147" s="332"/>
      <c r="SHR147" s="332"/>
      <c r="SHS147" s="332"/>
      <c r="SHT147" s="332"/>
      <c r="SHU147" s="332"/>
      <c r="SHV147" s="332"/>
      <c r="SHW147" s="332"/>
      <c r="SHX147" s="332"/>
      <c r="SHY147" s="332"/>
      <c r="SHZ147" s="332"/>
      <c r="SIA147" s="332"/>
      <c r="SIB147" s="332"/>
      <c r="SIC147" s="332"/>
      <c r="SID147" s="332"/>
      <c r="SIE147" s="332"/>
      <c r="SIF147" s="332"/>
      <c r="SIG147" s="332"/>
      <c r="SIH147" s="332"/>
      <c r="SII147" s="332"/>
      <c r="SIJ147" s="332"/>
      <c r="SIK147" s="332"/>
      <c r="SIL147" s="332"/>
      <c r="SIM147" s="332"/>
      <c r="SIN147" s="332"/>
      <c r="SIO147" s="332"/>
      <c r="SIP147" s="332"/>
      <c r="SIQ147" s="332"/>
      <c r="SIR147" s="332"/>
      <c r="SIS147" s="332"/>
      <c r="SIT147" s="332"/>
      <c r="SIU147" s="332"/>
      <c r="SIV147" s="332"/>
      <c r="SIW147" s="332"/>
      <c r="SIX147" s="332"/>
      <c r="SIY147" s="332"/>
      <c r="SIZ147" s="332"/>
      <c r="SJA147" s="332"/>
      <c r="SJB147" s="332"/>
      <c r="SJC147" s="332"/>
      <c r="SJD147" s="332"/>
      <c r="SJE147" s="332"/>
      <c r="SJF147" s="332"/>
      <c r="SJG147" s="332"/>
      <c r="SJH147" s="332"/>
      <c r="SJI147" s="332"/>
      <c r="SJJ147" s="332"/>
      <c r="SJK147" s="332"/>
      <c r="SJL147" s="332"/>
      <c r="SJM147" s="332"/>
      <c r="SJN147" s="332"/>
      <c r="SJO147" s="332"/>
      <c r="SJP147" s="332"/>
      <c r="SJQ147" s="332"/>
      <c r="SJR147" s="332"/>
      <c r="SJS147" s="332"/>
      <c r="SJT147" s="332"/>
      <c r="SJU147" s="332"/>
      <c r="SJV147" s="332"/>
      <c r="SJW147" s="332"/>
      <c r="SJX147" s="332"/>
      <c r="SJY147" s="332"/>
      <c r="SJZ147" s="332"/>
      <c r="SKA147" s="332"/>
      <c r="SKB147" s="332"/>
      <c r="SKC147" s="332"/>
      <c r="SKD147" s="332"/>
      <c r="SKE147" s="332"/>
      <c r="SKF147" s="332"/>
      <c r="SKG147" s="332"/>
      <c r="SKH147" s="332"/>
      <c r="SKI147" s="332"/>
      <c r="SKJ147" s="332"/>
      <c r="SKK147" s="332"/>
      <c r="SKL147" s="332"/>
      <c r="SKM147" s="332"/>
      <c r="SKN147" s="332"/>
      <c r="SKO147" s="332"/>
      <c r="SKP147" s="332"/>
      <c r="SKQ147" s="332"/>
      <c r="SKR147" s="332"/>
      <c r="SKS147" s="332"/>
      <c r="SKT147" s="332"/>
      <c r="SKU147" s="332"/>
      <c r="SKV147" s="332"/>
      <c r="SKW147" s="332"/>
      <c r="SKX147" s="332"/>
      <c r="SKY147" s="332"/>
      <c r="SKZ147" s="332"/>
      <c r="SLA147" s="332"/>
      <c r="SLB147" s="332"/>
      <c r="SLC147" s="332"/>
      <c r="SLD147" s="332"/>
      <c r="SLE147" s="332"/>
      <c r="SLF147" s="332"/>
      <c r="SLG147" s="332"/>
      <c r="SLH147" s="332"/>
      <c r="SLI147" s="332"/>
      <c r="SLJ147" s="332"/>
      <c r="SLK147" s="332"/>
      <c r="SLL147" s="332"/>
      <c r="SLM147" s="332"/>
      <c r="SLN147" s="332"/>
      <c r="SLO147" s="332"/>
      <c r="SLP147" s="332"/>
      <c r="SLQ147" s="332"/>
      <c r="SLR147" s="332"/>
      <c r="SLS147" s="332"/>
      <c r="SLT147" s="332"/>
      <c r="SLU147" s="332"/>
      <c r="SLV147" s="332"/>
      <c r="SLW147" s="332"/>
      <c r="SLX147" s="332"/>
      <c r="SLY147" s="332"/>
      <c r="SLZ147" s="332"/>
      <c r="SMA147" s="332"/>
      <c r="SMB147" s="332"/>
      <c r="SMC147" s="332"/>
      <c r="SMD147" s="332"/>
      <c r="SME147" s="332"/>
      <c r="SMF147" s="332"/>
      <c r="SMG147" s="332"/>
      <c r="SMH147" s="332"/>
      <c r="SMI147" s="332"/>
      <c r="SMJ147" s="332"/>
      <c r="SMK147" s="332"/>
      <c r="SML147" s="332"/>
      <c r="SMM147" s="332"/>
      <c r="SMN147" s="332"/>
      <c r="SMO147" s="332"/>
      <c r="SMP147" s="332"/>
      <c r="SMQ147" s="332"/>
      <c r="SMR147" s="332"/>
      <c r="SMS147" s="332"/>
      <c r="SMT147" s="332"/>
      <c r="SMU147" s="332"/>
      <c r="SMV147" s="332"/>
      <c r="SMW147" s="332"/>
      <c r="SMX147" s="332"/>
      <c r="SMY147" s="332"/>
      <c r="SMZ147" s="332"/>
      <c r="SNA147" s="332"/>
      <c r="SNB147" s="332"/>
      <c r="SNC147" s="332"/>
      <c r="SND147" s="332"/>
      <c r="SNE147" s="332"/>
      <c r="SNF147" s="332"/>
      <c r="SNG147" s="332"/>
      <c r="SNH147" s="332"/>
      <c r="SNI147" s="332"/>
      <c r="SNJ147" s="332"/>
      <c r="SNK147" s="332"/>
      <c r="SNL147" s="332"/>
      <c r="SNM147" s="332"/>
      <c r="SNN147" s="332"/>
      <c r="SNO147" s="332"/>
      <c r="SNP147" s="332"/>
      <c r="SNQ147" s="332"/>
      <c r="SNR147" s="332"/>
      <c r="SNS147" s="332"/>
      <c r="SNT147" s="332"/>
      <c r="SNU147" s="332"/>
      <c r="SNV147" s="332"/>
      <c r="SNW147" s="332"/>
      <c r="SNX147" s="332"/>
      <c r="SNY147" s="332"/>
      <c r="SNZ147" s="332"/>
      <c r="SOA147" s="332"/>
      <c r="SOB147" s="332"/>
      <c r="SOC147" s="332"/>
      <c r="SOD147" s="332"/>
      <c r="SOE147" s="332"/>
      <c r="SOF147" s="332"/>
      <c r="SOG147" s="332"/>
      <c r="SOH147" s="332"/>
      <c r="SOI147" s="332"/>
      <c r="SOJ147" s="332"/>
      <c r="SOK147" s="332"/>
      <c r="SOL147" s="332"/>
      <c r="SOM147" s="332"/>
      <c r="SON147" s="332"/>
      <c r="SOO147" s="332"/>
      <c r="SOP147" s="332"/>
      <c r="SOQ147" s="332"/>
      <c r="SOR147" s="332"/>
      <c r="SOS147" s="332"/>
      <c r="SOT147" s="332"/>
      <c r="SOU147" s="332"/>
      <c r="SOV147" s="332"/>
      <c r="SOW147" s="332"/>
      <c r="SOX147" s="332"/>
      <c r="SOY147" s="332"/>
      <c r="SOZ147" s="332"/>
      <c r="SPA147" s="332"/>
      <c r="SPB147" s="332"/>
      <c r="SPC147" s="332"/>
      <c r="SPD147" s="332"/>
      <c r="SPE147" s="332"/>
      <c r="SPF147" s="332"/>
      <c r="SPG147" s="332"/>
      <c r="SPH147" s="332"/>
      <c r="SPI147" s="332"/>
      <c r="SPJ147" s="332"/>
      <c r="SPK147" s="332"/>
      <c r="SPL147" s="332"/>
      <c r="SPM147" s="332"/>
      <c r="SPN147" s="332"/>
      <c r="SPO147" s="332"/>
      <c r="SPP147" s="332"/>
      <c r="SPQ147" s="332"/>
      <c r="SPR147" s="332"/>
      <c r="SPS147" s="332"/>
      <c r="SPT147" s="332"/>
      <c r="SPU147" s="332"/>
      <c r="SPV147" s="332"/>
      <c r="SPW147" s="332"/>
      <c r="SPX147" s="332"/>
      <c r="SPY147" s="332"/>
      <c r="SPZ147" s="332"/>
      <c r="SQA147" s="332"/>
      <c r="SQB147" s="332"/>
      <c r="SQC147" s="332"/>
      <c r="SQD147" s="332"/>
      <c r="SQE147" s="332"/>
      <c r="SQF147" s="332"/>
      <c r="SQG147" s="332"/>
      <c r="SQH147" s="332"/>
      <c r="SQI147" s="332"/>
      <c r="SQJ147" s="332"/>
      <c r="SQK147" s="332"/>
      <c r="SQL147" s="332"/>
      <c r="SQM147" s="332"/>
      <c r="SQN147" s="332"/>
      <c r="SQO147" s="332"/>
      <c r="SQP147" s="332"/>
      <c r="SQQ147" s="332"/>
      <c r="SQR147" s="332"/>
      <c r="SQS147" s="332"/>
      <c r="SQT147" s="332"/>
      <c r="SQU147" s="332"/>
      <c r="SQV147" s="332"/>
      <c r="SQW147" s="332"/>
      <c r="SQX147" s="332"/>
      <c r="SQY147" s="332"/>
      <c r="SQZ147" s="332"/>
      <c r="SRA147" s="332"/>
      <c r="SRB147" s="332"/>
      <c r="SRC147" s="332"/>
      <c r="SRD147" s="332"/>
      <c r="SRE147" s="332"/>
      <c r="SRF147" s="332"/>
      <c r="SRG147" s="332"/>
      <c r="SRH147" s="332"/>
      <c r="SRI147" s="332"/>
      <c r="SRJ147" s="332"/>
      <c r="SRK147" s="332"/>
      <c r="SRL147" s="332"/>
      <c r="SRM147" s="332"/>
      <c r="SRN147" s="332"/>
      <c r="SRO147" s="332"/>
      <c r="SRP147" s="332"/>
      <c r="SRQ147" s="332"/>
      <c r="SRR147" s="332"/>
      <c r="SRS147" s="332"/>
      <c r="SRT147" s="332"/>
      <c r="SRU147" s="332"/>
      <c r="SRV147" s="332"/>
      <c r="SRW147" s="332"/>
      <c r="SRX147" s="332"/>
      <c r="SRY147" s="332"/>
      <c r="SRZ147" s="332"/>
      <c r="SSA147" s="332"/>
      <c r="SSB147" s="332"/>
      <c r="SSC147" s="332"/>
      <c r="SSD147" s="332"/>
      <c r="SSE147" s="332"/>
      <c r="SSF147" s="332"/>
      <c r="SSG147" s="332"/>
      <c r="SSH147" s="332"/>
      <c r="SSI147" s="332"/>
      <c r="SSJ147" s="332"/>
      <c r="SSK147" s="332"/>
      <c r="SSL147" s="332"/>
      <c r="SSM147" s="332"/>
      <c r="SSN147" s="332"/>
      <c r="SSO147" s="332"/>
      <c r="SSP147" s="332"/>
      <c r="SSQ147" s="332"/>
      <c r="SSR147" s="332"/>
      <c r="SSS147" s="332"/>
      <c r="SST147" s="332"/>
      <c r="SSU147" s="332"/>
      <c r="SSV147" s="332"/>
      <c r="SSW147" s="332"/>
      <c r="SSX147" s="332"/>
      <c r="SSY147" s="332"/>
      <c r="SSZ147" s="332"/>
      <c r="STA147" s="332"/>
      <c r="STB147" s="332"/>
      <c r="STC147" s="332"/>
      <c r="STD147" s="332"/>
      <c r="STE147" s="332"/>
      <c r="STF147" s="332"/>
      <c r="STG147" s="332"/>
      <c r="STH147" s="332"/>
      <c r="STI147" s="332"/>
      <c r="STJ147" s="332"/>
      <c r="STK147" s="332"/>
      <c r="STL147" s="332"/>
      <c r="STM147" s="332"/>
      <c r="STN147" s="332"/>
      <c r="STO147" s="332"/>
      <c r="STP147" s="332"/>
      <c r="STQ147" s="332"/>
      <c r="STR147" s="332"/>
      <c r="STS147" s="332"/>
      <c r="STT147" s="332"/>
      <c r="STU147" s="332"/>
      <c r="STV147" s="332"/>
      <c r="STW147" s="332"/>
      <c r="STX147" s="332"/>
      <c r="STY147" s="332"/>
      <c r="STZ147" s="332"/>
      <c r="SUA147" s="332"/>
      <c r="SUB147" s="332"/>
      <c r="SUC147" s="332"/>
      <c r="SUD147" s="332"/>
      <c r="SUE147" s="332"/>
      <c r="SUF147" s="332"/>
      <c r="SUG147" s="332"/>
      <c r="SUH147" s="332"/>
      <c r="SUI147" s="332"/>
      <c r="SUJ147" s="332"/>
      <c r="SUK147" s="332"/>
      <c r="SUL147" s="332"/>
      <c r="SUM147" s="332"/>
      <c r="SUN147" s="332"/>
      <c r="SUO147" s="332"/>
      <c r="SUP147" s="332"/>
      <c r="SUQ147" s="332"/>
      <c r="SUR147" s="332"/>
      <c r="SUS147" s="332"/>
      <c r="SUT147" s="332"/>
      <c r="SUU147" s="332"/>
      <c r="SUV147" s="332"/>
      <c r="SUW147" s="332"/>
      <c r="SUX147" s="332"/>
      <c r="SUY147" s="332"/>
      <c r="SUZ147" s="332"/>
      <c r="SVA147" s="332"/>
      <c r="SVB147" s="332"/>
      <c r="SVC147" s="332"/>
      <c r="SVD147" s="332"/>
      <c r="SVE147" s="332"/>
      <c r="SVF147" s="332"/>
      <c r="SVG147" s="332"/>
      <c r="SVH147" s="332"/>
      <c r="SVI147" s="332"/>
      <c r="SVJ147" s="332"/>
      <c r="SVK147" s="332"/>
      <c r="SVL147" s="332"/>
      <c r="SVM147" s="332"/>
      <c r="SVN147" s="332"/>
      <c r="SVO147" s="332"/>
      <c r="SVP147" s="332"/>
      <c r="SVQ147" s="332"/>
      <c r="SVR147" s="332"/>
      <c r="SVS147" s="332"/>
      <c r="SVT147" s="332"/>
      <c r="SVU147" s="332"/>
      <c r="SVV147" s="332"/>
      <c r="SVW147" s="332"/>
      <c r="SVX147" s="332"/>
      <c r="SVY147" s="332"/>
      <c r="SVZ147" s="332"/>
      <c r="SWA147" s="332"/>
      <c r="SWB147" s="332"/>
      <c r="SWC147" s="332"/>
      <c r="SWD147" s="332"/>
      <c r="SWE147" s="332"/>
      <c r="SWF147" s="332"/>
      <c r="SWG147" s="332"/>
      <c r="SWH147" s="332"/>
      <c r="SWI147" s="332"/>
      <c r="SWJ147" s="332"/>
      <c r="SWK147" s="332"/>
      <c r="SWL147" s="332"/>
      <c r="SWM147" s="332"/>
      <c r="SWN147" s="332"/>
      <c r="SWO147" s="332"/>
      <c r="SWP147" s="332"/>
      <c r="SWQ147" s="332"/>
      <c r="SWR147" s="332"/>
      <c r="SWS147" s="332"/>
      <c r="SWT147" s="332"/>
      <c r="SWU147" s="332"/>
      <c r="SWV147" s="332"/>
      <c r="SWW147" s="332"/>
      <c r="SWX147" s="332"/>
      <c r="SWY147" s="332"/>
      <c r="SWZ147" s="332"/>
      <c r="SXA147" s="332"/>
      <c r="SXB147" s="332"/>
      <c r="SXC147" s="332"/>
      <c r="SXD147" s="332"/>
      <c r="SXE147" s="332"/>
      <c r="SXF147" s="332"/>
      <c r="SXG147" s="332"/>
      <c r="SXH147" s="332"/>
      <c r="SXI147" s="332"/>
      <c r="SXJ147" s="332"/>
      <c r="SXK147" s="332"/>
      <c r="SXL147" s="332"/>
      <c r="SXM147" s="332"/>
      <c r="SXN147" s="332"/>
      <c r="SXO147" s="332"/>
      <c r="SXP147" s="332"/>
      <c r="SXQ147" s="332"/>
      <c r="SXR147" s="332"/>
      <c r="SXS147" s="332"/>
      <c r="SXT147" s="332"/>
      <c r="SXU147" s="332"/>
      <c r="SXV147" s="332"/>
      <c r="SXW147" s="332"/>
      <c r="SXX147" s="332"/>
      <c r="SXY147" s="332"/>
      <c r="SXZ147" s="332"/>
      <c r="SYA147" s="332"/>
      <c r="SYB147" s="332"/>
      <c r="SYC147" s="332"/>
      <c r="SYD147" s="332"/>
      <c r="SYE147" s="332"/>
      <c r="SYF147" s="332"/>
      <c r="SYG147" s="332"/>
      <c r="SYH147" s="332"/>
      <c r="SYI147" s="332"/>
      <c r="SYJ147" s="332"/>
      <c r="SYK147" s="332"/>
      <c r="SYL147" s="332"/>
      <c r="SYM147" s="332"/>
      <c r="SYN147" s="332"/>
      <c r="SYO147" s="332"/>
      <c r="SYP147" s="332"/>
      <c r="SYQ147" s="332"/>
      <c r="SYR147" s="332"/>
      <c r="SYS147" s="332"/>
      <c r="SYT147" s="332"/>
      <c r="SYU147" s="332"/>
      <c r="SYV147" s="332"/>
      <c r="SYW147" s="332"/>
      <c r="SYX147" s="332"/>
      <c r="SYY147" s="332"/>
      <c r="SYZ147" s="332"/>
      <c r="SZA147" s="332"/>
      <c r="SZB147" s="332"/>
      <c r="SZC147" s="332"/>
      <c r="SZD147" s="332"/>
      <c r="SZE147" s="332"/>
      <c r="SZF147" s="332"/>
      <c r="SZG147" s="332"/>
      <c r="SZH147" s="332"/>
      <c r="SZI147" s="332"/>
      <c r="SZJ147" s="332"/>
      <c r="SZK147" s="332"/>
      <c r="SZL147" s="332"/>
      <c r="SZM147" s="332"/>
      <c r="SZN147" s="332"/>
      <c r="SZO147" s="332"/>
      <c r="SZP147" s="332"/>
      <c r="SZQ147" s="332"/>
      <c r="SZR147" s="332"/>
      <c r="SZS147" s="332"/>
      <c r="SZT147" s="332"/>
      <c r="SZU147" s="332"/>
      <c r="SZV147" s="332"/>
      <c r="SZW147" s="332"/>
      <c r="SZX147" s="332"/>
      <c r="SZY147" s="332"/>
      <c r="SZZ147" s="332"/>
      <c r="TAA147" s="332"/>
      <c r="TAB147" s="332"/>
      <c r="TAC147" s="332"/>
      <c r="TAD147" s="332"/>
      <c r="TAE147" s="332"/>
      <c r="TAF147" s="332"/>
      <c r="TAG147" s="332"/>
      <c r="TAH147" s="332"/>
      <c r="TAI147" s="332"/>
      <c r="TAJ147" s="332"/>
      <c r="TAK147" s="332"/>
      <c r="TAL147" s="332"/>
      <c r="TAM147" s="332"/>
      <c r="TAN147" s="332"/>
      <c r="TAO147" s="332"/>
      <c r="TAP147" s="332"/>
      <c r="TAQ147" s="332"/>
      <c r="TAR147" s="332"/>
      <c r="TAS147" s="332"/>
      <c r="TAT147" s="332"/>
      <c r="TAU147" s="332"/>
      <c r="TAV147" s="332"/>
      <c r="TAW147" s="332"/>
      <c r="TAX147" s="332"/>
      <c r="TAY147" s="332"/>
      <c r="TAZ147" s="332"/>
      <c r="TBA147" s="332"/>
      <c r="TBB147" s="332"/>
      <c r="TBC147" s="332"/>
      <c r="TBD147" s="332"/>
      <c r="TBE147" s="332"/>
      <c r="TBF147" s="332"/>
      <c r="TBG147" s="332"/>
      <c r="TBH147" s="332"/>
      <c r="TBI147" s="332"/>
      <c r="TBJ147" s="332"/>
      <c r="TBK147" s="332"/>
      <c r="TBL147" s="332"/>
      <c r="TBM147" s="332"/>
      <c r="TBN147" s="332"/>
      <c r="TBO147" s="332"/>
      <c r="TBP147" s="332"/>
      <c r="TBQ147" s="332"/>
      <c r="TBR147" s="332"/>
      <c r="TBS147" s="332"/>
      <c r="TBT147" s="332"/>
      <c r="TBU147" s="332"/>
      <c r="TBV147" s="332"/>
      <c r="TBW147" s="332"/>
      <c r="TBX147" s="332"/>
      <c r="TBY147" s="332"/>
      <c r="TBZ147" s="332"/>
      <c r="TCA147" s="332"/>
      <c r="TCB147" s="332"/>
      <c r="TCC147" s="332"/>
      <c r="TCD147" s="332"/>
      <c r="TCE147" s="332"/>
      <c r="TCF147" s="332"/>
      <c r="TCG147" s="332"/>
      <c r="TCH147" s="332"/>
      <c r="TCI147" s="332"/>
      <c r="TCJ147" s="332"/>
      <c r="TCK147" s="332"/>
      <c r="TCL147" s="332"/>
      <c r="TCM147" s="332"/>
      <c r="TCN147" s="332"/>
      <c r="TCO147" s="332"/>
      <c r="TCP147" s="332"/>
      <c r="TCQ147" s="332"/>
      <c r="TCR147" s="332"/>
      <c r="TCS147" s="332"/>
      <c r="TCT147" s="332"/>
      <c r="TCU147" s="332"/>
      <c r="TCV147" s="332"/>
      <c r="TCW147" s="332"/>
      <c r="TCX147" s="332"/>
      <c r="TCY147" s="332"/>
      <c r="TCZ147" s="332"/>
      <c r="TDA147" s="332"/>
      <c r="TDB147" s="332"/>
      <c r="TDC147" s="332"/>
      <c r="TDD147" s="332"/>
      <c r="TDE147" s="332"/>
      <c r="TDF147" s="332"/>
      <c r="TDG147" s="332"/>
      <c r="TDH147" s="332"/>
      <c r="TDI147" s="332"/>
      <c r="TDJ147" s="332"/>
      <c r="TDK147" s="332"/>
      <c r="TDL147" s="332"/>
      <c r="TDM147" s="332"/>
      <c r="TDN147" s="332"/>
      <c r="TDO147" s="332"/>
      <c r="TDP147" s="332"/>
      <c r="TDQ147" s="332"/>
      <c r="TDR147" s="332"/>
      <c r="TDS147" s="332"/>
      <c r="TDT147" s="332"/>
      <c r="TDU147" s="332"/>
      <c r="TDV147" s="332"/>
      <c r="TDW147" s="332"/>
      <c r="TDX147" s="332"/>
      <c r="TDY147" s="332"/>
      <c r="TDZ147" s="332"/>
      <c r="TEA147" s="332"/>
      <c r="TEB147" s="332"/>
      <c r="TEC147" s="332"/>
      <c r="TED147" s="332"/>
      <c r="TEE147" s="332"/>
      <c r="TEF147" s="332"/>
      <c r="TEG147" s="332"/>
      <c r="TEH147" s="332"/>
      <c r="TEI147" s="332"/>
      <c r="TEJ147" s="332"/>
      <c r="TEK147" s="332"/>
      <c r="TEL147" s="332"/>
      <c r="TEM147" s="332"/>
      <c r="TEN147" s="332"/>
      <c r="TEO147" s="332"/>
      <c r="TEP147" s="332"/>
      <c r="TEQ147" s="332"/>
      <c r="TER147" s="332"/>
      <c r="TES147" s="332"/>
      <c r="TET147" s="332"/>
      <c r="TEU147" s="332"/>
      <c r="TEV147" s="332"/>
      <c r="TEW147" s="332"/>
      <c r="TEX147" s="332"/>
      <c r="TEY147" s="332"/>
      <c r="TEZ147" s="332"/>
      <c r="TFA147" s="332"/>
      <c r="TFB147" s="332"/>
      <c r="TFC147" s="332"/>
      <c r="TFD147" s="332"/>
      <c r="TFE147" s="332"/>
      <c r="TFF147" s="332"/>
      <c r="TFG147" s="332"/>
      <c r="TFH147" s="332"/>
      <c r="TFI147" s="332"/>
      <c r="TFJ147" s="332"/>
      <c r="TFK147" s="332"/>
      <c r="TFL147" s="332"/>
      <c r="TFM147" s="332"/>
      <c r="TFN147" s="332"/>
      <c r="TFO147" s="332"/>
      <c r="TFP147" s="332"/>
      <c r="TFQ147" s="332"/>
      <c r="TFR147" s="332"/>
      <c r="TFS147" s="332"/>
      <c r="TFT147" s="332"/>
      <c r="TFU147" s="332"/>
      <c r="TFV147" s="332"/>
      <c r="TFW147" s="332"/>
      <c r="TFX147" s="332"/>
      <c r="TFY147" s="332"/>
      <c r="TFZ147" s="332"/>
      <c r="TGA147" s="332"/>
      <c r="TGB147" s="332"/>
      <c r="TGC147" s="332"/>
      <c r="TGD147" s="332"/>
      <c r="TGE147" s="332"/>
      <c r="TGF147" s="332"/>
      <c r="TGG147" s="332"/>
      <c r="TGH147" s="332"/>
      <c r="TGI147" s="332"/>
      <c r="TGJ147" s="332"/>
      <c r="TGK147" s="332"/>
      <c r="TGL147" s="332"/>
      <c r="TGM147" s="332"/>
      <c r="TGN147" s="332"/>
      <c r="TGO147" s="332"/>
      <c r="TGP147" s="332"/>
      <c r="TGQ147" s="332"/>
      <c r="TGR147" s="332"/>
      <c r="TGS147" s="332"/>
      <c r="TGT147" s="332"/>
      <c r="TGU147" s="332"/>
      <c r="TGV147" s="332"/>
      <c r="TGW147" s="332"/>
      <c r="TGX147" s="332"/>
      <c r="TGY147" s="332"/>
      <c r="TGZ147" s="332"/>
      <c r="THA147" s="332"/>
      <c r="THB147" s="332"/>
      <c r="THC147" s="332"/>
      <c r="THD147" s="332"/>
      <c r="THE147" s="332"/>
      <c r="THF147" s="332"/>
      <c r="THG147" s="332"/>
      <c r="THH147" s="332"/>
      <c r="THI147" s="332"/>
      <c r="THJ147" s="332"/>
      <c r="THK147" s="332"/>
      <c r="THL147" s="332"/>
      <c r="THM147" s="332"/>
      <c r="THN147" s="332"/>
      <c r="THO147" s="332"/>
      <c r="THP147" s="332"/>
      <c r="THQ147" s="332"/>
      <c r="THR147" s="332"/>
      <c r="THS147" s="332"/>
      <c r="THT147" s="332"/>
      <c r="THU147" s="332"/>
      <c r="THV147" s="332"/>
      <c r="THW147" s="332"/>
      <c r="THX147" s="332"/>
      <c r="THY147" s="332"/>
      <c r="THZ147" s="332"/>
      <c r="TIA147" s="332"/>
      <c r="TIB147" s="332"/>
      <c r="TIC147" s="332"/>
      <c r="TID147" s="332"/>
      <c r="TIE147" s="332"/>
      <c r="TIF147" s="332"/>
      <c r="TIG147" s="332"/>
      <c r="TIH147" s="332"/>
      <c r="TII147" s="332"/>
      <c r="TIJ147" s="332"/>
      <c r="TIK147" s="332"/>
      <c r="TIL147" s="332"/>
      <c r="TIM147" s="332"/>
      <c r="TIN147" s="332"/>
      <c r="TIO147" s="332"/>
      <c r="TIP147" s="332"/>
      <c r="TIQ147" s="332"/>
      <c r="TIR147" s="332"/>
      <c r="TIS147" s="332"/>
      <c r="TIT147" s="332"/>
      <c r="TIU147" s="332"/>
      <c r="TIV147" s="332"/>
      <c r="TIW147" s="332"/>
      <c r="TIX147" s="332"/>
      <c r="TIY147" s="332"/>
      <c r="TIZ147" s="332"/>
      <c r="TJA147" s="332"/>
      <c r="TJB147" s="332"/>
      <c r="TJC147" s="332"/>
      <c r="TJD147" s="332"/>
      <c r="TJE147" s="332"/>
      <c r="TJF147" s="332"/>
      <c r="TJG147" s="332"/>
      <c r="TJH147" s="332"/>
      <c r="TJI147" s="332"/>
      <c r="TJJ147" s="332"/>
      <c r="TJK147" s="332"/>
      <c r="TJL147" s="332"/>
      <c r="TJM147" s="332"/>
      <c r="TJN147" s="332"/>
      <c r="TJO147" s="332"/>
      <c r="TJP147" s="332"/>
      <c r="TJQ147" s="332"/>
      <c r="TJR147" s="332"/>
      <c r="TJS147" s="332"/>
      <c r="TJT147" s="332"/>
      <c r="TJU147" s="332"/>
      <c r="TJV147" s="332"/>
      <c r="TJW147" s="332"/>
      <c r="TJX147" s="332"/>
      <c r="TJY147" s="332"/>
      <c r="TJZ147" s="332"/>
      <c r="TKA147" s="332"/>
      <c r="TKB147" s="332"/>
      <c r="TKC147" s="332"/>
      <c r="TKD147" s="332"/>
      <c r="TKE147" s="332"/>
      <c r="TKF147" s="332"/>
      <c r="TKG147" s="332"/>
      <c r="TKH147" s="332"/>
      <c r="TKI147" s="332"/>
      <c r="TKJ147" s="332"/>
      <c r="TKK147" s="332"/>
      <c r="TKL147" s="332"/>
      <c r="TKM147" s="332"/>
      <c r="TKN147" s="332"/>
      <c r="TKO147" s="332"/>
      <c r="TKP147" s="332"/>
      <c r="TKQ147" s="332"/>
      <c r="TKR147" s="332"/>
      <c r="TKS147" s="332"/>
      <c r="TKT147" s="332"/>
      <c r="TKU147" s="332"/>
      <c r="TKV147" s="332"/>
      <c r="TKW147" s="332"/>
      <c r="TKX147" s="332"/>
      <c r="TKY147" s="332"/>
      <c r="TKZ147" s="332"/>
      <c r="TLA147" s="332"/>
      <c r="TLB147" s="332"/>
      <c r="TLC147" s="332"/>
      <c r="TLD147" s="332"/>
      <c r="TLE147" s="332"/>
      <c r="TLF147" s="332"/>
      <c r="TLG147" s="332"/>
      <c r="TLH147" s="332"/>
      <c r="TLI147" s="332"/>
      <c r="TLJ147" s="332"/>
      <c r="TLK147" s="332"/>
      <c r="TLL147" s="332"/>
      <c r="TLM147" s="332"/>
      <c r="TLN147" s="332"/>
      <c r="TLO147" s="332"/>
      <c r="TLP147" s="332"/>
      <c r="TLQ147" s="332"/>
      <c r="TLR147" s="332"/>
      <c r="TLS147" s="332"/>
      <c r="TLT147" s="332"/>
      <c r="TLU147" s="332"/>
      <c r="TLV147" s="332"/>
      <c r="TLW147" s="332"/>
      <c r="TLX147" s="332"/>
      <c r="TLY147" s="332"/>
      <c r="TLZ147" s="332"/>
      <c r="TMA147" s="332"/>
      <c r="TMB147" s="332"/>
      <c r="TMC147" s="332"/>
      <c r="TMD147" s="332"/>
      <c r="TME147" s="332"/>
      <c r="TMF147" s="332"/>
      <c r="TMG147" s="332"/>
      <c r="TMH147" s="332"/>
      <c r="TMI147" s="332"/>
      <c r="TMJ147" s="332"/>
      <c r="TMK147" s="332"/>
      <c r="TML147" s="332"/>
      <c r="TMM147" s="332"/>
      <c r="TMN147" s="332"/>
      <c r="TMO147" s="332"/>
      <c r="TMP147" s="332"/>
      <c r="TMQ147" s="332"/>
      <c r="TMR147" s="332"/>
      <c r="TMS147" s="332"/>
      <c r="TMT147" s="332"/>
      <c r="TMU147" s="332"/>
      <c r="TMV147" s="332"/>
      <c r="TMW147" s="332"/>
      <c r="TMX147" s="332"/>
      <c r="TMY147" s="332"/>
      <c r="TMZ147" s="332"/>
      <c r="TNA147" s="332"/>
      <c r="TNB147" s="332"/>
      <c r="TNC147" s="332"/>
      <c r="TND147" s="332"/>
      <c r="TNE147" s="332"/>
      <c r="TNF147" s="332"/>
      <c r="TNG147" s="332"/>
      <c r="TNH147" s="332"/>
      <c r="TNI147" s="332"/>
      <c r="TNJ147" s="332"/>
      <c r="TNK147" s="332"/>
      <c r="TNL147" s="332"/>
      <c r="TNM147" s="332"/>
      <c r="TNN147" s="332"/>
      <c r="TNO147" s="332"/>
      <c r="TNP147" s="332"/>
      <c r="TNQ147" s="332"/>
      <c r="TNR147" s="332"/>
      <c r="TNS147" s="332"/>
      <c r="TNT147" s="332"/>
      <c r="TNU147" s="332"/>
      <c r="TNV147" s="332"/>
      <c r="TNW147" s="332"/>
      <c r="TNX147" s="332"/>
      <c r="TNY147" s="332"/>
      <c r="TNZ147" s="332"/>
      <c r="TOA147" s="332"/>
      <c r="TOB147" s="332"/>
      <c r="TOC147" s="332"/>
      <c r="TOD147" s="332"/>
      <c r="TOE147" s="332"/>
      <c r="TOF147" s="332"/>
      <c r="TOG147" s="332"/>
      <c r="TOH147" s="332"/>
      <c r="TOI147" s="332"/>
      <c r="TOJ147" s="332"/>
      <c r="TOK147" s="332"/>
      <c r="TOL147" s="332"/>
      <c r="TOM147" s="332"/>
      <c r="TON147" s="332"/>
      <c r="TOO147" s="332"/>
      <c r="TOP147" s="332"/>
      <c r="TOQ147" s="332"/>
      <c r="TOR147" s="332"/>
      <c r="TOS147" s="332"/>
      <c r="TOT147" s="332"/>
      <c r="TOU147" s="332"/>
      <c r="TOV147" s="332"/>
      <c r="TOW147" s="332"/>
      <c r="TOX147" s="332"/>
      <c r="TOY147" s="332"/>
      <c r="TOZ147" s="332"/>
      <c r="TPA147" s="332"/>
      <c r="TPB147" s="332"/>
      <c r="TPC147" s="332"/>
      <c r="TPD147" s="332"/>
      <c r="TPE147" s="332"/>
      <c r="TPF147" s="332"/>
      <c r="TPG147" s="332"/>
      <c r="TPH147" s="332"/>
      <c r="TPI147" s="332"/>
      <c r="TPJ147" s="332"/>
      <c r="TPK147" s="332"/>
      <c r="TPL147" s="332"/>
      <c r="TPM147" s="332"/>
      <c r="TPN147" s="332"/>
      <c r="TPO147" s="332"/>
      <c r="TPP147" s="332"/>
      <c r="TPQ147" s="332"/>
      <c r="TPR147" s="332"/>
      <c r="TPS147" s="332"/>
      <c r="TPT147" s="332"/>
      <c r="TPU147" s="332"/>
      <c r="TPV147" s="332"/>
      <c r="TPW147" s="332"/>
      <c r="TPX147" s="332"/>
      <c r="TPY147" s="332"/>
      <c r="TPZ147" s="332"/>
      <c r="TQA147" s="332"/>
      <c r="TQB147" s="332"/>
      <c r="TQC147" s="332"/>
      <c r="TQD147" s="332"/>
      <c r="TQE147" s="332"/>
      <c r="TQF147" s="332"/>
      <c r="TQG147" s="332"/>
      <c r="TQH147" s="332"/>
      <c r="TQI147" s="332"/>
      <c r="TQJ147" s="332"/>
      <c r="TQK147" s="332"/>
      <c r="TQL147" s="332"/>
      <c r="TQM147" s="332"/>
      <c r="TQN147" s="332"/>
      <c r="TQO147" s="332"/>
      <c r="TQP147" s="332"/>
      <c r="TQQ147" s="332"/>
      <c r="TQR147" s="332"/>
      <c r="TQS147" s="332"/>
      <c r="TQT147" s="332"/>
      <c r="TQU147" s="332"/>
      <c r="TQV147" s="332"/>
      <c r="TQW147" s="332"/>
      <c r="TQX147" s="332"/>
      <c r="TQY147" s="332"/>
      <c r="TQZ147" s="332"/>
      <c r="TRA147" s="332"/>
      <c r="TRB147" s="332"/>
      <c r="TRC147" s="332"/>
      <c r="TRD147" s="332"/>
      <c r="TRE147" s="332"/>
      <c r="TRF147" s="332"/>
      <c r="TRG147" s="332"/>
      <c r="TRH147" s="332"/>
      <c r="TRI147" s="332"/>
      <c r="TRJ147" s="332"/>
      <c r="TRK147" s="332"/>
      <c r="TRL147" s="332"/>
      <c r="TRM147" s="332"/>
      <c r="TRN147" s="332"/>
      <c r="TRO147" s="332"/>
      <c r="TRP147" s="332"/>
      <c r="TRQ147" s="332"/>
      <c r="TRR147" s="332"/>
      <c r="TRS147" s="332"/>
      <c r="TRT147" s="332"/>
      <c r="TRU147" s="332"/>
      <c r="TRV147" s="332"/>
      <c r="TRW147" s="332"/>
      <c r="TRX147" s="332"/>
      <c r="TRY147" s="332"/>
      <c r="TRZ147" s="332"/>
      <c r="TSA147" s="332"/>
      <c r="TSB147" s="332"/>
      <c r="TSC147" s="332"/>
      <c r="TSD147" s="332"/>
      <c r="TSE147" s="332"/>
      <c r="TSF147" s="332"/>
      <c r="TSG147" s="332"/>
      <c r="TSH147" s="332"/>
      <c r="TSI147" s="332"/>
      <c r="TSJ147" s="332"/>
      <c r="TSK147" s="332"/>
      <c r="TSL147" s="332"/>
      <c r="TSM147" s="332"/>
      <c r="TSN147" s="332"/>
      <c r="TSO147" s="332"/>
      <c r="TSP147" s="332"/>
      <c r="TSQ147" s="332"/>
      <c r="TSR147" s="332"/>
      <c r="TSS147" s="332"/>
      <c r="TST147" s="332"/>
      <c r="TSU147" s="332"/>
      <c r="TSV147" s="332"/>
      <c r="TSW147" s="332"/>
      <c r="TSX147" s="332"/>
      <c r="TSY147" s="332"/>
      <c r="TSZ147" s="332"/>
      <c r="TTA147" s="332"/>
      <c r="TTB147" s="332"/>
      <c r="TTC147" s="332"/>
      <c r="TTD147" s="332"/>
      <c r="TTE147" s="332"/>
      <c r="TTF147" s="332"/>
      <c r="TTG147" s="332"/>
      <c r="TTH147" s="332"/>
      <c r="TTI147" s="332"/>
      <c r="TTJ147" s="332"/>
      <c r="TTK147" s="332"/>
      <c r="TTL147" s="332"/>
      <c r="TTM147" s="332"/>
      <c r="TTN147" s="332"/>
      <c r="TTO147" s="332"/>
      <c r="TTP147" s="332"/>
      <c r="TTQ147" s="332"/>
      <c r="TTR147" s="332"/>
      <c r="TTS147" s="332"/>
      <c r="TTT147" s="332"/>
      <c r="TTU147" s="332"/>
      <c r="TTV147" s="332"/>
      <c r="TTW147" s="332"/>
      <c r="TTX147" s="332"/>
      <c r="TTY147" s="332"/>
      <c r="TTZ147" s="332"/>
      <c r="TUA147" s="332"/>
      <c r="TUB147" s="332"/>
      <c r="TUC147" s="332"/>
      <c r="TUD147" s="332"/>
      <c r="TUE147" s="332"/>
      <c r="TUF147" s="332"/>
      <c r="TUG147" s="332"/>
      <c r="TUH147" s="332"/>
      <c r="TUI147" s="332"/>
      <c r="TUJ147" s="332"/>
      <c r="TUK147" s="332"/>
      <c r="TUL147" s="332"/>
      <c r="TUM147" s="332"/>
      <c r="TUN147" s="332"/>
      <c r="TUO147" s="332"/>
      <c r="TUP147" s="332"/>
      <c r="TUQ147" s="332"/>
      <c r="TUR147" s="332"/>
      <c r="TUS147" s="332"/>
      <c r="TUT147" s="332"/>
      <c r="TUU147" s="332"/>
      <c r="TUV147" s="332"/>
      <c r="TUW147" s="332"/>
      <c r="TUX147" s="332"/>
      <c r="TUY147" s="332"/>
      <c r="TUZ147" s="332"/>
      <c r="TVA147" s="332"/>
      <c r="TVB147" s="332"/>
      <c r="TVC147" s="332"/>
      <c r="TVD147" s="332"/>
      <c r="TVE147" s="332"/>
      <c r="TVF147" s="332"/>
      <c r="TVG147" s="332"/>
      <c r="TVH147" s="332"/>
      <c r="TVI147" s="332"/>
      <c r="TVJ147" s="332"/>
      <c r="TVK147" s="332"/>
      <c r="TVL147" s="332"/>
      <c r="TVM147" s="332"/>
      <c r="TVN147" s="332"/>
      <c r="TVO147" s="332"/>
      <c r="TVP147" s="332"/>
      <c r="TVQ147" s="332"/>
      <c r="TVR147" s="332"/>
      <c r="TVS147" s="332"/>
      <c r="TVT147" s="332"/>
      <c r="TVU147" s="332"/>
      <c r="TVV147" s="332"/>
      <c r="TVW147" s="332"/>
      <c r="TVX147" s="332"/>
      <c r="TVY147" s="332"/>
      <c r="TVZ147" s="332"/>
      <c r="TWA147" s="332"/>
      <c r="TWB147" s="332"/>
      <c r="TWC147" s="332"/>
      <c r="TWD147" s="332"/>
      <c r="TWE147" s="332"/>
      <c r="TWF147" s="332"/>
      <c r="TWG147" s="332"/>
      <c r="TWH147" s="332"/>
      <c r="TWI147" s="332"/>
      <c r="TWJ147" s="332"/>
      <c r="TWK147" s="332"/>
      <c r="TWL147" s="332"/>
      <c r="TWM147" s="332"/>
      <c r="TWN147" s="332"/>
      <c r="TWO147" s="332"/>
      <c r="TWP147" s="332"/>
      <c r="TWQ147" s="332"/>
      <c r="TWR147" s="332"/>
      <c r="TWS147" s="332"/>
      <c r="TWT147" s="332"/>
      <c r="TWU147" s="332"/>
      <c r="TWV147" s="332"/>
      <c r="TWW147" s="332"/>
      <c r="TWX147" s="332"/>
      <c r="TWY147" s="332"/>
      <c r="TWZ147" s="332"/>
      <c r="TXA147" s="332"/>
      <c r="TXB147" s="332"/>
      <c r="TXC147" s="332"/>
      <c r="TXD147" s="332"/>
      <c r="TXE147" s="332"/>
      <c r="TXF147" s="332"/>
      <c r="TXG147" s="332"/>
      <c r="TXH147" s="332"/>
      <c r="TXI147" s="332"/>
      <c r="TXJ147" s="332"/>
      <c r="TXK147" s="332"/>
      <c r="TXL147" s="332"/>
      <c r="TXM147" s="332"/>
      <c r="TXN147" s="332"/>
      <c r="TXO147" s="332"/>
      <c r="TXP147" s="332"/>
      <c r="TXQ147" s="332"/>
      <c r="TXR147" s="332"/>
      <c r="TXS147" s="332"/>
      <c r="TXT147" s="332"/>
      <c r="TXU147" s="332"/>
      <c r="TXV147" s="332"/>
      <c r="TXW147" s="332"/>
      <c r="TXX147" s="332"/>
      <c r="TXY147" s="332"/>
      <c r="TXZ147" s="332"/>
      <c r="TYA147" s="332"/>
      <c r="TYB147" s="332"/>
      <c r="TYC147" s="332"/>
      <c r="TYD147" s="332"/>
      <c r="TYE147" s="332"/>
      <c r="TYF147" s="332"/>
      <c r="TYG147" s="332"/>
      <c r="TYH147" s="332"/>
      <c r="TYI147" s="332"/>
      <c r="TYJ147" s="332"/>
      <c r="TYK147" s="332"/>
      <c r="TYL147" s="332"/>
      <c r="TYM147" s="332"/>
      <c r="TYN147" s="332"/>
      <c r="TYO147" s="332"/>
      <c r="TYP147" s="332"/>
      <c r="TYQ147" s="332"/>
      <c r="TYR147" s="332"/>
      <c r="TYS147" s="332"/>
      <c r="TYT147" s="332"/>
      <c r="TYU147" s="332"/>
      <c r="TYV147" s="332"/>
      <c r="TYW147" s="332"/>
      <c r="TYX147" s="332"/>
      <c r="TYY147" s="332"/>
      <c r="TYZ147" s="332"/>
      <c r="TZA147" s="332"/>
      <c r="TZB147" s="332"/>
      <c r="TZC147" s="332"/>
      <c r="TZD147" s="332"/>
      <c r="TZE147" s="332"/>
      <c r="TZF147" s="332"/>
      <c r="TZG147" s="332"/>
      <c r="TZH147" s="332"/>
      <c r="TZI147" s="332"/>
      <c r="TZJ147" s="332"/>
      <c r="TZK147" s="332"/>
      <c r="TZL147" s="332"/>
      <c r="TZM147" s="332"/>
      <c r="TZN147" s="332"/>
      <c r="TZO147" s="332"/>
      <c r="TZP147" s="332"/>
      <c r="TZQ147" s="332"/>
      <c r="TZR147" s="332"/>
      <c r="TZS147" s="332"/>
      <c r="TZT147" s="332"/>
      <c r="TZU147" s="332"/>
      <c r="TZV147" s="332"/>
      <c r="TZW147" s="332"/>
      <c r="TZX147" s="332"/>
      <c r="TZY147" s="332"/>
      <c r="TZZ147" s="332"/>
      <c r="UAA147" s="332"/>
      <c r="UAB147" s="332"/>
      <c r="UAC147" s="332"/>
      <c r="UAD147" s="332"/>
      <c r="UAE147" s="332"/>
      <c r="UAF147" s="332"/>
      <c r="UAG147" s="332"/>
      <c r="UAH147" s="332"/>
      <c r="UAI147" s="332"/>
      <c r="UAJ147" s="332"/>
      <c r="UAK147" s="332"/>
      <c r="UAL147" s="332"/>
      <c r="UAM147" s="332"/>
      <c r="UAN147" s="332"/>
      <c r="UAO147" s="332"/>
      <c r="UAP147" s="332"/>
      <c r="UAQ147" s="332"/>
      <c r="UAR147" s="332"/>
      <c r="UAS147" s="332"/>
      <c r="UAT147" s="332"/>
      <c r="UAU147" s="332"/>
      <c r="UAV147" s="332"/>
      <c r="UAW147" s="332"/>
      <c r="UAX147" s="332"/>
      <c r="UAY147" s="332"/>
      <c r="UAZ147" s="332"/>
      <c r="UBA147" s="332"/>
      <c r="UBB147" s="332"/>
      <c r="UBC147" s="332"/>
      <c r="UBD147" s="332"/>
      <c r="UBE147" s="332"/>
      <c r="UBF147" s="332"/>
      <c r="UBG147" s="332"/>
      <c r="UBH147" s="332"/>
      <c r="UBI147" s="332"/>
      <c r="UBJ147" s="332"/>
      <c r="UBK147" s="332"/>
      <c r="UBL147" s="332"/>
      <c r="UBM147" s="332"/>
      <c r="UBN147" s="332"/>
      <c r="UBO147" s="332"/>
      <c r="UBP147" s="332"/>
      <c r="UBQ147" s="332"/>
      <c r="UBR147" s="332"/>
      <c r="UBS147" s="332"/>
      <c r="UBT147" s="332"/>
      <c r="UBU147" s="332"/>
      <c r="UBV147" s="332"/>
      <c r="UBW147" s="332"/>
      <c r="UBX147" s="332"/>
      <c r="UBY147" s="332"/>
      <c r="UBZ147" s="332"/>
      <c r="UCA147" s="332"/>
      <c r="UCB147" s="332"/>
      <c r="UCC147" s="332"/>
      <c r="UCD147" s="332"/>
      <c r="UCE147" s="332"/>
      <c r="UCF147" s="332"/>
      <c r="UCG147" s="332"/>
      <c r="UCH147" s="332"/>
      <c r="UCI147" s="332"/>
      <c r="UCJ147" s="332"/>
      <c r="UCK147" s="332"/>
      <c r="UCL147" s="332"/>
      <c r="UCM147" s="332"/>
      <c r="UCN147" s="332"/>
      <c r="UCO147" s="332"/>
      <c r="UCP147" s="332"/>
      <c r="UCQ147" s="332"/>
      <c r="UCR147" s="332"/>
      <c r="UCS147" s="332"/>
      <c r="UCT147" s="332"/>
      <c r="UCU147" s="332"/>
      <c r="UCV147" s="332"/>
      <c r="UCW147" s="332"/>
      <c r="UCX147" s="332"/>
      <c r="UCY147" s="332"/>
      <c r="UCZ147" s="332"/>
      <c r="UDA147" s="332"/>
      <c r="UDB147" s="332"/>
      <c r="UDC147" s="332"/>
      <c r="UDD147" s="332"/>
      <c r="UDE147" s="332"/>
      <c r="UDF147" s="332"/>
      <c r="UDG147" s="332"/>
      <c r="UDH147" s="332"/>
      <c r="UDI147" s="332"/>
      <c r="UDJ147" s="332"/>
      <c r="UDK147" s="332"/>
      <c r="UDL147" s="332"/>
      <c r="UDM147" s="332"/>
      <c r="UDN147" s="332"/>
      <c r="UDO147" s="332"/>
      <c r="UDP147" s="332"/>
      <c r="UDQ147" s="332"/>
      <c r="UDR147" s="332"/>
      <c r="UDS147" s="332"/>
      <c r="UDT147" s="332"/>
      <c r="UDU147" s="332"/>
      <c r="UDV147" s="332"/>
      <c r="UDW147" s="332"/>
      <c r="UDX147" s="332"/>
      <c r="UDY147" s="332"/>
      <c r="UDZ147" s="332"/>
      <c r="UEA147" s="332"/>
      <c r="UEB147" s="332"/>
      <c r="UEC147" s="332"/>
      <c r="UED147" s="332"/>
      <c r="UEE147" s="332"/>
      <c r="UEF147" s="332"/>
      <c r="UEG147" s="332"/>
      <c r="UEH147" s="332"/>
      <c r="UEI147" s="332"/>
      <c r="UEJ147" s="332"/>
      <c r="UEK147" s="332"/>
      <c r="UEL147" s="332"/>
      <c r="UEM147" s="332"/>
      <c r="UEN147" s="332"/>
      <c r="UEO147" s="332"/>
      <c r="UEP147" s="332"/>
      <c r="UEQ147" s="332"/>
      <c r="UER147" s="332"/>
      <c r="UES147" s="332"/>
      <c r="UET147" s="332"/>
      <c r="UEU147" s="332"/>
      <c r="UEV147" s="332"/>
      <c r="UEW147" s="332"/>
      <c r="UEX147" s="332"/>
      <c r="UEY147" s="332"/>
      <c r="UEZ147" s="332"/>
      <c r="UFA147" s="332"/>
      <c r="UFB147" s="332"/>
      <c r="UFC147" s="332"/>
      <c r="UFD147" s="332"/>
      <c r="UFE147" s="332"/>
      <c r="UFF147" s="332"/>
      <c r="UFG147" s="332"/>
      <c r="UFH147" s="332"/>
      <c r="UFI147" s="332"/>
      <c r="UFJ147" s="332"/>
      <c r="UFK147" s="332"/>
      <c r="UFL147" s="332"/>
      <c r="UFM147" s="332"/>
      <c r="UFN147" s="332"/>
      <c r="UFO147" s="332"/>
      <c r="UFP147" s="332"/>
      <c r="UFQ147" s="332"/>
      <c r="UFR147" s="332"/>
      <c r="UFS147" s="332"/>
      <c r="UFT147" s="332"/>
      <c r="UFU147" s="332"/>
      <c r="UFV147" s="332"/>
      <c r="UFW147" s="332"/>
      <c r="UFX147" s="332"/>
      <c r="UFY147" s="332"/>
      <c r="UFZ147" s="332"/>
      <c r="UGA147" s="332"/>
      <c r="UGB147" s="332"/>
      <c r="UGC147" s="332"/>
      <c r="UGD147" s="332"/>
      <c r="UGE147" s="332"/>
      <c r="UGF147" s="332"/>
      <c r="UGG147" s="332"/>
      <c r="UGH147" s="332"/>
      <c r="UGI147" s="332"/>
      <c r="UGJ147" s="332"/>
      <c r="UGK147" s="332"/>
      <c r="UGL147" s="332"/>
      <c r="UGM147" s="332"/>
      <c r="UGN147" s="332"/>
      <c r="UGO147" s="332"/>
      <c r="UGP147" s="332"/>
      <c r="UGQ147" s="332"/>
      <c r="UGR147" s="332"/>
      <c r="UGS147" s="332"/>
      <c r="UGT147" s="332"/>
      <c r="UGU147" s="332"/>
      <c r="UGV147" s="332"/>
      <c r="UGW147" s="332"/>
      <c r="UGX147" s="332"/>
      <c r="UGY147" s="332"/>
      <c r="UGZ147" s="332"/>
      <c r="UHA147" s="332"/>
      <c r="UHB147" s="332"/>
      <c r="UHC147" s="332"/>
      <c r="UHD147" s="332"/>
      <c r="UHE147" s="332"/>
      <c r="UHF147" s="332"/>
      <c r="UHG147" s="332"/>
      <c r="UHH147" s="332"/>
      <c r="UHI147" s="332"/>
      <c r="UHJ147" s="332"/>
      <c r="UHK147" s="332"/>
      <c r="UHL147" s="332"/>
      <c r="UHM147" s="332"/>
      <c r="UHN147" s="332"/>
      <c r="UHO147" s="332"/>
      <c r="UHP147" s="332"/>
      <c r="UHQ147" s="332"/>
      <c r="UHR147" s="332"/>
      <c r="UHS147" s="332"/>
      <c r="UHT147" s="332"/>
      <c r="UHU147" s="332"/>
      <c r="UHV147" s="332"/>
      <c r="UHW147" s="332"/>
      <c r="UHX147" s="332"/>
      <c r="UHY147" s="332"/>
      <c r="UHZ147" s="332"/>
      <c r="UIA147" s="332"/>
      <c r="UIB147" s="332"/>
      <c r="UIC147" s="332"/>
      <c r="UID147" s="332"/>
      <c r="UIE147" s="332"/>
      <c r="UIF147" s="332"/>
      <c r="UIG147" s="332"/>
      <c r="UIH147" s="332"/>
      <c r="UII147" s="332"/>
      <c r="UIJ147" s="332"/>
      <c r="UIK147" s="332"/>
      <c r="UIL147" s="332"/>
      <c r="UIM147" s="332"/>
      <c r="UIN147" s="332"/>
      <c r="UIO147" s="332"/>
      <c r="UIP147" s="332"/>
      <c r="UIQ147" s="332"/>
      <c r="UIR147" s="332"/>
      <c r="UIS147" s="332"/>
      <c r="UIT147" s="332"/>
      <c r="UIU147" s="332"/>
      <c r="UIV147" s="332"/>
      <c r="UIW147" s="332"/>
      <c r="UIX147" s="332"/>
      <c r="UIY147" s="332"/>
      <c r="UIZ147" s="332"/>
      <c r="UJA147" s="332"/>
      <c r="UJB147" s="332"/>
      <c r="UJC147" s="332"/>
      <c r="UJD147" s="332"/>
      <c r="UJE147" s="332"/>
      <c r="UJF147" s="332"/>
      <c r="UJG147" s="332"/>
      <c r="UJH147" s="332"/>
      <c r="UJI147" s="332"/>
      <c r="UJJ147" s="332"/>
      <c r="UJK147" s="332"/>
      <c r="UJL147" s="332"/>
      <c r="UJM147" s="332"/>
      <c r="UJN147" s="332"/>
      <c r="UJO147" s="332"/>
      <c r="UJP147" s="332"/>
      <c r="UJQ147" s="332"/>
      <c r="UJR147" s="332"/>
      <c r="UJS147" s="332"/>
      <c r="UJT147" s="332"/>
      <c r="UJU147" s="332"/>
      <c r="UJV147" s="332"/>
      <c r="UJW147" s="332"/>
      <c r="UJX147" s="332"/>
      <c r="UJY147" s="332"/>
      <c r="UJZ147" s="332"/>
      <c r="UKA147" s="332"/>
      <c r="UKB147" s="332"/>
      <c r="UKC147" s="332"/>
      <c r="UKD147" s="332"/>
      <c r="UKE147" s="332"/>
      <c r="UKF147" s="332"/>
      <c r="UKG147" s="332"/>
      <c r="UKH147" s="332"/>
      <c r="UKI147" s="332"/>
      <c r="UKJ147" s="332"/>
      <c r="UKK147" s="332"/>
      <c r="UKL147" s="332"/>
      <c r="UKM147" s="332"/>
      <c r="UKN147" s="332"/>
      <c r="UKO147" s="332"/>
      <c r="UKP147" s="332"/>
      <c r="UKQ147" s="332"/>
      <c r="UKR147" s="332"/>
      <c r="UKS147" s="332"/>
      <c r="UKT147" s="332"/>
      <c r="UKU147" s="332"/>
      <c r="UKV147" s="332"/>
      <c r="UKW147" s="332"/>
      <c r="UKX147" s="332"/>
      <c r="UKY147" s="332"/>
      <c r="UKZ147" s="332"/>
      <c r="ULA147" s="332"/>
      <c r="ULB147" s="332"/>
      <c r="ULC147" s="332"/>
      <c r="ULD147" s="332"/>
      <c r="ULE147" s="332"/>
      <c r="ULF147" s="332"/>
      <c r="ULG147" s="332"/>
      <c r="ULH147" s="332"/>
      <c r="ULI147" s="332"/>
      <c r="ULJ147" s="332"/>
      <c r="ULK147" s="332"/>
      <c r="ULL147" s="332"/>
      <c r="ULM147" s="332"/>
      <c r="ULN147" s="332"/>
      <c r="ULO147" s="332"/>
      <c r="ULP147" s="332"/>
      <c r="ULQ147" s="332"/>
      <c r="ULR147" s="332"/>
      <c r="ULS147" s="332"/>
      <c r="ULT147" s="332"/>
      <c r="ULU147" s="332"/>
      <c r="ULV147" s="332"/>
      <c r="ULW147" s="332"/>
      <c r="ULX147" s="332"/>
      <c r="ULY147" s="332"/>
      <c r="ULZ147" s="332"/>
      <c r="UMA147" s="332"/>
      <c r="UMB147" s="332"/>
      <c r="UMC147" s="332"/>
      <c r="UMD147" s="332"/>
      <c r="UME147" s="332"/>
      <c r="UMF147" s="332"/>
      <c r="UMG147" s="332"/>
      <c r="UMH147" s="332"/>
      <c r="UMI147" s="332"/>
      <c r="UMJ147" s="332"/>
      <c r="UMK147" s="332"/>
      <c r="UML147" s="332"/>
      <c r="UMM147" s="332"/>
      <c r="UMN147" s="332"/>
      <c r="UMO147" s="332"/>
      <c r="UMP147" s="332"/>
      <c r="UMQ147" s="332"/>
      <c r="UMR147" s="332"/>
      <c r="UMS147" s="332"/>
      <c r="UMT147" s="332"/>
      <c r="UMU147" s="332"/>
      <c r="UMV147" s="332"/>
      <c r="UMW147" s="332"/>
      <c r="UMX147" s="332"/>
      <c r="UMY147" s="332"/>
      <c r="UMZ147" s="332"/>
      <c r="UNA147" s="332"/>
      <c r="UNB147" s="332"/>
      <c r="UNC147" s="332"/>
      <c r="UND147" s="332"/>
      <c r="UNE147" s="332"/>
      <c r="UNF147" s="332"/>
      <c r="UNG147" s="332"/>
      <c r="UNH147" s="332"/>
      <c r="UNI147" s="332"/>
      <c r="UNJ147" s="332"/>
      <c r="UNK147" s="332"/>
      <c r="UNL147" s="332"/>
      <c r="UNM147" s="332"/>
      <c r="UNN147" s="332"/>
      <c r="UNO147" s="332"/>
      <c r="UNP147" s="332"/>
      <c r="UNQ147" s="332"/>
      <c r="UNR147" s="332"/>
      <c r="UNS147" s="332"/>
      <c r="UNT147" s="332"/>
      <c r="UNU147" s="332"/>
      <c r="UNV147" s="332"/>
      <c r="UNW147" s="332"/>
      <c r="UNX147" s="332"/>
      <c r="UNY147" s="332"/>
      <c r="UNZ147" s="332"/>
      <c r="UOA147" s="332"/>
      <c r="UOB147" s="332"/>
      <c r="UOC147" s="332"/>
      <c r="UOD147" s="332"/>
      <c r="UOE147" s="332"/>
      <c r="UOF147" s="332"/>
      <c r="UOG147" s="332"/>
      <c r="UOH147" s="332"/>
      <c r="UOI147" s="332"/>
      <c r="UOJ147" s="332"/>
      <c r="UOK147" s="332"/>
      <c r="UOL147" s="332"/>
      <c r="UOM147" s="332"/>
      <c r="UON147" s="332"/>
      <c r="UOO147" s="332"/>
      <c r="UOP147" s="332"/>
      <c r="UOQ147" s="332"/>
      <c r="UOR147" s="332"/>
      <c r="UOS147" s="332"/>
      <c r="UOT147" s="332"/>
      <c r="UOU147" s="332"/>
      <c r="UOV147" s="332"/>
      <c r="UOW147" s="332"/>
      <c r="UOX147" s="332"/>
      <c r="UOY147" s="332"/>
      <c r="UOZ147" s="332"/>
      <c r="UPA147" s="332"/>
      <c r="UPB147" s="332"/>
      <c r="UPC147" s="332"/>
      <c r="UPD147" s="332"/>
      <c r="UPE147" s="332"/>
      <c r="UPF147" s="332"/>
      <c r="UPG147" s="332"/>
      <c r="UPH147" s="332"/>
      <c r="UPI147" s="332"/>
      <c r="UPJ147" s="332"/>
      <c r="UPK147" s="332"/>
      <c r="UPL147" s="332"/>
      <c r="UPM147" s="332"/>
      <c r="UPN147" s="332"/>
      <c r="UPO147" s="332"/>
      <c r="UPP147" s="332"/>
      <c r="UPQ147" s="332"/>
      <c r="UPR147" s="332"/>
      <c r="UPS147" s="332"/>
      <c r="UPT147" s="332"/>
      <c r="UPU147" s="332"/>
      <c r="UPV147" s="332"/>
      <c r="UPW147" s="332"/>
      <c r="UPX147" s="332"/>
      <c r="UPY147" s="332"/>
      <c r="UPZ147" s="332"/>
      <c r="UQA147" s="332"/>
      <c r="UQB147" s="332"/>
      <c r="UQC147" s="332"/>
      <c r="UQD147" s="332"/>
      <c r="UQE147" s="332"/>
      <c r="UQF147" s="332"/>
      <c r="UQG147" s="332"/>
      <c r="UQH147" s="332"/>
      <c r="UQI147" s="332"/>
      <c r="UQJ147" s="332"/>
      <c r="UQK147" s="332"/>
      <c r="UQL147" s="332"/>
      <c r="UQM147" s="332"/>
      <c r="UQN147" s="332"/>
      <c r="UQO147" s="332"/>
      <c r="UQP147" s="332"/>
      <c r="UQQ147" s="332"/>
      <c r="UQR147" s="332"/>
      <c r="UQS147" s="332"/>
      <c r="UQT147" s="332"/>
      <c r="UQU147" s="332"/>
      <c r="UQV147" s="332"/>
      <c r="UQW147" s="332"/>
      <c r="UQX147" s="332"/>
      <c r="UQY147" s="332"/>
      <c r="UQZ147" s="332"/>
      <c r="URA147" s="332"/>
      <c r="URB147" s="332"/>
      <c r="URC147" s="332"/>
      <c r="URD147" s="332"/>
      <c r="URE147" s="332"/>
      <c r="URF147" s="332"/>
      <c r="URG147" s="332"/>
      <c r="URH147" s="332"/>
      <c r="URI147" s="332"/>
      <c r="URJ147" s="332"/>
      <c r="URK147" s="332"/>
      <c r="URL147" s="332"/>
      <c r="URM147" s="332"/>
      <c r="URN147" s="332"/>
      <c r="URO147" s="332"/>
      <c r="URP147" s="332"/>
      <c r="URQ147" s="332"/>
      <c r="URR147" s="332"/>
      <c r="URS147" s="332"/>
      <c r="URT147" s="332"/>
      <c r="URU147" s="332"/>
      <c r="URV147" s="332"/>
      <c r="URW147" s="332"/>
      <c r="URX147" s="332"/>
      <c r="URY147" s="332"/>
      <c r="URZ147" s="332"/>
      <c r="USA147" s="332"/>
      <c r="USB147" s="332"/>
      <c r="USC147" s="332"/>
      <c r="USD147" s="332"/>
      <c r="USE147" s="332"/>
      <c r="USF147" s="332"/>
      <c r="USG147" s="332"/>
      <c r="USH147" s="332"/>
      <c r="USI147" s="332"/>
      <c r="USJ147" s="332"/>
      <c r="USK147" s="332"/>
      <c r="USL147" s="332"/>
      <c r="USM147" s="332"/>
      <c r="USN147" s="332"/>
      <c r="USO147" s="332"/>
      <c r="USP147" s="332"/>
      <c r="USQ147" s="332"/>
      <c r="USR147" s="332"/>
      <c r="USS147" s="332"/>
      <c r="UST147" s="332"/>
      <c r="USU147" s="332"/>
      <c r="USV147" s="332"/>
      <c r="USW147" s="332"/>
      <c r="USX147" s="332"/>
      <c r="USY147" s="332"/>
      <c r="USZ147" s="332"/>
      <c r="UTA147" s="332"/>
      <c r="UTB147" s="332"/>
      <c r="UTC147" s="332"/>
      <c r="UTD147" s="332"/>
      <c r="UTE147" s="332"/>
      <c r="UTF147" s="332"/>
      <c r="UTG147" s="332"/>
      <c r="UTH147" s="332"/>
      <c r="UTI147" s="332"/>
      <c r="UTJ147" s="332"/>
      <c r="UTK147" s="332"/>
      <c r="UTL147" s="332"/>
      <c r="UTM147" s="332"/>
      <c r="UTN147" s="332"/>
      <c r="UTO147" s="332"/>
      <c r="UTP147" s="332"/>
      <c r="UTQ147" s="332"/>
      <c r="UTR147" s="332"/>
      <c r="UTS147" s="332"/>
      <c r="UTT147" s="332"/>
      <c r="UTU147" s="332"/>
      <c r="UTV147" s="332"/>
      <c r="UTW147" s="332"/>
      <c r="UTX147" s="332"/>
      <c r="UTY147" s="332"/>
      <c r="UTZ147" s="332"/>
      <c r="UUA147" s="332"/>
      <c r="UUB147" s="332"/>
      <c r="UUC147" s="332"/>
      <c r="UUD147" s="332"/>
      <c r="UUE147" s="332"/>
      <c r="UUF147" s="332"/>
      <c r="UUG147" s="332"/>
      <c r="UUH147" s="332"/>
      <c r="UUI147" s="332"/>
      <c r="UUJ147" s="332"/>
      <c r="UUK147" s="332"/>
      <c r="UUL147" s="332"/>
      <c r="UUM147" s="332"/>
      <c r="UUN147" s="332"/>
      <c r="UUO147" s="332"/>
      <c r="UUP147" s="332"/>
      <c r="UUQ147" s="332"/>
      <c r="UUR147" s="332"/>
      <c r="UUS147" s="332"/>
      <c r="UUT147" s="332"/>
      <c r="UUU147" s="332"/>
      <c r="UUV147" s="332"/>
      <c r="UUW147" s="332"/>
      <c r="UUX147" s="332"/>
      <c r="UUY147" s="332"/>
      <c r="UUZ147" s="332"/>
      <c r="UVA147" s="332"/>
      <c r="UVB147" s="332"/>
      <c r="UVC147" s="332"/>
      <c r="UVD147" s="332"/>
      <c r="UVE147" s="332"/>
      <c r="UVF147" s="332"/>
      <c r="UVG147" s="332"/>
      <c r="UVH147" s="332"/>
      <c r="UVI147" s="332"/>
      <c r="UVJ147" s="332"/>
      <c r="UVK147" s="332"/>
      <c r="UVL147" s="332"/>
      <c r="UVM147" s="332"/>
      <c r="UVN147" s="332"/>
      <c r="UVO147" s="332"/>
      <c r="UVP147" s="332"/>
      <c r="UVQ147" s="332"/>
      <c r="UVR147" s="332"/>
      <c r="UVS147" s="332"/>
      <c r="UVT147" s="332"/>
      <c r="UVU147" s="332"/>
      <c r="UVV147" s="332"/>
      <c r="UVW147" s="332"/>
      <c r="UVX147" s="332"/>
      <c r="UVY147" s="332"/>
      <c r="UVZ147" s="332"/>
      <c r="UWA147" s="332"/>
      <c r="UWB147" s="332"/>
      <c r="UWC147" s="332"/>
      <c r="UWD147" s="332"/>
      <c r="UWE147" s="332"/>
      <c r="UWF147" s="332"/>
      <c r="UWG147" s="332"/>
      <c r="UWH147" s="332"/>
      <c r="UWI147" s="332"/>
      <c r="UWJ147" s="332"/>
      <c r="UWK147" s="332"/>
      <c r="UWL147" s="332"/>
      <c r="UWM147" s="332"/>
      <c r="UWN147" s="332"/>
      <c r="UWO147" s="332"/>
      <c r="UWP147" s="332"/>
      <c r="UWQ147" s="332"/>
      <c r="UWR147" s="332"/>
      <c r="UWS147" s="332"/>
      <c r="UWT147" s="332"/>
      <c r="UWU147" s="332"/>
      <c r="UWV147" s="332"/>
      <c r="UWW147" s="332"/>
      <c r="UWX147" s="332"/>
      <c r="UWY147" s="332"/>
      <c r="UWZ147" s="332"/>
      <c r="UXA147" s="332"/>
      <c r="UXB147" s="332"/>
      <c r="UXC147" s="332"/>
      <c r="UXD147" s="332"/>
      <c r="UXE147" s="332"/>
      <c r="UXF147" s="332"/>
      <c r="UXG147" s="332"/>
      <c r="UXH147" s="332"/>
      <c r="UXI147" s="332"/>
      <c r="UXJ147" s="332"/>
      <c r="UXK147" s="332"/>
      <c r="UXL147" s="332"/>
      <c r="UXM147" s="332"/>
      <c r="UXN147" s="332"/>
      <c r="UXO147" s="332"/>
      <c r="UXP147" s="332"/>
      <c r="UXQ147" s="332"/>
      <c r="UXR147" s="332"/>
      <c r="UXS147" s="332"/>
      <c r="UXT147" s="332"/>
      <c r="UXU147" s="332"/>
      <c r="UXV147" s="332"/>
      <c r="UXW147" s="332"/>
      <c r="UXX147" s="332"/>
      <c r="UXY147" s="332"/>
      <c r="UXZ147" s="332"/>
      <c r="UYA147" s="332"/>
      <c r="UYB147" s="332"/>
      <c r="UYC147" s="332"/>
      <c r="UYD147" s="332"/>
      <c r="UYE147" s="332"/>
      <c r="UYF147" s="332"/>
      <c r="UYG147" s="332"/>
      <c r="UYH147" s="332"/>
      <c r="UYI147" s="332"/>
      <c r="UYJ147" s="332"/>
      <c r="UYK147" s="332"/>
      <c r="UYL147" s="332"/>
      <c r="UYM147" s="332"/>
      <c r="UYN147" s="332"/>
      <c r="UYO147" s="332"/>
      <c r="UYP147" s="332"/>
      <c r="UYQ147" s="332"/>
      <c r="UYR147" s="332"/>
      <c r="UYS147" s="332"/>
      <c r="UYT147" s="332"/>
      <c r="UYU147" s="332"/>
      <c r="UYV147" s="332"/>
      <c r="UYW147" s="332"/>
      <c r="UYX147" s="332"/>
      <c r="UYY147" s="332"/>
      <c r="UYZ147" s="332"/>
      <c r="UZA147" s="332"/>
      <c r="UZB147" s="332"/>
      <c r="UZC147" s="332"/>
      <c r="UZD147" s="332"/>
      <c r="UZE147" s="332"/>
      <c r="UZF147" s="332"/>
      <c r="UZG147" s="332"/>
      <c r="UZH147" s="332"/>
      <c r="UZI147" s="332"/>
      <c r="UZJ147" s="332"/>
      <c r="UZK147" s="332"/>
      <c r="UZL147" s="332"/>
      <c r="UZM147" s="332"/>
      <c r="UZN147" s="332"/>
      <c r="UZO147" s="332"/>
      <c r="UZP147" s="332"/>
      <c r="UZQ147" s="332"/>
      <c r="UZR147" s="332"/>
      <c r="UZS147" s="332"/>
      <c r="UZT147" s="332"/>
      <c r="UZU147" s="332"/>
      <c r="UZV147" s="332"/>
      <c r="UZW147" s="332"/>
      <c r="UZX147" s="332"/>
      <c r="UZY147" s="332"/>
      <c r="UZZ147" s="332"/>
      <c r="VAA147" s="332"/>
      <c r="VAB147" s="332"/>
      <c r="VAC147" s="332"/>
      <c r="VAD147" s="332"/>
      <c r="VAE147" s="332"/>
      <c r="VAF147" s="332"/>
      <c r="VAG147" s="332"/>
      <c r="VAH147" s="332"/>
      <c r="VAI147" s="332"/>
      <c r="VAJ147" s="332"/>
      <c r="VAK147" s="332"/>
      <c r="VAL147" s="332"/>
      <c r="VAM147" s="332"/>
      <c r="VAN147" s="332"/>
      <c r="VAO147" s="332"/>
      <c r="VAP147" s="332"/>
      <c r="VAQ147" s="332"/>
      <c r="VAR147" s="332"/>
      <c r="VAS147" s="332"/>
      <c r="VAT147" s="332"/>
      <c r="VAU147" s="332"/>
      <c r="VAV147" s="332"/>
      <c r="VAW147" s="332"/>
      <c r="VAX147" s="332"/>
      <c r="VAY147" s="332"/>
      <c r="VAZ147" s="332"/>
      <c r="VBA147" s="332"/>
      <c r="VBB147" s="332"/>
      <c r="VBC147" s="332"/>
      <c r="VBD147" s="332"/>
      <c r="VBE147" s="332"/>
      <c r="VBF147" s="332"/>
      <c r="VBG147" s="332"/>
      <c r="VBH147" s="332"/>
      <c r="VBI147" s="332"/>
      <c r="VBJ147" s="332"/>
      <c r="VBK147" s="332"/>
      <c r="VBL147" s="332"/>
      <c r="VBM147" s="332"/>
      <c r="VBN147" s="332"/>
      <c r="VBO147" s="332"/>
      <c r="VBP147" s="332"/>
      <c r="VBQ147" s="332"/>
      <c r="VBR147" s="332"/>
      <c r="VBS147" s="332"/>
      <c r="VBT147" s="332"/>
      <c r="VBU147" s="332"/>
      <c r="VBV147" s="332"/>
      <c r="VBW147" s="332"/>
      <c r="VBX147" s="332"/>
      <c r="VBY147" s="332"/>
      <c r="VBZ147" s="332"/>
      <c r="VCA147" s="332"/>
      <c r="VCB147" s="332"/>
      <c r="VCC147" s="332"/>
      <c r="VCD147" s="332"/>
      <c r="VCE147" s="332"/>
      <c r="VCF147" s="332"/>
      <c r="VCG147" s="332"/>
      <c r="VCH147" s="332"/>
      <c r="VCI147" s="332"/>
      <c r="VCJ147" s="332"/>
      <c r="VCK147" s="332"/>
      <c r="VCL147" s="332"/>
      <c r="VCM147" s="332"/>
      <c r="VCN147" s="332"/>
      <c r="VCO147" s="332"/>
      <c r="VCP147" s="332"/>
      <c r="VCQ147" s="332"/>
      <c r="VCR147" s="332"/>
      <c r="VCS147" s="332"/>
      <c r="VCT147" s="332"/>
      <c r="VCU147" s="332"/>
      <c r="VCV147" s="332"/>
      <c r="VCW147" s="332"/>
      <c r="VCX147" s="332"/>
      <c r="VCY147" s="332"/>
      <c r="VCZ147" s="332"/>
      <c r="VDA147" s="332"/>
      <c r="VDB147" s="332"/>
      <c r="VDC147" s="332"/>
      <c r="VDD147" s="332"/>
      <c r="VDE147" s="332"/>
      <c r="VDF147" s="332"/>
      <c r="VDG147" s="332"/>
      <c r="VDH147" s="332"/>
      <c r="VDI147" s="332"/>
      <c r="VDJ147" s="332"/>
      <c r="VDK147" s="332"/>
      <c r="VDL147" s="332"/>
      <c r="VDM147" s="332"/>
      <c r="VDN147" s="332"/>
      <c r="VDO147" s="332"/>
      <c r="VDP147" s="332"/>
      <c r="VDQ147" s="332"/>
      <c r="VDR147" s="332"/>
      <c r="VDS147" s="332"/>
      <c r="VDT147" s="332"/>
      <c r="VDU147" s="332"/>
      <c r="VDV147" s="332"/>
      <c r="VDW147" s="332"/>
      <c r="VDX147" s="332"/>
      <c r="VDY147" s="332"/>
      <c r="VDZ147" s="332"/>
      <c r="VEA147" s="332"/>
      <c r="VEB147" s="332"/>
      <c r="VEC147" s="332"/>
      <c r="VED147" s="332"/>
      <c r="VEE147" s="332"/>
      <c r="VEF147" s="332"/>
      <c r="VEG147" s="332"/>
      <c r="VEH147" s="332"/>
      <c r="VEI147" s="332"/>
      <c r="VEJ147" s="332"/>
      <c r="VEK147" s="332"/>
      <c r="VEL147" s="332"/>
      <c r="VEM147" s="332"/>
      <c r="VEN147" s="332"/>
      <c r="VEO147" s="332"/>
      <c r="VEP147" s="332"/>
      <c r="VEQ147" s="332"/>
      <c r="VER147" s="332"/>
      <c r="VES147" s="332"/>
      <c r="VET147" s="332"/>
      <c r="VEU147" s="332"/>
      <c r="VEV147" s="332"/>
      <c r="VEW147" s="332"/>
      <c r="VEX147" s="332"/>
      <c r="VEY147" s="332"/>
      <c r="VEZ147" s="332"/>
      <c r="VFA147" s="332"/>
      <c r="VFB147" s="332"/>
      <c r="VFC147" s="332"/>
      <c r="VFD147" s="332"/>
      <c r="VFE147" s="332"/>
      <c r="VFF147" s="332"/>
      <c r="VFG147" s="332"/>
      <c r="VFH147" s="332"/>
      <c r="VFI147" s="332"/>
      <c r="VFJ147" s="332"/>
      <c r="VFK147" s="332"/>
      <c r="VFL147" s="332"/>
      <c r="VFM147" s="332"/>
      <c r="VFN147" s="332"/>
      <c r="VFO147" s="332"/>
      <c r="VFP147" s="332"/>
      <c r="VFQ147" s="332"/>
      <c r="VFR147" s="332"/>
      <c r="VFS147" s="332"/>
      <c r="VFT147" s="332"/>
      <c r="VFU147" s="332"/>
      <c r="VFV147" s="332"/>
      <c r="VFW147" s="332"/>
      <c r="VFX147" s="332"/>
      <c r="VFY147" s="332"/>
      <c r="VFZ147" s="332"/>
      <c r="VGA147" s="332"/>
      <c r="VGB147" s="332"/>
      <c r="VGC147" s="332"/>
      <c r="VGD147" s="332"/>
      <c r="VGE147" s="332"/>
      <c r="VGF147" s="332"/>
      <c r="VGG147" s="332"/>
      <c r="VGH147" s="332"/>
      <c r="VGI147" s="332"/>
      <c r="VGJ147" s="332"/>
      <c r="VGK147" s="332"/>
      <c r="VGL147" s="332"/>
      <c r="VGM147" s="332"/>
      <c r="VGN147" s="332"/>
      <c r="VGO147" s="332"/>
      <c r="VGP147" s="332"/>
      <c r="VGQ147" s="332"/>
      <c r="VGR147" s="332"/>
      <c r="VGS147" s="332"/>
      <c r="VGT147" s="332"/>
      <c r="VGU147" s="332"/>
      <c r="VGV147" s="332"/>
      <c r="VGW147" s="332"/>
      <c r="VGX147" s="332"/>
      <c r="VGY147" s="332"/>
      <c r="VGZ147" s="332"/>
      <c r="VHA147" s="332"/>
      <c r="VHB147" s="332"/>
      <c r="VHC147" s="332"/>
      <c r="VHD147" s="332"/>
      <c r="VHE147" s="332"/>
      <c r="VHF147" s="332"/>
      <c r="VHG147" s="332"/>
      <c r="VHH147" s="332"/>
      <c r="VHI147" s="332"/>
      <c r="VHJ147" s="332"/>
      <c r="VHK147" s="332"/>
      <c r="VHL147" s="332"/>
      <c r="VHM147" s="332"/>
      <c r="VHN147" s="332"/>
      <c r="VHO147" s="332"/>
      <c r="VHP147" s="332"/>
      <c r="VHQ147" s="332"/>
      <c r="VHR147" s="332"/>
      <c r="VHS147" s="332"/>
      <c r="VHT147" s="332"/>
      <c r="VHU147" s="332"/>
      <c r="VHV147" s="332"/>
      <c r="VHW147" s="332"/>
      <c r="VHX147" s="332"/>
      <c r="VHY147" s="332"/>
      <c r="VHZ147" s="332"/>
      <c r="VIA147" s="332"/>
      <c r="VIB147" s="332"/>
      <c r="VIC147" s="332"/>
      <c r="VID147" s="332"/>
      <c r="VIE147" s="332"/>
      <c r="VIF147" s="332"/>
      <c r="VIG147" s="332"/>
      <c r="VIH147" s="332"/>
      <c r="VII147" s="332"/>
      <c r="VIJ147" s="332"/>
      <c r="VIK147" s="332"/>
      <c r="VIL147" s="332"/>
      <c r="VIM147" s="332"/>
      <c r="VIN147" s="332"/>
      <c r="VIO147" s="332"/>
      <c r="VIP147" s="332"/>
      <c r="VIQ147" s="332"/>
      <c r="VIR147" s="332"/>
      <c r="VIS147" s="332"/>
      <c r="VIT147" s="332"/>
      <c r="VIU147" s="332"/>
      <c r="VIV147" s="332"/>
      <c r="VIW147" s="332"/>
      <c r="VIX147" s="332"/>
      <c r="VIY147" s="332"/>
      <c r="VIZ147" s="332"/>
      <c r="VJA147" s="332"/>
      <c r="VJB147" s="332"/>
      <c r="VJC147" s="332"/>
      <c r="VJD147" s="332"/>
      <c r="VJE147" s="332"/>
      <c r="VJF147" s="332"/>
      <c r="VJG147" s="332"/>
      <c r="VJH147" s="332"/>
      <c r="VJI147" s="332"/>
      <c r="VJJ147" s="332"/>
      <c r="VJK147" s="332"/>
      <c r="VJL147" s="332"/>
      <c r="VJM147" s="332"/>
      <c r="VJN147" s="332"/>
      <c r="VJO147" s="332"/>
      <c r="VJP147" s="332"/>
      <c r="VJQ147" s="332"/>
      <c r="VJR147" s="332"/>
      <c r="VJS147" s="332"/>
      <c r="VJT147" s="332"/>
      <c r="VJU147" s="332"/>
      <c r="VJV147" s="332"/>
      <c r="VJW147" s="332"/>
      <c r="VJX147" s="332"/>
      <c r="VJY147" s="332"/>
      <c r="VJZ147" s="332"/>
      <c r="VKA147" s="332"/>
      <c r="VKB147" s="332"/>
      <c r="VKC147" s="332"/>
      <c r="VKD147" s="332"/>
      <c r="VKE147" s="332"/>
      <c r="VKF147" s="332"/>
      <c r="VKG147" s="332"/>
      <c r="VKH147" s="332"/>
      <c r="VKI147" s="332"/>
      <c r="VKJ147" s="332"/>
      <c r="VKK147" s="332"/>
      <c r="VKL147" s="332"/>
      <c r="VKM147" s="332"/>
      <c r="VKN147" s="332"/>
      <c r="VKO147" s="332"/>
      <c r="VKP147" s="332"/>
      <c r="VKQ147" s="332"/>
      <c r="VKR147" s="332"/>
      <c r="VKS147" s="332"/>
      <c r="VKT147" s="332"/>
      <c r="VKU147" s="332"/>
      <c r="VKV147" s="332"/>
      <c r="VKW147" s="332"/>
      <c r="VKX147" s="332"/>
      <c r="VKY147" s="332"/>
      <c r="VKZ147" s="332"/>
      <c r="VLA147" s="332"/>
      <c r="VLB147" s="332"/>
      <c r="VLC147" s="332"/>
      <c r="VLD147" s="332"/>
      <c r="VLE147" s="332"/>
      <c r="VLF147" s="332"/>
      <c r="VLG147" s="332"/>
      <c r="VLH147" s="332"/>
      <c r="VLI147" s="332"/>
      <c r="VLJ147" s="332"/>
      <c r="VLK147" s="332"/>
      <c r="VLL147" s="332"/>
      <c r="VLM147" s="332"/>
      <c r="VLN147" s="332"/>
      <c r="VLO147" s="332"/>
      <c r="VLP147" s="332"/>
      <c r="VLQ147" s="332"/>
      <c r="VLR147" s="332"/>
      <c r="VLS147" s="332"/>
      <c r="VLT147" s="332"/>
      <c r="VLU147" s="332"/>
      <c r="VLV147" s="332"/>
      <c r="VLW147" s="332"/>
      <c r="VLX147" s="332"/>
      <c r="VLY147" s="332"/>
      <c r="VLZ147" s="332"/>
      <c r="VMA147" s="332"/>
      <c r="VMB147" s="332"/>
      <c r="VMC147" s="332"/>
      <c r="VMD147" s="332"/>
      <c r="VME147" s="332"/>
      <c r="VMF147" s="332"/>
      <c r="VMG147" s="332"/>
      <c r="VMH147" s="332"/>
      <c r="VMI147" s="332"/>
      <c r="VMJ147" s="332"/>
      <c r="VMK147" s="332"/>
      <c r="VML147" s="332"/>
      <c r="VMM147" s="332"/>
      <c r="VMN147" s="332"/>
      <c r="VMO147" s="332"/>
      <c r="VMP147" s="332"/>
      <c r="VMQ147" s="332"/>
      <c r="VMR147" s="332"/>
      <c r="VMS147" s="332"/>
      <c r="VMT147" s="332"/>
      <c r="VMU147" s="332"/>
      <c r="VMV147" s="332"/>
      <c r="VMW147" s="332"/>
      <c r="VMX147" s="332"/>
      <c r="VMY147" s="332"/>
      <c r="VMZ147" s="332"/>
      <c r="VNA147" s="332"/>
      <c r="VNB147" s="332"/>
      <c r="VNC147" s="332"/>
      <c r="VND147" s="332"/>
      <c r="VNE147" s="332"/>
      <c r="VNF147" s="332"/>
      <c r="VNG147" s="332"/>
      <c r="VNH147" s="332"/>
      <c r="VNI147" s="332"/>
      <c r="VNJ147" s="332"/>
      <c r="VNK147" s="332"/>
      <c r="VNL147" s="332"/>
      <c r="VNM147" s="332"/>
      <c r="VNN147" s="332"/>
      <c r="VNO147" s="332"/>
      <c r="VNP147" s="332"/>
      <c r="VNQ147" s="332"/>
      <c r="VNR147" s="332"/>
      <c r="VNS147" s="332"/>
      <c r="VNT147" s="332"/>
      <c r="VNU147" s="332"/>
      <c r="VNV147" s="332"/>
      <c r="VNW147" s="332"/>
      <c r="VNX147" s="332"/>
      <c r="VNY147" s="332"/>
      <c r="VNZ147" s="332"/>
      <c r="VOA147" s="332"/>
      <c r="VOB147" s="332"/>
      <c r="VOC147" s="332"/>
      <c r="VOD147" s="332"/>
      <c r="VOE147" s="332"/>
      <c r="VOF147" s="332"/>
      <c r="VOG147" s="332"/>
      <c r="VOH147" s="332"/>
      <c r="VOI147" s="332"/>
      <c r="VOJ147" s="332"/>
      <c r="VOK147" s="332"/>
      <c r="VOL147" s="332"/>
      <c r="VOM147" s="332"/>
      <c r="VON147" s="332"/>
      <c r="VOO147" s="332"/>
      <c r="VOP147" s="332"/>
      <c r="VOQ147" s="332"/>
      <c r="VOR147" s="332"/>
      <c r="VOS147" s="332"/>
      <c r="VOT147" s="332"/>
      <c r="VOU147" s="332"/>
      <c r="VOV147" s="332"/>
      <c r="VOW147" s="332"/>
      <c r="VOX147" s="332"/>
      <c r="VOY147" s="332"/>
      <c r="VOZ147" s="332"/>
      <c r="VPA147" s="332"/>
      <c r="VPB147" s="332"/>
      <c r="VPC147" s="332"/>
      <c r="VPD147" s="332"/>
      <c r="VPE147" s="332"/>
      <c r="VPF147" s="332"/>
      <c r="VPG147" s="332"/>
      <c r="VPH147" s="332"/>
      <c r="VPI147" s="332"/>
      <c r="VPJ147" s="332"/>
      <c r="VPK147" s="332"/>
      <c r="VPL147" s="332"/>
      <c r="VPM147" s="332"/>
      <c r="VPN147" s="332"/>
      <c r="VPO147" s="332"/>
      <c r="VPP147" s="332"/>
      <c r="VPQ147" s="332"/>
      <c r="VPR147" s="332"/>
      <c r="VPS147" s="332"/>
      <c r="VPT147" s="332"/>
      <c r="VPU147" s="332"/>
      <c r="VPV147" s="332"/>
      <c r="VPW147" s="332"/>
      <c r="VPX147" s="332"/>
      <c r="VPY147" s="332"/>
      <c r="VPZ147" s="332"/>
      <c r="VQA147" s="332"/>
      <c r="VQB147" s="332"/>
      <c r="VQC147" s="332"/>
      <c r="VQD147" s="332"/>
      <c r="VQE147" s="332"/>
      <c r="VQF147" s="332"/>
      <c r="VQG147" s="332"/>
      <c r="VQH147" s="332"/>
      <c r="VQI147" s="332"/>
      <c r="VQJ147" s="332"/>
      <c r="VQK147" s="332"/>
      <c r="VQL147" s="332"/>
      <c r="VQM147" s="332"/>
      <c r="VQN147" s="332"/>
      <c r="VQO147" s="332"/>
      <c r="VQP147" s="332"/>
      <c r="VQQ147" s="332"/>
      <c r="VQR147" s="332"/>
      <c r="VQS147" s="332"/>
      <c r="VQT147" s="332"/>
      <c r="VQU147" s="332"/>
      <c r="VQV147" s="332"/>
      <c r="VQW147" s="332"/>
      <c r="VQX147" s="332"/>
      <c r="VQY147" s="332"/>
      <c r="VQZ147" s="332"/>
      <c r="VRA147" s="332"/>
      <c r="VRB147" s="332"/>
      <c r="VRC147" s="332"/>
      <c r="VRD147" s="332"/>
      <c r="VRE147" s="332"/>
      <c r="VRF147" s="332"/>
      <c r="VRG147" s="332"/>
      <c r="VRH147" s="332"/>
      <c r="VRI147" s="332"/>
      <c r="VRJ147" s="332"/>
      <c r="VRK147" s="332"/>
      <c r="VRL147" s="332"/>
      <c r="VRM147" s="332"/>
      <c r="VRN147" s="332"/>
      <c r="VRO147" s="332"/>
      <c r="VRP147" s="332"/>
      <c r="VRQ147" s="332"/>
      <c r="VRR147" s="332"/>
      <c r="VRS147" s="332"/>
      <c r="VRT147" s="332"/>
      <c r="VRU147" s="332"/>
      <c r="VRV147" s="332"/>
      <c r="VRW147" s="332"/>
      <c r="VRX147" s="332"/>
      <c r="VRY147" s="332"/>
      <c r="VRZ147" s="332"/>
      <c r="VSA147" s="332"/>
      <c r="VSB147" s="332"/>
      <c r="VSC147" s="332"/>
      <c r="VSD147" s="332"/>
      <c r="VSE147" s="332"/>
      <c r="VSF147" s="332"/>
      <c r="VSG147" s="332"/>
      <c r="VSH147" s="332"/>
      <c r="VSI147" s="332"/>
      <c r="VSJ147" s="332"/>
      <c r="VSK147" s="332"/>
      <c r="VSL147" s="332"/>
      <c r="VSM147" s="332"/>
      <c r="VSN147" s="332"/>
      <c r="VSO147" s="332"/>
      <c r="VSP147" s="332"/>
      <c r="VSQ147" s="332"/>
      <c r="VSR147" s="332"/>
      <c r="VSS147" s="332"/>
      <c r="VST147" s="332"/>
      <c r="VSU147" s="332"/>
      <c r="VSV147" s="332"/>
      <c r="VSW147" s="332"/>
      <c r="VSX147" s="332"/>
      <c r="VSY147" s="332"/>
      <c r="VSZ147" s="332"/>
      <c r="VTA147" s="332"/>
      <c r="VTB147" s="332"/>
      <c r="VTC147" s="332"/>
      <c r="VTD147" s="332"/>
      <c r="VTE147" s="332"/>
      <c r="VTF147" s="332"/>
      <c r="VTG147" s="332"/>
      <c r="VTH147" s="332"/>
      <c r="VTI147" s="332"/>
      <c r="VTJ147" s="332"/>
      <c r="VTK147" s="332"/>
      <c r="VTL147" s="332"/>
      <c r="VTM147" s="332"/>
      <c r="VTN147" s="332"/>
      <c r="VTO147" s="332"/>
      <c r="VTP147" s="332"/>
      <c r="VTQ147" s="332"/>
      <c r="VTR147" s="332"/>
      <c r="VTS147" s="332"/>
      <c r="VTT147" s="332"/>
      <c r="VTU147" s="332"/>
      <c r="VTV147" s="332"/>
      <c r="VTW147" s="332"/>
      <c r="VTX147" s="332"/>
      <c r="VTY147" s="332"/>
      <c r="VTZ147" s="332"/>
      <c r="VUA147" s="332"/>
      <c r="VUB147" s="332"/>
      <c r="VUC147" s="332"/>
      <c r="VUD147" s="332"/>
      <c r="VUE147" s="332"/>
      <c r="VUF147" s="332"/>
      <c r="VUG147" s="332"/>
      <c r="VUH147" s="332"/>
      <c r="VUI147" s="332"/>
      <c r="VUJ147" s="332"/>
      <c r="VUK147" s="332"/>
      <c r="VUL147" s="332"/>
      <c r="VUM147" s="332"/>
      <c r="VUN147" s="332"/>
      <c r="VUO147" s="332"/>
      <c r="VUP147" s="332"/>
      <c r="VUQ147" s="332"/>
      <c r="VUR147" s="332"/>
      <c r="VUS147" s="332"/>
      <c r="VUT147" s="332"/>
      <c r="VUU147" s="332"/>
      <c r="VUV147" s="332"/>
      <c r="VUW147" s="332"/>
      <c r="VUX147" s="332"/>
      <c r="VUY147" s="332"/>
      <c r="VUZ147" s="332"/>
      <c r="VVA147" s="332"/>
      <c r="VVB147" s="332"/>
      <c r="VVC147" s="332"/>
      <c r="VVD147" s="332"/>
      <c r="VVE147" s="332"/>
      <c r="VVF147" s="332"/>
      <c r="VVG147" s="332"/>
      <c r="VVH147" s="332"/>
      <c r="VVI147" s="332"/>
      <c r="VVJ147" s="332"/>
      <c r="VVK147" s="332"/>
      <c r="VVL147" s="332"/>
      <c r="VVM147" s="332"/>
      <c r="VVN147" s="332"/>
      <c r="VVO147" s="332"/>
      <c r="VVP147" s="332"/>
      <c r="VVQ147" s="332"/>
      <c r="VVR147" s="332"/>
      <c r="VVS147" s="332"/>
      <c r="VVT147" s="332"/>
      <c r="VVU147" s="332"/>
      <c r="VVV147" s="332"/>
      <c r="VVW147" s="332"/>
      <c r="VVX147" s="332"/>
      <c r="VVY147" s="332"/>
      <c r="VVZ147" s="332"/>
      <c r="VWA147" s="332"/>
      <c r="VWB147" s="332"/>
      <c r="VWC147" s="332"/>
      <c r="VWD147" s="332"/>
      <c r="VWE147" s="332"/>
      <c r="VWF147" s="332"/>
      <c r="VWG147" s="332"/>
      <c r="VWH147" s="332"/>
      <c r="VWI147" s="332"/>
      <c r="VWJ147" s="332"/>
      <c r="VWK147" s="332"/>
      <c r="VWL147" s="332"/>
      <c r="VWM147" s="332"/>
      <c r="VWN147" s="332"/>
      <c r="VWO147" s="332"/>
      <c r="VWP147" s="332"/>
      <c r="VWQ147" s="332"/>
      <c r="VWR147" s="332"/>
      <c r="VWS147" s="332"/>
      <c r="VWT147" s="332"/>
      <c r="VWU147" s="332"/>
      <c r="VWV147" s="332"/>
      <c r="VWW147" s="332"/>
      <c r="VWX147" s="332"/>
      <c r="VWY147" s="332"/>
      <c r="VWZ147" s="332"/>
      <c r="VXA147" s="332"/>
      <c r="VXB147" s="332"/>
      <c r="VXC147" s="332"/>
      <c r="VXD147" s="332"/>
      <c r="VXE147" s="332"/>
      <c r="VXF147" s="332"/>
      <c r="VXG147" s="332"/>
      <c r="VXH147" s="332"/>
      <c r="VXI147" s="332"/>
      <c r="VXJ147" s="332"/>
      <c r="VXK147" s="332"/>
      <c r="VXL147" s="332"/>
      <c r="VXM147" s="332"/>
      <c r="VXN147" s="332"/>
      <c r="VXO147" s="332"/>
      <c r="VXP147" s="332"/>
      <c r="VXQ147" s="332"/>
      <c r="VXR147" s="332"/>
      <c r="VXS147" s="332"/>
      <c r="VXT147" s="332"/>
      <c r="VXU147" s="332"/>
      <c r="VXV147" s="332"/>
      <c r="VXW147" s="332"/>
      <c r="VXX147" s="332"/>
      <c r="VXY147" s="332"/>
      <c r="VXZ147" s="332"/>
      <c r="VYA147" s="332"/>
      <c r="VYB147" s="332"/>
      <c r="VYC147" s="332"/>
      <c r="VYD147" s="332"/>
      <c r="VYE147" s="332"/>
      <c r="VYF147" s="332"/>
      <c r="VYG147" s="332"/>
      <c r="VYH147" s="332"/>
      <c r="VYI147" s="332"/>
      <c r="VYJ147" s="332"/>
      <c r="VYK147" s="332"/>
      <c r="VYL147" s="332"/>
      <c r="VYM147" s="332"/>
      <c r="VYN147" s="332"/>
      <c r="VYO147" s="332"/>
      <c r="VYP147" s="332"/>
      <c r="VYQ147" s="332"/>
      <c r="VYR147" s="332"/>
      <c r="VYS147" s="332"/>
      <c r="VYT147" s="332"/>
      <c r="VYU147" s="332"/>
      <c r="VYV147" s="332"/>
      <c r="VYW147" s="332"/>
      <c r="VYX147" s="332"/>
      <c r="VYY147" s="332"/>
      <c r="VYZ147" s="332"/>
      <c r="VZA147" s="332"/>
      <c r="VZB147" s="332"/>
      <c r="VZC147" s="332"/>
      <c r="VZD147" s="332"/>
      <c r="VZE147" s="332"/>
      <c r="VZF147" s="332"/>
      <c r="VZG147" s="332"/>
      <c r="VZH147" s="332"/>
      <c r="VZI147" s="332"/>
      <c r="VZJ147" s="332"/>
      <c r="VZK147" s="332"/>
      <c r="VZL147" s="332"/>
      <c r="VZM147" s="332"/>
      <c r="VZN147" s="332"/>
      <c r="VZO147" s="332"/>
      <c r="VZP147" s="332"/>
      <c r="VZQ147" s="332"/>
      <c r="VZR147" s="332"/>
      <c r="VZS147" s="332"/>
      <c r="VZT147" s="332"/>
      <c r="VZU147" s="332"/>
      <c r="VZV147" s="332"/>
      <c r="VZW147" s="332"/>
      <c r="VZX147" s="332"/>
      <c r="VZY147" s="332"/>
      <c r="VZZ147" s="332"/>
      <c r="WAA147" s="332"/>
      <c r="WAB147" s="332"/>
      <c r="WAC147" s="332"/>
      <c r="WAD147" s="332"/>
      <c r="WAE147" s="332"/>
      <c r="WAF147" s="332"/>
      <c r="WAG147" s="332"/>
      <c r="WAH147" s="332"/>
      <c r="WAI147" s="332"/>
      <c r="WAJ147" s="332"/>
      <c r="WAK147" s="332"/>
      <c r="WAL147" s="332"/>
      <c r="WAM147" s="332"/>
      <c r="WAN147" s="332"/>
      <c r="WAO147" s="332"/>
      <c r="WAP147" s="332"/>
      <c r="WAQ147" s="332"/>
      <c r="WAR147" s="332"/>
      <c r="WAS147" s="332"/>
      <c r="WAT147" s="332"/>
      <c r="WAU147" s="332"/>
      <c r="WAV147" s="332"/>
      <c r="WAW147" s="332"/>
      <c r="WAX147" s="332"/>
      <c r="WAY147" s="332"/>
      <c r="WAZ147" s="332"/>
      <c r="WBA147" s="332"/>
      <c r="WBB147" s="332"/>
      <c r="WBC147" s="332"/>
      <c r="WBD147" s="332"/>
      <c r="WBE147" s="332"/>
      <c r="WBF147" s="332"/>
      <c r="WBG147" s="332"/>
      <c r="WBH147" s="332"/>
      <c r="WBI147" s="332"/>
      <c r="WBJ147" s="332"/>
      <c r="WBK147" s="332"/>
      <c r="WBL147" s="332"/>
      <c r="WBM147" s="332"/>
      <c r="WBN147" s="332"/>
      <c r="WBO147" s="332"/>
      <c r="WBP147" s="332"/>
      <c r="WBQ147" s="332"/>
      <c r="WBR147" s="332"/>
      <c r="WBS147" s="332"/>
      <c r="WBT147" s="332"/>
      <c r="WBU147" s="332"/>
      <c r="WBV147" s="332"/>
      <c r="WBW147" s="332"/>
      <c r="WBX147" s="332"/>
      <c r="WBY147" s="332"/>
      <c r="WBZ147" s="332"/>
      <c r="WCA147" s="332"/>
      <c r="WCB147" s="332"/>
      <c r="WCC147" s="332"/>
      <c r="WCD147" s="332"/>
      <c r="WCE147" s="332"/>
      <c r="WCF147" s="332"/>
      <c r="WCG147" s="332"/>
      <c r="WCH147" s="332"/>
      <c r="WCI147" s="332"/>
      <c r="WCJ147" s="332"/>
      <c r="WCK147" s="332"/>
      <c r="WCL147" s="332"/>
      <c r="WCM147" s="332"/>
      <c r="WCN147" s="332"/>
      <c r="WCO147" s="332"/>
      <c r="WCP147" s="332"/>
      <c r="WCQ147" s="332"/>
      <c r="WCR147" s="332"/>
      <c r="WCS147" s="332"/>
      <c r="WCT147" s="332"/>
      <c r="WCU147" s="332"/>
      <c r="WCV147" s="332"/>
      <c r="WCW147" s="332"/>
      <c r="WCX147" s="332"/>
      <c r="WCY147" s="332"/>
      <c r="WCZ147" s="332"/>
      <c r="WDA147" s="332"/>
      <c r="WDB147" s="332"/>
      <c r="WDC147" s="332"/>
      <c r="WDD147" s="332"/>
      <c r="WDE147" s="332"/>
      <c r="WDF147" s="332"/>
      <c r="WDG147" s="332"/>
      <c r="WDH147" s="332"/>
      <c r="WDI147" s="332"/>
      <c r="WDJ147" s="332"/>
      <c r="WDK147" s="332"/>
      <c r="WDL147" s="332"/>
      <c r="WDM147" s="332"/>
      <c r="WDN147" s="332"/>
      <c r="WDO147" s="332"/>
      <c r="WDP147" s="332"/>
      <c r="WDQ147" s="332"/>
      <c r="WDR147" s="332"/>
      <c r="WDS147" s="332"/>
      <c r="WDT147" s="332"/>
      <c r="WDU147" s="332"/>
      <c r="WDV147" s="332"/>
      <c r="WDW147" s="332"/>
      <c r="WDX147" s="332"/>
      <c r="WDY147" s="332"/>
      <c r="WDZ147" s="332"/>
      <c r="WEA147" s="332"/>
      <c r="WEB147" s="332"/>
      <c r="WEC147" s="332"/>
      <c r="WED147" s="332"/>
      <c r="WEE147" s="332"/>
      <c r="WEF147" s="332"/>
      <c r="WEG147" s="332"/>
      <c r="WEH147" s="332"/>
      <c r="WEI147" s="332"/>
      <c r="WEJ147" s="332"/>
      <c r="WEK147" s="332"/>
      <c r="WEL147" s="332"/>
      <c r="WEM147" s="332"/>
      <c r="WEN147" s="332"/>
      <c r="WEO147" s="332"/>
      <c r="WEP147" s="332"/>
      <c r="WEQ147" s="332"/>
      <c r="WER147" s="332"/>
      <c r="WES147" s="332"/>
      <c r="WET147" s="332"/>
      <c r="WEU147" s="332"/>
      <c r="WEV147" s="332"/>
      <c r="WEW147" s="332"/>
      <c r="WEX147" s="332"/>
      <c r="WEY147" s="332"/>
      <c r="WEZ147" s="332"/>
      <c r="WFA147" s="332"/>
      <c r="WFB147" s="332"/>
      <c r="WFC147" s="332"/>
      <c r="WFD147" s="332"/>
      <c r="WFE147" s="332"/>
      <c r="WFF147" s="332"/>
      <c r="WFG147" s="332"/>
      <c r="WFH147" s="332"/>
      <c r="WFI147" s="332"/>
      <c r="WFJ147" s="332"/>
      <c r="WFK147" s="332"/>
      <c r="WFL147" s="332"/>
      <c r="WFM147" s="332"/>
      <c r="WFN147" s="332"/>
      <c r="WFO147" s="332"/>
      <c r="WFP147" s="332"/>
      <c r="WFQ147" s="332"/>
      <c r="WFR147" s="332"/>
      <c r="WFS147" s="332"/>
      <c r="WFT147" s="332"/>
      <c r="WFU147" s="332"/>
      <c r="WFV147" s="332"/>
      <c r="WFW147" s="332"/>
      <c r="WFX147" s="332"/>
      <c r="WFY147" s="332"/>
      <c r="WFZ147" s="332"/>
      <c r="WGA147" s="332"/>
      <c r="WGB147" s="332"/>
      <c r="WGC147" s="332"/>
      <c r="WGD147" s="332"/>
      <c r="WGE147" s="332"/>
      <c r="WGF147" s="332"/>
      <c r="WGG147" s="332"/>
      <c r="WGH147" s="332"/>
      <c r="WGI147" s="332"/>
      <c r="WGJ147" s="332"/>
      <c r="WGK147" s="332"/>
      <c r="WGL147" s="332"/>
      <c r="WGM147" s="332"/>
      <c r="WGN147" s="332"/>
      <c r="WGO147" s="332"/>
      <c r="WGP147" s="332"/>
      <c r="WGQ147" s="332"/>
      <c r="WGR147" s="332"/>
      <c r="WGS147" s="332"/>
      <c r="WGT147" s="332"/>
      <c r="WGU147" s="332"/>
      <c r="WGV147" s="332"/>
      <c r="WGW147" s="332"/>
      <c r="WGX147" s="332"/>
      <c r="WGY147" s="332"/>
      <c r="WGZ147" s="332"/>
      <c r="WHA147" s="332"/>
      <c r="WHB147" s="332"/>
      <c r="WHC147" s="332"/>
      <c r="WHD147" s="332"/>
      <c r="WHE147" s="332"/>
      <c r="WHF147" s="332"/>
      <c r="WHG147" s="332"/>
      <c r="WHH147" s="332"/>
      <c r="WHI147" s="332"/>
      <c r="WHJ147" s="332"/>
      <c r="WHK147" s="332"/>
      <c r="WHL147" s="332"/>
      <c r="WHM147" s="332"/>
      <c r="WHN147" s="332"/>
      <c r="WHO147" s="332"/>
      <c r="WHP147" s="332"/>
      <c r="WHQ147" s="332"/>
      <c r="WHR147" s="332"/>
      <c r="WHS147" s="332"/>
      <c r="WHT147" s="332"/>
      <c r="WHU147" s="332"/>
      <c r="WHV147" s="332"/>
      <c r="WHW147" s="332"/>
      <c r="WHX147" s="332"/>
      <c r="WHY147" s="332"/>
      <c r="WHZ147" s="332"/>
      <c r="WIA147" s="332"/>
      <c r="WIB147" s="332"/>
      <c r="WIC147" s="332"/>
      <c r="WID147" s="332"/>
      <c r="WIE147" s="332"/>
      <c r="WIF147" s="332"/>
      <c r="WIG147" s="332"/>
      <c r="WIH147" s="332"/>
      <c r="WII147" s="332"/>
      <c r="WIJ147" s="332"/>
      <c r="WIK147" s="332"/>
      <c r="WIL147" s="332"/>
      <c r="WIM147" s="332"/>
      <c r="WIN147" s="332"/>
      <c r="WIO147" s="332"/>
      <c r="WIP147" s="332"/>
      <c r="WIQ147" s="332"/>
      <c r="WIR147" s="332"/>
      <c r="WIS147" s="332"/>
      <c r="WIT147" s="332"/>
      <c r="WIU147" s="332"/>
      <c r="WIV147" s="332"/>
      <c r="WIW147" s="332"/>
      <c r="WIX147" s="332"/>
      <c r="WIY147" s="332"/>
      <c r="WIZ147" s="332"/>
      <c r="WJA147" s="332"/>
      <c r="WJB147" s="332"/>
      <c r="WJC147" s="332"/>
      <c r="WJD147" s="332"/>
      <c r="WJE147" s="332"/>
      <c r="WJF147" s="332"/>
      <c r="WJG147" s="332"/>
      <c r="WJH147" s="332"/>
      <c r="WJI147" s="332"/>
      <c r="WJJ147" s="332"/>
      <c r="WJK147" s="332"/>
      <c r="WJL147" s="332"/>
      <c r="WJM147" s="332"/>
      <c r="WJN147" s="332"/>
      <c r="WJO147" s="332"/>
      <c r="WJP147" s="332"/>
      <c r="WJQ147" s="332"/>
      <c r="WJR147" s="332"/>
      <c r="WJS147" s="332"/>
      <c r="WJT147" s="332"/>
      <c r="WJU147" s="332"/>
      <c r="WJV147" s="332"/>
      <c r="WJW147" s="332"/>
      <c r="WJX147" s="332"/>
      <c r="WJY147" s="332"/>
      <c r="WJZ147" s="332"/>
      <c r="WKA147" s="332"/>
      <c r="WKB147" s="332"/>
      <c r="WKC147" s="332"/>
      <c r="WKD147" s="332"/>
      <c r="WKE147" s="332"/>
      <c r="WKF147" s="332"/>
      <c r="WKG147" s="332"/>
      <c r="WKH147" s="332"/>
      <c r="WKI147" s="332"/>
      <c r="WKJ147" s="332"/>
      <c r="WKK147" s="332"/>
      <c r="WKL147" s="332"/>
      <c r="WKM147" s="332"/>
      <c r="WKN147" s="332"/>
      <c r="WKO147" s="332"/>
      <c r="WKP147" s="332"/>
      <c r="WKQ147" s="332"/>
      <c r="WKR147" s="332"/>
      <c r="WKS147" s="332"/>
      <c r="WKT147" s="332"/>
      <c r="WKU147" s="332"/>
      <c r="WKV147" s="332"/>
      <c r="WKW147" s="332"/>
      <c r="WKX147" s="332"/>
      <c r="WKY147" s="332"/>
      <c r="WKZ147" s="332"/>
      <c r="WLA147" s="332"/>
      <c r="WLB147" s="332"/>
      <c r="WLC147" s="332"/>
      <c r="WLD147" s="332"/>
      <c r="WLE147" s="332"/>
      <c r="WLF147" s="332"/>
      <c r="WLG147" s="332"/>
      <c r="WLH147" s="332"/>
      <c r="WLI147" s="332"/>
      <c r="WLJ147" s="332"/>
      <c r="WLK147" s="332"/>
      <c r="WLL147" s="332"/>
      <c r="WLM147" s="332"/>
      <c r="WLN147" s="332"/>
      <c r="WLO147" s="332"/>
      <c r="WLP147" s="332"/>
      <c r="WLQ147" s="332"/>
      <c r="WLR147" s="332"/>
      <c r="WLS147" s="332"/>
      <c r="WLT147" s="332"/>
      <c r="WLU147" s="332"/>
      <c r="WLV147" s="332"/>
      <c r="WLW147" s="332"/>
      <c r="WLX147" s="332"/>
      <c r="WLY147" s="332"/>
      <c r="WLZ147" s="332"/>
      <c r="WMA147" s="332"/>
      <c r="WMB147" s="332"/>
      <c r="WMC147" s="332"/>
      <c r="WMD147" s="332"/>
      <c r="WME147" s="332"/>
      <c r="WMF147" s="332"/>
      <c r="WMG147" s="332"/>
      <c r="WMH147" s="332"/>
      <c r="WMI147" s="332"/>
      <c r="WMJ147" s="332"/>
      <c r="WMK147" s="332"/>
      <c r="WML147" s="332"/>
      <c r="WMM147" s="332"/>
      <c r="WMN147" s="332"/>
      <c r="WMO147" s="332"/>
      <c r="WMP147" s="332"/>
      <c r="WMQ147" s="332"/>
      <c r="WMR147" s="332"/>
      <c r="WMS147" s="332"/>
      <c r="WMT147" s="332"/>
      <c r="WMU147" s="332"/>
      <c r="WMV147" s="332"/>
      <c r="WMW147" s="332"/>
      <c r="WMX147" s="332"/>
      <c r="WMY147" s="332"/>
      <c r="WMZ147" s="332"/>
      <c r="WNA147" s="332"/>
      <c r="WNB147" s="332"/>
      <c r="WNC147" s="332"/>
      <c r="WND147" s="332"/>
      <c r="WNE147" s="332"/>
      <c r="WNF147" s="332"/>
      <c r="WNG147" s="332"/>
      <c r="WNH147" s="332"/>
      <c r="WNI147" s="332"/>
      <c r="WNJ147" s="332"/>
      <c r="WNK147" s="332"/>
      <c r="WNL147" s="332"/>
      <c r="WNM147" s="332"/>
      <c r="WNN147" s="332"/>
      <c r="WNO147" s="332"/>
      <c r="WNP147" s="332"/>
      <c r="WNQ147" s="332"/>
      <c r="WNR147" s="332"/>
      <c r="WNS147" s="332"/>
      <c r="WNT147" s="332"/>
      <c r="WNU147" s="332"/>
      <c r="WNV147" s="332"/>
      <c r="WNW147" s="332"/>
      <c r="WNX147" s="332"/>
      <c r="WNY147" s="332"/>
      <c r="WNZ147" s="332"/>
      <c r="WOA147" s="332"/>
      <c r="WOB147" s="332"/>
      <c r="WOC147" s="332"/>
      <c r="WOD147" s="332"/>
      <c r="WOE147" s="332"/>
      <c r="WOF147" s="332"/>
      <c r="WOG147" s="332"/>
      <c r="WOH147" s="332"/>
      <c r="WOI147" s="332"/>
      <c r="WOJ147" s="332"/>
      <c r="WOK147" s="332"/>
      <c r="WOL147" s="332"/>
      <c r="WOM147" s="332"/>
      <c r="WON147" s="332"/>
      <c r="WOO147" s="332"/>
      <c r="WOP147" s="332"/>
      <c r="WOQ147" s="332"/>
      <c r="WOR147" s="332"/>
      <c r="WOS147" s="332"/>
      <c r="WOT147" s="332"/>
      <c r="WOU147" s="332"/>
      <c r="WOV147" s="332"/>
      <c r="WOW147" s="332"/>
      <c r="WOX147" s="332"/>
      <c r="WOY147" s="332"/>
      <c r="WOZ147" s="332"/>
      <c r="WPA147" s="332"/>
      <c r="WPB147" s="332"/>
      <c r="WPC147" s="332"/>
      <c r="WPD147" s="332"/>
      <c r="WPE147" s="332"/>
      <c r="WPF147" s="332"/>
      <c r="WPG147" s="332"/>
      <c r="WPH147" s="332"/>
      <c r="WPI147" s="332"/>
      <c r="WPJ147" s="332"/>
      <c r="WPK147" s="332"/>
      <c r="WPL147" s="332"/>
      <c r="WPM147" s="332"/>
      <c r="WPN147" s="332"/>
      <c r="WPO147" s="332"/>
      <c r="WPP147" s="332"/>
      <c r="WPQ147" s="332"/>
      <c r="WPR147" s="332"/>
      <c r="WPS147" s="332"/>
      <c r="WPT147" s="332"/>
      <c r="WPU147" s="332"/>
      <c r="WPV147" s="332"/>
      <c r="WPW147" s="332"/>
      <c r="WPX147" s="332"/>
      <c r="WPY147" s="332"/>
      <c r="WPZ147" s="332"/>
      <c r="WQA147" s="332"/>
      <c r="WQB147" s="332"/>
      <c r="WQC147" s="332"/>
      <c r="WQD147" s="332"/>
      <c r="WQE147" s="332"/>
      <c r="WQF147" s="332"/>
      <c r="WQG147" s="332"/>
      <c r="WQH147" s="332"/>
      <c r="WQI147" s="332"/>
      <c r="WQJ147" s="332"/>
      <c r="WQK147" s="332"/>
      <c r="WQL147" s="332"/>
      <c r="WQM147" s="332"/>
      <c r="WQN147" s="332"/>
      <c r="WQO147" s="332"/>
      <c r="WQP147" s="332"/>
      <c r="WQQ147" s="332"/>
      <c r="WQR147" s="332"/>
      <c r="WQS147" s="332"/>
      <c r="WQT147" s="332"/>
      <c r="WQU147" s="332"/>
      <c r="WQV147" s="332"/>
      <c r="WQW147" s="332"/>
      <c r="WQX147" s="332"/>
      <c r="WQY147" s="332"/>
      <c r="WQZ147" s="332"/>
      <c r="WRA147" s="332"/>
      <c r="WRB147" s="332"/>
      <c r="WRC147" s="332"/>
      <c r="WRD147" s="332"/>
      <c r="WRE147" s="332"/>
      <c r="WRF147" s="332"/>
      <c r="WRG147" s="332"/>
      <c r="WRH147" s="332"/>
      <c r="WRI147" s="332"/>
      <c r="WRJ147" s="332"/>
      <c r="WRK147" s="332"/>
      <c r="WRL147" s="332"/>
      <c r="WRM147" s="332"/>
      <c r="WRN147" s="332"/>
      <c r="WRO147" s="332"/>
      <c r="WRP147" s="332"/>
      <c r="WRQ147" s="332"/>
      <c r="WRR147" s="332"/>
      <c r="WRS147" s="332"/>
      <c r="WRT147" s="332"/>
      <c r="WRU147" s="332"/>
      <c r="WRV147" s="332"/>
      <c r="WRW147" s="332"/>
      <c r="WRX147" s="332"/>
      <c r="WRY147" s="332"/>
      <c r="WRZ147" s="332"/>
      <c r="WSA147" s="332"/>
      <c r="WSB147" s="332"/>
      <c r="WSC147" s="332"/>
      <c r="WSD147" s="332"/>
      <c r="WSE147" s="332"/>
      <c r="WSF147" s="332"/>
      <c r="WSG147" s="332"/>
      <c r="WSH147" s="332"/>
      <c r="WSI147" s="332"/>
      <c r="WSJ147" s="332"/>
      <c r="WSK147" s="332"/>
      <c r="WSL147" s="332"/>
      <c r="WSM147" s="332"/>
      <c r="WSN147" s="332"/>
      <c r="WSO147" s="332"/>
      <c r="WSP147" s="332"/>
      <c r="WSQ147" s="332"/>
      <c r="WSR147" s="332"/>
      <c r="WSS147" s="332"/>
      <c r="WST147" s="332"/>
      <c r="WSU147" s="332"/>
      <c r="WSV147" s="332"/>
      <c r="WSW147" s="332"/>
      <c r="WSX147" s="332"/>
      <c r="WSY147" s="332"/>
      <c r="WSZ147" s="332"/>
      <c r="WTA147" s="332"/>
      <c r="WTB147" s="332"/>
      <c r="WTC147" s="332"/>
      <c r="WTD147" s="332"/>
      <c r="WTE147" s="332"/>
      <c r="WTF147" s="332"/>
      <c r="WTG147" s="332"/>
      <c r="WTH147" s="332"/>
      <c r="WTI147" s="332"/>
      <c r="WTJ147" s="332"/>
      <c r="WTK147" s="332"/>
      <c r="WTL147" s="332"/>
      <c r="WTM147" s="332"/>
      <c r="WTN147" s="332"/>
      <c r="WTO147" s="332"/>
      <c r="WTP147" s="332"/>
      <c r="WTQ147" s="332"/>
      <c r="WTR147" s="332"/>
      <c r="WTS147" s="332"/>
      <c r="WTT147" s="332"/>
      <c r="WTU147" s="332"/>
      <c r="WTV147" s="332"/>
      <c r="WTW147" s="332"/>
      <c r="WTX147" s="332"/>
      <c r="WTY147" s="332"/>
      <c r="WTZ147" s="332"/>
      <c r="WUA147" s="332"/>
      <c r="WUB147" s="332"/>
      <c r="WUC147" s="332"/>
      <c r="WUD147" s="332"/>
      <c r="WUE147" s="332"/>
      <c r="WUF147" s="332"/>
      <c r="WUG147" s="332"/>
      <c r="WUH147" s="332"/>
      <c r="WUI147" s="332"/>
      <c r="WUJ147" s="332"/>
      <c r="WUK147" s="332"/>
      <c r="WUL147" s="332"/>
      <c r="WUM147" s="332"/>
      <c r="WUN147" s="332"/>
      <c r="WUO147" s="332"/>
      <c r="WUP147" s="332"/>
      <c r="WUQ147" s="332"/>
      <c r="WUR147" s="332"/>
      <c r="WUS147" s="332"/>
      <c r="WUT147" s="332"/>
      <c r="WUU147" s="332"/>
      <c r="WUV147" s="332"/>
      <c r="WUW147" s="332"/>
      <c r="WUX147" s="332"/>
      <c r="WUY147" s="332"/>
      <c r="WUZ147" s="332"/>
      <c r="WVA147" s="332"/>
      <c r="WVB147" s="332"/>
      <c r="WVC147" s="332"/>
      <c r="WVD147" s="332"/>
      <c r="WVE147" s="332"/>
      <c r="WVF147" s="332"/>
      <c r="WVG147" s="332"/>
      <c r="WVH147" s="332"/>
      <c r="WVI147" s="332"/>
      <c r="WVJ147" s="332"/>
      <c r="WVK147" s="332"/>
      <c r="WVL147" s="332"/>
      <c r="WVM147" s="332"/>
      <c r="WVN147" s="332"/>
      <c r="WVO147" s="332"/>
      <c r="WVP147" s="332"/>
      <c r="WVQ147" s="332"/>
      <c r="WVR147" s="332"/>
      <c r="WVS147" s="332"/>
      <c r="WVT147" s="332"/>
      <c r="WVU147" s="332"/>
      <c r="WVV147" s="332"/>
      <c r="WVW147" s="332"/>
      <c r="WVX147" s="332"/>
      <c r="WVY147" s="332"/>
      <c r="WVZ147" s="332"/>
      <c r="WWA147" s="332"/>
      <c r="WWB147" s="332"/>
      <c r="WWC147" s="332"/>
      <c r="WWD147" s="332"/>
      <c r="WWE147" s="332"/>
      <c r="WWF147" s="332"/>
      <c r="WWG147" s="332"/>
      <c r="WWH147" s="332"/>
      <c r="WWI147" s="332"/>
      <c r="WWJ147" s="332"/>
      <c r="WWK147" s="332"/>
      <c r="WWL147" s="332"/>
      <c r="WWM147" s="332"/>
      <c r="WWN147" s="332"/>
      <c r="WWO147" s="332"/>
      <c r="WWP147" s="332"/>
      <c r="WWQ147" s="332"/>
      <c r="WWR147" s="332"/>
      <c r="WWS147" s="332"/>
      <c r="WWT147" s="332"/>
      <c r="WWU147" s="332"/>
      <c r="WWV147" s="332"/>
      <c r="WWW147" s="332"/>
      <c r="WWX147" s="332"/>
      <c r="WWY147" s="332"/>
      <c r="WWZ147" s="332"/>
      <c r="WXA147" s="332"/>
      <c r="WXB147" s="332"/>
      <c r="WXC147" s="332"/>
      <c r="WXD147" s="332"/>
      <c r="WXE147" s="332"/>
      <c r="WXF147" s="332"/>
      <c r="WXG147" s="332"/>
      <c r="WXH147" s="332"/>
      <c r="WXI147" s="332"/>
      <c r="WXJ147" s="332"/>
      <c r="WXK147" s="332"/>
      <c r="WXL147" s="332"/>
      <c r="WXM147" s="332"/>
      <c r="WXN147" s="332"/>
      <c r="WXO147" s="332"/>
      <c r="WXP147" s="332"/>
      <c r="WXQ147" s="332"/>
      <c r="WXR147" s="332"/>
      <c r="WXS147" s="332"/>
      <c r="WXT147" s="332"/>
      <c r="WXU147" s="332"/>
      <c r="WXV147" s="332"/>
      <c r="WXW147" s="332"/>
      <c r="WXX147" s="332"/>
      <c r="WXY147" s="332"/>
      <c r="WXZ147" s="332"/>
      <c r="WYA147" s="332"/>
      <c r="WYB147" s="332"/>
      <c r="WYC147" s="332"/>
      <c r="WYD147" s="332"/>
      <c r="WYE147" s="332"/>
      <c r="WYF147" s="332"/>
      <c r="WYG147" s="332"/>
      <c r="WYH147" s="332"/>
      <c r="WYI147" s="332"/>
      <c r="WYJ147" s="332"/>
      <c r="WYK147" s="332"/>
      <c r="WYL147" s="332"/>
      <c r="WYM147" s="332"/>
      <c r="WYN147" s="332"/>
      <c r="WYO147" s="332"/>
      <c r="WYP147" s="332"/>
      <c r="WYQ147" s="332"/>
      <c r="WYR147" s="332"/>
      <c r="WYS147" s="332"/>
      <c r="WYT147" s="332"/>
      <c r="WYU147" s="332"/>
      <c r="WYV147" s="332"/>
      <c r="WYW147" s="332"/>
      <c r="WYX147" s="332"/>
      <c r="WYY147" s="332"/>
      <c r="WYZ147" s="332"/>
      <c r="WZA147" s="332"/>
      <c r="WZB147" s="332"/>
      <c r="WZC147" s="332"/>
      <c r="WZD147" s="332"/>
      <c r="WZE147" s="332"/>
      <c r="WZF147" s="332"/>
      <c r="WZG147" s="332"/>
      <c r="WZH147" s="332"/>
      <c r="WZI147" s="332"/>
      <c r="WZJ147" s="332"/>
      <c r="WZK147" s="332"/>
      <c r="WZL147" s="332"/>
      <c r="WZM147" s="332"/>
      <c r="WZN147" s="332"/>
      <c r="WZO147" s="332"/>
      <c r="WZP147" s="332"/>
      <c r="WZQ147" s="332"/>
      <c r="WZR147" s="332"/>
      <c r="WZS147" s="332"/>
      <c r="WZT147" s="332"/>
      <c r="WZU147" s="332"/>
      <c r="WZV147" s="332"/>
      <c r="WZW147" s="332"/>
      <c r="WZX147" s="332"/>
      <c r="WZY147" s="332"/>
      <c r="WZZ147" s="332"/>
      <c r="XAA147" s="332"/>
      <c r="XAB147" s="332"/>
      <c r="XAC147" s="332"/>
      <c r="XAD147" s="332"/>
      <c r="XAE147" s="332"/>
      <c r="XAF147" s="332"/>
      <c r="XAG147" s="332"/>
      <c r="XAH147" s="332"/>
      <c r="XAI147" s="332"/>
      <c r="XAJ147" s="332"/>
      <c r="XAK147" s="332"/>
      <c r="XAL147" s="332"/>
      <c r="XAM147" s="332"/>
      <c r="XAN147" s="332"/>
      <c r="XAO147" s="332"/>
      <c r="XAP147" s="332"/>
      <c r="XAQ147" s="332"/>
      <c r="XAR147" s="332"/>
      <c r="XAS147" s="332"/>
      <c r="XAT147" s="332"/>
      <c r="XAU147" s="332"/>
      <c r="XAV147" s="332"/>
      <c r="XAW147" s="332"/>
      <c r="XAX147" s="332"/>
      <c r="XAY147" s="332"/>
      <c r="XAZ147" s="332"/>
      <c r="XBA147" s="332"/>
      <c r="XBB147" s="332"/>
      <c r="XBC147" s="332"/>
      <c r="XBD147" s="332"/>
      <c r="XBE147" s="332"/>
      <c r="XBF147" s="332"/>
      <c r="XBG147" s="332"/>
      <c r="XBH147" s="332"/>
      <c r="XBI147" s="332"/>
      <c r="XBJ147" s="332"/>
      <c r="XBK147" s="332"/>
      <c r="XBL147" s="332"/>
      <c r="XBM147" s="332"/>
      <c r="XBN147" s="332"/>
      <c r="XBO147" s="332"/>
      <c r="XBP147" s="332"/>
      <c r="XBQ147" s="332"/>
      <c r="XBR147" s="332"/>
      <c r="XBS147" s="332"/>
      <c r="XBT147" s="332"/>
      <c r="XBU147" s="332"/>
      <c r="XBV147" s="332"/>
      <c r="XBW147" s="332"/>
      <c r="XBX147" s="332"/>
      <c r="XBY147" s="332"/>
      <c r="XBZ147" s="332"/>
      <c r="XCA147" s="332"/>
      <c r="XCB147" s="332"/>
      <c r="XCC147" s="332"/>
      <c r="XCD147" s="332"/>
      <c r="XCE147" s="332"/>
      <c r="XCF147" s="332"/>
      <c r="XCG147" s="332"/>
      <c r="XCH147" s="332"/>
      <c r="XCI147" s="332"/>
      <c r="XCJ147" s="332"/>
      <c r="XCK147" s="332"/>
      <c r="XCL147" s="332"/>
      <c r="XCM147" s="332"/>
      <c r="XCN147" s="332"/>
      <c r="XCO147" s="332"/>
      <c r="XCP147" s="332"/>
      <c r="XCQ147" s="332"/>
      <c r="XCR147" s="332"/>
      <c r="XCS147" s="332"/>
      <c r="XCT147" s="332"/>
      <c r="XCU147" s="332"/>
      <c r="XCV147" s="332"/>
      <c r="XCW147" s="332"/>
      <c r="XCX147" s="332"/>
      <c r="XCY147" s="332"/>
      <c r="XCZ147" s="332"/>
      <c r="XDA147" s="332"/>
      <c r="XDB147" s="332"/>
      <c r="XDC147" s="332"/>
      <c r="XDD147" s="332"/>
      <c r="XDE147" s="332"/>
      <c r="XDF147" s="332"/>
      <c r="XDG147" s="332"/>
      <c r="XDH147" s="332"/>
      <c r="XDI147" s="332"/>
      <c r="XDJ147" s="332"/>
      <c r="XDK147" s="332"/>
      <c r="XDL147" s="332"/>
      <c r="XDM147" s="332"/>
      <c r="XDN147" s="332"/>
      <c r="XDO147" s="332"/>
      <c r="XDP147" s="332"/>
      <c r="XDQ147" s="332"/>
      <c r="XDR147" s="332"/>
      <c r="XDS147" s="332"/>
      <c r="XDT147" s="332"/>
      <c r="XDU147" s="332"/>
      <c r="XDV147" s="332"/>
      <c r="XDW147" s="332"/>
      <c r="XDX147" s="332"/>
      <c r="XDY147" s="332"/>
      <c r="XDZ147" s="332"/>
      <c r="XEA147" s="332"/>
      <c r="XEB147" s="332"/>
      <c r="XEC147" s="332"/>
      <c r="XED147" s="332"/>
      <c r="XEE147" s="332"/>
      <c r="XEF147" s="332"/>
      <c r="XEG147" s="332"/>
      <c r="XEH147" s="332"/>
      <c r="XEI147" s="332"/>
      <c r="XEJ147" s="332"/>
      <c r="XEK147" s="332"/>
      <c r="XEL147" s="332"/>
      <c r="XEM147" s="332"/>
      <c r="XEN147" s="332"/>
      <c r="XEO147" s="332"/>
      <c r="XEP147" s="332"/>
      <c r="XEQ147" s="332"/>
      <c r="XER147" s="332"/>
      <c r="XES147" s="332"/>
    </row>
    <row r="148" spans="1:16373" s="71" customFormat="1" ht="26.4">
      <c r="A148" s="232"/>
      <c r="B148" s="232"/>
      <c r="C148" s="255" t="s">
        <v>817</v>
      </c>
      <c r="D148" s="254" t="s">
        <v>297</v>
      </c>
      <c r="E148" s="254" t="s">
        <v>443</v>
      </c>
      <c r="F148" s="254" t="s">
        <v>185</v>
      </c>
      <c r="G148" s="254"/>
      <c r="H148" s="254" t="s">
        <v>187</v>
      </c>
      <c r="I148" s="255" t="s">
        <v>90</v>
      </c>
      <c r="J148" s="255" t="s">
        <v>90</v>
      </c>
      <c r="K148" s="232"/>
      <c r="L148" s="232"/>
      <c r="M148" s="332"/>
      <c r="N148" s="332"/>
      <c r="O148" s="332"/>
      <c r="P148" s="332"/>
      <c r="Q148" s="332"/>
      <c r="R148" s="332"/>
      <c r="S148" s="332"/>
      <c r="T148" s="332"/>
      <c r="U148" s="332"/>
      <c r="V148" s="332"/>
      <c r="W148" s="332"/>
      <c r="X148" s="332"/>
      <c r="Y148" s="332"/>
      <c r="Z148" s="332"/>
      <c r="AA148" s="332"/>
      <c r="AB148" s="332"/>
      <c r="AC148" s="332"/>
      <c r="AD148" s="332"/>
      <c r="AE148" s="332"/>
      <c r="AF148" s="332"/>
      <c r="AG148" s="332"/>
      <c r="AH148" s="332"/>
      <c r="AI148" s="332"/>
      <c r="AJ148" s="332"/>
      <c r="AK148" s="332"/>
      <c r="AL148" s="332"/>
      <c r="AM148" s="332"/>
      <c r="AN148" s="332"/>
      <c r="AO148" s="332"/>
      <c r="AP148" s="332"/>
      <c r="AQ148" s="332"/>
      <c r="AR148" s="332"/>
      <c r="AS148" s="332"/>
      <c r="AT148" s="332"/>
      <c r="AU148" s="332"/>
      <c r="AV148" s="332"/>
      <c r="AW148" s="332"/>
      <c r="AX148" s="332"/>
      <c r="AY148" s="332"/>
      <c r="AZ148" s="332"/>
      <c r="BA148" s="332"/>
      <c r="BB148" s="332"/>
      <c r="BC148" s="332"/>
      <c r="BD148" s="332"/>
      <c r="BE148" s="332"/>
      <c r="BF148" s="332"/>
      <c r="BG148" s="332"/>
      <c r="BH148" s="332"/>
      <c r="BI148" s="332"/>
      <c r="BJ148" s="332"/>
      <c r="BK148" s="332"/>
      <c r="BL148" s="332"/>
      <c r="BM148" s="332"/>
      <c r="BN148" s="332"/>
      <c r="BO148" s="332"/>
      <c r="BP148" s="332"/>
      <c r="BQ148" s="332"/>
      <c r="BR148" s="332"/>
      <c r="BS148" s="332"/>
      <c r="BT148" s="332"/>
      <c r="BU148" s="332"/>
      <c r="BV148" s="332"/>
      <c r="BW148" s="332"/>
      <c r="BX148" s="332"/>
      <c r="BY148" s="332"/>
      <c r="BZ148" s="332"/>
      <c r="CA148" s="332"/>
      <c r="CB148" s="332"/>
      <c r="CC148" s="332"/>
      <c r="CD148" s="332"/>
      <c r="CE148" s="332"/>
      <c r="CF148" s="332"/>
      <c r="CG148" s="332"/>
      <c r="CH148" s="332"/>
      <c r="CI148" s="332"/>
      <c r="CJ148" s="332"/>
      <c r="CK148" s="332"/>
      <c r="CL148" s="332"/>
      <c r="CM148" s="332"/>
      <c r="CN148" s="332"/>
      <c r="CO148" s="332"/>
      <c r="CP148" s="332"/>
      <c r="CQ148" s="332"/>
      <c r="CR148" s="332"/>
      <c r="CS148" s="332"/>
      <c r="CT148" s="332"/>
      <c r="CU148" s="332"/>
      <c r="CV148" s="332"/>
      <c r="CW148" s="332"/>
      <c r="CX148" s="332"/>
      <c r="CY148" s="332"/>
      <c r="CZ148" s="332"/>
      <c r="DA148" s="332"/>
      <c r="DB148" s="332"/>
      <c r="DC148" s="332"/>
      <c r="DD148" s="332"/>
      <c r="DE148" s="332"/>
      <c r="DF148" s="332"/>
      <c r="DG148" s="332"/>
      <c r="DH148" s="332"/>
      <c r="DI148" s="332"/>
      <c r="DJ148" s="332"/>
      <c r="DK148" s="332"/>
      <c r="DL148" s="332"/>
      <c r="DM148" s="332"/>
      <c r="DN148" s="332"/>
      <c r="DO148" s="332"/>
      <c r="DP148" s="332"/>
      <c r="DQ148" s="332"/>
      <c r="DR148" s="332"/>
      <c r="DS148" s="332"/>
      <c r="DT148" s="332"/>
      <c r="DU148" s="332"/>
      <c r="DV148" s="332"/>
      <c r="DW148" s="332"/>
      <c r="DX148" s="332"/>
      <c r="DY148" s="332"/>
      <c r="DZ148" s="332"/>
      <c r="EA148" s="332"/>
      <c r="EB148" s="332"/>
      <c r="EC148" s="332"/>
      <c r="ED148" s="332"/>
      <c r="EE148" s="332"/>
      <c r="EF148" s="332"/>
      <c r="EG148" s="332"/>
      <c r="EH148" s="332"/>
      <c r="EI148" s="332"/>
      <c r="EJ148" s="332"/>
      <c r="EK148" s="332"/>
      <c r="EL148" s="332"/>
      <c r="EM148" s="332"/>
      <c r="EN148" s="332"/>
      <c r="EO148" s="332"/>
      <c r="EP148" s="332"/>
      <c r="EQ148" s="332"/>
      <c r="ER148" s="332"/>
      <c r="ES148" s="332"/>
      <c r="ET148" s="332"/>
      <c r="EU148" s="332"/>
      <c r="EV148" s="332"/>
      <c r="EW148" s="332"/>
      <c r="EX148" s="332"/>
      <c r="EY148" s="332"/>
      <c r="EZ148" s="332"/>
      <c r="FA148" s="332"/>
      <c r="FB148" s="332"/>
      <c r="FC148" s="332"/>
      <c r="FD148" s="332"/>
      <c r="FE148" s="332"/>
      <c r="FF148" s="332"/>
      <c r="FG148" s="332"/>
      <c r="FH148" s="332"/>
      <c r="FI148" s="332"/>
      <c r="FJ148" s="332"/>
      <c r="FK148" s="332"/>
      <c r="FL148" s="332"/>
      <c r="FM148" s="332"/>
      <c r="FN148" s="332"/>
      <c r="FO148" s="332"/>
      <c r="FP148" s="332"/>
      <c r="FQ148" s="332"/>
      <c r="FR148" s="332"/>
      <c r="FS148" s="332"/>
      <c r="FT148" s="332"/>
      <c r="FU148" s="332"/>
      <c r="FV148" s="332"/>
      <c r="FW148" s="332"/>
      <c r="FX148" s="332"/>
      <c r="FY148" s="332"/>
      <c r="FZ148" s="332"/>
      <c r="GA148" s="332"/>
      <c r="GB148" s="332"/>
      <c r="GC148" s="332"/>
      <c r="GD148" s="332"/>
      <c r="GE148" s="332"/>
      <c r="GF148" s="332"/>
      <c r="GG148" s="332"/>
      <c r="GH148" s="332"/>
      <c r="GI148" s="332"/>
      <c r="GJ148" s="332"/>
      <c r="GK148" s="332"/>
      <c r="GL148" s="332"/>
      <c r="GM148" s="332"/>
      <c r="GN148" s="332"/>
      <c r="GO148" s="332"/>
      <c r="GP148" s="332"/>
      <c r="GQ148" s="332"/>
      <c r="GR148" s="332"/>
      <c r="GS148" s="332"/>
      <c r="GT148" s="332"/>
      <c r="GU148" s="332"/>
      <c r="GV148" s="332"/>
      <c r="GW148" s="332"/>
      <c r="GX148" s="332"/>
      <c r="GY148" s="332"/>
      <c r="GZ148" s="332"/>
      <c r="HA148" s="332"/>
      <c r="HB148" s="332"/>
      <c r="HC148" s="332"/>
      <c r="HD148" s="332"/>
      <c r="HE148" s="332"/>
      <c r="HF148" s="332"/>
      <c r="HG148" s="332"/>
      <c r="HH148" s="332"/>
      <c r="HI148" s="332"/>
      <c r="HJ148" s="332"/>
      <c r="HK148" s="332"/>
      <c r="HL148" s="332"/>
      <c r="HM148" s="332"/>
      <c r="HN148" s="332"/>
      <c r="HO148" s="332"/>
      <c r="HP148" s="332"/>
      <c r="HQ148" s="332"/>
      <c r="HR148" s="332"/>
      <c r="HS148" s="332"/>
      <c r="HT148" s="332"/>
      <c r="HU148" s="332"/>
      <c r="HV148" s="332"/>
      <c r="HW148" s="332"/>
      <c r="HX148" s="332"/>
      <c r="HY148" s="332"/>
      <c r="HZ148" s="332"/>
      <c r="IA148" s="332"/>
      <c r="IB148" s="332"/>
      <c r="IC148" s="332"/>
      <c r="ID148" s="332"/>
      <c r="IE148" s="332"/>
      <c r="IF148" s="332"/>
      <c r="IG148" s="332"/>
      <c r="IH148" s="332"/>
      <c r="II148" s="332"/>
      <c r="IJ148" s="332"/>
      <c r="IK148" s="332"/>
      <c r="IL148" s="332"/>
      <c r="IM148" s="332"/>
      <c r="IN148" s="332"/>
      <c r="IO148" s="332"/>
      <c r="IP148" s="332"/>
      <c r="IQ148" s="332"/>
      <c r="IR148" s="332"/>
      <c r="IS148" s="332"/>
      <c r="IT148" s="332"/>
      <c r="IU148" s="332"/>
      <c r="IV148" s="332"/>
      <c r="IW148" s="332"/>
      <c r="IX148" s="332"/>
      <c r="IY148" s="332"/>
      <c r="IZ148" s="332"/>
      <c r="JA148" s="332"/>
      <c r="JB148" s="332"/>
      <c r="JC148" s="332"/>
      <c r="JD148" s="332"/>
      <c r="JE148" s="332"/>
      <c r="JF148" s="332"/>
      <c r="JG148" s="332"/>
      <c r="JH148" s="332"/>
      <c r="JI148" s="332"/>
      <c r="JJ148" s="332"/>
      <c r="JK148" s="332"/>
      <c r="JL148" s="332"/>
      <c r="JM148" s="332"/>
      <c r="JN148" s="332"/>
      <c r="JO148" s="332"/>
      <c r="JP148" s="332"/>
      <c r="JQ148" s="332"/>
      <c r="JR148" s="332"/>
      <c r="JS148" s="332"/>
      <c r="JT148" s="332"/>
      <c r="JU148" s="332"/>
      <c r="JV148" s="332"/>
      <c r="JW148" s="332"/>
      <c r="JX148" s="332"/>
      <c r="JY148" s="332"/>
      <c r="JZ148" s="332"/>
      <c r="KA148" s="332"/>
      <c r="KB148" s="332"/>
      <c r="KC148" s="332"/>
      <c r="KD148" s="332"/>
      <c r="KE148" s="332"/>
      <c r="KF148" s="332"/>
      <c r="KG148" s="332"/>
      <c r="KH148" s="332"/>
      <c r="KI148" s="332"/>
      <c r="KJ148" s="332"/>
      <c r="KK148" s="332"/>
      <c r="KL148" s="332"/>
      <c r="KM148" s="332"/>
      <c r="KN148" s="332"/>
      <c r="KO148" s="332"/>
      <c r="KP148" s="332"/>
      <c r="KQ148" s="332"/>
      <c r="KR148" s="332"/>
      <c r="KS148" s="332"/>
      <c r="KT148" s="332"/>
      <c r="KU148" s="332"/>
      <c r="KV148" s="332"/>
      <c r="KW148" s="332"/>
      <c r="KX148" s="332"/>
      <c r="KY148" s="332"/>
      <c r="KZ148" s="332"/>
      <c r="LA148" s="332"/>
      <c r="LB148" s="332"/>
      <c r="LC148" s="332"/>
      <c r="LD148" s="332"/>
      <c r="LE148" s="332"/>
      <c r="LF148" s="332"/>
      <c r="LG148" s="332"/>
      <c r="LH148" s="332"/>
      <c r="LI148" s="332"/>
      <c r="LJ148" s="332"/>
      <c r="LK148" s="332"/>
      <c r="LL148" s="332"/>
      <c r="LM148" s="332"/>
      <c r="LN148" s="332"/>
      <c r="LO148" s="332"/>
      <c r="LP148" s="332"/>
      <c r="LQ148" s="332"/>
      <c r="LR148" s="332"/>
      <c r="LS148" s="332"/>
      <c r="LT148" s="332"/>
      <c r="LU148" s="332"/>
      <c r="LV148" s="332"/>
      <c r="LW148" s="332"/>
      <c r="LX148" s="332"/>
      <c r="LY148" s="332"/>
      <c r="LZ148" s="332"/>
      <c r="MA148" s="332"/>
      <c r="MB148" s="332"/>
      <c r="MC148" s="332"/>
      <c r="MD148" s="332"/>
      <c r="ME148" s="332"/>
      <c r="MF148" s="332"/>
      <c r="MG148" s="332"/>
      <c r="MH148" s="332"/>
      <c r="MI148" s="332"/>
      <c r="MJ148" s="332"/>
      <c r="MK148" s="332"/>
      <c r="ML148" s="332"/>
      <c r="MM148" s="332"/>
      <c r="MN148" s="332"/>
      <c r="MO148" s="332"/>
      <c r="MP148" s="332"/>
      <c r="MQ148" s="332"/>
      <c r="MR148" s="332"/>
      <c r="MS148" s="332"/>
      <c r="MT148" s="332"/>
      <c r="MU148" s="332"/>
      <c r="MV148" s="332"/>
      <c r="MW148" s="332"/>
      <c r="MX148" s="332"/>
      <c r="MY148" s="332"/>
      <c r="MZ148" s="332"/>
      <c r="NA148" s="332"/>
      <c r="NB148" s="332"/>
      <c r="NC148" s="332"/>
      <c r="ND148" s="332"/>
      <c r="NE148" s="332"/>
      <c r="NF148" s="332"/>
      <c r="NG148" s="332"/>
      <c r="NH148" s="332"/>
      <c r="NI148" s="332"/>
      <c r="NJ148" s="332"/>
      <c r="NK148" s="332"/>
      <c r="NL148" s="332"/>
      <c r="NM148" s="332"/>
      <c r="NN148" s="332"/>
      <c r="NO148" s="332"/>
      <c r="NP148" s="332"/>
      <c r="NQ148" s="332"/>
      <c r="NR148" s="332"/>
      <c r="NS148" s="332"/>
      <c r="NT148" s="332"/>
      <c r="NU148" s="332"/>
      <c r="NV148" s="332"/>
      <c r="NW148" s="332"/>
      <c r="NX148" s="332"/>
      <c r="NY148" s="332"/>
      <c r="NZ148" s="332"/>
      <c r="OA148" s="332"/>
      <c r="OB148" s="332"/>
      <c r="OC148" s="332"/>
      <c r="OD148" s="332"/>
      <c r="OE148" s="332"/>
      <c r="OF148" s="332"/>
      <c r="OG148" s="332"/>
      <c r="OH148" s="332"/>
      <c r="OI148" s="332"/>
      <c r="OJ148" s="332"/>
      <c r="OK148" s="332"/>
      <c r="OL148" s="332"/>
      <c r="OM148" s="332"/>
      <c r="ON148" s="332"/>
      <c r="OO148" s="332"/>
      <c r="OP148" s="332"/>
      <c r="OQ148" s="332"/>
      <c r="OR148" s="332"/>
      <c r="OS148" s="332"/>
      <c r="OT148" s="332"/>
      <c r="OU148" s="332"/>
      <c r="OV148" s="332"/>
      <c r="OW148" s="332"/>
      <c r="OX148" s="332"/>
      <c r="OY148" s="332"/>
      <c r="OZ148" s="332"/>
      <c r="PA148" s="332"/>
      <c r="PB148" s="332"/>
      <c r="PC148" s="332"/>
      <c r="PD148" s="332"/>
      <c r="PE148" s="332"/>
      <c r="PF148" s="332"/>
      <c r="PG148" s="332"/>
      <c r="PH148" s="332"/>
      <c r="PI148" s="332"/>
      <c r="PJ148" s="332"/>
      <c r="PK148" s="332"/>
      <c r="PL148" s="332"/>
      <c r="PM148" s="332"/>
      <c r="PN148" s="332"/>
      <c r="PO148" s="332"/>
      <c r="PP148" s="332"/>
      <c r="PQ148" s="332"/>
      <c r="PR148" s="332"/>
      <c r="PS148" s="332"/>
      <c r="PT148" s="332"/>
      <c r="PU148" s="332"/>
      <c r="PV148" s="332"/>
      <c r="PW148" s="332"/>
      <c r="PX148" s="332"/>
      <c r="PY148" s="332"/>
      <c r="PZ148" s="332"/>
      <c r="QA148" s="332"/>
      <c r="QB148" s="332"/>
      <c r="QC148" s="332"/>
      <c r="QD148" s="332"/>
      <c r="QE148" s="332"/>
      <c r="QF148" s="332"/>
      <c r="QG148" s="332"/>
      <c r="QH148" s="332"/>
      <c r="QI148" s="332"/>
      <c r="QJ148" s="332"/>
      <c r="QK148" s="332"/>
      <c r="QL148" s="332"/>
      <c r="QM148" s="332"/>
      <c r="QN148" s="332"/>
      <c r="QO148" s="332"/>
      <c r="QP148" s="332"/>
      <c r="QQ148" s="332"/>
      <c r="QR148" s="332"/>
      <c r="QS148" s="332"/>
      <c r="QT148" s="332"/>
      <c r="QU148" s="332"/>
      <c r="QV148" s="332"/>
      <c r="QW148" s="332"/>
      <c r="QX148" s="332"/>
      <c r="QY148" s="332"/>
      <c r="QZ148" s="332"/>
      <c r="RA148" s="332"/>
      <c r="RB148" s="332"/>
      <c r="RC148" s="332"/>
      <c r="RD148" s="332"/>
      <c r="RE148" s="332"/>
      <c r="RF148" s="332"/>
      <c r="RG148" s="332"/>
      <c r="RH148" s="332"/>
      <c r="RI148" s="332"/>
      <c r="RJ148" s="332"/>
      <c r="RK148" s="332"/>
      <c r="RL148" s="332"/>
      <c r="RM148" s="332"/>
      <c r="RN148" s="332"/>
      <c r="RO148" s="332"/>
      <c r="RP148" s="332"/>
      <c r="RQ148" s="332"/>
      <c r="RR148" s="332"/>
      <c r="RS148" s="332"/>
      <c r="RT148" s="332"/>
      <c r="RU148" s="332"/>
      <c r="RV148" s="332"/>
      <c r="RW148" s="332"/>
      <c r="RX148" s="332"/>
      <c r="RY148" s="332"/>
      <c r="RZ148" s="332"/>
      <c r="SA148" s="332"/>
      <c r="SB148" s="332"/>
      <c r="SC148" s="332"/>
      <c r="SD148" s="332"/>
      <c r="SE148" s="332"/>
      <c r="SF148" s="332"/>
      <c r="SG148" s="332"/>
      <c r="SH148" s="332"/>
      <c r="SI148" s="332"/>
      <c r="SJ148" s="332"/>
      <c r="SK148" s="332"/>
      <c r="SL148" s="332"/>
      <c r="SM148" s="332"/>
      <c r="SN148" s="332"/>
      <c r="SO148" s="332"/>
      <c r="SP148" s="332"/>
      <c r="SQ148" s="332"/>
      <c r="SR148" s="332"/>
      <c r="SS148" s="332"/>
      <c r="ST148" s="332"/>
      <c r="SU148" s="332"/>
      <c r="SV148" s="332"/>
      <c r="SW148" s="332"/>
      <c r="SX148" s="332"/>
      <c r="SY148" s="332"/>
      <c r="SZ148" s="332"/>
      <c r="TA148" s="332"/>
      <c r="TB148" s="332"/>
      <c r="TC148" s="332"/>
      <c r="TD148" s="332"/>
      <c r="TE148" s="332"/>
      <c r="TF148" s="332"/>
      <c r="TG148" s="332"/>
      <c r="TH148" s="332"/>
      <c r="TI148" s="332"/>
      <c r="TJ148" s="332"/>
      <c r="TK148" s="332"/>
      <c r="TL148" s="332"/>
      <c r="TM148" s="332"/>
      <c r="TN148" s="332"/>
      <c r="TO148" s="332"/>
      <c r="TP148" s="332"/>
      <c r="TQ148" s="332"/>
      <c r="TR148" s="332"/>
      <c r="TS148" s="332"/>
      <c r="TT148" s="332"/>
      <c r="TU148" s="332"/>
      <c r="TV148" s="332"/>
      <c r="TW148" s="332"/>
      <c r="TX148" s="332"/>
      <c r="TY148" s="332"/>
      <c r="TZ148" s="332"/>
      <c r="UA148" s="332"/>
      <c r="UB148" s="332"/>
      <c r="UC148" s="332"/>
      <c r="UD148" s="332"/>
      <c r="UE148" s="332"/>
      <c r="UF148" s="332"/>
      <c r="UG148" s="332"/>
      <c r="UH148" s="332"/>
      <c r="UI148" s="332"/>
      <c r="UJ148" s="332"/>
      <c r="UK148" s="332"/>
      <c r="UL148" s="332"/>
      <c r="UM148" s="332"/>
      <c r="UN148" s="332"/>
      <c r="UO148" s="332"/>
      <c r="UP148" s="332"/>
      <c r="UQ148" s="332"/>
      <c r="UR148" s="332"/>
      <c r="US148" s="332"/>
      <c r="UT148" s="332"/>
      <c r="UU148" s="332"/>
      <c r="UV148" s="332"/>
      <c r="UW148" s="332"/>
      <c r="UX148" s="332"/>
      <c r="UY148" s="332"/>
      <c r="UZ148" s="332"/>
      <c r="VA148" s="332"/>
      <c r="VB148" s="332"/>
      <c r="VC148" s="332"/>
      <c r="VD148" s="332"/>
      <c r="VE148" s="332"/>
      <c r="VF148" s="332"/>
      <c r="VG148" s="332"/>
      <c r="VH148" s="332"/>
      <c r="VI148" s="332"/>
      <c r="VJ148" s="332"/>
      <c r="VK148" s="332"/>
      <c r="VL148" s="332"/>
      <c r="VM148" s="332"/>
      <c r="VN148" s="332"/>
      <c r="VO148" s="332"/>
      <c r="VP148" s="332"/>
      <c r="VQ148" s="332"/>
      <c r="VR148" s="332"/>
      <c r="VS148" s="332"/>
      <c r="VT148" s="332"/>
      <c r="VU148" s="332"/>
      <c r="VV148" s="332"/>
      <c r="VW148" s="332"/>
      <c r="VX148" s="332"/>
      <c r="VY148" s="332"/>
      <c r="VZ148" s="332"/>
      <c r="WA148" s="332"/>
      <c r="WB148" s="332"/>
      <c r="WC148" s="332"/>
      <c r="WD148" s="332"/>
      <c r="WE148" s="332"/>
      <c r="WF148" s="332"/>
      <c r="WG148" s="332"/>
      <c r="WH148" s="332"/>
      <c r="WI148" s="332"/>
      <c r="WJ148" s="332"/>
      <c r="WK148" s="332"/>
      <c r="WL148" s="332"/>
      <c r="WM148" s="332"/>
      <c r="WN148" s="332"/>
      <c r="WO148" s="332"/>
      <c r="WP148" s="332"/>
      <c r="WQ148" s="332"/>
      <c r="WR148" s="332"/>
      <c r="WS148" s="332"/>
      <c r="WT148" s="332"/>
      <c r="WU148" s="332"/>
      <c r="WV148" s="332"/>
      <c r="WW148" s="332"/>
      <c r="WX148" s="332"/>
      <c r="WY148" s="332"/>
      <c r="WZ148" s="332"/>
      <c r="XA148" s="332"/>
      <c r="XB148" s="332"/>
      <c r="XC148" s="332"/>
      <c r="XD148" s="332"/>
      <c r="XE148" s="332"/>
      <c r="XF148" s="332"/>
      <c r="XG148" s="332"/>
      <c r="XH148" s="332"/>
      <c r="XI148" s="332"/>
      <c r="XJ148" s="332"/>
      <c r="XK148" s="332"/>
      <c r="XL148" s="332"/>
      <c r="XM148" s="332"/>
      <c r="XN148" s="332"/>
      <c r="XO148" s="332"/>
      <c r="XP148" s="332"/>
      <c r="XQ148" s="332"/>
      <c r="XR148" s="332"/>
      <c r="XS148" s="332"/>
      <c r="XT148" s="332"/>
      <c r="XU148" s="332"/>
      <c r="XV148" s="332"/>
      <c r="XW148" s="332"/>
      <c r="XX148" s="332"/>
      <c r="XY148" s="332"/>
      <c r="XZ148" s="332"/>
      <c r="YA148" s="332"/>
      <c r="YB148" s="332"/>
      <c r="YC148" s="332"/>
      <c r="YD148" s="332"/>
      <c r="YE148" s="332"/>
      <c r="YF148" s="332"/>
      <c r="YG148" s="332"/>
      <c r="YH148" s="332"/>
      <c r="YI148" s="332"/>
      <c r="YJ148" s="332"/>
      <c r="YK148" s="332"/>
      <c r="YL148" s="332"/>
      <c r="YM148" s="332"/>
      <c r="YN148" s="332"/>
      <c r="YO148" s="332"/>
      <c r="YP148" s="332"/>
      <c r="YQ148" s="332"/>
      <c r="YR148" s="332"/>
      <c r="YS148" s="332"/>
      <c r="YT148" s="332"/>
      <c r="YU148" s="332"/>
      <c r="YV148" s="332"/>
      <c r="YW148" s="332"/>
      <c r="YX148" s="332"/>
      <c r="YY148" s="332"/>
      <c r="YZ148" s="332"/>
      <c r="ZA148" s="332"/>
      <c r="ZB148" s="332"/>
      <c r="ZC148" s="332"/>
      <c r="ZD148" s="332"/>
      <c r="ZE148" s="332"/>
      <c r="ZF148" s="332"/>
      <c r="ZG148" s="332"/>
      <c r="ZH148" s="332"/>
      <c r="ZI148" s="332"/>
      <c r="ZJ148" s="332"/>
      <c r="ZK148" s="332"/>
      <c r="ZL148" s="332"/>
      <c r="ZM148" s="332"/>
      <c r="ZN148" s="332"/>
      <c r="ZO148" s="332"/>
      <c r="ZP148" s="332"/>
      <c r="ZQ148" s="332"/>
      <c r="ZR148" s="332"/>
      <c r="ZS148" s="332"/>
      <c r="ZT148" s="332"/>
      <c r="ZU148" s="332"/>
      <c r="ZV148" s="332"/>
      <c r="ZW148" s="332"/>
      <c r="ZX148" s="332"/>
      <c r="ZY148" s="332"/>
      <c r="ZZ148" s="332"/>
      <c r="AAA148" s="332"/>
      <c r="AAB148" s="332"/>
      <c r="AAC148" s="332"/>
      <c r="AAD148" s="332"/>
      <c r="AAE148" s="332"/>
      <c r="AAF148" s="332"/>
      <c r="AAG148" s="332"/>
      <c r="AAH148" s="332"/>
      <c r="AAI148" s="332"/>
      <c r="AAJ148" s="332"/>
      <c r="AAK148" s="332"/>
      <c r="AAL148" s="332"/>
      <c r="AAM148" s="332"/>
      <c r="AAN148" s="332"/>
      <c r="AAO148" s="332"/>
      <c r="AAP148" s="332"/>
      <c r="AAQ148" s="332"/>
      <c r="AAR148" s="332"/>
      <c r="AAS148" s="332"/>
      <c r="AAT148" s="332"/>
      <c r="AAU148" s="332"/>
      <c r="AAV148" s="332"/>
      <c r="AAW148" s="332"/>
      <c r="AAX148" s="332"/>
      <c r="AAY148" s="332"/>
      <c r="AAZ148" s="332"/>
      <c r="ABA148" s="332"/>
      <c r="ABB148" s="332"/>
      <c r="ABC148" s="332"/>
      <c r="ABD148" s="332"/>
      <c r="ABE148" s="332"/>
      <c r="ABF148" s="332"/>
      <c r="ABG148" s="332"/>
      <c r="ABH148" s="332"/>
      <c r="ABI148" s="332"/>
      <c r="ABJ148" s="332"/>
      <c r="ABK148" s="332"/>
      <c r="ABL148" s="332"/>
      <c r="ABM148" s="332"/>
      <c r="ABN148" s="332"/>
      <c r="ABO148" s="332"/>
      <c r="ABP148" s="332"/>
      <c r="ABQ148" s="332"/>
      <c r="ABR148" s="332"/>
      <c r="ABS148" s="332"/>
      <c r="ABT148" s="332"/>
      <c r="ABU148" s="332"/>
      <c r="ABV148" s="332"/>
      <c r="ABW148" s="332"/>
      <c r="ABX148" s="332"/>
      <c r="ABY148" s="332"/>
      <c r="ABZ148" s="332"/>
      <c r="ACA148" s="332"/>
      <c r="ACB148" s="332"/>
      <c r="ACC148" s="332"/>
      <c r="ACD148" s="332"/>
      <c r="ACE148" s="332"/>
      <c r="ACF148" s="332"/>
      <c r="ACG148" s="332"/>
      <c r="ACH148" s="332"/>
      <c r="ACI148" s="332"/>
      <c r="ACJ148" s="332"/>
      <c r="ACK148" s="332"/>
      <c r="ACL148" s="332"/>
      <c r="ACM148" s="332"/>
      <c r="ACN148" s="332"/>
      <c r="ACO148" s="332"/>
      <c r="ACP148" s="332"/>
      <c r="ACQ148" s="332"/>
      <c r="ACR148" s="332"/>
      <c r="ACS148" s="332"/>
      <c r="ACT148" s="332"/>
      <c r="ACU148" s="332"/>
      <c r="ACV148" s="332"/>
      <c r="ACW148" s="332"/>
      <c r="ACX148" s="332"/>
      <c r="ACY148" s="332"/>
      <c r="ACZ148" s="332"/>
      <c r="ADA148" s="332"/>
      <c r="ADB148" s="332"/>
      <c r="ADC148" s="332"/>
      <c r="ADD148" s="332"/>
      <c r="ADE148" s="332"/>
      <c r="ADF148" s="332"/>
      <c r="ADG148" s="332"/>
      <c r="ADH148" s="332"/>
      <c r="ADI148" s="332"/>
      <c r="ADJ148" s="332"/>
      <c r="ADK148" s="332"/>
      <c r="ADL148" s="332"/>
      <c r="ADM148" s="332"/>
      <c r="ADN148" s="332"/>
      <c r="ADO148" s="332"/>
      <c r="ADP148" s="332"/>
      <c r="ADQ148" s="332"/>
      <c r="ADR148" s="332"/>
      <c r="ADS148" s="332"/>
      <c r="ADT148" s="332"/>
      <c r="ADU148" s="332"/>
      <c r="ADV148" s="332"/>
      <c r="ADW148" s="332"/>
      <c r="ADX148" s="332"/>
      <c r="ADY148" s="332"/>
      <c r="ADZ148" s="332"/>
      <c r="AEA148" s="332"/>
      <c r="AEB148" s="332"/>
      <c r="AEC148" s="332"/>
      <c r="AED148" s="332"/>
      <c r="AEE148" s="332"/>
      <c r="AEF148" s="332"/>
      <c r="AEG148" s="332"/>
      <c r="AEH148" s="332"/>
      <c r="AEI148" s="332"/>
      <c r="AEJ148" s="332"/>
      <c r="AEK148" s="332"/>
      <c r="AEL148" s="332"/>
      <c r="AEM148" s="332"/>
      <c r="AEN148" s="332"/>
      <c r="AEO148" s="332"/>
      <c r="AEP148" s="332"/>
      <c r="AEQ148" s="332"/>
      <c r="AER148" s="332"/>
      <c r="AES148" s="332"/>
      <c r="AET148" s="332"/>
      <c r="AEU148" s="332"/>
      <c r="AEV148" s="332"/>
      <c r="AEW148" s="332"/>
      <c r="AEX148" s="332"/>
      <c r="AEY148" s="332"/>
      <c r="AEZ148" s="332"/>
      <c r="AFA148" s="332"/>
      <c r="AFB148" s="332"/>
      <c r="AFC148" s="332"/>
      <c r="AFD148" s="332"/>
      <c r="AFE148" s="332"/>
      <c r="AFF148" s="332"/>
      <c r="AFG148" s="332"/>
      <c r="AFH148" s="332"/>
      <c r="AFI148" s="332"/>
      <c r="AFJ148" s="332"/>
      <c r="AFK148" s="332"/>
      <c r="AFL148" s="332"/>
      <c r="AFM148" s="332"/>
      <c r="AFN148" s="332"/>
      <c r="AFO148" s="332"/>
      <c r="AFP148" s="332"/>
      <c r="AFQ148" s="332"/>
      <c r="AFR148" s="332"/>
      <c r="AFS148" s="332"/>
      <c r="AFT148" s="332"/>
      <c r="AFU148" s="332"/>
      <c r="AFV148" s="332"/>
      <c r="AFW148" s="332"/>
      <c r="AFX148" s="332"/>
      <c r="AFY148" s="332"/>
      <c r="AFZ148" s="332"/>
      <c r="AGA148" s="332"/>
      <c r="AGB148" s="332"/>
      <c r="AGC148" s="332"/>
      <c r="AGD148" s="332"/>
      <c r="AGE148" s="332"/>
      <c r="AGF148" s="332"/>
      <c r="AGG148" s="332"/>
      <c r="AGH148" s="332"/>
      <c r="AGI148" s="332"/>
      <c r="AGJ148" s="332"/>
      <c r="AGK148" s="332"/>
      <c r="AGL148" s="332"/>
      <c r="AGM148" s="332"/>
      <c r="AGN148" s="332"/>
      <c r="AGO148" s="332"/>
      <c r="AGP148" s="332"/>
      <c r="AGQ148" s="332"/>
      <c r="AGR148" s="332"/>
      <c r="AGS148" s="332"/>
      <c r="AGT148" s="332"/>
      <c r="AGU148" s="332"/>
      <c r="AGV148" s="332"/>
      <c r="AGW148" s="332"/>
      <c r="AGX148" s="332"/>
      <c r="AGY148" s="332"/>
      <c r="AGZ148" s="332"/>
      <c r="AHA148" s="332"/>
      <c r="AHB148" s="332"/>
      <c r="AHC148" s="332"/>
      <c r="AHD148" s="332"/>
      <c r="AHE148" s="332"/>
      <c r="AHF148" s="332"/>
      <c r="AHG148" s="332"/>
      <c r="AHH148" s="332"/>
      <c r="AHI148" s="332"/>
      <c r="AHJ148" s="332"/>
      <c r="AHK148" s="332"/>
      <c r="AHL148" s="332"/>
      <c r="AHM148" s="332"/>
      <c r="AHN148" s="332"/>
      <c r="AHO148" s="332"/>
      <c r="AHP148" s="332"/>
      <c r="AHQ148" s="332"/>
      <c r="AHR148" s="332"/>
      <c r="AHS148" s="332"/>
      <c r="AHT148" s="332"/>
      <c r="AHU148" s="332"/>
      <c r="AHV148" s="332"/>
      <c r="AHW148" s="332"/>
      <c r="AHX148" s="332"/>
      <c r="AHY148" s="332"/>
      <c r="AHZ148" s="332"/>
      <c r="AIA148" s="332"/>
      <c r="AIB148" s="332"/>
      <c r="AIC148" s="332"/>
      <c r="AID148" s="332"/>
      <c r="AIE148" s="332"/>
      <c r="AIF148" s="332"/>
      <c r="AIG148" s="332"/>
      <c r="AIH148" s="332"/>
      <c r="AII148" s="332"/>
      <c r="AIJ148" s="332"/>
      <c r="AIK148" s="332"/>
      <c r="AIL148" s="332"/>
      <c r="AIM148" s="332"/>
      <c r="AIN148" s="332"/>
      <c r="AIO148" s="332"/>
      <c r="AIP148" s="332"/>
      <c r="AIQ148" s="332"/>
      <c r="AIR148" s="332"/>
      <c r="AIS148" s="332"/>
      <c r="AIT148" s="332"/>
      <c r="AIU148" s="332"/>
      <c r="AIV148" s="332"/>
      <c r="AIW148" s="332"/>
      <c r="AIX148" s="332"/>
      <c r="AIY148" s="332"/>
      <c r="AIZ148" s="332"/>
      <c r="AJA148" s="332"/>
      <c r="AJB148" s="332"/>
      <c r="AJC148" s="332"/>
      <c r="AJD148" s="332"/>
      <c r="AJE148" s="332"/>
      <c r="AJF148" s="332"/>
      <c r="AJG148" s="332"/>
      <c r="AJH148" s="332"/>
      <c r="AJI148" s="332"/>
      <c r="AJJ148" s="332"/>
      <c r="AJK148" s="332"/>
      <c r="AJL148" s="332"/>
      <c r="AJM148" s="332"/>
      <c r="AJN148" s="332"/>
      <c r="AJO148" s="332"/>
      <c r="AJP148" s="332"/>
      <c r="AJQ148" s="332"/>
      <c r="AJR148" s="332"/>
      <c r="AJS148" s="332"/>
      <c r="AJT148" s="332"/>
      <c r="AJU148" s="332"/>
      <c r="AJV148" s="332"/>
      <c r="AJW148" s="332"/>
      <c r="AJX148" s="332"/>
      <c r="AJY148" s="332"/>
      <c r="AJZ148" s="332"/>
      <c r="AKA148" s="332"/>
      <c r="AKB148" s="332"/>
      <c r="AKC148" s="332"/>
      <c r="AKD148" s="332"/>
      <c r="AKE148" s="332"/>
      <c r="AKF148" s="332"/>
      <c r="AKG148" s="332"/>
      <c r="AKH148" s="332"/>
      <c r="AKI148" s="332"/>
      <c r="AKJ148" s="332"/>
      <c r="AKK148" s="332"/>
      <c r="AKL148" s="332"/>
      <c r="AKM148" s="332"/>
      <c r="AKN148" s="332"/>
      <c r="AKO148" s="332"/>
      <c r="AKP148" s="332"/>
      <c r="AKQ148" s="332"/>
      <c r="AKR148" s="332"/>
      <c r="AKS148" s="332"/>
      <c r="AKT148" s="332"/>
      <c r="AKU148" s="332"/>
      <c r="AKV148" s="332"/>
      <c r="AKW148" s="332"/>
      <c r="AKX148" s="332"/>
      <c r="AKY148" s="332"/>
      <c r="AKZ148" s="332"/>
      <c r="ALA148" s="332"/>
      <c r="ALB148" s="332"/>
      <c r="ALC148" s="332"/>
      <c r="ALD148" s="332"/>
      <c r="ALE148" s="332"/>
      <c r="ALF148" s="332"/>
      <c r="ALG148" s="332"/>
      <c r="ALH148" s="332"/>
      <c r="ALI148" s="332"/>
      <c r="ALJ148" s="332"/>
      <c r="ALK148" s="332"/>
      <c r="ALL148" s="332"/>
      <c r="ALM148" s="332"/>
      <c r="ALN148" s="332"/>
      <c r="ALO148" s="332"/>
      <c r="ALP148" s="332"/>
      <c r="ALQ148" s="332"/>
      <c r="ALR148" s="332"/>
      <c r="ALS148" s="332"/>
      <c r="ALT148" s="332"/>
      <c r="ALU148" s="332"/>
      <c r="ALV148" s="332"/>
      <c r="ALW148" s="332"/>
      <c r="ALX148" s="332"/>
      <c r="ALY148" s="332"/>
      <c r="ALZ148" s="332"/>
      <c r="AMA148" s="332"/>
      <c r="AMB148" s="332"/>
      <c r="AMC148" s="332"/>
      <c r="AMD148" s="332"/>
      <c r="AME148" s="332"/>
      <c r="AMF148" s="332"/>
      <c r="AMG148" s="332"/>
      <c r="AMH148" s="332"/>
      <c r="AMI148" s="332"/>
      <c r="AMJ148" s="332"/>
      <c r="AMK148" s="332"/>
      <c r="AML148" s="332"/>
      <c r="AMM148" s="332"/>
      <c r="AMN148" s="332"/>
      <c r="AMO148" s="332"/>
      <c r="AMP148" s="332"/>
      <c r="AMQ148" s="332"/>
      <c r="AMR148" s="332"/>
      <c r="AMS148" s="332"/>
      <c r="AMT148" s="332"/>
      <c r="AMU148" s="332"/>
      <c r="AMV148" s="332"/>
      <c r="AMW148" s="332"/>
      <c r="AMX148" s="332"/>
      <c r="AMY148" s="332"/>
      <c r="AMZ148" s="332"/>
      <c r="ANA148" s="332"/>
      <c r="ANB148" s="332"/>
      <c r="ANC148" s="332"/>
      <c r="AND148" s="332"/>
      <c r="ANE148" s="332"/>
      <c r="ANF148" s="332"/>
      <c r="ANG148" s="332"/>
      <c r="ANH148" s="332"/>
      <c r="ANI148" s="332"/>
      <c r="ANJ148" s="332"/>
      <c r="ANK148" s="332"/>
      <c r="ANL148" s="332"/>
      <c r="ANM148" s="332"/>
      <c r="ANN148" s="332"/>
      <c r="ANO148" s="332"/>
      <c r="ANP148" s="332"/>
      <c r="ANQ148" s="332"/>
      <c r="ANR148" s="332"/>
      <c r="ANS148" s="332"/>
      <c r="ANT148" s="332"/>
      <c r="ANU148" s="332"/>
      <c r="ANV148" s="332"/>
      <c r="ANW148" s="332"/>
      <c r="ANX148" s="332"/>
      <c r="ANY148" s="332"/>
      <c r="ANZ148" s="332"/>
      <c r="AOA148" s="332"/>
      <c r="AOB148" s="332"/>
      <c r="AOC148" s="332"/>
      <c r="AOD148" s="332"/>
      <c r="AOE148" s="332"/>
      <c r="AOF148" s="332"/>
      <c r="AOG148" s="332"/>
      <c r="AOH148" s="332"/>
      <c r="AOI148" s="332"/>
      <c r="AOJ148" s="332"/>
      <c r="AOK148" s="332"/>
      <c r="AOL148" s="332"/>
      <c r="AOM148" s="332"/>
      <c r="AON148" s="332"/>
      <c r="AOO148" s="332"/>
      <c r="AOP148" s="332"/>
      <c r="AOQ148" s="332"/>
      <c r="AOR148" s="332"/>
      <c r="AOS148" s="332"/>
      <c r="AOT148" s="332"/>
      <c r="AOU148" s="332"/>
      <c r="AOV148" s="332"/>
      <c r="AOW148" s="332"/>
      <c r="AOX148" s="332"/>
      <c r="AOY148" s="332"/>
      <c r="AOZ148" s="332"/>
      <c r="APA148" s="332"/>
      <c r="APB148" s="332"/>
      <c r="APC148" s="332"/>
      <c r="APD148" s="332"/>
      <c r="APE148" s="332"/>
      <c r="APF148" s="332"/>
      <c r="APG148" s="332"/>
      <c r="APH148" s="332"/>
      <c r="API148" s="332"/>
      <c r="APJ148" s="332"/>
      <c r="APK148" s="332"/>
      <c r="APL148" s="332"/>
      <c r="APM148" s="332"/>
      <c r="APN148" s="332"/>
      <c r="APO148" s="332"/>
      <c r="APP148" s="332"/>
      <c r="APQ148" s="332"/>
      <c r="APR148" s="332"/>
      <c r="APS148" s="332"/>
      <c r="APT148" s="332"/>
      <c r="APU148" s="332"/>
      <c r="APV148" s="332"/>
      <c r="APW148" s="332"/>
      <c r="APX148" s="332"/>
      <c r="APY148" s="332"/>
      <c r="APZ148" s="332"/>
      <c r="AQA148" s="332"/>
      <c r="AQB148" s="332"/>
      <c r="AQC148" s="332"/>
      <c r="AQD148" s="332"/>
      <c r="AQE148" s="332"/>
      <c r="AQF148" s="332"/>
      <c r="AQG148" s="332"/>
      <c r="AQH148" s="332"/>
      <c r="AQI148" s="332"/>
      <c r="AQJ148" s="332"/>
      <c r="AQK148" s="332"/>
      <c r="AQL148" s="332"/>
      <c r="AQM148" s="332"/>
      <c r="AQN148" s="332"/>
      <c r="AQO148" s="332"/>
      <c r="AQP148" s="332"/>
      <c r="AQQ148" s="332"/>
      <c r="AQR148" s="332"/>
      <c r="AQS148" s="332"/>
      <c r="AQT148" s="332"/>
      <c r="AQU148" s="332"/>
      <c r="AQV148" s="332"/>
      <c r="AQW148" s="332"/>
      <c r="AQX148" s="332"/>
      <c r="AQY148" s="332"/>
      <c r="AQZ148" s="332"/>
      <c r="ARA148" s="332"/>
      <c r="ARB148" s="332"/>
      <c r="ARC148" s="332"/>
      <c r="ARD148" s="332"/>
      <c r="ARE148" s="332"/>
      <c r="ARF148" s="332"/>
      <c r="ARG148" s="332"/>
      <c r="ARH148" s="332"/>
      <c r="ARI148" s="332"/>
      <c r="ARJ148" s="332"/>
      <c r="ARK148" s="332"/>
      <c r="ARL148" s="332"/>
      <c r="ARM148" s="332"/>
      <c r="ARN148" s="332"/>
      <c r="ARO148" s="332"/>
      <c r="ARP148" s="332"/>
      <c r="ARQ148" s="332"/>
      <c r="ARR148" s="332"/>
      <c r="ARS148" s="332"/>
      <c r="ART148" s="332"/>
      <c r="ARU148" s="332"/>
      <c r="ARV148" s="332"/>
      <c r="ARW148" s="332"/>
      <c r="ARX148" s="332"/>
      <c r="ARY148" s="332"/>
      <c r="ARZ148" s="332"/>
      <c r="ASA148" s="332"/>
      <c r="ASB148" s="332"/>
      <c r="ASC148" s="332"/>
      <c r="ASD148" s="332"/>
      <c r="ASE148" s="332"/>
      <c r="ASF148" s="332"/>
      <c r="ASG148" s="332"/>
      <c r="ASH148" s="332"/>
      <c r="ASI148" s="332"/>
      <c r="ASJ148" s="332"/>
      <c r="ASK148" s="332"/>
      <c r="ASL148" s="332"/>
      <c r="ASM148" s="332"/>
      <c r="ASN148" s="332"/>
      <c r="ASO148" s="332"/>
      <c r="ASP148" s="332"/>
      <c r="ASQ148" s="332"/>
      <c r="ASR148" s="332"/>
      <c r="ASS148" s="332"/>
      <c r="AST148" s="332"/>
      <c r="ASU148" s="332"/>
      <c r="ASV148" s="332"/>
      <c r="ASW148" s="332"/>
      <c r="ASX148" s="332"/>
      <c r="ASY148" s="332"/>
      <c r="ASZ148" s="332"/>
      <c r="ATA148" s="332"/>
      <c r="ATB148" s="332"/>
      <c r="ATC148" s="332"/>
      <c r="ATD148" s="332"/>
      <c r="ATE148" s="332"/>
      <c r="ATF148" s="332"/>
      <c r="ATG148" s="332"/>
      <c r="ATH148" s="332"/>
      <c r="ATI148" s="332"/>
      <c r="ATJ148" s="332"/>
      <c r="ATK148" s="332"/>
      <c r="ATL148" s="332"/>
      <c r="ATM148" s="332"/>
      <c r="ATN148" s="332"/>
      <c r="ATO148" s="332"/>
      <c r="ATP148" s="332"/>
      <c r="ATQ148" s="332"/>
      <c r="ATR148" s="332"/>
      <c r="ATS148" s="332"/>
      <c r="ATT148" s="332"/>
      <c r="ATU148" s="332"/>
      <c r="ATV148" s="332"/>
      <c r="ATW148" s="332"/>
      <c r="ATX148" s="332"/>
      <c r="ATY148" s="332"/>
      <c r="ATZ148" s="332"/>
      <c r="AUA148" s="332"/>
      <c r="AUB148" s="332"/>
      <c r="AUC148" s="332"/>
      <c r="AUD148" s="332"/>
      <c r="AUE148" s="332"/>
      <c r="AUF148" s="332"/>
      <c r="AUG148" s="332"/>
      <c r="AUH148" s="332"/>
      <c r="AUI148" s="332"/>
      <c r="AUJ148" s="332"/>
      <c r="AUK148" s="332"/>
      <c r="AUL148" s="332"/>
      <c r="AUM148" s="332"/>
      <c r="AUN148" s="332"/>
      <c r="AUO148" s="332"/>
      <c r="AUP148" s="332"/>
      <c r="AUQ148" s="332"/>
      <c r="AUR148" s="332"/>
      <c r="AUS148" s="332"/>
      <c r="AUT148" s="332"/>
      <c r="AUU148" s="332"/>
      <c r="AUV148" s="332"/>
      <c r="AUW148" s="332"/>
      <c r="AUX148" s="332"/>
      <c r="AUY148" s="332"/>
      <c r="AUZ148" s="332"/>
      <c r="AVA148" s="332"/>
      <c r="AVB148" s="332"/>
      <c r="AVC148" s="332"/>
      <c r="AVD148" s="332"/>
      <c r="AVE148" s="332"/>
      <c r="AVF148" s="332"/>
      <c r="AVG148" s="332"/>
      <c r="AVH148" s="332"/>
      <c r="AVI148" s="332"/>
      <c r="AVJ148" s="332"/>
      <c r="AVK148" s="332"/>
      <c r="AVL148" s="332"/>
      <c r="AVM148" s="332"/>
      <c r="AVN148" s="332"/>
      <c r="AVO148" s="332"/>
      <c r="AVP148" s="332"/>
      <c r="AVQ148" s="332"/>
      <c r="AVR148" s="332"/>
      <c r="AVS148" s="332"/>
      <c r="AVT148" s="332"/>
      <c r="AVU148" s="332"/>
      <c r="AVV148" s="332"/>
      <c r="AVW148" s="332"/>
      <c r="AVX148" s="332"/>
      <c r="AVY148" s="332"/>
      <c r="AVZ148" s="332"/>
      <c r="AWA148" s="332"/>
      <c r="AWB148" s="332"/>
      <c r="AWC148" s="332"/>
      <c r="AWD148" s="332"/>
      <c r="AWE148" s="332"/>
      <c r="AWF148" s="332"/>
      <c r="AWG148" s="332"/>
      <c r="AWH148" s="332"/>
      <c r="AWI148" s="332"/>
      <c r="AWJ148" s="332"/>
      <c r="AWK148" s="332"/>
      <c r="AWL148" s="332"/>
      <c r="AWM148" s="332"/>
      <c r="AWN148" s="332"/>
      <c r="AWO148" s="332"/>
      <c r="AWP148" s="332"/>
      <c r="AWQ148" s="332"/>
      <c r="AWR148" s="332"/>
      <c r="AWS148" s="332"/>
      <c r="AWT148" s="332"/>
      <c r="AWU148" s="332"/>
      <c r="AWV148" s="332"/>
      <c r="AWW148" s="332"/>
      <c r="AWX148" s="332"/>
      <c r="AWY148" s="332"/>
      <c r="AWZ148" s="332"/>
      <c r="AXA148" s="332"/>
      <c r="AXB148" s="332"/>
      <c r="AXC148" s="332"/>
      <c r="AXD148" s="332"/>
      <c r="AXE148" s="332"/>
      <c r="AXF148" s="332"/>
      <c r="AXG148" s="332"/>
      <c r="AXH148" s="332"/>
      <c r="AXI148" s="332"/>
      <c r="AXJ148" s="332"/>
      <c r="AXK148" s="332"/>
      <c r="AXL148" s="332"/>
      <c r="AXM148" s="332"/>
      <c r="AXN148" s="332"/>
      <c r="AXO148" s="332"/>
      <c r="AXP148" s="332"/>
      <c r="AXQ148" s="332"/>
      <c r="AXR148" s="332"/>
      <c r="AXS148" s="332"/>
      <c r="AXT148" s="332"/>
      <c r="AXU148" s="332"/>
      <c r="AXV148" s="332"/>
      <c r="AXW148" s="332"/>
      <c r="AXX148" s="332"/>
      <c r="AXY148" s="332"/>
      <c r="AXZ148" s="332"/>
      <c r="AYA148" s="332"/>
      <c r="AYB148" s="332"/>
      <c r="AYC148" s="332"/>
      <c r="AYD148" s="332"/>
      <c r="AYE148" s="332"/>
      <c r="AYF148" s="332"/>
      <c r="AYG148" s="332"/>
      <c r="AYH148" s="332"/>
      <c r="AYI148" s="332"/>
      <c r="AYJ148" s="332"/>
      <c r="AYK148" s="332"/>
      <c r="AYL148" s="332"/>
      <c r="AYM148" s="332"/>
      <c r="AYN148" s="332"/>
      <c r="AYO148" s="332"/>
      <c r="AYP148" s="332"/>
      <c r="AYQ148" s="332"/>
      <c r="AYR148" s="332"/>
      <c r="AYS148" s="332"/>
      <c r="AYT148" s="332"/>
      <c r="AYU148" s="332"/>
      <c r="AYV148" s="332"/>
      <c r="AYW148" s="332"/>
      <c r="AYX148" s="332"/>
      <c r="AYY148" s="332"/>
      <c r="AYZ148" s="332"/>
      <c r="AZA148" s="332"/>
      <c r="AZB148" s="332"/>
      <c r="AZC148" s="332"/>
      <c r="AZD148" s="332"/>
      <c r="AZE148" s="332"/>
      <c r="AZF148" s="332"/>
      <c r="AZG148" s="332"/>
      <c r="AZH148" s="332"/>
      <c r="AZI148" s="332"/>
      <c r="AZJ148" s="332"/>
      <c r="AZK148" s="332"/>
      <c r="AZL148" s="332"/>
      <c r="AZM148" s="332"/>
      <c r="AZN148" s="332"/>
      <c r="AZO148" s="332"/>
      <c r="AZP148" s="332"/>
      <c r="AZQ148" s="332"/>
      <c r="AZR148" s="332"/>
      <c r="AZS148" s="332"/>
      <c r="AZT148" s="332"/>
      <c r="AZU148" s="332"/>
      <c r="AZV148" s="332"/>
      <c r="AZW148" s="332"/>
      <c r="AZX148" s="332"/>
      <c r="AZY148" s="332"/>
      <c r="AZZ148" s="332"/>
      <c r="BAA148" s="332"/>
      <c r="BAB148" s="332"/>
      <c r="BAC148" s="332"/>
      <c r="BAD148" s="332"/>
      <c r="BAE148" s="332"/>
      <c r="BAF148" s="332"/>
      <c r="BAG148" s="332"/>
      <c r="BAH148" s="332"/>
      <c r="BAI148" s="332"/>
      <c r="BAJ148" s="332"/>
      <c r="BAK148" s="332"/>
      <c r="BAL148" s="332"/>
      <c r="BAM148" s="332"/>
      <c r="BAN148" s="332"/>
      <c r="BAO148" s="332"/>
      <c r="BAP148" s="332"/>
      <c r="BAQ148" s="332"/>
      <c r="BAR148" s="332"/>
      <c r="BAS148" s="332"/>
      <c r="BAT148" s="332"/>
      <c r="BAU148" s="332"/>
      <c r="BAV148" s="332"/>
      <c r="BAW148" s="332"/>
      <c r="BAX148" s="332"/>
      <c r="BAY148" s="332"/>
      <c r="BAZ148" s="332"/>
      <c r="BBA148" s="332"/>
      <c r="BBB148" s="332"/>
      <c r="BBC148" s="332"/>
      <c r="BBD148" s="332"/>
      <c r="BBE148" s="332"/>
      <c r="BBF148" s="332"/>
      <c r="BBG148" s="332"/>
      <c r="BBH148" s="332"/>
      <c r="BBI148" s="332"/>
      <c r="BBJ148" s="332"/>
      <c r="BBK148" s="332"/>
      <c r="BBL148" s="332"/>
      <c r="BBM148" s="332"/>
      <c r="BBN148" s="332"/>
      <c r="BBO148" s="332"/>
      <c r="BBP148" s="332"/>
      <c r="BBQ148" s="332"/>
      <c r="BBR148" s="332"/>
      <c r="BBS148" s="332"/>
      <c r="BBT148" s="332"/>
      <c r="BBU148" s="332"/>
      <c r="BBV148" s="332"/>
      <c r="BBW148" s="332"/>
      <c r="BBX148" s="332"/>
      <c r="BBY148" s="332"/>
      <c r="BBZ148" s="332"/>
      <c r="BCA148" s="332"/>
      <c r="BCB148" s="332"/>
      <c r="BCC148" s="332"/>
      <c r="BCD148" s="332"/>
      <c r="BCE148" s="332"/>
      <c r="BCF148" s="332"/>
      <c r="BCG148" s="332"/>
      <c r="BCH148" s="332"/>
      <c r="BCI148" s="332"/>
      <c r="BCJ148" s="332"/>
      <c r="BCK148" s="332"/>
      <c r="BCL148" s="332"/>
      <c r="BCM148" s="332"/>
      <c r="BCN148" s="332"/>
      <c r="BCO148" s="332"/>
      <c r="BCP148" s="332"/>
      <c r="BCQ148" s="332"/>
      <c r="BCR148" s="332"/>
      <c r="BCS148" s="332"/>
      <c r="BCT148" s="332"/>
      <c r="BCU148" s="332"/>
      <c r="BCV148" s="332"/>
      <c r="BCW148" s="332"/>
      <c r="BCX148" s="332"/>
      <c r="BCY148" s="332"/>
      <c r="BCZ148" s="332"/>
      <c r="BDA148" s="332"/>
      <c r="BDB148" s="332"/>
      <c r="BDC148" s="332"/>
      <c r="BDD148" s="332"/>
      <c r="BDE148" s="332"/>
      <c r="BDF148" s="332"/>
      <c r="BDG148" s="332"/>
      <c r="BDH148" s="332"/>
      <c r="BDI148" s="332"/>
      <c r="BDJ148" s="332"/>
      <c r="BDK148" s="332"/>
      <c r="BDL148" s="332"/>
      <c r="BDM148" s="332"/>
      <c r="BDN148" s="332"/>
      <c r="BDO148" s="332"/>
      <c r="BDP148" s="332"/>
      <c r="BDQ148" s="332"/>
      <c r="BDR148" s="332"/>
      <c r="BDS148" s="332"/>
      <c r="BDT148" s="332"/>
      <c r="BDU148" s="332"/>
      <c r="BDV148" s="332"/>
      <c r="BDW148" s="332"/>
      <c r="BDX148" s="332"/>
      <c r="BDY148" s="332"/>
      <c r="BDZ148" s="332"/>
      <c r="BEA148" s="332"/>
      <c r="BEB148" s="332"/>
      <c r="BEC148" s="332"/>
      <c r="BED148" s="332"/>
      <c r="BEE148" s="332"/>
      <c r="BEF148" s="332"/>
      <c r="BEG148" s="332"/>
      <c r="BEH148" s="332"/>
      <c r="BEI148" s="332"/>
      <c r="BEJ148" s="332"/>
      <c r="BEK148" s="332"/>
      <c r="BEL148" s="332"/>
      <c r="BEM148" s="332"/>
      <c r="BEN148" s="332"/>
      <c r="BEO148" s="332"/>
      <c r="BEP148" s="332"/>
      <c r="BEQ148" s="332"/>
      <c r="BER148" s="332"/>
      <c r="BES148" s="332"/>
      <c r="BET148" s="332"/>
      <c r="BEU148" s="332"/>
      <c r="BEV148" s="332"/>
      <c r="BEW148" s="332"/>
      <c r="BEX148" s="332"/>
      <c r="BEY148" s="332"/>
      <c r="BEZ148" s="332"/>
      <c r="BFA148" s="332"/>
      <c r="BFB148" s="332"/>
      <c r="BFC148" s="332"/>
      <c r="BFD148" s="332"/>
      <c r="BFE148" s="332"/>
      <c r="BFF148" s="332"/>
      <c r="BFG148" s="332"/>
      <c r="BFH148" s="332"/>
      <c r="BFI148" s="332"/>
      <c r="BFJ148" s="332"/>
      <c r="BFK148" s="332"/>
      <c r="BFL148" s="332"/>
      <c r="BFM148" s="332"/>
      <c r="BFN148" s="332"/>
      <c r="BFO148" s="332"/>
      <c r="BFP148" s="332"/>
      <c r="BFQ148" s="332"/>
      <c r="BFR148" s="332"/>
      <c r="BFS148" s="332"/>
      <c r="BFT148" s="332"/>
      <c r="BFU148" s="332"/>
      <c r="BFV148" s="332"/>
      <c r="BFW148" s="332"/>
      <c r="BFX148" s="332"/>
      <c r="BFY148" s="332"/>
      <c r="BFZ148" s="332"/>
      <c r="BGA148" s="332"/>
      <c r="BGB148" s="332"/>
      <c r="BGC148" s="332"/>
      <c r="BGD148" s="332"/>
      <c r="BGE148" s="332"/>
      <c r="BGF148" s="332"/>
      <c r="BGG148" s="332"/>
      <c r="BGH148" s="332"/>
      <c r="BGI148" s="332"/>
      <c r="BGJ148" s="332"/>
      <c r="BGK148" s="332"/>
      <c r="BGL148" s="332"/>
      <c r="BGM148" s="332"/>
      <c r="BGN148" s="332"/>
      <c r="BGO148" s="332"/>
      <c r="BGP148" s="332"/>
      <c r="BGQ148" s="332"/>
      <c r="BGR148" s="332"/>
      <c r="BGS148" s="332"/>
      <c r="BGT148" s="332"/>
      <c r="BGU148" s="332"/>
      <c r="BGV148" s="332"/>
      <c r="BGW148" s="332"/>
      <c r="BGX148" s="332"/>
      <c r="BGY148" s="332"/>
      <c r="BGZ148" s="332"/>
      <c r="BHA148" s="332"/>
      <c r="BHB148" s="332"/>
      <c r="BHC148" s="332"/>
      <c r="BHD148" s="332"/>
      <c r="BHE148" s="332"/>
      <c r="BHF148" s="332"/>
      <c r="BHG148" s="332"/>
      <c r="BHH148" s="332"/>
      <c r="BHI148" s="332"/>
      <c r="BHJ148" s="332"/>
      <c r="BHK148" s="332"/>
      <c r="BHL148" s="332"/>
      <c r="BHM148" s="332"/>
      <c r="BHN148" s="332"/>
      <c r="BHO148" s="332"/>
      <c r="BHP148" s="332"/>
      <c r="BHQ148" s="332"/>
      <c r="BHR148" s="332"/>
      <c r="BHS148" s="332"/>
      <c r="BHT148" s="332"/>
      <c r="BHU148" s="332"/>
      <c r="BHV148" s="332"/>
      <c r="BHW148" s="332"/>
      <c r="BHX148" s="332"/>
      <c r="BHY148" s="332"/>
      <c r="BHZ148" s="332"/>
      <c r="BIA148" s="332"/>
      <c r="BIB148" s="332"/>
      <c r="BIC148" s="332"/>
      <c r="BID148" s="332"/>
      <c r="BIE148" s="332"/>
      <c r="BIF148" s="332"/>
      <c r="BIG148" s="332"/>
      <c r="BIH148" s="332"/>
      <c r="BII148" s="332"/>
      <c r="BIJ148" s="332"/>
      <c r="BIK148" s="332"/>
      <c r="BIL148" s="332"/>
      <c r="BIM148" s="332"/>
      <c r="BIN148" s="332"/>
      <c r="BIO148" s="332"/>
      <c r="BIP148" s="332"/>
      <c r="BIQ148" s="332"/>
      <c r="BIR148" s="332"/>
      <c r="BIS148" s="332"/>
      <c r="BIT148" s="332"/>
      <c r="BIU148" s="332"/>
      <c r="BIV148" s="332"/>
      <c r="BIW148" s="332"/>
      <c r="BIX148" s="332"/>
      <c r="BIY148" s="332"/>
      <c r="BIZ148" s="332"/>
      <c r="BJA148" s="332"/>
      <c r="BJB148" s="332"/>
      <c r="BJC148" s="332"/>
      <c r="BJD148" s="332"/>
      <c r="BJE148" s="332"/>
      <c r="BJF148" s="332"/>
      <c r="BJG148" s="332"/>
      <c r="BJH148" s="332"/>
      <c r="BJI148" s="332"/>
      <c r="BJJ148" s="332"/>
      <c r="BJK148" s="332"/>
      <c r="BJL148" s="332"/>
      <c r="BJM148" s="332"/>
      <c r="BJN148" s="332"/>
      <c r="BJO148" s="332"/>
      <c r="BJP148" s="332"/>
      <c r="BJQ148" s="332"/>
      <c r="BJR148" s="332"/>
      <c r="BJS148" s="332"/>
      <c r="BJT148" s="332"/>
      <c r="BJU148" s="332"/>
      <c r="BJV148" s="332"/>
      <c r="BJW148" s="332"/>
      <c r="BJX148" s="332"/>
      <c r="BJY148" s="332"/>
      <c r="BJZ148" s="332"/>
      <c r="BKA148" s="332"/>
      <c r="BKB148" s="332"/>
      <c r="BKC148" s="332"/>
      <c r="BKD148" s="332"/>
      <c r="BKE148" s="332"/>
      <c r="BKF148" s="332"/>
      <c r="BKG148" s="332"/>
      <c r="BKH148" s="332"/>
      <c r="BKI148" s="332"/>
      <c r="BKJ148" s="332"/>
      <c r="BKK148" s="332"/>
      <c r="BKL148" s="332"/>
      <c r="BKM148" s="332"/>
      <c r="BKN148" s="332"/>
      <c r="BKO148" s="332"/>
      <c r="BKP148" s="332"/>
      <c r="BKQ148" s="332"/>
      <c r="BKR148" s="332"/>
      <c r="BKS148" s="332"/>
      <c r="BKT148" s="332"/>
      <c r="BKU148" s="332"/>
      <c r="BKV148" s="332"/>
      <c r="BKW148" s="332"/>
      <c r="BKX148" s="332"/>
      <c r="BKY148" s="332"/>
      <c r="BKZ148" s="332"/>
      <c r="BLA148" s="332"/>
      <c r="BLB148" s="332"/>
      <c r="BLC148" s="332"/>
      <c r="BLD148" s="332"/>
      <c r="BLE148" s="332"/>
      <c r="BLF148" s="332"/>
      <c r="BLG148" s="332"/>
      <c r="BLH148" s="332"/>
      <c r="BLI148" s="332"/>
      <c r="BLJ148" s="332"/>
      <c r="BLK148" s="332"/>
      <c r="BLL148" s="332"/>
      <c r="BLM148" s="332"/>
      <c r="BLN148" s="332"/>
      <c r="BLO148" s="332"/>
      <c r="BLP148" s="332"/>
      <c r="BLQ148" s="332"/>
      <c r="BLR148" s="332"/>
      <c r="BLS148" s="332"/>
      <c r="BLT148" s="332"/>
      <c r="BLU148" s="332"/>
      <c r="BLV148" s="332"/>
      <c r="BLW148" s="332"/>
      <c r="BLX148" s="332"/>
      <c r="BLY148" s="332"/>
      <c r="BLZ148" s="332"/>
      <c r="BMA148" s="332"/>
      <c r="BMB148" s="332"/>
      <c r="BMC148" s="332"/>
      <c r="BMD148" s="332"/>
      <c r="BME148" s="332"/>
      <c r="BMF148" s="332"/>
      <c r="BMG148" s="332"/>
      <c r="BMH148" s="332"/>
      <c r="BMI148" s="332"/>
      <c r="BMJ148" s="332"/>
      <c r="BMK148" s="332"/>
      <c r="BML148" s="332"/>
      <c r="BMM148" s="332"/>
      <c r="BMN148" s="332"/>
      <c r="BMO148" s="332"/>
      <c r="BMP148" s="332"/>
      <c r="BMQ148" s="332"/>
      <c r="BMR148" s="332"/>
      <c r="BMS148" s="332"/>
      <c r="BMT148" s="332"/>
      <c r="BMU148" s="332"/>
      <c r="BMV148" s="332"/>
      <c r="BMW148" s="332"/>
      <c r="BMX148" s="332"/>
      <c r="BMY148" s="332"/>
      <c r="BMZ148" s="332"/>
      <c r="BNA148" s="332"/>
      <c r="BNB148" s="332"/>
      <c r="BNC148" s="332"/>
      <c r="BND148" s="332"/>
      <c r="BNE148" s="332"/>
      <c r="BNF148" s="332"/>
      <c r="BNG148" s="332"/>
      <c r="BNH148" s="332"/>
      <c r="BNI148" s="332"/>
      <c r="BNJ148" s="332"/>
      <c r="BNK148" s="332"/>
      <c r="BNL148" s="332"/>
      <c r="BNM148" s="332"/>
      <c r="BNN148" s="332"/>
      <c r="BNO148" s="332"/>
      <c r="BNP148" s="332"/>
      <c r="BNQ148" s="332"/>
      <c r="BNR148" s="332"/>
      <c r="BNS148" s="332"/>
      <c r="BNT148" s="332"/>
      <c r="BNU148" s="332"/>
      <c r="BNV148" s="332"/>
      <c r="BNW148" s="332"/>
      <c r="BNX148" s="332"/>
      <c r="BNY148" s="332"/>
      <c r="BNZ148" s="332"/>
      <c r="BOA148" s="332"/>
      <c r="BOB148" s="332"/>
      <c r="BOC148" s="332"/>
      <c r="BOD148" s="332"/>
      <c r="BOE148" s="332"/>
      <c r="BOF148" s="332"/>
      <c r="BOG148" s="332"/>
      <c r="BOH148" s="332"/>
      <c r="BOI148" s="332"/>
      <c r="BOJ148" s="332"/>
      <c r="BOK148" s="332"/>
      <c r="BOL148" s="332"/>
      <c r="BOM148" s="332"/>
      <c r="BON148" s="332"/>
      <c r="BOO148" s="332"/>
      <c r="BOP148" s="332"/>
      <c r="BOQ148" s="332"/>
      <c r="BOR148" s="332"/>
      <c r="BOS148" s="332"/>
      <c r="BOT148" s="332"/>
      <c r="BOU148" s="332"/>
      <c r="BOV148" s="332"/>
      <c r="BOW148" s="332"/>
      <c r="BOX148" s="332"/>
      <c r="BOY148" s="332"/>
      <c r="BOZ148" s="332"/>
      <c r="BPA148" s="332"/>
      <c r="BPB148" s="332"/>
      <c r="BPC148" s="332"/>
      <c r="BPD148" s="332"/>
      <c r="BPE148" s="332"/>
      <c r="BPF148" s="332"/>
      <c r="BPG148" s="332"/>
      <c r="BPH148" s="332"/>
      <c r="BPI148" s="332"/>
      <c r="BPJ148" s="332"/>
      <c r="BPK148" s="332"/>
      <c r="BPL148" s="332"/>
      <c r="BPM148" s="332"/>
      <c r="BPN148" s="332"/>
      <c r="BPO148" s="332"/>
      <c r="BPP148" s="332"/>
      <c r="BPQ148" s="332"/>
      <c r="BPR148" s="332"/>
      <c r="BPS148" s="332"/>
      <c r="BPT148" s="332"/>
      <c r="BPU148" s="332"/>
      <c r="BPV148" s="332"/>
      <c r="BPW148" s="332"/>
      <c r="BPX148" s="332"/>
      <c r="BPY148" s="332"/>
      <c r="BPZ148" s="332"/>
      <c r="BQA148" s="332"/>
      <c r="BQB148" s="332"/>
      <c r="BQC148" s="332"/>
      <c r="BQD148" s="332"/>
      <c r="BQE148" s="332"/>
      <c r="BQF148" s="332"/>
      <c r="BQG148" s="332"/>
      <c r="BQH148" s="332"/>
      <c r="BQI148" s="332"/>
      <c r="BQJ148" s="332"/>
      <c r="BQK148" s="332"/>
      <c r="BQL148" s="332"/>
      <c r="BQM148" s="332"/>
      <c r="BQN148" s="332"/>
      <c r="BQO148" s="332"/>
      <c r="BQP148" s="332"/>
      <c r="BQQ148" s="332"/>
      <c r="BQR148" s="332"/>
      <c r="BQS148" s="332"/>
      <c r="BQT148" s="332"/>
      <c r="BQU148" s="332"/>
      <c r="BQV148" s="332"/>
      <c r="BQW148" s="332"/>
      <c r="BQX148" s="332"/>
      <c r="BQY148" s="332"/>
      <c r="BQZ148" s="332"/>
      <c r="BRA148" s="332"/>
      <c r="BRB148" s="332"/>
      <c r="BRC148" s="332"/>
      <c r="BRD148" s="332"/>
      <c r="BRE148" s="332"/>
      <c r="BRF148" s="332"/>
      <c r="BRG148" s="332"/>
      <c r="BRH148" s="332"/>
      <c r="BRI148" s="332"/>
      <c r="BRJ148" s="332"/>
      <c r="BRK148" s="332"/>
      <c r="BRL148" s="332"/>
      <c r="BRM148" s="332"/>
      <c r="BRN148" s="332"/>
      <c r="BRO148" s="332"/>
      <c r="BRP148" s="332"/>
      <c r="BRQ148" s="332"/>
      <c r="BRR148" s="332"/>
      <c r="BRS148" s="332"/>
      <c r="BRT148" s="332"/>
      <c r="BRU148" s="332"/>
      <c r="BRV148" s="332"/>
      <c r="BRW148" s="332"/>
      <c r="BRX148" s="332"/>
      <c r="BRY148" s="332"/>
      <c r="BRZ148" s="332"/>
      <c r="BSA148" s="332"/>
      <c r="BSB148" s="332"/>
      <c r="BSC148" s="332"/>
      <c r="BSD148" s="332"/>
      <c r="BSE148" s="332"/>
      <c r="BSF148" s="332"/>
      <c r="BSG148" s="332"/>
      <c r="BSH148" s="332"/>
      <c r="BSI148" s="332"/>
      <c r="BSJ148" s="332"/>
      <c r="BSK148" s="332"/>
      <c r="BSL148" s="332"/>
      <c r="BSM148" s="332"/>
      <c r="BSN148" s="332"/>
      <c r="BSO148" s="332"/>
      <c r="BSP148" s="332"/>
      <c r="BSQ148" s="332"/>
      <c r="BSR148" s="332"/>
      <c r="BSS148" s="332"/>
      <c r="BST148" s="332"/>
      <c r="BSU148" s="332"/>
      <c r="BSV148" s="332"/>
      <c r="BSW148" s="332"/>
      <c r="BSX148" s="332"/>
      <c r="BSY148" s="332"/>
      <c r="BSZ148" s="332"/>
      <c r="BTA148" s="332"/>
      <c r="BTB148" s="332"/>
      <c r="BTC148" s="332"/>
      <c r="BTD148" s="332"/>
      <c r="BTE148" s="332"/>
      <c r="BTF148" s="332"/>
      <c r="BTG148" s="332"/>
      <c r="BTH148" s="332"/>
      <c r="BTI148" s="332"/>
      <c r="BTJ148" s="332"/>
      <c r="BTK148" s="332"/>
      <c r="BTL148" s="332"/>
      <c r="BTM148" s="332"/>
      <c r="BTN148" s="332"/>
      <c r="BTO148" s="332"/>
      <c r="BTP148" s="332"/>
      <c r="BTQ148" s="332"/>
      <c r="BTR148" s="332"/>
      <c r="BTS148" s="332"/>
      <c r="BTT148" s="332"/>
      <c r="BTU148" s="332"/>
      <c r="BTV148" s="332"/>
      <c r="BTW148" s="332"/>
      <c r="BTX148" s="332"/>
      <c r="BTY148" s="332"/>
      <c r="BTZ148" s="332"/>
      <c r="BUA148" s="332"/>
      <c r="BUB148" s="332"/>
      <c r="BUC148" s="332"/>
      <c r="BUD148" s="332"/>
      <c r="BUE148" s="332"/>
      <c r="BUF148" s="332"/>
      <c r="BUG148" s="332"/>
      <c r="BUH148" s="332"/>
      <c r="BUI148" s="332"/>
      <c r="BUJ148" s="332"/>
      <c r="BUK148" s="332"/>
      <c r="BUL148" s="332"/>
      <c r="BUM148" s="332"/>
      <c r="BUN148" s="332"/>
      <c r="BUO148" s="332"/>
      <c r="BUP148" s="332"/>
      <c r="BUQ148" s="332"/>
      <c r="BUR148" s="332"/>
      <c r="BUS148" s="332"/>
      <c r="BUT148" s="332"/>
      <c r="BUU148" s="332"/>
      <c r="BUV148" s="332"/>
      <c r="BUW148" s="332"/>
      <c r="BUX148" s="332"/>
      <c r="BUY148" s="332"/>
      <c r="BUZ148" s="332"/>
      <c r="BVA148" s="332"/>
      <c r="BVB148" s="332"/>
      <c r="BVC148" s="332"/>
      <c r="BVD148" s="332"/>
      <c r="BVE148" s="332"/>
      <c r="BVF148" s="332"/>
      <c r="BVG148" s="332"/>
      <c r="BVH148" s="332"/>
      <c r="BVI148" s="332"/>
      <c r="BVJ148" s="332"/>
      <c r="BVK148" s="332"/>
      <c r="BVL148" s="332"/>
      <c r="BVM148" s="332"/>
      <c r="BVN148" s="332"/>
      <c r="BVO148" s="332"/>
      <c r="BVP148" s="332"/>
      <c r="BVQ148" s="332"/>
      <c r="BVR148" s="332"/>
      <c r="BVS148" s="332"/>
      <c r="BVT148" s="332"/>
      <c r="BVU148" s="332"/>
      <c r="BVV148" s="332"/>
      <c r="BVW148" s="332"/>
      <c r="BVX148" s="332"/>
      <c r="BVY148" s="332"/>
      <c r="BVZ148" s="332"/>
      <c r="BWA148" s="332"/>
      <c r="BWB148" s="332"/>
      <c r="BWC148" s="332"/>
      <c r="BWD148" s="332"/>
      <c r="BWE148" s="332"/>
      <c r="BWF148" s="332"/>
      <c r="BWG148" s="332"/>
      <c r="BWH148" s="332"/>
      <c r="BWI148" s="332"/>
      <c r="BWJ148" s="332"/>
      <c r="BWK148" s="332"/>
      <c r="BWL148" s="332"/>
      <c r="BWM148" s="332"/>
      <c r="BWN148" s="332"/>
      <c r="BWO148" s="332"/>
      <c r="BWP148" s="332"/>
      <c r="BWQ148" s="332"/>
      <c r="BWR148" s="332"/>
      <c r="BWS148" s="332"/>
      <c r="BWT148" s="332"/>
      <c r="BWU148" s="332"/>
      <c r="BWV148" s="332"/>
      <c r="BWW148" s="332"/>
      <c r="BWX148" s="332"/>
      <c r="BWY148" s="332"/>
      <c r="BWZ148" s="332"/>
      <c r="BXA148" s="332"/>
      <c r="BXB148" s="332"/>
      <c r="BXC148" s="332"/>
      <c r="BXD148" s="332"/>
      <c r="BXE148" s="332"/>
      <c r="BXF148" s="332"/>
      <c r="BXG148" s="332"/>
      <c r="BXH148" s="332"/>
      <c r="BXI148" s="332"/>
      <c r="BXJ148" s="332"/>
      <c r="BXK148" s="332"/>
      <c r="BXL148" s="332"/>
      <c r="BXM148" s="332"/>
      <c r="BXN148" s="332"/>
      <c r="BXO148" s="332"/>
      <c r="BXP148" s="332"/>
      <c r="BXQ148" s="332"/>
      <c r="BXR148" s="332"/>
      <c r="BXS148" s="332"/>
      <c r="BXT148" s="332"/>
      <c r="BXU148" s="332"/>
      <c r="BXV148" s="332"/>
      <c r="BXW148" s="332"/>
      <c r="BXX148" s="332"/>
      <c r="BXY148" s="332"/>
      <c r="BXZ148" s="332"/>
      <c r="BYA148" s="332"/>
      <c r="BYB148" s="332"/>
      <c r="BYC148" s="332"/>
      <c r="BYD148" s="332"/>
      <c r="BYE148" s="332"/>
      <c r="BYF148" s="332"/>
      <c r="BYG148" s="332"/>
      <c r="BYH148" s="332"/>
      <c r="BYI148" s="332"/>
      <c r="BYJ148" s="332"/>
      <c r="BYK148" s="332"/>
      <c r="BYL148" s="332"/>
      <c r="BYM148" s="332"/>
      <c r="BYN148" s="332"/>
      <c r="BYO148" s="332"/>
      <c r="BYP148" s="332"/>
      <c r="BYQ148" s="332"/>
      <c r="BYR148" s="332"/>
      <c r="BYS148" s="332"/>
      <c r="BYT148" s="332"/>
      <c r="BYU148" s="332"/>
      <c r="BYV148" s="332"/>
      <c r="BYW148" s="332"/>
      <c r="BYX148" s="332"/>
      <c r="BYY148" s="332"/>
      <c r="BYZ148" s="332"/>
      <c r="BZA148" s="332"/>
      <c r="BZB148" s="332"/>
      <c r="BZC148" s="332"/>
      <c r="BZD148" s="332"/>
      <c r="BZE148" s="332"/>
      <c r="BZF148" s="332"/>
      <c r="BZG148" s="332"/>
      <c r="BZH148" s="332"/>
      <c r="BZI148" s="332"/>
      <c r="BZJ148" s="332"/>
      <c r="BZK148" s="332"/>
      <c r="BZL148" s="332"/>
      <c r="BZM148" s="332"/>
      <c r="BZN148" s="332"/>
      <c r="BZO148" s="332"/>
      <c r="BZP148" s="332"/>
      <c r="BZQ148" s="332"/>
      <c r="BZR148" s="332"/>
      <c r="BZS148" s="332"/>
      <c r="BZT148" s="332"/>
      <c r="BZU148" s="332"/>
      <c r="BZV148" s="332"/>
      <c r="BZW148" s="332"/>
      <c r="BZX148" s="332"/>
      <c r="BZY148" s="332"/>
      <c r="BZZ148" s="332"/>
      <c r="CAA148" s="332"/>
      <c r="CAB148" s="332"/>
      <c r="CAC148" s="332"/>
      <c r="CAD148" s="332"/>
      <c r="CAE148" s="332"/>
      <c r="CAF148" s="332"/>
      <c r="CAG148" s="332"/>
      <c r="CAH148" s="332"/>
      <c r="CAI148" s="332"/>
      <c r="CAJ148" s="332"/>
      <c r="CAK148" s="332"/>
      <c r="CAL148" s="332"/>
      <c r="CAM148" s="332"/>
      <c r="CAN148" s="332"/>
      <c r="CAO148" s="332"/>
      <c r="CAP148" s="332"/>
      <c r="CAQ148" s="332"/>
      <c r="CAR148" s="332"/>
      <c r="CAS148" s="332"/>
      <c r="CAT148" s="332"/>
      <c r="CAU148" s="332"/>
      <c r="CAV148" s="332"/>
      <c r="CAW148" s="332"/>
      <c r="CAX148" s="332"/>
      <c r="CAY148" s="332"/>
      <c r="CAZ148" s="332"/>
      <c r="CBA148" s="332"/>
      <c r="CBB148" s="332"/>
      <c r="CBC148" s="332"/>
      <c r="CBD148" s="332"/>
      <c r="CBE148" s="332"/>
      <c r="CBF148" s="332"/>
      <c r="CBG148" s="332"/>
      <c r="CBH148" s="332"/>
      <c r="CBI148" s="332"/>
      <c r="CBJ148" s="332"/>
      <c r="CBK148" s="332"/>
      <c r="CBL148" s="332"/>
      <c r="CBM148" s="332"/>
      <c r="CBN148" s="332"/>
      <c r="CBO148" s="332"/>
      <c r="CBP148" s="332"/>
      <c r="CBQ148" s="332"/>
      <c r="CBR148" s="332"/>
      <c r="CBS148" s="332"/>
      <c r="CBT148" s="332"/>
      <c r="CBU148" s="332"/>
      <c r="CBV148" s="332"/>
      <c r="CBW148" s="332"/>
      <c r="CBX148" s="332"/>
      <c r="CBY148" s="332"/>
      <c r="CBZ148" s="332"/>
      <c r="CCA148" s="332"/>
      <c r="CCB148" s="332"/>
      <c r="CCC148" s="332"/>
      <c r="CCD148" s="332"/>
      <c r="CCE148" s="332"/>
      <c r="CCF148" s="332"/>
      <c r="CCG148" s="332"/>
      <c r="CCH148" s="332"/>
      <c r="CCI148" s="332"/>
      <c r="CCJ148" s="332"/>
      <c r="CCK148" s="332"/>
      <c r="CCL148" s="332"/>
      <c r="CCM148" s="332"/>
      <c r="CCN148" s="332"/>
      <c r="CCO148" s="332"/>
      <c r="CCP148" s="332"/>
      <c r="CCQ148" s="332"/>
      <c r="CCR148" s="332"/>
      <c r="CCS148" s="332"/>
      <c r="CCT148" s="332"/>
      <c r="CCU148" s="332"/>
      <c r="CCV148" s="332"/>
      <c r="CCW148" s="332"/>
      <c r="CCX148" s="332"/>
      <c r="CCY148" s="332"/>
      <c r="CCZ148" s="332"/>
      <c r="CDA148" s="332"/>
      <c r="CDB148" s="332"/>
      <c r="CDC148" s="332"/>
      <c r="CDD148" s="332"/>
      <c r="CDE148" s="332"/>
      <c r="CDF148" s="332"/>
      <c r="CDG148" s="332"/>
      <c r="CDH148" s="332"/>
      <c r="CDI148" s="332"/>
      <c r="CDJ148" s="332"/>
      <c r="CDK148" s="332"/>
      <c r="CDL148" s="332"/>
      <c r="CDM148" s="332"/>
      <c r="CDN148" s="332"/>
      <c r="CDO148" s="332"/>
      <c r="CDP148" s="332"/>
      <c r="CDQ148" s="332"/>
      <c r="CDR148" s="332"/>
      <c r="CDS148" s="332"/>
      <c r="CDT148" s="332"/>
      <c r="CDU148" s="332"/>
      <c r="CDV148" s="332"/>
      <c r="CDW148" s="332"/>
      <c r="CDX148" s="332"/>
      <c r="CDY148" s="332"/>
      <c r="CDZ148" s="332"/>
      <c r="CEA148" s="332"/>
      <c r="CEB148" s="332"/>
      <c r="CEC148" s="332"/>
      <c r="CED148" s="332"/>
      <c r="CEE148" s="332"/>
      <c r="CEF148" s="332"/>
      <c r="CEG148" s="332"/>
      <c r="CEH148" s="332"/>
      <c r="CEI148" s="332"/>
      <c r="CEJ148" s="332"/>
      <c r="CEK148" s="332"/>
      <c r="CEL148" s="332"/>
      <c r="CEM148" s="332"/>
      <c r="CEN148" s="332"/>
      <c r="CEO148" s="332"/>
      <c r="CEP148" s="332"/>
      <c r="CEQ148" s="332"/>
      <c r="CER148" s="332"/>
      <c r="CES148" s="332"/>
      <c r="CET148" s="332"/>
      <c r="CEU148" s="332"/>
      <c r="CEV148" s="332"/>
      <c r="CEW148" s="332"/>
      <c r="CEX148" s="332"/>
      <c r="CEY148" s="332"/>
      <c r="CEZ148" s="332"/>
      <c r="CFA148" s="332"/>
      <c r="CFB148" s="332"/>
      <c r="CFC148" s="332"/>
      <c r="CFD148" s="332"/>
      <c r="CFE148" s="332"/>
      <c r="CFF148" s="332"/>
      <c r="CFG148" s="332"/>
      <c r="CFH148" s="332"/>
      <c r="CFI148" s="332"/>
      <c r="CFJ148" s="332"/>
      <c r="CFK148" s="332"/>
      <c r="CFL148" s="332"/>
      <c r="CFM148" s="332"/>
      <c r="CFN148" s="332"/>
      <c r="CFO148" s="332"/>
      <c r="CFP148" s="332"/>
      <c r="CFQ148" s="332"/>
      <c r="CFR148" s="332"/>
      <c r="CFS148" s="332"/>
      <c r="CFT148" s="332"/>
      <c r="CFU148" s="332"/>
      <c r="CFV148" s="332"/>
      <c r="CFW148" s="332"/>
      <c r="CFX148" s="332"/>
      <c r="CFY148" s="332"/>
      <c r="CFZ148" s="332"/>
      <c r="CGA148" s="332"/>
      <c r="CGB148" s="332"/>
      <c r="CGC148" s="332"/>
      <c r="CGD148" s="332"/>
      <c r="CGE148" s="332"/>
      <c r="CGF148" s="332"/>
      <c r="CGG148" s="332"/>
      <c r="CGH148" s="332"/>
      <c r="CGI148" s="332"/>
      <c r="CGJ148" s="332"/>
      <c r="CGK148" s="332"/>
      <c r="CGL148" s="332"/>
      <c r="CGM148" s="332"/>
      <c r="CGN148" s="332"/>
      <c r="CGO148" s="332"/>
      <c r="CGP148" s="332"/>
      <c r="CGQ148" s="332"/>
      <c r="CGR148" s="332"/>
      <c r="CGS148" s="332"/>
      <c r="CGT148" s="332"/>
      <c r="CGU148" s="332"/>
      <c r="CGV148" s="332"/>
      <c r="CGW148" s="332"/>
      <c r="CGX148" s="332"/>
      <c r="CGY148" s="332"/>
      <c r="CGZ148" s="332"/>
      <c r="CHA148" s="332"/>
      <c r="CHB148" s="332"/>
      <c r="CHC148" s="332"/>
      <c r="CHD148" s="332"/>
      <c r="CHE148" s="332"/>
      <c r="CHF148" s="332"/>
      <c r="CHG148" s="332"/>
      <c r="CHH148" s="332"/>
      <c r="CHI148" s="332"/>
      <c r="CHJ148" s="332"/>
      <c r="CHK148" s="332"/>
      <c r="CHL148" s="332"/>
      <c r="CHM148" s="332"/>
      <c r="CHN148" s="332"/>
      <c r="CHO148" s="332"/>
      <c r="CHP148" s="332"/>
      <c r="CHQ148" s="332"/>
      <c r="CHR148" s="332"/>
      <c r="CHS148" s="332"/>
      <c r="CHT148" s="332"/>
      <c r="CHU148" s="332"/>
      <c r="CHV148" s="332"/>
      <c r="CHW148" s="332"/>
      <c r="CHX148" s="332"/>
      <c r="CHY148" s="332"/>
      <c r="CHZ148" s="332"/>
      <c r="CIA148" s="332"/>
      <c r="CIB148" s="332"/>
      <c r="CIC148" s="332"/>
      <c r="CID148" s="332"/>
      <c r="CIE148" s="332"/>
      <c r="CIF148" s="332"/>
      <c r="CIG148" s="332"/>
      <c r="CIH148" s="332"/>
      <c r="CII148" s="332"/>
      <c r="CIJ148" s="332"/>
      <c r="CIK148" s="332"/>
      <c r="CIL148" s="332"/>
      <c r="CIM148" s="332"/>
      <c r="CIN148" s="332"/>
      <c r="CIO148" s="332"/>
      <c r="CIP148" s="332"/>
      <c r="CIQ148" s="332"/>
      <c r="CIR148" s="332"/>
      <c r="CIS148" s="332"/>
      <c r="CIT148" s="332"/>
      <c r="CIU148" s="332"/>
      <c r="CIV148" s="332"/>
      <c r="CIW148" s="332"/>
      <c r="CIX148" s="332"/>
      <c r="CIY148" s="332"/>
      <c r="CIZ148" s="332"/>
      <c r="CJA148" s="332"/>
      <c r="CJB148" s="332"/>
      <c r="CJC148" s="332"/>
      <c r="CJD148" s="332"/>
      <c r="CJE148" s="332"/>
      <c r="CJF148" s="332"/>
      <c r="CJG148" s="332"/>
      <c r="CJH148" s="332"/>
      <c r="CJI148" s="332"/>
      <c r="CJJ148" s="332"/>
      <c r="CJK148" s="332"/>
      <c r="CJL148" s="332"/>
      <c r="CJM148" s="332"/>
      <c r="CJN148" s="332"/>
      <c r="CJO148" s="332"/>
      <c r="CJP148" s="332"/>
      <c r="CJQ148" s="332"/>
      <c r="CJR148" s="332"/>
      <c r="CJS148" s="332"/>
      <c r="CJT148" s="332"/>
      <c r="CJU148" s="332"/>
      <c r="CJV148" s="332"/>
      <c r="CJW148" s="332"/>
      <c r="CJX148" s="332"/>
      <c r="CJY148" s="332"/>
      <c r="CJZ148" s="332"/>
      <c r="CKA148" s="332"/>
      <c r="CKB148" s="332"/>
      <c r="CKC148" s="332"/>
      <c r="CKD148" s="332"/>
      <c r="CKE148" s="332"/>
      <c r="CKF148" s="332"/>
      <c r="CKG148" s="332"/>
      <c r="CKH148" s="332"/>
      <c r="CKI148" s="332"/>
      <c r="CKJ148" s="332"/>
      <c r="CKK148" s="332"/>
      <c r="CKL148" s="332"/>
      <c r="CKM148" s="332"/>
      <c r="CKN148" s="332"/>
      <c r="CKO148" s="332"/>
      <c r="CKP148" s="332"/>
      <c r="CKQ148" s="332"/>
      <c r="CKR148" s="332"/>
      <c r="CKS148" s="332"/>
      <c r="CKT148" s="332"/>
      <c r="CKU148" s="332"/>
      <c r="CKV148" s="332"/>
      <c r="CKW148" s="332"/>
      <c r="CKX148" s="332"/>
      <c r="CKY148" s="332"/>
      <c r="CKZ148" s="332"/>
      <c r="CLA148" s="332"/>
      <c r="CLB148" s="332"/>
      <c r="CLC148" s="332"/>
      <c r="CLD148" s="332"/>
      <c r="CLE148" s="332"/>
      <c r="CLF148" s="332"/>
      <c r="CLG148" s="332"/>
      <c r="CLH148" s="332"/>
      <c r="CLI148" s="332"/>
      <c r="CLJ148" s="332"/>
      <c r="CLK148" s="332"/>
      <c r="CLL148" s="332"/>
      <c r="CLM148" s="332"/>
      <c r="CLN148" s="332"/>
      <c r="CLO148" s="332"/>
      <c r="CLP148" s="332"/>
      <c r="CLQ148" s="332"/>
      <c r="CLR148" s="332"/>
      <c r="CLS148" s="332"/>
      <c r="CLT148" s="332"/>
      <c r="CLU148" s="332"/>
      <c r="CLV148" s="332"/>
      <c r="CLW148" s="332"/>
      <c r="CLX148" s="332"/>
      <c r="CLY148" s="332"/>
      <c r="CLZ148" s="332"/>
      <c r="CMA148" s="332"/>
      <c r="CMB148" s="332"/>
      <c r="CMC148" s="332"/>
      <c r="CMD148" s="332"/>
      <c r="CME148" s="332"/>
      <c r="CMF148" s="332"/>
      <c r="CMG148" s="332"/>
      <c r="CMH148" s="332"/>
      <c r="CMI148" s="332"/>
      <c r="CMJ148" s="332"/>
      <c r="CMK148" s="332"/>
      <c r="CML148" s="332"/>
      <c r="CMM148" s="332"/>
      <c r="CMN148" s="332"/>
      <c r="CMO148" s="332"/>
      <c r="CMP148" s="332"/>
      <c r="CMQ148" s="332"/>
      <c r="CMR148" s="332"/>
      <c r="CMS148" s="332"/>
      <c r="CMT148" s="332"/>
      <c r="CMU148" s="332"/>
      <c r="CMV148" s="332"/>
      <c r="CMW148" s="332"/>
      <c r="CMX148" s="332"/>
      <c r="CMY148" s="332"/>
      <c r="CMZ148" s="332"/>
      <c r="CNA148" s="332"/>
      <c r="CNB148" s="332"/>
      <c r="CNC148" s="332"/>
      <c r="CND148" s="332"/>
      <c r="CNE148" s="332"/>
      <c r="CNF148" s="332"/>
      <c r="CNG148" s="332"/>
      <c r="CNH148" s="332"/>
      <c r="CNI148" s="332"/>
      <c r="CNJ148" s="332"/>
      <c r="CNK148" s="332"/>
      <c r="CNL148" s="332"/>
      <c r="CNM148" s="332"/>
      <c r="CNN148" s="332"/>
      <c r="CNO148" s="332"/>
      <c r="CNP148" s="332"/>
      <c r="CNQ148" s="332"/>
      <c r="CNR148" s="332"/>
      <c r="CNS148" s="332"/>
      <c r="CNT148" s="332"/>
      <c r="CNU148" s="332"/>
      <c r="CNV148" s="332"/>
      <c r="CNW148" s="332"/>
      <c r="CNX148" s="332"/>
      <c r="CNY148" s="332"/>
      <c r="CNZ148" s="332"/>
      <c r="COA148" s="332"/>
      <c r="COB148" s="332"/>
      <c r="COC148" s="332"/>
      <c r="COD148" s="332"/>
      <c r="COE148" s="332"/>
      <c r="COF148" s="332"/>
      <c r="COG148" s="332"/>
      <c r="COH148" s="332"/>
      <c r="COI148" s="332"/>
      <c r="COJ148" s="332"/>
      <c r="COK148" s="332"/>
      <c r="COL148" s="332"/>
      <c r="COM148" s="332"/>
      <c r="CON148" s="332"/>
      <c r="COO148" s="332"/>
      <c r="COP148" s="332"/>
      <c r="COQ148" s="332"/>
      <c r="COR148" s="332"/>
      <c r="COS148" s="332"/>
      <c r="COT148" s="332"/>
      <c r="COU148" s="332"/>
      <c r="COV148" s="332"/>
      <c r="COW148" s="332"/>
      <c r="COX148" s="332"/>
      <c r="COY148" s="332"/>
      <c r="COZ148" s="332"/>
      <c r="CPA148" s="332"/>
      <c r="CPB148" s="332"/>
      <c r="CPC148" s="332"/>
      <c r="CPD148" s="332"/>
      <c r="CPE148" s="332"/>
      <c r="CPF148" s="332"/>
      <c r="CPG148" s="332"/>
      <c r="CPH148" s="332"/>
      <c r="CPI148" s="332"/>
      <c r="CPJ148" s="332"/>
      <c r="CPK148" s="332"/>
      <c r="CPL148" s="332"/>
      <c r="CPM148" s="332"/>
      <c r="CPN148" s="332"/>
      <c r="CPO148" s="332"/>
      <c r="CPP148" s="332"/>
      <c r="CPQ148" s="332"/>
      <c r="CPR148" s="332"/>
      <c r="CPS148" s="332"/>
      <c r="CPT148" s="332"/>
      <c r="CPU148" s="332"/>
      <c r="CPV148" s="332"/>
      <c r="CPW148" s="332"/>
      <c r="CPX148" s="332"/>
      <c r="CPY148" s="332"/>
      <c r="CPZ148" s="332"/>
      <c r="CQA148" s="332"/>
      <c r="CQB148" s="332"/>
      <c r="CQC148" s="332"/>
      <c r="CQD148" s="332"/>
      <c r="CQE148" s="332"/>
      <c r="CQF148" s="332"/>
      <c r="CQG148" s="332"/>
      <c r="CQH148" s="332"/>
      <c r="CQI148" s="332"/>
      <c r="CQJ148" s="332"/>
      <c r="CQK148" s="332"/>
      <c r="CQL148" s="332"/>
      <c r="CQM148" s="332"/>
      <c r="CQN148" s="332"/>
      <c r="CQO148" s="332"/>
      <c r="CQP148" s="332"/>
      <c r="CQQ148" s="332"/>
      <c r="CQR148" s="332"/>
      <c r="CQS148" s="332"/>
      <c r="CQT148" s="332"/>
      <c r="CQU148" s="332"/>
      <c r="CQV148" s="332"/>
      <c r="CQW148" s="332"/>
      <c r="CQX148" s="332"/>
      <c r="CQY148" s="332"/>
      <c r="CQZ148" s="332"/>
      <c r="CRA148" s="332"/>
      <c r="CRB148" s="332"/>
      <c r="CRC148" s="332"/>
      <c r="CRD148" s="332"/>
      <c r="CRE148" s="332"/>
      <c r="CRF148" s="332"/>
      <c r="CRG148" s="332"/>
      <c r="CRH148" s="332"/>
      <c r="CRI148" s="332"/>
      <c r="CRJ148" s="332"/>
      <c r="CRK148" s="332"/>
      <c r="CRL148" s="332"/>
      <c r="CRM148" s="332"/>
      <c r="CRN148" s="332"/>
      <c r="CRO148" s="332"/>
      <c r="CRP148" s="332"/>
      <c r="CRQ148" s="332"/>
      <c r="CRR148" s="332"/>
      <c r="CRS148" s="332"/>
      <c r="CRT148" s="332"/>
      <c r="CRU148" s="332"/>
      <c r="CRV148" s="332"/>
      <c r="CRW148" s="332"/>
      <c r="CRX148" s="332"/>
      <c r="CRY148" s="332"/>
      <c r="CRZ148" s="332"/>
      <c r="CSA148" s="332"/>
      <c r="CSB148" s="332"/>
      <c r="CSC148" s="332"/>
      <c r="CSD148" s="332"/>
      <c r="CSE148" s="332"/>
      <c r="CSF148" s="332"/>
      <c r="CSG148" s="332"/>
      <c r="CSH148" s="332"/>
      <c r="CSI148" s="332"/>
      <c r="CSJ148" s="332"/>
      <c r="CSK148" s="332"/>
      <c r="CSL148" s="332"/>
      <c r="CSM148" s="332"/>
      <c r="CSN148" s="332"/>
      <c r="CSO148" s="332"/>
      <c r="CSP148" s="332"/>
      <c r="CSQ148" s="332"/>
      <c r="CSR148" s="332"/>
      <c r="CSS148" s="332"/>
      <c r="CST148" s="332"/>
      <c r="CSU148" s="332"/>
      <c r="CSV148" s="332"/>
      <c r="CSW148" s="332"/>
      <c r="CSX148" s="332"/>
      <c r="CSY148" s="332"/>
      <c r="CSZ148" s="332"/>
      <c r="CTA148" s="332"/>
      <c r="CTB148" s="332"/>
      <c r="CTC148" s="332"/>
      <c r="CTD148" s="332"/>
      <c r="CTE148" s="332"/>
      <c r="CTF148" s="332"/>
      <c r="CTG148" s="332"/>
      <c r="CTH148" s="332"/>
      <c r="CTI148" s="332"/>
      <c r="CTJ148" s="332"/>
      <c r="CTK148" s="332"/>
      <c r="CTL148" s="332"/>
      <c r="CTM148" s="332"/>
      <c r="CTN148" s="332"/>
      <c r="CTO148" s="332"/>
      <c r="CTP148" s="332"/>
      <c r="CTQ148" s="332"/>
      <c r="CTR148" s="332"/>
      <c r="CTS148" s="332"/>
      <c r="CTT148" s="332"/>
      <c r="CTU148" s="332"/>
      <c r="CTV148" s="332"/>
      <c r="CTW148" s="332"/>
      <c r="CTX148" s="332"/>
      <c r="CTY148" s="332"/>
      <c r="CTZ148" s="332"/>
      <c r="CUA148" s="332"/>
      <c r="CUB148" s="332"/>
      <c r="CUC148" s="332"/>
      <c r="CUD148" s="332"/>
      <c r="CUE148" s="332"/>
      <c r="CUF148" s="332"/>
      <c r="CUG148" s="332"/>
      <c r="CUH148" s="332"/>
      <c r="CUI148" s="332"/>
      <c r="CUJ148" s="332"/>
      <c r="CUK148" s="332"/>
      <c r="CUL148" s="332"/>
      <c r="CUM148" s="332"/>
      <c r="CUN148" s="332"/>
      <c r="CUO148" s="332"/>
      <c r="CUP148" s="332"/>
      <c r="CUQ148" s="332"/>
      <c r="CUR148" s="332"/>
      <c r="CUS148" s="332"/>
      <c r="CUT148" s="332"/>
      <c r="CUU148" s="332"/>
      <c r="CUV148" s="332"/>
      <c r="CUW148" s="332"/>
      <c r="CUX148" s="332"/>
      <c r="CUY148" s="332"/>
      <c r="CUZ148" s="332"/>
      <c r="CVA148" s="332"/>
      <c r="CVB148" s="332"/>
      <c r="CVC148" s="332"/>
      <c r="CVD148" s="332"/>
      <c r="CVE148" s="332"/>
      <c r="CVF148" s="332"/>
      <c r="CVG148" s="332"/>
      <c r="CVH148" s="332"/>
      <c r="CVI148" s="332"/>
      <c r="CVJ148" s="332"/>
      <c r="CVK148" s="332"/>
      <c r="CVL148" s="332"/>
      <c r="CVM148" s="332"/>
      <c r="CVN148" s="332"/>
      <c r="CVO148" s="332"/>
      <c r="CVP148" s="332"/>
      <c r="CVQ148" s="332"/>
      <c r="CVR148" s="332"/>
      <c r="CVS148" s="332"/>
      <c r="CVT148" s="332"/>
      <c r="CVU148" s="332"/>
      <c r="CVV148" s="332"/>
      <c r="CVW148" s="332"/>
      <c r="CVX148" s="332"/>
      <c r="CVY148" s="332"/>
      <c r="CVZ148" s="332"/>
      <c r="CWA148" s="332"/>
      <c r="CWB148" s="332"/>
      <c r="CWC148" s="332"/>
      <c r="CWD148" s="332"/>
      <c r="CWE148" s="332"/>
      <c r="CWF148" s="332"/>
      <c r="CWG148" s="332"/>
      <c r="CWH148" s="332"/>
      <c r="CWI148" s="332"/>
      <c r="CWJ148" s="332"/>
      <c r="CWK148" s="332"/>
      <c r="CWL148" s="332"/>
      <c r="CWM148" s="332"/>
      <c r="CWN148" s="332"/>
      <c r="CWO148" s="332"/>
      <c r="CWP148" s="332"/>
      <c r="CWQ148" s="332"/>
      <c r="CWR148" s="332"/>
      <c r="CWS148" s="332"/>
      <c r="CWT148" s="332"/>
      <c r="CWU148" s="332"/>
      <c r="CWV148" s="332"/>
      <c r="CWW148" s="332"/>
      <c r="CWX148" s="332"/>
      <c r="CWY148" s="332"/>
      <c r="CWZ148" s="332"/>
      <c r="CXA148" s="332"/>
      <c r="CXB148" s="332"/>
      <c r="CXC148" s="332"/>
      <c r="CXD148" s="332"/>
      <c r="CXE148" s="332"/>
      <c r="CXF148" s="332"/>
      <c r="CXG148" s="332"/>
      <c r="CXH148" s="332"/>
      <c r="CXI148" s="332"/>
      <c r="CXJ148" s="332"/>
      <c r="CXK148" s="332"/>
      <c r="CXL148" s="332"/>
      <c r="CXM148" s="332"/>
      <c r="CXN148" s="332"/>
      <c r="CXO148" s="332"/>
      <c r="CXP148" s="332"/>
      <c r="CXQ148" s="332"/>
      <c r="CXR148" s="332"/>
      <c r="CXS148" s="332"/>
      <c r="CXT148" s="332"/>
      <c r="CXU148" s="332"/>
      <c r="CXV148" s="332"/>
      <c r="CXW148" s="332"/>
      <c r="CXX148" s="332"/>
      <c r="CXY148" s="332"/>
      <c r="CXZ148" s="332"/>
      <c r="CYA148" s="332"/>
      <c r="CYB148" s="332"/>
      <c r="CYC148" s="332"/>
      <c r="CYD148" s="332"/>
      <c r="CYE148" s="332"/>
      <c r="CYF148" s="332"/>
      <c r="CYG148" s="332"/>
      <c r="CYH148" s="332"/>
      <c r="CYI148" s="332"/>
      <c r="CYJ148" s="332"/>
      <c r="CYK148" s="332"/>
      <c r="CYL148" s="332"/>
      <c r="CYM148" s="332"/>
      <c r="CYN148" s="332"/>
      <c r="CYO148" s="332"/>
      <c r="CYP148" s="332"/>
      <c r="CYQ148" s="332"/>
      <c r="CYR148" s="332"/>
      <c r="CYS148" s="332"/>
      <c r="CYT148" s="332"/>
      <c r="CYU148" s="332"/>
      <c r="CYV148" s="332"/>
      <c r="CYW148" s="332"/>
      <c r="CYX148" s="332"/>
      <c r="CYY148" s="332"/>
      <c r="CYZ148" s="332"/>
      <c r="CZA148" s="332"/>
      <c r="CZB148" s="332"/>
      <c r="CZC148" s="332"/>
      <c r="CZD148" s="332"/>
      <c r="CZE148" s="332"/>
      <c r="CZF148" s="332"/>
      <c r="CZG148" s="332"/>
      <c r="CZH148" s="332"/>
      <c r="CZI148" s="332"/>
      <c r="CZJ148" s="332"/>
      <c r="CZK148" s="332"/>
      <c r="CZL148" s="332"/>
      <c r="CZM148" s="332"/>
      <c r="CZN148" s="332"/>
      <c r="CZO148" s="332"/>
      <c r="CZP148" s="332"/>
      <c r="CZQ148" s="332"/>
      <c r="CZR148" s="332"/>
      <c r="CZS148" s="332"/>
      <c r="CZT148" s="332"/>
      <c r="CZU148" s="332"/>
      <c r="CZV148" s="332"/>
      <c r="CZW148" s="332"/>
      <c r="CZX148" s="332"/>
      <c r="CZY148" s="332"/>
      <c r="CZZ148" s="332"/>
      <c r="DAA148" s="332"/>
      <c r="DAB148" s="332"/>
      <c r="DAC148" s="332"/>
      <c r="DAD148" s="332"/>
      <c r="DAE148" s="332"/>
      <c r="DAF148" s="332"/>
      <c r="DAG148" s="332"/>
      <c r="DAH148" s="332"/>
      <c r="DAI148" s="332"/>
      <c r="DAJ148" s="332"/>
      <c r="DAK148" s="332"/>
      <c r="DAL148" s="332"/>
      <c r="DAM148" s="332"/>
      <c r="DAN148" s="332"/>
      <c r="DAO148" s="332"/>
      <c r="DAP148" s="332"/>
      <c r="DAQ148" s="332"/>
      <c r="DAR148" s="332"/>
      <c r="DAS148" s="332"/>
      <c r="DAT148" s="332"/>
      <c r="DAU148" s="332"/>
      <c r="DAV148" s="332"/>
      <c r="DAW148" s="332"/>
      <c r="DAX148" s="332"/>
      <c r="DAY148" s="332"/>
      <c r="DAZ148" s="332"/>
      <c r="DBA148" s="332"/>
      <c r="DBB148" s="332"/>
      <c r="DBC148" s="332"/>
      <c r="DBD148" s="332"/>
      <c r="DBE148" s="332"/>
      <c r="DBF148" s="332"/>
      <c r="DBG148" s="332"/>
      <c r="DBH148" s="332"/>
      <c r="DBI148" s="332"/>
      <c r="DBJ148" s="332"/>
      <c r="DBK148" s="332"/>
      <c r="DBL148" s="332"/>
      <c r="DBM148" s="332"/>
      <c r="DBN148" s="332"/>
      <c r="DBO148" s="332"/>
      <c r="DBP148" s="332"/>
      <c r="DBQ148" s="332"/>
      <c r="DBR148" s="332"/>
      <c r="DBS148" s="332"/>
      <c r="DBT148" s="332"/>
      <c r="DBU148" s="332"/>
      <c r="DBV148" s="332"/>
      <c r="DBW148" s="332"/>
      <c r="DBX148" s="332"/>
      <c r="DBY148" s="332"/>
      <c r="DBZ148" s="332"/>
      <c r="DCA148" s="332"/>
      <c r="DCB148" s="332"/>
      <c r="DCC148" s="332"/>
      <c r="DCD148" s="332"/>
      <c r="DCE148" s="332"/>
      <c r="DCF148" s="332"/>
      <c r="DCG148" s="332"/>
      <c r="DCH148" s="332"/>
      <c r="DCI148" s="332"/>
      <c r="DCJ148" s="332"/>
      <c r="DCK148" s="332"/>
      <c r="DCL148" s="332"/>
      <c r="DCM148" s="332"/>
      <c r="DCN148" s="332"/>
      <c r="DCO148" s="332"/>
      <c r="DCP148" s="332"/>
      <c r="DCQ148" s="332"/>
      <c r="DCR148" s="332"/>
      <c r="DCS148" s="332"/>
      <c r="DCT148" s="332"/>
      <c r="DCU148" s="332"/>
      <c r="DCV148" s="332"/>
      <c r="DCW148" s="332"/>
      <c r="DCX148" s="332"/>
      <c r="DCY148" s="332"/>
      <c r="DCZ148" s="332"/>
      <c r="DDA148" s="332"/>
      <c r="DDB148" s="332"/>
      <c r="DDC148" s="332"/>
      <c r="DDD148" s="332"/>
      <c r="DDE148" s="332"/>
      <c r="DDF148" s="332"/>
      <c r="DDG148" s="332"/>
      <c r="DDH148" s="332"/>
      <c r="DDI148" s="332"/>
      <c r="DDJ148" s="332"/>
      <c r="DDK148" s="332"/>
      <c r="DDL148" s="332"/>
      <c r="DDM148" s="332"/>
      <c r="DDN148" s="332"/>
      <c r="DDO148" s="332"/>
      <c r="DDP148" s="332"/>
      <c r="DDQ148" s="332"/>
      <c r="DDR148" s="332"/>
      <c r="DDS148" s="332"/>
      <c r="DDT148" s="332"/>
      <c r="DDU148" s="332"/>
      <c r="DDV148" s="332"/>
      <c r="DDW148" s="332"/>
      <c r="DDX148" s="332"/>
      <c r="DDY148" s="332"/>
      <c r="DDZ148" s="332"/>
      <c r="DEA148" s="332"/>
      <c r="DEB148" s="332"/>
      <c r="DEC148" s="332"/>
      <c r="DED148" s="332"/>
      <c r="DEE148" s="332"/>
      <c r="DEF148" s="332"/>
      <c r="DEG148" s="332"/>
      <c r="DEH148" s="332"/>
      <c r="DEI148" s="332"/>
      <c r="DEJ148" s="332"/>
      <c r="DEK148" s="332"/>
      <c r="DEL148" s="332"/>
      <c r="DEM148" s="332"/>
      <c r="DEN148" s="332"/>
      <c r="DEO148" s="332"/>
      <c r="DEP148" s="332"/>
      <c r="DEQ148" s="332"/>
      <c r="DER148" s="332"/>
      <c r="DES148" s="332"/>
      <c r="DET148" s="332"/>
      <c r="DEU148" s="332"/>
      <c r="DEV148" s="332"/>
      <c r="DEW148" s="332"/>
      <c r="DEX148" s="332"/>
      <c r="DEY148" s="332"/>
      <c r="DEZ148" s="332"/>
      <c r="DFA148" s="332"/>
      <c r="DFB148" s="332"/>
      <c r="DFC148" s="332"/>
      <c r="DFD148" s="332"/>
      <c r="DFE148" s="332"/>
      <c r="DFF148" s="332"/>
      <c r="DFG148" s="332"/>
      <c r="DFH148" s="332"/>
      <c r="DFI148" s="332"/>
      <c r="DFJ148" s="332"/>
      <c r="DFK148" s="332"/>
      <c r="DFL148" s="332"/>
      <c r="DFM148" s="332"/>
      <c r="DFN148" s="332"/>
      <c r="DFO148" s="332"/>
      <c r="DFP148" s="332"/>
      <c r="DFQ148" s="332"/>
      <c r="DFR148" s="332"/>
      <c r="DFS148" s="332"/>
      <c r="DFT148" s="332"/>
      <c r="DFU148" s="332"/>
      <c r="DFV148" s="332"/>
      <c r="DFW148" s="332"/>
      <c r="DFX148" s="332"/>
      <c r="DFY148" s="332"/>
      <c r="DFZ148" s="332"/>
      <c r="DGA148" s="332"/>
      <c r="DGB148" s="332"/>
      <c r="DGC148" s="332"/>
      <c r="DGD148" s="332"/>
      <c r="DGE148" s="332"/>
      <c r="DGF148" s="332"/>
      <c r="DGG148" s="332"/>
      <c r="DGH148" s="332"/>
      <c r="DGI148" s="332"/>
      <c r="DGJ148" s="332"/>
      <c r="DGK148" s="332"/>
      <c r="DGL148" s="332"/>
      <c r="DGM148" s="332"/>
      <c r="DGN148" s="332"/>
      <c r="DGO148" s="332"/>
      <c r="DGP148" s="332"/>
      <c r="DGQ148" s="332"/>
      <c r="DGR148" s="332"/>
      <c r="DGS148" s="332"/>
      <c r="DGT148" s="332"/>
      <c r="DGU148" s="332"/>
      <c r="DGV148" s="332"/>
      <c r="DGW148" s="332"/>
      <c r="DGX148" s="332"/>
      <c r="DGY148" s="332"/>
      <c r="DGZ148" s="332"/>
      <c r="DHA148" s="332"/>
      <c r="DHB148" s="332"/>
      <c r="DHC148" s="332"/>
      <c r="DHD148" s="332"/>
      <c r="DHE148" s="332"/>
      <c r="DHF148" s="332"/>
      <c r="DHG148" s="332"/>
      <c r="DHH148" s="332"/>
      <c r="DHI148" s="332"/>
      <c r="DHJ148" s="332"/>
      <c r="DHK148" s="332"/>
      <c r="DHL148" s="332"/>
      <c r="DHM148" s="332"/>
      <c r="DHN148" s="332"/>
      <c r="DHO148" s="332"/>
      <c r="DHP148" s="332"/>
      <c r="DHQ148" s="332"/>
      <c r="DHR148" s="332"/>
      <c r="DHS148" s="332"/>
      <c r="DHT148" s="332"/>
      <c r="DHU148" s="332"/>
      <c r="DHV148" s="332"/>
      <c r="DHW148" s="332"/>
      <c r="DHX148" s="332"/>
      <c r="DHY148" s="332"/>
      <c r="DHZ148" s="332"/>
      <c r="DIA148" s="332"/>
      <c r="DIB148" s="332"/>
      <c r="DIC148" s="332"/>
      <c r="DID148" s="332"/>
      <c r="DIE148" s="332"/>
      <c r="DIF148" s="332"/>
      <c r="DIG148" s="332"/>
      <c r="DIH148" s="332"/>
      <c r="DII148" s="332"/>
      <c r="DIJ148" s="332"/>
      <c r="DIK148" s="332"/>
      <c r="DIL148" s="332"/>
      <c r="DIM148" s="332"/>
      <c r="DIN148" s="332"/>
      <c r="DIO148" s="332"/>
      <c r="DIP148" s="332"/>
      <c r="DIQ148" s="332"/>
      <c r="DIR148" s="332"/>
      <c r="DIS148" s="332"/>
      <c r="DIT148" s="332"/>
      <c r="DIU148" s="332"/>
      <c r="DIV148" s="332"/>
      <c r="DIW148" s="332"/>
      <c r="DIX148" s="332"/>
      <c r="DIY148" s="332"/>
      <c r="DIZ148" s="332"/>
      <c r="DJA148" s="332"/>
      <c r="DJB148" s="332"/>
      <c r="DJC148" s="332"/>
      <c r="DJD148" s="332"/>
      <c r="DJE148" s="332"/>
      <c r="DJF148" s="332"/>
      <c r="DJG148" s="332"/>
      <c r="DJH148" s="332"/>
      <c r="DJI148" s="332"/>
      <c r="DJJ148" s="332"/>
      <c r="DJK148" s="332"/>
      <c r="DJL148" s="332"/>
      <c r="DJM148" s="332"/>
      <c r="DJN148" s="332"/>
      <c r="DJO148" s="332"/>
      <c r="DJP148" s="332"/>
      <c r="DJQ148" s="332"/>
      <c r="DJR148" s="332"/>
      <c r="DJS148" s="332"/>
      <c r="DJT148" s="332"/>
      <c r="DJU148" s="332"/>
      <c r="DJV148" s="332"/>
      <c r="DJW148" s="332"/>
      <c r="DJX148" s="332"/>
      <c r="DJY148" s="332"/>
      <c r="DJZ148" s="332"/>
      <c r="DKA148" s="332"/>
      <c r="DKB148" s="332"/>
      <c r="DKC148" s="332"/>
      <c r="DKD148" s="332"/>
      <c r="DKE148" s="332"/>
      <c r="DKF148" s="332"/>
      <c r="DKG148" s="332"/>
      <c r="DKH148" s="332"/>
      <c r="DKI148" s="332"/>
      <c r="DKJ148" s="332"/>
      <c r="DKK148" s="332"/>
      <c r="DKL148" s="332"/>
      <c r="DKM148" s="332"/>
      <c r="DKN148" s="332"/>
      <c r="DKO148" s="332"/>
      <c r="DKP148" s="332"/>
      <c r="DKQ148" s="332"/>
      <c r="DKR148" s="332"/>
      <c r="DKS148" s="332"/>
      <c r="DKT148" s="332"/>
      <c r="DKU148" s="332"/>
      <c r="DKV148" s="332"/>
      <c r="DKW148" s="332"/>
      <c r="DKX148" s="332"/>
      <c r="DKY148" s="332"/>
      <c r="DKZ148" s="332"/>
      <c r="DLA148" s="332"/>
      <c r="DLB148" s="332"/>
      <c r="DLC148" s="332"/>
      <c r="DLD148" s="332"/>
      <c r="DLE148" s="332"/>
      <c r="DLF148" s="332"/>
      <c r="DLG148" s="332"/>
      <c r="DLH148" s="332"/>
      <c r="DLI148" s="332"/>
      <c r="DLJ148" s="332"/>
      <c r="DLK148" s="332"/>
      <c r="DLL148" s="332"/>
      <c r="DLM148" s="332"/>
      <c r="DLN148" s="332"/>
      <c r="DLO148" s="332"/>
      <c r="DLP148" s="332"/>
      <c r="DLQ148" s="332"/>
      <c r="DLR148" s="332"/>
      <c r="DLS148" s="332"/>
      <c r="DLT148" s="332"/>
      <c r="DLU148" s="332"/>
      <c r="DLV148" s="332"/>
      <c r="DLW148" s="332"/>
      <c r="DLX148" s="332"/>
      <c r="DLY148" s="332"/>
      <c r="DLZ148" s="332"/>
      <c r="DMA148" s="332"/>
      <c r="DMB148" s="332"/>
      <c r="DMC148" s="332"/>
      <c r="DMD148" s="332"/>
      <c r="DME148" s="332"/>
      <c r="DMF148" s="332"/>
      <c r="DMG148" s="332"/>
      <c r="DMH148" s="332"/>
      <c r="DMI148" s="332"/>
      <c r="DMJ148" s="332"/>
      <c r="DMK148" s="332"/>
      <c r="DML148" s="332"/>
      <c r="DMM148" s="332"/>
      <c r="DMN148" s="332"/>
      <c r="DMO148" s="332"/>
      <c r="DMP148" s="332"/>
      <c r="DMQ148" s="332"/>
      <c r="DMR148" s="332"/>
      <c r="DMS148" s="332"/>
      <c r="DMT148" s="332"/>
      <c r="DMU148" s="332"/>
      <c r="DMV148" s="332"/>
      <c r="DMW148" s="332"/>
      <c r="DMX148" s="332"/>
      <c r="DMY148" s="332"/>
      <c r="DMZ148" s="332"/>
      <c r="DNA148" s="332"/>
      <c r="DNB148" s="332"/>
      <c r="DNC148" s="332"/>
      <c r="DND148" s="332"/>
      <c r="DNE148" s="332"/>
      <c r="DNF148" s="332"/>
      <c r="DNG148" s="332"/>
      <c r="DNH148" s="332"/>
      <c r="DNI148" s="332"/>
      <c r="DNJ148" s="332"/>
      <c r="DNK148" s="332"/>
      <c r="DNL148" s="332"/>
      <c r="DNM148" s="332"/>
      <c r="DNN148" s="332"/>
      <c r="DNO148" s="332"/>
      <c r="DNP148" s="332"/>
      <c r="DNQ148" s="332"/>
      <c r="DNR148" s="332"/>
      <c r="DNS148" s="332"/>
      <c r="DNT148" s="332"/>
      <c r="DNU148" s="332"/>
      <c r="DNV148" s="332"/>
      <c r="DNW148" s="332"/>
      <c r="DNX148" s="332"/>
      <c r="DNY148" s="332"/>
      <c r="DNZ148" s="332"/>
      <c r="DOA148" s="332"/>
      <c r="DOB148" s="332"/>
      <c r="DOC148" s="332"/>
      <c r="DOD148" s="332"/>
      <c r="DOE148" s="332"/>
      <c r="DOF148" s="332"/>
      <c r="DOG148" s="332"/>
      <c r="DOH148" s="332"/>
      <c r="DOI148" s="332"/>
      <c r="DOJ148" s="332"/>
      <c r="DOK148" s="332"/>
      <c r="DOL148" s="332"/>
      <c r="DOM148" s="332"/>
      <c r="DON148" s="332"/>
      <c r="DOO148" s="332"/>
      <c r="DOP148" s="332"/>
      <c r="DOQ148" s="332"/>
      <c r="DOR148" s="332"/>
      <c r="DOS148" s="332"/>
      <c r="DOT148" s="332"/>
      <c r="DOU148" s="332"/>
      <c r="DOV148" s="332"/>
      <c r="DOW148" s="332"/>
      <c r="DOX148" s="332"/>
      <c r="DOY148" s="332"/>
      <c r="DOZ148" s="332"/>
      <c r="DPA148" s="332"/>
      <c r="DPB148" s="332"/>
      <c r="DPC148" s="332"/>
      <c r="DPD148" s="332"/>
      <c r="DPE148" s="332"/>
      <c r="DPF148" s="332"/>
      <c r="DPG148" s="332"/>
      <c r="DPH148" s="332"/>
      <c r="DPI148" s="332"/>
      <c r="DPJ148" s="332"/>
      <c r="DPK148" s="332"/>
      <c r="DPL148" s="332"/>
      <c r="DPM148" s="332"/>
      <c r="DPN148" s="332"/>
      <c r="DPO148" s="332"/>
      <c r="DPP148" s="332"/>
      <c r="DPQ148" s="332"/>
      <c r="DPR148" s="332"/>
      <c r="DPS148" s="332"/>
      <c r="DPT148" s="332"/>
      <c r="DPU148" s="332"/>
      <c r="DPV148" s="332"/>
      <c r="DPW148" s="332"/>
      <c r="DPX148" s="332"/>
      <c r="DPY148" s="332"/>
      <c r="DPZ148" s="332"/>
      <c r="DQA148" s="332"/>
      <c r="DQB148" s="332"/>
      <c r="DQC148" s="332"/>
      <c r="DQD148" s="332"/>
      <c r="DQE148" s="332"/>
      <c r="DQF148" s="332"/>
      <c r="DQG148" s="332"/>
      <c r="DQH148" s="332"/>
      <c r="DQI148" s="332"/>
      <c r="DQJ148" s="332"/>
      <c r="DQK148" s="332"/>
      <c r="DQL148" s="332"/>
      <c r="DQM148" s="332"/>
      <c r="DQN148" s="332"/>
      <c r="DQO148" s="332"/>
      <c r="DQP148" s="332"/>
      <c r="DQQ148" s="332"/>
      <c r="DQR148" s="332"/>
      <c r="DQS148" s="332"/>
      <c r="DQT148" s="332"/>
      <c r="DQU148" s="332"/>
      <c r="DQV148" s="332"/>
      <c r="DQW148" s="332"/>
      <c r="DQX148" s="332"/>
      <c r="DQY148" s="332"/>
      <c r="DQZ148" s="332"/>
      <c r="DRA148" s="332"/>
      <c r="DRB148" s="332"/>
      <c r="DRC148" s="332"/>
      <c r="DRD148" s="332"/>
      <c r="DRE148" s="332"/>
      <c r="DRF148" s="332"/>
      <c r="DRG148" s="332"/>
      <c r="DRH148" s="332"/>
      <c r="DRI148" s="332"/>
      <c r="DRJ148" s="332"/>
      <c r="DRK148" s="332"/>
      <c r="DRL148" s="332"/>
      <c r="DRM148" s="332"/>
      <c r="DRN148" s="332"/>
      <c r="DRO148" s="332"/>
      <c r="DRP148" s="332"/>
      <c r="DRQ148" s="332"/>
      <c r="DRR148" s="332"/>
      <c r="DRS148" s="332"/>
      <c r="DRT148" s="332"/>
      <c r="DRU148" s="332"/>
      <c r="DRV148" s="332"/>
      <c r="DRW148" s="332"/>
      <c r="DRX148" s="332"/>
      <c r="DRY148" s="332"/>
      <c r="DRZ148" s="332"/>
      <c r="DSA148" s="332"/>
      <c r="DSB148" s="332"/>
      <c r="DSC148" s="332"/>
      <c r="DSD148" s="332"/>
      <c r="DSE148" s="332"/>
      <c r="DSF148" s="332"/>
      <c r="DSG148" s="332"/>
      <c r="DSH148" s="332"/>
      <c r="DSI148" s="332"/>
      <c r="DSJ148" s="332"/>
      <c r="DSK148" s="332"/>
      <c r="DSL148" s="332"/>
      <c r="DSM148" s="332"/>
      <c r="DSN148" s="332"/>
      <c r="DSO148" s="332"/>
      <c r="DSP148" s="332"/>
      <c r="DSQ148" s="332"/>
      <c r="DSR148" s="332"/>
      <c r="DSS148" s="332"/>
      <c r="DST148" s="332"/>
      <c r="DSU148" s="332"/>
      <c r="DSV148" s="332"/>
      <c r="DSW148" s="332"/>
      <c r="DSX148" s="332"/>
      <c r="DSY148" s="332"/>
      <c r="DSZ148" s="332"/>
      <c r="DTA148" s="332"/>
      <c r="DTB148" s="332"/>
      <c r="DTC148" s="332"/>
      <c r="DTD148" s="332"/>
      <c r="DTE148" s="332"/>
      <c r="DTF148" s="332"/>
      <c r="DTG148" s="332"/>
      <c r="DTH148" s="332"/>
      <c r="DTI148" s="332"/>
      <c r="DTJ148" s="332"/>
      <c r="DTK148" s="332"/>
      <c r="DTL148" s="332"/>
      <c r="DTM148" s="332"/>
      <c r="DTN148" s="332"/>
      <c r="DTO148" s="332"/>
      <c r="DTP148" s="332"/>
      <c r="DTQ148" s="332"/>
      <c r="DTR148" s="332"/>
      <c r="DTS148" s="332"/>
      <c r="DTT148" s="332"/>
      <c r="DTU148" s="332"/>
      <c r="DTV148" s="332"/>
      <c r="DTW148" s="332"/>
      <c r="DTX148" s="332"/>
      <c r="DTY148" s="332"/>
      <c r="DTZ148" s="332"/>
      <c r="DUA148" s="332"/>
      <c r="DUB148" s="332"/>
      <c r="DUC148" s="332"/>
      <c r="DUD148" s="332"/>
      <c r="DUE148" s="332"/>
      <c r="DUF148" s="332"/>
      <c r="DUG148" s="332"/>
      <c r="DUH148" s="332"/>
      <c r="DUI148" s="332"/>
      <c r="DUJ148" s="332"/>
      <c r="DUK148" s="332"/>
      <c r="DUL148" s="332"/>
      <c r="DUM148" s="332"/>
      <c r="DUN148" s="332"/>
      <c r="DUO148" s="332"/>
      <c r="DUP148" s="332"/>
      <c r="DUQ148" s="332"/>
      <c r="DUR148" s="332"/>
      <c r="DUS148" s="332"/>
      <c r="DUT148" s="332"/>
      <c r="DUU148" s="332"/>
      <c r="DUV148" s="332"/>
      <c r="DUW148" s="332"/>
      <c r="DUX148" s="332"/>
      <c r="DUY148" s="332"/>
      <c r="DUZ148" s="332"/>
      <c r="DVA148" s="332"/>
      <c r="DVB148" s="332"/>
      <c r="DVC148" s="332"/>
      <c r="DVD148" s="332"/>
      <c r="DVE148" s="332"/>
      <c r="DVF148" s="332"/>
      <c r="DVG148" s="332"/>
      <c r="DVH148" s="332"/>
      <c r="DVI148" s="332"/>
      <c r="DVJ148" s="332"/>
      <c r="DVK148" s="332"/>
      <c r="DVL148" s="332"/>
      <c r="DVM148" s="332"/>
      <c r="DVN148" s="332"/>
      <c r="DVO148" s="332"/>
      <c r="DVP148" s="332"/>
      <c r="DVQ148" s="332"/>
      <c r="DVR148" s="332"/>
      <c r="DVS148" s="332"/>
      <c r="DVT148" s="332"/>
      <c r="DVU148" s="332"/>
      <c r="DVV148" s="332"/>
      <c r="DVW148" s="332"/>
      <c r="DVX148" s="332"/>
      <c r="DVY148" s="332"/>
      <c r="DVZ148" s="332"/>
      <c r="DWA148" s="332"/>
      <c r="DWB148" s="332"/>
      <c r="DWC148" s="332"/>
      <c r="DWD148" s="332"/>
      <c r="DWE148" s="332"/>
      <c r="DWF148" s="332"/>
      <c r="DWG148" s="332"/>
      <c r="DWH148" s="332"/>
      <c r="DWI148" s="332"/>
      <c r="DWJ148" s="332"/>
      <c r="DWK148" s="332"/>
      <c r="DWL148" s="332"/>
      <c r="DWM148" s="332"/>
      <c r="DWN148" s="332"/>
      <c r="DWO148" s="332"/>
      <c r="DWP148" s="332"/>
      <c r="DWQ148" s="332"/>
      <c r="DWR148" s="332"/>
      <c r="DWS148" s="332"/>
      <c r="DWT148" s="332"/>
      <c r="DWU148" s="332"/>
      <c r="DWV148" s="332"/>
      <c r="DWW148" s="332"/>
      <c r="DWX148" s="332"/>
      <c r="DWY148" s="332"/>
      <c r="DWZ148" s="332"/>
      <c r="DXA148" s="332"/>
      <c r="DXB148" s="332"/>
      <c r="DXC148" s="332"/>
      <c r="DXD148" s="332"/>
      <c r="DXE148" s="332"/>
      <c r="DXF148" s="332"/>
      <c r="DXG148" s="332"/>
      <c r="DXH148" s="332"/>
      <c r="DXI148" s="332"/>
      <c r="DXJ148" s="332"/>
      <c r="DXK148" s="332"/>
      <c r="DXL148" s="332"/>
      <c r="DXM148" s="332"/>
      <c r="DXN148" s="332"/>
      <c r="DXO148" s="332"/>
      <c r="DXP148" s="332"/>
      <c r="DXQ148" s="332"/>
      <c r="DXR148" s="332"/>
      <c r="DXS148" s="332"/>
      <c r="DXT148" s="332"/>
      <c r="DXU148" s="332"/>
      <c r="DXV148" s="332"/>
      <c r="DXW148" s="332"/>
      <c r="DXX148" s="332"/>
      <c r="DXY148" s="332"/>
      <c r="DXZ148" s="332"/>
      <c r="DYA148" s="332"/>
      <c r="DYB148" s="332"/>
      <c r="DYC148" s="332"/>
      <c r="DYD148" s="332"/>
      <c r="DYE148" s="332"/>
      <c r="DYF148" s="332"/>
      <c r="DYG148" s="332"/>
      <c r="DYH148" s="332"/>
      <c r="DYI148" s="332"/>
      <c r="DYJ148" s="332"/>
      <c r="DYK148" s="332"/>
      <c r="DYL148" s="332"/>
      <c r="DYM148" s="332"/>
      <c r="DYN148" s="332"/>
      <c r="DYO148" s="332"/>
      <c r="DYP148" s="332"/>
      <c r="DYQ148" s="332"/>
      <c r="DYR148" s="332"/>
      <c r="DYS148" s="332"/>
      <c r="DYT148" s="332"/>
      <c r="DYU148" s="332"/>
      <c r="DYV148" s="332"/>
      <c r="DYW148" s="332"/>
      <c r="DYX148" s="332"/>
      <c r="DYY148" s="332"/>
      <c r="DYZ148" s="332"/>
      <c r="DZA148" s="332"/>
      <c r="DZB148" s="332"/>
      <c r="DZC148" s="332"/>
      <c r="DZD148" s="332"/>
      <c r="DZE148" s="332"/>
      <c r="DZF148" s="332"/>
      <c r="DZG148" s="332"/>
      <c r="DZH148" s="332"/>
      <c r="DZI148" s="332"/>
      <c r="DZJ148" s="332"/>
      <c r="DZK148" s="332"/>
      <c r="DZL148" s="332"/>
      <c r="DZM148" s="332"/>
      <c r="DZN148" s="332"/>
      <c r="DZO148" s="332"/>
      <c r="DZP148" s="332"/>
      <c r="DZQ148" s="332"/>
      <c r="DZR148" s="332"/>
      <c r="DZS148" s="332"/>
      <c r="DZT148" s="332"/>
      <c r="DZU148" s="332"/>
      <c r="DZV148" s="332"/>
      <c r="DZW148" s="332"/>
      <c r="DZX148" s="332"/>
      <c r="DZY148" s="332"/>
      <c r="DZZ148" s="332"/>
      <c r="EAA148" s="332"/>
      <c r="EAB148" s="332"/>
      <c r="EAC148" s="332"/>
      <c r="EAD148" s="332"/>
      <c r="EAE148" s="332"/>
      <c r="EAF148" s="332"/>
      <c r="EAG148" s="332"/>
      <c r="EAH148" s="332"/>
      <c r="EAI148" s="332"/>
      <c r="EAJ148" s="332"/>
      <c r="EAK148" s="332"/>
      <c r="EAL148" s="332"/>
      <c r="EAM148" s="332"/>
      <c r="EAN148" s="332"/>
      <c r="EAO148" s="332"/>
      <c r="EAP148" s="332"/>
      <c r="EAQ148" s="332"/>
      <c r="EAR148" s="332"/>
      <c r="EAS148" s="332"/>
      <c r="EAT148" s="332"/>
      <c r="EAU148" s="332"/>
      <c r="EAV148" s="332"/>
      <c r="EAW148" s="332"/>
      <c r="EAX148" s="332"/>
      <c r="EAY148" s="332"/>
      <c r="EAZ148" s="332"/>
      <c r="EBA148" s="332"/>
      <c r="EBB148" s="332"/>
      <c r="EBC148" s="332"/>
      <c r="EBD148" s="332"/>
      <c r="EBE148" s="332"/>
      <c r="EBF148" s="332"/>
      <c r="EBG148" s="332"/>
      <c r="EBH148" s="332"/>
      <c r="EBI148" s="332"/>
      <c r="EBJ148" s="332"/>
      <c r="EBK148" s="332"/>
      <c r="EBL148" s="332"/>
      <c r="EBM148" s="332"/>
      <c r="EBN148" s="332"/>
      <c r="EBO148" s="332"/>
      <c r="EBP148" s="332"/>
      <c r="EBQ148" s="332"/>
      <c r="EBR148" s="332"/>
      <c r="EBS148" s="332"/>
      <c r="EBT148" s="332"/>
      <c r="EBU148" s="332"/>
      <c r="EBV148" s="332"/>
      <c r="EBW148" s="332"/>
      <c r="EBX148" s="332"/>
      <c r="EBY148" s="332"/>
      <c r="EBZ148" s="332"/>
      <c r="ECA148" s="332"/>
      <c r="ECB148" s="332"/>
      <c r="ECC148" s="332"/>
      <c r="ECD148" s="332"/>
      <c r="ECE148" s="332"/>
      <c r="ECF148" s="332"/>
      <c r="ECG148" s="332"/>
      <c r="ECH148" s="332"/>
      <c r="ECI148" s="332"/>
      <c r="ECJ148" s="332"/>
      <c r="ECK148" s="332"/>
      <c r="ECL148" s="332"/>
      <c r="ECM148" s="332"/>
      <c r="ECN148" s="332"/>
      <c r="ECO148" s="332"/>
      <c r="ECP148" s="332"/>
      <c r="ECQ148" s="332"/>
      <c r="ECR148" s="332"/>
      <c r="ECS148" s="332"/>
      <c r="ECT148" s="332"/>
      <c r="ECU148" s="332"/>
      <c r="ECV148" s="332"/>
      <c r="ECW148" s="332"/>
      <c r="ECX148" s="332"/>
      <c r="ECY148" s="332"/>
      <c r="ECZ148" s="332"/>
      <c r="EDA148" s="332"/>
      <c r="EDB148" s="332"/>
      <c r="EDC148" s="332"/>
      <c r="EDD148" s="332"/>
      <c r="EDE148" s="332"/>
      <c r="EDF148" s="332"/>
      <c r="EDG148" s="332"/>
      <c r="EDH148" s="332"/>
      <c r="EDI148" s="332"/>
      <c r="EDJ148" s="332"/>
      <c r="EDK148" s="332"/>
      <c r="EDL148" s="332"/>
      <c r="EDM148" s="332"/>
      <c r="EDN148" s="332"/>
      <c r="EDO148" s="332"/>
      <c r="EDP148" s="332"/>
      <c r="EDQ148" s="332"/>
      <c r="EDR148" s="332"/>
      <c r="EDS148" s="332"/>
      <c r="EDT148" s="332"/>
      <c r="EDU148" s="332"/>
      <c r="EDV148" s="332"/>
      <c r="EDW148" s="332"/>
      <c r="EDX148" s="332"/>
      <c r="EDY148" s="332"/>
      <c r="EDZ148" s="332"/>
      <c r="EEA148" s="332"/>
      <c r="EEB148" s="332"/>
      <c r="EEC148" s="332"/>
      <c r="EED148" s="332"/>
      <c r="EEE148" s="332"/>
      <c r="EEF148" s="332"/>
      <c r="EEG148" s="332"/>
      <c r="EEH148" s="332"/>
      <c r="EEI148" s="332"/>
      <c r="EEJ148" s="332"/>
      <c r="EEK148" s="332"/>
      <c r="EEL148" s="332"/>
      <c r="EEM148" s="332"/>
      <c r="EEN148" s="332"/>
      <c r="EEO148" s="332"/>
      <c r="EEP148" s="332"/>
      <c r="EEQ148" s="332"/>
      <c r="EER148" s="332"/>
      <c r="EES148" s="332"/>
      <c r="EET148" s="332"/>
      <c r="EEU148" s="332"/>
      <c r="EEV148" s="332"/>
      <c r="EEW148" s="332"/>
      <c r="EEX148" s="332"/>
      <c r="EEY148" s="332"/>
      <c r="EEZ148" s="332"/>
      <c r="EFA148" s="332"/>
      <c r="EFB148" s="332"/>
      <c r="EFC148" s="332"/>
      <c r="EFD148" s="332"/>
      <c r="EFE148" s="332"/>
      <c r="EFF148" s="332"/>
      <c r="EFG148" s="332"/>
      <c r="EFH148" s="332"/>
      <c r="EFI148" s="332"/>
      <c r="EFJ148" s="332"/>
      <c r="EFK148" s="332"/>
      <c r="EFL148" s="332"/>
      <c r="EFM148" s="332"/>
      <c r="EFN148" s="332"/>
      <c r="EFO148" s="332"/>
      <c r="EFP148" s="332"/>
      <c r="EFQ148" s="332"/>
      <c r="EFR148" s="332"/>
      <c r="EFS148" s="332"/>
      <c r="EFT148" s="332"/>
      <c r="EFU148" s="332"/>
      <c r="EFV148" s="332"/>
      <c r="EFW148" s="332"/>
      <c r="EFX148" s="332"/>
      <c r="EFY148" s="332"/>
      <c r="EFZ148" s="332"/>
      <c r="EGA148" s="332"/>
      <c r="EGB148" s="332"/>
      <c r="EGC148" s="332"/>
      <c r="EGD148" s="332"/>
      <c r="EGE148" s="332"/>
      <c r="EGF148" s="332"/>
      <c r="EGG148" s="332"/>
      <c r="EGH148" s="332"/>
      <c r="EGI148" s="332"/>
      <c r="EGJ148" s="332"/>
      <c r="EGK148" s="332"/>
      <c r="EGL148" s="332"/>
      <c r="EGM148" s="332"/>
      <c r="EGN148" s="332"/>
      <c r="EGO148" s="332"/>
      <c r="EGP148" s="332"/>
      <c r="EGQ148" s="332"/>
      <c r="EGR148" s="332"/>
      <c r="EGS148" s="332"/>
      <c r="EGT148" s="332"/>
      <c r="EGU148" s="332"/>
      <c r="EGV148" s="332"/>
      <c r="EGW148" s="332"/>
      <c r="EGX148" s="332"/>
      <c r="EGY148" s="332"/>
      <c r="EGZ148" s="332"/>
      <c r="EHA148" s="332"/>
      <c r="EHB148" s="332"/>
      <c r="EHC148" s="332"/>
      <c r="EHD148" s="332"/>
      <c r="EHE148" s="332"/>
      <c r="EHF148" s="332"/>
      <c r="EHG148" s="332"/>
      <c r="EHH148" s="332"/>
      <c r="EHI148" s="332"/>
      <c r="EHJ148" s="332"/>
      <c r="EHK148" s="332"/>
      <c r="EHL148" s="332"/>
      <c r="EHM148" s="332"/>
      <c r="EHN148" s="332"/>
      <c r="EHO148" s="332"/>
      <c r="EHP148" s="332"/>
      <c r="EHQ148" s="332"/>
      <c r="EHR148" s="332"/>
      <c r="EHS148" s="332"/>
      <c r="EHT148" s="332"/>
      <c r="EHU148" s="332"/>
      <c r="EHV148" s="332"/>
      <c r="EHW148" s="332"/>
      <c r="EHX148" s="332"/>
      <c r="EHY148" s="332"/>
      <c r="EHZ148" s="332"/>
      <c r="EIA148" s="332"/>
      <c r="EIB148" s="332"/>
      <c r="EIC148" s="332"/>
      <c r="EID148" s="332"/>
      <c r="EIE148" s="332"/>
      <c r="EIF148" s="332"/>
      <c r="EIG148" s="332"/>
      <c r="EIH148" s="332"/>
      <c r="EII148" s="332"/>
      <c r="EIJ148" s="332"/>
      <c r="EIK148" s="332"/>
      <c r="EIL148" s="332"/>
      <c r="EIM148" s="332"/>
      <c r="EIN148" s="332"/>
      <c r="EIO148" s="332"/>
      <c r="EIP148" s="332"/>
      <c r="EIQ148" s="332"/>
      <c r="EIR148" s="332"/>
      <c r="EIS148" s="332"/>
      <c r="EIT148" s="332"/>
      <c r="EIU148" s="332"/>
      <c r="EIV148" s="332"/>
      <c r="EIW148" s="332"/>
      <c r="EIX148" s="332"/>
      <c r="EIY148" s="332"/>
      <c r="EIZ148" s="332"/>
      <c r="EJA148" s="332"/>
      <c r="EJB148" s="332"/>
      <c r="EJC148" s="332"/>
      <c r="EJD148" s="332"/>
      <c r="EJE148" s="332"/>
      <c r="EJF148" s="332"/>
      <c r="EJG148" s="332"/>
      <c r="EJH148" s="332"/>
      <c r="EJI148" s="332"/>
      <c r="EJJ148" s="332"/>
      <c r="EJK148" s="332"/>
      <c r="EJL148" s="332"/>
      <c r="EJM148" s="332"/>
      <c r="EJN148" s="332"/>
      <c r="EJO148" s="332"/>
      <c r="EJP148" s="332"/>
      <c r="EJQ148" s="332"/>
      <c r="EJR148" s="332"/>
      <c r="EJS148" s="332"/>
      <c r="EJT148" s="332"/>
      <c r="EJU148" s="332"/>
      <c r="EJV148" s="332"/>
      <c r="EJW148" s="332"/>
      <c r="EJX148" s="332"/>
      <c r="EJY148" s="332"/>
      <c r="EJZ148" s="332"/>
      <c r="EKA148" s="332"/>
      <c r="EKB148" s="332"/>
      <c r="EKC148" s="332"/>
      <c r="EKD148" s="332"/>
      <c r="EKE148" s="332"/>
      <c r="EKF148" s="332"/>
      <c r="EKG148" s="332"/>
      <c r="EKH148" s="332"/>
      <c r="EKI148" s="332"/>
      <c r="EKJ148" s="332"/>
      <c r="EKK148" s="332"/>
      <c r="EKL148" s="332"/>
      <c r="EKM148" s="332"/>
      <c r="EKN148" s="332"/>
      <c r="EKO148" s="332"/>
      <c r="EKP148" s="332"/>
      <c r="EKQ148" s="332"/>
      <c r="EKR148" s="332"/>
      <c r="EKS148" s="332"/>
      <c r="EKT148" s="332"/>
      <c r="EKU148" s="332"/>
      <c r="EKV148" s="332"/>
      <c r="EKW148" s="332"/>
      <c r="EKX148" s="332"/>
      <c r="EKY148" s="332"/>
      <c r="EKZ148" s="332"/>
      <c r="ELA148" s="332"/>
      <c r="ELB148" s="332"/>
      <c r="ELC148" s="332"/>
      <c r="ELD148" s="332"/>
      <c r="ELE148" s="332"/>
      <c r="ELF148" s="332"/>
      <c r="ELG148" s="332"/>
      <c r="ELH148" s="332"/>
      <c r="ELI148" s="332"/>
      <c r="ELJ148" s="332"/>
      <c r="ELK148" s="332"/>
      <c r="ELL148" s="332"/>
      <c r="ELM148" s="332"/>
      <c r="ELN148" s="332"/>
      <c r="ELO148" s="332"/>
      <c r="ELP148" s="332"/>
      <c r="ELQ148" s="332"/>
      <c r="ELR148" s="332"/>
      <c r="ELS148" s="332"/>
      <c r="ELT148" s="332"/>
      <c r="ELU148" s="332"/>
      <c r="ELV148" s="332"/>
      <c r="ELW148" s="332"/>
      <c r="ELX148" s="332"/>
      <c r="ELY148" s="332"/>
      <c r="ELZ148" s="332"/>
      <c r="EMA148" s="332"/>
      <c r="EMB148" s="332"/>
      <c r="EMC148" s="332"/>
      <c r="EMD148" s="332"/>
      <c r="EME148" s="332"/>
      <c r="EMF148" s="332"/>
      <c r="EMG148" s="332"/>
      <c r="EMH148" s="332"/>
      <c r="EMI148" s="332"/>
      <c r="EMJ148" s="332"/>
      <c r="EMK148" s="332"/>
      <c r="EML148" s="332"/>
      <c r="EMM148" s="332"/>
      <c r="EMN148" s="332"/>
      <c r="EMO148" s="332"/>
      <c r="EMP148" s="332"/>
      <c r="EMQ148" s="332"/>
      <c r="EMR148" s="332"/>
      <c r="EMS148" s="332"/>
      <c r="EMT148" s="332"/>
      <c r="EMU148" s="332"/>
      <c r="EMV148" s="332"/>
      <c r="EMW148" s="332"/>
      <c r="EMX148" s="332"/>
      <c r="EMY148" s="332"/>
      <c r="EMZ148" s="332"/>
      <c r="ENA148" s="332"/>
      <c r="ENB148" s="332"/>
      <c r="ENC148" s="332"/>
      <c r="END148" s="332"/>
      <c r="ENE148" s="332"/>
      <c r="ENF148" s="332"/>
      <c r="ENG148" s="332"/>
      <c r="ENH148" s="332"/>
      <c r="ENI148" s="332"/>
      <c r="ENJ148" s="332"/>
      <c r="ENK148" s="332"/>
      <c r="ENL148" s="332"/>
      <c r="ENM148" s="332"/>
      <c r="ENN148" s="332"/>
      <c r="ENO148" s="332"/>
      <c r="ENP148" s="332"/>
      <c r="ENQ148" s="332"/>
      <c r="ENR148" s="332"/>
      <c r="ENS148" s="332"/>
      <c r="ENT148" s="332"/>
      <c r="ENU148" s="332"/>
      <c r="ENV148" s="332"/>
      <c r="ENW148" s="332"/>
      <c r="ENX148" s="332"/>
      <c r="ENY148" s="332"/>
      <c r="ENZ148" s="332"/>
      <c r="EOA148" s="332"/>
      <c r="EOB148" s="332"/>
      <c r="EOC148" s="332"/>
      <c r="EOD148" s="332"/>
      <c r="EOE148" s="332"/>
      <c r="EOF148" s="332"/>
      <c r="EOG148" s="332"/>
      <c r="EOH148" s="332"/>
      <c r="EOI148" s="332"/>
      <c r="EOJ148" s="332"/>
      <c r="EOK148" s="332"/>
      <c r="EOL148" s="332"/>
      <c r="EOM148" s="332"/>
      <c r="EON148" s="332"/>
      <c r="EOO148" s="332"/>
      <c r="EOP148" s="332"/>
      <c r="EOQ148" s="332"/>
      <c r="EOR148" s="332"/>
      <c r="EOS148" s="332"/>
      <c r="EOT148" s="332"/>
      <c r="EOU148" s="332"/>
      <c r="EOV148" s="332"/>
      <c r="EOW148" s="332"/>
      <c r="EOX148" s="332"/>
      <c r="EOY148" s="332"/>
      <c r="EOZ148" s="332"/>
      <c r="EPA148" s="332"/>
      <c r="EPB148" s="332"/>
      <c r="EPC148" s="332"/>
      <c r="EPD148" s="332"/>
      <c r="EPE148" s="332"/>
      <c r="EPF148" s="332"/>
      <c r="EPG148" s="332"/>
      <c r="EPH148" s="332"/>
      <c r="EPI148" s="332"/>
      <c r="EPJ148" s="332"/>
      <c r="EPK148" s="332"/>
      <c r="EPL148" s="332"/>
      <c r="EPM148" s="332"/>
      <c r="EPN148" s="332"/>
      <c r="EPO148" s="332"/>
      <c r="EPP148" s="332"/>
      <c r="EPQ148" s="332"/>
      <c r="EPR148" s="332"/>
      <c r="EPS148" s="332"/>
      <c r="EPT148" s="332"/>
      <c r="EPU148" s="332"/>
      <c r="EPV148" s="332"/>
      <c r="EPW148" s="332"/>
      <c r="EPX148" s="332"/>
      <c r="EPY148" s="332"/>
      <c r="EPZ148" s="332"/>
      <c r="EQA148" s="332"/>
      <c r="EQB148" s="332"/>
      <c r="EQC148" s="332"/>
      <c r="EQD148" s="332"/>
      <c r="EQE148" s="332"/>
      <c r="EQF148" s="332"/>
      <c r="EQG148" s="332"/>
      <c r="EQH148" s="332"/>
      <c r="EQI148" s="332"/>
      <c r="EQJ148" s="332"/>
      <c r="EQK148" s="332"/>
      <c r="EQL148" s="332"/>
      <c r="EQM148" s="332"/>
      <c r="EQN148" s="332"/>
      <c r="EQO148" s="332"/>
      <c r="EQP148" s="332"/>
      <c r="EQQ148" s="332"/>
      <c r="EQR148" s="332"/>
      <c r="EQS148" s="332"/>
      <c r="EQT148" s="332"/>
      <c r="EQU148" s="332"/>
      <c r="EQV148" s="332"/>
      <c r="EQW148" s="332"/>
      <c r="EQX148" s="332"/>
      <c r="EQY148" s="332"/>
      <c r="EQZ148" s="332"/>
      <c r="ERA148" s="332"/>
      <c r="ERB148" s="332"/>
      <c r="ERC148" s="332"/>
      <c r="ERD148" s="332"/>
      <c r="ERE148" s="332"/>
      <c r="ERF148" s="332"/>
      <c r="ERG148" s="332"/>
      <c r="ERH148" s="332"/>
      <c r="ERI148" s="332"/>
      <c r="ERJ148" s="332"/>
      <c r="ERK148" s="332"/>
      <c r="ERL148" s="332"/>
      <c r="ERM148" s="332"/>
      <c r="ERN148" s="332"/>
      <c r="ERO148" s="332"/>
      <c r="ERP148" s="332"/>
      <c r="ERQ148" s="332"/>
      <c r="ERR148" s="332"/>
      <c r="ERS148" s="332"/>
      <c r="ERT148" s="332"/>
      <c r="ERU148" s="332"/>
      <c r="ERV148" s="332"/>
      <c r="ERW148" s="332"/>
      <c r="ERX148" s="332"/>
      <c r="ERY148" s="332"/>
      <c r="ERZ148" s="332"/>
      <c r="ESA148" s="332"/>
      <c r="ESB148" s="332"/>
      <c r="ESC148" s="332"/>
      <c r="ESD148" s="332"/>
      <c r="ESE148" s="332"/>
      <c r="ESF148" s="332"/>
      <c r="ESG148" s="332"/>
      <c r="ESH148" s="332"/>
      <c r="ESI148" s="332"/>
      <c r="ESJ148" s="332"/>
      <c r="ESK148" s="332"/>
      <c r="ESL148" s="332"/>
      <c r="ESM148" s="332"/>
      <c r="ESN148" s="332"/>
      <c r="ESO148" s="332"/>
      <c r="ESP148" s="332"/>
      <c r="ESQ148" s="332"/>
      <c r="ESR148" s="332"/>
      <c r="ESS148" s="332"/>
      <c r="EST148" s="332"/>
      <c r="ESU148" s="332"/>
      <c r="ESV148" s="332"/>
      <c r="ESW148" s="332"/>
      <c r="ESX148" s="332"/>
      <c r="ESY148" s="332"/>
      <c r="ESZ148" s="332"/>
      <c r="ETA148" s="332"/>
      <c r="ETB148" s="332"/>
      <c r="ETC148" s="332"/>
      <c r="ETD148" s="332"/>
      <c r="ETE148" s="332"/>
      <c r="ETF148" s="332"/>
      <c r="ETG148" s="332"/>
      <c r="ETH148" s="332"/>
      <c r="ETI148" s="332"/>
      <c r="ETJ148" s="332"/>
      <c r="ETK148" s="332"/>
      <c r="ETL148" s="332"/>
      <c r="ETM148" s="332"/>
      <c r="ETN148" s="332"/>
      <c r="ETO148" s="332"/>
      <c r="ETP148" s="332"/>
      <c r="ETQ148" s="332"/>
      <c r="ETR148" s="332"/>
      <c r="ETS148" s="332"/>
      <c r="ETT148" s="332"/>
      <c r="ETU148" s="332"/>
      <c r="ETV148" s="332"/>
      <c r="ETW148" s="332"/>
      <c r="ETX148" s="332"/>
      <c r="ETY148" s="332"/>
      <c r="ETZ148" s="332"/>
      <c r="EUA148" s="332"/>
      <c r="EUB148" s="332"/>
      <c r="EUC148" s="332"/>
      <c r="EUD148" s="332"/>
      <c r="EUE148" s="332"/>
      <c r="EUF148" s="332"/>
      <c r="EUG148" s="332"/>
      <c r="EUH148" s="332"/>
      <c r="EUI148" s="332"/>
      <c r="EUJ148" s="332"/>
      <c r="EUK148" s="332"/>
      <c r="EUL148" s="332"/>
      <c r="EUM148" s="332"/>
      <c r="EUN148" s="332"/>
      <c r="EUO148" s="332"/>
      <c r="EUP148" s="332"/>
      <c r="EUQ148" s="332"/>
      <c r="EUR148" s="332"/>
      <c r="EUS148" s="332"/>
      <c r="EUT148" s="332"/>
      <c r="EUU148" s="332"/>
      <c r="EUV148" s="332"/>
      <c r="EUW148" s="332"/>
      <c r="EUX148" s="332"/>
      <c r="EUY148" s="332"/>
      <c r="EUZ148" s="332"/>
      <c r="EVA148" s="332"/>
      <c r="EVB148" s="332"/>
      <c r="EVC148" s="332"/>
      <c r="EVD148" s="332"/>
      <c r="EVE148" s="332"/>
      <c r="EVF148" s="332"/>
      <c r="EVG148" s="332"/>
      <c r="EVH148" s="332"/>
      <c r="EVI148" s="332"/>
      <c r="EVJ148" s="332"/>
      <c r="EVK148" s="332"/>
      <c r="EVL148" s="332"/>
      <c r="EVM148" s="332"/>
      <c r="EVN148" s="332"/>
      <c r="EVO148" s="332"/>
      <c r="EVP148" s="332"/>
      <c r="EVQ148" s="332"/>
      <c r="EVR148" s="332"/>
      <c r="EVS148" s="332"/>
      <c r="EVT148" s="332"/>
      <c r="EVU148" s="332"/>
      <c r="EVV148" s="332"/>
      <c r="EVW148" s="332"/>
      <c r="EVX148" s="332"/>
      <c r="EVY148" s="332"/>
      <c r="EVZ148" s="332"/>
      <c r="EWA148" s="332"/>
      <c r="EWB148" s="332"/>
      <c r="EWC148" s="332"/>
      <c r="EWD148" s="332"/>
      <c r="EWE148" s="332"/>
      <c r="EWF148" s="332"/>
      <c r="EWG148" s="332"/>
      <c r="EWH148" s="332"/>
      <c r="EWI148" s="332"/>
      <c r="EWJ148" s="332"/>
      <c r="EWK148" s="332"/>
      <c r="EWL148" s="332"/>
      <c r="EWM148" s="332"/>
      <c r="EWN148" s="332"/>
      <c r="EWO148" s="332"/>
      <c r="EWP148" s="332"/>
      <c r="EWQ148" s="332"/>
      <c r="EWR148" s="332"/>
      <c r="EWS148" s="332"/>
      <c r="EWT148" s="332"/>
      <c r="EWU148" s="332"/>
      <c r="EWV148" s="332"/>
      <c r="EWW148" s="332"/>
      <c r="EWX148" s="332"/>
      <c r="EWY148" s="332"/>
      <c r="EWZ148" s="332"/>
      <c r="EXA148" s="332"/>
      <c r="EXB148" s="332"/>
      <c r="EXC148" s="332"/>
      <c r="EXD148" s="332"/>
      <c r="EXE148" s="332"/>
      <c r="EXF148" s="332"/>
      <c r="EXG148" s="332"/>
      <c r="EXH148" s="332"/>
      <c r="EXI148" s="332"/>
      <c r="EXJ148" s="332"/>
      <c r="EXK148" s="332"/>
      <c r="EXL148" s="332"/>
      <c r="EXM148" s="332"/>
      <c r="EXN148" s="332"/>
      <c r="EXO148" s="332"/>
      <c r="EXP148" s="332"/>
      <c r="EXQ148" s="332"/>
      <c r="EXR148" s="332"/>
      <c r="EXS148" s="332"/>
      <c r="EXT148" s="332"/>
      <c r="EXU148" s="332"/>
      <c r="EXV148" s="332"/>
      <c r="EXW148" s="332"/>
      <c r="EXX148" s="332"/>
      <c r="EXY148" s="332"/>
      <c r="EXZ148" s="332"/>
      <c r="EYA148" s="332"/>
      <c r="EYB148" s="332"/>
      <c r="EYC148" s="332"/>
      <c r="EYD148" s="332"/>
      <c r="EYE148" s="332"/>
      <c r="EYF148" s="332"/>
      <c r="EYG148" s="332"/>
      <c r="EYH148" s="332"/>
      <c r="EYI148" s="332"/>
      <c r="EYJ148" s="332"/>
      <c r="EYK148" s="332"/>
      <c r="EYL148" s="332"/>
      <c r="EYM148" s="332"/>
      <c r="EYN148" s="332"/>
      <c r="EYO148" s="332"/>
      <c r="EYP148" s="332"/>
      <c r="EYQ148" s="332"/>
      <c r="EYR148" s="332"/>
      <c r="EYS148" s="332"/>
      <c r="EYT148" s="332"/>
      <c r="EYU148" s="332"/>
      <c r="EYV148" s="332"/>
      <c r="EYW148" s="332"/>
      <c r="EYX148" s="332"/>
      <c r="EYY148" s="332"/>
      <c r="EYZ148" s="332"/>
      <c r="EZA148" s="332"/>
      <c r="EZB148" s="332"/>
      <c r="EZC148" s="332"/>
      <c r="EZD148" s="332"/>
      <c r="EZE148" s="332"/>
      <c r="EZF148" s="332"/>
      <c r="EZG148" s="332"/>
      <c r="EZH148" s="332"/>
      <c r="EZI148" s="332"/>
      <c r="EZJ148" s="332"/>
      <c r="EZK148" s="332"/>
      <c r="EZL148" s="332"/>
      <c r="EZM148" s="332"/>
      <c r="EZN148" s="332"/>
      <c r="EZO148" s="332"/>
      <c r="EZP148" s="332"/>
      <c r="EZQ148" s="332"/>
      <c r="EZR148" s="332"/>
      <c r="EZS148" s="332"/>
      <c r="EZT148" s="332"/>
      <c r="EZU148" s="332"/>
      <c r="EZV148" s="332"/>
      <c r="EZW148" s="332"/>
      <c r="EZX148" s="332"/>
      <c r="EZY148" s="332"/>
      <c r="EZZ148" s="332"/>
      <c r="FAA148" s="332"/>
      <c r="FAB148" s="332"/>
      <c r="FAC148" s="332"/>
      <c r="FAD148" s="332"/>
      <c r="FAE148" s="332"/>
      <c r="FAF148" s="332"/>
      <c r="FAG148" s="332"/>
      <c r="FAH148" s="332"/>
      <c r="FAI148" s="332"/>
      <c r="FAJ148" s="332"/>
      <c r="FAK148" s="332"/>
      <c r="FAL148" s="332"/>
      <c r="FAM148" s="332"/>
      <c r="FAN148" s="332"/>
      <c r="FAO148" s="332"/>
      <c r="FAP148" s="332"/>
      <c r="FAQ148" s="332"/>
      <c r="FAR148" s="332"/>
      <c r="FAS148" s="332"/>
      <c r="FAT148" s="332"/>
      <c r="FAU148" s="332"/>
      <c r="FAV148" s="332"/>
      <c r="FAW148" s="332"/>
      <c r="FAX148" s="332"/>
      <c r="FAY148" s="332"/>
      <c r="FAZ148" s="332"/>
      <c r="FBA148" s="332"/>
      <c r="FBB148" s="332"/>
      <c r="FBC148" s="332"/>
      <c r="FBD148" s="332"/>
      <c r="FBE148" s="332"/>
      <c r="FBF148" s="332"/>
      <c r="FBG148" s="332"/>
      <c r="FBH148" s="332"/>
      <c r="FBI148" s="332"/>
      <c r="FBJ148" s="332"/>
      <c r="FBK148" s="332"/>
      <c r="FBL148" s="332"/>
      <c r="FBM148" s="332"/>
      <c r="FBN148" s="332"/>
      <c r="FBO148" s="332"/>
      <c r="FBP148" s="332"/>
      <c r="FBQ148" s="332"/>
      <c r="FBR148" s="332"/>
      <c r="FBS148" s="332"/>
      <c r="FBT148" s="332"/>
      <c r="FBU148" s="332"/>
      <c r="FBV148" s="332"/>
      <c r="FBW148" s="332"/>
      <c r="FBX148" s="332"/>
      <c r="FBY148" s="332"/>
      <c r="FBZ148" s="332"/>
      <c r="FCA148" s="332"/>
      <c r="FCB148" s="332"/>
      <c r="FCC148" s="332"/>
      <c r="FCD148" s="332"/>
      <c r="FCE148" s="332"/>
      <c r="FCF148" s="332"/>
      <c r="FCG148" s="332"/>
      <c r="FCH148" s="332"/>
      <c r="FCI148" s="332"/>
      <c r="FCJ148" s="332"/>
      <c r="FCK148" s="332"/>
      <c r="FCL148" s="332"/>
      <c r="FCM148" s="332"/>
      <c r="FCN148" s="332"/>
      <c r="FCO148" s="332"/>
      <c r="FCP148" s="332"/>
      <c r="FCQ148" s="332"/>
      <c r="FCR148" s="332"/>
      <c r="FCS148" s="332"/>
      <c r="FCT148" s="332"/>
      <c r="FCU148" s="332"/>
      <c r="FCV148" s="332"/>
      <c r="FCW148" s="332"/>
      <c r="FCX148" s="332"/>
      <c r="FCY148" s="332"/>
      <c r="FCZ148" s="332"/>
      <c r="FDA148" s="332"/>
      <c r="FDB148" s="332"/>
      <c r="FDC148" s="332"/>
      <c r="FDD148" s="332"/>
      <c r="FDE148" s="332"/>
      <c r="FDF148" s="332"/>
      <c r="FDG148" s="332"/>
      <c r="FDH148" s="332"/>
      <c r="FDI148" s="332"/>
      <c r="FDJ148" s="332"/>
      <c r="FDK148" s="332"/>
      <c r="FDL148" s="332"/>
      <c r="FDM148" s="332"/>
      <c r="FDN148" s="332"/>
      <c r="FDO148" s="332"/>
      <c r="FDP148" s="332"/>
      <c r="FDQ148" s="332"/>
      <c r="FDR148" s="332"/>
      <c r="FDS148" s="332"/>
      <c r="FDT148" s="332"/>
      <c r="FDU148" s="332"/>
      <c r="FDV148" s="332"/>
      <c r="FDW148" s="332"/>
      <c r="FDX148" s="332"/>
      <c r="FDY148" s="332"/>
      <c r="FDZ148" s="332"/>
      <c r="FEA148" s="332"/>
      <c r="FEB148" s="332"/>
      <c r="FEC148" s="332"/>
      <c r="FED148" s="332"/>
      <c r="FEE148" s="332"/>
      <c r="FEF148" s="332"/>
      <c r="FEG148" s="332"/>
      <c r="FEH148" s="332"/>
      <c r="FEI148" s="332"/>
      <c r="FEJ148" s="332"/>
      <c r="FEK148" s="332"/>
      <c r="FEL148" s="332"/>
      <c r="FEM148" s="332"/>
      <c r="FEN148" s="332"/>
      <c r="FEO148" s="332"/>
      <c r="FEP148" s="332"/>
      <c r="FEQ148" s="332"/>
      <c r="FER148" s="332"/>
      <c r="FES148" s="332"/>
      <c r="FET148" s="332"/>
      <c r="FEU148" s="332"/>
      <c r="FEV148" s="332"/>
      <c r="FEW148" s="332"/>
      <c r="FEX148" s="332"/>
      <c r="FEY148" s="332"/>
      <c r="FEZ148" s="332"/>
      <c r="FFA148" s="332"/>
      <c r="FFB148" s="332"/>
      <c r="FFC148" s="332"/>
      <c r="FFD148" s="332"/>
      <c r="FFE148" s="332"/>
      <c r="FFF148" s="332"/>
      <c r="FFG148" s="332"/>
      <c r="FFH148" s="332"/>
      <c r="FFI148" s="332"/>
      <c r="FFJ148" s="332"/>
      <c r="FFK148" s="332"/>
      <c r="FFL148" s="332"/>
      <c r="FFM148" s="332"/>
      <c r="FFN148" s="332"/>
      <c r="FFO148" s="332"/>
      <c r="FFP148" s="332"/>
      <c r="FFQ148" s="332"/>
      <c r="FFR148" s="332"/>
      <c r="FFS148" s="332"/>
      <c r="FFT148" s="332"/>
      <c r="FFU148" s="332"/>
      <c r="FFV148" s="332"/>
      <c r="FFW148" s="332"/>
      <c r="FFX148" s="332"/>
      <c r="FFY148" s="332"/>
      <c r="FFZ148" s="332"/>
      <c r="FGA148" s="332"/>
      <c r="FGB148" s="332"/>
      <c r="FGC148" s="332"/>
      <c r="FGD148" s="332"/>
      <c r="FGE148" s="332"/>
      <c r="FGF148" s="332"/>
      <c r="FGG148" s="332"/>
      <c r="FGH148" s="332"/>
      <c r="FGI148" s="332"/>
      <c r="FGJ148" s="332"/>
      <c r="FGK148" s="332"/>
      <c r="FGL148" s="332"/>
      <c r="FGM148" s="332"/>
      <c r="FGN148" s="332"/>
      <c r="FGO148" s="332"/>
      <c r="FGP148" s="332"/>
      <c r="FGQ148" s="332"/>
      <c r="FGR148" s="332"/>
      <c r="FGS148" s="332"/>
      <c r="FGT148" s="332"/>
      <c r="FGU148" s="332"/>
      <c r="FGV148" s="332"/>
      <c r="FGW148" s="332"/>
      <c r="FGX148" s="332"/>
      <c r="FGY148" s="332"/>
      <c r="FGZ148" s="332"/>
      <c r="FHA148" s="332"/>
      <c r="FHB148" s="332"/>
      <c r="FHC148" s="332"/>
      <c r="FHD148" s="332"/>
      <c r="FHE148" s="332"/>
      <c r="FHF148" s="332"/>
      <c r="FHG148" s="332"/>
      <c r="FHH148" s="332"/>
      <c r="FHI148" s="332"/>
      <c r="FHJ148" s="332"/>
      <c r="FHK148" s="332"/>
      <c r="FHL148" s="332"/>
      <c r="FHM148" s="332"/>
      <c r="FHN148" s="332"/>
      <c r="FHO148" s="332"/>
      <c r="FHP148" s="332"/>
      <c r="FHQ148" s="332"/>
      <c r="FHR148" s="332"/>
      <c r="FHS148" s="332"/>
      <c r="FHT148" s="332"/>
      <c r="FHU148" s="332"/>
      <c r="FHV148" s="332"/>
      <c r="FHW148" s="332"/>
      <c r="FHX148" s="332"/>
      <c r="FHY148" s="332"/>
      <c r="FHZ148" s="332"/>
      <c r="FIA148" s="332"/>
      <c r="FIB148" s="332"/>
      <c r="FIC148" s="332"/>
      <c r="FID148" s="332"/>
      <c r="FIE148" s="332"/>
      <c r="FIF148" s="332"/>
      <c r="FIG148" s="332"/>
      <c r="FIH148" s="332"/>
      <c r="FII148" s="332"/>
      <c r="FIJ148" s="332"/>
      <c r="FIK148" s="332"/>
      <c r="FIL148" s="332"/>
      <c r="FIM148" s="332"/>
      <c r="FIN148" s="332"/>
      <c r="FIO148" s="332"/>
      <c r="FIP148" s="332"/>
      <c r="FIQ148" s="332"/>
      <c r="FIR148" s="332"/>
      <c r="FIS148" s="332"/>
      <c r="FIT148" s="332"/>
      <c r="FIU148" s="332"/>
      <c r="FIV148" s="332"/>
      <c r="FIW148" s="332"/>
      <c r="FIX148" s="332"/>
      <c r="FIY148" s="332"/>
      <c r="FIZ148" s="332"/>
      <c r="FJA148" s="332"/>
      <c r="FJB148" s="332"/>
      <c r="FJC148" s="332"/>
      <c r="FJD148" s="332"/>
      <c r="FJE148" s="332"/>
      <c r="FJF148" s="332"/>
      <c r="FJG148" s="332"/>
      <c r="FJH148" s="332"/>
      <c r="FJI148" s="332"/>
      <c r="FJJ148" s="332"/>
      <c r="FJK148" s="332"/>
      <c r="FJL148" s="332"/>
      <c r="FJM148" s="332"/>
      <c r="FJN148" s="332"/>
      <c r="FJO148" s="332"/>
      <c r="FJP148" s="332"/>
      <c r="FJQ148" s="332"/>
      <c r="FJR148" s="332"/>
      <c r="FJS148" s="332"/>
      <c r="FJT148" s="332"/>
      <c r="FJU148" s="332"/>
      <c r="FJV148" s="332"/>
      <c r="FJW148" s="332"/>
      <c r="FJX148" s="332"/>
      <c r="FJY148" s="332"/>
      <c r="FJZ148" s="332"/>
      <c r="FKA148" s="332"/>
      <c r="FKB148" s="332"/>
      <c r="FKC148" s="332"/>
      <c r="FKD148" s="332"/>
      <c r="FKE148" s="332"/>
      <c r="FKF148" s="332"/>
      <c r="FKG148" s="332"/>
      <c r="FKH148" s="332"/>
      <c r="FKI148" s="332"/>
      <c r="FKJ148" s="332"/>
      <c r="FKK148" s="332"/>
      <c r="FKL148" s="332"/>
      <c r="FKM148" s="332"/>
      <c r="FKN148" s="332"/>
      <c r="FKO148" s="332"/>
      <c r="FKP148" s="332"/>
      <c r="FKQ148" s="332"/>
      <c r="FKR148" s="332"/>
      <c r="FKS148" s="332"/>
      <c r="FKT148" s="332"/>
      <c r="FKU148" s="332"/>
      <c r="FKV148" s="332"/>
      <c r="FKW148" s="332"/>
      <c r="FKX148" s="332"/>
      <c r="FKY148" s="332"/>
      <c r="FKZ148" s="332"/>
      <c r="FLA148" s="332"/>
      <c r="FLB148" s="332"/>
      <c r="FLC148" s="332"/>
      <c r="FLD148" s="332"/>
      <c r="FLE148" s="332"/>
      <c r="FLF148" s="332"/>
      <c r="FLG148" s="332"/>
      <c r="FLH148" s="332"/>
      <c r="FLI148" s="332"/>
      <c r="FLJ148" s="332"/>
      <c r="FLK148" s="332"/>
      <c r="FLL148" s="332"/>
      <c r="FLM148" s="332"/>
      <c r="FLN148" s="332"/>
      <c r="FLO148" s="332"/>
      <c r="FLP148" s="332"/>
      <c r="FLQ148" s="332"/>
      <c r="FLR148" s="332"/>
      <c r="FLS148" s="332"/>
      <c r="FLT148" s="332"/>
      <c r="FLU148" s="332"/>
      <c r="FLV148" s="332"/>
      <c r="FLW148" s="332"/>
      <c r="FLX148" s="332"/>
      <c r="FLY148" s="332"/>
      <c r="FLZ148" s="332"/>
      <c r="FMA148" s="332"/>
      <c r="FMB148" s="332"/>
      <c r="FMC148" s="332"/>
      <c r="FMD148" s="332"/>
      <c r="FME148" s="332"/>
      <c r="FMF148" s="332"/>
      <c r="FMG148" s="332"/>
      <c r="FMH148" s="332"/>
      <c r="FMI148" s="332"/>
      <c r="FMJ148" s="332"/>
      <c r="FMK148" s="332"/>
      <c r="FML148" s="332"/>
      <c r="FMM148" s="332"/>
      <c r="FMN148" s="332"/>
      <c r="FMO148" s="332"/>
      <c r="FMP148" s="332"/>
      <c r="FMQ148" s="332"/>
      <c r="FMR148" s="332"/>
      <c r="FMS148" s="332"/>
      <c r="FMT148" s="332"/>
      <c r="FMU148" s="332"/>
      <c r="FMV148" s="332"/>
      <c r="FMW148" s="332"/>
      <c r="FMX148" s="332"/>
      <c r="FMY148" s="332"/>
      <c r="FMZ148" s="332"/>
      <c r="FNA148" s="332"/>
      <c r="FNB148" s="332"/>
      <c r="FNC148" s="332"/>
      <c r="FND148" s="332"/>
      <c r="FNE148" s="332"/>
      <c r="FNF148" s="332"/>
      <c r="FNG148" s="332"/>
      <c r="FNH148" s="332"/>
      <c r="FNI148" s="332"/>
      <c r="FNJ148" s="332"/>
      <c r="FNK148" s="332"/>
      <c r="FNL148" s="332"/>
      <c r="FNM148" s="332"/>
      <c r="FNN148" s="332"/>
      <c r="FNO148" s="332"/>
      <c r="FNP148" s="332"/>
      <c r="FNQ148" s="332"/>
      <c r="FNR148" s="332"/>
      <c r="FNS148" s="332"/>
      <c r="FNT148" s="332"/>
      <c r="FNU148" s="332"/>
      <c r="FNV148" s="332"/>
      <c r="FNW148" s="332"/>
      <c r="FNX148" s="332"/>
      <c r="FNY148" s="332"/>
      <c r="FNZ148" s="332"/>
      <c r="FOA148" s="332"/>
      <c r="FOB148" s="332"/>
      <c r="FOC148" s="332"/>
      <c r="FOD148" s="332"/>
      <c r="FOE148" s="332"/>
      <c r="FOF148" s="332"/>
      <c r="FOG148" s="332"/>
      <c r="FOH148" s="332"/>
      <c r="FOI148" s="332"/>
      <c r="FOJ148" s="332"/>
      <c r="FOK148" s="332"/>
      <c r="FOL148" s="332"/>
      <c r="FOM148" s="332"/>
      <c r="FON148" s="332"/>
      <c r="FOO148" s="332"/>
      <c r="FOP148" s="332"/>
      <c r="FOQ148" s="332"/>
      <c r="FOR148" s="332"/>
      <c r="FOS148" s="332"/>
      <c r="FOT148" s="332"/>
      <c r="FOU148" s="332"/>
      <c r="FOV148" s="332"/>
      <c r="FOW148" s="332"/>
      <c r="FOX148" s="332"/>
      <c r="FOY148" s="332"/>
      <c r="FOZ148" s="332"/>
      <c r="FPA148" s="332"/>
      <c r="FPB148" s="332"/>
      <c r="FPC148" s="332"/>
      <c r="FPD148" s="332"/>
      <c r="FPE148" s="332"/>
      <c r="FPF148" s="332"/>
      <c r="FPG148" s="332"/>
      <c r="FPH148" s="332"/>
      <c r="FPI148" s="332"/>
      <c r="FPJ148" s="332"/>
      <c r="FPK148" s="332"/>
      <c r="FPL148" s="332"/>
      <c r="FPM148" s="332"/>
      <c r="FPN148" s="332"/>
      <c r="FPO148" s="332"/>
      <c r="FPP148" s="332"/>
      <c r="FPQ148" s="332"/>
      <c r="FPR148" s="332"/>
      <c r="FPS148" s="332"/>
      <c r="FPT148" s="332"/>
      <c r="FPU148" s="332"/>
      <c r="FPV148" s="332"/>
      <c r="FPW148" s="332"/>
      <c r="FPX148" s="332"/>
      <c r="FPY148" s="332"/>
      <c r="FPZ148" s="332"/>
      <c r="FQA148" s="332"/>
      <c r="FQB148" s="332"/>
      <c r="FQC148" s="332"/>
      <c r="FQD148" s="332"/>
      <c r="FQE148" s="332"/>
      <c r="FQF148" s="332"/>
      <c r="FQG148" s="332"/>
      <c r="FQH148" s="332"/>
      <c r="FQI148" s="332"/>
      <c r="FQJ148" s="332"/>
      <c r="FQK148" s="332"/>
      <c r="FQL148" s="332"/>
      <c r="FQM148" s="332"/>
      <c r="FQN148" s="332"/>
      <c r="FQO148" s="332"/>
      <c r="FQP148" s="332"/>
      <c r="FQQ148" s="332"/>
      <c r="FQR148" s="332"/>
      <c r="FQS148" s="332"/>
      <c r="FQT148" s="332"/>
      <c r="FQU148" s="332"/>
      <c r="FQV148" s="332"/>
      <c r="FQW148" s="332"/>
      <c r="FQX148" s="332"/>
      <c r="FQY148" s="332"/>
      <c r="FQZ148" s="332"/>
      <c r="FRA148" s="332"/>
      <c r="FRB148" s="332"/>
      <c r="FRC148" s="332"/>
      <c r="FRD148" s="332"/>
      <c r="FRE148" s="332"/>
      <c r="FRF148" s="332"/>
      <c r="FRG148" s="332"/>
      <c r="FRH148" s="332"/>
      <c r="FRI148" s="332"/>
      <c r="FRJ148" s="332"/>
      <c r="FRK148" s="332"/>
      <c r="FRL148" s="332"/>
      <c r="FRM148" s="332"/>
      <c r="FRN148" s="332"/>
      <c r="FRO148" s="332"/>
      <c r="FRP148" s="332"/>
      <c r="FRQ148" s="332"/>
      <c r="FRR148" s="332"/>
      <c r="FRS148" s="332"/>
      <c r="FRT148" s="332"/>
      <c r="FRU148" s="332"/>
      <c r="FRV148" s="332"/>
      <c r="FRW148" s="332"/>
      <c r="FRX148" s="332"/>
      <c r="FRY148" s="332"/>
      <c r="FRZ148" s="332"/>
      <c r="FSA148" s="332"/>
      <c r="FSB148" s="332"/>
      <c r="FSC148" s="332"/>
      <c r="FSD148" s="332"/>
      <c r="FSE148" s="332"/>
      <c r="FSF148" s="332"/>
      <c r="FSG148" s="332"/>
      <c r="FSH148" s="332"/>
      <c r="FSI148" s="332"/>
      <c r="FSJ148" s="332"/>
      <c r="FSK148" s="332"/>
      <c r="FSL148" s="332"/>
      <c r="FSM148" s="332"/>
      <c r="FSN148" s="332"/>
      <c r="FSO148" s="332"/>
      <c r="FSP148" s="332"/>
      <c r="FSQ148" s="332"/>
      <c r="FSR148" s="332"/>
      <c r="FSS148" s="332"/>
      <c r="FST148" s="332"/>
      <c r="FSU148" s="332"/>
      <c r="FSV148" s="332"/>
      <c r="FSW148" s="332"/>
      <c r="FSX148" s="332"/>
      <c r="FSY148" s="332"/>
      <c r="FSZ148" s="332"/>
      <c r="FTA148" s="332"/>
      <c r="FTB148" s="332"/>
      <c r="FTC148" s="332"/>
      <c r="FTD148" s="332"/>
      <c r="FTE148" s="332"/>
      <c r="FTF148" s="332"/>
      <c r="FTG148" s="332"/>
      <c r="FTH148" s="332"/>
      <c r="FTI148" s="332"/>
      <c r="FTJ148" s="332"/>
      <c r="FTK148" s="332"/>
      <c r="FTL148" s="332"/>
      <c r="FTM148" s="332"/>
      <c r="FTN148" s="332"/>
      <c r="FTO148" s="332"/>
      <c r="FTP148" s="332"/>
      <c r="FTQ148" s="332"/>
      <c r="FTR148" s="332"/>
      <c r="FTS148" s="332"/>
      <c r="FTT148" s="332"/>
      <c r="FTU148" s="332"/>
      <c r="FTV148" s="332"/>
      <c r="FTW148" s="332"/>
      <c r="FTX148" s="332"/>
      <c r="FTY148" s="332"/>
      <c r="FTZ148" s="332"/>
      <c r="FUA148" s="332"/>
      <c r="FUB148" s="332"/>
      <c r="FUC148" s="332"/>
      <c r="FUD148" s="332"/>
      <c r="FUE148" s="332"/>
      <c r="FUF148" s="332"/>
      <c r="FUG148" s="332"/>
      <c r="FUH148" s="332"/>
      <c r="FUI148" s="332"/>
      <c r="FUJ148" s="332"/>
      <c r="FUK148" s="332"/>
      <c r="FUL148" s="332"/>
      <c r="FUM148" s="332"/>
      <c r="FUN148" s="332"/>
      <c r="FUO148" s="332"/>
      <c r="FUP148" s="332"/>
      <c r="FUQ148" s="332"/>
      <c r="FUR148" s="332"/>
      <c r="FUS148" s="332"/>
      <c r="FUT148" s="332"/>
      <c r="FUU148" s="332"/>
      <c r="FUV148" s="332"/>
      <c r="FUW148" s="332"/>
      <c r="FUX148" s="332"/>
      <c r="FUY148" s="332"/>
      <c r="FUZ148" s="332"/>
      <c r="FVA148" s="332"/>
      <c r="FVB148" s="332"/>
      <c r="FVC148" s="332"/>
      <c r="FVD148" s="332"/>
      <c r="FVE148" s="332"/>
      <c r="FVF148" s="332"/>
      <c r="FVG148" s="332"/>
      <c r="FVH148" s="332"/>
      <c r="FVI148" s="332"/>
      <c r="FVJ148" s="332"/>
      <c r="FVK148" s="332"/>
      <c r="FVL148" s="332"/>
      <c r="FVM148" s="332"/>
      <c r="FVN148" s="332"/>
      <c r="FVO148" s="332"/>
      <c r="FVP148" s="332"/>
      <c r="FVQ148" s="332"/>
      <c r="FVR148" s="332"/>
      <c r="FVS148" s="332"/>
      <c r="FVT148" s="332"/>
      <c r="FVU148" s="332"/>
      <c r="FVV148" s="332"/>
      <c r="FVW148" s="332"/>
      <c r="FVX148" s="332"/>
      <c r="FVY148" s="332"/>
      <c r="FVZ148" s="332"/>
      <c r="FWA148" s="332"/>
      <c r="FWB148" s="332"/>
      <c r="FWC148" s="332"/>
      <c r="FWD148" s="332"/>
      <c r="FWE148" s="332"/>
      <c r="FWF148" s="332"/>
      <c r="FWG148" s="332"/>
      <c r="FWH148" s="332"/>
      <c r="FWI148" s="332"/>
      <c r="FWJ148" s="332"/>
      <c r="FWK148" s="332"/>
      <c r="FWL148" s="332"/>
      <c r="FWM148" s="332"/>
      <c r="FWN148" s="332"/>
      <c r="FWO148" s="332"/>
      <c r="FWP148" s="332"/>
      <c r="FWQ148" s="332"/>
      <c r="FWR148" s="332"/>
      <c r="FWS148" s="332"/>
      <c r="FWT148" s="332"/>
      <c r="FWU148" s="332"/>
      <c r="FWV148" s="332"/>
      <c r="FWW148" s="332"/>
      <c r="FWX148" s="332"/>
      <c r="FWY148" s="332"/>
      <c r="FWZ148" s="332"/>
      <c r="FXA148" s="332"/>
      <c r="FXB148" s="332"/>
      <c r="FXC148" s="332"/>
      <c r="FXD148" s="332"/>
      <c r="FXE148" s="332"/>
      <c r="FXF148" s="332"/>
      <c r="FXG148" s="332"/>
      <c r="FXH148" s="332"/>
      <c r="FXI148" s="332"/>
      <c r="FXJ148" s="332"/>
      <c r="FXK148" s="332"/>
      <c r="FXL148" s="332"/>
      <c r="FXM148" s="332"/>
      <c r="FXN148" s="332"/>
      <c r="FXO148" s="332"/>
      <c r="FXP148" s="332"/>
      <c r="FXQ148" s="332"/>
      <c r="FXR148" s="332"/>
      <c r="FXS148" s="332"/>
      <c r="FXT148" s="332"/>
      <c r="FXU148" s="332"/>
      <c r="FXV148" s="332"/>
      <c r="FXW148" s="332"/>
      <c r="FXX148" s="332"/>
      <c r="FXY148" s="332"/>
      <c r="FXZ148" s="332"/>
      <c r="FYA148" s="332"/>
      <c r="FYB148" s="332"/>
      <c r="FYC148" s="332"/>
      <c r="FYD148" s="332"/>
      <c r="FYE148" s="332"/>
      <c r="FYF148" s="332"/>
      <c r="FYG148" s="332"/>
      <c r="FYH148" s="332"/>
      <c r="FYI148" s="332"/>
      <c r="FYJ148" s="332"/>
      <c r="FYK148" s="332"/>
      <c r="FYL148" s="332"/>
      <c r="FYM148" s="332"/>
      <c r="FYN148" s="332"/>
      <c r="FYO148" s="332"/>
      <c r="FYP148" s="332"/>
      <c r="FYQ148" s="332"/>
      <c r="FYR148" s="332"/>
      <c r="FYS148" s="332"/>
      <c r="FYT148" s="332"/>
      <c r="FYU148" s="332"/>
      <c r="FYV148" s="332"/>
      <c r="FYW148" s="332"/>
      <c r="FYX148" s="332"/>
      <c r="FYY148" s="332"/>
      <c r="FYZ148" s="332"/>
      <c r="FZA148" s="332"/>
      <c r="FZB148" s="332"/>
      <c r="FZC148" s="332"/>
      <c r="FZD148" s="332"/>
      <c r="FZE148" s="332"/>
      <c r="FZF148" s="332"/>
      <c r="FZG148" s="332"/>
      <c r="FZH148" s="332"/>
      <c r="FZI148" s="332"/>
      <c r="FZJ148" s="332"/>
      <c r="FZK148" s="332"/>
      <c r="FZL148" s="332"/>
      <c r="FZM148" s="332"/>
      <c r="FZN148" s="332"/>
      <c r="FZO148" s="332"/>
      <c r="FZP148" s="332"/>
      <c r="FZQ148" s="332"/>
      <c r="FZR148" s="332"/>
      <c r="FZS148" s="332"/>
      <c r="FZT148" s="332"/>
      <c r="FZU148" s="332"/>
      <c r="FZV148" s="332"/>
      <c r="FZW148" s="332"/>
      <c r="FZX148" s="332"/>
      <c r="FZY148" s="332"/>
      <c r="FZZ148" s="332"/>
      <c r="GAA148" s="332"/>
      <c r="GAB148" s="332"/>
      <c r="GAC148" s="332"/>
      <c r="GAD148" s="332"/>
      <c r="GAE148" s="332"/>
      <c r="GAF148" s="332"/>
      <c r="GAG148" s="332"/>
      <c r="GAH148" s="332"/>
      <c r="GAI148" s="332"/>
      <c r="GAJ148" s="332"/>
      <c r="GAK148" s="332"/>
      <c r="GAL148" s="332"/>
      <c r="GAM148" s="332"/>
      <c r="GAN148" s="332"/>
      <c r="GAO148" s="332"/>
      <c r="GAP148" s="332"/>
      <c r="GAQ148" s="332"/>
      <c r="GAR148" s="332"/>
      <c r="GAS148" s="332"/>
      <c r="GAT148" s="332"/>
      <c r="GAU148" s="332"/>
      <c r="GAV148" s="332"/>
      <c r="GAW148" s="332"/>
      <c r="GAX148" s="332"/>
      <c r="GAY148" s="332"/>
      <c r="GAZ148" s="332"/>
      <c r="GBA148" s="332"/>
      <c r="GBB148" s="332"/>
      <c r="GBC148" s="332"/>
      <c r="GBD148" s="332"/>
      <c r="GBE148" s="332"/>
      <c r="GBF148" s="332"/>
      <c r="GBG148" s="332"/>
      <c r="GBH148" s="332"/>
      <c r="GBI148" s="332"/>
      <c r="GBJ148" s="332"/>
      <c r="GBK148" s="332"/>
      <c r="GBL148" s="332"/>
      <c r="GBM148" s="332"/>
      <c r="GBN148" s="332"/>
      <c r="GBO148" s="332"/>
      <c r="GBP148" s="332"/>
      <c r="GBQ148" s="332"/>
      <c r="GBR148" s="332"/>
      <c r="GBS148" s="332"/>
      <c r="GBT148" s="332"/>
      <c r="GBU148" s="332"/>
      <c r="GBV148" s="332"/>
      <c r="GBW148" s="332"/>
      <c r="GBX148" s="332"/>
      <c r="GBY148" s="332"/>
      <c r="GBZ148" s="332"/>
      <c r="GCA148" s="332"/>
      <c r="GCB148" s="332"/>
      <c r="GCC148" s="332"/>
      <c r="GCD148" s="332"/>
      <c r="GCE148" s="332"/>
      <c r="GCF148" s="332"/>
      <c r="GCG148" s="332"/>
      <c r="GCH148" s="332"/>
      <c r="GCI148" s="332"/>
      <c r="GCJ148" s="332"/>
      <c r="GCK148" s="332"/>
      <c r="GCL148" s="332"/>
      <c r="GCM148" s="332"/>
      <c r="GCN148" s="332"/>
      <c r="GCO148" s="332"/>
      <c r="GCP148" s="332"/>
      <c r="GCQ148" s="332"/>
      <c r="GCR148" s="332"/>
      <c r="GCS148" s="332"/>
      <c r="GCT148" s="332"/>
      <c r="GCU148" s="332"/>
      <c r="GCV148" s="332"/>
      <c r="GCW148" s="332"/>
      <c r="GCX148" s="332"/>
      <c r="GCY148" s="332"/>
      <c r="GCZ148" s="332"/>
      <c r="GDA148" s="332"/>
      <c r="GDB148" s="332"/>
      <c r="GDC148" s="332"/>
      <c r="GDD148" s="332"/>
      <c r="GDE148" s="332"/>
      <c r="GDF148" s="332"/>
      <c r="GDG148" s="332"/>
      <c r="GDH148" s="332"/>
      <c r="GDI148" s="332"/>
      <c r="GDJ148" s="332"/>
      <c r="GDK148" s="332"/>
      <c r="GDL148" s="332"/>
      <c r="GDM148" s="332"/>
      <c r="GDN148" s="332"/>
      <c r="GDO148" s="332"/>
      <c r="GDP148" s="332"/>
      <c r="GDQ148" s="332"/>
      <c r="GDR148" s="332"/>
      <c r="GDS148" s="332"/>
      <c r="GDT148" s="332"/>
      <c r="GDU148" s="332"/>
      <c r="GDV148" s="332"/>
      <c r="GDW148" s="332"/>
      <c r="GDX148" s="332"/>
      <c r="GDY148" s="332"/>
      <c r="GDZ148" s="332"/>
      <c r="GEA148" s="332"/>
      <c r="GEB148" s="332"/>
      <c r="GEC148" s="332"/>
      <c r="GED148" s="332"/>
      <c r="GEE148" s="332"/>
      <c r="GEF148" s="332"/>
      <c r="GEG148" s="332"/>
      <c r="GEH148" s="332"/>
      <c r="GEI148" s="332"/>
      <c r="GEJ148" s="332"/>
      <c r="GEK148" s="332"/>
      <c r="GEL148" s="332"/>
      <c r="GEM148" s="332"/>
      <c r="GEN148" s="332"/>
      <c r="GEO148" s="332"/>
      <c r="GEP148" s="332"/>
      <c r="GEQ148" s="332"/>
      <c r="GER148" s="332"/>
      <c r="GES148" s="332"/>
      <c r="GET148" s="332"/>
      <c r="GEU148" s="332"/>
      <c r="GEV148" s="332"/>
      <c r="GEW148" s="332"/>
      <c r="GEX148" s="332"/>
      <c r="GEY148" s="332"/>
      <c r="GEZ148" s="332"/>
      <c r="GFA148" s="332"/>
      <c r="GFB148" s="332"/>
      <c r="GFC148" s="332"/>
      <c r="GFD148" s="332"/>
      <c r="GFE148" s="332"/>
      <c r="GFF148" s="332"/>
      <c r="GFG148" s="332"/>
      <c r="GFH148" s="332"/>
      <c r="GFI148" s="332"/>
      <c r="GFJ148" s="332"/>
      <c r="GFK148" s="332"/>
      <c r="GFL148" s="332"/>
      <c r="GFM148" s="332"/>
      <c r="GFN148" s="332"/>
      <c r="GFO148" s="332"/>
      <c r="GFP148" s="332"/>
      <c r="GFQ148" s="332"/>
      <c r="GFR148" s="332"/>
      <c r="GFS148" s="332"/>
      <c r="GFT148" s="332"/>
      <c r="GFU148" s="332"/>
      <c r="GFV148" s="332"/>
      <c r="GFW148" s="332"/>
      <c r="GFX148" s="332"/>
      <c r="GFY148" s="332"/>
      <c r="GFZ148" s="332"/>
      <c r="GGA148" s="332"/>
      <c r="GGB148" s="332"/>
      <c r="GGC148" s="332"/>
      <c r="GGD148" s="332"/>
      <c r="GGE148" s="332"/>
      <c r="GGF148" s="332"/>
      <c r="GGG148" s="332"/>
      <c r="GGH148" s="332"/>
      <c r="GGI148" s="332"/>
      <c r="GGJ148" s="332"/>
      <c r="GGK148" s="332"/>
      <c r="GGL148" s="332"/>
      <c r="GGM148" s="332"/>
      <c r="GGN148" s="332"/>
      <c r="GGO148" s="332"/>
      <c r="GGP148" s="332"/>
      <c r="GGQ148" s="332"/>
      <c r="GGR148" s="332"/>
      <c r="GGS148" s="332"/>
      <c r="GGT148" s="332"/>
      <c r="GGU148" s="332"/>
      <c r="GGV148" s="332"/>
      <c r="GGW148" s="332"/>
      <c r="GGX148" s="332"/>
      <c r="GGY148" s="332"/>
      <c r="GGZ148" s="332"/>
      <c r="GHA148" s="332"/>
      <c r="GHB148" s="332"/>
      <c r="GHC148" s="332"/>
      <c r="GHD148" s="332"/>
      <c r="GHE148" s="332"/>
      <c r="GHF148" s="332"/>
      <c r="GHG148" s="332"/>
      <c r="GHH148" s="332"/>
      <c r="GHI148" s="332"/>
      <c r="GHJ148" s="332"/>
      <c r="GHK148" s="332"/>
      <c r="GHL148" s="332"/>
      <c r="GHM148" s="332"/>
      <c r="GHN148" s="332"/>
      <c r="GHO148" s="332"/>
      <c r="GHP148" s="332"/>
      <c r="GHQ148" s="332"/>
      <c r="GHR148" s="332"/>
      <c r="GHS148" s="332"/>
      <c r="GHT148" s="332"/>
      <c r="GHU148" s="332"/>
      <c r="GHV148" s="332"/>
      <c r="GHW148" s="332"/>
      <c r="GHX148" s="332"/>
      <c r="GHY148" s="332"/>
      <c r="GHZ148" s="332"/>
      <c r="GIA148" s="332"/>
      <c r="GIB148" s="332"/>
      <c r="GIC148" s="332"/>
      <c r="GID148" s="332"/>
      <c r="GIE148" s="332"/>
      <c r="GIF148" s="332"/>
      <c r="GIG148" s="332"/>
      <c r="GIH148" s="332"/>
      <c r="GII148" s="332"/>
      <c r="GIJ148" s="332"/>
      <c r="GIK148" s="332"/>
      <c r="GIL148" s="332"/>
      <c r="GIM148" s="332"/>
      <c r="GIN148" s="332"/>
      <c r="GIO148" s="332"/>
      <c r="GIP148" s="332"/>
      <c r="GIQ148" s="332"/>
      <c r="GIR148" s="332"/>
      <c r="GIS148" s="332"/>
      <c r="GIT148" s="332"/>
      <c r="GIU148" s="332"/>
      <c r="GIV148" s="332"/>
      <c r="GIW148" s="332"/>
      <c r="GIX148" s="332"/>
      <c r="GIY148" s="332"/>
      <c r="GIZ148" s="332"/>
      <c r="GJA148" s="332"/>
      <c r="GJB148" s="332"/>
      <c r="GJC148" s="332"/>
      <c r="GJD148" s="332"/>
      <c r="GJE148" s="332"/>
      <c r="GJF148" s="332"/>
      <c r="GJG148" s="332"/>
      <c r="GJH148" s="332"/>
      <c r="GJI148" s="332"/>
      <c r="GJJ148" s="332"/>
      <c r="GJK148" s="332"/>
      <c r="GJL148" s="332"/>
      <c r="GJM148" s="332"/>
      <c r="GJN148" s="332"/>
      <c r="GJO148" s="332"/>
      <c r="GJP148" s="332"/>
      <c r="GJQ148" s="332"/>
      <c r="GJR148" s="332"/>
      <c r="GJS148" s="332"/>
      <c r="GJT148" s="332"/>
      <c r="GJU148" s="332"/>
      <c r="GJV148" s="332"/>
      <c r="GJW148" s="332"/>
      <c r="GJX148" s="332"/>
      <c r="GJY148" s="332"/>
      <c r="GJZ148" s="332"/>
      <c r="GKA148" s="332"/>
      <c r="GKB148" s="332"/>
      <c r="GKC148" s="332"/>
      <c r="GKD148" s="332"/>
      <c r="GKE148" s="332"/>
      <c r="GKF148" s="332"/>
      <c r="GKG148" s="332"/>
      <c r="GKH148" s="332"/>
      <c r="GKI148" s="332"/>
      <c r="GKJ148" s="332"/>
      <c r="GKK148" s="332"/>
      <c r="GKL148" s="332"/>
      <c r="GKM148" s="332"/>
      <c r="GKN148" s="332"/>
      <c r="GKO148" s="332"/>
      <c r="GKP148" s="332"/>
      <c r="GKQ148" s="332"/>
      <c r="GKR148" s="332"/>
      <c r="GKS148" s="332"/>
      <c r="GKT148" s="332"/>
      <c r="GKU148" s="332"/>
      <c r="GKV148" s="332"/>
      <c r="GKW148" s="332"/>
      <c r="GKX148" s="332"/>
      <c r="GKY148" s="332"/>
      <c r="GKZ148" s="332"/>
      <c r="GLA148" s="332"/>
      <c r="GLB148" s="332"/>
      <c r="GLC148" s="332"/>
      <c r="GLD148" s="332"/>
      <c r="GLE148" s="332"/>
      <c r="GLF148" s="332"/>
      <c r="GLG148" s="332"/>
      <c r="GLH148" s="332"/>
      <c r="GLI148" s="332"/>
      <c r="GLJ148" s="332"/>
      <c r="GLK148" s="332"/>
      <c r="GLL148" s="332"/>
      <c r="GLM148" s="332"/>
      <c r="GLN148" s="332"/>
      <c r="GLO148" s="332"/>
      <c r="GLP148" s="332"/>
      <c r="GLQ148" s="332"/>
      <c r="GLR148" s="332"/>
      <c r="GLS148" s="332"/>
      <c r="GLT148" s="332"/>
      <c r="GLU148" s="332"/>
      <c r="GLV148" s="332"/>
      <c r="GLW148" s="332"/>
      <c r="GLX148" s="332"/>
      <c r="GLY148" s="332"/>
      <c r="GLZ148" s="332"/>
      <c r="GMA148" s="332"/>
      <c r="GMB148" s="332"/>
      <c r="GMC148" s="332"/>
      <c r="GMD148" s="332"/>
      <c r="GME148" s="332"/>
      <c r="GMF148" s="332"/>
      <c r="GMG148" s="332"/>
      <c r="GMH148" s="332"/>
      <c r="GMI148" s="332"/>
      <c r="GMJ148" s="332"/>
      <c r="GMK148" s="332"/>
      <c r="GML148" s="332"/>
      <c r="GMM148" s="332"/>
      <c r="GMN148" s="332"/>
      <c r="GMO148" s="332"/>
      <c r="GMP148" s="332"/>
      <c r="GMQ148" s="332"/>
      <c r="GMR148" s="332"/>
      <c r="GMS148" s="332"/>
      <c r="GMT148" s="332"/>
      <c r="GMU148" s="332"/>
      <c r="GMV148" s="332"/>
      <c r="GMW148" s="332"/>
      <c r="GMX148" s="332"/>
      <c r="GMY148" s="332"/>
      <c r="GMZ148" s="332"/>
      <c r="GNA148" s="332"/>
      <c r="GNB148" s="332"/>
      <c r="GNC148" s="332"/>
      <c r="GND148" s="332"/>
      <c r="GNE148" s="332"/>
      <c r="GNF148" s="332"/>
      <c r="GNG148" s="332"/>
      <c r="GNH148" s="332"/>
      <c r="GNI148" s="332"/>
      <c r="GNJ148" s="332"/>
      <c r="GNK148" s="332"/>
      <c r="GNL148" s="332"/>
      <c r="GNM148" s="332"/>
      <c r="GNN148" s="332"/>
      <c r="GNO148" s="332"/>
      <c r="GNP148" s="332"/>
      <c r="GNQ148" s="332"/>
      <c r="GNR148" s="332"/>
      <c r="GNS148" s="332"/>
      <c r="GNT148" s="332"/>
      <c r="GNU148" s="332"/>
      <c r="GNV148" s="332"/>
      <c r="GNW148" s="332"/>
      <c r="GNX148" s="332"/>
      <c r="GNY148" s="332"/>
      <c r="GNZ148" s="332"/>
      <c r="GOA148" s="332"/>
      <c r="GOB148" s="332"/>
      <c r="GOC148" s="332"/>
      <c r="GOD148" s="332"/>
      <c r="GOE148" s="332"/>
      <c r="GOF148" s="332"/>
      <c r="GOG148" s="332"/>
      <c r="GOH148" s="332"/>
      <c r="GOI148" s="332"/>
      <c r="GOJ148" s="332"/>
      <c r="GOK148" s="332"/>
      <c r="GOL148" s="332"/>
      <c r="GOM148" s="332"/>
      <c r="GON148" s="332"/>
      <c r="GOO148" s="332"/>
      <c r="GOP148" s="332"/>
      <c r="GOQ148" s="332"/>
      <c r="GOR148" s="332"/>
      <c r="GOS148" s="332"/>
      <c r="GOT148" s="332"/>
      <c r="GOU148" s="332"/>
      <c r="GOV148" s="332"/>
      <c r="GOW148" s="332"/>
      <c r="GOX148" s="332"/>
      <c r="GOY148" s="332"/>
      <c r="GOZ148" s="332"/>
      <c r="GPA148" s="332"/>
      <c r="GPB148" s="332"/>
      <c r="GPC148" s="332"/>
      <c r="GPD148" s="332"/>
      <c r="GPE148" s="332"/>
      <c r="GPF148" s="332"/>
      <c r="GPG148" s="332"/>
      <c r="GPH148" s="332"/>
      <c r="GPI148" s="332"/>
      <c r="GPJ148" s="332"/>
      <c r="GPK148" s="332"/>
      <c r="GPL148" s="332"/>
      <c r="GPM148" s="332"/>
      <c r="GPN148" s="332"/>
      <c r="GPO148" s="332"/>
      <c r="GPP148" s="332"/>
      <c r="GPQ148" s="332"/>
      <c r="GPR148" s="332"/>
      <c r="GPS148" s="332"/>
      <c r="GPT148" s="332"/>
      <c r="GPU148" s="332"/>
      <c r="GPV148" s="332"/>
      <c r="GPW148" s="332"/>
      <c r="GPX148" s="332"/>
      <c r="GPY148" s="332"/>
      <c r="GPZ148" s="332"/>
      <c r="GQA148" s="332"/>
      <c r="GQB148" s="332"/>
      <c r="GQC148" s="332"/>
      <c r="GQD148" s="332"/>
      <c r="GQE148" s="332"/>
      <c r="GQF148" s="332"/>
      <c r="GQG148" s="332"/>
      <c r="GQH148" s="332"/>
      <c r="GQI148" s="332"/>
      <c r="GQJ148" s="332"/>
      <c r="GQK148" s="332"/>
      <c r="GQL148" s="332"/>
      <c r="GQM148" s="332"/>
      <c r="GQN148" s="332"/>
      <c r="GQO148" s="332"/>
      <c r="GQP148" s="332"/>
      <c r="GQQ148" s="332"/>
      <c r="GQR148" s="332"/>
      <c r="GQS148" s="332"/>
      <c r="GQT148" s="332"/>
      <c r="GQU148" s="332"/>
      <c r="GQV148" s="332"/>
      <c r="GQW148" s="332"/>
      <c r="GQX148" s="332"/>
      <c r="GQY148" s="332"/>
      <c r="GQZ148" s="332"/>
      <c r="GRA148" s="332"/>
      <c r="GRB148" s="332"/>
      <c r="GRC148" s="332"/>
      <c r="GRD148" s="332"/>
      <c r="GRE148" s="332"/>
      <c r="GRF148" s="332"/>
      <c r="GRG148" s="332"/>
      <c r="GRH148" s="332"/>
      <c r="GRI148" s="332"/>
      <c r="GRJ148" s="332"/>
      <c r="GRK148" s="332"/>
      <c r="GRL148" s="332"/>
      <c r="GRM148" s="332"/>
      <c r="GRN148" s="332"/>
      <c r="GRO148" s="332"/>
      <c r="GRP148" s="332"/>
      <c r="GRQ148" s="332"/>
      <c r="GRR148" s="332"/>
      <c r="GRS148" s="332"/>
      <c r="GRT148" s="332"/>
      <c r="GRU148" s="332"/>
      <c r="GRV148" s="332"/>
      <c r="GRW148" s="332"/>
      <c r="GRX148" s="332"/>
      <c r="GRY148" s="332"/>
      <c r="GRZ148" s="332"/>
      <c r="GSA148" s="332"/>
      <c r="GSB148" s="332"/>
      <c r="GSC148" s="332"/>
      <c r="GSD148" s="332"/>
      <c r="GSE148" s="332"/>
      <c r="GSF148" s="332"/>
      <c r="GSG148" s="332"/>
      <c r="GSH148" s="332"/>
      <c r="GSI148" s="332"/>
      <c r="GSJ148" s="332"/>
      <c r="GSK148" s="332"/>
      <c r="GSL148" s="332"/>
      <c r="GSM148" s="332"/>
      <c r="GSN148" s="332"/>
      <c r="GSO148" s="332"/>
      <c r="GSP148" s="332"/>
      <c r="GSQ148" s="332"/>
      <c r="GSR148" s="332"/>
      <c r="GSS148" s="332"/>
      <c r="GST148" s="332"/>
      <c r="GSU148" s="332"/>
      <c r="GSV148" s="332"/>
      <c r="GSW148" s="332"/>
      <c r="GSX148" s="332"/>
      <c r="GSY148" s="332"/>
      <c r="GSZ148" s="332"/>
      <c r="GTA148" s="332"/>
      <c r="GTB148" s="332"/>
      <c r="GTC148" s="332"/>
      <c r="GTD148" s="332"/>
      <c r="GTE148" s="332"/>
      <c r="GTF148" s="332"/>
      <c r="GTG148" s="332"/>
      <c r="GTH148" s="332"/>
      <c r="GTI148" s="332"/>
      <c r="GTJ148" s="332"/>
      <c r="GTK148" s="332"/>
      <c r="GTL148" s="332"/>
      <c r="GTM148" s="332"/>
      <c r="GTN148" s="332"/>
      <c r="GTO148" s="332"/>
      <c r="GTP148" s="332"/>
      <c r="GTQ148" s="332"/>
      <c r="GTR148" s="332"/>
      <c r="GTS148" s="332"/>
      <c r="GTT148" s="332"/>
      <c r="GTU148" s="332"/>
      <c r="GTV148" s="332"/>
      <c r="GTW148" s="332"/>
      <c r="GTX148" s="332"/>
      <c r="GTY148" s="332"/>
      <c r="GTZ148" s="332"/>
      <c r="GUA148" s="332"/>
      <c r="GUB148" s="332"/>
      <c r="GUC148" s="332"/>
      <c r="GUD148" s="332"/>
      <c r="GUE148" s="332"/>
      <c r="GUF148" s="332"/>
      <c r="GUG148" s="332"/>
      <c r="GUH148" s="332"/>
      <c r="GUI148" s="332"/>
      <c r="GUJ148" s="332"/>
      <c r="GUK148" s="332"/>
      <c r="GUL148" s="332"/>
      <c r="GUM148" s="332"/>
      <c r="GUN148" s="332"/>
      <c r="GUO148" s="332"/>
      <c r="GUP148" s="332"/>
      <c r="GUQ148" s="332"/>
      <c r="GUR148" s="332"/>
      <c r="GUS148" s="332"/>
      <c r="GUT148" s="332"/>
      <c r="GUU148" s="332"/>
      <c r="GUV148" s="332"/>
      <c r="GUW148" s="332"/>
      <c r="GUX148" s="332"/>
      <c r="GUY148" s="332"/>
      <c r="GUZ148" s="332"/>
      <c r="GVA148" s="332"/>
      <c r="GVB148" s="332"/>
      <c r="GVC148" s="332"/>
      <c r="GVD148" s="332"/>
      <c r="GVE148" s="332"/>
      <c r="GVF148" s="332"/>
      <c r="GVG148" s="332"/>
      <c r="GVH148" s="332"/>
      <c r="GVI148" s="332"/>
      <c r="GVJ148" s="332"/>
      <c r="GVK148" s="332"/>
      <c r="GVL148" s="332"/>
      <c r="GVM148" s="332"/>
      <c r="GVN148" s="332"/>
      <c r="GVO148" s="332"/>
      <c r="GVP148" s="332"/>
      <c r="GVQ148" s="332"/>
      <c r="GVR148" s="332"/>
      <c r="GVS148" s="332"/>
      <c r="GVT148" s="332"/>
      <c r="GVU148" s="332"/>
      <c r="GVV148" s="332"/>
      <c r="GVW148" s="332"/>
      <c r="GVX148" s="332"/>
      <c r="GVY148" s="332"/>
      <c r="GVZ148" s="332"/>
      <c r="GWA148" s="332"/>
      <c r="GWB148" s="332"/>
      <c r="GWC148" s="332"/>
      <c r="GWD148" s="332"/>
      <c r="GWE148" s="332"/>
      <c r="GWF148" s="332"/>
      <c r="GWG148" s="332"/>
      <c r="GWH148" s="332"/>
      <c r="GWI148" s="332"/>
      <c r="GWJ148" s="332"/>
      <c r="GWK148" s="332"/>
      <c r="GWL148" s="332"/>
      <c r="GWM148" s="332"/>
      <c r="GWN148" s="332"/>
      <c r="GWO148" s="332"/>
      <c r="GWP148" s="332"/>
      <c r="GWQ148" s="332"/>
      <c r="GWR148" s="332"/>
      <c r="GWS148" s="332"/>
      <c r="GWT148" s="332"/>
      <c r="GWU148" s="332"/>
      <c r="GWV148" s="332"/>
      <c r="GWW148" s="332"/>
      <c r="GWX148" s="332"/>
      <c r="GWY148" s="332"/>
      <c r="GWZ148" s="332"/>
      <c r="GXA148" s="332"/>
      <c r="GXB148" s="332"/>
      <c r="GXC148" s="332"/>
      <c r="GXD148" s="332"/>
      <c r="GXE148" s="332"/>
      <c r="GXF148" s="332"/>
      <c r="GXG148" s="332"/>
      <c r="GXH148" s="332"/>
      <c r="GXI148" s="332"/>
      <c r="GXJ148" s="332"/>
      <c r="GXK148" s="332"/>
      <c r="GXL148" s="332"/>
      <c r="GXM148" s="332"/>
      <c r="GXN148" s="332"/>
      <c r="GXO148" s="332"/>
      <c r="GXP148" s="332"/>
      <c r="GXQ148" s="332"/>
      <c r="GXR148" s="332"/>
      <c r="GXS148" s="332"/>
      <c r="GXT148" s="332"/>
      <c r="GXU148" s="332"/>
      <c r="GXV148" s="332"/>
      <c r="GXW148" s="332"/>
      <c r="GXX148" s="332"/>
      <c r="GXY148" s="332"/>
      <c r="GXZ148" s="332"/>
      <c r="GYA148" s="332"/>
      <c r="GYB148" s="332"/>
      <c r="GYC148" s="332"/>
      <c r="GYD148" s="332"/>
      <c r="GYE148" s="332"/>
      <c r="GYF148" s="332"/>
      <c r="GYG148" s="332"/>
      <c r="GYH148" s="332"/>
      <c r="GYI148" s="332"/>
      <c r="GYJ148" s="332"/>
      <c r="GYK148" s="332"/>
      <c r="GYL148" s="332"/>
      <c r="GYM148" s="332"/>
      <c r="GYN148" s="332"/>
      <c r="GYO148" s="332"/>
      <c r="GYP148" s="332"/>
      <c r="GYQ148" s="332"/>
      <c r="GYR148" s="332"/>
      <c r="GYS148" s="332"/>
      <c r="GYT148" s="332"/>
      <c r="GYU148" s="332"/>
      <c r="GYV148" s="332"/>
      <c r="GYW148" s="332"/>
      <c r="GYX148" s="332"/>
      <c r="GYY148" s="332"/>
      <c r="GYZ148" s="332"/>
      <c r="GZA148" s="332"/>
      <c r="GZB148" s="332"/>
      <c r="GZC148" s="332"/>
      <c r="GZD148" s="332"/>
      <c r="GZE148" s="332"/>
      <c r="GZF148" s="332"/>
      <c r="GZG148" s="332"/>
      <c r="GZH148" s="332"/>
      <c r="GZI148" s="332"/>
      <c r="GZJ148" s="332"/>
      <c r="GZK148" s="332"/>
      <c r="GZL148" s="332"/>
      <c r="GZM148" s="332"/>
      <c r="GZN148" s="332"/>
      <c r="GZO148" s="332"/>
      <c r="GZP148" s="332"/>
      <c r="GZQ148" s="332"/>
      <c r="GZR148" s="332"/>
      <c r="GZS148" s="332"/>
      <c r="GZT148" s="332"/>
      <c r="GZU148" s="332"/>
      <c r="GZV148" s="332"/>
      <c r="GZW148" s="332"/>
      <c r="GZX148" s="332"/>
      <c r="GZY148" s="332"/>
      <c r="GZZ148" s="332"/>
      <c r="HAA148" s="332"/>
      <c r="HAB148" s="332"/>
      <c r="HAC148" s="332"/>
      <c r="HAD148" s="332"/>
      <c r="HAE148" s="332"/>
      <c r="HAF148" s="332"/>
      <c r="HAG148" s="332"/>
      <c r="HAH148" s="332"/>
      <c r="HAI148" s="332"/>
      <c r="HAJ148" s="332"/>
      <c r="HAK148" s="332"/>
      <c r="HAL148" s="332"/>
      <c r="HAM148" s="332"/>
      <c r="HAN148" s="332"/>
      <c r="HAO148" s="332"/>
      <c r="HAP148" s="332"/>
      <c r="HAQ148" s="332"/>
      <c r="HAR148" s="332"/>
      <c r="HAS148" s="332"/>
      <c r="HAT148" s="332"/>
      <c r="HAU148" s="332"/>
      <c r="HAV148" s="332"/>
      <c r="HAW148" s="332"/>
      <c r="HAX148" s="332"/>
      <c r="HAY148" s="332"/>
      <c r="HAZ148" s="332"/>
      <c r="HBA148" s="332"/>
      <c r="HBB148" s="332"/>
      <c r="HBC148" s="332"/>
      <c r="HBD148" s="332"/>
      <c r="HBE148" s="332"/>
      <c r="HBF148" s="332"/>
      <c r="HBG148" s="332"/>
      <c r="HBH148" s="332"/>
      <c r="HBI148" s="332"/>
      <c r="HBJ148" s="332"/>
      <c r="HBK148" s="332"/>
      <c r="HBL148" s="332"/>
      <c r="HBM148" s="332"/>
      <c r="HBN148" s="332"/>
      <c r="HBO148" s="332"/>
      <c r="HBP148" s="332"/>
      <c r="HBQ148" s="332"/>
      <c r="HBR148" s="332"/>
      <c r="HBS148" s="332"/>
      <c r="HBT148" s="332"/>
      <c r="HBU148" s="332"/>
      <c r="HBV148" s="332"/>
      <c r="HBW148" s="332"/>
      <c r="HBX148" s="332"/>
      <c r="HBY148" s="332"/>
      <c r="HBZ148" s="332"/>
      <c r="HCA148" s="332"/>
      <c r="HCB148" s="332"/>
      <c r="HCC148" s="332"/>
      <c r="HCD148" s="332"/>
      <c r="HCE148" s="332"/>
      <c r="HCF148" s="332"/>
      <c r="HCG148" s="332"/>
      <c r="HCH148" s="332"/>
      <c r="HCI148" s="332"/>
      <c r="HCJ148" s="332"/>
      <c r="HCK148" s="332"/>
      <c r="HCL148" s="332"/>
      <c r="HCM148" s="332"/>
      <c r="HCN148" s="332"/>
      <c r="HCO148" s="332"/>
      <c r="HCP148" s="332"/>
      <c r="HCQ148" s="332"/>
      <c r="HCR148" s="332"/>
      <c r="HCS148" s="332"/>
      <c r="HCT148" s="332"/>
      <c r="HCU148" s="332"/>
      <c r="HCV148" s="332"/>
      <c r="HCW148" s="332"/>
      <c r="HCX148" s="332"/>
      <c r="HCY148" s="332"/>
      <c r="HCZ148" s="332"/>
      <c r="HDA148" s="332"/>
      <c r="HDB148" s="332"/>
      <c r="HDC148" s="332"/>
      <c r="HDD148" s="332"/>
      <c r="HDE148" s="332"/>
      <c r="HDF148" s="332"/>
      <c r="HDG148" s="332"/>
      <c r="HDH148" s="332"/>
      <c r="HDI148" s="332"/>
      <c r="HDJ148" s="332"/>
      <c r="HDK148" s="332"/>
      <c r="HDL148" s="332"/>
      <c r="HDM148" s="332"/>
      <c r="HDN148" s="332"/>
      <c r="HDO148" s="332"/>
      <c r="HDP148" s="332"/>
      <c r="HDQ148" s="332"/>
      <c r="HDR148" s="332"/>
      <c r="HDS148" s="332"/>
      <c r="HDT148" s="332"/>
      <c r="HDU148" s="332"/>
      <c r="HDV148" s="332"/>
      <c r="HDW148" s="332"/>
      <c r="HDX148" s="332"/>
      <c r="HDY148" s="332"/>
      <c r="HDZ148" s="332"/>
      <c r="HEA148" s="332"/>
      <c r="HEB148" s="332"/>
      <c r="HEC148" s="332"/>
      <c r="HED148" s="332"/>
      <c r="HEE148" s="332"/>
      <c r="HEF148" s="332"/>
      <c r="HEG148" s="332"/>
      <c r="HEH148" s="332"/>
      <c r="HEI148" s="332"/>
      <c r="HEJ148" s="332"/>
      <c r="HEK148" s="332"/>
      <c r="HEL148" s="332"/>
      <c r="HEM148" s="332"/>
      <c r="HEN148" s="332"/>
      <c r="HEO148" s="332"/>
      <c r="HEP148" s="332"/>
      <c r="HEQ148" s="332"/>
      <c r="HER148" s="332"/>
      <c r="HES148" s="332"/>
      <c r="HET148" s="332"/>
      <c r="HEU148" s="332"/>
      <c r="HEV148" s="332"/>
      <c r="HEW148" s="332"/>
      <c r="HEX148" s="332"/>
      <c r="HEY148" s="332"/>
      <c r="HEZ148" s="332"/>
      <c r="HFA148" s="332"/>
      <c r="HFB148" s="332"/>
      <c r="HFC148" s="332"/>
      <c r="HFD148" s="332"/>
      <c r="HFE148" s="332"/>
      <c r="HFF148" s="332"/>
      <c r="HFG148" s="332"/>
      <c r="HFH148" s="332"/>
      <c r="HFI148" s="332"/>
      <c r="HFJ148" s="332"/>
      <c r="HFK148" s="332"/>
      <c r="HFL148" s="332"/>
      <c r="HFM148" s="332"/>
      <c r="HFN148" s="332"/>
      <c r="HFO148" s="332"/>
      <c r="HFP148" s="332"/>
      <c r="HFQ148" s="332"/>
      <c r="HFR148" s="332"/>
      <c r="HFS148" s="332"/>
      <c r="HFT148" s="332"/>
      <c r="HFU148" s="332"/>
      <c r="HFV148" s="332"/>
      <c r="HFW148" s="332"/>
      <c r="HFX148" s="332"/>
      <c r="HFY148" s="332"/>
      <c r="HFZ148" s="332"/>
      <c r="HGA148" s="332"/>
      <c r="HGB148" s="332"/>
      <c r="HGC148" s="332"/>
      <c r="HGD148" s="332"/>
      <c r="HGE148" s="332"/>
      <c r="HGF148" s="332"/>
      <c r="HGG148" s="332"/>
      <c r="HGH148" s="332"/>
      <c r="HGI148" s="332"/>
      <c r="HGJ148" s="332"/>
      <c r="HGK148" s="332"/>
      <c r="HGL148" s="332"/>
      <c r="HGM148" s="332"/>
      <c r="HGN148" s="332"/>
      <c r="HGO148" s="332"/>
      <c r="HGP148" s="332"/>
      <c r="HGQ148" s="332"/>
      <c r="HGR148" s="332"/>
      <c r="HGS148" s="332"/>
      <c r="HGT148" s="332"/>
      <c r="HGU148" s="332"/>
      <c r="HGV148" s="332"/>
      <c r="HGW148" s="332"/>
      <c r="HGX148" s="332"/>
      <c r="HGY148" s="332"/>
      <c r="HGZ148" s="332"/>
      <c r="HHA148" s="332"/>
      <c r="HHB148" s="332"/>
      <c r="HHC148" s="332"/>
      <c r="HHD148" s="332"/>
      <c r="HHE148" s="332"/>
      <c r="HHF148" s="332"/>
      <c r="HHG148" s="332"/>
      <c r="HHH148" s="332"/>
      <c r="HHI148" s="332"/>
      <c r="HHJ148" s="332"/>
      <c r="HHK148" s="332"/>
      <c r="HHL148" s="332"/>
      <c r="HHM148" s="332"/>
      <c r="HHN148" s="332"/>
      <c r="HHO148" s="332"/>
      <c r="HHP148" s="332"/>
      <c r="HHQ148" s="332"/>
      <c r="HHR148" s="332"/>
      <c r="HHS148" s="332"/>
      <c r="HHT148" s="332"/>
      <c r="HHU148" s="332"/>
      <c r="HHV148" s="332"/>
      <c r="HHW148" s="332"/>
      <c r="HHX148" s="332"/>
      <c r="HHY148" s="332"/>
      <c r="HHZ148" s="332"/>
      <c r="HIA148" s="332"/>
      <c r="HIB148" s="332"/>
      <c r="HIC148" s="332"/>
      <c r="HID148" s="332"/>
      <c r="HIE148" s="332"/>
      <c r="HIF148" s="332"/>
      <c r="HIG148" s="332"/>
      <c r="HIH148" s="332"/>
      <c r="HII148" s="332"/>
      <c r="HIJ148" s="332"/>
      <c r="HIK148" s="332"/>
      <c r="HIL148" s="332"/>
      <c r="HIM148" s="332"/>
      <c r="HIN148" s="332"/>
      <c r="HIO148" s="332"/>
      <c r="HIP148" s="332"/>
      <c r="HIQ148" s="332"/>
      <c r="HIR148" s="332"/>
      <c r="HIS148" s="332"/>
      <c r="HIT148" s="332"/>
      <c r="HIU148" s="332"/>
      <c r="HIV148" s="332"/>
      <c r="HIW148" s="332"/>
      <c r="HIX148" s="332"/>
      <c r="HIY148" s="332"/>
      <c r="HIZ148" s="332"/>
      <c r="HJA148" s="332"/>
      <c r="HJB148" s="332"/>
      <c r="HJC148" s="332"/>
      <c r="HJD148" s="332"/>
      <c r="HJE148" s="332"/>
      <c r="HJF148" s="332"/>
      <c r="HJG148" s="332"/>
      <c r="HJH148" s="332"/>
      <c r="HJI148" s="332"/>
      <c r="HJJ148" s="332"/>
      <c r="HJK148" s="332"/>
      <c r="HJL148" s="332"/>
      <c r="HJM148" s="332"/>
      <c r="HJN148" s="332"/>
      <c r="HJO148" s="332"/>
      <c r="HJP148" s="332"/>
      <c r="HJQ148" s="332"/>
      <c r="HJR148" s="332"/>
      <c r="HJS148" s="332"/>
      <c r="HJT148" s="332"/>
      <c r="HJU148" s="332"/>
      <c r="HJV148" s="332"/>
      <c r="HJW148" s="332"/>
      <c r="HJX148" s="332"/>
      <c r="HJY148" s="332"/>
      <c r="HJZ148" s="332"/>
      <c r="HKA148" s="332"/>
      <c r="HKB148" s="332"/>
      <c r="HKC148" s="332"/>
      <c r="HKD148" s="332"/>
      <c r="HKE148" s="332"/>
      <c r="HKF148" s="332"/>
      <c r="HKG148" s="332"/>
      <c r="HKH148" s="332"/>
      <c r="HKI148" s="332"/>
      <c r="HKJ148" s="332"/>
      <c r="HKK148" s="332"/>
      <c r="HKL148" s="332"/>
      <c r="HKM148" s="332"/>
      <c r="HKN148" s="332"/>
      <c r="HKO148" s="332"/>
      <c r="HKP148" s="332"/>
      <c r="HKQ148" s="332"/>
      <c r="HKR148" s="332"/>
      <c r="HKS148" s="332"/>
      <c r="HKT148" s="332"/>
      <c r="HKU148" s="332"/>
      <c r="HKV148" s="332"/>
      <c r="HKW148" s="332"/>
      <c r="HKX148" s="332"/>
      <c r="HKY148" s="332"/>
      <c r="HKZ148" s="332"/>
      <c r="HLA148" s="332"/>
      <c r="HLB148" s="332"/>
      <c r="HLC148" s="332"/>
      <c r="HLD148" s="332"/>
      <c r="HLE148" s="332"/>
      <c r="HLF148" s="332"/>
      <c r="HLG148" s="332"/>
      <c r="HLH148" s="332"/>
      <c r="HLI148" s="332"/>
      <c r="HLJ148" s="332"/>
      <c r="HLK148" s="332"/>
      <c r="HLL148" s="332"/>
      <c r="HLM148" s="332"/>
      <c r="HLN148" s="332"/>
      <c r="HLO148" s="332"/>
      <c r="HLP148" s="332"/>
      <c r="HLQ148" s="332"/>
      <c r="HLR148" s="332"/>
      <c r="HLS148" s="332"/>
      <c r="HLT148" s="332"/>
      <c r="HLU148" s="332"/>
      <c r="HLV148" s="332"/>
      <c r="HLW148" s="332"/>
      <c r="HLX148" s="332"/>
      <c r="HLY148" s="332"/>
      <c r="HLZ148" s="332"/>
      <c r="HMA148" s="332"/>
      <c r="HMB148" s="332"/>
      <c r="HMC148" s="332"/>
      <c r="HMD148" s="332"/>
      <c r="HME148" s="332"/>
      <c r="HMF148" s="332"/>
      <c r="HMG148" s="332"/>
      <c r="HMH148" s="332"/>
      <c r="HMI148" s="332"/>
      <c r="HMJ148" s="332"/>
      <c r="HMK148" s="332"/>
      <c r="HML148" s="332"/>
      <c r="HMM148" s="332"/>
      <c r="HMN148" s="332"/>
      <c r="HMO148" s="332"/>
      <c r="HMP148" s="332"/>
      <c r="HMQ148" s="332"/>
      <c r="HMR148" s="332"/>
      <c r="HMS148" s="332"/>
      <c r="HMT148" s="332"/>
      <c r="HMU148" s="332"/>
      <c r="HMV148" s="332"/>
      <c r="HMW148" s="332"/>
      <c r="HMX148" s="332"/>
      <c r="HMY148" s="332"/>
      <c r="HMZ148" s="332"/>
      <c r="HNA148" s="332"/>
      <c r="HNB148" s="332"/>
      <c r="HNC148" s="332"/>
      <c r="HND148" s="332"/>
      <c r="HNE148" s="332"/>
      <c r="HNF148" s="332"/>
      <c r="HNG148" s="332"/>
      <c r="HNH148" s="332"/>
      <c r="HNI148" s="332"/>
      <c r="HNJ148" s="332"/>
      <c r="HNK148" s="332"/>
      <c r="HNL148" s="332"/>
      <c r="HNM148" s="332"/>
      <c r="HNN148" s="332"/>
      <c r="HNO148" s="332"/>
      <c r="HNP148" s="332"/>
      <c r="HNQ148" s="332"/>
      <c r="HNR148" s="332"/>
      <c r="HNS148" s="332"/>
      <c r="HNT148" s="332"/>
      <c r="HNU148" s="332"/>
      <c r="HNV148" s="332"/>
      <c r="HNW148" s="332"/>
      <c r="HNX148" s="332"/>
      <c r="HNY148" s="332"/>
      <c r="HNZ148" s="332"/>
      <c r="HOA148" s="332"/>
      <c r="HOB148" s="332"/>
      <c r="HOC148" s="332"/>
      <c r="HOD148" s="332"/>
      <c r="HOE148" s="332"/>
      <c r="HOF148" s="332"/>
      <c r="HOG148" s="332"/>
      <c r="HOH148" s="332"/>
      <c r="HOI148" s="332"/>
      <c r="HOJ148" s="332"/>
      <c r="HOK148" s="332"/>
      <c r="HOL148" s="332"/>
      <c r="HOM148" s="332"/>
      <c r="HON148" s="332"/>
      <c r="HOO148" s="332"/>
      <c r="HOP148" s="332"/>
      <c r="HOQ148" s="332"/>
      <c r="HOR148" s="332"/>
      <c r="HOS148" s="332"/>
      <c r="HOT148" s="332"/>
      <c r="HOU148" s="332"/>
      <c r="HOV148" s="332"/>
      <c r="HOW148" s="332"/>
      <c r="HOX148" s="332"/>
      <c r="HOY148" s="332"/>
      <c r="HOZ148" s="332"/>
      <c r="HPA148" s="332"/>
      <c r="HPB148" s="332"/>
      <c r="HPC148" s="332"/>
      <c r="HPD148" s="332"/>
      <c r="HPE148" s="332"/>
      <c r="HPF148" s="332"/>
      <c r="HPG148" s="332"/>
      <c r="HPH148" s="332"/>
      <c r="HPI148" s="332"/>
      <c r="HPJ148" s="332"/>
      <c r="HPK148" s="332"/>
      <c r="HPL148" s="332"/>
      <c r="HPM148" s="332"/>
      <c r="HPN148" s="332"/>
      <c r="HPO148" s="332"/>
      <c r="HPP148" s="332"/>
      <c r="HPQ148" s="332"/>
      <c r="HPR148" s="332"/>
      <c r="HPS148" s="332"/>
      <c r="HPT148" s="332"/>
      <c r="HPU148" s="332"/>
      <c r="HPV148" s="332"/>
      <c r="HPW148" s="332"/>
      <c r="HPX148" s="332"/>
      <c r="HPY148" s="332"/>
      <c r="HPZ148" s="332"/>
      <c r="HQA148" s="332"/>
      <c r="HQB148" s="332"/>
      <c r="HQC148" s="332"/>
      <c r="HQD148" s="332"/>
      <c r="HQE148" s="332"/>
      <c r="HQF148" s="332"/>
      <c r="HQG148" s="332"/>
      <c r="HQH148" s="332"/>
      <c r="HQI148" s="332"/>
      <c r="HQJ148" s="332"/>
      <c r="HQK148" s="332"/>
      <c r="HQL148" s="332"/>
      <c r="HQM148" s="332"/>
      <c r="HQN148" s="332"/>
      <c r="HQO148" s="332"/>
      <c r="HQP148" s="332"/>
      <c r="HQQ148" s="332"/>
      <c r="HQR148" s="332"/>
      <c r="HQS148" s="332"/>
      <c r="HQT148" s="332"/>
      <c r="HQU148" s="332"/>
      <c r="HQV148" s="332"/>
      <c r="HQW148" s="332"/>
      <c r="HQX148" s="332"/>
      <c r="HQY148" s="332"/>
      <c r="HQZ148" s="332"/>
      <c r="HRA148" s="332"/>
      <c r="HRB148" s="332"/>
      <c r="HRC148" s="332"/>
      <c r="HRD148" s="332"/>
      <c r="HRE148" s="332"/>
      <c r="HRF148" s="332"/>
      <c r="HRG148" s="332"/>
      <c r="HRH148" s="332"/>
      <c r="HRI148" s="332"/>
      <c r="HRJ148" s="332"/>
      <c r="HRK148" s="332"/>
      <c r="HRL148" s="332"/>
      <c r="HRM148" s="332"/>
      <c r="HRN148" s="332"/>
      <c r="HRO148" s="332"/>
      <c r="HRP148" s="332"/>
      <c r="HRQ148" s="332"/>
      <c r="HRR148" s="332"/>
      <c r="HRS148" s="332"/>
      <c r="HRT148" s="332"/>
      <c r="HRU148" s="332"/>
      <c r="HRV148" s="332"/>
      <c r="HRW148" s="332"/>
      <c r="HRX148" s="332"/>
      <c r="HRY148" s="332"/>
      <c r="HRZ148" s="332"/>
      <c r="HSA148" s="332"/>
      <c r="HSB148" s="332"/>
      <c r="HSC148" s="332"/>
      <c r="HSD148" s="332"/>
      <c r="HSE148" s="332"/>
      <c r="HSF148" s="332"/>
      <c r="HSG148" s="332"/>
      <c r="HSH148" s="332"/>
      <c r="HSI148" s="332"/>
      <c r="HSJ148" s="332"/>
      <c r="HSK148" s="332"/>
      <c r="HSL148" s="332"/>
      <c r="HSM148" s="332"/>
      <c r="HSN148" s="332"/>
      <c r="HSO148" s="332"/>
      <c r="HSP148" s="332"/>
      <c r="HSQ148" s="332"/>
      <c r="HSR148" s="332"/>
      <c r="HSS148" s="332"/>
      <c r="HST148" s="332"/>
      <c r="HSU148" s="332"/>
      <c r="HSV148" s="332"/>
      <c r="HSW148" s="332"/>
      <c r="HSX148" s="332"/>
      <c r="HSY148" s="332"/>
      <c r="HSZ148" s="332"/>
      <c r="HTA148" s="332"/>
      <c r="HTB148" s="332"/>
      <c r="HTC148" s="332"/>
      <c r="HTD148" s="332"/>
      <c r="HTE148" s="332"/>
      <c r="HTF148" s="332"/>
      <c r="HTG148" s="332"/>
      <c r="HTH148" s="332"/>
      <c r="HTI148" s="332"/>
      <c r="HTJ148" s="332"/>
      <c r="HTK148" s="332"/>
      <c r="HTL148" s="332"/>
      <c r="HTM148" s="332"/>
      <c r="HTN148" s="332"/>
      <c r="HTO148" s="332"/>
      <c r="HTP148" s="332"/>
      <c r="HTQ148" s="332"/>
      <c r="HTR148" s="332"/>
      <c r="HTS148" s="332"/>
      <c r="HTT148" s="332"/>
      <c r="HTU148" s="332"/>
      <c r="HTV148" s="332"/>
      <c r="HTW148" s="332"/>
      <c r="HTX148" s="332"/>
      <c r="HTY148" s="332"/>
      <c r="HTZ148" s="332"/>
      <c r="HUA148" s="332"/>
      <c r="HUB148" s="332"/>
      <c r="HUC148" s="332"/>
      <c r="HUD148" s="332"/>
      <c r="HUE148" s="332"/>
      <c r="HUF148" s="332"/>
      <c r="HUG148" s="332"/>
      <c r="HUH148" s="332"/>
      <c r="HUI148" s="332"/>
      <c r="HUJ148" s="332"/>
      <c r="HUK148" s="332"/>
      <c r="HUL148" s="332"/>
      <c r="HUM148" s="332"/>
      <c r="HUN148" s="332"/>
      <c r="HUO148" s="332"/>
      <c r="HUP148" s="332"/>
      <c r="HUQ148" s="332"/>
      <c r="HUR148" s="332"/>
      <c r="HUS148" s="332"/>
      <c r="HUT148" s="332"/>
      <c r="HUU148" s="332"/>
      <c r="HUV148" s="332"/>
      <c r="HUW148" s="332"/>
      <c r="HUX148" s="332"/>
      <c r="HUY148" s="332"/>
      <c r="HUZ148" s="332"/>
      <c r="HVA148" s="332"/>
      <c r="HVB148" s="332"/>
      <c r="HVC148" s="332"/>
      <c r="HVD148" s="332"/>
      <c r="HVE148" s="332"/>
      <c r="HVF148" s="332"/>
      <c r="HVG148" s="332"/>
      <c r="HVH148" s="332"/>
      <c r="HVI148" s="332"/>
      <c r="HVJ148" s="332"/>
      <c r="HVK148" s="332"/>
      <c r="HVL148" s="332"/>
      <c r="HVM148" s="332"/>
      <c r="HVN148" s="332"/>
      <c r="HVO148" s="332"/>
      <c r="HVP148" s="332"/>
      <c r="HVQ148" s="332"/>
      <c r="HVR148" s="332"/>
      <c r="HVS148" s="332"/>
      <c r="HVT148" s="332"/>
      <c r="HVU148" s="332"/>
      <c r="HVV148" s="332"/>
      <c r="HVW148" s="332"/>
      <c r="HVX148" s="332"/>
      <c r="HVY148" s="332"/>
      <c r="HVZ148" s="332"/>
      <c r="HWA148" s="332"/>
      <c r="HWB148" s="332"/>
      <c r="HWC148" s="332"/>
      <c r="HWD148" s="332"/>
      <c r="HWE148" s="332"/>
      <c r="HWF148" s="332"/>
      <c r="HWG148" s="332"/>
      <c r="HWH148" s="332"/>
      <c r="HWI148" s="332"/>
      <c r="HWJ148" s="332"/>
      <c r="HWK148" s="332"/>
      <c r="HWL148" s="332"/>
      <c r="HWM148" s="332"/>
      <c r="HWN148" s="332"/>
      <c r="HWO148" s="332"/>
      <c r="HWP148" s="332"/>
      <c r="HWQ148" s="332"/>
      <c r="HWR148" s="332"/>
      <c r="HWS148" s="332"/>
      <c r="HWT148" s="332"/>
      <c r="HWU148" s="332"/>
      <c r="HWV148" s="332"/>
      <c r="HWW148" s="332"/>
      <c r="HWX148" s="332"/>
      <c r="HWY148" s="332"/>
      <c r="HWZ148" s="332"/>
      <c r="HXA148" s="332"/>
      <c r="HXB148" s="332"/>
      <c r="HXC148" s="332"/>
      <c r="HXD148" s="332"/>
      <c r="HXE148" s="332"/>
      <c r="HXF148" s="332"/>
      <c r="HXG148" s="332"/>
      <c r="HXH148" s="332"/>
      <c r="HXI148" s="332"/>
      <c r="HXJ148" s="332"/>
      <c r="HXK148" s="332"/>
      <c r="HXL148" s="332"/>
      <c r="HXM148" s="332"/>
      <c r="HXN148" s="332"/>
      <c r="HXO148" s="332"/>
      <c r="HXP148" s="332"/>
      <c r="HXQ148" s="332"/>
      <c r="HXR148" s="332"/>
      <c r="HXS148" s="332"/>
      <c r="HXT148" s="332"/>
      <c r="HXU148" s="332"/>
      <c r="HXV148" s="332"/>
      <c r="HXW148" s="332"/>
      <c r="HXX148" s="332"/>
      <c r="HXY148" s="332"/>
      <c r="HXZ148" s="332"/>
      <c r="HYA148" s="332"/>
      <c r="HYB148" s="332"/>
      <c r="HYC148" s="332"/>
      <c r="HYD148" s="332"/>
      <c r="HYE148" s="332"/>
      <c r="HYF148" s="332"/>
      <c r="HYG148" s="332"/>
      <c r="HYH148" s="332"/>
      <c r="HYI148" s="332"/>
      <c r="HYJ148" s="332"/>
      <c r="HYK148" s="332"/>
      <c r="HYL148" s="332"/>
      <c r="HYM148" s="332"/>
      <c r="HYN148" s="332"/>
      <c r="HYO148" s="332"/>
      <c r="HYP148" s="332"/>
      <c r="HYQ148" s="332"/>
      <c r="HYR148" s="332"/>
      <c r="HYS148" s="332"/>
      <c r="HYT148" s="332"/>
      <c r="HYU148" s="332"/>
      <c r="HYV148" s="332"/>
      <c r="HYW148" s="332"/>
      <c r="HYX148" s="332"/>
      <c r="HYY148" s="332"/>
      <c r="HYZ148" s="332"/>
      <c r="HZA148" s="332"/>
      <c r="HZB148" s="332"/>
      <c r="HZC148" s="332"/>
      <c r="HZD148" s="332"/>
      <c r="HZE148" s="332"/>
      <c r="HZF148" s="332"/>
      <c r="HZG148" s="332"/>
      <c r="HZH148" s="332"/>
      <c r="HZI148" s="332"/>
      <c r="HZJ148" s="332"/>
      <c r="HZK148" s="332"/>
      <c r="HZL148" s="332"/>
      <c r="HZM148" s="332"/>
      <c r="HZN148" s="332"/>
      <c r="HZO148" s="332"/>
      <c r="HZP148" s="332"/>
      <c r="HZQ148" s="332"/>
      <c r="HZR148" s="332"/>
      <c r="HZS148" s="332"/>
      <c r="HZT148" s="332"/>
      <c r="HZU148" s="332"/>
      <c r="HZV148" s="332"/>
      <c r="HZW148" s="332"/>
      <c r="HZX148" s="332"/>
      <c r="HZY148" s="332"/>
      <c r="HZZ148" s="332"/>
      <c r="IAA148" s="332"/>
      <c r="IAB148" s="332"/>
      <c r="IAC148" s="332"/>
      <c r="IAD148" s="332"/>
      <c r="IAE148" s="332"/>
      <c r="IAF148" s="332"/>
      <c r="IAG148" s="332"/>
      <c r="IAH148" s="332"/>
      <c r="IAI148" s="332"/>
      <c r="IAJ148" s="332"/>
      <c r="IAK148" s="332"/>
      <c r="IAL148" s="332"/>
      <c r="IAM148" s="332"/>
      <c r="IAN148" s="332"/>
      <c r="IAO148" s="332"/>
      <c r="IAP148" s="332"/>
      <c r="IAQ148" s="332"/>
      <c r="IAR148" s="332"/>
      <c r="IAS148" s="332"/>
      <c r="IAT148" s="332"/>
      <c r="IAU148" s="332"/>
      <c r="IAV148" s="332"/>
      <c r="IAW148" s="332"/>
      <c r="IAX148" s="332"/>
      <c r="IAY148" s="332"/>
      <c r="IAZ148" s="332"/>
      <c r="IBA148" s="332"/>
      <c r="IBB148" s="332"/>
      <c r="IBC148" s="332"/>
      <c r="IBD148" s="332"/>
      <c r="IBE148" s="332"/>
      <c r="IBF148" s="332"/>
      <c r="IBG148" s="332"/>
      <c r="IBH148" s="332"/>
      <c r="IBI148" s="332"/>
      <c r="IBJ148" s="332"/>
      <c r="IBK148" s="332"/>
      <c r="IBL148" s="332"/>
      <c r="IBM148" s="332"/>
      <c r="IBN148" s="332"/>
      <c r="IBO148" s="332"/>
      <c r="IBP148" s="332"/>
      <c r="IBQ148" s="332"/>
      <c r="IBR148" s="332"/>
      <c r="IBS148" s="332"/>
      <c r="IBT148" s="332"/>
      <c r="IBU148" s="332"/>
      <c r="IBV148" s="332"/>
      <c r="IBW148" s="332"/>
      <c r="IBX148" s="332"/>
      <c r="IBY148" s="332"/>
      <c r="IBZ148" s="332"/>
      <c r="ICA148" s="332"/>
      <c r="ICB148" s="332"/>
      <c r="ICC148" s="332"/>
      <c r="ICD148" s="332"/>
      <c r="ICE148" s="332"/>
      <c r="ICF148" s="332"/>
      <c r="ICG148" s="332"/>
      <c r="ICH148" s="332"/>
      <c r="ICI148" s="332"/>
      <c r="ICJ148" s="332"/>
      <c r="ICK148" s="332"/>
      <c r="ICL148" s="332"/>
      <c r="ICM148" s="332"/>
      <c r="ICN148" s="332"/>
      <c r="ICO148" s="332"/>
      <c r="ICP148" s="332"/>
      <c r="ICQ148" s="332"/>
      <c r="ICR148" s="332"/>
      <c r="ICS148" s="332"/>
      <c r="ICT148" s="332"/>
      <c r="ICU148" s="332"/>
      <c r="ICV148" s="332"/>
      <c r="ICW148" s="332"/>
      <c r="ICX148" s="332"/>
      <c r="ICY148" s="332"/>
      <c r="ICZ148" s="332"/>
      <c r="IDA148" s="332"/>
      <c r="IDB148" s="332"/>
      <c r="IDC148" s="332"/>
      <c r="IDD148" s="332"/>
      <c r="IDE148" s="332"/>
      <c r="IDF148" s="332"/>
      <c r="IDG148" s="332"/>
      <c r="IDH148" s="332"/>
      <c r="IDI148" s="332"/>
      <c r="IDJ148" s="332"/>
      <c r="IDK148" s="332"/>
      <c r="IDL148" s="332"/>
      <c r="IDM148" s="332"/>
      <c r="IDN148" s="332"/>
      <c r="IDO148" s="332"/>
      <c r="IDP148" s="332"/>
      <c r="IDQ148" s="332"/>
      <c r="IDR148" s="332"/>
      <c r="IDS148" s="332"/>
      <c r="IDT148" s="332"/>
      <c r="IDU148" s="332"/>
      <c r="IDV148" s="332"/>
      <c r="IDW148" s="332"/>
      <c r="IDX148" s="332"/>
      <c r="IDY148" s="332"/>
      <c r="IDZ148" s="332"/>
      <c r="IEA148" s="332"/>
      <c r="IEB148" s="332"/>
      <c r="IEC148" s="332"/>
      <c r="IED148" s="332"/>
      <c r="IEE148" s="332"/>
      <c r="IEF148" s="332"/>
      <c r="IEG148" s="332"/>
      <c r="IEH148" s="332"/>
      <c r="IEI148" s="332"/>
      <c r="IEJ148" s="332"/>
      <c r="IEK148" s="332"/>
      <c r="IEL148" s="332"/>
      <c r="IEM148" s="332"/>
      <c r="IEN148" s="332"/>
      <c r="IEO148" s="332"/>
      <c r="IEP148" s="332"/>
      <c r="IEQ148" s="332"/>
      <c r="IER148" s="332"/>
      <c r="IES148" s="332"/>
      <c r="IET148" s="332"/>
      <c r="IEU148" s="332"/>
      <c r="IEV148" s="332"/>
      <c r="IEW148" s="332"/>
      <c r="IEX148" s="332"/>
      <c r="IEY148" s="332"/>
      <c r="IEZ148" s="332"/>
      <c r="IFA148" s="332"/>
      <c r="IFB148" s="332"/>
      <c r="IFC148" s="332"/>
      <c r="IFD148" s="332"/>
      <c r="IFE148" s="332"/>
      <c r="IFF148" s="332"/>
      <c r="IFG148" s="332"/>
      <c r="IFH148" s="332"/>
      <c r="IFI148" s="332"/>
      <c r="IFJ148" s="332"/>
      <c r="IFK148" s="332"/>
      <c r="IFL148" s="332"/>
      <c r="IFM148" s="332"/>
      <c r="IFN148" s="332"/>
      <c r="IFO148" s="332"/>
      <c r="IFP148" s="332"/>
      <c r="IFQ148" s="332"/>
      <c r="IFR148" s="332"/>
      <c r="IFS148" s="332"/>
      <c r="IFT148" s="332"/>
      <c r="IFU148" s="332"/>
      <c r="IFV148" s="332"/>
      <c r="IFW148" s="332"/>
      <c r="IFX148" s="332"/>
      <c r="IFY148" s="332"/>
      <c r="IFZ148" s="332"/>
      <c r="IGA148" s="332"/>
      <c r="IGB148" s="332"/>
      <c r="IGC148" s="332"/>
      <c r="IGD148" s="332"/>
      <c r="IGE148" s="332"/>
      <c r="IGF148" s="332"/>
      <c r="IGG148" s="332"/>
      <c r="IGH148" s="332"/>
      <c r="IGI148" s="332"/>
      <c r="IGJ148" s="332"/>
      <c r="IGK148" s="332"/>
      <c r="IGL148" s="332"/>
      <c r="IGM148" s="332"/>
      <c r="IGN148" s="332"/>
      <c r="IGO148" s="332"/>
      <c r="IGP148" s="332"/>
      <c r="IGQ148" s="332"/>
      <c r="IGR148" s="332"/>
      <c r="IGS148" s="332"/>
      <c r="IGT148" s="332"/>
      <c r="IGU148" s="332"/>
      <c r="IGV148" s="332"/>
      <c r="IGW148" s="332"/>
      <c r="IGX148" s="332"/>
      <c r="IGY148" s="332"/>
      <c r="IGZ148" s="332"/>
      <c r="IHA148" s="332"/>
      <c r="IHB148" s="332"/>
      <c r="IHC148" s="332"/>
      <c r="IHD148" s="332"/>
      <c r="IHE148" s="332"/>
      <c r="IHF148" s="332"/>
      <c r="IHG148" s="332"/>
      <c r="IHH148" s="332"/>
      <c r="IHI148" s="332"/>
      <c r="IHJ148" s="332"/>
      <c r="IHK148" s="332"/>
      <c r="IHL148" s="332"/>
      <c r="IHM148" s="332"/>
      <c r="IHN148" s="332"/>
      <c r="IHO148" s="332"/>
      <c r="IHP148" s="332"/>
      <c r="IHQ148" s="332"/>
      <c r="IHR148" s="332"/>
      <c r="IHS148" s="332"/>
      <c r="IHT148" s="332"/>
      <c r="IHU148" s="332"/>
      <c r="IHV148" s="332"/>
      <c r="IHW148" s="332"/>
      <c r="IHX148" s="332"/>
      <c r="IHY148" s="332"/>
      <c r="IHZ148" s="332"/>
      <c r="IIA148" s="332"/>
      <c r="IIB148" s="332"/>
      <c r="IIC148" s="332"/>
      <c r="IID148" s="332"/>
      <c r="IIE148" s="332"/>
      <c r="IIF148" s="332"/>
      <c r="IIG148" s="332"/>
      <c r="IIH148" s="332"/>
      <c r="III148" s="332"/>
      <c r="IIJ148" s="332"/>
      <c r="IIK148" s="332"/>
      <c r="IIL148" s="332"/>
      <c r="IIM148" s="332"/>
      <c r="IIN148" s="332"/>
      <c r="IIO148" s="332"/>
      <c r="IIP148" s="332"/>
      <c r="IIQ148" s="332"/>
      <c r="IIR148" s="332"/>
      <c r="IIS148" s="332"/>
      <c r="IIT148" s="332"/>
      <c r="IIU148" s="332"/>
      <c r="IIV148" s="332"/>
      <c r="IIW148" s="332"/>
      <c r="IIX148" s="332"/>
      <c r="IIY148" s="332"/>
      <c r="IIZ148" s="332"/>
      <c r="IJA148" s="332"/>
      <c r="IJB148" s="332"/>
      <c r="IJC148" s="332"/>
      <c r="IJD148" s="332"/>
      <c r="IJE148" s="332"/>
      <c r="IJF148" s="332"/>
      <c r="IJG148" s="332"/>
      <c r="IJH148" s="332"/>
      <c r="IJI148" s="332"/>
      <c r="IJJ148" s="332"/>
      <c r="IJK148" s="332"/>
      <c r="IJL148" s="332"/>
      <c r="IJM148" s="332"/>
      <c r="IJN148" s="332"/>
      <c r="IJO148" s="332"/>
      <c r="IJP148" s="332"/>
      <c r="IJQ148" s="332"/>
      <c r="IJR148" s="332"/>
      <c r="IJS148" s="332"/>
      <c r="IJT148" s="332"/>
      <c r="IJU148" s="332"/>
      <c r="IJV148" s="332"/>
      <c r="IJW148" s="332"/>
      <c r="IJX148" s="332"/>
      <c r="IJY148" s="332"/>
      <c r="IJZ148" s="332"/>
      <c r="IKA148" s="332"/>
      <c r="IKB148" s="332"/>
      <c r="IKC148" s="332"/>
      <c r="IKD148" s="332"/>
      <c r="IKE148" s="332"/>
      <c r="IKF148" s="332"/>
      <c r="IKG148" s="332"/>
      <c r="IKH148" s="332"/>
      <c r="IKI148" s="332"/>
      <c r="IKJ148" s="332"/>
      <c r="IKK148" s="332"/>
      <c r="IKL148" s="332"/>
      <c r="IKM148" s="332"/>
      <c r="IKN148" s="332"/>
      <c r="IKO148" s="332"/>
      <c r="IKP148" s="332"/>
      <c r="IKQ148" s="332"/>
      <c r="IKR148" s="332"/>
      <c r="IKS148" s="332"/>
      <c r="IKT148" s="332"/>
      <c r="IKU148" s="332"/>
      <c r="IKV148" s="332"/>
      <c r="IKW148" s="332"/>
      <c r="IKX148" s="332"/>
      <c r="IKY148" s="332"/>
      <c r="IKZ148" s="332"/>
      <c r="ILA148" s="332"/>
      <c r="ILB148" s="332"/>
      <c r="ILC148" s="332"/>
      <c r="ILD148" s="332"/>
      <c r="ILE148" s="332"/>
      <c r="ILF148" s="332"/>
      <c r="ILG148" s="332"/>
      <c r="ILH148" s="332"/>
      <c r="ILI148" s="332"/>
      <c r="ILJ148" s="332"/>
      <c r="ILK148" s="332"/>
      <c r="ILL148" s="332"/>
      <c r="ILM148" s="332"/>
      <c r="ILN148" s="332"/>
      <c r="ILO148" s="332"/>
      <c r="ILP148" s="332"/>
      <c r="ILQ148" s="332"/>
      <c r="ILR148" s="332"/>
      <c r="ILS148" s="332"/>
      <c r="ILT148" s="332"/>
      <c r="ILU148" s="332"/>
      <c r="ILV148" s="332"/>
      <c r="ILW148" s="332"/>
      <c r="ILX148" s="332"/>
      <c r="ILY148" s="332"/>
      <c r="ILZ148" s="332"/>
      <c r="IMA148" s="332"/>
      <c r="IMB148" s="332"/>
      <c r="IMC148" s="332"/>
      <c r="IMD148" s="332"/>
      <c r="IME148" s="332"/>
      <c r="IMF148" s="332"/>
      <c r="IMG148" s="332"/>
      <c r="IMH148" s="332"/>
      <c r="IMI148" s="332"/>
      <c r="IMJ148" s="332"/>
      <c r="IMK148" s="332"/>
      <c r="IML148" s="332"/>
      <c r="IMM148" s="332"/>
      <c r="IMN148" s="332"/>
      <c r="IMO148" s="332"/>
      <c r="IMP148" s="332"/>
      <c r="IMQ148" s="332"/>
      <c r="IMR148" s="332"/>
      <c r="IMS148" s="332"/>
      <c r="IMT148" s="332"/>
      <c r="IMU148" s="332"/>
      <c r="IMV148" s="332"/>
      <c r="IMW148" s="332"/>
      <c r="IMX148" s="332"/>
      <c r="IMY148" s="332"/>
      <c r="IMZ148" s="332"/>
      <c r="INA148" s="332"/>
      <c r="INB148" s="332"/>
      <c r="INC148" s="332"/>
      <c r="IND148" s="332"/>
      <c r="INE148" s="332"/>
      <c r="INF148" s="332"/>
      <c r="ING148" s="332"/>
      <c r="INH148" s="332"/>
      <c r="INI148" s="332"/>
      <c r="INJ148" s="332"/>
      <c r="INK148" s="332"/>
      <c r="INL148" s="332"/>
      <c r="INM148" s="332"/>
      <c r="INN148" s="332"/>
      <c r="INO148" s="332"/>
      <c r="INP148" s="332"/>
      <c r="INQ148" s="332"/>
      <c r="INR148" s="332"/>
      <c r="INS148" s="332"/>
      <c r="INT148" s="332"/>
      <c r="INU148" s="332"/>
      <c r="INV148" s="332"/>
      <c r="INW148" s="332"/>
      <c r="INX148" s="332"/>
      <c r="INY148" s="332"/>
      <c r="INZ148" s="332"/>
      <c r="IOA148" s="332"/>
      <c r="IOB148" s="332"/>
      <c r="IOC148" s="332"/>
      <c r="IOD148" s="332"/>
      <c r="IOE148" s="332"/>
      <c r="IOF148" s="332"/>
      <c r="IOG148" s="332"/>
      <c r="IOH148" s="332"/>
      <c r="IOI148" s="332"/>
      <c r="IOJ148" s="332"/>
      <c r="IOK148" s="332"/>
      <c r="IOL148" s="332"/>
      <c r="IOM148" s="332"/>
      <c r="ION148" s="332"/>
      <c r="IOO148" s="332"/>
      <c r="IOP148" s="332"/>
      <c r="IOQ148" s="332"/>
      <c r="IOR148" s="332"/>
      <c r="IOS148" s="332"/>
      <c r="IOT148" s="332"/>
      <c r="IOU148" s="332"/>
      <c r="IOV148" s="332"/>
      <c r="IOW148" s="332"/>
      <c r="IOX148" s="332"/>
      <c r="IOY148" s="332"/>
      <c r="IOZ148" s="332"/>
      <c r="IPA148" s="332"/>
      <c r="IPB148" s="332"/>
      <c r="IPC148" s="332"/>
      <c r="IPD148" s="332"/>
      <c r="IPE148" s="332"/>
      <c r="IPF148" s="332"/>
      <c r="IPG148" s="332"/>
      <c r="IPH148" s="332"/>
      <c r="IPI148" s="332"/>
      <c r="IPJ148" s="332"/>
      <c r="IPK148" s="332"/>
      <c r="IPL148" s="332"/>
      <c r="IPM148" s="332"/>
      <c r="IPN148" s="332"/>
      <c r="IPO148" s="332"/>
      <c r="IPP148" s="332"/>
      <c r="IPQ148" s="332"/>
      <c r="IPR148" s="332"/>
      <c r="IPS148" s="332"/>
      <c r="IPT148" s="332"/>
      <c r="IPU148" s="332"/>
      <c r="IPV148" s="332"/>
      <c r="IPW148" s="332"/>
      <c r="IPX148" s="332"/>
      <c r="IPY148" s="332"/>
      <c r="IPZ148" s="332"/>
      <c r="IQA148" s="332"/>
      <c r="IQB148" s="332"/>
      <c r="IQC148" s="332"/>
      <c r="IQD148" s="332"/>
      <c r="IQE148" s="332"/>
      <c r="IQF148" s="332"/>
      <c r="IQG148" s="332"/>
      <c r="IQH148" s="332"/>
      <c r="IQI148" s="332"/>
      <c r="IQJ148" s="332"/>
      <c r="IQK148" s="332"/>
      <c r="IQL148" s="332"/>
      <c r="IQM148" s="332"/>
      <c r="IQN148" s="332"/>
      <c r="IQO148" s="332"/>
      <c r="IQP148" s="332"/>
      <c r="IQQ148" s="332"/>
      <c r="IQR148" s="332"/>
      <c r="IQS148" s="332"/>
      <c r="IQT148" s="332"/>
      <c r="IQU148" s="332"/>
      <c r="IQV148" s="332"/>
      <c r="IQW148" s="332"/>
      <c r="IQX148" s="332"/>
      <c r="IQY148" s="332"/>
      <c r="IQZ148" s="332"/>
      <c r="IRA148" s="332"/>
      <c r="IRB148" s="332"/>
      <c r="IRC148" s="332"/>
      <c r="IRD148" s="332"/>
      <c r="IRE148" s="332"/>
      <c r="IRF148" s="332"/>
      <c r="IRG148" s="332"/>
      <c r="IRH148" s="332"/>
      <c r="IRI148" s="332"/>
      <c r="IRJ148" s="332"/>
      <c r="IRK148" s="332"/>
      <c r="IRL148" s="332"/>
      <c r="IRM148" s="332"/>
      <c r="IRN148" s="332"/>
      <c r="IRO148" s="332"/>
      <c r="IRP148" s="332"/>
      <c r="IRQ148" s="332"/>
      <c r="IRR148" s="332"/>
      <c r="IRS148" s="332"/>
      <c r="IRT148" s="332"/>
      <c r="IRU148" s="332"/>
      <c r="IRV148" s="332"/>
      <c r="IRW148" s="332"/>
      <c r="IRX148" s="332"/>
      <c r="IRY148" s="332"/>
      <c r="IRZ148" s="332"/>
      <c r="ISA148" s="332"/>
      <c r="ISB148" s="332"/>
      <c r="ISC148" s="332"/>
      <c r="ISD148" s="332"/>
      <c r="ISE148" s="332"/>
      <c r="ISF148" s="332"/>
      <c r="ISG148" s="332"/>
      <c r="ISH148" s="332"/>
      <c r="ISI148" s="332"/>
      <c r="ISJ148" s="332"/>
      <c r="ISK148" s="332"/>
      <c r="ISL148" s="332"/>
      <c r="ISM148" s="332"/>
      <c r="ISN148" s="332"/>
      <c r="ISO148" s="332"/>
      <c r="ISP148" s="332"/>
      <c r="ISQ148" s="332"/>
      <c r="ISR148" s="332"/>
      <c r="ISS148" s="332"/>
      <c r="IST148" s="332"/>
      <c r="ISU148" s="332"/>
      <c r="ISV148" s="332"/>
      <c r="ISW148" s="332"/>
      <c r="ISX148" s="332"/>
      <c r="ISY148" s="332"/>
      <c r="ISZ148" s="332"/>
      <c r="ITA148" s="332"/>
      <c r="ITB148" s="332"/>
      <c r="ITC148" s="332"/>
      <c r="ITD148" s="332"/>
      <c r="ITE148" s="332"/>
      <c r="ITF148" s="332"/>
      <c r="ITG148" s="332"/>
      <c r="ITH148" s="332"/>
      <c r="ITI148" s="332"/>
      <c r="ITJ148" s="332"/>
      <c r="ITK148" s="332"/>
      <c r="ITL148" s="332"/>
      <c r="ITM148" s="332"/>
      <c r="ITN148" s="332"/>
      <c r="ITO148" s="332"/>
      <c r="ITP148" s="332"/>
      <c r="ITQ148" s="332"/>
      <c r="ITR148" s="332"/>
      <c r="ITS148" s="332"/>
      <c r="ITT148" s="332"/>
      <c r="ITU148" s="332"/>
      <c r="ITV148" s="332"/>
      <c r="ITW148" s="332"/>
      <c r="ITX148" s="332"/>
      <c r="ITY148" s="332"/>
      <c r="ITZ148" s="332"/>
      <c r="IUA148" s="332"/>
      <c r="IUB148" s="332"/>
      <c r="IUC148" s="332"/>
      <c r="IUD148" s="332"/>
      <c r="IUE148" s="332"/>
      <c r="IUF148" s="332"/>
      <c r="IUG148" s="332"/>
      <c r="IUH148" s="332"/>
      <c r="IUI148" s="332"/>
      <c r="IUJ148" s="332"/>
      <c r="IUK148" s="332"/>
      <c r="IUL148" s="332"/>
      <c r="IUM148" s="332"/>
      <c r="IUN148" s="332"/>
      <c r="IUO148" s="332"/>
      <c r="IUP148" s="332"/>
      <c r="IUQ148" s="332"/>
      <c r="IUR148" s="332"/>
      <c r="IUS148" s="332"/>
      <c r="IUT148" s="332"/>
      <c r="IUU148" s="332"/>
      <c r="IUV148" s="332"/>
      <c r="IUW148" s="332"/>
      <c r="IUX148" s="332"/>
      <c r="IUY148" s="332"/>
      <c r="IUZ148" s="332"/>
      <c r="IVA148" s="332"/>
      <c r="IVB148" s="332"/>
      <c r="IVC148" s="332"/>
      <c r="IVD148" s="332"/>
      <c r="IVE148" s="332"/>
      <c r="IVF148" s="332"/>
      <c r="IVG148" s="332"/>
      <c r="IVH148" s="332"/>
      <c r="IVI148" s="332"/>
      <c r="IVJ148" s="332"/>
      <c r="IVK148" s="332"/>
      <c r="IVL148" s="332"/>
      <c r="IVM148" s="332"/>
      <c r="IVN148" s="332"/>
      <c r="IVO148" s="332"/>
      <c r="IVP148" s="332"/>
      <c r="IVQ148" s="332"/>
      <c r="IVR148" s="332"/>
      <c r="IVS148" s="332"/>
      <c r="IVT148" s="332"/>
      <c r="IVU148" s="332"/>
      <c r="IVV148" s="332"/>
      <c r="IVW148" s="332"/>
      <c r="IVX148" s="332"/>
      <c r="IVY148" s="332"/>
      <c r="IVZ148" s="332"/>
      <c r="IWA148" s="332"/>
      <c r="IWB148" s="332"/>
      <c r="IWC148" s="332"/>
      <c r="IWD148" s="332"/>
      <c r="IWE148" s="332"/>
      <c r="IWF148" s="332"/>
      <c r="IWG148" s="332"/>
      <c r="IWH148" s="332"/>
      <c r="IWI148" s="332"/>
      <c r="IWJ148" s="332"/>
      <c r="IWK148" s="332"/>
      <c r="IWL148" s="332"/>
      <c r="IWM148" s="332"/>
      <c r="IWN148" s="332"/>
      <c r="IWO148" s="332"/>
      <c r="IWP148" s="332"/>
      <c r="IWQ148" s="332"/>
      <c r="IWR148" s="332"/>
      <c r="IWS148" s="332"/>
      <c r="IWT148" s="332"/>
      <c r="IWU148" s="332"/>
      <c r="IWV148" s="332"/>
      <c r="IWW148" s="332"/>
      <c r="IWX148" s="332"/>
      <c r="IWY148" s="332"/>
      <c r="IWZ148" s="332"/>
      <c r="IXA148" s="332"/>
      <c r="IXB148" s="332"/>
      <c r="IXC148" s="332"/>
      <c r="IXD148" s="332"/>
      <c r="IXE148" s="332"/>
      <c r="IXF148" s="332"/>
      <c r="IXG148" s="332"/>
      <c r="IXH148" s="332"/>
      <c r="IXI148" s="332"/>
      <c r="IXJ148" s="332"/>
      <c r="IXK148" s="332"/>
      <c r="IXL148" s="332"/>
      <c r="IXM148" s="332"/>
      <c r="IXN148" s="332"/>
      <c r="IXO148" s="332"/>
      <c r="IXP148" s="332"/>
      <c r="IXQ148" s="332"/>
      <c r="IXR148" s="332"/>
      <c r="IXS148" s="332"/>
      <c r="IXT148" s="332"/>
      <c r="IXU148" s="332"/>
      <c r="IXV148" s="332"/>
      <c r="IXW148" s="332"/>
      <c r="IXX148" s="332"/>
      <c r="IXY148" s="332"/>
      <c r="IXZ148" s="332"/>
      <c r="IYA148" s="332"/>
      <c r="IYB148" s="332"/>
      <c r="IYC148" s="332"/>
      <c r="IYD148" s="332"/>
      <c r="IYE148" s="332"/>
      <c r="IYF148" s="332"/>
      <c r="IYG148" s="332"/>
      <c r="IYH148" s="332"/>
      <c r="IYI148" s="332"/>
      <c r="IYJ148" s="332"/>
      <c r="IYK148" s="332"/>
      <c r="IYL148" s="332"/>
      <c r="IYM148" s="332"/>
      <c r="IYN148" s="332"/>
      <c r="IYO148" s="332"/>
      <c r="IYP148" s="332"/>
      <c r="IYQ148" s="332"/>
      <c r="IYR148" s="332"/>
      <c r="IYS148" s="332"/>
      <c r="IYT148" s="332"/>
      <c r="IYU148" s="332"/>
      <c r="IYV148" s="332"/>
      <c r="IYW148" s="332"/>
      <c r="IYX148" s="332"/>
      <c r="IYY148" s="332"/>
      <c r="IYZ148" s="332"/>
      <c r="IZA148" s="332"/>
      <c r="IZB148" s="332"/>
      <c r="IZC148" s="332"/>
      <c r="IZD148" s="332"/>
      <c r="IZE148" s="332"/>
      <c r="IZF148" s="332"/>
      <c r="IZG148" s="332"/>
      <c r="IZH148" s="332"/>
      <c r="IZI148" s="332"/>
      <c r="IZJ148" s="332"/>
      <c r="IZK148" s="332"/>
      <c r="IZL148" s="332"/>
      <c r="IZM148" s="332"/>
      <c r="IZN148" s="332"/>
      <c r="IZO148" s="332"/>
      <c r="IZP148" s="332"/>
      <c r="IZQ148" s="332"/>
      <c r="IZR148" s="332"/>
      <c r="IZS148" s="332"/>
      <c r="IZT148" s="332"/>
      <c r="IZU148" s="332"/>
      <c r="IZV148" s="332"/>
      <c r="IZW148" s="332"/>
      <c r="IZX148" s="332"/>
      <c r="IZY148" s="332"/>
      <c r="IZZ148" s="332"/>
      <c r="JAA148" s="332"/>
      <c r="JAB148" s="332"/>
      <c r="JAC148" s="332"/>
      <c r="JAD148" s="332"/>
      <c r="JAE148" s="332"/>
      <c r="JAF148" s="332"/>
      <c r="JAG148" s="332"/>
      <c r="JAH148" s="332"/>
      <c r="JAI148" s="332"/>
      <c r="JAJ148" s="332"/>
      <c r="JAK148" s="332"/>
      <c r="JAL148" s="332"/>
      <c r="JAM148" s="332"/>
      <c r="JAN148" s="332"/>
      <c r="JAO148" s="332"/>
      <c r="JAP148" s="332"/>
      <c r="JAQ148" s="332"/>
      <c r="JAR148" s="332"/>
      <c r="JAS148" s="332"/>
      <c r="JAT148" s="332"/>
      <c r="JAU148" s="332"/>
      <c r="JAV148" s="332"/>
      <c r="JAW148" s="332"/>
      <c r="JAX148" s="332"/>
      <c r="JAY148" s="332"/>
      <c r="JAZ148" s="332"/>
      <c r="JBA148" s="332"/>
      <c r="JBB148" s="332"/>
      <c r="JBC148" s="332"/>
      <c r="JBD148" s="332"/>
      <c r="JBE148" s="332"/>
      <c r="JBF148" s="332"/>
      <c r="JBG148" s="332"/>
      <c r="JBH148" s="332"/>
      <c r="JBI148" s="332"/>
      <c r="JBJ148" s="332"/>
      <c r="JBK148" s="332"/>
      <c r="JBL148" s="332"/>
      <c r="JBM148" s="332"/>
      <c r="JBN148" s="332"/>
      <c r="JBO148" s="332"/>
      <c r="JBP148" s="332"/>
      <c r="JBQ148" s="332"/>
      <c r="JBR148" s="332"/>
      <c r="JBS148" s="332"/>
      <c r="JBT148" s="332"/>
      <c r="JBU148" s="332"/>
      <c r="JBV148" s="332"/>
      <c r="JBW148" s="332"/>
      <c r="JBX148" s="332"/>
      <c r="JBY148" s="332"/>
      <c r="JBZ148" s="332"/>
      <c r="JCA148" s="332"/>
      <c r="JCB148" s="332"/>
      <c r="JCC148" s="332"/>
      <c r="JCD148" s="332"/>
      <c r="JCE148" s="332"/>
      <c r="JCF148" s="332"/>
      <c r="JCG148" s="332"/>
      <c r="JCH148" s="332"/>
      <c r="JCI148" s="332"/>
      <c r="JCJ148" s="332"/>
      <c r="JCK148" s="332"/>
      <c r="JCL148" s="332"/>
      <c r="JCM148" s="332"/>
      <c r="JCN148" s="332"/>
      <c r="JCO148" s="332"/>
      <c r="JCP148" s="332"/>
      <c r="JCQ148" s="332"/>
      <c r="JCR148" s="332"/>
      <c r="JCS148" s="332"/>
      <c r="JCT148" s="332"/>
      <c r="JCU148" s="332"/>
      <c r="JCV148" s="332"/>
      <c r="JCW148" s="332"/>
      <c r="JCX148" s="332"/>
      <c r="JCY148" s="332"/>
      <c r="JCZ148" s="332"/>
      <c r="JDA148" s="332"/>
      <c r="JDB148" s="332"/>
      <c r="JDC148" s="332"/>
      <c r="JDD148" s="332"/>
      <c r="JDE148" s="332"/>
      <c r="JDF148" s="332"/>
      <c r="JDG148" s="332"/>
      <c r="JDH148" s="332"/>
      <c r="JDI148" s="332"/>
      <c r="JDJ148" s="332"/>
      <c r="JDK148" s="332"/>
      <c r="JDL148" s="332"/>
      <c r="JDM148" s="332"/>
      <c r="JDN148" s="332"/>
      <c r="JDO148" s="332"/>
      <c r="JDP148" s="332"/>
      <c r="JDQ148" s="332"/>
      <c r="JDR148" s="332"/>
      <c r="JDS148" s="332"/>
      <c r="JDT148" s="332"/>
      <c r="JDU148" s="332"/>
      <c r="JDV148" s="332"/>
      <c r="JDW148" s="332"/>
      <c r="JDX148" s="332"/>
      <c r="JDY148" s="332"/>
      <c r="JDZ148" s="332"/>
      <c r="JEA148" s="332"/>
      <c r="JEB148" s="332"/>
      <c r="JEC148" s="332"/>
      <c r="JED148" s="332"/>
      <c r="JEE148" s="332"/>
      <c r="JEF148" s="332"/>
      <c r="JEG148" s="332"/>
      <c r="JEH148" s="332"/>
      <c r="JEI148" s="332"/>
      <c r="JEJ148" s="332"/>
      <c r="JEK148" s="332"/>
      <c r="JEL148" s="332"/>
      <c r="JEM148" s="332"/>
      <c r="JEN148" s="332"/>
      <c r="JEO148" s="332"/>
      <c r="JEP148" s="332"/>
      <c r="JEQ148" s="332"/>
      <c r="JER148" s="332"/>
      <c r="JES148" s="332"/>
      <c r="JET148" s="332"/>
      <c r="JEU148" s="332"/>
      <c r="JEV148" s="332"/>
      <c r="JEW148" s="332"/>
      <c r="JEX148" s="332"/>
      <c r="JEY148" s="332"/>
      <c r="JEZ148" s="332"/>
      <c r="JFA148" s="332"/>
      <c r="JFB148" s="332"/>
      <c r="JFC148" s="332"/>
      <c r="JFD148" s="332"/>
      <c r="JFE148" s="332"/>
      <c r="JFF148" s="332"/>
      <c r="JFG148" s="332"/>
      <c r="JFH148" s="332"/>
      <c r="JFI148" s="332"/>
      <c r="JFJ148" s="332"/>
      <c r="JFK148" s="332"/>
      <c r="JFL148" s="332"/>
      <c r="JFM148" s="332"/>
      <c r="JFN148" s="332"/>
      <c r="JFO148" s="332"/>
      <c r="JFP148" s="332"/>
      <c r="JFQ148" s="332"/>
      <c r="JFR148" s="332"/>
      <c r="JFS148" s="332"/>
      <c r="JFT148" s="332"/>
      <c r="JFU148" s="332"/>
      <c r="JFV148" s="332"/>
      <c r="JFW148" s="332"/>
      <c r="JFX148" s="332"/>
      <c r="JFY148" s="332"/>
      <c r="JFZ148" s="332"/>
      <c r="JGA148" s="332"/>
      <c r="JGB148" s="332"/>
      <c r="JGC148" s="332"/>
      <c r="JGD148" s="332"/>
      <c r="JGE148" s="332"/>
      <c r="JGF148" s="332"/>
      <c r="JGG148" s="332"/>
      <c r="JGH148" s="332"/>
      <c r="JGI148" s="332"/>
      <c r="JGJ148" s="332"/>
      <c r="JGK148" s="332"/>
      <c r="JGL148" s="332"/>
      <c r="JGM148" s="332"/>
      <c r="JGN148" s="332"/>
      <c r="JGO148" s="332"/>
      <c r="JGP148" s="332"/>
      <c r="JGQ148" s="332"/>
      <c r="JGR148" s="332"/>
      <c r="JGS148" s="332"/>
      <c r="JGT148" s="332"/>
      <c r="JGU148" s="332"/>
      <c r="JGV148" s="332"/>
      <c r="JGW148" s="332"/>
      <c r="JGX148" s="332"/>
      <c r="JGY148" s="332"/>
      <c r="JGZ148" s="332"/>
      <c r="JHA148" s="332"/>
      <c r="JHB148" s="332"/>
      <c r="JHC148" s="332"/>
      <c r="JHD148" s="332"/>
      <c r="JHE148" s="332"/>
      <c r="JHF148" s="332"/>
      <c r="JHG148" s="332"/>
      <c r="JHH148" s="332"/>
      <c r="JHI148" s="332"/>
      <c r="JHJ148" s="332"/>
      <c r="JHK148" s="332"/>
      <c r="JHL148" s="332"/>
      <c r="JHM148" s="332"/>
      <c r="JHN148" s="332"/>
      <c r="JHO148" s="332"/>
      <c r="JHP148" s="332"/>
      <c r="JHQ148" s="332"/>
      <c r="JHR148" s="332"/>
      <c r="JHS148" s="332"/>
      <c r="JHT148" s="332"/>
      <c r="JHU148" s="332"/>
      <c r="JHV148" s="332"/>
      <c r="JHW148" s="332"/>
      <c r="JHX148" s="332"/>
      <c r="JHY148" s="332"/>
      <c r="JHZ148" s="332"/>
      <c r="JIA148" s="332"/>
      <c r="JIB148" s="332"/>
      <c r="JIC148" s="332"/>
      <c r="JID148" s="332"/>
      <c r="JIE148" s="332"/>
      <c r="JIF148" s="332"/>
      <c r="JIG148" s="332"/>
      <c r="JIH148" s="332"/>
      <c r="JII148" s="332"/>
      <c r="JIJ148" s="332"/>
      <c r="JIK148" s="332"/>
      <c r="JIL148" s="332"/>
      <c r="JIM148" s="332"/>
      <c r="JIN148" s="332"/>
      <c r="JIO148" s="332"/>
      <c r="JIP148" s="332"/>
      <c r="JIQ148" s="332"/>
      <c r="JIR148" s="332"/>
      <c r="JIS148" s="332"/>
      <c r="JIT148" s="332"/>
      <c r="JIU148" s="332"/>
      <c r="JIV148" s="332"/>
      <c r="JIW148" s="332"/>
      <c r="JIX148" s="332"/>
      <c r="JIY148" s="332"/>
      <c r="JIZ148" s="332"/>
      <c r="JJA148" s="332"/>
      <c r="JJB148" s="332"/>
      <c r="JJC148" s="332"/>
      <c r="JJD148" s="332"/>
      <c r="JJE148" s="332"/>
      <c r="JJF148" s="332"/>
      <c r="JJG148" s="332"/>
      <c r="JJH148" s="332"/>
      <c r="JJI148" s="332"/>
      <c r="JJJ148" s="332"/>
      <c r="JJK148" s="332"/>
      <c r="JJL148" s="332"/>
      <c r="JJM148" s="332"/>
      <c r="JJN148" s="332"/>
      <c r="JJO148" s="332"/>
      <c r="JJP148" s="332"/>
      <c r="JJQ148" s="332"/>
      <c r="JJR148" s="332"/>
      <c r="JJS148" s="332"/>
      <c r="JJT148" s="332"/>
      <c r="JJU148" s="332"/>
      <c r="JJV148" s="332"/>
      <c r="JJW148" s="332"/>
      <c r="JJX148" s="332"/>
      <c r="JJY148" s="332"/>
      <c r="JJZ148" s="332"/>
      <c r="JKA148" s="332"/>
      <c r="JKB148" s="332"/>
      <c r="JKC148" s="332"/>
      <c r="JKD148" s="332"/>
      <c r="JKE148" s="332"/>
      <c r="JKF148" s="332"/>
      <c r="JKG148" s="332"/>
      <c r="JKH148" s="332"/>
      <c r="JKI148" s="332"/>
      <c r="JKJ148" s="332"/>
      <c r="JKK148" s="332"/>
      <c r="JKL148" s="332"/>
      <c r="JKM148" s="332"/>
      <c r="JKN148" s="332"/>
      <c r="JKO148" s="332"/>
      <c r="JKP148" s="332"/>
      <c r="JKQ148" s="332"/>
      <c r="JKR148" s="332"/>
      <c r="JKS148" s="332"/>
      <c r="JKT148" s="332"/>
      <c r="JKU148" s="332"/>
      <c r="JKV148" s="332"/>
      <c r="JKW148" s="332"/>
      <c r="JKX148" s="332"/>
      <c r="JKY148" s="332"/>
      <c r="JKZ148" s="332"/>
      <c r="JLA148" s="332"/>
      <c r="JLB148" s="332"/>
      <c r="JLC148" s="332"/>
      <c r="JLD148" s="332"/>
      <c r="JLE148" s="332"/>
      <c r="JLF148" s="332"/>
      <c r="JLG148" s="332"/>
      <c r="JLH148" s="332"/>
      <c r="JLI148" s="332"/>
      <c r="JLJ148" s="332"/>
      <c r="JLK148" s="332"/>
      <c r="JLL148" s="332"/>
      <c r="JLM148" s="332"/>
      <c r="JLN148" s="332"/>
      <c r="JLO148" s="332"/>
      <c r="JLP148" s="332"/>
      <c r="JLQ148" s="332"/>
      <c r="JLR148" s="332"/>
      <c r="JLS148" s="332"/>
      <c r="JLT148" s="332"/>
      <c r="JLU148" s="332"/>
      <c r="JLV148" s="332"/>
      <c r="JLW148" s="332"/>
      <c r="JLX148" s="332"/>
      <c r="JLY148" s="332"/>
      <c r="JLZ148" s="332"/>
      <c r="JMA148" s="332"/>
      <c r="JMB148" s="332"/>
      <c r="JMC148" s="332"/>
      <c r="JMD148" s="332"/>
      <c r="JME148" s="332"/>
      <c r="JMF148" s="332"/>
      <c r="JMG148" s="332"/>
      <c r="JMH148" s="332"/>
      <c r="JMI148" s="332"/>
      <c r="JMJ148" s="332"/>
      <c r="JMK148" s="332"/>
      <c r="JML148" s="332"/>
      <c r="JMM148" s="332"/>
      <c r="JMN148" s="332"/>
      <c r="JMO148" s="332"/>
      <c r="JMP148" s="332"/>
      <c r="JMQ148" s="332"/>
      <c r="JMR148" s="332"/>
      <c r="JMS148" s="332"/>
      <c r="JMT148" s="332"/>
      <c r="JMU148" s="332"/>
      <c r="JMV148" s="332"/>
      <c r="JMW148" s="332"/>
      <c r="JMX148" s="332"/>
      <c r="JMY148" s="332"/>
      <c r="JMZ148" s="332"/>
      <c r="JNA148" s="332"/>
      <c r="JNB148" s="332"/>
      <c r="JNC148" s="332"/>
      <c r="JND148" s="332"/>
      <c r="JNE148" s="332"/>
      <c r="JNF148" s="332"/>
      <c r="JNG148" s="332"/>
      <c r="JNH148" s="332"/>
      <c r="JNI148" s="332"/>
      <c r="JNJ148" s="332"/>
      <c r="JNK148" s="332"/>
      <c r="JNL148" s="332"/>
      <c r="JNM148" s="332"/>
      <c r="JNN148" s="332"/>
      <c r="JNO148" s="332"/>
      <c r="JNP148" s="332"/>
      <c r="JNQ148" s="332"/>
      <c r="JNR148" s="332"/>
      <c r="JNS148" s="332"/>
      <c r="JNT148" s="332"/>
      <c r="JNU148" s="332"/>
      <c r="JNV148" s="332"/>
      <c r="JNW148" s="332"/>
      <c r="JNX148" s="332"/>
      <c r="JNY148" s="332"/>
      <c r="JNZ148" s="332"/>
      <c r="JOA148" s="332"/>
      <c r="JOB148" s="332"/>
      <c r="JOC148" s="332"/>
      <c r="JOD148" s="332"/>
      <c r="JOE148" s="332"/>
      <c r="JOF148" s="332"/>
      <c r="JOG148" s="332"/>
      <c r="JOH148" s="332"/>
      <c r="JOI148" s="332"/>
      <c r="JOJ148" s="332"/>
      <c r="JOK148" s="332"/>
      <c r="JOL148" s="332"/>
      <c r="JOM148" s="332"/>
      <c r="JON148" s="332"/>
      <c r="JOO148" s="332"/>
      <c r="JOP148" s="332"/>
      <c r="JOQ148" s="332"/>
      <c r="JOR148" s="332"/>
      <c r="JOS148" s="332"/>
      <c r="JOT148" s="332"/>
      <c r="JOU148" s="332"/>
      <c r="JOV148" s="332"/>
      <c r="JOW148" s="332"/>
      <c r="JOX148" s="332"/>
      <c r="JOY148" s="332"/>
      <c r="JOZ148" s="332"/>
      <c r="JPA148" s="332"/>
      <c r="JPB148" s="332"/>
      <c r="JPC148" s="332"/>
      <c r="JPD148" s="332"/>
      <c r="JPE148" s="332"/>
      <c r="JPF148" s="332"/>
      <c r="JPG148" s="332"/>
      <c r="JPH148" s="332"/>
      <c r="JPI148" s="332"/>
      <c r="JPJ148" s="332"/>
      <c r="JPK148" s="332"/>
      <c r="JPL148" s="332"/>
      <c r="JPM148" s="332"/>
      <c r="JPN148" s="332"/>
      <c r="JPO148" s="332"/>
      <c r="JPP148" s="332"/>
      <c r="JPQ148" s="332"/>
      <c r="JPR148" s="332"/>
      <c r="JPS148" s="332"/>
      <c r="JPT148" s="332"/>
      <c r="JPU148" s="332"/>
      <c r="JPV148" s="332"/>
      <c r="JPW148" s="332"/>
      <c r="JPX148" s="332"/>
      <c r="JPY148" s="332"/>
      <c r="JPZ148" s="332"/>
      <c r="JQA148" s="332"/>
      <c r="JQB148" s="332"/>
      <c r="JQC148" s="332"/>
      <c r="JQD148" s="332"/>
      <c r="JQE148" s="332"/>
      <c r="JQF148" s="332"/>
      <c r="JQG148" s="332"/>
      <c r="JQH148" s="332"/>
      <c r="JQI148" s="332"/>
      <c r="JQJ148" s="332"/>
      <c r="JQK148" s="332"/>
      <c r="JQL148" s="332"/>
      <c r="JQM148" s="332"/>
      <c r="JQN148" s="332"/>
      <c r="JQO148" s="332"/>
      <c r="JQP148" s="332"/>
      <c r="JQQ148" s="332"/>
      <c r="JQR148" s="332"/>
      <c r="JQS148" s="332"/>
      <c r="JQT148" s="332"/>
      <c r="JQU148" s="332"/>
      <c r="JQV148" s="332"/>
      <c r="JQW148" s="332"/>
      <c r="JQX148" s="332"/>
      <c r="JQY148" s="332"/>
      <c r="JQZ148" s="332"/>
      <c r="JRA148" s="332"/>
      <c r="JRB148" s="332"/>
      <c r="JRC148" s="332"/>
      <c r="JRD148" s="332"/>
      <c r="JRE148" s="332"/>
      <c r="JRF148" s="332"/>
      <c r="JRG148" s="332"/>
      <c r="JRH148" s="332"/>
      <c r="JRI148" s="332"/>
      <c r="JRJ148" s="332"/>
      <c r="JRK148" s="332"/>
      <c r="JRL148" s="332"/>
      <c r="JRM148" s="332"/>
      <c r="JRN148" s="332"/>
      <c r="JRO148" s="332"/>
      <c r="JRP148" s="332"/>
      <c r="JRQ148" s="332"/>
      <c r="JRR148" s="332"/>
      <c r="JRS148" s="332"/>
      <c r="JRT148" s="332"/>
      <c r="JRU148" s="332"/>
      <c r="JRV148" s="332"/>
      <c r="JRW148" s="332"/>
      <c r="JRX148" s="332"/>
      <c r="JRY148" s="332"/>
      <c r="JRZ148" s="332"/>
      <c r="JSA148" s="332"/>
      <c r="JSB148" s="332"/>
      <c r="JSC148" s="332"/>
      <c r="JSD148" s="332"/>
      <c r="JSE148" s="332"/>
      <c r="JSF148" s="332"/>
      <c r="JSG148" s="332"/>
      <c r="JSH148" s="332"/>
      <c r="JSI148" s="332"/>
      <c r="JSJ148" s="332"/>
      <c r="JSK148" s="332"/>
      <c r="JSL148" s="332"/>
      <c r="JSM148" s="332"/>
      <c r="JSN148" s="332"/>
      <c r="JSO148" s="332"/>
      <c r="JSP148" s="332"/>
      <c r="JSQ148" s="332"/>
      <c r="JSR148" s="332"/>
      <c r="JSS148" s="332"/>
      <c r="JST148" s="332"/>
      <c r="JSU148" s="332"/>
      <c r="JSV148" s="332"/>
      <c r="JSW148" s="332"/>
      <c r="JSX148" s="332"/>
      <c r="JSY148" s="332"/>
      <c r="JSZ148" s="332"/>
      <c r="JTA148" s="332"/>
      <c r="JTB148" s="332"/>
      <c r="JTC148" s="332"/>
      <c r="JTD148" s="332"/>
      <c r="JTE148" s="332"/>
      <c r="JTF148" s="332"/>
      <c r="JTG148" s="332"/>
      <c r="JTH148" s="332"/>
      <c r="JTI148" s="332"/>
      <c r="JTJ148" s="332"/>
      <c r="JTK148" s="332"/>
      <c r="JTL148" s="332"/>
      <c r="JTM148" s="332"/>
      <c r="JTN148" s="332"/>
      <c r="JTO148" s="332"/>
      <c r="JTP148" s="332"/>
      <c r="JTQ148" s="332"/>
      <c r="JTR148" s="332"/>
      <c r="JTS148" s="332"/>
      <c r="JTT148" s="332"/>
      <c r="JTU148" s="332"/>
      <c r="JTV148" s="332"/>
      <c r="JTW148" s="332"/>
      <c r="JTX148" s="332"/>
      <c r="JTY148" s="332"/>
      <c r="JTZ148" s="332"/>
      <c r="JUA148" s="332"/>
      <c r="JUB148" s="332"/>
      <c r="JUC148" s="332"/>
      <c r="JUD148" s="332"/>
      <c r="JUE148" s="332"/>
      <c r="JUF148" s="332"/>
      <c r="JUG148" s="332"/>
      <c r="JUH148" s="332"/>
      <c r="JUI148" s="332"/>
      <c r="JUJ148" s="332"/>
      <c r="JUK148" s="332"/>
      <c r="JUL148" s="332"/>
      <c r="JUM148" s="332"/>
      <c r="JUN148" s="332"/>
      <c r="JUO148" s="332"/>
      <c r="JUP148" s="332"/>
      <c r="JUQ148" s="332"/>
      <c r="JUR148" s="332"/>
      <c r="JUS148" s="332"/>
      <c r="JUT148" s="332"/>
      <c r="JUU148" s="332"/>
      <c r="JUV148" s="332"/>
      <c r="JUW148" s="332"/>
      <c r="JUX148" s="332"/>
      <c r="JUY148" s="332"/>
      <c r="JUZ148" s="332"/>
      <c r="JVA148" s="332"/>
      <c r="JVB148" s="332"/>
      <c r="JVC148" s="332"/>
      <c r="JVD148" s="332"/>
      <c r="JVE148" s="332"/>
      <c r="JVF148" s="332"/>
      <c r="JVG148" s="332"/>
      <c r="JVH148" s="332"/>
      <c r="JVI148" s="332"/>
      <c r="JVJ148" s="332"/>
      <c r="JVK148" s="332"/>
      <c r="JVL148" s="332"/>
      <c r="JVM148" s="332"/>
      <c r="JVN148" s="332"/>
      <c r="JVO148" s="332"/>
      <c r="JVP148" s="332"/>
      <c r="JVQ148" s="332"/>
      <c r="JVR148" s="332"/>
      <c r="JVS148" s="332"/>
      <c r="JVT148" s="332"/>
      <c r="JVU148" s="332"/>
      <c r="JVV148" s="332"/>
      <c r="JVW148" s="332"/>
      <c r="JVX148" s="332"/>
      <c r="JVY148" s="332"/>
      <c r="JVZ148" s="332"/>
      <c r="JWA148" s="332"/>
      <c r="JWB148" s="332"/>
      <c r="JWC148" s="332"/>
      <c r="JWD148" s="332"/>
      <c r="JWE148" s="332"/>
      <c r="JWF148" s="332"/>
      <c r="JWG148" s="332"/>
      <c r="JWH148" s="332"/>
      <c r="JWI148" s="332"/>
      <c r="JWJ148" s="332"/>
      <c r="JWK148" s="332"/>
      <c r="JWL148" s="332"/>
      <c r="JWM148" s="332"/>
      <c r="JWN148" s="332"/>
      <c r="JWO148" s="332"/>
      <c r="JWP148" s="332"/>
      <c r="JWQ148" s="332"/>
      <c r="JWR148" s="332"/>
      <c r="JWS148" s="332"/>
      <c r="JWT148" s="332"/>
      <c r="JWU148" s="332"/>
      <c r="JWV148" s="332"/>
      <c r="JWW148" s="332"/>
      <c r="JWX148" s="332"/>
      <c r="JWY148" s="332"/>
      <c r="JWZ148" s="332"/>
      <c r="JXA148" s="332"/>
      <c r="JXB148" s="332"/>
      <c r="JXC148" s="332"/>
      <c r="JXD148" s="332"/>
      <c r="JXE148" s="332"/>
      <c r="JXF148" s="332"/>
      <c r="JXG148" s="332"/>
      <c r="JXH148" s="332"/>
      <c r="JXI148" s="332"/>
      <c r="JXJ148" s="332"/>
      <c r="JXK148" s="332"/>
      <c r="JXL148" s="332"/>
      <c r="JXM148" s="332"/>
      <c r="JXN148" s="332"/>
      <c r="JXO148" s="332"/>
      <c r="JXP148" s="332"/>
      <c r="JXQ148" s="332"/>
      <c r="JXR148" s="332"/>
      <c r="JXS148" s="332"/>
      <c r="JXT148" s="332"/>
      <c r="JXU148" s="332"/>
      <c r="JXV148" s="332"/>
      <c r="JXW148" s="332"/>
      <c r="JXX148" s="332"/>
      <c r="JXY148" s="332"/>
      <c r="JXZ148" s="332"/>
      <c r="JYA148" s="332"/>
      <c r="JYB148" s="332"/>
      <c r="JYC148" s="332"/>
      <c r="JYD148" s="332"/>
      <c r="JYE148" s="332"/>
      <c r="JYF148" s="332"/>
      <c r="JYG148" s="332"/>
      <c r="JYH148" s="332"/>
      <c r="JYI148" s="332"/>
      <c r="JYJ148" s="332"/>
      <c r="JYK148" s="332"/>
      <c r="JYL148" s="332"/>
      <c r="JYM148" s="332"/>
      <c r="JYN148" s="332"/>
      <c r="JYO148" s="332"/>
      <c r="JYP148" s="332"/>
      <c r="JYQ148" s="332"/>
      <c r="JYR148" s="332"/>
      <c r="JYS148" s="332"/>
      <c r="JYT148" s="332"/>
      <c r="JYU148" s="332"/>
      <c r="JYV148" s="332"/>
      <c r="JYW148" s="332"/>
      <c r="JYX148" s="332"/>
      <c r="JYY148" s="332"/>
      <c r="JYZ148" s="332"/>
      <c r="JZA148" s="332"/>
      <c r="JZB148" s="332"/>
      <c r="JZC148" s="332"/>
      <c r="JZD148" s="332"/>
      <c r="JZE148" s="332"/>
      <c r="JZF148" s="332"/>
      <c r="JZG148" s="332"/>
      <c r="JZH148" s="332"/>
      <c r="JZI148" s="332"/>
      <c r="JZJ148" s="332"/>
      <c r="JZK148" s="332"/>
      <c r="JZL148" s="332"/>
      <c r="JZM148" s="332"/>
      <c r="JZN148" s="332"/>
      <c r="JZO148" s="332"/>
      <c r="JZP148" s="332"/>
      <c r="JZQ148" s="332"/>
      <c r="JZR148" s="332"/>
      <c r="JZS148" s="332"/>
      <c r="JZT148" s="332"/>
      <c r="JZU148" s="332"/>
      <c r="JZV148" s="332"/>
      <c r="JZW148" s="332"/>
      <c r="JZX148" s="332"/>
      <c r="JZY148" s="332"/>
      <c r="JZZ148" s="332"/>
      <c r="KAA148" s="332"/>
      <c r="KAB148" s="332"/>
      <c r="KAC148" s="332"/>
      <c r="KAD148" s="332"/>
      <c r="KAE148" s="332"/>
      <c r="KAF148" s="332"/>
      <c r="KAG148" s="332"/>
      <c r="KAH148" s="332"/>
      <c r="KAI148" s="332"/>
      <c r="KAJ148" s="332"/>
      <c r="KAK148" s="332"/>
      <c r="KAL148" s="332"/>
      <c r="KAM148" s="332"/>
      <c r="KAN148" s="332"/>
      <c r="KAO148" s="332"/>
      <c r="KAP148" s="332"/>
      <c r="KAQ148" s="332"/>
      <c r="KAR148" s="332"/>
      <c r="KAS148" s="332"/>
      <c r="KAT148" s="332"/>
      <c r="KAU148" s="332"/>
      <c r="KAV148" s="332"/>
      <c r="KAW148" s="332"/>
      <c r="KAX148" s="332"/>
      <c r="KAY148" s="332"/>
      <c r="KAZ148" s="332"/>
      <c r="KBA148" s="332"/>
      <c r="KBB148" s="332"/>
      <c r="KBC148" s="332"/>
      <c r="KBD148" s="332"/>
      <c r="KBE148" s="332"/>
      <c r="KBF148" s="332"/>
      <c r="KBG148" s="332"/>
      <c r="KBH148" s="332"/>
      <c r="KBI148" s="332"/>
      <c r="KBJ148" s="332"/>
      <c r="KBK148" s="332"/>
      <c r="KBL148" s="332"/>
      <c r="KBM148" s="332"/>
      <c r="KBN148" s="332"/>
      <c r="KBO148" s="332"/>
      <c r="KBP148" s="332"/>
      <c r="KBQ148" s="332"/>
      <c r="KBR148" s="332"/>
      <c r="KBS148" s="332"/>
      <c r="KBT148" s="332"/>
      <c r="KBU148" s="332"/>
      <c r="KBV148" s="332"/>
      <c r="KBW148" s="332"/>
      <c r="KBX148" s="332"/>
      <c r="KBY148" s="332"/>
      <c r="KBZ148" s="332"/>
      <c r="KCA148" s="332"/>
      <c r="KCB148" s="332"/>
      <c r="KCC148" s="332"/>
      <c r="KCD148" s="332"/>
      <c r="KCE148" s="332"/>
      <c r="KCF148" s="332"/>
      <c r="KCG148" s="332"/>
      <c r="KCH148" s="332"/>
      <c r="KCI148" s="332"/>
      <c r="KCJ148" s="332"/>
      <c r="KCK148" s="332"/>
      <c r="KCL148" s="332"/>
      <c r="KCM148" s="332"/>
      <c r="KCN148" s="332"/>
      <c r="KCO148" s="332"/>
      <c r="KCP148" s="332"/>
      <c r="KCQ148" s="332"/>
      <c r="KCR148" s="332"/>
      <c r="KCS148" s="332"/>
      <c r="KCT148" s="332"/>
      <c r="KCU148" s="332"/>
      <c r="KCV148" s="332"/>
      <c r="KCW148" s="332"/>
      <c r="KCX148" s="332"/>
      <c r="KCY148" s="332"/>
      <c r="KCZ148" s="332"/>
      <c r="KDA148" s="332"/>
      <c r="KDB148" s="332"/>
      <c r="KDC148" s="332"/>
      <c r="KDD148" s="332"/>
      <c r="KDE148" s="332"/>
      <c r="KDF148" s="332"/>
      <c r="KDG148" s="332"/>
      <c r="KDH148" s="332"/>
      <c r="KDI148" s="332"/>
      <c r="KDJ148" s="332"/>
      <c r="KDK148" s="332"/>
      <c r="KDL148" s="332"/>
      <c r="KDM148" s="332"/>
      <c r="KDN148" s="332"/>
      <c r="KDO148" s="332"/>
      <c r="KDP148" s="332"/>
      <c r="KDQ148" s="332"/>
      <c r="KDR148" s="332"/>
      <c r="KDS148" s="332"/>
      <c r="KDT148" s="332"/>
      <c r="KDU148" s="332"/>
      <c r="KDV148" s="332"/>
      <c r="KDW148" s="332"/>
      <c r="KDX148" s="332"/>
      <c r="KDY148" s="332"/>
      <c r="KDZ148" s="332"/>
      <c r="KEA148" s="332"/>
      <c r="KEB148" s="332"/>
      <c r="KEC148" s="332"/>
      <c r="KED148" s="332"/>
      <c r="KEE148" s="332"/>
      <c r="KEF148" s="332"/>
      <c r="KEG148" s="332"/>
      <c r="KEH148" s="332"/>
      <c r="KEI148" s="332"/>
      <c r="KEJ148" s="332"/>
      <c r="KEK148" s="332"/>
      <c r="KEL148" s="332"/>
      <c r="KEM148" s="332"/>
      <c r="KEN148" s="332"/>
      <c r="KEO148" s="332"/>
      <c r="KEP148" s="332"/>
      <c r="KEQ148" s="332"/>
      <c r="KER148" s="332"/>
      <c r="KES148" s="332"/>
      <c r="KET148" s="332"/>
      <c r="KEU148" s="332"/>
      <c r="KEV148" s="332"/>
      <c r="KEW148" s="332"/>
      <c r="KEX148" s="332"/>
      <c r="KEY148" s="332"/>
      <c r="KEZ148" s="332"/>
      <c r="KFA148" s="332"/>
      <c r="KFB148" s="332"/>
      <c r="KFC148" s="332"/>
      <c r="KFD148" s="332"/>
      <c r="KFE148" s="332"/>
      <c r="KFF148" s="332"/>
      <c r="KFG148" s="332"/>
      <c r="KFH148" s="332"/>
      <c r="KFI148" s="332"/>
      <c r="KFJ148" s="332"/>
      <c r="KFK148" s="332"/>
      <c r="KFL148" s="332"/>
      <c r="KFM148" s="332"/>
      <c r="KFN148" s="332"/>
      <c r="KFO148" s="332"/>
      <c r="KFP148" s="332"/>
      <c r="KFQ148" s="332"/>
      <c r="KFR148" s="332"/>
      <c r="KFS148" s="332"/>
      <c r="KFT148" s="332"/>
      <c r="KFU148" s="332"/>
      <c r="KFV148" s="332"/>
      <c r="KFW148" s="332"/>
      <c r="KFX148" s="332"/>
      <c r="KFY148" s="332"/>
      <c r="KFZ148" s="332"/>
      <c r="KGA148" s="332"/>
      <c r="KGB148" s="332"/>
      <c r="KGC148" s="332"/>
      <c r="KGD148" s="332"/>
      <c r="KGE148" s="332"/>
      <c r="KGF148" s="332"/>
      <c r="KGG148" s="332"/>
      <c r="KGH148" s="332"/>
      <c r="KGI148" s="332"/>
      <c r="KGJ148" s="332"/>
      <c r="KGK148" s="332"/>
      <c r="KGL148" s="332"/>
      <c r="KGM148" s="332"/>
      <c r="KGN148" s="332"/>
      <c r="KGO148" s="332"/>
      <c r="KGP148" s="332"/>
      <c r="KGQ148" s="332"/>
      <c r="KGR148" s="332"/>
      <c r="KGS148" s="332"/>
      <c r="KGT148" s="332"/>
      <c r="KGU148" s="332"/>
      <c r="KGV148" s="332"/>
      <c r="KGW148" s="332"/>
      <c r="KGX148" s="332"/>
      <c r="KGY148" s="332"/>
      <c r="KGZ148" s="332"/>
      <c r="KHA148" s="332"/>
      <c r="KHB148" s="332"/>
      <c r="KHC148" s="332"/>
      <c r="KHD148" s="332"/>
      <c r="KHE148" s="332"/>
      <c r="KHF148" s="332"/>
      <c r="KHG148" s="332"/>
      <c r="KHH148" s="332"/>
      <c r="KHI148" s="332"/>
      <c r="KHJ148" s="332"/>
      <c r="KHK148" s="332"/>
      <c r="KHL148" s="332"/>
      <c r="KHM148" s="332"/>
      <c r="KHN148" s="332"/>
      <c r="KHO148" s="332"/>
      <c r="KHP148" s="332"/>
      <c r="KHQ148" s="332"/>
      <c r="KHR148" s="332"/>
      <c r="KHS148" s="332"/>
      <c r="KHT148" s="332"/>
      <c r="KHU148" s="332"/>
      <c r="KHV148" s="332"/>
      <c r="KHW148" s="332"/>
      <c r="KHX148" s="332"/>
      <c r="KHY148" s="332"/>
      <c r="KHZ148" s="332"/>
      <c r="KIA148" s="332"/>
      <c r="KIB148" s="332"/>
      <c r="KIC148" s="332"/>
      <c r="KID148" s="332"/>
      <c r="KIE148" s="332"/>
      <c r="KIF148" s="332"/>
      <c r="KIG148" s="332"/>
      <c r="KIH148" s="332"/>
      <c r="KII148" s="332"/>
      <c r="KIJ148" s="332"/>
      <c r="KIK148" s="332"/>
      <c r="KIL148" s="332"/>
      <c r="KIM148" s="332"/>
      <c r="KIN148" s="332"/>
      <c r="KIO148" s="332"/>
      <c r="KIP148" s="332"/>
      <c r="KIQ148" s="332"/>
      <c r="KIR148" s="332"/>
      <c r="KIS148" s="332"/>
      <c r="KIT148" s="332"/>
      <c r="KIU148" s="332"/>
      <c r="KIV148" s="332"/>
      <c r="KIW148" s="332"/>
      <c r="KIX148" s="332"/>
      <c r="KIY148" s="332"/>
      <c r="KIZ148" s="332"/>
      <c r="KJA148" s="332"/>
      <c r="KJB148" s="332"/>
      <c r="KJC148" s="332"/>
      <c r="KJD148" s="332"/>
      <c r="KJE148" s="332"/>
      <c r="KJF148" s="332"/>
      <c r="KJG148" s="332"/>
      <c r="KJH148" s="332"/>
      <c r="KJI148" s="332"/>
      <c r="KJJ148" s="332"/>
      <c r="KJK148" s="332"/>
      <c r="KJL148" s="332"/>
      <c r="KJM148" s="332"/>
      <c r="KJN148" s="332"/>
      <c r="KJO148" s="332"/>
      <c r="KJP148" s="332"/>
      <c r="KJQ148" s="332"/>
      <c r="KJR148" s="332"/>
      <c r="KJS148" s="332"/>
      <c r="KJT148" s="332"/>
      <c r="KJU148" s="332"/>
      <c r="KJV148" s="332"/>
      <c r="KJW148" s="332"/>
      <c r="KJX148" s="332"/>
      <c r="KJY148" s="332"/>
      <c r="KJZ148" s="332"/>
      <c r="KKA148" s="332"/>
      <c r="KKB148" s="332"/>
      <c r="KKC148" s="332"/>
      <c r="KKD148" s="332"/>
      <c r="KKE148" s="332"/>
      <c r="KKF148" s="332"/>
      <c r="KKG148" s="332"/>
      <c r="KKH148" s="332"/>
      <c r="KKI148" s="332"/>
      <c r="KKJ148" s="332"/>
      <c r="KKK148" s="332"/>
      <c r="KKL148" s="332"/>
      <c r="KKM148" s="332"/>
      <c r="KKN148" s="332"/>
      <c r="KKO148" s="332"/>
      <c r="KKP148" s="332"/>
      <c r="KKQ148" s="332"/>
      <c r="KKR148" s="332"/>
      <c r="KKS148" s="332"/>
      <c r="KKT148" s="332"/>
      <c r="KKU148" s="332"/>
      <c r="KKV148" s="332"/>
      <c r="KKW148" s="332"/>
      <c r="KKX148" s="332"/>
      <c r="KKY148" s="332"/>
      <c r="KKZ148" s="332"/>
      <c r="KLA148" s="332"/>
      <c r="KLB148" s="332"/>
      <c r="KLC148" s="332"/>
      <c r="KLD148" s="332"/>
      <c r="KLE148" s="332"/>
      <c r="KLF148" s="332"/>
      <c r="KLG148" s="332"/>
      <c r="KLH148" s="332"/>
      <c r="KLI148" s="332"/>
      <c r="KLJ148" s="332"/>
      <c r="KLK148" s="332"/>
      <c r="KLL148" s="332"/>
      <c r="KLM148" s="332"/>
      <c r="KLN148" s="332"/>
      <c r="KLO148" s="332"/>
      <c r="KLP148" s="332"/>
      <c r="KLQ148" s="332"/>
      <c r="KLR148" s="332"/>
      <c r="KLS148" s="332"/>
      <c r="KLT148" s="332"/>
      <c r="KLU148" s="332"/>
      <c r="KLV148" s="332"/>
      <c r="KLW148" s="332"/>
      <c r="KLX148" s="332"/>
      <c r="KLY148" s="332"/>
      <c r="KLZ148" s="332"/>
      <c r="KMA148" s="332"/>
      <c r="KMB148" s="332"/>
      <c r="KMC148" s="332"/>
      <c r="KMD148" s="332"/>
      <c r="KME148" s="332"/>
      <c r="KMF148" s="332"/>
      <c r="KMG148" s="332"/>
      <c r="KMH148" s="332"/>
      <c r="KMI148" s="332"/>
      <c r="KMJ148" s="332"/>
      <c r="KMK148" s="332"/>
      <c r="KML148" s="332"/>
      <c r="KMM148" s="332"/>
      <c r="KMN148" s="332"/>
      <c r="KMO148" s="332"/>
      <c r="KMP148" s="332"/>
      <c r="KMQ148" s="332"/>
      <c r="KMR148" s="332"/>
      <c r="KMS148" s="332"/>
      <c r="KMT148" s="332"/>
      <c r="KMU148" s="332"/>
      <c r="KMV148" s="332"/>
      <c r="KMW148" s="332"/>
      <c r="KMX148" s="332"/>
      <c r="KMY148" s="332"/>
      <c r="KMZ148" s="332"/>
      <c r="KNA148" s="332"/>
      <c r="KNB148" s="332"/>
      <c r="KNC148" s="332"/>
      <c r="KND148" s="332"/>
      <c r="KNE148" s="332"/>
      <c r="KNF148" s="332"/>
      <c r="KNG148" s="332"/>
      <c r="KNH148" s="332"/>
      <c r="KNI148" s="332"/>
      <c r="KNJ148" s="332"/>
      <c r="KNK148" s="332"/>
      <c r="KNL148" s="332"/>
      <c r="KNM148" s="332"/>
      <c r="KNN148" s="332"/>
      <c r="KNO148" s="332"/>
      <c r="KNP148" s="332"/>
      <c r="KNQ148" s="332"/>
      <c r="KNR148" s="332"/>
      <c r="KNS148" s="332"/>
      <c r="KNT148" s="332"/>
      <c r="KNU148" s="332"/>
      <c r="KNV148" s="332"/>
      <c r="KNW148" s="332"/>
      <c r="KNX148" s="332"/>
      <c r="KNY148" s="332"/>
      <c r="KNZ148" s="332"/>
      <c r="KOA148" s="332"/>
      <c r="KOB148" s="332"/>
      <c r="KOC148" s="332"/>
      <c r="KOD148" s="332"/>
      <c r="KOE148" s="332"/>
      <c r="KOF148" s="332"/>
      <c r="KOG148" s="332"/>
      <c r="KOH148" s="332"/>
      <c r="KOI148" s="332"/>
      <c r="KOJ148" s="332"/>
      <c r="KOK148" s="332"/>
      <c r="KOL148" s="332"/>
      <c r="KOM148" s="332"/>
      <c r="KON148" s="332"/>
      <c r="KOO148" s="332"/>
      <c r="KOP148" s="332"/>
      <c r="KOQ148" s="332"/>
      <c r="KOR148" s="332"/>
      <c r="KOS148" s="332"/>
      <c r="KOT148" s="332"/>
      <c r="KOU148" s="332"/>
      <c r="KOV148" s="332"/>
      <c r="KOW148" s="332"/>
      <c r="KOX148" s="332"/>
      <c r="KOY148" s="332"/>
      <c r="KOZ148" s="332"/>
      <c r="KPA148" s="332"/>
      <c r="KPB148" s="332"/>
      <c r="KPC148" s="332"/>
      <c r="KPD148" s="332"/>
      <c r="KPE148" s="332"/>
      <c r="KPF148" s="332"/>
      <c r="KPG148" s="332"/>
      <c r="KPH148" s="332"/>
      <c r="KPI148" s="332"/>
      <c r="KPJ148" s="332"/>
      <c r="KPK148" s="332"/>
      <c r="KPL148" s="332"/>
      <c r="KPM148" s="332"/>
      <c r="KPN148" s="332"/>
      <c r="KPO148" s="332"/>
      <c r="KPP148" s="332"/>
      <c r="KPQ148" s="332"/>
      <c r="KPR148" s="332"/>
      <c r="KPS148" s="332"/>
      <c r="KPT148" s="332"/>
      <c r="KPU148" s="332"/>
      <c r="KPV148" s="332"/>
      <c r="KPW148" s="332"/>
      <c r="KPX148" s="332"/>
      <c r="KPY148" s="332"/>
      <c r="KPZ148" s="332"/>
      <c r="KQA148" s="332"/>
      <c r="KQB148" s="332"/>
      <c r="KQC148" s="332"/>
      <c r="KQD148" s="332"/>
      <c r="KQE148" s="332"/>
      <c r="KQF148" s="332"/>
      <c r="KQG148" s="332"/>
      <c r="KQH148" s="332"/>
      <c r="KQI148" s="332"/>
      <c r="KQJ148" s="332"/>
      <c r="KQK148" s="332"/>
      <c r="KQL148" s="332"/>
      <c r="KQM148" s="332"/>
      <c r="KQN148" s="332"/>
      <c r="KQO148" s="332"/>
      <c r="KQP148" s="332"/>
      <c r="KQQ148" s="332"/>
      <c r="KQR148" s="332"/>
      <c r="KQS148" s="332"/>
      <c r="KQT148" s="332"/>
      <c r="KQU148" s="332"/>
      <c r="KQV148" s="332"/>
      <c r="KQW148" s="332"/>
      <c r="KQX148" s="332"/>
      <c r="KQY148" s="332"/>
      <c r="KQZ148" s="332"/>
      <c r="KRA148" s="332"/>
      <c r="KRB148" s="332"/>
      <c r="KRC148" s="332"/>
      <c r="KRD148" s="332"/>
      <c r="KRE148" s="332"/>
      <c r="KRF148" s="332"/>
      <c r="KRG148" s="332"/>
      <c r="KRH148" s="332"/>
      <c r="KRI148" s="332"/>
      <c r="KRJ148" s="332"/>
      <c r="KRK148" s="332"/>
      <c r="KRL148" s="332"/>
      <c r="KRM148" s="332"/>
      <c r="KRN148" s="332"/>
      <c r="KRO148" s="332"/>
      <c r="KRP148" s="332"/>
      <c r="KRQ148" s="332"/>
      <c r="KRR148" s="332"/>
      <c r="KRS148" s="332"/>
      <c r="KRT148" s="332"/>
      <c r="KRU148" s="332"/>
      <c r="KRV148" s="332"/>
      <c r="KRW148" s="332"/>
      <c r="KRX148" s="332"/>
      <c r="KRY148" s="332"/>
      <c r="KRZ148" s="332"/>
      <c r="KSA148" s="332"/>
      <c r="KSB148" s="332"/>
      <c r="KSC148" s="332"/>
      <c r="KSD148" s="332"/>
      <c r="KSE148" s="332"/>
      <c r="KSF148" s="332"/>
      <c r="KSG148" s="332"/>
      <c r="KSH148" s="332"/>
      <c r="KSI148" s="332"/>
      <c r="KSJ148" s="332"/>
      <c r="KSK148" s="332"/>
      <c r="KSL148" s="332"/>
      <c r="KSM148" s="332"/>
      <c r="KSN148" s="332"/>
      <c r="KSO148" s="332"/>
      <c r="KSP148" s="332"/>
      <c r="KSQ148" s="332"/>
      <c r="KSR148" s="332"/>
      <c r="KSS148" s="332"/>
      <c r="KST148" s="332"/>
      <c r="KSU148" s="332"/>
      <c r="KSV148" s="332"/>
      <c r="KSW148" s="332"/>
      <c r="KSX148" s="332"/>
      <c r="KSY148" s="332"/>
      <c r="KSZ148" s="332"/>
      <c r="KTA148" s="332"/>
      <c r="KTB148" s="332"/>
      <c r="KTC148" s="332"/>
      <c r="KTD148" s="332"/>
      <c r="KTE148" s="332"/>
      <c r="KTF148" s="332"/>
      <c r="KTG148" s="332"/>
      <c r="KTH148" s="332"/>
      <c r="KTI148" s="332"/>
      <c r="KTJ148" s="332"/>
      <c r="KTK148" s="332"/>
      <c r="KTL148" s="332"/>
      <c r="KTM148" s="332"/>
      <c r="KTN148" s="332"/>
      <c r="KTO148" s="332"/>
      <c r="KTP148" s="332"/>
      <c r="KTQ148" s="332"/>
      <c r="KTR148" s="332"/>
      <c r="KTS148" s="332"/>
      <c r="KTT148" s="332"/>
      <c r="KTU148" s="332"/>
      <c r="KTV148" s="332"/>
      <c r="KTW148" s="332"/>
      <c r="KTX148" s="332"/>
      <c r="KTY148" s="332"/>
      <c r="KTZ148" s="332"/>
      <c r="KUA148" s="332"/>
      <c r="KUB148" s="332"/>
      <c r="KUC148" s="332"/>
      <c r="KUD148" s="332"/>
      <c r="KUE148" s="332"/>
      <c r="KUF148" s="332"/>
      <c r="KUG148" s="332"/>
      <c r="KUH148" s="332"/>
      <c r="KUI148" s="332"/>
      <c r="KUJ148" s="332"/>
      <c r="KUK148" s="332"/>
      <c r="KUL148" s="332"/>
      <c r="KUM148" s="332"/>
      <c r="KUN148" s="332"/>
      <c r="KUO148" s="332"/>
      <c r="KUP148" s="332"/>
      <c r="KUQ148" s="332"/>
      <c r="KUR148" s="332"/>
      <c r="KUS148" s="332"/>
      <c r="KUT148" s="332"/>
      <c r="KUU148" s="332"/>
      <c r="KUV148" s="332"/>
      <c r="KUW148" s="332"/>
      <c r="KUX148" s="332"/>
      <c r="KUY148" s="332"/>
      <c r="KUZ148" s="332"/>
      <c r="KVA148" s="332"/>
      <c r="KVB148" s="332"/>
      <c r="KVC148" s="332"/>
      <c r="KVD148" s="332"/>
      <c r="KVE148" s="332"/>
      <c r="KVF148" s="332"/>
      <c r="KVG148" s="332"/>
      <c r="KVH148" s="332"/>
      <c r="KVI148" s="332"/>
      <c r="KVJ148" s="332"/>
      <c r="KVK148" s="332"/>
      <c r="KVL148" s="332"/>
      <c r="KVM148" s="332"/>
      <c r="KVN148" s="332"/>
      <c r="KVO148" s="332"/>
      <c r="KVP148" s="332"/>
      <c r="KVQ148" s="332"/>
      <c r="KVR148" s="332"/>
      <c r="KVS148" s="332"/>
      <c r="KVT148" s="332"/>
      <c r="KVU148" s="332"/>
      <c r="KVV148" s="332"/>
      <c r="KVW148" s="332"/>
      <c r="KVX148" s="332"/>
      <c r="KVY148" s="332"/>
      <c r="KVZ148" s="332"/>
      <c r="KWA148" s="332"/>
      <c r="KWB148" s="332"/>
      <c r="KWC148" s="332"/>
      <c r="KWD148" s="332"/>
      <c r="KWE148" s="332"/>
      <c r="KWF148" s="332"/>
      <c r="KWG148" s="332"/>
      <c r="KWH148" s="332"/>
      <c r="KWI148" s="332"/>
      <c r="KWJ148" s="332"/>
      <c r="KWK148" s="332"/>
      <c r="KWL148" s="332"/>
      <c r="KWM148" s="332"/>
      <c r="KWN148" s="332"/>
      <c r="KWO148" s="332"/>
      <c r="KWP148" s="332"/>
      <c r="KWQ148" s="332"/>
      <c r="KWR148" s="332"/>
      <c r="KWS148" s="332"/>
      <c r="KWT148" s="332"/>
      <c r="KWU148" s="332"/>
      <c r="KWV148" s="332"/>
      <c r="KWW148" s="332"/>
      <c r="KWX148" s="332"/>
      <c r="KWY148" s="332"/>
      <c r="KWZ148" s="332"/>
      <c r="KXA148" s="332"/>
      <c r="KXB148" s="332"/>
      <c r="KXC148" s="332"/>
      <c r="KXD148" s="332"/>
      <c r="KXE148" s="332"/>
      <c r="KXF148" s="332"/>
      <c r="KXG148" s="332"/>
      <c r="KXH148" s="332"/>
      <c r="KXI148" s="332"/>
      <c r="KXJ148" s="332"/>
      <c r="KXK148" s="332"/>
      <c r="KXL148" s="332"/>
      <c r="KXM148" s="332"/>
      <c r="KXN148" s="332"/>
      <c r="KXO148" s="332"/>
      <c r="KXP148" s="332"/>
      <c r="KXQ148" s="332"/>
      <c r="KXR148" s="332"/>
      <c r="KXS148" s="332"/>
      <c r="KXT148" s="332"/>
      <c r="KXU148" s="332"/>
      <c r="KXV148" s="332"/>
      <c r="KXW148" s="332"/>
      <c r="KXX148" s="332"/>
      <c r="KXY148" s="332"/>
      <c r="KXZ148" s="332"/>
      <c r="KYA148" s="332"/>
      <c r="KYB148" s="332"/>
      <c r="KYC148" s="332"/>
      <c r="KYD148" s="332"/>
      <c r="KYE148" s="332"/>
      <c r="KYF148" s="332"/>
      <c r="KYG148" s="332"/>
      <c r="KYH148" s="332"/>
      <c r="KYI148" s="332"/>
      <c r="KYJ148" s="332"/>
      <c r="KYK148" s="332"/>
      <c r="KYL148" s="332"/>
      <c r="KYM148" s="332"/>
      <c r="KYN148" s="332"/>
      <c r="KYO148" s="332"/>
      <c r="KYP148" s="332"/>
      <c r="KYQ148" s="332"/>
      <c r="KYR148" s="332"/>
      <c r="KYS148" s="332"/>
      <c r="KYT148" s="332"/>
      <c r="KYU148" s="332"/>
      <c r="KYV148" s="332"/>
      <c r="KYW148" s="332"/>
      <c r="KYX148" s="332"/>
      <c r="KYY148" s="332"/>
      <c r="KYZ148" s="332"/>
      <c r="KZA148" s="332"/>
      <c r="KZB148" s="332"/>
      <c r="KZC148" s="332"/>
      <c r="KZD148" s="332"/>
      <c r="KZE148" s="332"/>
      <c r="KZF148" s="332"/>
      <c r="KZG148" s="332"/>
      <c r="KZH148" s="332"/>
      <c r="KZI148" s="332"/>
      <c r="KZJ148" s="332"/>
      <c r="KZK148" s="332"/>
      <c r="KZL148" s="332"/>
      <c r="KZM148" s="332"/>
      <c r="KZN148" s="332"/>
      <c r="KZO148" s="332"/>
      <c r="KZP148" s="332"/>
      <c r="KZQ148" s="332"/>
      <c r="KZR148" s="332"/>
      <c r="KZS148" s="332"/>
      <c r="KZT148" s="332"/>
      <c r="KZU148" s="332"/>
      <c r="KZV148" s="332"/>
      <c r="KZW148" s="332"/>
      <c r="KZX148" s="332"/>
      <c r="KZY148" s="332"/>
      <c r="KZZ148" s="332"/>
      <c r="LAA148" s="332"/>
      <c r="LAB148" s="332"/>
      <c r="LAC148" s="332"/>
      <c r="LAD148" s="332"/>
      <c r="LAE148" s="332"/>
      <c r="LAF148" s="332"/>
      <c r="LAG148" s="332"/>
      <c r="LAH148" s="332"/>
      <c r="LAI148" s="332"/>
      <c r="LAJ148" s="332"/>
      <c r="LAK148" s="332"/>
      <c r="LAL148" s="332"/>
      <c r="LAM148" s="332"/>
      <c r="LAN148" s="332"/>
      <c r="LAO148" s="332"/>
      <c r="LAP148" s="332"/>
      <c r="LAQ148" s="332"/>
      <c r="LAR148" s="332"/>
      <c r="LAS148" s="332"/>
      <c r="LAT148" s="332"/>
      <c r="LAU148" s="332"/>
      <c r="LAV148" s="332"/>
      <c r="LAW148" s="332"/>
      <c r="LAX148" s="332"/>
      <c r="LAY148" s="332"/>
      <c r="LAZ148" s="332"/>
      <c r="LBA148" s="332"/>
      <c r="LBB148" s="332"/>
      <c r="LBC148" s="332"/>
      <c r="LBD148" s="332"/>
      <c r="LBE148" s="332"/>
      <c r="LBF148" s="332"/>
      <c r="LBG148" s="332"/>
      <c r="LBH148" s="332"/>
      <c r="LBI148" s="332"/>
      <c r="LBJ148" s="332"/>
      <c r="LBK148" s="332"/>
      <c r="LBL148" s="332"/>
      <c r="LBM148" s="332"/>
      <c r="LBN148" s="332"/>
      <c r="LBO148" s="332"/>
      <c r="LBP148" s="332"/>
      <c r="LBQ148" s="332"/>
      <c r="LBR148" s="332"/>
      <c r="LBS148" s="332"/>
      <c r="LBT148" s="332"/>
      <c r="LBU148" s="332"/>
      <c r="LBV148" s="332"/>
      <c r="LBW148" s="332"/>
      <c r="LBX148" s="332"/>
      <c r="LBY148" s="332"/>
      <c r="LBZ148" s="332"/>
      <c r="LCA148" s="332"/>
      <c r="LCB148" s="332"/>
      <c r="LCC148" s="332"/>
      <c r="LCD148" s="332"/>
      <c r="LCE148" s="332"/>
      <c r="LCF148" s="332"/>
      <c r="LCG148" s="332"/>
      <c r="LCH148" s="332"/>
      <c r="LCI148" s="332"/>
      <c r="LCJ148" s="332"/>
      <c r="LCK148" s="332"/>
      <c r="LCL148" s="332"/>
      <c r="LCM148" s="332"/>
      <c r="LCN148" s="332"/>
      <c r="LCO148" s="332"/>
      <c r="LCP148" s="332"/>
      <c r="LCQ148" s="332"/>
      <c r="LCR148" s="332"/>
      <c r="LCS148" s="332"/>
      <c r="LCT148" s="332"/>
      <c r="LCU148" s="332"/>
      <c r="LCV148" s="332"/>
      <c r="LCW148" s="332"/>
      <c r="LCX148" s="332"/>
      <c r="LCY148" s="332"/>
      <c r="LCZ148" s="332"/>
      <c r="LDA148" s="332"/>
      <c r="LDB148" s="332"/>
      <c r="LDC148" s="332"/>
      <c r="LDD148" s="332"/>
      <c r="LDE148" s="332"/>
      <c r="LDF148" s="332"/>
      <c r="LDG148" s="332"/>
      <c r="LDH148" s="332"/>
      <c r="LDI148" s="332"/>
      <c r="LDJ148" s="332"/>
      <c r="LDK148" s="332"/>
      <c r="LDL148" s="332"/>
      <c r="LDM148" s="332"/>
      <c r="LDN148" s="332"/>
      <c r="LDO148" s="332"/>
      <c r="LDP148" s="332"/>
      <c r="LDQ148" s="332"/>
      <c r="LDR148" s="332"/>
      <c r="LDS148" s="332"/>
      <c r="LDT148" s="332"/>
      <c r="LDU148" s="332"/>
      <c r="LDV148" s="332"/>
      <c r="LDW148" s="332"/>
      <c r="LDX148" s="332"/>
      <c r="LDY148" s="332"/>
      <c r="LDZ148" s="332"/>
      <c r="LEA148" s="332"/>
      <c r="LEB148" s="332"/>
      <c r="LEC148" s="332"/>
      <c r="LED148" s="332"/>
      <c r="LEE148" s="332"/>
      <c r="LEF148" s="332"/>
      <c r="LEG148" s="332"/>
      <c r="LEH148" s="332"/>
      <c r="LEI148" s="332"/>
      <c r="LEJ148" s="332"/>
      <c r="LEK148" s="332"/>
      <c r="LEL148" s="332"/>
      <c r="LEM148" s="332"/>
      <c r="LEN148" s="332"/>
      <c r="LEO148" s="332"/>
      <c r="LEP148" s="332"/>
      <c r="LEQ148" s="332"/>
      <c r="LER148" s="332"/>
      <c r="LES148" s="332"/>
      <c r="LET148" s="332"/>
      <c r="LEU148" s="332"/>
      <c r="LEV148" s="332"/>
      <c r="LEW148" s="332"/>
      <c r="LEX148" s="332"/>
      <c r="LEY148" s="332"/>
      <c r="LEZ148" s="332"/>
      <c r="LFA148" s="332"/>
      <c r="LFB148" s="332"/>
      <c r="LFC148" s="332"/>
      <c r="LFD148" s="332"/>
      <c r="LFE148" s="332"/>
      <c r="LFF148" s="332"/>
      <c r="LFG148" s="332"/>
      <c r="LFH148" s="332"/>
      <c r="LFI148" s="332"/>
      <c r="LFJ148" s="332"/>
      <c r="LFK148" s="332"/>
      <c r="LFL148" s="332"/>
      <c r="LFM148" s="332"/>
      <c r="LFN148" s="332"/>
      <c r="LFO148" s="332"/>
      <c r="LFP148" s="332"/>
      <c r="LFQ148" s="332"/>
      <c r="LFR148" s="332"/>
      <c r="LFS148" s="332"/>
      <c r="LFT148" s="332"/>
      <c r="LFU148" s="332"/>
      <c r="LFV148" s="332"/>
      <c r="LFW148" s="332"/>
      <c r="LFX148" s="332"/>
      <c r="LFY148" s="332"/>
      <c r="LFZ148" s="332"/>
      <c r="LGA148" s="332"/>
      <c r="LGB148" s="332"/>
      <c r="LGC148" s="332"/>
      <c r="LGD148" s="332"/>
      <c r="LGE148" s="332"/>
      <c r="LGF148" s="332"/>
      <c r="LGG148" s="332"/>
      <c r="LGH148" s="332"/>
      <c r="LGI148" s="332"/>
      <c r="LGJ148" s="332"/>
      <c r="LGK148" s="332"/>
      <c r="LGL148" s="332"/>
      <c r="LGM148" s="332"/>
      <c r="LGN148" s="332"/>
      <c r="LGO148" s="332"/>
      <c r="LGP148" s="332"/>
      <c r="LGQ148" s="332"/>
      <c r="LGR148" s="332"/>
      <c r="LGS148" s="332"/>
      <c r="LGT148" s="332"/>
      <c r="LGU148" s="332"/>
      <c r="LGV148" s="332"/>
      <c r="LGW148" s="332"/>
      <c r="LGX148" s="332"/>
      <c r="LGY148" s="332"/>
      <c r="LGZ148" s="332"/>
      <c r="LHA148" s="332"/>
      <c r="LHB148" s="332"/>
      <c r="LHC148" s="332"/>
      <c r="LHD148" s="332"/>
      <c r="LHE148" s="332"/>
      <c r="LHF148" s="332"/>
      <c r="LHG148" s="332"/>
      <c r="LHH148" s="332"/>
      <c r="LHI148" s="332"/>
      <c r="LHJ148" s="332"/>
      <c r="LHK148" s="332"/>
      <c r="LHL148" s="332"/>
      <c r="LHM148" s="332"/>
      <c r="LHN148" s="332"/>
      <c r="LHO148" s="332"/>
      <c r="LHP148" s="332"/>
      <c r="LHQ148" s="332"/>
      <c r="LHR148" s="332"/>
      <c r="LHS148" s="332"/>
      <c r="LHT148" s="332"/>
      <c r="LHU148" s="332"/>
      <c r="LHV148" s="332"/>
      <c r="LHW148" s="332"/>
      <c r="LHX148" s="332"/>
      <c r="LHY148" s="332"/>
      <c r="LHZ148" s="332"/>
      <c r="LIA148" s="332"/>
      <c r="LIB148" s="332"/>
      <c r="LIC148" s="332"/>
      <c r="LID148" s="332"/>
      <c r="LIE148" s="332"/>
      <c r="LIF148" s="332"/>
      <c r="LIG148" s="332"/>
      <c r="LIH148" s="332"/>
      <c r="LII148" s="332"/>
      <c r="LIJ148" s="332"/>
      <c r="LIK148" s="332"/>
      <c r="LIL148" s="332"/>
      <c r="LIM148" s="332"/>
      <c r="LIN148" s="332"/>
      <c r="LIO148" s="332"/>
      <c r="LIP148" s="332"/>
      <c r="LIQ148" s="332"/>
      <c r="LIR148" s="332"/>
      <c r="LIS148" s="332"/>
      <c r="LIT148" s="332"/>
      <c r="LIU148" s="332"/>
      <c r="LIV148" s="332"/>
      <c r="LIW148" s="332"/>
      <c r="LIX148" s="332"/>
      <c r="LIY148" s="332"/>
      <c r="LIZ148" s="332"/>
      <c r="LJA148" s="332"/>
      <c r="LJB148" s="332"/>
      <c r="LJC148" s="332"/>
      <c r="LJD148" s="332"/>
      <c r="LJE148" s="332"/>
      <c r="LJF148" s="332"/>
      <c r="LJG148" s="332"/>
      <c r="LJH148" s="332"/>
      <c r="LJI148" s="332"/>
      <c r="LJJ148" s="332"/>
      <c r="LJK148" s="332"/>
      <c r="LJL148" s="332"/>
      <c r="LJM148" s="332"/>
      <c r="LJN148" s="332"/>
      <c r="LJO148" s="332"/>
      <c r="LJP148" s="332"/>
      <c r="LJQ148" s="332"/>
      <c r="LJR148" s="332"/>
      <c r="LJS148" s="332"/>
      <c r="LJT148" s="332"/>
      <c r="LJU148" s="332"/>
      <c r="LJV148" s="332"/>
      <c r="LJW148" s="332"/>
      <c r="LJX148" s="332"/>
      <c r="LJY148" s="332"/>
      <c r="LJZ148" s="332"/>
      <c r="LKA148" s="332"/>
      <c r="LKB148" s="332"/>
      <c r="LKC148" s="332"/>
      <c r="LKD148" s="332"/>
      <c r="LKE148" s="332"/>
      <c r="LKF148" s="332"/>
      <c r="LKG148" s="332"/>
      <c r="LKH148" s="332"/>
      <c r="LKI148" s="332"/>
      <c r="LKJ148" s="332"/>
      <c r="LKK148" s="332"/>
      <c r="LKL148" s="332"/>
      <c r="LKM148" s="332"/>
      <c r="LKN148" s="332"/>
      <c r="LKO148" s="332"/>
      <c r="LKP148" s="332"/>
      <c r="LKQ148" s="332"/>
      <c r="LKR148" s="332"/>
      <c r="LKS148" s="332"/>
      <c r="LKT148" s="332"/>
      <c r="LKU148" s="332"/>
      <c r="LKV148" s="332"/>
      <c r="LKW148" s="332"/>
      <c r="LKX148" s="332"/>
      <c r="LKY148" s="332"/>
      <c r="LKZ148" s="332"/>
      <c r="LLA148" s="332"/>
      <c r="LLB148" s="332"/>
      <c r="LLC148" s="332"/>
      <c r="LLD148" s="332"/>
      <c r="LLE148" s="332"/>
      <c r="LLF148" s="332"/>
      <c r="LLG148" s="332"/>
      <c r="LLH148" s="332"/>
      <c r="LLI148" s="332"/>
      <c r="LLJ148" s="332"/>
      <c r="LLK148" s="332"/>
      <c r="LLL148" s="332"/>
      <c r="LLM148" s="332"/>
      <c r="LLN148" s="332"/>
      <c r="LLO148" s="332"/>
      <c r="LLP148" s="332"/>
      <c r="LLQ148" s="332"/>
      <c r="LLR148" s="332"/>
      <c r="LLS148" s="332"/>
      <c r="LLT148" s="332"/>
      <c r="LLU148" s="332"/>
      <c r="LLV148" s="332"/>
      <c r="LLW148" s="332"/>
      <c r="LLX148" s="332"/>
      <c r="LLY148" s="332"/>
      <c r="LLZ148" s="332"/>
      <c r="LMA148" s="332"/>
      <c r="LMB148" s="332"/>
      <c r="LMC148" s="332"/>
      <c r="LMD148" s="332"/>
      <c r="LME148" s="332"/>
      <c r="LMF148" s="332"/>
      <c r="LMG148" s="332"/>
      <c r="LMH148" s="332"/>
      <c r="LMI148" s="332"/>
      <c r="LMJ148" s="332"/>
      <c r="LMK148" s="332"/>
      <c r="LML148" s="332"/>
      <c r="LMM148" s="332"/>
      <c r="LMN148" s="332"/>
      <c r="LMO148" s="332"/>
      <c r="LMP148" s="332"/>
      <c r="LMQ148" s="332"/>
      <c r="LMR148" s="332"/>
      <c r="LMS148" s="332"/>
      <c r="LMT148" s="332"/>
      <c r="LMU148" s="332"/>
      <c r="LMV148" s="332"/>
      <c r="LMW148" s="332"/>
      <c r="LMX148" s="332"/>
      <c r="LMY148" s="332"/>
      <c r="LMZ148" s="332"/>
      <c r="LNA148" s="332"/>
      <c r="LNB148" s="332"/>
      <c r="LNC148" s="332"/>
      <c r="LND148" s="332"/>
      <c r="LNE148" s="332"/>
      <c r="LNF148" s="332"/>
      <c r="LNG148" s="332"/>
      <c r="LNH148" s="332"/>
      <c r="LNI148" s="332"/>
      <c r="LNJ148" s="332"/>
      <c r="LNK148" s="332"/>
      <c r="LNL148" s="332"/>
      <c r="LNM148" s="332"/>
      <c r="LNN148" s="332"/>
      <c r="LNO148" s="332"/>
      <c r="LNP148" s="332"/>
      <c r="LNQ148" s="332"/>
      <c r="LNR148" s="332"/>
      <c r="LNS148" s="332"/>
      <c r="LNT148" s="332"/>
      <c r="LNU148" s="332"/>
      <c r="LNV148" s="332"/>
      <c r="LNW148" s="332"/>
      <c r="LNX148" s="332"/>
      <c r="LNY148" s="332"/>
      <c r="LNZ148" s="332"/>
      <c r="LOA148" s="332"/>
      <c r="LOB148" s="332"/>
      <c r="LOC148" s="332"/>
      <c r="LOD148" s="332"/>
      <c r="LOE148" s="332"/>
      <c r="LOF148" s="332"/>
      <c r="LOG148" s="332"/>
      <c r="LOH148" s="332"/>
      <c r="LOI148" s="332"/>
      <c r="LOJ148" s="332"/>
      <c r="LOK148" s="332"/>
      <c r="LOL148" s="332"/>
      <c r="LOM148" s="332"/>
      <c r="LON148" s="332"/>
      <c r="LOO148" s="332"/>
      <c r="LOP148" s="332"/>
      <c r="LOQ148" s="332"/>
      <c r="LOR148" s="332"/>
      <c r="LOS148" s="332"/>
      <c r="LOT148" s="332"/>
      <c r="LOU148" s="332"/>
      <c r="LOV148" s="332"/>
      <c r="LOW148" s="332"/>
      <c r="LOX148" s="332"/>
      <c r="LOY148" s="332"/>
      <c r="LOZ148" s="332"/>
      <c r="LPA148" s="332"/>
      <c r="LPB148" s="332"/>
      <c r="LPC148" s="332"/>
      <c r="LPD148" s="332"/>
      <c r="LPE148" s="332"/>
      <c r="LPF148" s="332"/>
      <c r="LPG148" s="332"/>
      <c r="LPH148" s="332"/>
      <c r="LPI148" s="332"/>
      <c r="LPJ148" s="332"/>
      <c r="LPK148" s="332"/>
      <c r="LPL148" s="332"/>
      <c r="LPM148" s="332"/>
      <c r="LPN148" s="332"/>
      <c r="LPO148" s="332"/>
      <c r="LPP148" s="332"/>
      <c r="LPQ148" s="332"/>
      <c r="LPR148" s="332"/>
      <c r="LPS148" s="332"/>
      <c r="LPT148" s="332"/>
      <c r="LPU148" s="332"/>
      <c r="LPV148" s="332"/>
      <c r="LPW148" s="332"/>
      <c r="LPX148" s="332"/>
      <c r="LPY148" s="332"/>
      <c r="LPZ148" s="332"/>
      <c r="LQA148" s="332"/>
      <c r="LQB148" s="332"/>
      <c r="LQC148" s="332"/>
      <c r="LQD148" s="332"/>
      <c r="LQE148" s="332"/>
      <c r="LQF148" s="332"/>
      <c r="LQG148" s="332"/>
      <c r="LQH148" s="332"/>
      <c r="LQI148" s="332"/>
      <c r="LQJ148" s="332"/>
      <c r="LQK148" s="332"/>
      <c r="LQL148" s="332"/>
      <c r="LQM148" s="332"/>
      <c r="LQN148" s="332"/>
      <c r="LQO148" s="332"/>
      <c r="LQP148" s="332"/>
      <c r="LQQ148" s="332"/>
      <c r="LQR148" s="332"/>
      <c r="LQS148" s="332"/>
      <c r="LQT148" s="332"/>
      <c r="LQU148" s="332"/>
      <c r="LQV148" s="332"/>
      <c r="LQW148" s="332"/>
      <c r="LQX148" s="332"/>
      <c r="LQY148" s="332"/>
      <c r="LQZ148" s="332"/>
      <c r="LRA148" s="332"/>
      <c r="LRB148" s="332"/>
      <c r="LRC148" s="332"/>
      <c r="LRD148" s="332"/>
      <c r="LRE148" s="332"/>
      <c r="LRF148" s="332"/>
      <c r="LRG148" s="332"/>
      <c r="LRH148" s="332"/>
      <c r="LRI148" s="332"/>
      <c r="LRJ148" s="332"/>
      <c r="LRK148" s="332"/>
      <c r="LRL148" s="332"/>
      <c r="LRM148" s="332"/>
      <c r="LRN148" s="332"/>
      <c r="LRO148" s="332"/>
      <c r="LRP148" s="332"/>
      <c r="LRQ148" s="332"/>
      <c r="LRR148" s="332"/>
      <c r="LRS148" s="332"/>
      <c r="LRT148" s="332"/>
      <c r="LRU148" s="332"/>
      <c r="LRV148" s="332"/>
      <c r="LRW148" s="332"/>
      <c r="LRX148" s="332"/>
      <c r="LRY148" s="332"/>
      <c r="LRZ148" s="332"/>
      <c r="LSA148" s="332"/>
      <c r="LSB148" s="332"/>
      <c r="LSC148" s="332"/>
      <c r="LSD148" s="332"/>
      <c r="LSE148" s="332"/>
      <c r="LSF148" s="332"/>
      <c r="LSG148" s="332"/>
      <c r="LSH148" s="332"/>
      <c r="LSI148" s="332"/>
      <c r="LSJ148" s="332"/>
      <c r="LSK148" s="332"/>
      <c r="LSL148" s="332"/>
      <c r="LSM148" s="332"/>
      <c r="LSN148" s="332"/>
      <c r="LSO148" s="332"/>
      <c r="LSP148" s="332"/>
      <c r="LSQ148" s="332"/>
      <c r="LSR148" s="332"/>
      <c r="LSS148" s="332"/>
      <c r="LST148" s="332"/>
      <c r="LSU148" s="332"/>
      <c r="LSV148" s="332"/>
      <c r="LSW148" s="332"/>
      <c r="LSX148" s="332"/>
      <c r="LSY148" s="332"/>
      <c r="LSZ148" s="332"/>
      <c r="LTA148" s="332"/>
      <c r="LTB148" s="332"/>
      <c r="LTC148" s="332"/>
      <c r="LTD148" s="332"/>
      <c r="LTE148" s="332"/>
      <c r="LTF148" s="332"/>
      <c r="LTG148" s="332"/>
      <c r="LTH148" s="332"/>
      <c r="LTI148" s="332"/>
      <c r="LTJ148" s="332"/>
      <c r="LTK148" s="332"/>
      <c r="LTL148" s="332"/>
      <c r="LTM148" s="332"/>
      <c r="LTN148" s="332"/>
      <c r="LTO148" s="332"/>
      <c r="LTP148" s="332"/>
      <c r="LTQ148" s="332"/>
      <c r="LTR148" s="332"/>
      <c r="LTS148" s="332"/>
      <c r="LTT148" s="332"/>
      <c r="LTU148" s="332"/>
      <c r="LTV148" s="332"/>
      <c r="LTW148" s="332"/>
      <c r="LTX148" s="332"/>
      <c r="LTY148" s="332"/>
      <c r="LTZ148" s="332"/>
      <c r="LUA148" s="332"/>
      <c r="LUB148" s="332"/>
      <c r="LUC148" s="332"/>
      <c r="LUD148" s="332"/>
      <c r="LUE148" s="332"/>
      <c r="LUF148" s="332"/>
      <c r="LUG148" s="332"/>
      <c r="LUH148" s="332"/>
      <c r="LUI148" s="332"/>
      <c r="LUJ148" s="332"/>
      <c r="LUK148" s="332"/>
      <c r="LUL148" s="332"/>
      <c r="LUM148" s="332"/>
      <c r="LUN148" s="332"/>
      <c r="LUO148" s="332"/>
      <c r="LUP148" s="332"/>
      <c r="LUQ148" s="332"/>
      <c r="LUR148" s="332"/>
      <c r="LUS148" s="332"/>
      <c r="LUT148" s="332"/>
      <c r="LUU148" s="332"/>
      <c r="LUV148" s="332"/>
      <c r="LUW148" s="332"/>
      <c r="LUX148" s="332"/>
      <c r="LUY148" s="332"/>
      <c r="LUZ148" s="332"/>
      <c r="LVA148" s="332"/>
      <c r="LVB148" s="332"/>
      <c r="LVC148" s="332"/>
      <c r="LVD148" s="332"/>
      <c r="LVE148" s="332"/>
      <c r="LVF148" s="332"/>
      <c r="LVG148" s="332"/>
      <c r="LVH148" s="332"/>
      <c r="LVI148" s="332"/>
      <c r="LVJ148" s="332"/>
      <c r="LVK148" s="332"/>
      <c r="LVL148" s="332"/>
      <c r="LVM148" s="332"/>
      <c r="LVN148" s="332"/>
      <c r="LVO148" s="332"/>
      <c r="LVP148" s="332"/>
      <c r="LVQ148" s="332"/>
      <c r="LVR148" s="332"/>
      <c r="LVS148" s="332"/>
      <c r="LVT148" s="332"/>
      <c r="LVU148" s="332"/>
      <c r="LVV148" s="332"/>
      <c r="LVW148" s="332"/>
      <c r="LVX148" s="332"/>
      <c r="LVY148" s="332"/>
      <c r="LVZ148" s="332"/>
      <c r="LWA148" s="332"/>
      <c r="LWB148" s="332"/>
      <c r="LWC148" s="332"/>
      <c r="LWD148" s="332"/>
      <c r="LWE148" s="332"/>
      <c r="LWF148" s="332"/>
      <c r="LWG148" s="332"/>
      <c r="LWH148" s="332"/>
      <c r="LWI148" s="332"/>
      <c r="LWJ148" s="332"/>
      <c r="LWK148" s="332"/>
      <c r="LWL148" s="332"/>
      <c r="LWM148" s="332"/>
      <c r="LWN148" s="332"/>
      <c r="LWO148" s="332"/>
      <c r="LWP148" s="332"/>
      <c r="LWQ148" s="332"/>
      <c r="LWR148" s="332"/>
      <c r="LWS148" s="332"/>
      <c r="LWT148" s="332"/>
      <c r="LWU148" s="332"/>
      <c r="LWV148" s="332"/>
      <c r="LWW148" s="332"/>
      <c r="LWX148" s="332"/>
      <c r="LWY148" s="332"/>
      <c r="LWZ148" s="332"/>
      <c r="LXA148" s="332"/>
      <c r="LXB148" s="332"/>
      <c r="LXC148" s="332"/>
      <c r="LXD148" s="332"/>
      <c r="LXE148" s="332"/>
      <c r="LXF148" s="332"/>
      <c r="LXG148" s="332"/>
      <c r="LXH148" s="332"/>
      <c r="LXI148" s="332"/>
      <c r="LXJ148" s="332"/>
      <c r="LXK148" s="332"/>
      <c r="LXL148" s="332"/>
      <c r="LXM148" s="332"/>
      <c r="LXN148" s="332"/>
      <c r="LXO148" s="332"/>
      <c r="LXP148" s="332"/>
      <c r="LXQ148" s="332"/>
      <c r="LXR148" s="332"/>
      <c r="LXS148" s="332"/>
      <c r="LXT148" s="332"/>
      <c r="LXU148" s="332"/>
      <c r="LXV148" s="332"/>
      <c r="LXW148" s="332"/>
      <c r="LXX148" s="332"/>
      <c r="LXY148" s="332"/>
      <c r="LXZ148" s="332"/>
      <c r="LYA148" s="332"/>
      <c r="LYB148" s="332"/>
      <c r="LYC148" s="332"/>
      <c r="LYD148" s="332"/>
      <c r="LYE148" s="332"/>
      <c r="LYF148" s="332"/>
      <c r="LYG148" s="332"/>
      <c r="LYH148" s="332"/>
      <c r="LYI148" s="332"/>
      <c r="LYJ148" s="332"/>
      <c r="LYK148" s="332"/>
      <c r="LYL148" s="332"/>
      <c r="LYM148" s="332"/>
      <c r="LYN148" s="332"/>
      <c r="LYO148" s="332"/>
      <c r="LYP148" s="332"/>
      <c r="LYQ148" s="332"/>
      <c r="LYR148" s="332"/>
      <c r="LYS148" s="332"/>
      <c r="LYT148" s="332"/>
      <c r="LYU148" s="332"/>
      <c r="LYV148" s="332"/>
      <c r="LYW148" s="332"/>
      <c r="LYX148" s="332"/>
      <c r="LYY148" s="332"/>
      <c r="LYZ148" s="332"/>
      <c r="LZA148" s="332"/>
      <c r="LZB148" s="332"/>
      <c r="LZC148" s="332"/>
      <c r="LZD148" s="332"/>
      <c r="LZE148" s="332"/>
      <c r="LZF148" s="332"/>
      <c r="LZG148" s="332"/>
      <c r="LZH148" s="332"/>
      <c r="LZI148" s="332"/>
      <c r="LZJ148" s="332"/>
      <c r="LZK148" s="332"/>
      <c r="LZL148" s="332"/>
      <c r="LZM148" s="332"/>
      <c r="LZN148" s="332"/>
      <c r="LZO148" s="332"/>
      <c r="LZP148" s="332"/>
      <c r="LZQ148" s="332"/>
      <c r="LZR148" s="332"/>
      <c r="LZS148" s="332"/>
      <c r="LZT148" s="332"/>
      <c r="LZU148" s="332"/>
      <c r="LZV148" s="332"/>
      <c r="LZW148" s="332"/>
      <c r="LZX148" s="332"/>
      <c r="LZY148" s="332"/>
      <c r="LZZ148" s="332"/>
      <c r="MAA148" s="332"/>
      <c r="MAB148" s="332"/>
      <c r="MAC148" s="332"/>
      <c r="MAD148" s="332"/>
      <c r="MAE148" s="332"/>
      <c r="MAF148" s="332"/>
      <c r="MAG148" s="332"/>
      <c r="MAH148" s="332"/>
      <c r="MAI148" s="332"/>
      <c r="MAJ148" s="332"/>
      <c r="MAK148" s="332"/>
      <c r="MAL148" s="332"/>
      <c r="MAM148" s="332"/>
      <c r="MAN148" s="332"/>
      <c r="MAO148" s="332"/>
      <c r="MAP148" s="332"/>
      <c r="MAQ148" s="332"/>
      <c r="MAR148" s="332"/>
      <c r="MAS148" s="332"/>
      <c r="MAT148" s="332"/>
      <c r="MAU148" s="332"/>
      <c r="MAV148" s="332"/>
      <c r="MAW148" s="332"/>
      <c r="MAX148" s="332"/>
      <c r="MAY148" s="332"/>
      <c r="MAZ148" s="332"/>
      <c r="MBA148" s="332"/>
      <c r="MBB148" s="332"/>
      <c r="MBC148" s="332"/>
      <c r="MBD148" s="332"/>
      <c r="MBE148" s="332"/>
      <c r="MBF148" s="332"/>
      <c r="MBG148" s="332"/>
      <c r="MBH148" s="332"/>
      <c r="MBI148" s="332"/>
      <c r="MBJ148" s="332"/>
      <c r="MBK148" s="332"/>
      <c r="MBL148" s="332"/>
      <c r="MBM148" s="332"/>
      <c r="MBN148" s="332"/>
      <c r="MBO148" s="332"/>
      <c r="MBP148" s="332"/>
      <c r="MBQ148" s="332"/>
      <c r="MBR148" s="332"/>
      <c r="MBS148" s="332"/>
      <c r="MBT148" s="332"/>
      <c r="MBU148" s="332"/>
      <c r="MBV148" s="332"/>
      <c r="MBW148" s="332"/>
      <c r="MBX148" s="332"/>
      <c r="MBY148" s="332"/>
      <c r="MBZ148" s="332"/>
      <c r="MCA148" s="332"/>
      <c r="MCB148" s="332"/>
      <c r="MCC148" s="332"/>
      <c r="MCD148" s="332"/>
      <c r="MCE148" s="332"/>
      <c r="MCF148" s="332"/>
      <c r="MCG148" s="332"/>
      <c r="MCH148" s="332"/>
      <c r="MCI148" s="332"/>
      <c r="MCJ148" s="332"/>
      <c r="MCK148" s="332"/>
      <c r="MCL148" s="332"/>
      <c r="MCM148" s="332"/>
      <c r="MCN148" s="332"/>
      <c r="MCO148" s="332"/>
      <c r="MCP148" s="332"/>
      <c r="MCQ148" s="332"/>
      <c r="MCR148" s="332"/>
      <c r="MCS148" s="332"/>
      <c r="MCT148" s="332"/>
      <c r="MCU148" s="332"/>
      <c r="MCV148" s="332"/>
      <c r="MCW148" s="332"/>
      <c r="MCX148" s="332"/>
      <c r="MCY148" s="332"/>
      <c r="MCZ148" s="332"/>
      <c r="MDA148" s="332"/>
      <c r="MDB148" s="332"/>
      <c r="MDC148" s="332"/>
      <c r="MDD148" s="332"/>
      <c r="MDE148" s="332"/>
      <c r="MDF148" s="332"/>
      <c r="MDG148" s="332"/>
      <c r="MDH148" s="332"/>
      <c r="MDI148" s="332"/>
      <c r="MDJ148" s="332"/>
      <c r="MDK148" s="332"/>
      <c r="MDL148" s="332"/>
      <c r="MDM148" s="332"/>
      <c r="MDN148" s="332"/>
      <c r="MDO148" s="332"/>
      <c r="MDP148" s="332"/>
      <c r="MDQ148" s="332"/>
      <c r="MDR148" s="332"/>
      <c r="MDS148" s="332"/>
      <c r="MDT148" s="332"/>
      <c r="MDU148" s="332"/>
      <c r="MDV148" s="332"/>
      <c r="MDW148" s="332"/>
      <c r="MDX148" s="332"/>
      <c r="MDY148" s="332"/>
      <c r="MDZ148" s="332"/>
      <c r="MEA148" s="332"/>
      <c r="MEB148" s="332"/>
      <c r="MEC148" s="332"/>
      <c r="MED148" s="332"/>
      <c r="MEE148" s="332"/>
      <c r="MEF148" s="332"/>
      <c r="MEG148" s="332"/>
      <c r="MEH148" s="332"/>
      <c r="MEI148" s="332"/>
      <c r="MEJ148" s="332"/>
      <c r="MEK148" s="332"/>
      <c r="MEL148" s="332"/>
      <c r="MEM148" s="332"/>
      <c r="MEN148" s="332"/>
      <c r="MEO148" s="332"/>
      <c r="MEP148" s="332"/>
      <c r="MEQ148" s="332"/>
      <c r="MER148" s="332"/>
      <c r="MES148" s="332"/>
      <c r="MET148" s="332"/>
      <c r="MEU148" s="332"/>
      <c r="MEV148" s="332"/>
      <c r="MEW148" s="332"/>
      <c r="MEX148" s="332"/>
      <c r="MEY148" s="332"/>
      <c r="MEZ148" s="332"/>
      <c r="MFA148" s="332"/>
      <c r="MFB148" s="332"/>
      <c r="MFC148" s="332"/>
      <c r="MFD148" s="332"/>
      <c r="MFE148" s="332"/>
      <c r="MFF148" s="332"/>
      <c r="MFG148" s="332"/>
      <c r="MFH148" s="332"/>
      <c r="MFI148" s="332"/>
      <c r="MFJ148" s="332"/>
      <c r="MFK148" s="332"/>
      <c r="MFL148" s="332"/>
      <c r="MFM148" s="332"/>
      <c r="MFN148" s="332"/>
      <c r="MFO148" s="332"/>
      <c r="MFP148" s="332"/>
      <c r="MFQ148" s="332"/>
      <c r="MFR148" s="332"/>
      <c r="MFS148" s="332"/>
      <c r="MFT148" s="332"/>
      <c r="MFU148" s="332"/>
      <c r="MFV148" s="332"/>
      <c r="MFW148" s="332"/>
      <c r="MFX148" s="332"/>
      <c r="MFY148" s="332"/>
      <c r="MFZ148" s="332"/>
      <c r="MGA148" s="332"/>
      <c r="MGB148" s="332"/>
      <c r="MGC148" s="332"/>
      <c r="MGD148" s="332"/>
      <c r="MGE148" s="332"/>
      <c r="MGF148" s="332"/>
      <c r="MGG148" s="332"/>
      <c r="MGH148" s="332"/>
      <c r="MGI148" s="332"/>
      <c r="MGJ148" s="332"/>
      <c r="MGK148" s="332"/>
      <c r="MGL148" s="332"/>
      <c r="MGM148" s="332"/>
      <c r="MGN148" s="332"/>
      <c r="MGO148" s="332"/>
      <c r="MGP148" s="332"/>
      <c r="MGQ148" s="332"/>
      <c r="MGR148" s="332"/>
      <c r="MGS148" s="332"/>
      <c r="MGT148" s="332"/>
      <c r="MGU148" s="332"/>
      <c r="MGV148" s="332"/>
      <c r="MGW148" s="332"/>
      <c r="MGX148" s="332"/>
      <c r="MGY148" s="332"/>
      <c r="MGZ148" s="332"/>
      <c r="MHA148" s="332"/>
      <c r="MHB148" s="332"/>
      <c r="MHC148" s="332"/>
      <c r="MHD148" s="332"/>
      <c r="MHE148" s="332"/>
      <c r="MHF148" s="332"/>
      <c r="MHG148" s="332"/>
      <c r="MHH148" s="332"/>
      <c r="MHI148" s="332"/>
      <c r="MHJ148" s="332"/>
      <c r="MHK148" s="332"/>
      <c r="MHL148" s="332"/>
      <c r="MHM148" s="332"/>
      <c r="MHN148" s="332"/>
      <c r="MHO148" s="332"/>
      <c r="MHP148" s="332"/>
      <c r="MHQ148" s="332"/>
      <c r="MHR148" s="332"/>
      <c r="MHS148" s="332"/>
      <c r="MHT148" s="332"/>
      <c r="MHU148" s="332"/>
      <c r="MHV148" s="332"/>
      <c r="MHW148" s="332"/>
      <c r="MHX148" s="332"/>
      <c r="MHY148" s="332"/>
      <c r="MHZ148" s="332"/>
      <c r="MIA148" s="332"/>
      <c r="MIB148" s="332"/>
      <c r="MIC148" s="332"/>
      <c r="MID148" s="332"/>
      <c r="MIE148" s="332"/>
      <c r="MIF148" s="332"/>
      <c r="MIG148" s="332"/>
      <c r="MIH148" s="332"/>
      <c r="MII148" s="332"/>
      <c r="MIJ148" s="332"/>
      <c r="MIK148" s="332"/>
      <c r="MIL148" s="332"/>
      <c r="MIM148" s="332"/>
      <c r="MIN148" s="332"/>
      <c r="MIO148" s="332"/>
      <c r="MIP148" s="332"/>
      <c r="MIQ148" s="332"/>
      <c r="MIR148" s="332"/>
      <c r="MIS148" s="332"/>
      <c r="MIT148" s="332"/>
      <c r="MIU148" s="332"/>
      <c r="MIV148" s="332"/>
      <c r="MIW148" s="332"/>
      <c r="MIX148" s="332"/>
      <c r="MIY148" s="332"/>
      <c r="MIZ148" s="332"/>
      <c r="MJA148" s="332"/>
      <c r="MJB148" s="332"/>
      <c r="MJC148" s="332"/>
      <c r="MJD148" s="332"/>
      <c r="MJE148" s="332"/>
      <c r="MJF148" s="332"/>
      <c r="MJG148" s="332"/>
      <c r="MJH148" s="332"/>
      <c r="MJI148" s="332"/>
      <c r="MJJ148" s="332"/>
      <c r="MJK148" s="332"/>
      <c r="MJL148" s="332"/>
      <c r="MJM148" s="332"/>
      <c r="MJN148" s="332"/>
      <c r="MJO148" s="332"/>
      <c r="MJP148" s="332"/>
      <c r="MJQ148" s="332"/>
      <c r="MJR148" s="332"/>
      <c r="MJS148" s="332"/>
      <c r="MJT148" s="332"/>
      <c r="MJU148" s="332"/>
      <c r="MJV148" s="332"/>
      <c r="MJW148" s="332"/>
      <c r="MJX148" s="332"/>
      <c r="MJY148" s="332"/>
      <c r="MJZ148" s="332"/>
      <c r="MKA148" s="332"/>
      <c r="MKB148" s="332"/>
      <c r="MKC148" s="332"/>
      <c r="MKD148" s="332"/>
      <c r="MKE148" s="332"/>
      <c r="MKF148" s="332"/>
      <c r="MKG148" s="332"/>
      <c r="MKH148" s="332"/>
      <c r="MKI148" s="332"/>
      <c r="MKJ148" s="332"/>
      <c r="MKK148" s="332"/>
      <c r="MKL148" s="332"/>
      <c r="MKM148" s="332"/>
      <c r="MKN148" s="332"/>
      <c r="MKO148" s="332"/>
      <c r="MKP148" s="332"/>
      <c r="MKQ148" s="332"/>
      <c r="MKR148" s="332"/>
      <c r="MKS148" s="332"/>
      <c r="MKT148" s="332"/>
      <c r="MKU148" s="332"/>
      <c r="MKV148" s="332"/>
      <c r="MKW148" s="332"/>
      <c r="MKX148" s="332"/>
      <c r="MKY148" s="332"/>
      <c r="MKZ148" s="332"/>
      <c r="MLA148" s="332"/>
      <c r="MLB148" s="332"/>
      <c r="MLC148" s="332"/>
      <c r="MLD148" s="332"/>
      <c r="MLE148" s="332"/>
      <c r="MLF148" s="332"/>
      <c r="MLG148" s="332"/>
      <c r="MLH148" s="332"/>
      <c r="MLI148" s="332"/>
      <c r="MLJ148" s="332"/>
      <c r="MLK148" s="332"/>
      <c r="MLL148" s="332"/>
      <c r="MLM148" s="332"/>
      <c r="MLN148" s="332"/>
      <c r="MLO148" s="332"/>
      <c r="MLP148" s="332"/>
      <c r="MLQ148" s="332"/>
      <c r="MLR148" s="332"/>
      <c r="MLS148" s="332"/>
      <c r="MLT148" s="332"/>
      <c r="MLU148" s="332"/>
      <c r="MLV148" s="332"/>
      <c r="MLW148" s="332"/>
      <c r="MLX148" s="332"/>
      <c r="MLY148" s="332"/>
      <c r="MLZ148" s="332"/>
      <c r="MMA148" s="332"/>
      <c r="MMB148" s="332"/>
      <c r="MMC148" s="332"/>
      <c r="MMD148" s="332"/>
      <c r="MME148" s="332"/>
      <c r="MMF148" s="332"/>
      <c r="MMG148" s="332"/>
      <c r="MMH148" s="332"/>
      <c r="MMI148" s="332"/>
      <c r="MMJ148" s="332"/>
      <c r="MMK148" s="332"/>
      <c r="MML148" s="332"/>
      <c r="MMM148" s="332"/>
      <c r="MMN148" s="332"/>
      <c r="MMO148" s="332"/>
      <c r="MMP148" s="332"/>
      <c r="MMQ148" s="332"/>
      <c r="MMR148" s="332"/>
      <c r="MMS148" s="332"/>
      <c r="MMT148" s="332"/>
      <c r="MMU148" s="332"/>
      <c r="MMV148" s="332"/>
      <c r="MMW148" s="332"/>
      <c r="MMX148" s="332"/>
      <c r="MMY148" s="332"/>
      <c r="MMZ148" s="332"/>
      <c r="MNA148" s="332"/>
      <c r="MNB148" s="332"/>
      <c r="MNC148" s="332"/>
      <c r="MND148" s="332"/>
      <c r="MNE148" s="332"/>
      <c r="MNF148" s="332"/>
      <c r="MNG148" s="332"/>
      <c r="MNH148" s="332"/>
      <c r="MNI148" s="332"/>
      <c r="MNJ148" s="332"/>
      <c r="MNK148" s="332"/>
      <c r="MNL148" s="332"/>
      <c r="MNM148" s="332"/>
      <c r="MNN148" s="332"/>
      <c r="MNO148" s="332"/>
      <c r="MNP148" s="332"/>
      <c r="MNQ148" s="332"/>
      <c r="MNR148" s="332"/>
      <c r="MNS148" s="332"/>
      <c r="MNT148" s="332"/>
      <c r="MNU148" s="332"/>
      <c r="MNV148" s="332"/>
      <c r="MNW148" s="332"/>
      <c r="MNX148" s="332"/>
      <c r="MNY148" s="332"/>
      <c r="MNZ148" s="332"/>
      <c r="MOA148" s="332"/>
      <c r="MOB148" s="332"/>
      <c r="MOC148" s="332"/>
      <c r="MOD148" s="332"/>
      <c r="MOE148" s="332"/>
      <c r="MOF148" s="332"/>
      <c r="MOG148" s="332"/>
      <c r="MOH148" s="332"/>
      <c r="MOI148" s="332"/>
      <c r="MOJ148" s="332"/>
      <c r="MOK148" s="332"/>
      <c r="MOL148" s="332"/>
      <c r="MOM148" s="332"/>
      <c r="MON148" s="332"/>
      <c r="MOO148" s="332"/>
      <c r="MOP148" s="332"/>
      <c r="MOQ148" s="332"/>
      <c r="MOR148" s="332"/>
      <c r="MOS148" s="332"/>
      <c r="MOT148" s="332"/>
      <c r="MOU148" s="332"/>
      <c r="MOV148" s="332"/>
      <c r="MOW148" s="332"/>
      <c r="MOX148" s="332"/>
      <c r="MOY148" s="332"/>
      <c r="MOZ148" s="332"/>
      <c r="MPA148" s="332"/>
      <c r="MPB148" s="332"/>
      <c r="MPC148" s="332"/>
      <c r="MPD148" s="332"/>
      <c r="MPE148" s="332"/>
      <c r="MPF148" s="332"/>
      <c r="MPG148" s="332"/>
      <c r="MPH148" s="332"/>
      <c r="MPI148" s="332"/>
      <c r="MPJ148" s="332"/>
      <c r="MPK148" s="332"/>
      <c r="MPL148" s="332"/>
      <c r="MPM148" s="332"/>
      <c r="MPN148" s="332"/>
      <c r="MPO148" s="332"/>
      <c r="MPP148" s="332"/>
      <c r="MPQ148" s="332"/>
      <c r="MPR148" s="332"/>
      <c r="MPS148" s="332"/>
      <c r="MPT148" s="332"/>
      <c r="MPU148" s="332"/>
      <c r="MPV148" s="332"/>
      <c r="MPW148" s="332"/>
      <c r="MPX148" s="332"/>
      <c r="MPY148" s="332"/>
      <c r="MPZ148" s="332"/>
      <c r="MQA148" s="332"/>
      <c r="MQB148" s="332"/>
      <c r="MQC148" s="332"/>
      <c r="MQD148" s="332"/>
      <c r="MQE148" s="332"/>
      <c r="MQF148" s="332"/>
      <c r="MQG148" s="332"/>
      <c r="MQH148" s="332"/>
      <c r="MQI148" s="332"/>
      <c r="MQJ148" s="332"/>
      <c r="MQK148" s="332"/>
      <c r="MQL148" s="332"/>
      <c r="MQM148" s="332"/>
      <c r="MQN148" s="332"/>
      <c r="MQO148" s="332"/>
      <c r="MQP148" s="332"/>
      <c r="MQQ148" s="332"/>
      <c r="MQR148" s="332"/>
      <c r="MQS148" s="332"/>
      <c r="MQT148" s="332"/>
      <c r="MQU148" s="332"/>
      <c r="MQV148" s="332"/>
      <c r="MQW148" s="332"/>
      <c r="MQX148" s="332"/>
      <c r="MQY148" s="332"/>
      <c r="MQZ148" s="332"/>
      <c r="MRA148" s="332"/>
      <c r="MRB148" s="332"/>
      <c r="MRC148" s="332"/>
      <c r="MRD148" s="332"/>
      <c r="MRE148" s="332"/>
      <c r="MRF148" s="332"/>
      <c r="MRG148" s="332"/>
      <c r="MRH148" s="332"/>
      <c r="MRI148" s="332"/>
      <c r="MRJ148" s="332"/>
      <c r="MRK148" s="332"/>
      <c r="MRL148" s="332"/>
      <c r="MRM148" s="332"/>
      <c r="MRN148" s="332"/>
      <c r="MRO148" s="332"/>
      <c r="MRP148" s="332"/>
      <c r="MRQ148" s="332"/>
      <c r="MRR148" s="332"/>
      <c r="MRS148" s="332"/>
      <c r="MRT148" s="332"/>
      <c r="MRU148" s="332"/>
      <c r="MRV148" s="332"/>
      <c r="MRW148" s="332"/>
      <c r="MRX148" s="332"/>
      <c r="MRY148" s="332"/>
      <c r="MRZ148" s="332"/>
      <c r="MSA148" s="332"/>
      <c r="MSB148" s="332"/>
      <c r="MSC148" s="332"/>
      <c r="MSD148" s="332"/>
      <c r="MSE148" s="332"/>
      <c r="MSF148" s="332"/>
      <c r="MSG148" s="332"/>
      <c r="MSH148" s="332"/>
      <c r="MSI148" s="332"/>
      <c r="MSJ148" s="332"/>
      <c r="MSK148" s="332"/>
      <c r="MSL148" s="332"/>
      <c r="MSM148" s="332"/>
      <c r="MSN148" s="332"/>
      <c r="MSO148" s="332"/>
      <c r="MSP148" s="332"/>
      <c r="MSQ148" s="332"/>
      <c r="MSR148" s="332"/>
      <c r="MSS148" s="332"/>
      <c r="MST148" s="332"/>
      <c r="MSU148" s="332"/>
      <c r="MSV148" s="332"/>
      <c r="MSW148" s="332"/>
      <c r="MSX148" s="332"/>
      <c r="MSY148" s="332"/>
      <c r="MSZ148" s="332"/>
      <c r="MTA148" s="332"/>
      <c r="MTB148" s="332"/>
      <c r="MTC148" s="332"/>
      <c r="MTD148" s="332"/>
      <c r="MTE148" s="332"/>
      <c r="MTF148" s="332"/>
      <c r="MTG148" s="332"/>
      <c r="MTH148" s="332"/>
      <c r="MTI148" s="332"/>
      <c r="MTJ148" s="332"/>
      <c r="MTK148" s="332"/>
      <c r="MTL148" s="332"/>
      <c r="MTM148" s="332"/>
      <c r="MTN148" s="332"/>
      <c r="MTO148" s="332"/>
      <c r="MTP148" s="332"/>
      <c r="MTQ148" s="332"/>
      <c r="MTR148" s="332"/>
      <c r="MTS148" s="332"/>
      <c r="MTT148" s="332"/>
      <c r="MTU148" s="332"/>
      <c r="MTV148" s="332"/>
      <c r="MTW148" s="332"/>
      <c r="MTX148" s="332"/>
      <c r="MTY148" s="332"/>
      <c r="MTZ148" s="332"/>
      <c r="MUA148" s="332"/>
      <c r="MUB148" s="332"/>
      <c r="MUC148" s="332"/>
      <c r="MUD148" s="332"/>
      <c r="MUE148" s="332"/>
      <c r="MUF148" s="332"/>
      <c r="MUG148" s="332"/>
      <c r="MUH148" s="332"/>
      <c r="MUI148" s="332"/>
      <c r="MUJ148" s="332"/>
      <c r="MUK148" s="332"/>
      <c r="MUL148" s="332"/>
      <c r="MUM148" s="332"/>
      <c r="MUN148" s="332"/>
      <c r="MUO148" s="332"/>
      <c r="MUP148" s="332"/>
      <c r="MUQ148" s="332"/>
      <c r="MUR148" s="332"/>
      <c r="MUS148" s="332"/>
      <c r="MUT148" s="332"/>
      <c r="MUU148" s="332"/>
      <c r="MUV148" s="332"/>
      <c r="MUW148" s="332"/>
      <c r="MUX148" s="332"/>
      <c r="MUY148" s="332"/>
      <c r="MUZ148" s="332"/>
      <c r="MVA148" s="332"/>
      <c r="MVB148" s="332"/>
      <c r="MVC148" s="332"/>
      <c r="MVD148" s="332"/>
      <c r="MVE148" s="332"/>
      <c r="MVF148" s="332"/>
      <c r="MVG148" s="332"/>
      <c r="MVH148" s="332"/>
      <c r="MVI148" s="332"/>
      <c r="MVJ148" s="332"/>
      <c r="MVK148" s="332"/>
      <c r="MVL148" s="332"/>
      <c r="MVM148" s="332"/>
      <c r="MVN148" s="332"/>
      <c r="MVO148" s="332"/>
      <c r="MVP148" s="332"/>
      <c r="MVQ148" s="332"/>
      <c r="MVR148" s="332"/>
      <c r="MVS148" s="332"/>
      <c r="MVT148" s="332"/>
      <c r="MVU148" s="332"/>
      <c r="MVV148" s="332"/>
      <c r="MVW148" s="332"/>
      <c r="MVX148" s="332"/>
      <c r="MVY148" s="332"/>
      <c r="MVZ148" s="332"/>
      <c r="MWA148" s="332"/>
      <c r="MWB148" s="332"/>
      <c r="MWC148" s="332"/>
      <c r="MWD148" s="332"/>
      <c r="MWE148" s="332"/>
      <c r="MWF148" s="332"/>
      <c r="MWG148" s="332"/>
      <c r="MWH148" s="332"/>
      <c r="MWI148" s="332"/>
      <c r="MWJ148" s="332"/>
      <c r="MWK148" s="332"/>
      <c r="MWL148" s="332"/>
      <c r="MWM148" s="332"/>
      <c r="MWN148" s="332"/>
      <c r="MWO148" s="332"/>
      <c r="MWP148" s="332"/>
      <c r="MWQ148" s="332"/>
      <c r="MWR148" s="332"/>
      <c r="MWS148" s="332"/>
      <c r="MWT148" s="332"/>
      <c r="MWU148" s="332"/>
      <c r="MWV148" s="332"/>
      <c r="MWW148" s="332"/>
      <c r="MWX148" s="332"/>
      <c r="MWY148" s="332"/>
      <c r="MWZ148" s="332"/>
      <c r="MXA148" s="332"/>
      <c r="MXB148" s="332"/>
      <c r="MXC148" s="332"/>
      <c r="MXD148" s="332"/>
      <c r="MXE148" s="332"/>
      <c r="MXF148" s="332"/>
      <c r="MXG148" s="332"/>
      <c r="MXH148" s="332"/>
      <c r="MXI148" s="332"/>
      <c r="MXJ148" s="332"/>
      <c r="MXK148" s="332"/>
      <c r="MXL148" s="332"/>
      <c r="MXM148" s="332"/>
      <c r="MXN148" s="332"/>
      <c r="MXO148" s="332"/>
      <c r="MXP148" s="332"/>
      <c r="MXQ148" s="332"/>
      <c r="MXR148" s="332"/>
      <c r="MXS148" s="332"/>
      <c r="MXT148" s="332"/>
      <c r="MXU148" s="332"/>
      <c r="MXV148" s="332"/>
      <c r="MXW148" s="332"/>
      <c r="MXX148" s="332"/>
      <c r="MXY148" s="332"/>
      <c r="MXZ148" s="332"/>
      <c r="MYA148" s="332"/>
      <c r="MYB148" s="332"/>
      <c r="MYC148" s="332"/>
      <c r="MYD148" s="332"/>
      <c r="MYE148" s="332"/>
      <c r="MYF148" s="332"/>
      <c r="MYG148" s="332"/>
      <c r="MYH148" s="332"/>
      <c r="MYI148" s="332"/>
      <c r="MYJ148" s="332"/>
      <c r="MYK148" s="332"/>
      <c r="MYL148" s="332"/>
      <c r="MYM148" s="332"/>
      <c r="MYN148" s="332"/>
      <c r="MYO148" s="332"/>
      <c r="MYP148" s="332"/>
      <c r="MYQ148" s="332"/>
      <c r="MYR148" s="332"/>
      <c r="MYS148" s="332"/>
      <c r="MYT148" s="332"/>
      <c r="MYU148" s="332"/>
      <c r="MYV148" s="332"/>
      <c r="MYW148" s="332"/>
      <c r="MYX148" s="332"/>
      <c r="MYY148" s="332"/>
      <c r="MYZ148" s="332"/>
      <c r="MZA148" s="332"/>
      <c r="MZB148" s="332"/>
      <c r="MZC148" s="332"/>
      <c r="MZD148" s="332"/>
      <c r="MZE148" s="332"/>
      <c r="MZF148" s="332"/>
      <c r="MZG148" s="332"/>
      <c r="MZH148" s="332"/>
      <c r="MZI148" s="332"/>
      <c r="MZJ148" s="332"/>
      <c r="MZK148" s="332"/>
      <c r="MZL148" s="332"/>
      <c r="MZM148" s="332"/>
      <c r="MZN148" s="332"/>
      <c r="MZO148" s="332"/>
      <c r="MZP148" s="332"/>
      <c r="MZQ148" s="332"/>
      <c r="MZR148" s="332"/>
      <c r="MZS148" s="332"/>
      <c r="MZT148" s="332"/>
      <c r="MZU148" s="332"/>
      <c r="MZV148" s="332"/>
      <c r="MZW148" s="332"/>
      <c r="MZX148" s="332"/>
      <c r="MZY148" s="332"/>
      <c r="MZZ148" s="332"/>
      <c r="NAA148" s="332"/>
      <c r="NAB148" s="332"/>
      <c r="NAC148" s="332"/>
      <c r="NAD148" s="332"/>
      <c r="NAE148" s="332"/>
      <c r="NAF148" s="332"/>
      <c r="NAG148" s="332"/>
      <c r="NAH148" s="332"/>
      <c r="NAI148" s="332"/>
      <c r="NAJ148" s="332"/>
      <c r="NAK148" s="332"/>
      <c r="NAL148" s="332"/>
      <c r="NAM148" s="332"/>
      <c r="NAN148" s="332"/>
      <c r="NAO148" s="332"/>
      <c r="NAP148" s="332"/>
      <c r="NAQ148" s="332"/>
      <c r="NAR148" s="332"/>
      <c r="NAS148" s="332"/>
      <c r="NAT148" s="332"/>
      <c r="NAU148" s="332"/>
      <c r="NAV148" s="332"/>
      <c r="NAW148" s="332"/>
      <c r="NAX148" s="332"/>
      <c r="NAY148" s="332"/>
      <c r="NAZ148" s="332"/>
      <c r="NBA148" s="332"/>
      <c r="NBB148" s="332"/>
      <c r="NBC148" s="332"/>
      <c r="NBD148" s="332"/>
      <c r="NBE148" s="332"/>
      <c r="NBF148" s="332"/>
      <c r="NBG148" s="332"/>
      <c r="NBH148" s="332"/>
      <c r="NBI148" s="332"/>
      <c r="NBJ148" s="332"/>
      <c r="NBK148" s="332"/>
      <c r="NBL148" s="332"/>
      <c r="NBM148" s="332"/>
      <c r="NBN148" s="332"/>
      <c r="NBO148" s="332"/>
      <c r="NBP148" s="332"/>
      <c r="NBQ148" s="332"/>
      <c r="NBR148" s="332"/>
      <c r="NBS148" s="332"/>
      <c r="NBT148" s="332"/>
      <c r="NBU148" s="332"/>
      <c r="NBV148" s="332"/>
      <c r="NBW148" s="332"/>
      <c r="NBX148" s="332"/>
      <c r="NBY148" s="332"/>
      <c r="NBZ148" s="332"/>
      <c r="NCA148" s="332"/>
      <c r="NCB148" s="332"/>
      <c r="NCC148" s="332"/>
      <c r="NCD148" s="332"/>
      <c r="NCE148" s="332"/>
      <c r="NCF148" s="332"/>
      <c r="NCG148" s="332"/>
      <c r="NCH148" s="332"/>
      <c r="NCI148" s="332"/>
      <c r="NCJ148" s="332"/>
      <c r="NCK148" s="332"/>
      <c r="NCL148" s="332"/>
      <c r="NCM148" s="332"/>
      <c r="NCN148" s="332"/>
      <c r="NCO148" s="332"/>
      <c r="NCP148" s="332"/>
      <c r="NCQ148" s="332"/>
      <c r="NCR148" s="332"/>
      <c r="NCS148" s="332"/>
      <c r="NCT148" s="332"/>
      <c r="NCU148" s="332"/>
      <c r="NCV148" s="332"/>
      <c r="NCW148" s="332"/>
      <c r="NCX148" s="332"/>
      <c r="NCY148" s="332"/>
      <c r="NCZ148" s="332"/>
      <c r="NDA148" s="332"/>
      <c r="NDB148" s="332"/>
      <c r="NDC148" s="332"/>
      <c r="NDD148" s="332"/>
      <c r="NDE148" s="332"/>
      <c r="NDF148" s="332"/>
      <c r="NDG148" s="332"/>
      <c r="NDH148" s="332"/>
      <c r="NDI148" s="332"/>
      <c r="NDJ148" s="332"/>
      <c r="NDK148" s="332"/>
      <c r="NDL148" s="332"/>
      <c r="NDM148" s="332"/>
      <c r="NDN148" s="332"/>
      <c r="NDO148" s="332"/>
      <c r="NDP148" s="332"/>
      <c r="NDQ148" s="332"/>
      <c r="NDR148" s="332"/>
      <c r="NDS148" s="332"/>
      <c r="NDT148" s="332"/>
      <c r="NDU148" s="332"/>
      <c r="NDV148" s="332"/>
      <c r="NDW148" s="332"/>
      <c r="NDX148" s="332"/>
      <c r="NDY148" s="332"/>
      <c r="NDZ148" s="332"/>
      <c r="NEA148" s="332"/>
      <c r="NEB148" s="332"/>
      <c r="NEC148" s="332"/>
      <c r="NED148" s="332"/>
      <c r="NEE148" s="332"/>
      <c r="NEF148" s="332"/>
      <c r="NEG148" s="332"/>
      <c r="NEH148" s="332"/>
      <c r="NEI148" s="332"/>
      <c r="NEJ148" s="332"/>
      <c r="NEK148" s="332"/>
      <c r="NEL148" s="332"/>
      <c r="NEM148" s="332"/>
      <c r="NEN148" s="332"/>
      <c r="NEO148" s="332"/>
      <c r="NEP148" s="332"/>
      <c r="NEQ148" s="332"/>
      <c r="NER148" s="332"/>
      <c r="NES148" s="332"/>
      <c r="NET148" s="332"/>
      <c r="NEU148" s="332"/>
      <c r="NEV148" s="332"/>
      <c r="NEW148" s="332"/>
      <c r="NEX148" s="332"/>
      <c r="NEY148" s="332"/>
      <c r="NEZ148" s="332"/>
      <c r="NFA148" s="332"/>
      <c r="NFB148" s="332"/>
      <c r="NFC148" s="332"/>
      <c r="NFD148" s="332"/>
      <c r="NFE148" s="332"/>
      <c r="NFF148" s="332"/>
      <c r="NFG148" s="332"/>
      <c r="NFH148" s="332"/>
      <c r="NFI148" s="332"/>
      <c r="NFJ148" s="332"/>
      <c r="NFK148" s="332"/>
      <c r="NFL148" s="332"/>
      <c r="NFM148" s="332"/>
      <c r="NFN148" s="332"/>
      <c r="NFO148" s="332"/>
      <c r="NFP148" s="332"/>
      <c r="NFQ148" s="332"/>
      <c r="NFR148" s="332"/>
      <c r="NFS148" s="332"/>
      <c r="NFT148" s="332"/>
      <c r="NFU148" s="332"/>
      <c r="NFV148" s="332"/>
      <c r="NFW148" s="332"/>
      <c r="NFX148" s="332"/>
      <c r="NFY148" s="332"/>
      <c r="NFZ148" s="332"/>
      <c r="NGA148" s="332"/>
      <c r="NGB148" s="332"/>
      <c r="NGC148" s="332"/>
      <c r="NGD148" s="332"/>
      <c r="NGE148" s="332"/>
      <c r="NGF148" s="332"/>
      <c r="NGG148" s="332"/>
      <c r="NGH148" s="332"/>
      <c r="NGI148" s="332"/>
      <c r="NGJ148" s="332"/>
      <c r="NGK148" s="332"/>
      <c r="NGL148" s="332"/>
      <c r="NGM148" s="332"/>
      <c r="NGN148" s="332"/>
      <c r="NGO148" s="332"/>
      <c r="NGP148" s="332"/>
      <c r="NGQ148" s="332"/>
      <c r="NGR148" s="332"/>
      <c r="NGS148" s="332"/>
      <c r="NGT148" s="332"/>
      <c r="NGU148" s="332"/>
      <c r="NGV148" s="332"/>
      <c r="NGW148" s="332"/>
      <c r="NGX148" s="332"/>
      <c r="NGY148" s="332"/>
      <c r="NGZ148" s="332"/>
      <c r="NHA148" s="332"/>
      <c r="NHB148" s="332"/>
      <c r="NHC148" s="332"/>
      <c r="NHD148" s="332"/>
      <c r="NHE148" s="332"/>
      <c r="NHF148" s="332"/>
      <c r="NHG148" s="332"/>
      <c r="NHH148" s="332"/>
      <c r="NHI148" s="332"/>
      <c r="NHJ148" s="332"/>
      <c r="NHK148" s="332"/>
      <c r="NHL148" s="332"/>
      <c r="NHM148" s="332"/>
      <c r="NHN148" s="332"/>
      <c r="NHO148" s="332"/>
      <c r="NHP148" s="332"/>
      <c r="NHQ148" s="332"/>
      <c r="NHR148" s="332"/>
      <c r="NHS148" s="332"/>
      <c r="NHT148" s="332"/>
      <c r="NHU148" s="332"/>
      <c r="NHV148" s="332"/>
      <c r="NHW148" s="332"/>
      <c r="NHX148" s="332"/>
      <c r="NHY148" s="332"/>
      <c r="NHZ148" s="332"/>
      <c r="NIA148" s="332"/>
      <c r="NIB148" s="332"/>
      <c r="NIC148" s="332"/>
      <c r="NID148" s="332"/>
      <c r="NIE148" s="332"/>
      <c r="NIF148" s="332"/>
      <c r="NIG148" s="332"/>
      <c r="NIH148" s="332"/>
      <c r="NII148" s="332"/>
      <c r="NIJ148" s="332"/>
      <c r="NIK148" s="332"/>
      <c r="NIL148" s="332"/>
      <c r="NIM148" s="332"/>
      <c r="NIN148" s="332"/>
      <c r="NIO148" s="332"/>
      <c r="NIP148" s="332"/>
      <c r="NIQ148" s="332"/>
      <c r="NIR148" s="332"/>
      <c r="NIS148" s="332"/>
      <c r="NIT148" s="332"/>
      <c r="NIU148" s="332"/>
      <c r="NIV148" s="332"/>
      <c r="NIW148" s="332"/>
      <c r="NIX148" s="332"/>
      <c r="NIY148" s="332"/>
      <c r="NIZ148" s="332"/>
      <c r="NJA148" s="332"/>
      <c r="NJB148" s="332"/>
      <c r="NJC148" s="332"/>
      <c r="NJD148" s="332"/>
      <c r="NJE148" s="332"/>
      <c r="NJF148" s="332"/>
      <c r="NJG148" s="332"/>
      <c r="NJH148" s="332"/>
      <c r="NJI148" s="332"/>
      <c r="NJJ148" s="332"/>
      <c r="NJK148" s="332"/>
      <c r="NJL148" s="332"/>
      <c r="NJM148" s="332"/>
      <c r="NJN148" s="332"/>
      <c r="NJO148" s="332"/>
      <c r="NJP148" s="332"/>
      <c r="NJQ148" s="332"/>
      <c r="NJR148" s="332"/>
      <c r="NJS148" s="332"/>
      <c r="NJT148" s="332"/>
      <c r="NJU148" s="332"/>
      <c r="NJV148" s="332"/>
      <c r="NJW148" s="332"/>
      <c r="NJX148" s="332"/>
      <c r="NJY148" s="332"/>
      <c r="NJZ148" s="332"/>
      <c r="NKA148" s="332"/>
      <c r="NKB148" s="332"/>
      <c r="NKC148" s="332"/>
      <c r="NKD148" s="332"/>
      <c r="NKE148" s="332"/>
      <c r="NKF148" s="332"/>
      <c r="NKG148" s="332"/>
      <c r="NKH148" s="332"/>
      <c r="NKI148" s="332"/>
      <c r="NKJ148" s="332"/>
      <c r="NKK148" s="332"/>
      <c r="NKL148" s="332"/>
      <c r="NKM148" s="332"/>
      <c r="NKN148" s="332"/>
      <c r="NKO148" s="332"/>
      <c r="NKP148" s="332"/>
      <c r="NKQ148" s="332"/>
      <c r="NKR148" s="332"/>
      <c r="NKS148" s="332"/>
      <c r="NKT148" s="332"/>
      <c r="NKU148" s="332"/>
      <c r="NKV148" s="332"/>
      <c r="NKW148" s="332"/>
      <c r="NKX148" s="332"/>
      <c r="NKY148" s="332"/>
      <c r="NKZ148" s="332"/>
      <c r="NLA148" s="332"/>
      <c r="NLB148" s="332"/>
      <c r="NLC148" s="332"/>
      <c r="NLD148" s="332"/>
      <c r="NLE148" s="332"/>
      <c r="NLF148" s="332"/>
      <c r="NLG148" s="332"/>
      <c r="NLH148" s="332"/>
      <c r="NLI148" s="332"/>
      <c r="NLJ148" s="332"/>
      <c r="NLK148" s="332"/>
      <c r="NLL148" s="332"/>
      <c r="NLM148" s="332"/>
      <c r="NLN148" s="332"/>
      <c r="NLO148" s="332"/>
      <c r="NLP148" s="332"/>
      <c r="NLQ148" s="332"/>
      <c r="NLR148" s="332"/>
      <c r="NLS148" s="332"/>
      <c r="NLT148" s="332"/>
      <c r="NLU148" s="332"/>
      <c r="NLV148" s="332"/>
      <c r="NLW148" s="332"/>
      <c r="NLX148" s="332"/>
      <c r="NLY148" s="332"/>
      <c r="NLZ148" s="332"/>
      <c r="NMA148" s="332"/>
      <c r="NMB148" s="332"/>
      <c r="NMC148" s="332"/>
      <c r="NMD148" s="332"/>
      <c r="NME148" s="332"/>
      <c r="NMF148" s="332"/>
      <c r="NMG148" s="332"/>
      <c r="NMH148" s="332"/>
      <c r="NMI148" s="332"/>
      <c r="NMJ148" s="332"/>
      <c r="NMK148" s="332"/>
      <c r="NML148" s="332"/>
      <c r="NMM148" s="332"/>
      <c r="NMN148" s="332"/>
      <c r="NMO148" s="332"/>
      <c r="NMP148" s="332"/>
      <c r="NMQ148" s="332"/>
      <c r="NMR148" s="332"/>
      <c r="NMS148" s="332"/>
      <c r="NMT148" s="332"/>
      <c r="NMU148" s="332"/>
      <c r="NMV148" s="332"/>
      <c r="NMW148" s="332"/>
      <c r="NMX148" s="332"/>
      <c r="NMY148" s="332"/>
      <c r="NMZ148" s="332"/>
      <c r="NNA148" s="332"/>
      <c r="NNB148" s="332"/>
      <c r="NNC148" s="332"/>
      <c r="NND148" s="332"/>
      <c r="NNE148" s="332"/>
      <c r="NNF148" s="332"/>
      <c r="NNG148" s="332"/>
      <c r="NNH148" s="332"/>
      <c r="NNI148" s="332"/>
      <c r="NNJ148" s="332"/>
      <c r="NNK148" s="332"/>
      <c r="NNL148" s="332"/>
      <c r="NNM148" s="332"/>
      <c r="NNN148" s="332"/>
      <c r="NNO148" s="332"/>
      <c r="NNP148" s="332"/>
      <c r="NNQ148" s="332"/>
      <c r="NNR148" s="332"/>
      <c r="NNS148" s="332"/>
      <c r="NNT148" s="332"/>
      <c r="NNU148" s="332"/>
      <c r="NNV148" s="332"/>
      <c r="NNW148" s="332"/>
      <c r="NNX148" s="332"/>
      <c r="NNY148" s="332"/>
      <c r="NNZ148" s="332"/>
      <c r="NOA148" s="332"/>
      <c r="NOB148" s="332"/>
      <c r="NOC148" s="332"/>
      <c r="NOD148" s="332"/>
      <c r="NOE148" s="332"/>
      <c r="NOF148" s="332"/>
      <c r="NOG148" s="332"/>
      <c r="NOH148" s="332"/>
      <c r="NOI148" s="332"/>
      <c r="NOJ148" s="332"/>
      <c r="NOK148" s="332"/>
      <c r="NOL148" s="332"/>
      <c r="NOM148" s="332"/>
      <c r="NON148" s="332"/>
      <c r="NOO148" s="332"/>
      <c r="NOP148" s="332"/>
      <c r="NOQ148" s="332"/>
      <c r="NOR148" s="332"/>
      <c r="NOS148" s="332"/>
      <c r="NOT148" s="332"/>
      <c r="NOU148" s="332"/>
      <c r="NOV148" s="332"/>
      <c r="NOW148" s="332"/>
      <c r="NOX148" s="332"/>
      <c r="NOY148" s="332"/>
      <c r="NOZ148" s="332"/>
      <c r="NPA148" s="332"/>
      <c r="NPB148" s="332"/>
      <c r="NPC148" s="332"/>
      <c r="NPD148" s="332"/>
      <c r="NPE148" s="332"/>
      <c r="NPF148" s="332"/>
      <c r="NPG148" s="332"/>
      <c r="NPH148" s="332"/>
      <c r="NPI148" s="332"/>
      <c r="NPJ148" s="332"/>
      <c r="NPK148" s="332"/>
      <c r="NPL148" s="332"/>
      <c r="NPM148" s="332"/>
      <c r="NPN148" s="332"/>
      <c r="NPO148" s="332"/>
      <c r="NPP148" s="332"/>
      <c r="NPQ148" s="332"/>
      <c r="NPR148" s="332"/>
      <c r="NPS148" s="332"/>
      <c r="NPT148" s="332"/>
      <c r="NPU148" s="332"/>
      <c r="NPV148" s="332"/>
      <c r="NPW148" s="332"/>
      <c r="NPX148" s="332"/>
      <c r="NPY148" s="332"/>
      <c r="NPZ148" s="332"/>
      <c r="NQA148" s="332"/>
      <c r="NQB148" s="332"/>
      <c r="NQC148" s="332"/>
      <c r="NQD148" s="332"/>
      <c r="NQE148" s="332"/>
      <c r="NQF148" s="332"/>
      <c r="NQG148" s="332"/>
      <c r="NQH148" s="332"/>
      <c r="NQI148" s="332"/>
      <c r="NQJ148" s="332"/>
      <c r="NQK148" s="332"/>
      <c r="NQL148" s="332"/>
      <c r="NQM148" s="332"/>
      <c r="NQN148" s="332"/>
      <c r="NQO148" s="332"/>
      <c r="NQP148" s="332"/>
      <c r="NQQ148" s="332"/>
      <c r="NQR148" s="332"/>
      <c r="NQS148" s="332"/>
      <c r="NQT148" s="332"/>
      <c r="NQU148" s="332"/>
      <c r="NQV148" s="332"/>
      <c r="NQW148" s="332"/>
      <c r="NQX148" s="332"/>
      <c r="NQY148" s="332"/>
      <c r="NQZ148" s="332"/>
      <c r="NRA148" s="332"/>
      <c r="NRB148" s="332"/>
      <c r="NRC148" s="332"/>
      <c r="NRD148" s="332"/>
      <c r="NRE148" s="332"/>
      <c r="NRF148" s="332"/>
      <c r="NRG148" s="332"/>
      <c r="NRH148" s="332"/>
      <c r="NRI148" s="332"/>
      <c r="NRJ148" s="332"/>
      <c r="NRK148" s="332"/>
      <c r="NRL148" s="332"/>
      <c r="NRM148" s="332"/>
      <c r="NRN148" s="332"/>
      <c r="NRO148" s="332"/>
      <c r="NRP148" s="332"/>
      <c r="NRQ148" s="332"/>
      <c r="NRR148" s="332"/>
      <c r="NRS148" s="332"/>
      <c r="NRT148" s="332"/>
      <c r="NRU148" s="332"/>
      <c r="NRV148" s="332"/>
      <c r="NRW148" s="332"/>
      <c r="NRX148" s="332"/>
      <c r="NRY148" s="332"/>
      <c r="NRZ148" s="332"/>
      <c r="NSA148" s="332"/>
      <c r="NSB148" s="332"/>
      <c r="NSC148" s="332"/>
      <c r="NSD148" s="332"/>
      <c r="NSE148" s="332"/>
      <c r="NSF148" s="332"/>
      <c r="NSG148" s="332"/>
      <c r="NSH148" s="332"/>
      <c r="NSI148" s="332"/>
      <c r="NSJ148" s="332"/>
      <c r="NSK148" s="332"/>
      <c r="NSL148" s="332"/>
      <c r="NSM148" s="332"/>
      <c r="NSN148" s="332"/>
      <c r="NSO148" s="332"/>
      <c r="NSP148" s="332"/>
      <c r="NSQ148" s="332"/>
      <c r="NSR148" s="332"/>
      <c r="NSS148" s="332"/>
      <c r="NST148" s="332"/>
      <c r="NSU148" s="332"/>
      <c r="NSV148" s="332"/>
      <c r="NSW148" s="332"/>
      <c r="NSX148" s="332"/>
      <c r="NSY148" s="332"/>
      <c r="NSZ148" s="332"/>
      <c r="NTA148" s="332"/>
      <c r="NTB148" s="332"/>
      <c r="NTC148" s="332"/>
      <c r="NTD148" s="332"/>
      <c r="NTE148" s="332"/>
      <c r="NTF148" s="332"/>
      <c r="NTG148" s="332"/>
      <c r="NTH148" s="332"/>
      <c r="NTI148" s="332"/>
      <c r="NTJ148" s="332"/>
      <c r="NTK148" s="332"/>
      <c r="NTL148" s="332"/>
      <c r="NTM148" s="332"/>
      <c r="NTN148" s="332"/>
      <c r="NTO148" s="332"/>
      <c r="NTP148" s="332"/>
      <c r="NTQ148" s="332"/>
      <c r="NTR148" s="332"/>
      <c r="NTS148" s="332"/>
      <c r="NTT148" s="332"/>
      <c r="NTU148" s="332"/>
      <c r="NTV148" s="332"/>
      <c r="NTW148" s="332"/>
      <c r="NTX148" s="332"/>
      <c r="NTY148" s="332"/>
      <c r="NTZ148" s="332"/>
      <c r="NUA148" s="332"/>
      <c r="NUB148" s="332"/>
      <c r="NUC148" s="332"/>
      <c r="NUD148" s="332"/>
      <c r="NUE148" s="332"/>
      <c r="NUF148" s="332"/>
      <c r="NUG148" s="332"/>
      <c r="NUH148" s="332"/>
      <c r="NUI148" s="332"/>
      <c r="NUJ148" s="332"/>
      <c r="NUK148" s="332"/>
      <c r="NUL148" s="332"/>
      <c r="NUM148" s="332"/>
      <c r="NUN148" s="332"/>
      <c r="NUO148" s="332"/>
      <c r="NUP148" s="332"/>
      <c r="NUQ148" s="332"/>
      <c r="NUR148" s="332"/>
      <c r="NUS148" s="332"/>
      <c r="NUT148" s="332"/>
      <c r="NUU148" s="332"/>
      <c r="NUV148" s="332"/>
      <c r="NUW148" s="332"/>
      <c r="NUX148" s="332"/>
      <c r="NUY148" s="332"/>
      <c r="NUZ148" s="332"/>
      <c r="NVA148" s="332"/>
      <c r="NVB148" s="332"/>
      <c r="NVC148" s="332"/>
      <c r="NVD148" s="332"/>
      <c r="NVE148" s="332"/>
      <c r="NVF148" s="332"/>
      <c r="NVG148" s="332"/>
      <c r="NVH148" s="332"/>
      <c r="NVI148" s="332"/>
      <c r="NVJ148" s="332"/>
      <c r="NVK148" s="332"/>
      <c r="NVL148" s="332"/>
      <c r="NVM148" s="332"/>
      <c r="NVN148" s="332"/>
      <c r="NVO148" s="332"/>
      <c r="NVP148" s="332"/>
      <c r="NVQ148" s="332"/>
      <c r="NVR148" s="332"/>
      <c r="NVS148" s="332"/>
      <c r="NVT148" s="332"/>
      <c r="NVU148" s="332"/>
      <c r="NVV148" s="332"/>
      <c r="NVW148" s="332"/>
      <c r="NVX148" s="332"/>
      <c r="NVY148" s="332"/>
      <c r="NVZ148" s="332"/>
      <c r="NWA148" s="332"/>
      <c r="NWB148" s="332"/>
      <c r="NWC148" s="332"/>
      <c r="NWD148" s="332"/>
      <c r="NWE148" s="332"/>
      <c r="NWF148" s="332"/>
      <c r="NWG148" s="332"/>
      <c r="NWH148" s="332"/>
      <c r="NWI148" s="332"/>
      <c r="NWJ148" s="332"/>
      <c r="NWK148" s="332"/>
      <c r="NWL148" s="332"/>
      <c r="NWM148" s="332"/>
      <c r="NWN148" s="332"/>
      <c r="NWO148" s="332"/>
      <c r="NWP148" s="332"/>
      <c r="NWQ148" s="332"/>
      <c r="NWR148" s="332"/>
      <c r="NWS148" s="332"/>
      <c r="NWT148" s="332"/>
      <c r="NWU148" s="332"/>
      <c r="NWV148" s="332"/>
      <c r="NWW148" s="332"/>
      <c r="NWX148" s="332"/>
      <c r="NWY148" s="332"/>
      <c r="NWZ148" s="332"/>
      <c r="NXA148" s="332"/>
      <c r="NXB148" s="332"/>
      <c r="NXC148" s="332"/>
      <c r="NXD148" s="332"/>
      <c r="NXE148" s="332"/>
      <c r="NXF148" s="332"/>
      <c r="NXG148" s="332"/>
      <c r="NXH148" s="332"/>
      <c r="NXI148" s="332"/>
      <c r="NXJ148" s="332"/>
      <c r="NXK148" s="332"/>
      <c r="NXL148" s="332"/>
      <c r="NXM148" s="332"/>
      <c r="NXN148" s="332"/>
      <c r="NXO148" s="332"/>
      <c r="NXP148" s="332"/>
      <c r="NXQ148" s="332"/>
      <c r="NXR148" s="332"/>
      <c r="NXS148" s="332"/>
      <c r="NXT148" s="332"/>
      <c r="NXU148" s="332"/>
      <c r="NXV148" s="332"/>
      <c r="NXW148" s="332"/>
      <c r="NXX148" s="332"/>
      <c r="NXY148" s="332"/>
      <c r="NXZ148" s="332"/>
      <c r="NYA148" s="332"/>
      <c r="NYB148" s="332"/>
      <c r="NYC148" s="332"/>
      <c r="NYD148" s="332"/>
      <c r="NYE148" s="332"/>
      <c r="NYF148" s="332"/>
      <c r="NYG148" s="332"/>
      <c r="NYH148" s="332"/>
      <c r="NYI148" s="332"/>
      <c r="NYJ148" s="332"/>
      <c r="NYK148" s="332"/>
      <c r="NYL148" s="332"/>
      <c r="NYM148" s="332"/>
      <c r="NYN148" s="332"/>
      <c r="NYO148" s="332"/>
      <c r="NYP148" s="332"/>
      <c r="NYQ148" s="332"/>
      <c r="NYR148" s="332"/>
      <c r="NYS148" s="332"/>
      <c r="NYT148" s="332"/>
      <c r="NYU148" s="332"/>
      <c r="NYV148" s="332"/>
      <c r="NYW148" s="332"/>
      <c r="NYX148" s="332"/>
      <c r="NYY148" s="332"/>
      <c r="NYZ148" s="332"/>
      <c r="NZA148" s="332"/>
      <c r="NZB148" s="332"/>
      <c r="NZC148" s="332"/>
      <c r="NZD148" s="332"/>
      <c r="NZE148" s="332"/>
      <c r="NZF148" s="332"/>
      <c r="NZG148" s="332"/>
      <c r="NZH148" s="332"/>
      <c r="NZI148" s="332"/>
      <c r="NZJ148" s="332"/>
      <c r="NZK148" s="332"/>
      <c r="NZL148" s="332"/>
      <c r="NZM148" s="332"/>
      <c r="NZN148" s="332"/>
      <c r="NZO148" s="332"/>
      <c r="NZP148" s="332"/>
      <c r="NZQ148" s="332"/>
      <c r="NZR148" s="332"/>
      <c r="NZS148" s="332"/>
      <c r="NZT148" s="332"/>
      <c r="NZU148" s="332"/>
      <c r="NZV148" s="332"/>
      <c r="NZW148" s="332"/>
      <c r="NZX148" s="332"/>
      <c r="NZY148" s="332"/>
      <c r="NZZ148" s="332"/>
      <c r="OAA148" s="332"/>
      <c r="OAB148" s="332"/>
      <c r="OAC148" s="332"/>
      <c r="OAD148" s="332"/>
      <c r="OAE148" s="332"/>
      <c r="OAF148" s="332"/>
      <c r="OAG148" s="332"/>
      <c r="OAH148" s="332"/>
      <c r="OAI148" s="332"/>
      <c r="OAJ148" s="332"/>
      <c r="OAK148" s="332"/>
      <c r="OAL148" s="332"/>
      <c r="OAM148" s="332"/>
      <c r="OAN148" s="332"/>
      <c r="OAO148" s="332"/>
      <c r="OAP148" s="332"/>
      <c r="OAQ148" s="332"/>
      <c r="OAR148" s="332"/>
      <c r="OAS148" s="332"/>
      <c r="OAT148" s="332"/>
      <c r="OAU148" s="332"/>
      <c r="OAV148" s="332"/>
      <c r="OAW148" s="332"/>
      <c r="OAX148" s="332"/>
      <c r="OAY148" s="332"/>
      <c r="OAZ148" s="332"/>
      <c r="OBA148" s="332"/>
      <c r="OBB148" s="332"/>
      <c r="OBC148" s="332"/>
      <c r="OBD148" s="332"/>
      <c r="OBE148" s="332"/>
      <c r="OBF148" s="332"/>
      <c r="OBG148" s="332"/>
      <c r="OBH148" s="332"/>
      <c r="OBI148" s="332"/>
      <c r="OBJ148" s="332"/>
      <c r="OBK148" s="332"/>
      <c r="OBL148" s="332"/>
      <c r="OBM148" s="332"/>
      <c r="OBN148" s="332"/>
      <c r="OBO148" s="332"/>
      <c r="OBP148" s="332"/>
      <c r="OBQ148" s="332"/>
      <c r="OBR148" s="332"/>
      <c r="OBS148" s="332"/>
      <c r="OBT148" s="332"/>
      <c r="OBU148" s="332"/>
      <c r="OBV148" s="332"/>
      <c r="OBW148" s="332"/>
      <c r="OBX148" s="332"/>
      <c r="OBY148" s="332"/>
      <c r="OBZ148" s="332"/>
      <c r="OCA148" s="332"/>
      <c r="OCB148" s="332"/>
      <c r="OCC148" s="332"/>
      <c r="OCD148" s="332"/>
      <c r="OCE148" s="332"/>
      <c r="OCF148" s="332"/>
      <c r="OCG148" s="332"/>
      <c r="OCH148" s="332"/>
      <c r="OCI148" s="332"/>
      <c r="OCJ148" s="332"/>
      <c r="OCK148" s="332"/>
      <c r="OCL148" s="332"/>
      <c r="OCM148" s="332"/>
      <c r="OCN148" s="332"/>
      <c r="OCO148" s="332"/>
      <c r="OCP148" s="332"/>
      <c r="OCQ148" s="332"/>
      <c r="OCR148" s="332"/>
      <c r="OCS148" s="332"/>
      <c r="OCT148" s="332"/>
      <c r="OCU148" s="332"/>
      <c r="OCV148" s="332"/>
      <c r="OCW148" s="332"/>
      <c r="OCX148" s="332"/>
      <c r="OCY148" s="332"/>
      <c r="OCZ148" s="332"/>
      <c r="ODA148" s="332"/>
      <c r="ODB148" s="332"/>
      <c r="ODC148" s="332"/>
      <c r="ODD148" s="332"/>
      <c r="ODE148" s="332"/>
      <c r="ODF148" s="332"/>
      <c r="ODG148" s="332"/>
      <c r="ODH148" s="332"/>
      <c r="ODI148" s="332"/>
      <c r="ODJ148" s="332"/>
      <c r="ODK148" s="332"/>
      <c r="ODL148" s="332"/>
      <c r="ODM148" s="332"/>
      <c r="ODN148" s="332"/>
      <c r="ODO148" s="332"/>
      <c r="ODP148" s="332"/>
      <c r="ODQ148" s="332"/>
      <c r="ODR148" s="332"/>
      <c r="ODS148" s="332"/>
      <c r="ODT148" s="332"/>
      <c r="ODU148" s="332"/>
      <c r="ODV148" s="332"/>
      <c r="ODW148" s="332"/>
      <c r="ODX148" s="332"/>
      <c r="ODY148" s="332"/>
      <c r="ODZ148" s="332"/>
      <c r="OEA148" s="332"/>
      <c r="OEB148" s="332"/>
      <c r="OEC148" s="332"/>
      <c r="OED148" s="332"/>
      <c r="OEE148" s="332"/>
      <c r="OEF148" s="332"/>
      <c r="OEG148" s="332"/>
      <c r="OEH148" s="332"/>
      <c r="OEI148" s="332"/>
      <c r="OEJ148" s="332"/>
      <c r="OEK148" s="332"/>
      <c r="OEL148" s="332"/>
      <c r="OEM148" s="332"/>
      <c r="OEN148" s="332"/>
      <c r="OEO148" s="332"/>
      <c r="OEP148" s="332"/>
      <c r="OEQ148" s="332"/>
      <c r="OER148" s="332"/>
      <c r="OES148" s="332"/>
      <c r="OET148" s="332"/>
      <c r="OEU148" s="332"/>
      <c r="OEV148" s="332"/>
      <c r="OEW148" s="332"/>
      <c r="OEX148" s="332"/>
      <c r="OEY148" s="332"/>
      <c r="OEZ148" s="332"/>
      <c r="OFA148" s="332"/>
      <c r="OFB148" s="332"/>
      <c r="OFC148" s="332"/>
      <c r="OFD148" s="332"/>
      <c r="OFE148" s="332"/>
      <c r="OFF148" s="332"/>
      <c r="OFG148" s="332"/>
      <c r="OFH148" s="332"/>
      <c r="OFI148" s="332"/>
      <c r="OFJ148" s="332"/>
      <c r="OFK148" s="332"/>
      <c r="OFL148" s="332"/>
      <c r="OFM148" s="332"/>
      <c r="OFN148" s="332"/>
      <c r="OFO148" s="332"/>
      <c r="OFP148" s="332"/>
      <c r="OFQ148" s="332"/>
      <c r="OFR148" s="332"/>
      <c r="OFS148" s="332"/>
      <c r="OFT148" s="332"/>
      <c r="OFU148" s="332"/>
      <c r="OFV148" s="332"/>
      <c r="OFW148" s="332"/>
      <c r="OFX148" s="332"/>
      <c r="OFY148" s="332"/>
      <c r="OFZ148" s="332"/>
      <c r="OGA148" s="332"/>
      <c r="OGB148" s="332"/>
      <c r="OGC148" s="332"/>
      <c r="OGD148" s="332"/>
      <c r="OGE148" s="332"/>
      <c r="OGF148" s="332"/>
      <c r="OGG148" s="332"/>
      <c r="OGH148" s="332"/>
      <c r="OGI148" s="332"/>
      <c r="OGJ148" s="332"/>
      <c r="OGK148" s="332"/>
      <c r="OGL148" s="332"/>
      <c r="OGM148" s="332"/>
      <c r="OGN148" s="332"/>
      <c r="OGO148" s="332"/>
      <c r="OGP148" s="332"/>
      <c r="OGQ148" s="332"/>
      <c r="OGR148" s="332"/>
      <c r="OGS148" s="332"/>
      <c r="OGT148" s="332"/>
      <c r="OGU148" s="332"/>
      <c r="OGV148" s="332"/>
      <c r="OGW148" s="332"/>
      <c r="OGX148" s="332"/>
      <c r="OGY148" s="332"/>
      <c r="OGZ148" s="332"/>
      <c r="OHA148" s="332"/>
      <c r="OHB148" s="332"/>
      <c r="OHC148" s="332"/>
      <c r="OHD148" s="332"/>
      <c r="OHE148" s="332"/>
      <c r="OHF148" s="332"/>
      <c r="OHG148" s="332"/>
      <c r="OHH148" s="332"/>
      <c r="OHI148" s="332"/>
      <c r="OHJ148" s="332"/>
      <c r="OHK148" s="332"/>
      <c r="OHL148" s="332"/>
      <c r="OHM148" s="332"/>
      <c r="OHN148" s="332"/>
      <c r="OHO148" s="332"/>
      <c r="OHP148" s="332"/>
      <c r="OHQ148" s="332"/>
      <c r="OHR148" s="332"/>
      <c r="OHS148" s="332"/>
      <c r="OHT148" s="332"/>
      <c r="OHU148" s="332"/>
      <c r="OHV148" s="332"/>
      <c r="OHW148" s="332"/>
      <c r="OHX148" s="332"/>
      <c r="OHY148" s="332"/>
      <c r="OHZ148" s="332"/>
      <c r="OIA148" s="332"/>
      <c r="OIB148" s="332"/>
      <c r="OIC148" s="332"/>
      <c r="OID148" s="332"/>
      <c r="OIE148" s="332"/>
      <c r="OIF148" s="332"/>
      <c r="OIG148" s="332"/>
      <c r="OIH148" s="332"/>
      <c r="OII148" s="332"/>
      <c r="OIJ148" s="332"/>
      <c r="OIK148" s="332"/>
      <c r="OIL148" s="332"/>
      <c r="OIM148" s="332"/>
      <c r="OIN148" s="332"/>
      <c r="OIO148" s="332"/>
      <c r="OIP148" s="332"/>
      <c r="OIQ148" s="332"/>
      <c r="OIR148" s="332"/>
      <c r="OIS148" s="332"/>
      <c r="OIT148" s="332"/>
      <c r="OIU148" s="332"/>
      <c r="OIV148" s="332"/>
      <c r="OIW148" s="332"/>
      <c r="OIX148" s="332"/>
      <c r="OIY148" s="332"/>
      <c r="OIZ148" s="332"/>
      <c r="OJA148" s="332"/>
      <c r="OJB148" s="332"/>
      <c r="OJC148" s="332"/>
      <c r="OJD148" s="332"/>
      <c r="OJE148" s="332"/>
      <c r="OJF148" s="332"/>
      <c r="OJG148" s="332"/>
      <c r="OJH148" s="332"/>
      <c r="OJI148" s="332"/>
      <c r="OJJ148" s="332"/>
      <c r="OJK148" s="332"/>
      <c r="OJL148" s="332"/>
      <c r="OJM148" s="332"/>
      <c r="OJN148" s="332"/>
      <c r="OJO148" s="332"/>
      <c r="OJP148" s="332"/>
      <c r="OJQ148" s="332"/>
      <c r="OJR148" s="332"/>
      <c r="OJS148" s="332"/>
      <c r="OJT148" s="332"/>
      <c r="OJU148" s="332"/>
      <c r="OJV148" s="332"/>
      <c r="OJW148" s="332"/>
      <c r="OJX148" s="332"/>
      <c r="OJY148" s="332"/>
      <c r="OJZ148" s="332"/>
      <c r="OKA148" s="332"/>
      <c r="OKB148" s="332"/>
      <c r="OKC148" s="332"/>
      <c r="OKD148" s="332"/>
      <c r="OKE148" s="332"/>
      <c r="OKF148" s="332"/>
      <c r="OKG148" s="332"/>
      <c r="OKH148" s="332"/>
      <c r="OKI148" s="332"/>
      <c r="OKJ148" s="332"/>
      <c r="OKK148" s="332"/>
      <c r="OKL148" s="332"/>
      <c r="OKM148" s="332"/>
      <c r="OKN148" s="332"/>
      <c r="OKO148" s="332"/>
      <c r="OKP148" s="332"/>
      <c r="OKQ148" s="332"/>
      <c r="OKR148" s="332"/>
      <c r="OKS148" s="332"/>
      <c r="OKT148" s="332"/>
      <c r="OKU148" s="332"/>
      <c r="OKV148" s="332"/>
      <c r="OKW148" s="332"/>
      <c r="OKX148" s="332"/>
      <c r="OKY148" s="332"/>
      <c r="OKZ148" s="332"/>
      <c r="OLA148" s="332"/>
      <c r="OLB148" s="332"/>
      <c r="OLC148" s="332"/>
      <c r="OLD148" s="332"/>
      <c r="OLE148" s="332"/>
      <c r="OLF148" s="332"/>
      <c r="OLG148" s="332"/>
      <c r="OLH148" s="332"/>
      <c r="OLI148" s="332"/>
      <c r="OLJ148" s="332"/>
      <c r="OLK148" s="332"/>
      <c r="OLL148" s="332"/>
      <c r="OLM148" s="332"/>
      <c r="OLN148" s="332"/>
      <c r="OLO148" s="332"/>
      <c r="OLP148" s="332"/>
      <c r="OLQ148" s="332"/>
      <c r="OLR148" s="332"/>
      <c r="OLS148" s="332"/>
      <c r="OLT148" s="332"/>
      <c r="OLU148" s="332"/>
      <c r="OLV148" s="332"/>
      <c r="OLW148" s="332"/>
      <c r="OLX148" s="332"/>
      <c r="OLY148" s="332"/>
      <c r="OLZ148" s="332"/>
      <c r="OMA148" s="332"/>
      <c r="OMB148" s="332"/>
      <c r="OMC148" s="332"/>
      <c r="OMD148" s="332"/>
      <c r="OME148" s="332"/>
      <c r="OMF148" s="332"/>
      <c r="OMG148" s="332"/>
      <c r="OMH148" s="332"/>
      <c r="OMI148" s="332"/>
      <c r="OMJ148" s="332"/>
      <c r="OMK148" s="332"/>
      <c r="OML148" s="332"/>
      <c r="OMM148" s="332"/>
      <c r="OMN148" s="332"/>
      <c r="OMO148" s="332"/>
      <c r="OMP148" s="332"/>
      <c r="OMQ148" s="332"/>
      <c r="OMR148" s="332"/>
      <c r="OMS148" s="332"/>
      <c r="OMT148" s="332"/>
      <c r="OMU148" s="332"/>
      <c r="OMV148" s="332"/>
      <c r="OMW148" s="332"/>
      <c r="OMX148" s="332"/>
      <c r="OMY148" s="332"/>
      <c r="OMZ148" s="332"/>
      <c r="ONA148" s="332"/>
      <c r="ONB148" s="332"/>
      <c r="ONC148" s="332"/>
      <c r="OND148" s="332"/>
      <c r="ONE148" s="332"/>
      <c r="ONF148" s="332"/>
      <c r="ONG148" s="332"/>
      <c r="ONH148" s="332"/>
      <c r="ONI148" s="332"/>
      <c r="ONJ148" s="332"/>
      <c r="ONK148" s="332"/>
      <c r="ONL148" s="332"/>
      <c r="ONM148" s="332"/>
      <c r="ONN148" s="332"/>
      <c r="ONO148" s="332"/>
      <c r="ONP148" s="332"/>
      <c r="ONQ148" s="332"/>
      <c r="ONR148" s="332"/>
      <c r="ONS148" s="332"/>
      <c r="ONT148" s="332"/>
      <c r="ONU148" s="332"/>
      <c r="ONV148" s="332"/>
      <c r="ONW148" s="332"/>
      <c r="ONX148" s="332"/>
      <c r="ONY148" s="332"/>
      <c r="ONZ148" s="332"/>
      <c r="OOA148" s="332"/>
      <c r="OOB148" s="332"/>
      <c r="OOC148" s="332"/>
      <c r="OOD148" s="332"/>
      <c r="OOE148" s="332"/>
      <c r="OOF148" s="332"/>
      <c r="OOG148" s="332"/>
      <c r="OOH148" s="332"/>
      <c r="OOI148" s="332"/>
      <c r="OOJ148" s="332"/>
      <c r="OOK148" s="332"/>
      <c r="OOL148" s="332"/>
      <c r="OOM148" s="332"/>
      <c r="OON148" s="332"/>
      <c r="OOO148" s="332"/>
      <c r="OOP148" s="332"/>
      <c r="OOQ148" s="332"/>
      <c r="OOR148" s="332"/>
      <c r="OOS148" s="332"/>
      <c r="OOT148" s="332"/>
      <c r="OOU148" s="332"/>
      <c r="OOV148" s="332"/>
      <c r="OOW148" s="332"/>
      <c r="OOX148" s="332"/>
      <c r="OOY148" s="332"/>
      <c r="OOZ148" s="332"/>
      <c r="OPA148" s="332"/>
      <c r="OPB148" s="332"/>
      <c r="OPC148" s="332"/>
      <c r="OPD148" s="332"/>
      <c r="OPE148" s="332"/>
      <c r="OPF148" s="332"/>
      <c r="OPG148" s="332"/>
      <c r="OPH148" s="332"/>
      <c r="OPI148" s="332"/>
      <c r="OPJ148" s="332"/>
      <c r="OPK148" s="332"/>
      <c r="OPL148" s="332"/>
      <c r="OPM148" s="332"/>
      <c r="OPN148" s="332"/>
      <c r="OPO148" s="332"/>
      <c r="OPP148" s="332"/>
      <c r="OPQ148" s="332"/>
      <c r="OPR148" s="332"/>
      <c r="OPS148" s="332"/>
      <c r="OPT148" s="332"/>
      <c r="OPU148" s="332"/>
      <c r="OPV148" s="332"/>
      <c r="OPW148" s="332"/>
      <c r="OPX148" s="332"/>
      <c r="OPY148" s="332"/>
      <c r="OPZ148" s="332"/>
      <c r="OQA148" s="332"/>
      <c r="OQB148" s="332"/>
      <c r="OQC148" s="332"/>
      <c r="OQD148" s="332"/>
      <c r="OQE148" s="332"/>
      <c r="OQF148" s="332"/>
      <c r="OQG148" s="332"/>
      <c r="OQH148" s="332"/>
      <c r="OQI148" s="332"/>
      <c r="OQJ148" s="332"/>
      <c r="OQK148" s="332"/>
      <c r="OQL148" s="332"/>
      <c r="OQM148" s="332"/>
      <c r="OQN148" s="332"/>
      <c r="OQO148" s="332"/>
      <c r="OQP148" s="332"/>
      <c r="OQQ148" s="332"/>
      <c r="OQR148" s="332"/>
      <c r="OQS148" s="332"/>
      <c r="OQT148" s="332"/>
      <c r="OQU148" s="332"/>
      <c r="OQV148" s="332"/>
      <c r="OQW148" s="332"/>
      <c r="OQX148" s="332"/>
      <c r="OQY148" s="332"/>
      <c r="OQZ148" s="332"/>
      <c r="ORA148" s="332"/>
      <c r="ORB148" s="332"/>
      <c r="ORC148" s="332"/>
      <c r="ORD148" s="332"/>
      <c r="ORE148" s="332"/>
      <c r="ORF148" s="332"/>
      <c r="ORG148" s="332"/>
      <c r="ORH148" s="332"/>
      <c r="ORI148" s="332"/>
      <c r="ORJ148" s="332"/>
      <c r="ORK148" s="332"/>
      <c r="ORL148" s="332"/>
      <c r="ORM148" s="332"/>
      <c r="ORN148" s="332"/>
      <c r="ORO148" s="332"/>
      <c r="ORP148" s="332"/>
      <c r="ORQ148" s="332"/>
      <c r="ORR148" s="332"/>
      <c r="ORS148" s="332"/>
      <c r="ORT148" s="332"/>
      <c r="ORU148" s="332"/>
      <c r="ORV148" s="332"/>
      <c r="ORW148" s="332"/>
      <c r="ORX148" s="332"/>
      <c r="ORY148" s="332"/>
      <c r="ORZ148" s="332"/>
      <c r="OSA148" s="332"/>
      <c r="OSB148" s="332"/>
      <c r="OSC148" s="332"/>
      <c r="OSD148" s="332"/>
      <c r="OSE148" s="332"/>
      <c r="OSF148" s="332"/>
      <c r="OSG148" s="332"/>
      <c r="OSH148" s="332"/>
      <c r="OSI148" s="332"/>
      <c r="OSJ148" s="332"/>
      <c r="OSK148" s="332"/>
      <c r="OSL148" s="332"/>
      <c r="OSM148" s="332"/>
      <c r="OSN148" s="332"/>
      <c r="OSO148" s="332"/>
      <c r="OSP148" s="332"/>
      <c r="OSQ148" s="332"/>
      <c r="OSR148" s="332"/>
      <c r="OSS148" s="332"/>
      <c r="OST148" s="332"/>
      <c r="OSU148" s="332"/>
      <c r="OSV148" s="332"/>
      <c r="OSW148" s="332"/>
      <c r="OSX148" s="332"/>
      <c r="OSY148" s="332"/>
      <c r="OSZ148" s="332"/>
      <c r="OTA148" s="332"/>
      <c r="OTB148" s="332"/>
      <c r="OTC148" s="332"/>
      <c r="OTD148" s="332"/>
      <c r="OTE148" s="332"/>
      <c r="OTF148" s="332"/>
      <c r="OTG148" s="332"/>
      <c r="OTH148" s="332"/>
      <c r="OTI148" s="332"/>
      <c r="OTJ148" s="332"/>
      <c r="OTK148" s="332"/>
      <c r="OTL148" s="332"/>
      <c r="OTM148" s="332"/>
      <c r="OTN148" s="332"/>
      <c r="OTO148" s="332"/>
      <c r="OTP148" s="332"/>
      <c r="OTQ148" s="332"/>
      <c r="OTR148" s="332"/>
      <c r="OTS148" s="332"/>
      <c r="OTT148" s="332"/>
      <c r="OTU148" s="332"/>
      <c r="OTV148" s="332"/>
      <c r="OTW148" s="332"/>
      <c r="OTX148" s="332"/>
      <c r="OTY148" s="332"/>
      <c r="OTZ148" s="332"/>
      <c r="OUA148" s="332"/>
      <c r="OUB148" s="332"/>
      <c r="OUC148" s="332"/>
      <c r="OUD148" s="332"/>
      <c r="OUE148" s="332"/>
      <c r="OUF148" s="332"/>
      <c r="OUG148" s="332"/>
      <c r="OUH148" s="332"/>
      <c r="OUI148" s="332"/>
      <c r="OUJ148" s="332"/>
      <c r="OUK148" s="332"/>
      <c r="OUL148" s="332"/>
      <c r="OUM148" s="332"/>
      <c r="OUN148" s="332"/>
      <c r="OUO148" s="332"/>
      <c r="OUP148" s="332"/>
      <c r="OUQ148" s="332"/>
      <c r="OUR148" s="332"/>
      <c r="OUS148" s="332"/>
      <c r="OUT148" s="332"/>
      <c r="OUU148" s="332"/>
      <c r="OUV148" s="332"/>
      <c r="OUW148" s="332"/>
      <c r="OUX148" s="332"/>
      <c r="OUY148" s="332"/>
      <c r="OUZ148" s="332"/>
      <c r="OVA148" s="332"/>
      <c r="OVB148" s="332"/>
      <c r="OVC148" s="332"/>
      <c r="OVD148" s="332"/>
      <c r="OVE148" s="332"/>
      <c r="OVF148" s="332"/>
      <c r="OVG148" s="332"/>
      <c r="OVH148" s="332"/>
      <c r="OVI148" s="332"/>
      <c r="OVJ148" s="332"/>
      <c r="OVK148" s="332"/>
      <c r="OVL148" s="332"/>
      <c r="OVM148" s="332"/>
      <c r="OVN148" s="332"/>
      <c r="OVO148" s="332"/>
      <c r="OVP148" s="332"/>
      <c r="OVQ148" s="332"/>
      <c r="OVR148" s="332"/>
      <c r="OVS148" s="332"/>
      <c r="OVT148" s="332"/>
      <c r="OVU148" s="332"/>
      <c r="OVV148" s="332"/>
      <c r="OVW148" s="332"/>
      <c r="OVX148" s="332"/>
      <c r="OVY148" s="332"/>
      <c r="OVZ148" s="332"/>
      <c r="OWA148" s="332"/>
      <c r="OWB148" s="332"/>
      <c r="OWC148" s="332"/>
      <c r="OWD148" s="332"/>
      <c r="OWE148" s="332"/>
      <c r="OWF148" s="332"/>
      <c r="OWG148" s="332"/>
      <c r="OWH148" s="332"/>
      <c r="OWI148" s="332"/>
      <c r="OWJ148" s="332"/>
      <c r="OWK148" s="332"/>
      <c r="OWL148" s="332"/>
      <c r="OWM148" s="332"/>
      <c r="OWN148" s="332"/>
      <c r="OWO148" s="332"/>
      <c r="OWP148" s="332"/>
      <c r="OWQ148" s="332"/>
      <c r="OWR148" s="332"/>
      <c r="OWS148" s="332"/>
      <c r="OWT148" s="332"/>
      <c r="OWU148" s="332"/>
      <c r="OWV148" s="332"/>
      <c r="OWW148" s="332"/>
      <c r="OWX148" s="332"/>
      <c r="OWY148" s="332"/>
      <c r="OWZ148" s="332"/>
      <c r="OXA148" s="332"/>
      <c r="OXB148" s="332"/>
      <c r="OXC148" s="332"/>
      <c r="OXD148" s="332"/>
      <c r="OXE148" s="332"/>
      <c r="OXF148" s="332"/>
      <c r="OXG148" s="332"/>
      <c r="OXH148" s="332"/>
      <c r="OXI148" s="332"/>
      <c r="OXJ148" s="332"/>
      <c r="OXK148" s="332"/>
      <c r="OXL148" s="332"/>
      <c r="OXM148" s="332"/>
      <c r="OXN148" s="332"/>
      <c r="OXO148" s="332"/>
      <c r="OXP148" s="332"/>
      <c r="OXQ148" s="332"/>
      <c r="OXR148" s="332"/>
      <c r="OXS148" s="332"/>
      <c r="OXT148" s="332"/>
      <c r="OXU148" s="332"/>
      <c r="OXV148" s="332"/>
      <c r="OXW148" s="332"/>
      <c r="OXX148" s="332"/>
      <c r="OXY148" s="332"/>
      <c r="OXZ148" s="332"/>
      <c r="OYA148" s="332"/>
      <c r="OYB148" s="332"/>
      <c r="OYC148" s="332"/>
      <c r="OYD148" s="332"/>
      <c r="OYE148" s="332"/>
      <c r="OYF148" s="332"/>
      <c r="OYG148" s="332"/>
      <c r="OYH148" s="332"/>
      <c r="OYI148" s="332"/>
      <c r="OYJ148" s="332"/>
      <c r="OYK148" s="332"/>
      <c r="OYL148" s="332"/>
      <c r="OYM148" s="332"/>
      <c r="OYN148" s="332"/>
      <c r="OYO148" s="332"/>
      <c r="OYP148" s="332"/>
      <c r="OYQ148" s="332"/>
      <c r="OYR148" s="332"/>
      <c r="OYS148" s="332"/>
      <c r="OYT148" s="332"/>
      <c r="OYU148" s="332"/>
      <c r="OYV148" s="332"/>
      <c r="OYW148" s="332"/>
      <c r="OYX148" s="332"/>
      <c r="OYY148" s="332"/>
      <c r="OYZ148" s="332"/>
      <c r="OZA148" s="332"/>
      <c r="OZB148" s="332"/>
      <c r="OZC148" s="332"/>
      <c r="OZD148" s="332"/>
      <c r="OZE148" s="332"/>
      <c r="OZF148" s="332"/>
      <c r="OZG148" s="332"/>
      <c r="OZH148" s="332"/>
      <c r="OZI148" s="332"/>
      <c r="OZJ148" s="332"/>
      <c r="OZK148" s="332"/>
      <c r="OZL148" s="332"/>
      <c r="OZM148" s="332"/>
      <c r="OZN148" s="332"/>
      <c r="OZO148" s="332"/>
      <c r="OZP148" s="332"/>
      <c r="OZQ148" s="332"/>
      <c r="OZR148" s="332"/>
      <c r="OZS148" s="332"/>
      <c r="OZT148" s="332"/>
      <c r="OZU148" s="332"/>
      <c r="OZV148" s="332"/>
      <c r="OZW148" s="332"/>
      <c r="OZX148" s="332"/>
      <c r="OZY148" s="332"/>
      <c r="OZZ148" s="332"/>
      <c r="PAA148" s="332"/>
      <c r="PAB148" s="332"/>
      <c r="PAC148" s="332"/>
      <c r="PAD148" s="332"/>
      <c r="PAE148" s="332"/>
      <c r="PAF148" s="332"/>
      <c r="PAG148" s="332"/>
      <c r="PAH148" s="332"/>
      <c r="PAI148" s="332"/>
      <c r="PAJ148" s="332"/>
      <c r="PAK148" s="332"/>
      <c r="PAL148" s="332"/>
      <c r="PAM148" s="332"/>
      <c r="PAN148" s="332"/>
      <c r="PAO148" s="332"/>
      <c r="PAP148" s="332"/>
      <c r="PAQ148" s="332"/>
      <c r="PAR148" s="332"/>
      <c r="PAS148" s="332"/>
      <c r="PAT148" s="332"/>
      <c r="PAU148" s="332"/>
      <c r="PAV148" s="332"/>
      <c r="PAW148" s="332"/>
      <c r="PAX148" s="332"/>
      <c r="PAY148" s="332"/>
      <c r="PAZ148" s="332"/>
      <c r="PBA148" s="332"/>
      <c r="PBB148" s="332"/>
      <c r="PBC148" s="332"/>
      <c r="PBD148" s="332"/>
      <c r="PBE148" s="332"/>
      <c r="PBF148" s="332"/>
      <c r="PBG148" s="332"/>
      <c r="PBH148" s="332"/>
      <c r="PBI148" s="332"/>
      <c r="PBJ148" s="332"/>
      <c r="PBK148" s="332"/>
      <c r="PBL148" s="332"/>
      <c r="PBM148" s="332"/>
      <c r="PBN148" s="332"/>
      <c r="PBO148" s="332"/>
      <c r="PBP148" s="332"/>
      <c r="PBQ148" s="332"/>
      <c r="PBR148" s="332"/>
      <c r="PBS148" s="332"/>
      <c r="PBT148" s="332"/>
      <c r="PBU148" s="332"/>
      <c r="PBV148" s="332"/>
      <c r="PBW148" s="332"/>
      <c r="PBX148" s="332"/>
      <c r="PBY148" s="332"/>
      <c r="PBZ148" s="332"/>
      <c r="PCA148" s="332"/>
      <c r="PCB148" s="332"/>
      <c r="PCC148" s="332"/>
      <c r="PCD148" s="332"/>
      <c r="PCE148" s="332"/>
      <c r="PCF148" s="332"/>
      <c r="PCG148" s="332"/>
      <c r="PCH148" s="332"/>
      <c r="PCI148" s="332"/>
      <c r="PCJ148" s="332"/>
      <c r="PCK148" s="332"/>
      <c r="PCL148" s="332"/>
      <c r="PCM148" s="332"/>
      <c r="PCN148" s="332"/>
      <c r="PCO148" s="332"/>
      <c r="PCP148" s="332"/>
      <c r="PCQ148" s="332"/>
      <c r="PCR148" s="332"/>
      <c r="PCS148" s="332"/>
      <c r="PCT148" s="332"/>
      <c r="PCU148" s="332"/>
      <c r="PCV148" s="332"/>
      <c r="PCW148" s="332"/>
      <c r="PCX148" s="332"/>
      <c r="PCY148" s="332"/>
      <c r="PCZ148" s="332"/>
      <c r="PDA148" s="332"/>
      <c r="PDB148" s="332"/>
      <c r="PDC148" s="332"/>
      <c r="PDD148" s="332"/>
      <c r="PDE148" s="332"/>
      <c r="PDF148" s="332"/>
      <c r="PDG148" s="332"/>
      <c r="PDH148" s="332"/>
      <c r="PDI148" s="332"/>
      <c r="PDJ148" s="332"/>
      <c r="PDK148" s="332"/>
      <c r="PDL148" s="332"/>
      <c r="PDM148" s="332"/>
      <c r="PDN148" s="332"/>
      <c r="PDO148" s="332"/>
      <c r="PDP148" s="332"/>
      <c r="PDQ148" s="332"/>
      <c r="PDR148" s="332"/>
      <c r="PDS148" s="332"/>
      <c r="PDT148" s="332"/>
      <c r="PDU148" s="332"/>
      <c r="PDV148" s="332"/>
      <c r="PDW148" s="332"/>
      <c r="PDX148" s="332"/>
      <c r="PDY148" s="332"/>
      <c r="PDZ148" s="332"/>
      <c r="PEA148" s="332"/>
      <c r="PEB148" s="332"/>
      <c r="PEC148" s="332"/>
      <c r="PED148" s="332"/>
      <c r="PEE148" s="332"/>
      <c r="PEF148" s="332"/>
      <c r="PEG148" s="332"/>
      <c r="PEH148" s="332"/>
      <c r="PEI148" s="332"/>
      <c r="PEJ148" s="332"/>
      <c r="PEK148" s="332"/>
      <c r="PEL148" s="332"/>
      <c r="PEM148" s="332"/>
      <c r="PEN148" s="332"/>
      <c r="PEO148" s="332"/>
      <c r="PEP148" s="332"/>
      <c r="PEQ148" s="332"/>
      <c r="PER148" s="332"/>
      <c r="PES148" s="332"/>
      <c r="PET148" s="332"/>
      <c r="PEU148" s="332"/>
      <c r="PEV148" s="332"/>
      <c r="PEW148" s="332"/>
      <c r="PEX148" s="332"/>
      <c r="PEY148" s="332"/>
      <c r="PEZ148" s="332"/>
      <c r="PFA148" s="332"/>
      <c r="PFB148" s="332"/>
      <c r="PFC148" s="332"/>
      <c r="PFD148" s="332"/>
      <c r="PFE148" s="332"/>
      <c r="PFF148" s="332"/>
      <c r="PFG148" s="332"/>
      <c r="PFH148" s="332"/>
      <c r="PFI148" s="332"/>
      <c r="PFJ148" s="332"/>
      <c r="PFK148" s="332"/>
      <c r="PFL148" s="332"/>
      <c r="PFM148" s="332"/>
      <c r="PFN148" s="332"/>
      <c r="PFO148" s="332"/>
      <c r="PFP148" s="332"/>
      <c r="PFQ148" s="332"/>
      <c r="PFR148" s="332"/>
      <c r="PFS148" s="332"/>
      <c r="PFT148" s="332"/>
      <c r="PFU148" s="332"/>
      <c r="PFV148" s="332"/>
      <c r="PFW148" s="332"/>
      <c r="PFX148" s="332"/>
      <c r="PFY148" s="332"/>
      <c r="PFZ148" s="332"/>
      <c r="PGA148" s="332"/>
      <c r="PGB148" s="332"/>
      <c r="PGC148" s="332"/>
      <c r="PGD148" s="332"/>
      <c r="PGE148" s="332"/>
      <c r="PGF148" s="332"/>
      <c r="PGG148" s="332"/>
      <c r="PGH148" s="332"/>
      <c r="PGI148" s="332"/>
      <c r="PGJ148" s="332"/>
      <c r="PGK148" s="332"/>
      <c r="PGL148" s="332"/>
      <c r="PGM148" s="332"/>
      <c r="PGN148" s="332"/>
      <c r="PGO148" s="332"/>
      <c r="PGP148" s="332"/>
      <c r="PGQ148" s="332"/>
      <c r="PGR148" s="332"/>
      <c r="PGS148" s="332"/>
      <c r="PGT148" s="332"/>
      <c r="PGU148" s="332"/>
      <c r="PGV148" s="332"/>
      <c r="PGW148" s="332"/>
      <c r="PGX148" s="332"/>
      <c r="PGY148" s="332"/>
      <c r="PGZ148" s="332"/>
      <c r="PHA148" s="332"/>
      <c r="PHB148" s="332"/>
      <c r="PHC148" s="332"/>
      <c r="PHD148" s="332"/>
      <c r="PHE148" s="332"/>
      <c r="PHF148" s="332"/>
      <c r="PHG148" s="332"/>
      <c r="PHH148" s="332"/>
      <c r="PHI148" s="332"/>
      <c r="PHJ148" s="332"/>
      <c r="PHK148" s="332"/>
      <c r="PHL148" s="332"/>
      <c r="PHM148" s="332"/>
      <c r="PHN148" s="332"/>
      <c r="PHO148" s="332"/>
      <c r="PHP148" s="332"/>
      <c r="PHQ148" s="332"/>
      <c r="PHR148" s="332"/>
      <c r="PHS148" s="332"/>
      <c r="PHT148" s="332"/>
      <c r="PHU148" s="332"/>
      <c r="PHV148" s="332"/>
      <c r="PHW148" s="332"/>
      <c r="PHX148" s="332"/>
      <c r="PHY148" s="332"/>
      <c r="PHZ148" s="332"/>
      <c r="PIA148" s="332"/>
      <c r="PIB148" s="332"/>
      <c r="PIC148" s="332"/>
      <c r="PID148" s="332"/>
      <c r="PIE148" s="332"/>
      <c r="PIF148" s="332"/>
      <c r="PIG148" s="332"/>
      <c r="PIH148" s="332"/>
      <c r="PII148" s="332"/>
      <c r="PIJ148" s="332"/>
      <c r="PIK148" s="332"/>
      <c r="PIL148" s="332"/>
      <c r="PIM148" s="332"/>
      <c r="PIN148" s="332"/>
      <c r="PIO148" s="332"/>
      <c r="PIP148" s="332"/>
      <c r="PIQ148" s="332"/>
      <c r="PIR148" s="332"/>
      <c r="PIS148" s="332"/>
      <c r="PIT148" s="332"/>
      <c r="PIU148" s="332"/>
      <c r="PIV148" s="332"/>
      <c r="PIW148" s="332"/>
      <c r="PIX148" s="332"/>
      <c r="PIY148" s="332"/>
      <c r="PIZ148" s="332"/>
      <c r="PJA148" s="332"/>
      <c r="PJB148" s="332"/>
      <c r="PJC148" s="332"/>
      <c r="PJD148" s="332"/>
      <c r="PJE148" s="332"/>
      <c r="PJF148" s="332"/>
      <c r="PJG148" s="332"/>
      <c r="PJH148" s="332"/>
      <c r="PJI148" s="332"/>
      <c r="PJJ148" s="332"/>
      <c r="PJK148" s="332"/>
      <c r="PJL148" s="332"/>
      <c r="PJM148" s="332"/>
      <c r="PJN148" s="332"/>
      <c r="PJO148" s="332"/>
      <c r="PJP148" s="332"/>
      <c r="PJQ148" s="332"/>
      <c r="PJR148" s="332"/>
      <c r="PJS148" s="332"/>
      <c r="PJT148" s="332"/>
      <c r="PJU148" s="332"/>
      <c r="PJV148" s="332"/>
      <c r="PJW148" s="332"/>
      <c r="PJX148" s="332"/>
      <c r="PJY148" s="332"/>
      <c r="PJZ148" s="332"/>
      <c r="PKA148" s="332"/>
      <c r="PKB148" s="332"/>
      <c r="PKC148" s="332"/>
      <c r="PKD148" s="332"/>
      <c r="PKE148" s="332"/>
      <c r="PKF148" s="332"/>
      <c r="PKG148" s="332"/>
      <c r="PKH148" s="332"/>
      <c r="PKI148" s="332"/>
      <c r="PKJ148" s="332"/>
      <c r="PKK148" s="332"/>
      <c r="PKL148" s="332"/>
      <c r="PKM148" s="332"/>
      <c r="PKN148" s="332"/>
      <c r="PKO148" s="332"/>
      <c r="PKP148" s="332"/>
      <c r="PKQ148" s="332"/>
      <c r="PKR148" s="332"/>
      <c r="PKS148" s="332"/>
      <c r="PKT148" s="332"/>
      <c r="PKU148" s="332"/>
      <c r="PKV148" s="332"/>
      <c r="PKW148" s="332"/>
      <c r="PKX148" s="332"/>
      <c r="PKY148" s="332"/>
      <c r="PKZ148" s="332"/>
      <c r="PLA148" s="332"/>
      <c r="PLB148" s="332"/>
      <c r="PLC148" s="332"/>
      <c r="PLD148" s="332"/>
      <c r="PLE148" s="332"/>
      <c r="PLF148" s="332"/>
      <c r="PLG148" s="332"/>
      <c r="PLH148" s="332"/>
      <c r="PLI148" s="332"/>
      <c r="PLJ148" s="332"/>
      <c r="PLK148" s="332"/>
      <c r="PLL148" s="332"/>
      <c r="PLM148" s="332"/>
      <c r="PLN148" s="332"/>
      <c r="PLO148" s="332"/>
      <c r="PLP148" s="332"/>
      <c r="PLQ148" s="332"/>
      <c r="PLR148" s="332"/>
      <c r="PLS148" s="332"/>
      <c r="PLT148" s="332"/>
      <c r="PLU148" s="332"/>
      <c r="PLV148" s="332"/>
      <c r="PLW148" s="332"/>
      <c r="PLX148" s="332"/>
      <c r="PLY148" s="332"/>
      <c r="PLZ148" s="332"/>
      <c r="PMA148" s="332"/>
      <c r="PMB148" s="332"/>
      <c r="PMC148" s="332"/>
      <c r="PMD148" s="332"/>
      <c r="PME148" s="332"/>
      <c r="PMF148" s="332"/>
      <c r="PMG148" s="332"/>
      <c r="PMH148" s="332"/>
      <c r="PMI148" s="332"/>
      <c r="PMJ148" s="332"/>
      <c r="PMK148" s="332"/>
      <c r="PML148" s="332"/>
      <c r="PMM148" s="332"/>
      <c r="PMN148" s="332"/>
      <c r="PMO148" s="332"/>
      <c r="PMP148" s="332"/>
      <c r="PMQ148" s="332"/>
      <c r="PMR148" s="332"/>
      <c r="PMS148" s="332"/>
      <c r="PMT148" s="332"/>
      <c r="PMU148" s="332"/>
      <c r="PMV148" s="332"/>
      <c r="PMW148" s="332"/>
      <c r="PMX148" s="332"/>
      <c r="PMY148" s="332"/>
      <c r="PMZ148" s="332"/>
      <c r="PNA148" s="332"/>
      <c r="PNB148" s="332"/>
      <c r="PNC148" s="332"/>
      <c r="PND148" s="332"/>
      <c r="PNE148" s="332"/>
      <c r="PNF148" s="332"/>
      <c r="PNG148" s="332"/>
      <c r="PNH148" s="332"/>
      <c r="PNI148" s="332"/>
      <c r="PNJ148" s="332"/>
      <c r="PNK148" s="332"/>
      <c r="PNL148" s="332"/>
      <c r="PNM148" s="332"/>
      <c r="PNN148" s="332"/>
      <c r="PNO148" s="332"/>
      <c r="PNP148" s="332"/>
      <c r="PNQ148" s="332"/>
      <c r="PNR148" s="332"/>
      <c r="PNS148" s="332"/>
      <c r="PNT148" s="332"/>
      <c r="PNU148" s="332"/>
      <c r="PNV148" s="332"/>
      <c r="PNW148" s="332"/>
      <c r="PNX148" s="332"/>
      <c r="PNY148" s="332"/>
      <c r="PNZ148" s="332"/>
      <c r="POA148" s="332"/>
      <c r="POB148" s="332"/>
      <c r="POC148" s="332"/>
      <c r="POD148" s="332"/>
      <c r="POE148" s="332"/>
      <c r="POF148" s="332"/>
      <c r="POG148" s="332"/>
      <c r="POH148" s="332"/>
      <c r="POI148" s="332"/>
      <c r="POJ148" s="332"/>
      <c r="POK148" s="332"/>
      <c r="POL148" s="332"/>
      <c r="POM148" s="332"/>
      <c r="PON148" s="332"/>
      <c r="POO148" s="332"/>
      <c r="POP148" s="332"/>
      <c r="POQ148" s="332"/>
      <c r="POR148" s="332"/>
      <c r="POS148" s="332"/>
      <c r="POT148" s="332"/>
      <c r="POU148" s="332"/>
      <c r="POV148" s="332"/>
      <c r="POW148" s="332"/>
      <c r="POX148" s="332"/>
      <c r="POY148" s="332"/>
      <c r="POZ148" s="332"/>
      <c r="PPA148" s="332"/>
      <c r="PPB148" s="332"/>
      <c r="PPC148" s="332"/>
      <c r="PPD148" s="332"/>
      <c r="PPE148" s="332"/>
      <c r="PPF148" s="332"/>
      <c r="PPG148" s="332"/>
      <c r="PPH148" s="332"/>
      <c r="PPI148" s="332"/>
      <c r="PPJ148" s="332"/>
      <c r="PPK148" s="332"/>
      <c r="PPL148" s="332"/>
      <c r="PPM148" s="332"/>
      <c r="PPN148" s="332"/>
      <c r="PPO148" s="332"/>
      <c r="PPP148" s="332"/>
      <c r="PPQ148" s="332"/>
      <c r="PPR148" s="332"/>
      <c r="PPS148" s="332"/>
      <c r="PPT148" s="332"/>
      <c r="PPU148" s="332"/>
      <c r="PPV148" s="332"/>
      <c r="PPW148" s="332"/>
      <c r="PPX148" s="332"/>
      <c r="PPY148" s="332"/>
      <c r="PPZ148" s="332"/>
      <c r="PQA148" s="332"/>
      <c r="PQB148" s="332"/>
      <c r="PQC148" s="332"/>
      <c r="PQD148" s="332"/>
      <c r="PQE148" s="332"/>
      <c r="PQF148" s="332"/>
      <c r="PQG148" s="332"/>
      <c r="PQH148" s="332"/>
      <c r="PQI148" s="332"/>
      <c r="PQJ148" s="332"/>
      <c r="PQK148" s="332"/>
      <c r="PQL148" s="332"/>
      <c r="PQM148" s="332"/>
      <c r="PQN148" s="332"/>
      <c r="PQO148" s="332"/>
      <c r="PQP148" s="332"/>
      <c r="PQQ148" s="332"/>
      <c r="PQR148" s="332"/>
      <c r="PQS148" s="332"/>
      <c r="PQT148" s="332"/>
      <c r="PQU148" s="332"/>
      <c r="PQV148" s="332"/>
      <c r="PQW148" s="332"/>
      <c r="PQX148" s="332"/>
      <c r="PQY148" s="332"/>
      <c r="PQZ148" s="332"/>
      <c r="PRA148" s="332"/>
      <c r="PRB148" s="332"/>
      <c r="PRC148" s="332"/>
      <c r="PRD148" s="332"/>
      <c r="PRE148" s="332"/>
      <c r="PRF148" s="332"/>
      <c r="PRG148" s="332"/>
      <c r="PRH148" s="332"/>
      <c r="PRI148" s="332"/>
      <c r="PRJ148" s="332"/>
      <c r="PRK148" s="332"/>
      <c r="PRL148" s="332"/>
      <c r="PRM148" s="332"/>
      <c r="PRN148" s="332"/>
      <c r="PRO148" s="332"/>
      <c r="PRP148" s="332"/>
      <c r="PRQ148" s="332"/>
      <c r="PRR148" s="332"/>
      <c r="PRS148" s="332"/>
      <c r="PRT148" s="332"/>
      <c r="PRU148" s="332"/>
      <c r="PRV148" s="332"/>
      <c r="PRW148" s="332"/>
      <c r="PRX148" s="332"/>
      <c r="PRY148" s="332"/>
      <c r="PRZ148" s="332"/>
      <c r="PSA148" s="332"/>
      <c r="PSB148" s="332"/>
      <c r="PSC148" s="332"/>
      <c r="PSD148" s="332"/>
      <c r="PSE148" s="332"/>
      <c r="PSF148" s="332"/>
      <c r="PSG148" s="332"/>
      <c r="PSH148" s="332"/>
      <c r="PSI148" s="332"/>
      <c r="PSJ148" s="332"/>
      <c r="PSK148" s="332"/>
      <c r="PSL148" s="332"/>
      <c r="PSM148" s="332"/>
      <c r="PSN148" s="332"/>
      <c r="PSO148" s="332"/>
      <c r="PSP148" s="332"/>
      <c r="PSQ148" s="332"/>
      <c r="PSR148" s="332"/>
      <c r="PSS148" s="332"/>
      <c r="PST148" s="332"/>
      <c r="PSU148" s="332"/>
      <c r="PSV148" s="332"/>
      <c r="PSW148" s="332"/>
      <c r="PSX148" s="332"/>
      <c r="PSY148" s="332"/>
      <c r="PSZ148" s="332"/>
      <c r="PTA148" s="332"/>
      <c r="PTB148" s="332"/>
      <c r="PTC148" s="332"/>
      <c r="PTD148" s="332"/>
      <c r="PTE148" s="332"/>
      <c r="PTF148" s="332"/>
      <c r="PTG148" s="332"/>
      <c r="PTH148" s="332"/>
      <c r="PTI148" s="332"/>
      <c r="PTJ148" s="332"/>
      <c r="PTK148" s="332"/>
      <c r="PTL148" s="332"/>
      <c r="PTM148" s="332"/>
      <c r="PTN148" s="332"/>
      <c r="PTO148" s="332"/>
      <c r="PTP148" s="332"/>
      <c r="PTQ148" s="332"/>
      <c r="PTR148" s="332"/>
      <c r="PTS148" s="332"/>
      <c r="PTT148" s="332"/>
      <c r="PTU148" s="332"/>
      <c r="PTV148" s="332"/>
      <c r="PTW148" s="332"/>
      <c r="PTX148" s="332"/>
      <c r="PTY148" s="332"/>
      <c r="PTZ148" s="332"/>
      <c r="PUA148" s="332"/>
      <c r="PUB148" s="332"/>
      <c r="PUC148" s="332"/>
      <c r="PUD148" s="332"/>
      <c r="PUE148" s="332"/>
      <c r="PUF148" s="332"/>
      <c r="PUG148" s="332"/>
      <c r="PUH148" s="332"/>
      <c r="PUI148" s="332"/>
      <c r="PUJ148" s="332"/>
      <c r="PUK148" s="332"/>
      <c r="PUL148" s="332"/>
      <c r="PUM148" s="332"/>
      <c r="PUN148" s="332"/>
      <c r="PUO148" s="332"/>
      <c r="PUP148" s="332"/>
      <c r="PUQ148" s="332"/>
      <c r="PUR148" s="332"/>
      <c r="PUS148" s="332"/>
      <c r="PUT148" s="332"/>
      <c r="PUU148" s="332"/>
      <c r="PUV148" s="332"/>
      <c r="PUW148" s="332"/>
      <c r="PUX148" s="332"/>
      <c r="PUY148" s="332"/>
      <c r="PUZ148" s="332"/>
      <c r="PVA148" s="332"/>
      <c r="PVB148" s="332"/>
      <c r="PVC148" s="332"/>
      <c r="PVD148" s="332"/>
      <c r="PVE148" s="332"/>
      <c r="PVF148" s="332"/>
      <c r="PVG148" s="332"/>
      <c r="PVH148" s="332"/>
      <c r="PVI148" s="332"/>
      <c r="PVJ148" s="332"/>
      <c r="PVK148" s="332"/>
      <c r="PVL148" s="332"/>
      <c r="PVM148" s="332"/>
      <c r="PVN148" s="332"/>
      <c r="PVO148" s="332"/>
      <c r="PVP148" s="332"/>
      <c r="PVQ148" s="332"/>
      <c r="PVR148" s="332"/>
      <c r="PVS148" s="332"/>
      <c r="PVT148" s="332"/>
      <c r="PVU148" s="332"/>
      <c r="PVV148" s="332"/>
      <c r="PVW148" s="332"/>
      <c r="PVX148" s="332"/>
      <c r="PVY148" s="332"/>
      <c r="PVZ148" s="332"/>
      <c r="PWA148" s="332"/>
      <c r="PWB148" s="332"/>
      <c r="PWC148" s="332"/>
      <c r="PWD148" s="332"/>
      <c r="PWE148" s="332"/>
      <c r="PWF148" s="332"/>
      <c r="PWG148" s="332"/>
      <c r="PWH148" s="332"/>
      <c r="PWI148" s="332"/>
      <c r="PWJ148" s="332"/>
      <c r="PWK148" s="332"/>
      <c r="PWL148" s="332"/>
      <c r="PWM148" s="332"/>
      <c r="PWN148" s="332"/>
      <c r="PWO148" s="332"/>
      <c r="PWP148" s="332"/>
      <c r="PWQ148" s="332"/>
      <c r="PWR148" s="332"/>
      <c r="PWS148" s="332"/>
      <c r="PWT148" s="332"/>
      <c r="PWU148" s="332"/>
      <c r="PWV148" s="332"/>
      <c r="PWW148" s="332"/>
      <c r="PWX148" s="332"/>
      <c r="PWY148" s="332"/>
      <c r="PWZ148" s="332"/>
      <c r="PXA148" s="332"/>
      <c r="PXB148" s="332"/>
      <c r="PXC148" s="332"/>
      <c r="PXD148" s="332"/>
      <c r="PXE148" s="332"/>
      <c r="PXF148" s="332"/>
      <c r="PXG148" s="332"/>
      <c r="PXH148" s="332"/>
      <c r="PXI148" s="332"/>
      <c r="PXJ148" s="332"/>
      <c r="PXK148" s="332"/>
      <c r="PXL148" s="332"/>
      <c r="PXM148" s="332"/>
      <c r="PXN148" s="332"/>
      <c r="PXO148" s="332"/>
      <c r="PXP148" s="332"/>
      <c r="PXQ148" s="332"/>
      <c r="PXR148" s="332"/>
      <c r="PXS148" s="332"/>
      <c r="PXT148" s="332"/>
      <c r="PXU148" s="332"/>
      <c r="PXV148" s="332"/>
      <c r="PXW148" s="332"/>
      <c r="PXX148" s="332"/>
      <c r="PXY148" s="332"/>
      <c r="PXZ148" s="332"/>
      <c r="PYA148" s="332"/>
      <c r="PYB148" s="332"/>
      <c r="PYC148" s="332"/>
      <c r="PYD148" s="332"/>
      <c r="PYE148" s="332"/>
      <c r="PYF148" s="332"/>
      <c r="PYG148" s="332"/>
      <c r="PYH148" s="332"/>
      <c r="PYI148" s="332"/>
      <c r="PYJ148" s="332"/>
      <c r="PYK148" s="332"/>
      <c r="PYL148" s="332"/>
      <c r="PYM148" s="332"/>
      <c r="PYN148" s="332"/>
      <c r="PYO148" s="332"/>
      <c r="PYP148" s="332"/>
      <c r="PYQ148" s="332"/>
      <c r="PYR148" s="332"/>
      <c r="PYS148" s="332"/>
      <c r="PYT148" s="332"/>
      <c r="PYU148" s="332"/>
      <c r="PYV148" s="332"/>
      <c r="PYW148" s="332"/>
      <c r="PYX148" s="332"/>
      <c r="PYY148" s="332"/>
      <c r="PYZ148" s="332"/>
      <c r="PZA148" s="332"/>
      <c r="PZB148" s="332"/>
      <c r="PZC148" s="332"/>
      <c r="PZD148" s="332"/>
      <c r="PZE148" s="332"/>
      <c r="PZF148" s="332"/>
      <c r="PZG148" s="332"/>
      <c r="PZH148" s="332"/>
      <c r="PZI148" s="332"/>
      <c r="PZJ148" s="332"/>
      <c r="PZK148" s="332"/>
      <c r="PZL148" s="332"/>
      <c r="PZM148" s="332"/>
      <c r="PZN148" s="332"/>
      <c r="PZO148" s="332"/>
      <c r="PZP148" s="332"/>
      <c r="PZQ148" s="332"/>
      <c r="PZR148" s="332"/>
      <c r="PZS148" s="332"/>
      <c r="PZT148" s="332"/>
      <c r="PZU148" s="332"/>
      <c r="PZV148" s="332"/>
      <c r="PZW148" s="332"/>
      <c r="PZX148" s="332"/>
      <c r="PZY148" s="332"/>
      <c r="PZZ148" s="332"/>
      <c r="QAA148" s="332"/>
      <c r="QAB148" s="332"/>
      <c r="QAC148" s="332"/>
      <c r="QAD148" s="332"/>
      <c r="QAE148" s="332"/>
      <c r="QAF148" s="332"/>
      <c r="QAG148" s="332"/>
      <c r="QAH148" s="332"/>
      <c r="QAI148" s="332"/>
      <c r="QAJ148" s="332"/>
      <c r="QAK148" s="332"/>
      <c r="QAL148" s="332"/>
      <c r="QAM148" s="332"/>
      <c r="QAN148" s="332"/>
      <c r="QAO148" s="332"/>
      <c r="QAP148" s="332"/>
      <c r="QAQ148" s="332"/>
      <c r="QAR148" s="332"/>
      <c r="QAS148" s="332"/>
      <c r="QAT148" s="332"/>
      <c r="QAU148" s="332"/>
      <c r="QAV148" s="332"/>
      <c r="QAW148" s="332"/>
      <c r="QAX148" s="332"/>
      <c r="QAY148" s="332"/>
      <c r="QAZ148" s="332"/>
      <c r="QBA148" s="332"/>
      <c r="QBB148" s="332"/>
      <c r="QBC148" s="332"/>
      <c r="QBD148" s="332"/>
      <c r="QBE148" s="332"/>
      <c r="QBF148" s="332"/>
      <c r="QBG148" s="332"/>
      <c r="QBH148" s="332"/>
      <c r="QBI148" s="332"/>
      <c r="QBJ148" s="332"/>
      <c r="QBK148" s="332"/>
      <c r="QBL148" s="332"/>
      <c r="QBM148" s="332"/>
      <c r="QBN148" s="332"/>
      <c r="QBO148" s="332"/>
      <c r="QBP148" s="332"/>
      <c r="QBQ148" s="332"/>
      <c r="QBR148" s="332"/>
      <c r="QBS148" s="332"/>
      <c r="QBT148" s="332"/>
      <c r="QBU148" s="332"/>
      <c r="QBV148" s="332"/>
      <c r="QBW148" s="332"/>
      <c r="QBX148" s="332"/>
      <c r="QBY148" s="332"/>
      <c r="QBZ148" s="332"/>
      <c r="QCA148" s="332"/>
      <c r="QCB148" s="332"/>
      <c r="QCC148" s="332"/>
      <c r="QCD148" s="332"/>
      <c r="QCE148" s="332"/>
      <c r="QCF148" s="332"/>
      <c r="QCG148" s="332"/>
      <c r="QCH148" s="332"/>
      <c r="QCI148" s="332"/>
      <c r="QCJ148" s="332"/>
      <c r="QCK148" s="332"/>
      <c r="QCL148" s="332"/>
      <c r="QCM148" s="332"/>
      <c r="QCN148" s="332"/>
      <c r="QCO148" s="332"/>
      <c r="QCP148" s="332"/>
      <c r="QCQ148" s="332"/>
      <c r="QCR148" s="332"/>
      <c r="QCS148" s="332"/>
      <c r="QCT148" s="332"/>
      <c r="QCU148" s="332"/>
      <c r="QCV148" s="332"/>
      <c r="QCW148" s="332"/>
      <c r="QCX148" s="332"/>
      <c r="QCY148" s="332"/>
      <c r="QCZ148" s="332"/>
      <c r="QDA148" s="332"/>
      <c r="QDB148" s="332"/>
      <c r="QDC148" s="332"/>
      <c r="QDD148" s="332"/>
      <c r="QDE148" s="332"/>
      <c r="QDF148" s="332"/>
      <c r="QDG148" s="332"/>
      <c r="QDH148" s="332"/>
      <c r="QDI148" s="332"/>
      <c r="QDJ148" s="332"/>
      <c r="QDK148" s="332"/>
      <c r="QDL148" s="332"/>
      <c r="QDM148" s="332"/>
      <c r="QDN148" s="332"/>
      <c r="QDO148" s="332"/>
      <c r="QDP148" s="332"/>
      <c r="QDQ148" s="332"/>
      <c r="QDR148" s="332"/>
      <c r="QDS148" s="332"/>
      <c r="QDT148" s="332"/>
      <c r="QDU148" s="332"/>
      <c r="QDV148" s="332"/>
      <c r="QDW148" s="332"/>
      <c r="QDX148" s="332"/>
      <c r="QDY148" s="332"/>
      <c r="QDZ148" s="332"/>
      <c r="QEA148" s="332"/>
      <c r="QEB148" s="332"/>
      <c r="QEC148" s="332"/>
      <c r="QED148" s="332"/>
      <c r="QEE148" s="332"/>
      <c r="QEF148" s="332"/>
      <c r="QEG148" s="332"/>
      <c r="QEH148" s="332"/>
      <c r="QEI148" s="332"/>
      <c r="QEJ148" s="332"/>
      <c r="QEK148" s="332"/>
      <c r="QEL148" s="332"/>
      <c r="QEM148" s="332"/>
      <c r="QEN148" s="332"/>
      <c r="QEO148" s="332"/>
      <c r="QEP148" s="332"/>
      <c r="QEQ148" s="332"/>
      <c r="QER148" s="332"/>
      <c r="QES148" s="332"/>
      <c r="QET148" s="332"/>
      <c r="QEU148" s="332"/>
      <c r="QEV148" s="332"/>
      <c r="QEW148" s="332"/>
      <c r="QEX148" s="332"/>
      <c r="QEY148" s="332"/>
      <c r="QEZ148" s="332"/>
      <c r="QFA148" s="332"/>
      <c r="QFB148" s="332"/>
      <c r="QFC148" s="332"/>
      <c r="QFD148" s="332"/>
      <c r="QFE148" s="332"/>
      <c r="QFF148" s="332"/>
      <c r="QFG148" s="332"/>
      <c r="QFH148" s="332"/>
      <c r="QFI148" s="332"/>
      <c r="QFJ148" s="332"/>
      <c r="QFK148" s="332"/>
      <c r="QFL148" s="332"/>
      <c r="QFM148" s="332"/>
      <c r="QFN148" s="332"/>
      <c r="QFO148" s="332"/>
      <c r="QFP148" s="332"/>
      <c r="QFQ148" s="332"/>
      <c r="QFR148" s="332"/>
      <c r="QFS148" s="332"/>
      <c r="QFT148" s="332"/>
      <c r="QFU148" s="332"/>
      <c r="QFV148" s="332"/>
      <c r="QFW148" s="332"/>
      <c r="QFX148" s="332"/>
      <c r="QFY148" s="332"/>
      <c r="QFZ148" s="332"/>
      <c r="QGA148" s="332"/>
      <c r="QGB148" s="332"/>
      <c r="QGC148" s="332"/>
      <c r="QGD148" s="332"/>
      <c r="QGE148" s="332"/>
      <c r="QGF148" s="332"/>
      <c r="QGG148" s="332"/>
      <c r="QGH148" s="332"/>
      <c r="QGI148" s="332"/>
      <c r="QGJ148" s="332"/>
      <c r="QGK148" s="332"/>
      <c r="QGL148" s="332"/>
      <c r="QGM148" s="332"/>
      <c r="QGN148" s="332"/>
      <c r="QGO148" s="332"/>
      <c r="QGP148" s="332"/>
      <c r="QGQ148" s="332"/>
      <c r="QGR148" s="332"/>
      <c r="QGS148" s="332"/>
      <c r="QGT148" s="332"/>
      <c r="QGU148" s="332"/>
      <c r="QGV148" s="332"/>
      <c r="QGW148" s="332"/>
      <c r="QGX148" s="332"/>
      <c r="QGY148" s="332"/>
      <c r="QGZ148" s="332"/>
      <c r="QHA148" s="332"/>
      <c r="QHB148" s="332"/>
      <c r="QHC148" s="332"/>
      <c r="QHD148" s="332"/>
      <c r="QHE148" s="332"/>
      <c r="QHF148" s="332"/>
      <c r="QHG148" s="332"/>
      <c r="QHH148" s="332"/>
      <c r="QHI148" s="332"/>
      <c r="QHJ148" s="332"/>
      <c r="QHK148" s="332"/>
      <c r="QHL148" s="332"/>
      <c r="QHM148" s="332"/>
      <c r="QHN148" s="332"/>
      <c r="QHO148" s="332"/>
      <c r="QHP148" s="332"/>
      <c r="QHQ148" s="332"/>
      <c r="QHR148" s="332"/>
      <c r="QHS148" s="332"/>
      <c r="QHT148" s="332"/>
      <c r="QHU148" s="332"/>
      <c r="QHV148" s="332"/>
      <c r="QHW148" s="332"/>
      <c r="QHX148" s="332"/>
      <c r="QHY148" s="332"/>
      <c r="QHZ148" s="332"/>
      <c r="QIA148" s="332"/>
      <c r="QIB148" s="332"/>
      <c r="QIC148" s="332"/>
      <c r="QID148" s="332"/>
      <c r="QIE148" s="332"/>
      <c r="QIF148" s="332"/>
      <c r="QIG148" s="332"/>
      <c r="QIH148" s="332"/>
      <c r="QII148" s="332"/>
      <c r="QIJ148" s="332"/>
      <c r="QIK148" s="332"/>
      <c r="QIL148" s="332"/>
      <c r="QIM148" s="332"/>
      <c r="QIN148" s="332"/>
      <c r="QIO148" s="332"/>
      <c r="QIP148" s="332"/>
      <c r="QIQ148" s="332"/>
      <c r="QIR148" s="332"/>
      <c r="QIS148" s="332"/>
      <c r="QIT148" s="332"/>
      <c r="QIU148" s="332"/>
      <c r="QIV148" s="332"/>
      <c r="QIW148" s="332"/>
      <c r="QIX148" s="332"/>
      <c r="QIY148" s="332"/>
      <c r="QIZ148" s="332"/>
      <c r="QJA148" s="332"/>
      <c r="QJB148" s="332"/>
      <c r="QJC148" s="332"/>
      <c r="QJD148" s="332"/>
      <c r="QJE148" s="332"/>
      <c r="QJF148" s="332"/>
      <c r="QJG148" s="332"/>
      <c r="QJH148" s="332"/>
      <c r="QJI148" s="332"/>
      <c r="QJJ148" s="332"/>
      <c r="QJK148" s="332"/>
      <c r="QJL148" s="332"/>
      <c r="QJM148" s="332"/>
      <c r="QJN148" s="332"/>
      <c r="QJO148" s="332"/>
      <c r="QJP148" s="332"/>
      <c r="QJQ148" s="332"/>
      <c r="QJR148" s="332"/>
      <c r="QJS148" s="332"/>
      <c r="QJT148" s="332"/>
      <c r="QJU148" s="332"/>
      <c r="QJV148" s="332"/>
      <c r="QJW148" s="332"/>
      <c r="QJX148" s="332"/>
      <c r="QJY148" s="332"/>
      <c r="QJZ148" s="332"/>
      <c r="QKA148" s="332"/>
      <c r="QKB148" s="332"/>
      <c r="QKC148" s="332"/>
      <c r="QKD148" s="332"/>
      <c r="QKE148" s="332"/>
      <c r="QKF148" s="332"/>
      <c r="QKG148" s="332"/>
      <c r="QKH148" s="332"/>
      <c r="QKI148" s="332"/>
      <c r="QKJ148" s="332"/>
      <c r="QKK148" s="332"/>
      <c r="QKL148" s="332"/>
      <c r="QKM148" s="332"/>
      <c r="QKN148" s="332"/>
      <c r="QKO148" s="332"/>
      <c r="QKP148" s="332"/>
      <c r="QKQ148" s="332"/>
      <c r="QKR148" s="332"/>
      <c r="QKS148" s="332"/>
      <c r="QKT148" s="332"/>
      <c r="QKU148" s="332"/>
      <c r="QKV148" s="332"/>
      <c r="QKW148" s="332"/>
      <c r="QKX148" s="332"/>
      <c r="QKY148" s="332"/>
      <c r="QKZ148" s="332"/>
      <c r="QLA148" s="332"/>
      <c r="QLB148" s="332"/>
      <c r="QLC148" s="332"/>
      <c r="QLD148" s="332"/>
      <c r="QLE148" s="332"/>
      <c r="QLF148" s="332"/>
      <c r="QLG148" s="332"/>
      <c r="QLH148" s="332"/>
      <c r="QLI148" s="332"/>
      <c r="QLJ148" s="332"/>
      <c r="QLK148" s="332"/>
      <c r="QLL148" s="332"/>
      <c r="QLM148" s="332"/>
      <c r="QLN148" s="332"/>
      <c r="QLO148" s="332"/>
      <c r="QLP148" s="332"/>
      <c r="QLQ148" s="332"/>
      <c r="QLR148" s="332"/>
      <c r="QLS148" s="332"/>
      <c r="QLT148" s="332"/>
      <c r="QLU148" s="332"/>
      <c r="QLV148" s="332"/>
      <c r="QLW148" s="332"/>
      <c r="QLX148" s="332"/>
      <c r="QLY148" s="332"/>
      <c r="QLZ148" s="332"/>
      <c r="QMA148" s="332"/>
      <c r="QMB148" s="332"/>
      <c r="QMC148" s="332"/>
      <c r="QMD148" s="332"/>
      <c r="QME148" s="332"/>
      <c r="QMF148" s="332"/>
      <c r="QMG148" s="332"/>
      <c r="QMH148" s="332"/>
      <c r="QMI148" s="332"/>
      <c r="QMJ148" s="332"/>
      <c r="QMK148" s="332"/>
      <c r="QML148" s="332"/>
      <c r="QMM148" s="332"/>
      <c r="QMN148" s="332"/>
      <c r="QMO148" s="332"/>
      <c r="QMP148" s="332"/>
      <c r="QMQ148" s="332"/>
      <c r="QMR148" s="332"/>
      <c r="QMS148" s="332"/>
      <c r="QMT148" s="332"/>
      <c r="QMU148" s="332"/>
      <c r="QMV148" s="332"/>
      <c r="QMW148" s="332"/>
      <c r="QMX148" s="332"/>
      <c r="QMY148" s="332"/>
      <c r="QMZ148" s="332"/>
      <c r="QNA148" s="332"/>
      <c r="QNB148" s="332"/>
      <c r="QNC148" s="332"/>
      <c r="QND148" s="332"/>
      <c r="QNE148" s="332"/>
      <c r="QNF148" s="332"/>
      <c r="QNG148" s="332"/>
      <c r="QNH148" s="332"/>
      <c r="QNI148" s="332"/>
      <c r="QNJ148" s="332"/>
      <c r="QNK148" s="332"/>
      <c r="QNL148" s="332"/>
      <c r="QNM148" s="332"/>
      <c r="QNN148" s="332"/>
      <c r="QNO148" s="332"/>
      <c r="QNP148" s="332"/>
      <c r="QNQ148" s="332"/>
      <c r="QNR148" s="332"/>
      <c r="QNS148" s="332"/>
      <c r="QNT148" s="332"/>
      <c r="QNU148" s="332"/>
      <c r="QNV148" s="332"/>
      <c r="QNW148" s="332"/>
      <c r="QNX148" s="332"/>
      <c r="QNY148" s="332"/>
      <c r="QNZ148" s="332"/>
      <c r="QOA148" s="332"/>
      <c r="QOB148" s="332"/>
      <c r="QOC148" s="332"/>
      <c r="QOD148" s="332"/>
      <c r="QOE148" s="332"/>
      <c r="QOF148" s="332"/>
      <c r="QOG148" s="332"/>
      <c r="QOH148" s="332"/>
      <c r="QOI148" s="332"/>
      <c r="QOJ148" s="332"/>
      <c r="QOK148" s="332"/>
      <c r="QOL148" s="332"/>
      <c r="QOM148" s="332"/>
      <c r="QON148" s="332"/>
      <c r="QOO148" s="332"/>
      <c r="QOP148" s="332"/>
      <c r="QOQ148" s="332"/>
      <c r="QOR148" s="332"/>
      <c r="QOS148" s="332"/>
      <c r="QOT148" s="332"/>
      <c r="QOU148" s="332"/>
      <c r="QOV148" s="332"/>
      <c r="QOW148" s="332"/>
      <c r="QOX148" s="332"/>
      <c r="QOY148" s="332"/>
      <c r="QOZ148" s="332"/>
      <c r="QPA148" s="332"/>
      <c r="QPB148" s="332"/>
      <c r="QPC148" s="332"/>
      <c r="QPD148" s="332"/>
      <c r="QPE148" s="332"/>
      <c r="QPF148" s="332"/>
      <c r="QPG148" s="332"/>
      <c r="QPH148" s="332"/>
      <c r="QPI148" s="332"/>
      <c r="QPJ148" s="332"/>
      <c r="QPK148" s="332"/>
      <c r="QPL148" s="332"/>
      <c r="QPM148" s="332"/>
      <c r="QPN148" s="332"/>
      <c r="QPO148" s="332"/>
      <c r="QPP148" s="332"/>
      <c r="QPQ148" s="332"/>
      <c r="QPR148" s="332"/>
      <c r="QPS148" s="332"/>
      <c r="QPT148" s="332"/>
      <c r="QPU148" s="332"/>
      <c r="QPV148" s="332"/>
      <c r="QPW148" s="332"/>
      <c r="QPX148" s="332"/>
      <c r="QPY148" s="332"/>
      <c r="QPZ148" s="332"/>
      <c r="QQA148" s="332"/>
      <c r="QQB148" s="332"/>
      <c r="QQC148" s="332"/>
      <c r="QQD148" s="332"/>
      <c r="QQE148" s="332"/>
      <c r="QQF148" s="332"/>
      <c r="QQG148" s="332"/>
      <c r="QQH148" s="332"/>
      <c r="QQI148" s="332"/>
      <c r="QQJ148" s="332"/>
      <c r="QQK148" s="332"/>
      <c r="QQL148" s="332"/>
      <c r="QQM148" s="332"/>
      <c r="QQN148" s="332"/>
      <c r="QQO148" s="332"/>
      <c r="QQP148" s="332"/>
      <c r="QQQ148" s="332"/>
      <c r="QQR148" s="332"/>
      <c r="QQS148" s="332"/>
      <c r="QQT148" s="332"/>
      <c r="QQU148" s="332"/>
      <c r="QQV148" s="332"/>
      <c r="QQW148" s="332"/>
      <c r="QQX148" s="332"/>
      <c r="QQY148" s="332"/>
      <c r="QQZ148" s="332"/>
      <c r="QRA148" s="332"/>
      <c r="QRB148" s="332"/>
      <c r="QRC148" s="332"/>
      <c r="QRD148" s="332"/>
      <c r="QRE148" s="332"/>
      <c r="QRF148" s="332"/>
      <c r="QRG148" s="332"/>
      <c r="QRH148" s="332"/>
      <c r="QRI148" s="332"/>
      <c r="QRJ148" s="332"/>
      <c r="QRK148" s="332"/>
      <c r="QRL148" s="332"/>
      <c r="QRM148" s="332"/>
      <c r="QRN148" s="332"/>
      <c r="QRO148" s="332"/>
      <c r="QRP148" s="332"/>
      <c r="QRQ148" s="332"/>
      <c r="QRR148" s="332"/>
      <c r="QRS148" s="332"/>
      <c r="QRT148" s="332"/>
      <c r="QRU148" s="332"/>
      <c r="QRV148" s="332"/>
      <c r="QRW148" s="332"/>
      <c r="QRX148" s="332"/>
      <c r="QRY148" s="332"/>
      <c r="QRZ148" s="332"/>
      <c r="QSA148" s="332"/>
      <c r="QSB148" s="332"/>
      <c r="QSC148" s="332"/>
      <c r="QSD148" s="332"/>
      <c r="QSE148" s="332"/>
      <c r="QSF148" s="332"/>
      <c r="QSG148" s="332"/>
      <c r="QSH148" s="332"/>
      <c r="QSI148" s="332"/>
      <c r="QSJ148" s="332"/>
      <c r="QSK148" s="332"/>
      <c r="QSL148" s="332"/>
      <c r="QSM148" s="332"/>
      <c r="QSN148" s="332"/>
      <c r="QSO148" s="332"/>
      <c r="QSP148" s="332"/>
      <c r="QSQ148" s="332"/>
      <c r="QSR148" s="332"/>
      <c r="QSS148" s="332"/>
      <c r="QST148" s="332"/>
      <c r="QSU148" s="332"/>
      <c r="QSV148" s="332"/>
      <c r="QSW148" s="332"/>
      <c r="QSX148" s="332"/>
      <c r="QSY148" s="332"/>
      <c r="QSZ148" s="332"/>
      <c r="QTA148" s="332"/>
      <c r="QTB148" s="332"/>
      <c r="QTC148" s="332"/>
      <c r="QTD148" s="332"/>
      <c r="QTE148" s="332"/>
      <c r="QTF148" s="332"/>
      <c r="QTG148" s="332"/>
      <c r="QTH148" s="332"/>
      <c r="QTI148" s="332"/>
      <c r="QTJ148" s="332"/>
      <c r="QTK148" s="332"/>
      <c r="QTL148" s="332"/>
      <c r="QTM148" s="332"/>
      <c r="QTN148" s="332"/>
      <c r="QTO148" s="332"/>
      <c r="QTP148" s="332"/>
      <c r="QTQ148" s="332"/>
      <c r="QTR148" s="332"/>
      <c r="QTS148" s="332"/>
      <c r="QTT148" s="332"/>
      <c r="QTU148" s="332"/>
      <c r="QTV148" s="332"/>
      <c r="QTW148" s="332"/>
      <c r="QTX148" s="332"/>
      <c r="QTY148" s="332"/>
      <c r="QTZ148" s="332"/>
      <c r="QUA148" s="332"/>
      <c r="QUB148" s="332"/>
      <c r="QUC148" s="332"/>
      <c r="QUD148" s="332"/>
      <c r="QUE148" s="332"/>
      <c r="QUF148" s="332"/>
      <c r="QUG148" s="332"/>
      <c r="QUH148" s="332"/>
      <c r="QUI148" s="332"/>
      <c r="QUJ148" s="332"/>
      <c r="QUK148" s="332"/>
      <c r="QUL148" s="332"/>
      <c r="QUM148" s="332"/>
      <c r="QUN148" s="332"/>
      <c r="QUO148" s="332"/>
      <c r="QUP148" s="332"/>
      <c r="QUQ148" s="332"/>
      <c r="QUR148" s="332"/>
      <c r="QUS148" s="332"/>
      <c r="QUT148" s="332"/>
      <c r="QUU148" s="332"/>
      <c r="QUV148" s="332"/>
      <c r="QUW148" s="332"/>
      <c r="QUX148" s="332"/>
      <c r="QUY148" s="332"/>
      <c r="QUZ148" s="332"/>
      <c r="QVA148" s="332"/>
      <c r="QVB148" s="332"/>
      <c r="QVC148" s="332"/>
      <c r="QVD148" s="332"/>
      <c r="QVE148" s="332"/>
      <c r="QVF148" s="332"/>
      <c r="QVG148" s="332"/>
      <c r="QVH148" s="332"/>
      <c r="QVI148" s="332"/>
      <c r="QVJ148" s="332"/>
      <c r="QVK148" s="332"/>
      <c r="QVL148" s="332"/>
      <c r="QVM148" s="332"/>
      <c r="QVN148" s="332"/>
      <c r="QVO148" s="332"/>
      <c r="QVP148" s="332"/>
      <c r="QVQ148" s="332"/>
      <c r="QVR148" s="332"/>
      <c r="QVS148" s="332"/>
      <c r="QVT148" s="332"/>
      <c r="QVU148" s="332"/>
      <c r="QVV148" s="332"/>
      <c r="QVW148" s="332"/>
      <c r="QVX148" s="332"/>
      <c r="QVY148" s="332"/>
      <c r="QVZ148" s="332"/>
      <c r="QWA148" s="332"/>
      <c r="QWB148" s="332"/>
      <c r="QWC148" s="332"/>
      <c r="QWD148" s="332"/>
      <c r="QWE148" s="332"/>
      <c r="QWF148" s="332"/>
      <c r="QWG148" s="332"/>
      <c r="QWH148" s="332"/>
      <c r="QWI148" s="332"/>
      <c r="QWJ148" s="332"/>
      <c r="QWK148" s="332"/>
      <c r="QWL148" s="332"/>
      <c r="QWM148" s="332"/>
      <c r="QWN148" s="332"/>
      <c r="QWO148" s="332"/>
      <c r="QWP148" s="332"/>
      <c r="QWQ148" s="332"/>
      <c r="QWR148" s="332"/>
      <c r="QWS148" s="332"/>
      <c r="QWT148" s="332"/>
      <c r="QWU148" s="332"/>
      <c r="QWV148" s="332"/>
      <c r="QWW148" s="332"/>
      <c r="QWX148" s="332"/>
      <c r="QWY148" s="332"/>
      <c r="QWZ148" s="332"/>
      <c r="QXA148" s="332"/>
      <c r="QXB148" s="332"/>
      <c r="QXC148" s="332"/>
      <c r="QXD148" s="332"/>
      <c r="QXE148" s="332"/>
      <c r="QXF148" s="332"/>
      <c r="QXG148" s="332"/>
      <c r="QXH148" s="332"/>
      <c r="QXI148" s="332"/>
      <c r="QXJ148" s="332"/>
      <c r="QXK148" s="332"/>
      <c r="QXL148" s="332"/>
      <c r="QXM148" s="332"/>
      <c r="QXN148" s="332"/>
      <c r="QXO148" s="332"/>
      <c r="QXP148" s="332"/>
      <c r="QXQ148" s="332"/>
      <c r="QXR148" s="332"/>
      <c r="QXS148" s="332"/>
      <c r="QXT148" s="332"/>
      <c r="QXU148" s="332"/>
      <c r="QXV148" s="332"/>
      <c r="QXW148" s="332"/>
      <c r="QXX148" s="332"/>
      <c r="QXY148" s="332"/>
      <c r="QXZ148" s="332"/>
      <c r="QYA148" s="332"/>
      <c r="QYB148" s="332"/>
      <c r="QYC148" s="332"/>
      <c r="QYD148" s="332"/>
      <c r="QYE148" s="332"/>
      <c r="QYF148" s="332"/>
      <c r="QYG148" s="332"/>
      <c r="QYH148" s="332"/>
      <c r="QYI148" s="332"/>
      <c r="QYJ148" s="332"/>
      <c r="QYK148" s="332"/>
      <c r="QYL148" s="332"/>
      <c r="QYM148" s="332"/>
      <c r="QYN148" s="332"/>
      <c r="QYO148" s="332"/>
      <c r="QYP148" s="332"/>
      <c r="QYQ148" s="332"/>
      <c r="QYR148" s="332"/>
      <c r="QYS148" s="332"/>
      <c r="QYT148" s="332"/>
      <c r="QYU148" s="332"/>
      <c r="QYV148" s="332"/>
      <c r="QYW148" s="332"/>
      <c r="QYX148" s="332"/>
      <c r="QYY148" s="332"/>
      <c r="QYZ148" s="332"/>
      <c r="QZA148" s="332"/>
      <c r="QZB148" s="332"/>
      <c r="QZC148" s="332"/>
      <c r="QZD148" s="332"/>
      <c r="QZE148" s="332"/>
      <c r="QZF148" s="332"/>
      <c r="QZG148" s="332"/>
      <c r="QZH148" s="332"/>
      <c r="QZI148" s="332"/>
      <c r="QZJ148" s="332"/>
      <c r="QZK148" s="332"/>
      <c r="QZL148" s="332"/>
      <c r="QZM148" s="332"/>
      <c r="QZN148" s="332"/>
      <c r="QZO148" s="332"/>
      <c r="QZP148" s="332"/>
      <c r="QZQ148" s="332"/>
      <c r="QZR148" s="332"/>
      <c r="QZS148" s="332"/>
      <c r="QZT148" s="332"/>
      <c r="QZU148" s="332"/>
      <c r="QZV148" s="332"/>
      <c r="QZW148" s="332"/>
      <c r="QZX148" s="332"/>
      <c r="QZY148" s="332"/>
      <c r="QZZ148" s="332"/>
      <c r="RAA148" s="332"/>
      <c r="RAB148" s="332"/>
      <c r="RAC148" s="332"/>
      <c r="RAD148" s="332"/>
      <c r="RAE148" s="332"/>
      <c r="RAF148" s="332"/>
      <c r="RAG148" s="332"/>
      <c r="RAH148" s="332"/>
      <c r="RAI148" s="332"/>
      <c r="RAJ148" s="332"/>
      <c r="RAK148" s="332"/>
      <c r="RAL148" s="332"/>
      <c r="RAM148" s="332"/>
      <c r="RAN148" s="332"/>
      <c r="RAO148" s="332"/>
      <c r="RAP148" s="332"/>
      <c r="RAQ148" s="332"/>
      <c r="RAR148" s="332"/>
      <c r="RAS148" s="332"/>
      <c r="RAT148" s="332"/>
      <c r="RAU148" s="332"/>
      <c r="RAV148" s="332"/>
      <c r="RAW148" s="332"/>
      <c r="RAX148" s="332"/>
      <c r="RAY148" s="332"/>
      <c r="RAZ148" s="332"/>
      <c r="RBA148" s="332"/>
      <c r="RBB148" s="332"/>
      <c r="RBC148" s="332"/>
      <c r="RBD148" s="332"/>
      <c r="RBE148" s="332"/>
      <c r="RBF148" s="332"/>
      <c r="RBG148" s="332"/>
      <c r="RBH148" s="332"/>
      <c r="RBI148" s="332"/>
      <c r="RBJ148" s="332"/>
      <c r="RBK148" s="332"/>
      <c r="RBL148" s="332"/>
      <c r="RBM148" s="332"/>
      <c r="RBN148" s="332"/>
      <c r="RBO148" s="332"/>
      <c r="RBP148" s="332"/>
      <c r="RBQ148" s="332"/>
      <c r="RBR148" s="332"/>
      <c r="RBS148" s="332"/>
      <c r="RBT148" s="332"/>
      <c r="RBU148" s="332"/>
      <c r="RBV148" s="332"/>
      <c r="RBW148" s="332"/>
      <c r="RBX148" s="332"/>
      <c r="RBY148" s="332"/>
      <c r="RBZ148" s="332"/>
      <c r="RCA148" s="332"/>
      <c r="RCB148" s="332"/>
      <c r="RCC148" s="332"/>
      <c r="RCD148" s="332"/>
      <c r="RCE148" s="332"/>
      <c r="RCF148" s="332"/>
      <c r="RCG148" s="332"/>
      <c r="RCH148" s="332"/>
      <c r="RCI148" s="332"/>
      <c r="RCJ148" s="332"/>
      <c r="RCK148" s="332"/>
      <c r="RCL148" s="332"/>
      <c r="RCM148" s="332"/>
      <c r="RCN148" s="332"/>
      <c r="RCO148" s="332"/>
      <c r="RCP148" s="332"/>
      <c r="RCQ148" s="332"/>
      <c r="RCR148" s="332"/>
      <c r="RCS148" s="332"/>
      <c r="RCT148" s="332"/>
      <c r="RCU148" s="332"/>
      <c r="RCV148" s="332"/>
      <c r="RCW148" s="332"/>
      <c r="RCX148" s="332"/>
      <c r="RCY148" s="332"/>
      <c r="RCZ148" s="332"/>
      <c r="RDA148" s="332"/>
      <c r="RDB148" s="332"/>
      <c r="RDC148" s="332"/>
      <c r="RDD148" s="332"/>
      <c r="RDE148" s="332"/>
      <c r="RDF148" s="332"/>
      <c r="RDG148" s="332"/>
      <c r="RDH148" s="332"/>
      <c r="RDI148" s="332"/>
      <c r="RDJ148" s="332"/>
      <c r="RDK148" s="332"/>
      <c r="RDL148" s="332"/>
      <c r="RDM148" s="332"/>
      <c r="RDN148" s="332"/>
      <c r="RDO148" s="332"/>
      <c r="RDP148" s="332"/>
      <c r="RDQ148" s="332"/>
      <c r="RDR148" s="332"/>
      <c r="RDS148" s="332"/>
      <c r="RDT148" s="332"/>
      <c r="RDU148" s="332"/>
      <c r="RDV148" s="332"/>
      <c r="RDW148" s="332"/>
      <c r="RDX148" s="332"/>
      <c r="RDY148" s="332"/>
      <c r="RDZ148" s="332"/>
      <c r="REA148" s="332"/>
      <c r="REB148" s="332"/>
      <c r="REC148" s="332"/>
      <c r="RED148" s="332"/>
      <c r="REE148" s="332"/>
      <c r="REF148" s="332"/>
      <c r="REG148" s="332"/>
      <c r="REH148" s="332"/>
      <c r="REI148" s="332"/>
      <c r="REJ148" s="332"/>
      <c r="REK148" s="332"/>
      <c r="REL148" s="332"/>
      <c r="REM148" s="332"/>
      <c r="REN148" s="332"/>
      <c r="REO148" s="332"/>
      <c r="REP148" s="332"/>
      <c r="REQ148" s="332"/>
      <c r="RER148" s="332"/>
      <c r="RES148" s="332"/>
      <c r="RET148" s="332"/>
      <c r="REU148" s="332"/>
      <c r="REV148" s="332"/>
      <c r="REW148" s="332"/>
      <c r="REX148" s="332"/>
      <c r="REY148" s="332"/>
      <c r="REZ148" s="332"/>
      <c r="RFA148" s="332"/>
      <c r="RFB148" s="332"/>
      <c r="RFC148" s="332"/>
      <c r="RFD148" s="332"/>
      <c r="RFE148" s="332"/>
      <c r="RFF148" s="332"/>
      <c r="RFG148" s="332"/>
      <c r="RFH148" s="332"/>
      <c r="RFI148" s="332"/>
      <c r="RFJ148" s="332"/>
      <c r="RFK148" s="332"/>
      <c r="RFL148" s="332"/>
      <c r="RFM148" s="332"/>
      <c r="RFN148" s="332"/>
      <c r="RFO148" s="332"/>
      <c r="RFP148" s="332"/>
      <c r="RFQ148" s="332"/>
      <c r="RFR148" s="332"/>
      <c r="RFS148" s="332"/>
      <c r="RFT148" s="332"/>
      <c r="RFU148" s="332"/>
      <c r="RFV148" s="332"/>
      <c r="RFW148" s="332"/>
      <c r="RFX148" s="332"/>
      <c r="RFY148" s="332"/>
      <c r="RFZ148" s="332"/>
      <c r="RGA148" s="332"/>
      <c r="RGB148" s="332"/>
      <c r="RGC148" s="332"/>
      <c r="RGD148" s="332"/>
      <c r="RGE148" s="332"/>
      <c r="RGF148" s="332"/>
      <c r="RGG148" s="332"/>
      <c r="RGH148" s="332"/>
      <c r="RGI148" s="332"/>
      <c r="RGJ148" s="332"/>
      <c r="RGK148" s="332"/>
      <c r="RGL148" s="332"/>
      <c r="RGM148" s="332"/>
      <c r="RGN148" s="332"/>
      <c r="RGO148" s="332"/>
      <c r="RGP148" s="332"/>
      <c r="RGQ148" s="332"/>
      <c r="RGR148" s="332"/>
      <c r="RGS148" s="332"/>
      <c r="RGT148" s="332"/>
      <c r="RGU148" s="332"/>
      <c r="RGV148" s="332"/>
      <c r="RGW148" s="332"/>
      <c r="RGX148" s="332"/>
      <c r="RGY148" s="332"/>
      <c r="RGZ148" s="332"/>
      <c r="RHA148" s="332"/>
      <c r="RHB148" s="332"/>
      <c r="RHC148" s="332"/>
      <c r="RHD148" s="332"/>
      <c r="RHE148" s="332"/>
      <c r="RHF148" s="332"/>
      <c r="RHG148" s="332"/>
      <c r="RHH148" s="332"/>
      <c r="RHI148" s="332"/>
      <c r="RHJ148" s="332"/>
      <c r="RHK148" s="332"/>
      <c r="RHL148" s="332"/>
      <c r="RHM148" s="332"/>
      <c r="RHN148" s="332"/>
      <c r="RHO148" s="332"/>
      <c r="RHP148" s="332"/>
      <c r="RHQ148" s="332"/>
      <c r="RHR148" s="332"/>
      <c r="RHS148" s="332"/>
      <c r="RHT148" s="332"/>
      <c r="RHU148" s="332"/>
      <c r="RHV148" s="332"/>
      <c r="RHW148" s="332"/>
      <c r="RHX148" s="332"/>
      <c r="RHY148" s="332"/>
      <c r="RHZ148" s="332"/>
      <c r="RIA148" s="332"/>
      <c r="RIB148" s="332"/>
      <c r="RIC148" s="332"/>
      <c r="RID148" s="332"/>
      <c r="RIE148" s="332"/>
      <c r="RIF148" s="332"/>
      <c r="RIG148" s="332"/>
      <c r="RIH148" s="332"/>
      <c r="RII148" s="332"/>
      <c r="RIJ148" s="332"/>
      <c r="RIK148" s="332"/>
      <c r="RIL148" s="332"/>
      <c r="RIM148" s="332"/>
      <c r="RIN148" s="332"/>
      <c r="RIO148" s="332"/>
      <c r="RIP148" s="332"/>
      <c r="RIQ148" s="332"/>
      <c r="RIR148" s="332"/>
      <c r="RIS148" s="332"/>
      <c r="RIT148" s="332"/>
      <c r="RIU148" s="332"/>
      <c r="RIV148" s="332"/>
      <c r="RIW148" s="332"/>
      <c r="RIX148" s="332"/>
      <c r="RIY148" s="332"/>
      <c r="RIZ148" s="332"/>
      <c r="RJA148" s="332"/>
      <c r="RJB148" s="332"/>
      <c r="RJC148" s="332"/>
      <c r="RJD148" s="332"/>
      <c r="RJE148" s="332"/>
      <c r="RJF148" s="332"/>
      <c r="RJG148" s="332"/>
      <c r="RJH148" s="332"/>
      <c r="RJI148" s="332"/>
      <c r="RJJ148" s="332"/>
      <c r="RJK148" s="332"/>
      <c r="RJL148" s="332"/>
      <c r="RJM148" s="332"/>
      <c r="RJN148" s="332"/>
      <c r="RJO148" s="332"/>
      <c r="RJP148" s="332"/>
      <c r="RJQ148" s="332"/>
      <c r="RJR148" s="332"/>
      <c r="RJS148" s="332"/>
      <c r="RJT148" s="332"/>
      <c r="RJU148" s="332"/>
      <c r="RJV148" s="332"/>
      <c r="RJW148" s="332"/>
      <c r="RJX148" s="332"/>
      <c r="RJY148" s="332"/>
      <c r="RJZ148" s="332"/>
      <c r="RKA148" s="332"/>
      <c r="RKB148" s="332"/>
      <c r="RKC148" s="332"/>
      <c r="RKD148" s="332"/>
      <c r="RKE148" s="332"/>
      <c r="RKF148" s="332"/>
      <c r="RKG148" s="332"/>
      <c r="RKH148" s="332"/>
      <c r="RKI148" s="332"/>
      <c r="RKJ148" s="332"/>
      <c r="RKK148" s="332"/>
      <c r="RKL148" s="332"/>
      <c r="RKM148" s="332"/>
      <c r="RKN148" s="332"/>
      <c r="RKO148" s="332"/>
      <c r="RKP148" s="332"/>
      <c r="RKQ148" s="332"/>
      <c r="RKR148" s="332"/>
      <c r="RKS148" s="332"/>
      <c r="RKT148" s="332"/>
      <c r="RKU148" s="332"/>
      <c r="RKV148" s="332"/>
      <c r="RKW148" s="332"/>
      <c r="RKX148" s="332"/>
      <c r="RKY148" s="332"/>
      <c r="RKZ148" s="332"/>
      <c r="RLA148" s="332"/>
      <c r="RLB148" s="332"/>
      <c r="RLC148" s="332"/>
      <c r="RLD148" s="332"/>
      <c r="RLE148" s="332"/>
      <c r="RLF148" s="332"/>
      <c r="RLG148" s="332"/>
      <c r="RLH148" s="332"/>
      <c r="RLI148" s="332"/>
      <c r="RLJ148" s="332"/>
      <c r="RLK148" s="332"/>
      <c r="RLL148" s="332"/>
      <c r="RLM148" s="332"/>
      <c r="RLN148" s="332"/>
      <c r="RLO148" s="332"/>
      <c r="RLP148" s="332"/>
      <c r="RLQ148" s="332"/>
      <c r="RLR148" s="332"/>
      <c r="RLS148" s="332"/>
      <c r="RLT148" s="332"/>
      <c r="RLU148" s="332"/>
      <c r="RLV148" s="332"/>
      <c r="RLW148" s="332"/>
      <c r="RLX148" s="332"/>
      <c r="RLY148" s="332"/>
      <c r="RLZ148" s="332"/>
      <c r="RMA148" s="332"/>
      <c r="RMB148" s="332"/>
      <c r="RMC148" s="332"/>
      <c r="RMD148" s="332"/>
      <c r="RME148" s="332"/>
      <c r="RMF148" s="332"/>
      <c r="RMG148" s="332"/>
      <c r="RMH148" s="332"/>
      <c r="RMI148" s="332"/>
      <c r="RMJ148" s="332"/>
      <c r="RMK148" s="332"/>
      <c r="RML148" s="332"/>
      <c r="RMM148" s="332"/>
      <c r="RMN148" s="332"/>
      <c r="RMO148" s="332"/>
      <c r="RMP148" s="332"/>
      <c r="RMQ148" s="332"/>
      <c r="RMR148" s="332"/>
      <c r="RMS148" s="332"/>
      <c r="RMT148" s="332"/>
      <c r="RMU148" s="332"/>
      <c r="RMV148" s="332"/>
      <c r="RMW148" s="332"/>
      <c r="RMX148" s="332"/>
      <c r="RMY148" s="332"/>
      <c r="RMZ148" s="332"/>
      <c r="RNA148" s="332"/>
      <c r="RNB148" s="332"/>
      <c r="RNC148" s="332"/>
      <c r="RND148" s="332"/>
      <c r="RNE148" s="332"/>
      <c r="RNF148" s="332"/>
      <c r="RNG148" s="332"/>
      <c r="RNH148" s="332"/>
      <c r="RNI148" s="332"/>
      <c r="RNJ148" s="332"/>
      <c r="RNK148" s="332"/>
      <c r="RNL148" s="332"/>
      <c r="RNM148" s="332"/>
      <c r="RNN148" s="332"/>
      <c r="RNO148" s="332"/>
      <c r="RNP148" s="332"/>
      <c r="RNQ148" s="332"/>
      <c r="RNR148" s="332"/>
      <c r="RNS148" s="332"/>
      <c r="RNT148" s="332"/>
      <c r="RNU148" s="332"/>
      <c r="RNV148" s="332"/>
      <c r="RNW148" s="332"/>
      <c r="RNX148" s="332"/>
      <c r="RNY148" s="332"/>
      <c r="RNZ148" s="332"/>
      <c r="ROA148" s="332"/>
      <c r="ROB148" s="332"/>
      <c r="ROC148" s="332"/>
      <c r="ROD148" s="332"/>
      <c r="ROE148" s="332"/>
      <c r="ROF148" s="332"/>
      <c r="ROG148" s="332"/>
      <c r="ROH148" s="332"/>
      <c r="ROI148" s="332"/>
      <c r="ROJ148" s="332"/>
      <c r="ROK148" s="332"/>
      <c r="ROL148" s="332"/>
      <c r="ROM148" s="332"/>
      <c r="RON148" s="332"/>
      <c r="ROO148" s="332"/>
      <c r="ROP148" s="332"/>
      <c r="ROQ148" s="332"/>
      <c r="ROR148" s="332"/>
      <c r="ROS148" s="332"/>
      <c r="ROT148" s="332"/>
      <c r="ROU148" s="332"/>
      <c r="ROV148" s="332"/>
      <c r="ROW148" s="332"/>
      <c r="ROX148" s="332"/>
      <c r="ROY148" s="332"/>
      <c r="ROZ148" s="332"/>
      <c r="RPA148" s="332"/>
      <c r="RPB148" s="332"/>
      <c r="RPC148" s="332"/>
      <c r="RPD148" s="332"/>
      <c r="RPE148" s="332"/>
      <c r="RPF148" s="332"/>
      <c r="RPG148" s="332"/>
      <c r="RPH148" s="332"/>
      <c r="RPI148" s="332"/>
      <c r="RPJ148" s="332"/>
      <c r="RPK148" s="332"/>
      <c r="RPL148" s="332"/>
      <c r="RPM148" s="332"/>
      <c r="RPN148" s="332"/>
      <c r="RPO148" s="332"/>
      <c r="RPP148" s="332"/>
      <c r="RPQ148" s="332"/>
      <c r="RPR148" s="332"/>
      <c r="RPS148" s="332"/>
      <c r="RPT148" s="332"/>
      <c r="RPU148" s="332"/>
      <c r="RPV148" s="332"/>
      <c r="RPW148" s="332"/>
      <c r="RPX148" s="332"/>
      <c r="RPY148" s="332"/>
      <c r="RPZ148" s="332"/>
      <c r="RQA148" s="332"/>
      <c r="RQB148" s="332"/>
      <c r="RQC148" s="332"/>
      <c r="RQD148" s="332"/>
      <c r="RQE148" s="332"/>
      <c r="RQF148" s="332"/>
      <c r="RQG148" s="332"/>
      <c r="RQH148" s="332"/>
      <c r="RQI148" s="332"/>
      <c r="RQJ148" s="332"/>
      <c r="RQK148" s="332"/>
      <c r="RQL148" s="332"/>
      <c r="RQM148" s="332"/>
      <c r="RQN148" s="332"/>
      <c r="RQO148" s="332"/>
      <c r="RQP148" s="332"/>
      <c r="RQQ148" s="332"/>
      <c r="RQR148" s="332"/>
      <c r="RQS148" s="332"/>
      <c r="RQT148" s="332"/>
      <c r="RQU148" s="332"/>
      <c r="RQV148" s="332"/>
      <c r="RQW148" s="332"/>
      <c r="RQX148" s="332"/>
      <c r="RQY148" s="332"/>
      <c r="RQZ148" s="332"/>
      <c r="RRA148" s="332"/>
      <c r="RRB148" s="332"/>
      <c r="RRC148" s="332"/>
      <c r="RRD148" s="332"/>
      <c r="RRE148" s="332"/>
      <c r="RRF148" s="332"/>
      <c r="RRG148" s="332"/>
      <c r="RRH148" s="332"/>
      <c r="RRI148" s="332"/>
      <c r="RRJ148" s="332"/>
      <c r="RRK148" s="332"/>
      <c r="RRL148" s="332"/>
      <c r="RRM148" s="332"/>
      <c r="RRN148" s="332"/>
      <c r="RRO148" s="332"/>
      <c r="RRP148" s="332"/>
      <c r="RRQ148" s="332"/>
      <c r="RRR148" s="332"/>
      <c r="RRS148" s="332"/>
      <c r="RRT148" s="332"/>
      <c r="RRU148" s="332"/>
      <c r="RRV148" s="332"/>
      <c r="RRW148" s="332"/>
      <c r="RRX148" s="332"/>
      <c r="RRY148" s="332"/>
      <c r="RRZ148" s="332"/>
      <c r="RSA148" s="332"/>
      <c r="RSB148" s="332"/>
      <c r="RSC148" s="332"/>
      <c r="RSD148" s="332"/>
      <c r="RSE148" s="332"/>
      <c r="RSF148" s="332"/>
      <c r="RSG148" s="332"/>
      <c r="RSH148" s="332"/>
      <c r="RSI148" s="332"/>
      <c r="RSJ148" s="332"/>
      <c r="RSK148" s="332"/>
      <c r="RSL148" s="332"/>
      <c r="RSM148" s="332"/>
      <c r="RSN148" s="332"/>
      <c r="RSO148" s="332"/>
      <c r="RSP148" s="332"/>
      <c r="RSQ148" s="332"/>
      <c r="RSR148" s="332"/>
      <c r="RSS148" s="332"/>
      <c r="RST148" s="332"/>
      <c r="RSU148" s="332"/>
      <c r="RSV148" s="332"/>
      <c r="RSW148" s="332"/>
      <c r="RSX148" s="332"/>
      <c r="RSY148" s="332"/>
      <c r="RSZ148" s="332"/>
      <c r="RTA148" s="332"/>
      <c r="RTB148" s="332"/>
      <c r="RTC148" s="332"/>
      <c r="RTD148" s="332"/>
      <c r="RTE148" s="332"/>
      <c r="RTF148" s="332"/>
      <c r="RTG148" s="332"/>
      <c r="RTH148" s="332"/>
      <c r="RTI148" s="332"/>
      <c r="RTJ148" s="332"/>
      <c r="RTK148" s="332"/>
      <c r="RTL148" s="332"/>
      <c r="RTM148" s="332"/>
      <c r="RTN148" s="332"/>
      <c r="RTO148" s="332"/>
      <c r="RTP148" s="332"/>
      <c r="RTQ148" s="332"/>
      <c r="RTR148" s="332"/>
      <c r="RTS148" s="332"/>
      <c r="RTT148" s="332"/>
      <c r="RTU148" s="332"/>
      <c r="RTV148" s="332"/>
      <c r="RTW148" s="332"/>
      <c r="RTX148" s="332"/>
      <c r="RTY148" s="332"/>
      <c r="RTZ148" s="332"/>
      <c r="RUA148" s="332"/>
      <c r="RUB148" s="332"/>
      <c r="RUC148" s="332"/>
      <c r="RUD148" s="332"/>
      <c r="RUE148" s="332"/>
      <c r="RUF148" s="332"/>
      <c r="RUG148" s="332"/>
      <c r="RUH148" s="332"/>
      <c r="RUI148" s="332"/>
      <c r="RUJ148" s="332"/>
      <c r="RUK148" s="332"/>
      <c r="RUL148" s="332"/>
      <c r="RUM148" s="332"/>
      <c r="RUN148" s="332"/>
      <c r="RUO148" s="332"/>
      <c r="RUP148" s="332"/>
      <c r="RUQ148" s="332"/>
      <c r="RUR148" s="332"/>
      <c r="RUS148" s="332"/>
      <c r="RUT148" s="332"/>
      <c r="RUU148" s="332"/>
      <c r="RUV148" s="332"/>
      <c r="RUW148" s="332"/>
      <c r="RUX148" s="332"/>
      <c r="RUY148" s="332"/>
      <c r="RUZ148" s="332"/>
      <c r="RVA148" s="332"/>
      <c r="RVB148" s="332"/>
      <c r="RVC148" s="332"/>
      <c r="RVD148" s="332"/>
      <c r="RVE148" s="332"/>
      <c r="RVF148" s="332"/>
      <c r="RVG148" s="332"/>
      <c r="RVH148" s="332"/>
      <c r="RVI148" s="332"/>
      <c r="RVJ148" s="332"/>
      <c r="RVK148" s="332"/>
      <c r="RVL148" s="332"/>
      <c r="RVM148" s="332"/>
      <c r="RVN148" s="332"/>
      <c r="RVO148" s="332"/>
      <c r="RVP148" s="332"/>
      <c r="RVQ148" s="332"/>
      <c r="RVR148" s="332"/>
      <c r="RVS148" s="332"/>
      <c r="RVT148" s="332"/>
      <c r="RVU148" s="332"/>
      <c r="RVV148" s="332"/>
      <c r="RVW148" s="332"/>
      <c r="RVX148" s="332"/>
      <c r="RVY148" s="332"/>
      <c r="RVZ148" s="332"/>
      <c r="RWA148" s="332"/>
      <c r="RWB148" s="332"/>
      <c r="RWC148" s="332"/>
      <c r="RWD148" s="332"/>
      <c r="RWE148" s="332"/>
      <c r="RWF148" s="332"/>
      <c r="RWG148" s="332"/>
      <c r="RWH148" s="332"/>
      <c r="RWI148" s="332"/>
      <c r="RWJ148" s="332"/>
      <c r="RWK148" s="332"/>
      <c r="RWL148" s="332"/>
      <c r="RWM148" s="332"/>
      <c r="RWN148" s="332"/>
      <c r="RWO148" s="332"/>
      <c r="RWP148" s="332"/>
      <c r="RWQ148" s="332"/>
      <c r="RWR148" s="332"/>
      <c r="RWS148" s="332"/>
      <c r="RWT148" s="332"/>
      <c r="RWU148" s="332"/>
      <c r="RWV148" s="332"/>
      <c r="RWW148" s="332"/>
      <c r="RWX148" s="332"/>
      <c r="RWY148" s="332"/>
      <c r="RWZ148" s="332"/>
      <c r="RXA148" s="332"/>
      <c r="RXB148" s="332"/>
      <c r="RXC148" s="332"/>
      <c r="RXD148" s="332"/>
      <c r="RXE148" s="332"/>
      <c r="RXF148" s="332"/>
      <c r="RXG148" s="332"/>
      <c r="RXH148" s="332"/>
      <c r="RXI148" s="332"/>
      <c r="RXJ148" s="332"/>
      <c r="RXK148" s="332"/>
      <c r="RXL148" s="332"/>
      <c r="RXM148" s="332"/>
      <c r="RXN148" s="332"/>
      <c r="RXO148" s="332"/>
      <c r="RXP148" s="332"/>
      <c r="RXQ148" s="332"/>
      <c r="RXR148" s="332"/>
      <c r="RXS148" s="332"/>
      <c r="RXT148" s="332"/>
      <c r="RXU148" s="332"/>
      <c r="RXV148" s="332"/>
      <c r="RXW148" s="332"/>
      <c r="RXX148" s="332"/>
      <c r="RXY148" s="332"/>
      <c r="RXZ148" s="332"/>
      <c r="RYA148" s="332"/>
      <c r="RYB148" s="332"/>
      <c r="RYC148" s="332"/>
      <c r="RYD148" s="332"/>
      <c r="RYE148" s="332"/>
      <c r="RYF148" s="332"/>
      <c r="RYG148" s="332"/>
      <c r="RYH148" s="332"/>
      <c r="RYI148" s="332"/>
      <c r="RYJ148" s="332"/>
      <c r="RYK148" s="332"/>
      <c r="RYL148" s="332"/>
      <c r="RYM148" s="332"/>
      <c r="RYN148" s="332"/>
      <c r="RYO148" s="332"/>
      <c r="RYP148" s="332"/>
      <c r="RYQ148" s="332"/>
      <c r="RYR148" s="332"/>
      <c r="RYS148" s="332"/>
      <c r="RYT148" s="332"/>
      <c r="RYU148" s="332"/>
      <c r="RYV148" s="332"/>
      <c r="RYW148" s="332"/>
      <c r="RYX148" s="332"/>
      <c r="RYY148" s="332"/>
      <c r="RYZ148" s="332"/>
      <c r="RZA148" s="332"/>
      <c r="RZB148" s="332"/>
      <c r="RZC148" s="332"/>
      <c r="RZD148" s="332"/>
      <c r="RZE148" s="332"/>
      <c r="RZF148" s="332"/>
      <c r="RZG148" s="332"/>
      <c r="RZH148" s="332"/>
      <c r="RZI148" s="332"/>
      <c r="RZJ148" s="332"/>
      <c r="RZK148" s="332"/>
      <c r="RZL148" s="332"/>
      <c r="RZM148" s="332"/>
      <c r="RZN148" s="332"/>
      <c r="RZO148" s="332"/>
      <c r="RZP148" s="332"/>
      <c r="RZQ148" s="332"/>
      <c r="RZR148" s="332"/>
      <c r="RZS148" s="332"/>
      <c r="RZT148" s="332"/>
      <c r="RZU148" s="332"/>
      <c r="RZV148" s="332"/>
      <c r="RZW148" s="332"/>
      <c r="RZX148" s="332"/>
      <c r="RZY148" s="332"/>
      <c r="RZZ148" s="332"/>
      <c r="SAA148" s="332"/>
      <c r="SAB148" s="332"/>
      <c r="SAC148" s="332"/>
      <c r="SAD148" s="332"/>
      <c r="SAE148" s="332"/>
      <c r="SAF148" s="332"/>
      <c r="SAG148" s="332"/>
      <c r="SAH148" s="332"/>
      <c r="SAI148" s="332"/>
      <c r="SAJ148" s="332"/>
      <c r="SAK148" s="332"/>
      <c r="SAL148" s="332"/>
      <c r="SAM148" s="332"/>
      <c r="SAN148" s="332"/>
      <c r="SAO148" s="332"/>
      <c r="SAP148" s="332"/>
      <c r="SAQ148" s="332"/>
      <c r="SAR148" s="332"/>
      <c r="SAS148" s="332"/>
      <c r="SAT148" s="332"/>
      <c r="SAU148" s="332"/>
      <c r="SAV148" s="332"/>
      <c r="SAW148" s="332"/>
      <c r="SAX148" s="332"/>
      <c r="SAY148" s="332"/>
      <c r="SAZ148" s="332"/>
      <c r="SBA148" s="332"/>
      <c r="SBB148" s="332"/>
      <c r="SBC148" s="332"/>
      <c r="SBD148" s="332"/>
      <c r="SBE148" s="332"/>
      <c r="SBF148" s="332"/>
      <c r="SBG148" s="332"/>
      <c r="SBH148" s="332"/>
      <c r="SBI148" s="332"/>
      <c r="SBJ148" s="332"/>
      <c r="SBK148" s="332"/>
      <c r="SBL148" s="332"/>
      <c r="SBM148" s="332"/>
      <c r="SBN148" s="332"/>
      <c r="SBO148" s="332"/>
      <c r="SBP148" s="332"/>
      <c r="SBQ148" s="332"/>
      <c r="SBR148" s="332"/>
      <c r="SBS148" s="332"/>
      <c r="SBT148" s="332"/>
      <c r="SBU148" s="332"/>
      <c r="SBV148" s="332"/>
      <c r="SBW148" s="332"/>
      <c r="SBX148" s="332"/>
      <c r="SBY148" s="332"/>
      <c r="SBZ148" s="332"/>
      <c r="SCA148" s="332"/>
      <c r="SCB148" s="332"/>
      <c r="SCC148" s="332"/>
      <c r="SCD148" s="332"/>
      <c r="SCE148" s="332"/>
      <c r="SCF148" s="332"/>
      <c r="SCG148" s="332"/>
      <c r="SCH148" s="332"/>
      <c r="SCI148" s="332"/>
      <c r="SCJ148" s="332"/>
      <c r="SCK148" s="332"/>
      <c r="SCL148" s="332"/>
      <c r="SCM148" s="332"/>
      <c r="SCN148" s="332"/>
      <c r="SCO148" s="332"/>
      <c r="SCP148" s="332"/>
      <c r="SCQ148" s="332"/>
      <c r="SCR148" s="332"/>
      <c r="SCS148" s="332"/>
      <c r="SCT148" s="332"/>
      <c r="SCU148" s="332"/>
      <c r="SCV148" s="332"/>
      <c r="SCW148" s="332"/>
      <c r="SCX148" s="332"/>
      <c r="SCY148" s="332"/>
      <c r="SCZ148" s="332"/>
      <c r="SDA148" s="332"/>
      <c r="SDB148" s="332"/>
      <c r="SDC148" s="332"/>
      <c r="SDD148" s="332"/>
      <c r="SDE148" s="332"/>
      <c r="SDF148" s="332"/>
      <c r="SDG148" s="332"/>
      <c r="SDH148" s="332"/>
      <c r="SDI148" s="332"/>
      <c r="SDJ148" s="332"/>
      <c r="SDK148" s="332"/>
      <c r="SDL148" s="332"/>
      <c r="SDM148" s="332"/>
      <c r="SDN148" s="332"/>
      <c r="SDO148" s="332"/>
      <c r="SDP148" s="332"/>
      <c r="SDQ148" s="332"/>
      <c r="SDR148" s="332"/>
      <c r="SDS148" s="332"/>
      <c r="SDT148" s="332"/>
      <c r="SDU148" s="332"/>
      <c r="SDV148" s="332"/>
      <c r="SDW148" s="332"/>
      <c r="SDX148" s="332"/>
      <c r="SDY148" s="332"/>
      <c r="SDZ148" s="332"/>
      <c r="SEA148" s="332"/>
      <c r="SEB148" s="332"/>
      <c r="SEC148" s="332"/>
      <c r="SED148" s="332"/>
      <c r="SEE148" s="332"/>
      <c r="SEF148" s="332"/>
      <c r="SEG148" s="332"/>
      <c r="SEH148" s="332"/>
      <c r="SEI148" s="332"/>
      <c r="SEJ148" s="332"/>
      <c r="SEK148" s="332"/>
      <c r="SEL148" s="332"/>
      <c r="SEM148" s="332"/>
      <c r="SEN148" s="332"/>
      <c r="SEO148" s="332"/>
      <c r="SEP148" s="332"/>
      <c r="SEQ148" s="332"/>
      <c r="SER148" s="332"/>
      <c r="SES148" s="332"/>
      <c r="SET148" s="332"/>
      <c r="SEU148" s="332"/>
      <c r="SEV148" s="332"/>
      <c r="SEW148" s="332"/>
      <c r="SEX148" s="332"/>
      <c r="SEY148" s="332"/>
      <c r="SEZ148" s="332"/>
      <c r="SFA148" s="332"/>
      <c r="SFB148" s="332"/>
      <c r="SFC148" s="332"/>
      <c r="SFD148" s="332"/>
      <c r="SFE148" s="332"/>
      <c r="SFF148" s="332"/>
      <c r="SFG148" s="332"/>
      <c r="SFH148" s="332"/>
      <c r="SFI148" s="332"/>
      <c r="SFJ148" s="332"/>
      <c r="SFK148" s="332"/>
      <c r="SFL148" s="332"/>
      <c r="SFM148" s="332"/>
      <c r="SFN148" s="332"/>
      <c r="SFO148" s="332"/>
      <c r="SFP148" s="332"/>
      <c r="SFQ148" s="332"/>
      <c r="SFR148" s="332"/>
      <c r="SFS148" s="332"/>
      <c r="SFT148" s="332"/>
      <c r="SFU148" s="332"/>
      <c r="SFV148" s="332"/>
      <c r="SFW148" s="332"/>
      <c r="SFX148" s="332"/>
      <c r="SFY148" s="332"/>
      <c r="SFZ148" s="332"/>
      <c r="SGA148" s="332"/>
      <c r="SGB148" s="332"/>
      <c r="SGC148" s="332"/>
      <c r="SGD148" s="332"/>
      <c r="SGE148" s="332"/>
      <c r="SGF148" s="332"/>
      <c r="SGG148" s="332"/>
      <c r="SGH148" s="332"/>
      <c r="SGI148" s="332"/>
      <c r="SGJ148" s="332"/>
      <c r="SGK148" s="332"/>
      <c r="SGL148" s="332"/>
      <c r="SGM148" s="332"/>
      <c r="SGN148" s="332"/>
      <c r="SGO148" s="332"/>
      <c r="SGP148" s="332"/>
      <c r="SGQ148" s="332"/>
      <c r="SGR148" s="332"/>
      <c r="SGS148" s="332"/>
      <c r="SGT148" s="332"/>
      <c r="SGU148" s="332"/>
      <c r="SGV148" s="332"/>
      <c r="SGW148" s="332"/>
      <c r="SGX148" s="332"/>
      <c r="SGY148" s="332"/>
      <c r="SGZ148" s="332"/>
      <c r="SHA148" s="332"/>
      <c r="SHB148" s="332"/>
      <c r="SHC148" s="332"/>
      <c r="SHD148" s="332"/>
      <c r="SHE148" s="332"/>
      <c r="SHF148" s="332"/>
      <c r="SHG148" s="332"/>
      <c r="SHH148" s="332"/>
      <c r="SHI148" s="332"/>
      <c r="SHJ148" s="332"/>
      <c r="SHK148" s="332"/>
      <c r="SHL148" s="332"/>
      <c r="SHM148" s="332"/>
      <c r="SHN148" s="332"/>
      <c r="SHO148" s="332"/>
      <c r="SHP148" s="332"/>
      <c r="SHQ148" s="332"/>
      <c r="SHR148" s="332"/>
      <c r="SHS148" s="332"/>
      <c r="SHT148" s="332"/>
      <c r="SHU148" s="332"/>
      <c r="SHV148" s="332"/>
      <c r="SHW148" s="332"/>
      <c r="SHX148" s="332"/>
      <c r="SHY148" s="332"/>
      <c r="SHZ148" s="332"/>
      <c r="SIA148" s="332"/>
      <c r="SIB148" s="332"/>
      <c r="SIC148" s="332"/>
      <c r="SID148" s="332"/>
      <c r="SIE148" s="332"/>
      <c r="SIF148" s="332"/>
      <c r="SIG148" s="332"/>
      <c r="SIH148" s="332"/>
      <c r="SII148" s="332"/>
      <c r="SIJ148" s="332"/>
      <c r="SIK148" s="332"/>
      <c r="SIL148" s="332"/>
      <c r="SIM148" s="332"/>
      <c r="SIN148" s="332"/>
      <c r="SIO148" s="332"/>
      <c r="SIP148" s="332"/>
      <c r="SIQ148" s="332"/>
      <c r="SIR148" s="332"/>
      <c r="SIS148" s="332"/>
      <c r="SIT148" s="332"/>
      <c r="SIU148" s="332"/>
      <c r="SIV148" s="332"/>
      <c r="SIW148" s="332"/>
      <c r="SIX148" s="332"/>
      <c r="SIY148" s="332"/>
      <c r="SIZ148" s="332"/>
      <c r="SJA148" s="332"/>
      <c r="SJB148" s="332"/>
      <c r="SJC148" s="332"/>
      <c r="SJD148" s="332"/>
      <c r="SJE148" s="332"/>
      <c r="SJF148" s="332"/>
      <c r="SJG148" s="332"/>
      <c r="SJH148" s="332"/>
      <c r="SJI148" s="332"/>
      <c r="SJJ148" s="332"/>
      <c r="SJK148" s="332"/>
      <c r="SJL148" s="332"/>
      <c r="SJM148" s="332"/>
      <c r="SJN148" s="332"/>
      <c r="SJO148" s="332"/>
      <c r="SJP148" s="332"/>
      <c r="SJQ148" s="332"/>
      <c r="SJR148" s="332"/>
      <c r="SJS148" s="332"/>
      <c r="SJT148" s="332"/>
      <c r="SJU148" s="332"/>
      <c r="SJV148" s="332"/>
      <c r="SJW148" s="332"/>
      <c r="SJX148" s="332"/>
      <c r="SJY148" s="332"/>
      <c r="SJZ148" s="332"/>
      <c r="SKA148" s="332"/>
      <c r="SKB148" s="332"/>
      <c r="SKC148" s="332"/>
      <c r="SKD148" s="332"/>
      <c r="SKE148" s="332"/>
      <c r="SKF148" s="332"/>
      <c r="SKG148" s="332"/>
      <c r="SKH148" s="332"/>
      <c r="SKI148" s="332"/>
      <c r="SKJ148" s="332"/>
      <c r="SKK148" s="332"/>
      <c r="SKL148" s="332"/>
      <c r="SKM148" s="332"/>
      <c r="SKN148" s="332"/>
      <c r="SKO148" s="332"/>
      <c r="SKP148" s="332"/>
      <c r="SKQ148" s="332"/>
      <c r="SKR148" s="332"/>
      <c r="SKS148" s="332"/>
      <c r="SKT148" s="332"/>
      <c r="SKU148" s="332"/>
      <c r="SKV148" s="332"/>
      <c r="SKW148" s="332"/>
      <c r="SKX148" s="332"/>
      <c r="SKY148" s="332"/>
      <c r="SKZ148" s="332"/>
      <c r="SLA148" s="332"/>
      <c r="SLB148" s="332"/>
      <c r="SLC148" s="332"/>
      <c r="SLD148" s="332"/>
      <c r="SLE148" s="332"/>
      <c r="SLF148" s="332"/>
      <c r="SLG148" s="332"/>
      <c r="SLH148" s="332"/>
      <c r="SLI148" s="332"/>
      <c r="SLJ148" s="332"/>
      <c r="SLK148" s="332"/>
      <c r="SLL148" s="332"/>
      <c r="SLM148" s="332"/>
      <c r="SLN148" s="332"/>
      <c r="SLO148" s="332"/>
      <c r="SLP148" s="332"/>
      <c r="SLQ148" s="332"/>
      <c r="SLR148" s="332"/>
      <c r="SLS148" s="332"/>
      <c r="SLT148" s="332"/>
      <c r="SLU148" s="332"/>
      <c r="SLV148" s="332"/>
      <c r="SLW148" s="332"/>
      <c r="SLX148" s="332"/>
      <c r="SLY148" s="332"/>
      <c r="SLZ148" s="332"/>
      <c r="SMA148" s="332"/>
      <c r="SMB148" s="332"/>
      <c r="SMC148" s="332"/>
      <c r="SMD148" s="332"/>
      <c r="SME148" s="332"/>
      <c r="SMF148" s="332"/>
      <c r="SMG148" s="332"/>
      <c r="SMH148" s="332"/>
      <c r="SMI148" s="332"/>
      <c r="SMJ148" s="332"/>
      <c r="SMK148" s="332"/>
      <c r="SML148" s="332"/>
      <c r="SMM148" s="332"/>
      <c r="SMN148" s="332"/>
      <c r="SMO148" s="332"/>
      <c r="SMP148" s="332"/>
      <c r="SMQ148" s="332"/>
      <c r="SMR148" s="332"/>
      <c r="SMS148" s="332"/>
      <c r="SMT148" s="332"/>
      <c r="SMU148" s="332"/>
      <c r="SMV148" s="332"/>
      <c r="SMW148" s="332"/>
      <c r="SMX148" s="332"/>
      <c r="SMY148" s="332"/>
      <c r="SMZ148" s="332"/>
      <c r="SNA148" s="332"/>
      <c r="SNB148" s="332"/>
      <c r="SNC148" s="332"/>
      <c r="SND148" s="332"/>
      <c r="SNE148" s="332"/>
      <c r="SNF148" s="332"/>
      <c r="SNG148" s="332"/>
      <c r="SNH148" s="332"/>
      <c r="SNI148" s="332"/>
      <c r="SNJ148" s="332"/>
      <c r="SNK148" s="332"/>
      <c r="SNL148" s="332"/>
      <c r="SNM148" s="332"/>
      <c r="SNN148" s="332"/>
      <c r="SNO148" s="332"/>
      <c r="SNP148" s="332"/>
      <c r="SNQ148" s="332"/>
      <c r="SNR148" s="332"/>
      <c r="SNS148" s="332"/>
      <c r="SNT148" s="332"/>
      <c r="SNU148" s="332"/>
      <c r="SNV148" s="332"/>
      <c r="SNW148" s="332"/>
      <c r="SNX148" s="332"/>
      <c r="SNY148" s="332"/>
      <c r="SNZ148" s="332"/>
      <c r="SOA148" s="332"/>
      <c r="SOB148" s="332"/>
      <c r="SOC148" s="332"/>
      <c r="SOD148" s="332"/>
      <c r="SOE148" s="332"/>
      <c r="SOF148" s="332"/>
      <c r="SOG148" s="332"/>
      <c r="SOH148" s="332"/>
      <c r="SOI148" s="332"/>
      <c r="SOJ148" s="332"/>
      <c r="SOK148" s="332"/>
      <c r="SOL148" s="332"/>
      <c r="SOM148" s="332"/>
      <c r="SON148" s="332"/>
      <c r="SOO148" s="332"/>
      <c r="SOP148" s="332"/>
      <c r="SOQ148" s="332"/>
      <c r="SOR148" s="332"/>
      <c r="SOS148" s="332"/>
      <c r="SOT148" s="332"/>
      <c r="SOU148" s="332"/>
      <c r="SOV148" s="332"/>
      <c r="SOW148" s="332"/>
      <c r="SOX148" s="332"/>
      <c r="SOY148" s="332"/>
      <c r="SOZ148" s="332"/>
      <c r="SPA148" s="332"/>
      <c r="SPB148" s="332"/>
      <c r="SPC148" s="332"/>
      <c r="SPD148" s="332"/>
      <c r="SPE148" s="332"/>
      <c r="SPF148" s="332"/>
      <c r="SPG148" s="332"/>
      <c r="SPH148" s="332"/>
      <c r="SPI148" s="332"/>
      <c r="SPJ148" s="332"/>
      <c r="SPK148" s="332"/>
      <c r="SPL148" s="332"/>
      <c r="SPM148" s="332"/>
      <c r="SPN148" s="332"/>
      <c r="SPO148" s="332"/>
      <c r="SPP148" s="332"/>
      <c r="SPQ148" s="332"/>
      <c r="SPR148" s="332"/>
      <c r="SPS148" s="332"/>
      <c r="SPT148" s="332"/>
      <c r="SPU148" s="332"/>
      <c r="SPV148" s="332"/>
      <c r="SPW148" s="332"/>
      <c r="SPX148" s="332"/>
      <c r="SPY148" s="332"/>
      <c r="SPZ148" s="332"/>
      <c r="SQA148" s="332"/>
      <c r="SQB148" s="332"/>
      <c r="SQC148" s="332"/>
      <c r="SQD148" s="332"/>
      <c r="SQE148" s="332"/>
      <c r="SQF148" s="332"/>
      <c r="SQG148" s="332"/>
      <c r="SQH148" s="332"/>
      <c r="SQI148" s="332"/>
      <c r="SQJ148" s="332"/>
      <c r="SQK148" s="332"/>
      <c r="SQL148" s="332"/>
      <c r="SQM148" s="332"/>
      <c r="SQN148" s="332"/>
      <c r="SQO148" s="332"/>
      <c r="SQP148" s="332"/>
      <c r="SQQ148" s="332"/>
      <c r="SQR148" s="332"/>
      <c r="SQS148" s="332"/>
      <c r="SQT148" s="332"/>
      <c r="SQU148" s="332"/>
      <c r="SQV148" s="332"/>
      <c r="SQW148" s="332"/>
      <c r="SQX148" s="332"/>
      <c r="SQY148" s="332"/>
      <c r="SQZ148" s="332"/>
      <c r="SRA148" s="332"/>
      <c r="SRB148" s="332"/>
      <c r="SRC148" s="332"/>
      <c r="SRD148" s="332"/>
      <c r="SRE148" s="332"/>
      <c r="SRF148" s="332"/>
      <c r="SRG148" s="332"/>
      <c r="SRH148" s="332"/>
      <c r="SRI148" s="332"/>
      <c r="SRJ148" s="332"/>
      <c r="SRK148" s="332"/>
      <c r="SRL148" s="332"/>
      <c r="SRM148" s="332"/>
      <c r="SRN148" s="332"/>
      <c r="SRO148" s="332"/>
      <c r="SRP148" s="332"/>
      <c r="SRQ148" s="332"/>
      <c r="SRR148" s="332"/>
      <c r="SRS148" s="332"/>
      <c r="SRT148" s="332"/>
      <c r="SRU148" s="332"/>
      <c r="SRV148" s="332"/>
      <c r="SRW148" s="332"/>
      <c r="SRX148" s="332"/>
      <c r="SRY148" s="332"/>
      <c r="SRZ148" s="332"/>
      <c r="SSA148" s="332"/>
      <c r="SSB148" s="332"/>
      <c r="SSC148" s="332"/>
      <c r="SSD148" s="332"/>
      <c r="SSE148" s="332"/>
      <c r="SSF148" s="332"/>
      <c r="SSG148" s="332"/>
      <c r="SSH148" s="332"/>
      <c r="SSI148" s="332"/>
      <c r="SSJ148" s="332"/>
      <c r="SSK148" s="332"/>
      <c r="SSL148" s="332"/>
      <c r="SSM148" s="332"/>
      <c r="SSN148" s="332"/>
      <c r="SSO148" s="332"/>
      <c r="SSP148" s="332"/>
      <c r="SSQ148" s="332"/>
      <c r="SSR148" s="332"/>
      <c r="SSS148" s="332"/>
      <c r="SST148" s="332"/>
      <c r="SSU148" s="332"/>
      <c r="SSV148" s="332"/>
      <c r="SSW148" s="332"/>
      <c r="SSX148" s="332"/>
      <c r="SSY148" s="332"/>
      <c r="SSZ148" s="332"/>
      <c r="STA148" s="332"/>
      <c r="STB148" s="332"/>
      <c r="STC148" s="332"/>
      <c r="STD148" s="332"/>
      <c r="STE148" s="332"/>
      <c r="STF148" s="332"/>
      <c r="STG148" s="332"/>
      <c r="STH148" s="332"/>
      <c r="STI148" s="332"/>
      <c r="STJ148" s="332"/>
      <c r="STK148" s="332"/>
      <c r="STL148" s="332"/>
      <c r="STM148" s="332"/>
      <c r="STN148" s="332"/>
      <c r="STO148" s="332"/>
      <c r="STP148" s="332"/>
      <c r="STQ148" s="332"/>
      <c r="STR148" s="332"/>
      <c r="STS148" s="332"/>
      <c r="STT148" s="332"/>
      <c r="STU148" s="332"/>
      <c r="STV148" s="332"/>
      <c r="STW148" s="332"/>
      <c r="STX148" s="332"/>
      <c r="STY148" s="332"/>
      <c r="STZ148" s="332"/>
      <c r="SUA148" s="332"/>
      <c r="SUB148" s="332"/>
      <c r="SUC148" s="332"/>
      <c r="SUD148" s="332"/>
      <c r="SUE148" s="332"/>
      <c r="SUF148" s="332"/>
      <c r="SUG148" s="332"/>
      <c r="SUH148" s="332"/>
      <c r="SUI148" s="332"/>
      <c r="SUJ148" s="332"/>
      <c r="SUK148" s="332"/>
      <c r="SUL148" s="332"/>
      <c r="SUM148" s="332"/>
      <c r="SUN148" s="332"/>
      <c r="SUO148" s="332"/>
      <c r="SUP148" s="332"/>
      <c r="SUQ148" s="332"/>
      <c r="SUR148" s="332"/>
      <c r="SUS148" s="332"/>
      <c r="SUT148" s="332"/>
      <c r="SUU148" s="332"/>
      <c r="SUV148" s="332"/>
      <c r="SUW148" s="332"/>
      <c r="SUX148" s="332"/>
      <c r="SUY148" s="332"/>
      <c r="SUZ148" s="332"/>
      <c r="SVA148" s="332"/>
      <c r="SVB148" s="332"/>
      <c r="SVC148" s="332"/>
      <c r="SVD148" s="332"/>
      <c r="SVE148" s="332"/>
      <c r="SVF148" s="332"/>
      <c r="SVG148" s="332"/>
      <c r="SVH148" s="332"/>
      <c r="SVI148" s="332"/>
      <c r="SVJ148" s="332"/>
      <c r="SVK148" s="332"/>
      <c r="SVL148" s="332"/>
      <c r="SVM148" s="332"/>
      <c r="SVN148" s="332"/>
      <c r="SVO148" s="332"/>
      <c r="SVP148" s="332"/>
      <c r="SVQ148" s="332"/>
      <c r="SVR148" s="332"/>
      <c r="SVS148" s="332"/>
      <c r="SVT148" s="332"/>
      <c r="SVU148" s="332"/>
      <c r="SVV148" s="332"/>
      <c r="SVW148" s="332"/>
      <c r="SVX148" s="332"/>
      <c r="SVY148" s="332"/>
      <c r="SVZ148" s="332"/>
      <c r="SWA148" s="332"/>
      <c r="SWB148" s="332"/>
      <c r="SWC148" s="332"/>
      <c r="SWD148" s="332"/>
      <c r="SWE148" s="332"/>
      <c r="SWF148" s="332"/>
      <c r="SWG148" s="332"/>
      <c r="SWH148" s="332"/>
      <c r="SWI148" s="332"/>
      <c r="SWJ148" s="332"/>
      <c r="SWK148" s="332"/>
      <c r="SWL148" s="332"/>
      <c r="SWM148" s="332"/>
      <c r="SWN148" s="332"/>
      <c r="SWO148" s="332"/>
      <c r="SWP148" s="332"/>
      <c r="SWQ148" s="332"/>
      <c r="SWR148" s="332"/>
      <c r="SWS148" s="332"/>
      <c r="SWT148" s="332"/>
      <c r="SWU148" s="332"/>
      <c r="SWV148" s="332"/>
      <c r="SWW148" s="332"/>
      <c r="SWX148" s="332"/>
      <c r="SWY148" s="332"/>
      <c r="SWZ148" s="332"/>
      <c r="SXA148" s="332"/>
      <c r="SXB148" s="332"/>
      <c r="SXC148" s="332"/>
      <c r="SXD148" s="332"/>
      <c r="SXE148" s="332"/>
      <c r="SXF148" s="332"/>
      <c r="SXG148" s="332"/>
      <c r="SXH148" s="332"/>
      <c r="SXI148" s="332"/>
      <c r="SXJ148" s="332"/>
      <c r="SXK148" s="332"/>
      <c r="SXL148" s="332"/>
      <c r="SXM148" s="332"/>
      <c r="SXN148" s="332"/>
      <c r="SXO148" s="332"/>
      <c r="SXP148" s="332"/>
      <c r="SXQ148" s="332"/>
      <c r="SXR148" s="332"/>
      <c r="SXS148" s="332"/>
      <c r="SXT148" s="332"/>
      <c r="SXU148" s="332"/>
      <c r="SXV148" s="332"/>
      <c r="SXW148" s="332"/>
      <c r="SXX148" s="332"/>
      <c r="SXY148" s="332"/>
      <c r="SXZ148" s="332"/>
      <c r="SYA148" s="332"/>
      <c r="SYB148" s="332"/>
      <c r="SYC148" s="332"/>
      <c r="SYD148" s="332"/>
      <c r="SYE148" s="332"/>
      <c r="SYF148" s="332"/>
      <c r="SYG148" s="332"/>
      <c r="SYH148" s="332"/>
      <c r="SYI148" s="332"/>
      <c r="SYJ148" s="332"/>
      <c r="SYK148" s="332"/>
      <c r="SYL148" s="332"/>
      <c r="SYM148" s="332"/>
      <c r="SYN148" s="332"/>
      <c r="SYO148" s="332"/>
      <c r="SYP148" s="332"/>
      <c r="SYQ148" s="332"/>
      <c r="SYR148" s="332"/>
      <c r="SYS148" s="332"/>
      <c r="SYT148" s="332"/>
      <c r="SYU148" s="332"/>
      <c r="SYV148" s="332"/>
      <c r="SYW148" s="332"/>
      <c r="SYX148" s="332"/>
      <c r="SYY148" s="332"/>
      <c r="SYZ148" s="332"/>
      <c r="SZA148" s="332"/>
      <c r="SZB148" s="332"/>
      <c r="SZC148" s="332"/>
      <c r="SZD148" s="332"/>
      <c r="SZE148" s="332"/>
      <c r="SZF148" s="332"/>
      <c r="SZG148" s="332"/>
      <c r="SZH148" s="332"/>
      <c r="SZI148" s="332"/>
      <c r="SZJ148" s="332"/>
      <c r="SZK148" s="332"/>
      <c r="SZL148" s="332"/>
      <c r="SZM148" s="332"/>
      <c r="SZN148" s="332"/>
      <c r="SZO148" s="332"/>
      <c r="SZP148" s="332"/>
      <c r="SZQ148" s="332"/>
      <c r="SZR148" s="332"/>
      <c r="SZS148" s="332"/>
      <c r="SZT148" s="332"/>
      <c r="SZU148" s="332"/>
      <c r="SZV148" s="332"/>
      <c r="SZW148" s="332"/>
      <c r="SZX148" s="332"/>
      <c r="SZY148" s="332"/>
      <c r="SZZ148" s="332"/>
      <c r="TAA148" s="332"/>
      <c r="TAB148" s="332"/>
      <c r="TAC148" s="332"/>
      <c r="TAD148" s="332"/>
      <c r="TAE148" s="332"/>
      <c r="TAF148" s="332"/>
      <c r="TAG148" s="332"/>
      <c r="TAH148" s="332"/>
      <c r="TAI148" s="332"/>
      <c r="TAJ148" s="332"/>
      <c r="TAK148" s="332"/>
      <c r="TAL148" s="332"/>
      <c r="TAM148" s="332"/>
      <c r="TAN148" s="332"/>
      <c r="TAO148" s="332"/>
      <c r="TAP148" s="332"/>
      <c r="TAQ148" s="332"/>
      <c r="TAR148" s="332"/>
      <c r="TAS148" s="332"/>
      <c r="TAT148" s="332"/>
      <c r="TAU148" s="332"/>
      <c r="TAV148" s="332"/>
      <c r="TAW148" s="332"/>
      <c r="TAX148" s="332"/>
      <c r="TAY148" s="332"/>
      <c r="TAZ148" s="332"/>
      <c r="TBA148" s="332"/>
      <c r="TBB148" s="332"/>
      <c r="TBC148" s="332"/>
      <c r="TBD148" s="332"/>
      <c r="TBE148" s="332"/>
      <c r="TBF148" s="332"/>
      <c r="TBG148" s="332"/>
      <c r="TBH148" s="332"/>
      <c r="TBI148" s="332"/>
      <c r="TBJ148" s="332"/>
      <c r="TBK148" s="332"/>
      <c r="TBL148" s="332"/>
      <c r="TBM148" s="332"/>
      <c r="TBN148" s="332"/>
      <c r="TBO148" s="332"/>
      <c r="TBP148" s="332"/>
      <c r="TBQ148" s="332"/>
      <c r="TBR148" s="332"/>
      <c r="TBS148" s="332"/>
      <c r="TBT148" s="332"/>
      <c r="TBU148" s="332"/>
      <c r="TBV148" s="332"/>
      <c r="TBW148" s="332"/>
      <c r="TBX148" s="332"/>
      <c r="TBY148" s="332"/>
      <c r="TBZ148" s="332"/>
      <c r="TCA148" s="332"/>
      <c r="TCB148" s="332"/>
      <c r="TCC148" s="332"/>
      <c r="TCD148" s="332"/>
      <c r="TCE148" s="332"/>
      <c r="TCF148" s="332"/>
      <c r="TCG148" s="332"/>
      <c r="TCH148" s="332"/>
      <c r="TCI148" s="332"/>
      <c r="TCJ148" s="332"/>
      <c r="TCK148" s="332"/>
      <c r="TCL148" s="332"/>
      <c r="TCM148" s="332"/>
      <c r="TCN148" s="332"/>
      <c r="TCO148" s="332"/>
      <c r="TCP148" s="332"/>
      <c r="TCQ148" s="332"/>
      <c r="TCR148" s="332"/>
      <c r="TCS148" s="332"/>
      <c r="TCT148" s="332"/>
      <c r="TCU148" s="332"/>
      <c r="TCV148" s="332"/>
      <c r="TCW148" s="332"/>
      <c r="TCX148" s="332"/>
      <c r="TCY148" s="332"/>
      <c r="TCZ148" s="332"/>
      <c r="TDA148" s="332"/>
      <c r="TDB148" s="332"/>
      <c r="TDC148" s="332"/>
      <c r="TDD148" s="332"/>
      <c r="TDE148" s="332"/>
      <c r="TDF148" s="332"/>
      <c r="TDG148" s="332"/>
      <c r="TDH148" s="332"/>
      <c r="TDI148" s="332"/>
      <c r="TDJ148" s="332"/>
      <c r="TDK148" s="332"/>
      <c r="TDL148" s="332"/>
      <c r="TDM148" s="332"/>
      <c r="TDN148" s="332"/>
      <c r="TDO148" s="332"/>
      <c r="TDP148" s="332"/>
      <c r="TDQ148" s="332"/>
      <c r="TDR148" s="332"/>
      <c r="TDS148" s="332"/>
      <c r="TDT148" s="332"/>
      <c r="TDU148" s="332"/>
      <c r="TDV148" s="332"/>
      <c r="TDW148" s="332"/>
      <c r="TDX148" s="332"/>
      <c r="TDY148" s="332"/>
      <c r="TDZ148" s="332"/>
      <c r="TEA148" s="332"/>
      <c r="TEB148" s="332"/>
      <c r="TEC148" s="332"/>
      <c r="TED148" s="332"/>
      <c r="TEE148" s="332"/>
      <c r="TEF148" s="332"/>
      <c r="TEG148" s="332"/>
      <c r="TEH148" s="332"/>
      <c r="TEI148" s="332"/>
      <c r="TEJ148" s="332"/>
      <c r="TEK148" s="332"/>
      <c r="TEL148" s="332"/>
      <c r="TEM148" s="332"/>
      <c r="TEN148" s="332"/>
      <c r="TEO148" s="332"/>
      <c r="TEP148" s="332"/>
      <c r="TEQ148" s="332"/>
      <c r="TER148" s="332"/>
      <c r="TES148" s="332"/>
      <c r="TET148" s="332"/>
      <c r="TEU148" s="332"/>
      <c r="TEV148" s="332"/>
      <c r="TEW148" s="332"/>
      <c r="TEX148" s="332"/>
      <c r="TEY148" s="332"/>
      <c r="TEZ148" s="332"/>
      <c r="TFA148" s="332"/>
      <c r="TFB148" s="332"/>
      <c r="TFC148" s="332"/>
      <c r="TFD148" s="332"/>
      <c r="TFE148" s="332"/>
      <c r="TFF148" s="332"/>
      <c r="TFG148" s="332"/>
      <c r="TFH148" s="332"/>
      <c r="TFI148" s="332"/>
      <c r="TFJ148" s="332"/>
      <c r="TFK148" s="332"/>
      <c r="TFL148" s="332"/>
      <c r="TFM148" s="332"/>
      <c r="TFN148" s="332"/>
      <c r="TFO148" s="332"/>
      <c r="TFP148" s="332"/>
      <c r="TFQ148" s="332"/>
      <c r="TFR148" s="332"/>
      <c r="TFS148" s="332"/>
      <c r="TFT148" s="332"/>
      <c r="TFU148" s="332"/>
      <c r="TFV148" s="332"/>
      <c r="TFW148" s="332"/>
      <c r="TFX148" s="332"/>
      <c r="TFY148" s="332"/>
      <c r="TFZ148" s="332"/>
      <c r="TGA148" s="332"/>
      <c r="TGB148" s="332"/>
      <c r="TGC148" s="332"/>
      <c r="TGD148" s="332"/>
      <c r="TGE148" s="332"/>
      <c r="TGF148" s="332"/>
      <c r="TGG148" s="332"/>
      <c r="TGH148" s="332"/>
      <c r="TGI148" s="332"/>
      <c r="TGJ148" s="332"/>
      <c r="TGK148" s="332"/>
      <c r="TGL148" s="332"/>
      <c r="TGM148" s="332"/>
      <c r="TGN148" s="332"/>
      <c r="TGO148" s="332"/>
      <c r="TGP148" s="332"/>
      <c r="TGQ148" s="332"/>
      <c r="TGR148" s="332"/>
      <c r="TGS148" s="332"/>
      <c r="TGT148" s="332"/>
      <c r="TGU148" s="332"/>
      <c r="TGV148" s="332"/>
      <c r="TGW148" s="332"/>
      <c r="TGX148" s="332"/>
      <c r="TGY148" s="332"/>
      <c r="TGZ148" s="332"/>
      <c r="THA148" s="332"/>
      <c r="THB148" s="332"/>
      <c r="THC148" s="332"/>
      <c r="THD148" s="332"/>
      <c r="THE148" s="332"/>
      <c r="THF148" s="332"/>
      <c r="THG148" s="332"/>
      <c r="THH148" s="332"/>
      <c r="THI148" s="332"/>
      <c r="THJ148" s="332"/>
      <c r="THK148" s="332"/>
      <c r="THL148" s="332"/>
      <c r="THM148" s="332"/>
      <c r="THN148" s="332"/>
      <c r="THO148" s="332"/>
      <c r="THP148" s="332"/>
      <c r="THQ148" s="332"/>
      <c r="THR148" s="332"/>
      <c r="THS148" s="332"/>
      <c r="THT148" s="332"/>
      <c r="THU148" s="332"/>
      <c r="THV148" s="332"/>
      <c r="THW148" s="332"/>
      <c r="THX148" s="332"/>
      <c r="THY148" s="332"/>
      <c r="THZ148" s="332"/>
      <c r="TIA148" s="332"/>
      <c r="TIB148" s="332"/>
      <c r="TIC148" s="332"/>
      <c r="TID148" s="332"/>
      <c r="TIE148" s="332"/>
      <c r="TIF148" s="332"/>
      <c r="TIG148" s="332"/>
      <c r="TIH148" s="332"/>
      <c r="TII148" s="332"/>
      <c r="TIJ148" s="332"/>
      <c r="TIK148" s="332"/>
      <c r="TIL148" s="332"/>
      <c r="TIM148" s="332"/>
      <c r="TIN148" s="332"/>
      <c r="TIO148" s="332"/>
      <c r="TIP148" s="332"/>
      <c r="TIQ148" s="332"/>
      <c r="TIR148" s="332"/>
      <c r="TIS148" s="332"/>
      <c r="TIT148" s="332"/>
      <c r="TIU148" s="332"/>
      <c r="TIV148" s="332"/>
      <c r="TIW148" s="332"/>
      <c r="TIX148" s="332"/>
      <c r="TIY148" s="332"/>
      <c r="TIZ148" s="332"/>
      <c r="TJA148" s="332"/>
      <c r="TJB148" s="332"/>
      <c r="TJC148" s="332"/>
      <c r="TJD148" s="332"/>
      <c r="TJE148" s="332"/>
      <c r="TJF148" s="332"/>
      <c r="TJG148" s="332"/>
      <c r="TJH148" s="332"/>
      <c r="TJI148" s="332"/>
      <c r="TJJ148" s="332"/>
      <c r="TJK148" s="332"/>
      <c r="TJL148" s="332"/>
      <c r="TJM148" s="332"/>
      <c r="TJN148" s="332"/>
      <c r="TJO148" s="332"/>
      <c r="TJP148" s="332"/>
      <c r="TJQ148" s="332"/>
      <c r="TJR148" s="332"/>
      <c r="TJS148" s="332"/>
      <c r="TJT148" s="332"/>
      <c r="TJU148" s="332"/>
      <c r="TJV148" s="332"/>
      <c r="TJW148" s="332"/>
      <c r="TJX148" s="332"/>
      <c r="TJY148" s="332"/>
      <c r="TJZ148" s="332"/>
      <c r="TKA148" s="332"/>
      <c r="TKB148" s="332"/>
      <c r="TKC148" s="332"/>
      <c r="TKD148" s="332"/>
      <c r="TKE148" s="332"/>
      <c r="TKF148" s="332"/>
      <c r="TKG148" s="332"/>
      <c r="TKH148" s="332"/>
      <c r="TKI148" s="332"/>
      <c r="TKJ148" s="332"/>
      <c r="TKK148" s="332"/>
      <c r="TKL148" s="332"/>
      <c r="TKM148" s="332"/>
      <c r="TKN148" s="332"/>
      <c r="TKO148" s="332"/>
      <c r="TKP148" s="332"/>
      <c r="TKQ148" s="332"/>
      <c r="TKR148" s="332"/>
      <c r="TKS148" s="332"/>
      <c r="TKT148" s="332"/>
      <c r="TKU148" s="332"/>
      <c r="TKV148" s="332"/>
      <c r="TKW148" s="332"/>
      <c r="TKX148" s="332"/>
      <c r="TKY148" s="332"/>
      <c r="TKZ148" s="332"/>
      <c r="TLA148" s="332"/>
      <c r="TLB148" s="332"/>
      <c r="TLC148" s="332"/>
      <c r="TLD148" s="332"/>
      <c r="TLE148" s="332"/>
      <c r="TLF148" s="332"/>
      <c r="TLG148" s="332"/>
      <c r="TLH148" s="332"/>
      <c r="TLI148" s="332"/>
      <c r="TLJ148" s="332"/>
      <c r="TLK148" s="332"/>
      <c r="TLL148" s="332"/>
      <c r="TLM148" s="332"/>
      <c r="TLN148" s="332"/>
      <c r="TLO148" s="332"/>
      <c r="TLP148" s="332"/>
      <c r="TLQ148" s="332"/>
      <c r="TLR148" s="332"/>
      <c r="TLS148" s="332"/>
      <c r="TLT148" s="332"/>
      <c r="TLU148" s="332"/>
      <c r="TLV148" s="332"/>
      <c r="TLW148" s="332"/>
      <c r="TLX148" s="332"/>
      <c r="TLY148" s="332"/>
      <c r="TLZ148" s="332"/>
      <c r="TMA148" s="332"/>
      <c r="TMB148" s="332"/>
      <c r="TMC148" s="332"/>
      <c r="TMD148" s="332"/>
      <c r="TME148" s="332"/>
      <c r="TMF148" s="332"/>
      <c r="TMG148" s="332"/>
      <c r="TMH148" s="332"/>
      <c r="TMI148" s="332"/>
      <c r="TMJ148" s="332"/>
      <c r="TMK148" s="332"/>
      <c r="TML148" s="332"/>
      <c r="TMM148" s="332"/>
      <c r="TMN148" s="332"/>
      <c r="TMO148" s="332"/>
      <c r="TMP148" s="332"/>
      <c r="TMQ148" s="332"/>
      <c r="TMR148" s="332"/>
      <c r="TMS148" s="332"/>
      <c r="TMT148" s="332"/>
      <c r="TMU148" s="332"/>
      <c r="TMV148" s="332"/>
      <c r="TMW148" s="332"/>
      <c r="TMX148" s="332"/>
      <c r="TMY148" s="332"/>
      <c r="TMZ148" s="332"/>
      <c r="TNA148" s="332"/>
      <c r="TNB148" s="332"/>
      <c r="TNC148" s="332"/>
      <c r="TND148" s="332"/>
      <c r="TNE148" s="332"/>
      <c r="TNF148" s="332"/>
      <c r="TNG148" s="332"/>
      <c r="TNH148" s="332"/>
      <c r="TNI148" s="332"/>
      <c r="TNJ148" s="332"/>
      <c r="TNK148" s="332"/>
      <c r="TNL148" s="332"/>
      <c r="TNM148" s="332"/>
      <c r="TNN148" s="332"/>
      <c r="TNO148" s="332"/>
      <c r="TNP148" s="332"/>
      <c r="TNQ148" s="332"/>
      <c r="TNR148" s="332"/>
      <c r="TNS148" s="332"/>
      <c r="TNT148" s="332"/>
      <c r="TNU148" s="332"/>
      <c r="TNV148" s="332"/>
      <c r="TNW148" s="332"/>
      <c r="TNX148" s="332"/>
      <c r="TNY148" s="332"/>
      <c r="TNZ148" s="332"/>
      <c r="TOA148" s="332"/>
      <c r="TOB148" s="332"/>
      <c r="TOC148" s="332"/>
      <c r="TOD148" s="332"/>
      <c r="TOE148" s="332"/>
      <c r="TOF148" s="332"/>
      <c r="TOG148" s="332"/>
      <c r="TOH148" s="332"/>
      <c r="TOI148" s="332"/>
      <c r="TOJ148" s="332"/>
      <c r="TOK148" s="332"/>
      <c r="TOL148" s="332"/>
      <c r="TOM148" s="332"/>
      <c r="TON148" s="332"/>
      <c r="TOO148" s="332"/>
      <c r="TOP148" s="332"/>
      <c r="TOQ148" s="332"/>
      <c r="TOR148" s="332"/>
      <c r="TOS148" s="332"/>
      <c r="TOT148" s="332"/>
      <c r="TOU148" s="332"/>
      <c r="TOV148" s="332"/>
      <c r="TOW148" s="332"/>
      <c r="TOX148" s="332"/>
      <c r="TOY148" s="332"/>
      <c r="TOZ148" s="332"/>
      <c r="TPA148" s="332"/>
      <c r="TPB148" s="332"/>
      <c r="TPC148" s="332"/>
      <c r="TPD148" s="332"/>
      <c r="TPE148" s="332"/>
      <c r="TPF148" s="332"/>
      <c r="TPG148" s="332"/>
      <c r="TPH148" s="332"/>
      <c r="TPI148" s="332"/>
      <c r="TPJ148" s="332"/>
      <c r="TPK148" s="332"/>
      <c r="TPL148" s="332"/>
      <c r="TPM148" s="332"/>
      <c r="TPN148" s="332"/>
      <c r="TPO148" s="332"/>
      <c r="TPP148" s="332"/>
      <c r="TPQ148" s="332"/>
      <c r="TPR148" s="332"/>
      <c r="TPS148" s="332"/>
      <c r="TPT148" s="332"/>
      <c r="TPU148" s="332"/>
      <c r="TPV148" s="332"/>
      <c r="TPW148" s="332"/>
      <c r="TPX148" s="332"/>
      <c r="TPY148" s="332"/>
      <c r="TPZ148" s="332"/>
      <c r="TQA148" s="332"/>
      <c r="TQB148" s="332"/>
      <c r="TQC148" s="332"/>
      <c r="TQD148" s="332"/>
      <c r="TQE148" s="332"/>
      <c r="TQF148" s="332"/>
      <c r="TQG148" s="332"/>
      <c r="TQH148" s="332"/>
      <c r="TQI148" s="332"/>
      <c r="TQJ148" s="332"/>
      <c r="TQK148" s="332"/>
      <c r="TQL148" s="332"/>
      <c r="TQM148" s="332"/>
      <c r="TQN148" s="332"/>
      <c r="TQO148" s="332"/>
      <c r="TQP148" s="332"/>
      <c r="TQQ148" s="332"/>
      <c r="TQR148" s="332"/>
      <c r="TQS148" s="332"/>
      <c r="TQT148" s="332"/>
      <c r="TQU148" s="332"/>
      <c r="TQV148" s="332"/>
      <c r="TQW148" s="332"/>
      <c r="TQX148" s="332"/>
      <c r="TQY148" s="332"/>
      <c r="TQZ148" s="332"/>
      <c r="TRA148" s="332"/>
      <c r="TRB148" s="332"/>
      <c r="TRC148" s="332"/>
      <c r="TRD148" s="332"/>
      <c r="TRE148" s="332"/>
      <c r="TRF148" s="332"/>
      <c r="TRG148" s="332"/>
      <c r="TRH148" s="332"/>
      <c r="TRI148" s="332"/>
      <c r="TRJ148" s="332"/>
      <c r="TRK148" s="332"/>
      <c r="TRL148" s="332"/>
      <c r="TRM148" s="332"/>
      <c r="TRN148" s="332"/>
      <c r="TRO148" s="332"/>
      <c r="TRP148" s="332"/>
      <c r="TRQ148" s="332"/>
      <c r="TRR148" s="332"/>
      <c r="TRS148" s="332"/>
      <c r="TRT148" s="332"/>
      <c r="TRU148" s="332"/>
      <c r="TRV148" s="332"/>
      <c r="TRW148" s="332"/>
      <c r="TRX148" s="332"/>
      <c r="TRY148" s="332"/>
      <c r="TRZ148" s="332"/>
      <c r="TSA148" s="332"/>
      <c r="TSB148" s="332"/>
      <c r="TSC148" s="332"/>
      <c r="TSD148" s="332"/>
      <c r="TSE148" s="332"/>
      <c r="TSF148" s="332"/>
      <c r="TSG148" s="332"/>
      <c r="TSH148" s="332"/>
      <c r="TSI148" s="332"/>
      <c r="TSJ148" s="332"/>
      <c r="TSK148" s="332"/>
      <c r="TSL148" s="332"/>
      <c r="TSM148" s="332"/>
      <c r="TSN148" s="332"/>
      <c r="TSO148" s="332"/>
      <c r="TSP148" s="332"/>
      <c r="TSQ148" s="332"/>
      <c r="TSR148" s="332"/>
      <c r="TSS148" s="332"/>
      <c r="TST148" s="332"/>
      <c r="TSU148" s="332"/>
      <c r="TSV148" s="332"/>
      <c r="TSW148" s="332"/>
      <c r="TSX148" s="332"/>
      <c r="TSY148" s="332"/>
      <c r="TSZ148" s="332"/>
      <c r="TTA148" s="332"/>
      <c r="TTB148" s="332"/>
      <c r="TTC148" s="332"/>
      <c r="TTD148" s="332"/>
      <c r="TTE148" s="332"/>
      <c r="TTF148" s="332"/>
      <c r="TTG148" s="332"/>
      <c r="TTH148" s="332"/>
      <c r="TTI148" s="332"/>
      <c r="TTJ148" s="332"/>
      <c r="TTK148" s="332"/>
      <c r="TTL148" s="332"/>
      <c r="TTM148" s="332"/>
      <c r="TTN148" s="332"/>
      <c r="TTO148" s="332"/>
      <c r="TTP148" s="332"/>
      <c r="TTQ148" s="332"/>
      <c r="TTR148" s="332"/>
      <c r="TTS148" s="332"/>
      <c r="TTT148" s="332"/>
      <c r="TTU148" s="332"/>
      <c r="TTV148" s="332"/>
      <c r="TTW148" s="332"/>
      <c r="TTX148" s="332"/>
      <c r="TTY148" s="332"/>
      <c r="TTZ148" s="332"/>
      <c r="TUA148" s="332"/>
      <c r="TUB148" s="332"/>
      <c r="TUC148" s="332"/>
      <c r="TUD148" s="332"/>
      <c r="TUE148" s="332"/>
      <c r="TUF148" s="332"/>
      <c r="TUG148" s="332"/>
      <c r="TUH148" s="332"/>
      <c r="TUI148" s="332"/>
      <c r="TUJ148" s="332"/>
      <c r="TUK148" s="332"/>
      <c r="TUL148" s="332"/>
      <c r="TUM148" s="332"/>
      <c r="TUN148" s="332"/>
      <c r="TUO148" s="332"/>
      <c r="TUP148" s="332"/>
      <c r="TUQ148" s="332"/>
      <c r="TUR148" s="332"/>
      <c r="TUS148" s="332"/>
      <c r="TUT148" s="332"/>
      <c r="TUU148" s="332"/>
      <c r="TUV148" s="332"/>
      <c r="TUW148" s="332"/>
      <c r="TUX148" s="332"/>
      <c r="TUY148" s="332"/>
      <c r="TUZ148" s="332"/>
      <c r="TVA148" s="332"/>
      <c r="TVB148" s="332"/>
      <c r="TVC148" s="332"/>
      <c r="TVD148" s="332"/>
      <c r="TVE148" s="332"/>
      <c r="TVF148" s="332"/>
      <c r="TVG148" s="332"/>
      <c r="TVH148" s="332"/>
      <c r="TVI148" s="332"/>
      <c r="TVJ148" s="332"/>
      <c r="TVK148" s="332"/>
      <c r="TVL148" s="332"/>
      <c r="TVM148" s="332"/>
      <c r="TVN148" s="332"/>
      <c r="TVO148" s="332"/>
      <c r="TVP148" s="332"/>
      <c r="TVQ148" s="332"/>
      <c r="TVR148" s="332"/>
      <c r="TVS148" s="332"/>
      <c r="TVT148" s="332"/>
      <c r="TVU148" s="332"/>
      <c r="TVV148" s="332"/>
      <c r="TVW148" s="332"/>
      <c r="TVX148" s="332"/>
      <c r="TVY148" s="332"/>
      <c r="TVZ148" s="332"/>
      <c r="TWA148" s="332"/>
      <c r="TWB148" s="332"/>
      <c r="TWC148" s="332"/>
      <c r="TWD148" s="332"/>
      <c r="TWE148" s="332"/>
      <c r="TWF148" s="332"/>
      <c r="TWG148" s="332"/>
      <c r="TWH148" s="332"/>
      <c r="TWI148" s="332"/>
      <c r="TWJ148" s="332"/>
      <c r="TWK148" s="332"/>
      <c r="TWL148" s="332"/>
      <c r="TWM148" s="332"/>
      <c r="TWN148" s="332"/>
      <c r="TWO148" s="332"/>
      <c r="TWP148" s="332"/>
      <c r="TWQ148" s="332"/>
      <c r="TWR148" s="332"/>
      <c r="TWS148" s="332"/>
      <c r="TWT148" s="332"/>
      <c r="TWU148" s="332"/>
      <c r="TWV148" s="332"/>
      <c r="TWW148" s="332"/>
      <c r="TWX148" s="332"/>
      <c r="TWY148" s="332"/>
      <c r="TWZ148" s="332"/>
      <c r="TXA148" s="332"/>
      <c r="TXB148" s="332"/>
      <c r="TXC148" s="332"/>
      <c r="TXD148" s="332"/>
      <c r="TXE148" s="332"/>
      <c r="TXF148" s="332"/>
      <c r="TXG148" s="332"/>
      <c r="TXH148" s="332"/>
      <c r="TXI148" s="332"/>
      <c r="TXJ148" s="332"/>
      <c r="TXK148" s="332"/>
      <c r="TXL148" s="332"/>
      <c r="TXM148" s="332"/>
      <c r="TXN148" s="332"/>
      <c r="TXO148" s="332"/>
      <c r="TXP148" s="332"/>
      <c r="TXQ148" s="332"/>
      <c r="TXR148" s="332"/>
      <c r="TXS148" s="332"/>
      <c r="TXT148" s="332"/>
      <c r="TXU148" s="332"/>
      <c r="TXV148" s="332"/>
      <c r="TXW148" s="332"/>
      <c r="TXX148" s="332"/>
      <c r="TXY148" s="332"/>
      <c r="TXZ148" s="332"/>
      <c r="TYA148" s="332"/>
      <c r="TYB148" s="332"/>
      <c r="TYC148" s="332"/>
      <c r="TYD148" s="332"/>
      <c r="TYE148" s="332"/>
      <c r="TYF148" s="332"/>
      <c r="TYG148" s="332"/>
      <c r="TYH148" s="332"/>
      <c r="TYI148" s="332"/>
      <c r="TYJ148" s="332"/>
      <c r="TYK148" s="332"/>
      <c r="TYL148" s="332"/>
      <c r="TYM148" s="332"/>
      <c r="TYN148" s="332"/>
      <c r="TYO148" s="332"/>
      <c r="TYP148" s="332"/>
      <c r="TYQ148" s="332"/>
      <c r="TYR148" s="332"/>
      <c r="TYS148" s="332"/>
      <c r="TYT148" s="332"/>
      <c r="TYU148" s="332"/>
      <c r="TYV148" s="332"/>
      <c r="TYW148" s="332"/>
      <c r="TYX148" s="332"/>
      <c r="TYY148" s="332"/>
      <c r="TYZ148" s="332"/>
      <c r="TZA148" s="332"/>
      <c r="TZB148" s="332"/>
      <c r="TZC148" s="332"/>
      <c r="TZD148" s="332"/>
      <c r="TZE148" s="332"/>
      <c r="TZF148" s="332"/>
      <c r="TZG148" s="332"/>
      <c r="TZH148" s="332"/>
      <c r="TZI148" s="332"/>
      <c r="TZJ148" s="332"/>
      <c r="TZK148" s="332"/>
      <c r="TZL148" s="332"/>
      <c r="TZM148" s="332"/>
      <c r="TZN148" s="332"/>
      <c r="TZO148" s="332"/>
      <c r="TZP148" s="332"/>
      <c r="TZQ148" s="332"/>
      <c r="TZR148" s="332"/>
      <c r="TZS148" s="332"/>
      <c r="TZT148" s="332"/>
      <c r="TZU148" s="332"/>
      <c r="TZV148" s="332"/>
      <c r="TZW148" s="332"/>
      <c r="TZX148" s="332"/>
      <c r="TZY148" s="332"/>
      <c r="TZZ148" s="332"/>
      <c r="UAA148" s="332"/>
      <c r="UAB148" s="332"/>
      <c r="UAC148" s="332"/>
      <c r="UAD148" s="332"/>
      <c r="UAE148" s="332"/>
      <c r="UAF148" s="332"/>
      <c r="UAG148" s="332"/>
      <c r="UAH148" s="332"/>
      <c r="UAI148" s="332"/>
      <c r="UAJ148" s="332"/>
      <c r="UAK148" s="332"/>
      <c r="UAL148" s="332"/>
      <c r="UAM148" s="332"/>
      <c r="UAN148" s="332"/>
      <c r="UAO148" s="332"/>
      <c r="UAP148" s="332"/>
      <c r="UAQ148" s="332"/>
      <c r="UAR148" s="332"/>
      <c r="UAS148" s="332"/>
      <c r="UAT148" s="332"/>
      <c r="UAU148" s="332"/>
      <c r="UAV148" s="332"/>
      <c r="UAW148" s="332"/>
      <c r="UAX148" s="332"/>
      <c r="UAY148" s="332"/>
      <c r="UAZ148" s="332"/>
      <c r="UBA148" s="332"/>
      <c r="UBB148" s="332"/>
      <c r="UBC148" s="332"/>
      <c r="UBD148" s="332"/>
      <c r="UBE148" s="332"/>
      <c r="UBF148" s="332"/>
      <c r="UBG148" s="332"/>
      <c r="UBH148" s="332"/>
      <c r="UBI148" s="332"/>
      <c r="UBJ148" s="332"/>
      <c r="UBK148" s="332"/>
      <c r="UBL148" s="332"/>
      <c r="UBM148" s="332"/>
      <c r="UBN148" s="332"/>
      <c r="UBO148" s="332"/>
      <c r="UBP148" s="332"/>
      <c r="UBQ148" s="332"/>
      <c r="UBR148" s="332"/>
      <c r="UBS148" s="332"/>
      <c r="UBT148" s="332"/>
      <c r="UBU148" s="332"/>
      <c r="UBV148" s="332"/>
      <c r="UBW148" s="332"/>
      <c r="UBX148" s="332"/>
      <c r="UBY148" s="332"/>
      <c r="UBZ148" s="332"/>
      <c r="UCA148" s="332"/>
      <c r="UCB148" s="332"/>
      <c r="UCC148" s="332"/>
      <c r="UCD148" s="332"/>
      <c r="UCE148" s="332"/>
      <c r="UCF148" s="332"/>
      <c r="UCG148" s="332"/>
      <c r="UCH148" s="332"/>
      <c r="UCI148" s="332"/>
      <c r="UCJ148" s="332"/>
      <c r="UCK148" s="332"/>
      <c r="UCL148" s="332"/>
      <c r="UCM148" s="332"/>
      <c r="UCN148" s="332"/>
      <c r="UCO148" s="332"/>
      <c r="UCP148" s="332"/>
      <c r="UCQ148" s="332"/>
      <c r="UCR148" s="332"/>
      <c r="UCS148" s="332"/>
      <c r="UCT148" s="332"/>
      <c r="UCU148" s="332"/>
      <c r="UCV148" s="332"/>
      <c r="UCW148" s="332"/>
      <c r="UCX148" s="332"/>
      <c r="UCY148" s="332"/>
      <c r="UCZ148" s="332"/>
      <c r="UDA148" s="332"/>
      <c r="UDB148" s="332"/>
      <c r="UDC148" s="332"/>
      <c r="UDD148" s="332"/>
      <c r="UDE148" s="332"/>
      <c r="UDF148" s="332"/>
      <c r="UDG148" s="332"/>
      <c r="UDH148" s="332"/>
      <c r="UDI148" s="332"/>
      <c r="UDJ148" s="332"/>
      <c r="UDK148" s="332"/>
      <c r="UDL148" s="332"/>
      <c r="UDM148" s="332"/>
      <c r="UDN148" s="332"/>
      <c r="UDO148" s="332"/>
      <c r="UDP148" s="332"/>
      <c r="UDQ148" s="332"/>
      <c r="UDR148" s="332"/>
      <c r="UDS148" s="332"/>
      <c r="UDT148" s="332"/>
      <c r="UDU148" s="332"/>
      <c r="UDV148" s="332"/>
      <c r="UDW148" s="332"/>
      <c r="UDX148" s="332"/>
      <c r="UDY148" s="332"/>
      <c r="UDZ148" s="332"/>
      <c r="UEA148" s="332"/>
      <c r="UEB148" s="332"/>
      <c r="UEC148" s="332"/>
      <c r="UED148" s="332"/>
      <c r="UEE148" s="332"/>
      <c r="UEF148" s="332"/>
      <c r="UEG148" s="332"/>
      <c r="UEH148" s="332"/>
      <c r="UEI148" s="332"/>
      <c r="UEJ148" s="332"/>
      <c r="UEK148" s="332"/>
      <c r="UEL148" s="332"/>
      <c r="UEM148" s="332"/>
      <c r="UEN148" s="332"/>
      <c r="UEO148" s="332"/>
      <c r="UEP148" s="332"/>
      <c r="UEQ148" s="332"/>
      <c r="UER148" s="332"/>
      <c r="UES148" s="332"/>
      <c r="UET148" s="332"/>
      <c r="UEU148" s="332"/>
      <c r="UEV148" s="332"/>
      <c r="UEW148" s="332"/>
      <c r="UEX148" s="332"/>
      <c r="UEY148" s="332"/>
      <c r="UEZ148" s="332"/>
      <c r="UFA148" s="332"/>
      <c r="UFB148" s="332"/>
      <c r="UFC148" s="332"/>
      <c r="UFD148" s="332"/>
      <c r="UFE148" s="332"/>
      <c r="UFF148" s="332"/>
      <c r="UFG148" s="332"/>
      <c r="UFH148" s="332"/>
      <c r="UFI148" s="332"/>
      <c r="UFJ148" s="332"/>
      <c r="UFK148" s="332"/>
      <c r="UFL148" s="332"/>
      <c r="UFM148" s="332"/>
      <c r="UFN148" s="332"/>
      <c r="UFO148" s="332"/>
      <c r="UFP148" s="332"/>
      <c r="UFQ148" s="332"/>
      <c r="UFR148" s="332"/>
      <c r="UFS148" s="332"/>
      <c r="UFT148" s="332"/>
      <c r="UFU148" s="332"/>
      <c r="UFV148" s="332"/>
      <c r="UFW148" s="332"/>
      <c r="UFX148" s="332"/>
      <c r="UFY148" s="332"/>
      <c r="UFZ148" s="332"/>
      <c r="UGA148" s="332"/>
      <c r="UGB148" s="332"/>
      <c r="UGC148" s="332"/>
      <c r="UGD148" s="332"/>
      <c r="UGE148" s="332"/>
      <c r="UGF148" s="332"/>
      <c r="UGG148" s="332"/>
      <c r="UGH148" s="332"/>
      <c r="UGI148" s="332"/>
      <c r="UGJ148" s="332"/>
      <c r="UGK148" s="332"/>
      <c r="UGL148" s="332"/>
      <c r="UGM148" s="332"/>
      <c r="UGN148" s="332"/>
      <c r="UGO148" s="332"/>
      <c r="UGP148" s="332"/>
      <c r="UGQ148" s="332"/>
      <c r="UGR148" s="332"/>
      <c r="UGS148" s="332"/>
      <c r="UGT148" s="332"/>
      <c r="UGU148" s="332"/>
      <c r="UGV148" s="332"/>
      <c r="UGW148" s="332"/>
      <c r="UGX148" s="332"/>
      <c r="UGY148" s="332"/>
      <c r="UGZ148" s="332"/>
      <c r="UHA148" s="332"/>
      <c r="UHB148" s="332"/>
      <c r="UHC148" s="332"/>
      <c r="UHD148" s="332"/>
      <c r="UHE148" s="332"/>
      <c r="UHF148" s="332"/>
      <c r="UHG148" s="332"/>
      <c r="UHH148" s="332"/>
      <c r="UHI148" s="332"/>
      <c r="UHJ148" s="332"/>
      <c r="UHK148" s="332"/>
      <c r="UHL148" s="332"/>
      <c r="UHM148" s="332"/>
      <c r="UHN148" s="332"/>
      <c r="UHO148" s="332"/>
      <c r="UHP148" s="332"/>
      <c r="UHQ148" s="332"/>
      <c r="UHR148" s="332"/>
      <c r="UHS148" s="332"/>
      <c r="UHT148" s="332"/>
      <c r="UHU148" s="332"/>
      <c r="UHV148" s="332"/>
      <c r="UHW148" s="332"/>
      <c r="UHX148" s="332"/>
      <c r="UHY148" s="332"/>
      <c r="UHZ148" s="332"/>
      <c r="UIA148" s="332"/>
      <c r="UIB148" s="332"/>
      <c r="UIC148" s="332"/>
      <c r="UID148" s="332"/>
      <c r="UIE148" s="332"/>
      <c r="UIF148" s="332"/>
      <c r="UIG148" s="332"/>
      <c r="UIH148" s="332"/>
      <c r="UII148" s="332"/>
      <c r="UIJ148" s="332"/>
      <c r="UIK148" s="332"/>
      <c r="UIL148" s="332"/>
      <c r="UIM148" s="332"/>
      <c r="UIN148" s="332"/>
      <c r="UIO148" s="332"/>
      <c r="UIP148" s="332"/>
      <c r="UIQ148" s="332"/>
      <c r="UIR148" s="332"/>
      <c r="UIS148" s="332"/>
      <c r="UIT148" s="332"/>
      <c r="UIU148" s="332"/>
      <c r="UIV148" s="332"/>
      <c r="UIW148" s="332"/>
      <c r="UIX148" s="332"/>
      <c r="UIY148" s="332"/>
      <c r="UIZ148" s="332"/>
      <c r="UJA148" s="332"/>
      <c r="UJB148" s="332"/>
      <c r="UJC148" s="332"/>
      <c r="UJD148" s="332"/>
      <c r="UJE148" s="332"/>
      <c r="UJF148" s="332"/>
      <c r="UJG148" s="332"/>
      <c r="UJH148" s="332"/>
      <c r="UJI148" s="332"/>
      <c r="UJJ148" s="332"/>
      <c r="UJK148" s="332"/>
      <c r="UJL148" s="332"/>
      <c r="UJM148" s="332"/>
      <c r="UJN148" s="332"/>
      <c r="UJO148" s="332"/>
      <c r="UJP148" s="332"/>
      <c r="UJQ148" s="332"/>
      <c r="UJR148" s="332"/>
      <c r="UJS148" s="332"/>
      <c r="UJT148" s="332"/>
      <c r="UJU148" s="332"/>
      <c r="UJV148" s="332"/>
      <c r="UJW148" s="332"/>
      <c r="UJX148" s="332"/>
      <c r="UJY148" s="332"/>
      <c r="UJZ148" s="332"/>
      <c r="UKA148" s="332"/>
      <c r="UKB148" s="332"/>
      <c r="UKC148" s="332"/>
      <c r="UKD148" s="332"/>
      <c r="UKE148" s="332"/>
      <c r="UKF148" s="332"/>
      <c r="UKG148" s="332"/>
      <c r="UKH148" s="332"/>
      <c r="UKI148" s="332"/>
      <c r="UKJ148" s="332"/>
      <c r="UKK148" s="332"/>
      <c r="UKL148" s="332"/>
      <c r="UKM148" s="332"/>
      <c r="UKN148" s="332"/>
      <c r="UKO148" s="332"/>
      <c r="UKP148" s="332"/>
      <c r="UKQ148" s="332"/>
      <c r="UKR148" s="332"/>
      <c r="UKS148" s="332"/>
      <c r="UKT148" s="332"/>
      <c r="UKU148" s="332"/>
      <c r="UKV148" s="332"/>
      <c r="UKW148" s="332"/>
      <c r="UKX148" s="332"/>
      <c r="UKY148" s="332"/>
      <c r="UKZ148" s="332"/>
      <c r="ULA148" s="332"/>
      <c r="ULB148" s="332"/>
      <c r="ULC148" s="332"/>
      <c r="ULD148" s="332"/>
      <c r="ULE148" s="332"/>
      <c r="ULF148" s="332"/>
      <c r="ULG148" s="332"/>
      <c r="ULH148" s="332"/>
      <c r="ULI148" s="332"/>
      <c r="ULJ148" s="332"/>
      <c r="ULK148" s="332"/>
      <c r="ULL148" s="332"/>
      <c r="ULM148" s="332"/>
      <c r="ULN148" s="332"/>
      <c r="ULO148" s="332"/>
      <c r="ULP148" s="332"/>
      <c r="ULQ148" s="332"/>
      <c r="ULR148" s="332"/>
      <c r="ULS148" s="332"/>
      <c r="ULT148" s="332"/>
      <c r="ULU148" s="332"/>
      <c r="ULV148" s="332"/>
      <c r="ULW148" s="332"/>
      <c r="ULX148" s="332"/>
      <c r="ULY148" s="332"/>
      <c r="ULZ148" s="332"/>
      <c r="UMA148" s="332"/>
      <c r="UMB148" s="332"/>
      <c r="UMC148" s="332"/>
      <c r="UMD148" s="332"/>
      <c r="UME148" s="332"/>
      <c r="UMF148" s="332"/>
      <c r="UMG148" s="332"/>
      <c r="UMH148" s="332"/>
      <c r="UMI148" s="332"/>
      <c r="UMJ148" s="332"/>
      <c r="UMK148" s="332"/>
      <c r="UML148" s="332"/>
      <c r="UMM148" s="332"/>
      <c r="UMN148" s="332"/>
      <c r="UMO148" s="332"/>
      <c r="UMP148" s="332"/>
      <c r="UMQ148" s="332"/>
      <c r="UMR148" s="332"/>
      <c r="UMS148" s="332"/>
      <c r="UMT148" s="332"/>
      <c r="UMU148" s="332"/>
      <c r="UMV148" s="332"/>
      <c r="UMW148" s="332"/>
      <c r="UMX148" s="332"/>
      <c r="UMY148" s="332"/>
      <c r="UMZ148" s="332"/>
      <c r="UNA148" s="332"/>
      <c r="UNB148" s="332"/>
      <c r="UNC148" s="332"/>
      <c r="UND148" s="332"/>
      <c r="UNE148" s="332"/>
      <c r="UNF148" s="332"/>
      <c r="UNG148" s="332"/>
      <c r="UNH148" s="332"/>
      <c r="UNI148" s="332"/>
      <c r="UNJ148" s="332"/>
      <c r="UNK148" s="332"/>
      <c r="UNL148" s="332"/>
      <c r="UNM148" s="332"/>
      <c r="UNN148" s="332"/>
      <c r="UNO148" s="332"/>
      <c r="UNP148" s="332"/>
      <c r="UNQ148" s="332"/>
      <c r="UNR148" s="332"/>
      <c r="UNS148" s="332"/>
      <c r="UNT148" s="332"/>
      <c r="UNU148" s="332"/>
      <c r="UNV148" s="332"/>
      <c r="UNW148" s="332"/>
      <c r="UNX148" s="332"/>
      <c r="UNY148" s="332"/>
      <c r="UNZ148" s="332"/>
      <c r="UOA148" s="332"/>
      <c r="UOB148" s="332"/>
      <c r="UOC148" s="332"/>
      <c r="UOD148" s="332"/>
      <c r="UOE148" s="332"/>
      <c r="UOF148" s="332"/>
      <c r="UOG148" s="332"/>
      <c r="UOH148" s="332"/>
      <c r="UOI148" s="332"/>
      <c r="UOJ148" s="332"/>
      <c r="UOK148" s="332"/>
      <c r="UOL148" s="332"/>
      <c r="UOM148" s="332"/>
      <c r="UON148" s="332"/>
      <c r="UOO148" s="332"/>
      <c r="UOP148" s="332"/>
      <c r="UOQ148" s="332"/>
      <c r="UOR148" s="332"/>
      <c r="UOS148" s="332"/>
      <c r="UOT148" s="332"/>
      <c r="UOU148" s="332"/>
      <c r="UOV148" s="332"/>
      <c r="UOW148" s="332"/>
      <c r="UOX148" s="332"/>
      <c r="UOY148" s="332"/>
      <c r="UOZ148" s="332"/>
      <c r="UPA148" s="332"/>
      <c r="UPB148" s="332"/>
      <c r="UPC148" s="332"/>
      <c r="UPD148" s="332"/>
      <c r="UPE148" s="332"/>
      <c r="UPF148" s="332"/>
      <c r="UPG148" s="332"/>
      <c r="UPH148" s="332"/>
      <c r="UPI148" s="332"/>
      <c r="UPJ148" s="332"/>
      <c r="UPK148" s="332"/>
      <c r="UPL148" s="332"/>
      <c r="UPM148" s="332"/>
      <c r="UPN148" s="332"/>
      <c r="UPO148" s="332"/>
      <c r="UPP148" s="332"/>
      <c r="UPQ148" s="332"/>
      <c r="UPR148" s="332"/>
      <c r="UPS148" s="332"/>
      <c r="UPT148" s="332"/>
      <c r="UPU148" s="332"/>
      <c r="UPV148" s="332"/>
      <c r="UPW148" s="332"/>
      <c r="UPX148" s="332"/>
      <c r="UPY148" s="332"/>
      <c r="UPZ148" s="332"/>
      <c r="UQA148" s="332"/>
      <c r="UQB148" s="332"/>
      <c r="UQC148" s="332"/>
      <c r="UQD148" s="332"/>
      <c r="UQE148" s="332"/>
      <c r="UQF148" s="332"/>
      <c r="UQG148" s="332"/>
      <c r="UQH148" s="332"/>
      <c r="UQI148" s="332"/>
      <c r="UQJ148" s="332"/>
      <c r="UQK148" s="332"/>
      <c r="UQL148" s="332"/>
      <c r="UQM148" s="332"/>
      <c r="UQN148" s="332"/>
      <c r="UQO148" s="332"/>
      <c r="UQP148" s="332"/>
      <c r="UQQ148" s="332"/>
      <c r="UQR148" s="332"/>
      <c r="UQS148" s="332"/>
      <c r="UQT148" s="332"/>
      <c r="UQU148" s="332"/>
      <c r="UQV148" s="332"/>
      <c r="UQW148" s="332"/>
      <c r="UQX148" s="332"/>
      <c r="UQY148" s="332"/>
      <c r="UQZ148" s="332"/>
      <c r="URA148" s="332"/>
      <c r="URB148" s="332"/>
      <c r="URC148" s="332"/>
      <c r="URD148" s="332"/>
      <c r="URE148" s="332"/>
      <c r="URF148" s="332"/>
      <c r="URG148" s="332"/>
      <c r="URH148" s="332"/>
      <c r="URI148" s="332"/>
      <c r="URJ148" s="332"/>
      <c r="URK148" s="332"/>
      <c r="URL148" s="332"/>
      <c r="URM148" s="332"/>
      <c r="URN148" s="332"/>
      <c r="URO148" s="332"/>
      <c r="URP148" s="332"/>
      <c r="URQ148" s="332"/>
      <c r="URR148" s="332"/>
      <c r="URS148" s="332"/>
      <c r="URT148" s="332"/>
      <c r="URU148" s="332"/>
      <c r="URV148" s="332"/>
      <c r="URW148" s="332"/>
      <c r="URX148" s="332"/>
      <c r="URY148" s="332"/>
      <c r="URZ148" s="332"/>
      <c r="USA148" s="332"/>
      <c r="USB148" s="332"/>
      <c r="USC148" s="332"/>
      <c r="USD148" s="332"/>
      <c r="USE148" s="332"/>
      <c r="USF148" s="332"/>
      <c r="USG148" s="332"/>
      <c r="USH148" s="332"/>
      <c r="USI148" s="332"/>
      <c r="USJ148" s="332"/>
      <c r="USK148" s="332"/>
      <c r="USL148" s="332"/>
      <c r="USM148" s="332"/>
      <c r="USN148" s="332"/>
      <c r="USO148" s="332"/>
      <c r="USP148" s="332"/>
      <c r="USQ148" s="332"/>
      <c r="USR148" s="332"/>
      <c r="USS148" s="332"/>
      <c r="UST148" s="332"/>
      <c r="USU148" s="332"/>
      <c r="USV148" s="332"/>
      <c r="USW148" s="332"/>
      <c r="USX148" s="332"/>
      <c r="USY148" s="332"/>
      <c r="USZ148" s="332"/>
      <c r="UTA148" s="332"/>
      <c r="UTB148" s="332"/>
      <c r="UTC148" s="332"/>
      <c r="UTD148" s="332"/>
      <c r="UTE148" s="332"/>
      <c r="UTF148" s="332"/>
      <c r="UTG148" s="332"/>
      <c r="UTH148" s="332"/>
      <c r="UTI148" s="332"/>
      <c r="UTJ148" s="332"/>
      <c r="UTK148" s="332"/>
      <c r="UTL148" s="332"/>
      <c r="UTM148" s="332"/>
      <c r="UTN148" s="332"/>
      <c r="UTO148" s="332"/>
      <c r="UTP148" s="332"/>
      <c r="UTQ148" s="332"/>
      <c r="UTR148" s="332"/>
      <c r="UTS148" s="332"/>
      <c r="UTT148" s="332"/>
      <c r="UTU148" s="332"/>
      <c r="UTV148" s="332"/>
      <c r="UTW148" s="332"/>
      <c r="UTX148" s="332"/>
      <c r="UTY148" s="332"/>
      <c r="UTZ148" s="332"/>
      <c r="UUA148" s="332"/>
      <c r="UUB148" s="332"/>
      <c r="UUC148" s="332"/>
      <c r="UUD148" s="332"/>
      <c r="UUE148" s="332"/>
      <c r="UUF148" s="332"/>
      <c r="UUG148" s="332"/>
      <c r="UUH148" s="332"/>
      <c r="UUI148" s="332"/>
      <c r="UUJ148" s="332"/>
      <c r="UUK148" s="332"/>
      <c r="UUL148" s="332"/>
      <c r="UUM148" s="332"/>
      <c r="UUN148" s="332"/>
      <c r="UUO148" s="332"/>
      <c r="UUP148" s="332"/>
      <c r="UUQ148" s="332"/>
      <c r="UUR148" s="332"/>
      <c r="UUS148" s="332"/>
      <c r="UUT148" s="332"/>
      <c r="UUU148" s="332"/>
      <c r="UUV148" s="332"/>
      <c r="UUW148" s="332"/>
      <c r="UUX148" s="332"/>
      <c r="UUY148" s="332"/>
      <c r="UUZ148" s="332"/>
      <c r="UVA148" s="332"/>
      <c r="UVB148" s="332"/>
      <c r="UVC148" s="332"/>
      <c r="UVD148" s="332"/>
      <c r="UVE148" s="332"/>
      <c r="UVF148" s="332"/>
      <c r="UVG148" s="332"/>
      <c r="UVH148" s="332"/>
      <c r="UVI148" s="332"/>
      <c r="UVJ148" s="332"/>
      <c r="UVK148" s="332"/>
      <c r="UVL148" s="332"/>
      <c r="UVM148" s="332"/>
      <c r="UVN148" s="332"/>
      <c r="UVO148" s="332"/>
      <c r="UVP148" s="332"/>
      <c r="UVQ148" s="332"/>
      <c r="UVR148" s="332"/>
      <c r="UVS148" s="332"/>
      <c r="UVT148" s="332"/>
      <c r="UVU148" s="332"/>
      <c r="UVV148" s="332"/>
      <c r="UVW148" s="332"/>
      <c r="UVX148" s="332"/>
      <c r="UVY148" s="332"/>
      <c r="UVZ148" s="332"/>
      <c r="UWA148" s="332"/>
      <c r="UWB148" s="332"/>
      <c r="UWC148" s="332"/>
      <c r="UWD148" s="332"/>
      <c r="UWE148" s="332"/>
      <c r="UWF148" s="332"/>
      <c r="UWG148" s="332"/>
      <c r="UWH148" s="332"/>
      <c r="UWI148" s="332"/>
      <c r="UWJ148" s="332"/>
      <c r="UWK148" s="332"/>
      <c r="UWL148" s="332"/>
      <c r="UWM148" s="332"/>
      <c r="UWN148" s="332"/>
      <c r="UWO148" s="332"/>
      <c r="UWP148" s="332"/>
      <c r="UWQ148" s="332"/>
      <c r="UWR148" s="332"/>
      <c r="UWS148" s="332"/>
      <c r="UWT148" s="332"/>
      <c r="UWU148" s="332"/>
      <c r="UWV148" s="332"/>
      <c r="UWW148" s="332"/>
      <c r="UWX148" s="332"/>
      <c r="UWY148" s="332"/>
      <c r="UWZ148" s="332"/>
      <c r="UXA148" s="332"/>
      <c r="UXB148" s="332"/>
      <c r="UXC148" s="332"/>
      <c r="UXD148" s="332"/>
      <c r="UXE148" s="332"/>
      <c r="UXF148" s="332"/>
      <c r="UXG148" s="332"/>
      <c r="UXH148" s="332"/>
      <c r="UXI148" s="332"/>
      <c r="UXJ148" s="332"/>
      <c r="UXK148" s="332"/>
      <c r="UXL148" s="332"/>
      <c r="UXM148" s="332"/>
      <c r="UXN148" s="332"/>
      <c r="UXO148" s="332"/>
      <c r="UXP148" s="332"/>
      <c r="UXQ148" s="332"/>
      <c r="UXR148" s="332"/>
      <c r="UXS148" s="332"/>
      <c r="UXT148" s="332"/>
      <c r="UXU148" s="332"/>
      <c r="UXV148" s="332"/>
      <c r="UXW148" s="332"/>
      <c r="UXX148" s="332"/>
      <c r="UXY148" s="332"/>
      <c r="UXZ148" s="332"/>
      <c r="UYA148" s="332"/>
      <c r="UYB148" s="332"/>
      <c r="UYC148" s="332"/>
      <c r="UYD148" s="332"/>
      <c r="UYE148" s="332"/>
      <c r="UYF148" s="332"/>
      <c r="UYG148" s="332"/>
      <c r="UYH148" s="332"/>
      <c r="UYI148" s="332"/>
      <c r="UYJ148" s="332"/>
      <c r="UYK148" s="332"/>
      <c r="UYL148" s="332"/>
      <c r="UYM148" s="332"/>
      <c r="UYN148" s="332"/>
      <c r="UYO148" s="332"/>
      <c r="UYP148" s="332"/>
      <c r="UYQ148" s="332"/>
      <c r="UYR148" s="332"/>
      <c r="UYS148" s="332"/>
      <c r="UYT148" s="332"/>
      <c r="UYU148" s="332"/>
      <c r="UYV148" s="332"/>
      <c r="UYW148" s="332"/>
      <c r="UYX148" s="332"/>
      <c r="UYY148" s="332"/>
      <c r="UYZ148" s="332"/>
      <c r="UZA148" s="332"/>
      <c r="UZB148" s="332"/>
      <c r="UZC148" s="332"/>
      <c r="UZD148" s="332"/>
      <c r="UZE148" s="332"/>
      <c r="UZF148" s="332"/>
      <c r="UZG148" s="332"/>
      <c r="UZH148" s="332"/>
      <c r="UZI148" s="332"/>
      <c r="UZJ148" s="332"/>
      <c r="UZK148" s="332"/>
      <c r="UZL148" s="332"/>
      <c r="UZM148" s="332"/>
      <c r="UZN148" s="332"/>
      <c r="UZO148" s="332"/>
      <c r="UZP148" s="332"/>
      <c r="UZQ148" s="332"/>
      <c r="UZR148" s="332"/>
      <c r="UZS148" s="332"/>
      <c r="UZT148" s="332"/>
      <c r="UZU148" s="332"/>
      <c r="UZV148" s="332"/>
      <c r="UZW148" s="332"/>
      <c r="UZX148" s="332"/>
      <c r="UZY148" s="332"/>
      <c r="UZZ148" s="332"/>
      <c r="VAA148" s="332"/>
      <c r="VAB148" s="332"/>
      <c r="VAC148" s="332"/>
      <c r="VAD148" s="332"/>
      <c r="VAE148" s="332"/>
      <c r="VAF148" s="332"/>
      <c r="VAG148" s="332"/>
      <c r="VAH148" s="332"/>
      <c r="VAI148" s="332"/>
      <c r="VAJ148" s="332"/>
      <c r="VAK148" s="332"/>
      <c r="VAL148" s="332"/>
      <c r="VAM148" s="332"/>
      <c r="VAN148" s="332"/>
      <c r="VAO148" s="332"/>
      <c r="VAP148" s="332"/>
      <c r="VAQ148" s="332"/>
      <c r="VAR148" s="332"/>
      <c r="VAS148" s="332"/>
      <c r="VAT148" s="332"/>
      <c r="VAU148" s="332"/>
      <c r="VAV148" s="332"/>
      <c r="VAW148" s="332"/>
      <c r="VAX148" s="332"/>
      <c r="VAY148" s="332"/>
      <c r="VAZ148" s="332"/>
      <c r="VBA148" s="332"/>
      <c r="VBB148" s="332"/>
      <c r="VBC148" s="332"/>
      <c r="VBD148" s="332"/>
      <c r="VBE148" s="332"/>
      <c r="VBF148" s="332"/>
      <c r="VBG148" s="332"/>
      <c r="VBH148" s="332"/>
      <c r="VBI148" s="332"/>
      <c r="VBJ148" s="332"/>
      <c r="VBK148" s="332"/>
      <c r="VBL148" s="332"/>
      <c r="VBM148" s="332"/>
      <c r="VBN148" s="332"/>
      <c r="VBO148" s="332"/>
      <c r="VBP148" s="332"/>
      <c r="VBQ148" s="332"/>
      <c r="VBR148" s="332"/>
      <c r="VBS148" s="332"/>
      <c r="VBT148" s="332"/>
      <c r="VBU148" s="332"/>
      <c r="VBV148" s="332"/>
      <c r="VBW148" s="332"/>
      <c r="VBX148" s="332"/>
      <c r="VBY148" s="332"/>
      <c r="VBZ148" s="332"/>
      <c r="VCA148" s="332"/>
      <c r="VCB148" s="332"/>
      <c r="VCC148" s="332"/>
      <c r="VCD148" s="332"/>
      <c r="VCE148" s="332"/>
      <c r="VCF148" s="332"/>
      <c r="VCG148" s="332"/>
      <c r="VCH148" s="332"/>
      <c r="VCI148" s="332"/>
      <c r="VCJ148" s="332"/>
      <c r="VCK148" s="332"/>
      <c r="VCL148" s="332"/>
      <c r="VCM148" s="332"/>
      <c r="VCN148" s="332"/>
      <c r="VCO148" s="332"/>
      <c r="VCP148" s="332"/>
      <c r="VCQ148" s="332"/>
      <c r="VCR148" s="332"/>
      <c r="VCS148" s="332"/>
      <c r="VCT148" s="332"/>
      <c r="VCU148" s="332"/>
      <c r="VCV148" s="332"/>
      <c r="VCW148" s="332"/>
      <c r="VCX148" s="332"/>
      <c r="VCY148" s="332"/>
      <c r="VCZ148" s="332"/>
      <c r="VDA148" s="332"/>
      <c r="VDB148" s="332"/>
      <c r="VDC148" s="332"/>
      <c r="VDD148" s="332"/>
      <c r="VDE148" s="332"/>
      <c r="VDF148" s="332"/>
      <c r="VDG148" s="332"/>
      <c r="VDH148" s="332"/>
      <c r="VDI148" s="332"/>
      <c r="VDJ148" s="332"/>
      <c r="VDK148" s="332"/>
      <c r="VDL148" s="332"/>
      <c r="VDM148" s="332"/>
      <c r="VDN148" s="332"/>
      <c r="VDO148" s="332"/>
      <c r="VDP148" s="332"/>
      <c r="VDQ148" s="332"/>
      <c r="VDR148" s="332"/>
      <c r="VDS148" s="332"/>
      <c r="VDT148" s="332"/>
      <c r="VDU148" s="332"/>
      <c r="VDV148" s="332"/>
      <c r="VDW148" s="332"/>
      <c r="VDX148" s="332"/>
      <c r="VDY148" s="332"/>
      <c r="VDZ148" s="332"/>
      <c r="VEA148" s="332"/>
      <c r="VEB148" s="332"/>
      <c r="VEC148" s="332"/>
      <c r="VED148" s="332"/>
      <c r="VEE148" s="332"/>
      <c r="VEF148" s="332"/>
      <c r="VEG148" s="332"/>
      <c r="VEH148" s="332"/>
      <c r="VEI148" s="332"/>
      <c r="VEJ148" s="332"/>
      <c r="VEK148" s="332"/>
      <c r="VEL148" s="332"/>
      <c r="VEM148" s="332"/>
      <c r="VEN148" s="332"/>
      <c r="VEO148" s="332"/>
      <c r="VEP148" s="332"/>
      <c r="VEQ148" s="332"/>
      <c r="VER148" s="332"/>
      <c r="VES148" s="332"/>
      <c r="VET148" s="332"/>
      <c r="VEU148" s="332"/>
      <c r="VEV148" s="332"/>
      <c r="VEW148" s="332"/>
      <c r="VEX148" s="332"/>
      <c r="VEY148" s="332"/>
      <c r="VEZ148" s="332"/>
      <c r="VFA148" s="332"/>
      <c r="VFB148" s="332"/>
      <c r="VFC148" s="332"/>
      <c r="VFD148" s="332"/>
      <c r="VFE148" s="332"/>
      <c r="VFF148" s="332"/>
      <c r="VFG148" s="332"/>
      <c r="VFH148" s="332"/>
      <c r="VFI148" s="332"/>
      <c r="VFJ148" s="332"/>
      <c r="VFK148" s="332"/>
      <c r="VFL148" s="332"/>
      <c r="VFM148" s="332"/>
      <c r="VFN148" s="332"/>
      <c r="VFO148" s="332"/>
      <c r="VFP148" s="332"/>
      <c r="VFQ148" s="332"/>
      <c r="VFR148" s="332"/>
      <c r="VFS148" s="332"/>
      <c r="VFT148" s="332"/>
      <c r="VFU148" s="332"/>
      <c r="VFV148" s="332"/>
      <c r="VFW148" s="332"/>
      <c r="VFX148" s="332"/>
      <c r="VFY148" s="332"/>
      <c r="VFZ148" s="332"/>
      <c r="VGA148" s="332"/>
      <c r="VGB148" s="332"/>
      <c r="VGC148" s="332"/>
      <c r="VGD148" s="332"/>
      <c r="VGE148" s="332"/>
      <c r="VGF148" s="332"/>
      <c r="VGG148" s="332"/>
      <c r="VGH148" s="332"/>
      <c r="VGI148" s="332"/>
      <c r="VGJ148" s="332"/>
      <c r="VGK148" s="332"/>
      <c r="VGL148" s="332"/>
      <c r="VGM148" s="332"/>
      <c r="VGN148" s="332"/>
      <c r="VGO148" s="332"/>
      <c r="VGP148" s="332"/>
      <c r="VGQ148" s="332"/>
      <c r="VGR148" s="332"/>
      <c r="VGS148" s="332"/>
      <c r="VGT148" s="332"/>
      <c r="VGU148" s="332"/>
      <c r="VGV148" s="332"/>
      <c r="VGW148" s="332"/>
      <c r="VGX148" s="332"/>
      <c r="VGY148" s="332"/>
      <c r="VGZ148" s="332"/>
      <c r="VHA148" s="332"/>
      <c r="VHB148" s="332"/>
      <c r="VHC148" s="332"/>
      <c r="VHD148" s="332"/>
      <c r="VHE148" s="332"/>
      <c r="VHF148" s="332"/>
      <c r="VHG148" s="332"/>
      <c r="VHH148" s="332"/>
      <c r="VHI148" s="332"/>
      <c r="VHJ148" s="332"/>
      <c r="VHK148" s="332"/>
      <c r="VHL148" s="332"/>
      <c r="VHM148" s="332"/>
      <c r="VHN148" s="332"/>
      <c r="VHO148" s="332"/>
      <c r="VHP148" s="332"/>
      <c r="VHQ148" s="332"/>
      <c r="VHR148" s="332"/>
      <c r="VHS148" s="332"/>
      <c r="VHT148" s="332"/>
      <c r="VHU148" s="332"/>
      <c r="VHV148" s="332"/>
      <c r="VHW148" s="332"/>
      <c r="VHX148" s="332"/>
      <c r="VHY148" s="332"/>
      <c r="VHZ148" s="332"/>
      <c r="VIA148" s="332"/>
      <c r="VIB148" s="332"/>
      <c r="VIC148" s="332"/>
      <c r="VID148" s="332"/>
      <c r="VIE148" s="332"/>
      <c r="VIF148" s="332"/>
      <c r="VIG148" s="332"/>
      <c r="VIH148" s="332"/>
      <c r="VII148" s="332"/>
      <c r="VIJ148" s="332"/>
      <c r="VIK148" s="332"/>
      <c r="VIL148" s="332"/>
      <c r="VIM148" s="332"/>
      <c r="VIN148" s="332"/>
      <c r="VIO148" s="332"/>
      <c r="VIP148" s="332"/>
      <c r="VIQ148" s="332"/>
      <c r="VIR148" s="332"/>
      <c r="VIS148" s="332"/>
      <c r="VIT148" s="332"/>
      <c r="VIU148" s="332"/>
      <c r="VIV148" s="332"/>
      <c r="VIW148" s="332"/>
      <c r="VIX148" s="332"/>
      <c r="VIY148" s="332"/>
      <c r="VIZ148" s="332"/>
      <c r="VJA148" s="332"/>
      <c r="VJB148" s="332"/>
      <c r="VJC148" s="332"/>
      <c r="VJD148" s="332"/>
      <c r="VJE148" s="332"/>
      <c r="VJF148" s="332"/>
      <c r="VJG148" s="332"/>
      <c r="VJH148" s="332"/>
      <c r="VJI148" s="332"/>
      <c r="VJJ148" s="332"/>
      <c r="VJK148" s="332"/>
      <c r="VJL148" s="332"/>
      <c r="VJM148" s="332"/>
      <c r="VJN148" s="332"/>
      <c r="VJO148" s="332"/>
      <c r="VJP148" s="332"/>
      <c r="VJQ148" s="332"/>
      <c r="VJR148" s="332"/>
      <c r="VJS148" s="332"/>
      <c r="VJT148" s="332"/>
      <c r="VJU148" s="332"/>
      <c r="VJV148" s="332"/>
      <c r="VJW148" s="332"/>
      <c r="VJX148" s="332"/>
      <c r="VJY148" s="332"/>
      <c r="VJZ148" s="332"/>
      <c r="VKA148" s="332"/>
      <c r="VKB148" s="332"/>
      <c r="VKC148" s="332"/>
      <c r="VKD148" s="332"/>
      <c r="VKE148" s="332"/>
      <c r="VKF148" s="332"/>
      <c r="VKG148" s="332"/>
      <c r="VKH148" s="332"/>
      <c r="VKI148" s="332"/>
      <c r="VKJ148" s="332"/>
      <c r="VKK148" s="332"/>
      <c r="VKL148" s="332"/>
      <c r="VKM148" s="332"/>
      <c r="VKN148" s="332"/>
      <c r="VKO148" s="332"/>
      <c r="VKP148" s="332"/>
      <c r="VKQ148" s="332"/>
      <c r="VKR148" s="332"/>
      <c r="VKS148" s="332"/>
      <c r="VKT148" s="332"/>
      <c r="VKU148" s="332"/>
      <c r="VKV148" s="332"/>
      <c r="VKW148" s="332"/>
      <c r="VKX148" s="332"/>
      <c r="VKY148" s="332"/>
      <c r="VKZ148" s="332"/>
      <c r="VLA148" s="332"/>
      <c r="VLB148" s="332"/>
      <c r="VLC148" s="332"/>
      <c r="VLD148" s="332"/>
      <c r="VLE148" s="332"/>
      <c r="VLF148" s="332"/>
      <c r="VLG148" s="332"/>
      <c r="VLH148" s="332"/>
      <c r="VLI148" s="332"/>
      <c r="VLJ148" s="332"/>
      <c r="VLK148" s="332"/>
      <c r="VLL148" s="332"/>
      <c r="VLM148" s="332"/>
      <c r="VLN148" s="332"/>
      <c r="VLO148" s="332"/>
      <c r="VLP148" s="332"/>
      <c r="VLQ148" s="332"/>
      <c r="VLR148" s="332"/>
      <c r="VLS148" s="332"/>
      <c r="VLT148" s="332"/>
      <c r="VLU148" s="332"/>
      <c r="VLV148" s="332"/>
      <c r="VLW148" s="332"/>
      <c r="VLX148" s="332"/>
      <c r="VLY148" s="332"/>
      <c r="VLZ148" s="332"/>
      <c r="VMA148" s="332"/>
      <c r="VMB148" s="332"/>
      <c r="VMC148" s="332"/>
      <c r="VMD148" s="332"/>
      <c r="VME148" s="332"/>
      <c r="VMF148" s="332"/>
      <c r="VMG148" s="332"/>
      <c r="VMH148" s="332"/>
      <c r="VMI148" s="332"/>
      <c r="VMJ148" s="332"/>
      <c r="VMK148" s="332"/>
      <c r="VML148" s="332"/>
      <c r="VMM148" s="332"/>
      <c r="VMN148" s="332"/>
      <c r="VMO148" s="332"/>
      <c r="VMP148" s="332"/>
      <c r="VMQ148" s="332"/>
      <c r="VMR148" s="332"/>
      <c r="VMS148" s="332"/>
      <c r="VMT148" s="332"/>
      <c r="VMU148" s="332"/>
      <c r="VMV148" s="332"/>
      <c r="VMW148" s="332"/>
      <c r="VMX148" s="332"/>
      <c r="VMY148" s="332"/>
      <c r="VMZ148" s="332"/>
      <c r="VNA148" s="332"/>
      <c r="VNB148" s="332"/>
      <c r="VNC148" s="332"/>
      <c r="VND148" s="332"/>
      <c r="VNE148" s="332"/>
      <c r="VNF148" s="332"/>
      <c r="VNG148" s="332"/>
      <c r="VNH148" s="332"/>
      <c r="VNI148" s="332"/>
      <c r="VNJ148" s="332"/>
      <c r="VNK148" s="332"/>
      <c r="VNL148" s="332"/>
      <c r="VNM148" s="332"/>
      <c r="VNN148" s="332"/>
      <c r="VNO148" s="332"/>
      <c r="VNP148" s="332"/>
      <c r="VNQ148" s="332"/>
      <c r="VNR148" s="332"/>
      <c r="VNS148" s="332"/>
      <c r="VNT148" s="332"/>
      <c r="VNU148" s="332"/>
      <c r="VNV148" s="332"/>
      <c r="VNW148" s="332"/>
      <c r="VNX148" s="332"/>
      <c r="VNY148" s="332"/>
      <c r="VNZ148" s="332"/>
      <c r="VOA148" s="332"/>
      <c r="VOB148" s="332"/>
      <c r="VOC148" s="332"/>
      <c r="VOD148" s="332"/>
      <c r="VOE148" s="332"/>
      <c r="VOF148" s="332"/>
      <c r="VOG148" s="332"/>
      <c r="VOH148" s="332"/>
      <c r="VOI148" s="332"/>
      <c r="VOJ148" s="332"/>
      <c r="VOK148" s="332"/>
      <c r="VOL148" s="332"/>
      <c r="VOM148" s="332"/>
      <c r="VON148" s="332"/>
      <c r="VOO148" s="332"/>
      <c r="VOP148" s="332"/>
      <c r="VOQ148" s="332"/>
      <c r="VOR148" s="332"/>
      <c r="VOS148" s="332"/>
      <c r="VOT148" s="332"/>
      <c r="VOU148" s="332"/>
      <c r="VOV148" s="332"/>
      <c r="VOW148" s="332"/>
      <c r="VOX148" s="332"/>
      <c r="VOY148" s="332"/>
      <c r="VOZ148" s="332"/>
      <c r="VPA148" s="332"/>
      <c r="VPB148" s="332"/>
      <c r="VPC148" s="332"/>
      <c r="VPD148" s="332"/>
      <c r="VPE148" s="332"/>
      <c r="VPF148" s="332"/>
      <c r="VPG148" s="332"/>
      <c r="VPH148" s="332"/>
      <c r="VPI148" s="332"/>
      <c r="VPJ148" s="332"/>
      <c r="VPK148" s="332"/>
      <c r="VPL148" s="332"/>
      <c r="VPM148" s="332"/>
      <c r="VPN148" s="332"/>
      <c r="VPO148" s="332"/>
      <c r="VPP148" s="332"/>
      <c r="VPQ148" s="332"/>
      <c r="VPR148" s="332"/>
      <c r="VPS148" s="332"/>
      <c r="VPT148" s="332"/>
      <c r="VPU148" s="332"/>
      <c r="VPV148" s="332"/>
      <c r="VPW148" s="332"/>
      <c r="VPX148" s="332"/>
      <c r="VPY148" s="332"/>
      <c r="VPZ148" s="332"/>
      <c r="VQA148" s="332"/>
      <c r="VQB148" s="332"/>
      <c r="VQC148" s="332"/>
      <c r="VQD148" s="332"/>
      <c r="VQE148" s="332"/>
      <c r="VQF148" s="332"/>
      <c r="VQG148" s="332"/>
      <c r="VQH148" s="332"/>
      <c r="VQI148" s="332"/>
      <c r="VQJ148" s="332"/>
      <c r="VQK148" s="332"/>
      <c r="VQL148" s="332"/>
      <c r="VQM148" s="332"/>
      <c r="VQN148" s="332"/>
      <c r="VQO148" s="332"/>
      <c r="VQP148" s="332"/>
      <c r="VQQ148" s="332"/>
      <c r="VQR148" s="332"/>
      <c r="VQS148" s="332"/>
      <c r="VQT148" s="332"/>
      <c r="VQU148" s="332"/>
      <c r="VQV148" s="332"/>
      <c r="VQW148" s="332"/>
      <c r="VQX148" s="332"/>
      <c r="VQY148" s="332"/>
      <c r="VQZ148" s="332"/>
      <c r="VRA148" s="332"/>
      <c r="VRB148" s="332"/>
      <c r="VRC148" s="332"/>
      <c r="VRD148" s="332"/>
      <c r="VRE148" s="332"/>
      <c r="VRF148" s="332"/>
      <c r="VRG148" s="332"/>
      <c r="VRH148" s="332"/>
      <c r="VRI148" s="332"/>
      <c r="VRJ148" s="332"/>
      <c r="VRK148" s="332"/>
      <c r="VRL148" s="332"/>
      <c r="VRM148" s="332"/>
      <c r="VRN148" s="332"/>
      <c r="VRO148" s="332"/>
      <c r="VRP148" s="332"/>
      <c r="VRQ148" s="332"/>
      <c r="VRR148" s="332"/>
      <c r="VRS148" s="332"/>
      <c r="VRT148" s="332"/>
      <c r="VRU148" s="332"/>
      <c r="VRV148" s="332"/>
      <c r="VRW148" s="332"/>
      <c r="VRX148" s="332"/>
      <c r="VRY148" s="332"/>
      <c r="VRZ148" s="332"/>
      <c r="VSA148" s="332"/>
      <c r="VSB148" s="332"/>
      <c r="VSC148" s="332"/>
      <c r="VSD148" s="332"/>
      <c r="VSE148" s="332"/>
      <c r="VSF148" s="332"/>
      <c r="VSG148" s="332"/>
      <c r="VSH148" s="332"/>
      <c r="VSI148" s="332"/>
      <c r="VSJ148" s="332"/>
      <c r="VSK148" s="332"/>
      <c r="VSL148" s="332"/>
      <c r="VSM148" s="332"/>
      <c r="VSN148" s="332"/>
      <c r="VSO148" s="332"/>
      <c r="VSP148" s="332"/>
      <c r="VSQ148" s="332"/>
      <c r="VSR148" s="332"/>
      <c r="VSS148" s="332"/>
      <c r="VST148" s="332"/>
      <c r="VSU148" s="332"/>
      <c r="VSV148" s="332"/>
      <c r="VSW148" s="332"/>
      <c r="VSX148" s="332"/>
      <c r="VSY148" s="332"/>
      <c r="VSZ148" s="332"/>
      <c r="VTA148" s="332"/>
      <c r="VTB148" s="332"/>
      <c r="VTC148" s="332"/>
      <c r="VTD148" s="332"/>
      <c r="VTE148" s="332"/>
      <c r="VTF148" s="332"/>
      <c r="VTG148" s="332"/>
      <c r="VTH148" s="332"/>
      <c r="VTI148" s="332"/>
      <c r="VTJ148" s="332"/>
      <c r="VTK148" s="332"/>
      <c r="VTL148" s="332"/>
      <c r="VTM148" s="332"/>
      <c r="VTN148" s="332"/>
      <c r="VTO148" s="332"/>
      <c r="VTP148" s="332"/>
      <c r="VTQ148" s="332"/>
      <c r="VTR148" s="332"/>
      <c r="VTS148" s="332"/>
      <c r="VTT148" s="332"/>
      <c r="VTU148" s="332"/>
      <c r="VTV148" s="332"/>
      <c r="VTW148" s="332"/>
      <c r="VTX148" s="332"/>
      <c r="VTY148" s="332"/>
      <c r="VTZ148" s="332"/>
      <c r="VUA148" s="332"/>
      <c r="VUB148" s="332"/>
      <c r="VUC148" s="332"/>
      <c r="VUD148" s="332"/>
      <c r="VUE148" s="332"/>
      <c r="VUF148" s="332"/>
      <c r="VUG148" s="332"/>
      <c r="VUH148" s="332"/>
      <c r="VUI148" s="332"/>
      <c r="VUJ148" s="332"/>
      <c r="VUK148" s="332"/>
      <c r="VUL148" s="332"/>
      <c r="VUM148" s="332"/>
      <c r="VUN148" s="332"/>
      <c r="VUO148" s="332"/>
      <c r="VUP148" s="332"/>
      <c r="VUQ148" s="332"/>
      <c r="VUR148" s="332"/>
      <c r="VUS148" s="332"/>
      <c r="VUT148" s="332"/>
      <c r="VUU148" s="332"/>
      <c r="VUV148" s="332"/>
      <c r="VUW148" s="332"/>
      <c r="VUX148" s="332"/>
      <c r="VUY148" s="332"/>
      <c r="VUZ148" s="332"/>
      <c r="VVA148" s="332"/>
      <c r="VVB148" s="332"/>
      <c r="VVC148" s="332"/>
      <c r="VVD148" s="332"/>
      <c r="VVE148" s="332"/>
      <c r="VVF148" s="332"/>
      <c r="VVG148" s="332"/>
      <c r="VVH148" s="332"/>
      <c r="VVI148" s="332"/>
      <c r="VVJ148" s="332"/>
      <c r="VVK148" s="332"/>
      <c r="VVL148" s="332"/>
      <c r="VVM148" s="332"/>
      <c r="VVN148" s="332"/>
      <c r="VVO148" s="332"/>
      <c r="VVP148" s="332"/>
      <c r="VVQ148" s="332"/>
      <c r="VVR148" s="332"/>
      <c r="VVS148" s="332"/>
      <c r="VVT148" s="332"/>
      <c r="VVU148" s="332"/>
      <c r="VVV148" s="332"/>
      <c r="VVW148" s="332"/>
      <c r="VVX148" s="332"/>
      <c r="VVY148" s="332"/>
      <c r="VVZ148" s="332"/>
      <c r="VWA148" s="332"/>
      <c r="VWB148" s="332"/>
      <c r="VWC148" s="332"/>
      <c r="VWD148" s="332"/>
      <c r="VWE148" s="332"/>
      <c r="VWF148" s="332"/>
      <c r="VWG148" s="332"/>
      <c r="VWH148" s="332"/>
      <c r="VWI148" s="332"/>
      <c r="VWJ148" s="332"/>
      <c r="VWK148" s="332"/>
      <c r="VWL148" s="332"/>
      <c r="VWM148" s="332"/>
      <c r="VWN148" s="332"/>
      <c r="VWO148" s="332"/>
      <c r="VWP148" s="332"/>
      <c r="VWQ148" s="332"/>
      <c r="VWR148" s="332"/>
      <c r="VWS148" s="332"/>
      <c r="VWT148" s="332"/>
      <c r="VWU148" s="332"/>
      <c r="VWV148" s="332"/>
      <c r="VWW148" s="332"/>
      <c r="VWX148" s="332"/>
      <c r="VWY148" s="332"/>
      <c r="VWZ148" s="332"/>
      <c r="VXA148" s="332"/>
      <c r="VXB148" s="332"/>
      <c r="VXC148" s="332"/>
      <c r="VXD148" s="332"/>
      <c r="VXE148" s="332"/>
      <c r="VXF148" s="332"/>
      <c r="VXG148" s="332"/>
      <c r="VXH148" s="332"/>
      <c r="VXI148" s="332"/>
      <c r="VXJ148" s="332"/>
      <c r="VXK148" s="332"/>
      <c r="VXL148" s="332"/>
      <c r="VXM148" s="332"/>
      <c r="VXN148" s="332"/>
      <c r="VXO148" s="332"/>
      <c r="VXP148" s="332"/>
      <c r="VXQ148" s="332"/>
      <c r="VXR148" s="332"/>
      <c r="VXS148" s="332"/>
      <c r="VXT148" s="332"/>
      <c r="VXU148" s="332"/>
      <c r="VXV148" s="332"/>
      <c r="VXW148" s="332"/>
      <c r="VXX148" s="332"/>
      <c r="VXY148" s="332"/>
      <c r="VXZ148" s="332"/>
      <c r="VYA148" s="332"/>
      <c r="VYB148" s="332"/>
      <c r="VYC148" s="332"/>
      <c r="VYD148" s="332"/>
      <c r="VYE148" s="332"/>
      <c r="VYF148" s="332"/>
      <c r="VYG148" s="332"/>
      <c r="VYH148" s="332"/>
      <c r="VYI148" s="332"/>
      <c r="VYJ148" s="332"/>
      <c r="VYK148" s="332"/>
      <c r="VYL148" s="332"/>
      <c r="VYM148" s="332"/>
      <c r="VYN148" s="332"/>
      <c r="VYO148" s="332"/>
      <c r="VYP148" s="332"/>
      <c r="VYQ148" s="332"/>
      <c r="VYR148" s="332"/>
      <c r="VYS148" s="332"/>
      <c r="VYT148" s="332"/>
      <c r="VYU148" s="332"/>
      <c r="VYV148" s="332"/>
      <c r="VYW148" s="332"/>
      <c r="VYX148" s="332"/>
      <c r="VYY148" s="332"/>
      <c r="VYZ148" s="332"/>
      <c r="VZA148" s="332"/>
      <c r="VZB148" s="332"/>
      <c r="VZC148" s="332"/>
      <c r="VZD148" s="332"/>
      <c r="VZE148" s="332"/>
      <c r="VZF148" s="332"/>
      <c r="VZG148" s="332"/>
      <c r="VZH148" s="332"/>
      <c r="VZI148" s="332"/>
      <c r="VZJ148" s="332"/>
      <c r="VZK148" s="332"/>
      <c r="VZL148" s="332"/>
      <c r="VZM148" s="332"/>
      <c r="VZN148" s="332"/>
      <c r="VZO148" s="332"/>
      <c r="VZP148" s="332"/>
      <c r="VZQ148" s="332"/>
      <c r="VZR148" s="332"/>
      <c r="VZS148" s="332"/>
      <c r="VZT148" s="332"/>
      <c r="VZU148" s="332"/>
      <c r="VZV148" s="332"/>
      <c r="VZW148" s="332"/>
      <c r="VZX148" s="332"/>
      <c r="VZY148" s="332"/>
      <c r="VZZ148" s="332"/>
      <c r="WAA148" s="332"/>
      <c r="WAB148" s="332"/>
      <c r="WAC148" s="332"/>
      <c r="WAD148" s="332"/>
      <c r="WAE148" s="332"/>
      <c r="WAF148" s="332"/>
      <c r="WAG148" s="332"/>
      <c r="WAH148" s="332"/>
      <c r="WAI148" s="332"/>
      <c r="WAJ148" s="332"/>
      <c r="WAK148" s="332"/>
      <c r="WAL148" s="332"/>
      <c r="WAM148" s="332"/>
      <c r="WAN148" s="332"/>
      <c r="WAO148" s="332"/>
      <c r="WAP148" s="332"/>
      <c r="WAQ148" s="332"/>
      <c r="WAR148" s="332"/>
      <c r="WAS148" s="332"/>
      <c r="WAT148" s="332"/>
      <c r="WAU148" s="332"/>
      <c r="WAV148" s="332"/>
      <c r="WAW148" s="332"/>
      <c r="WAX148" s="332"/>
      <c r="WAY148" s="332"/>
      <c r="WAZ148" s="332"/>
      <c r="WBA148" s="332"/>
      <c r="WBB148" s="332"/>
      <c r="WBC148" s="332"/>
      <c r="WBD148" s="332"/>
      <c r="WBE148" s="332"/>
      <c r="WBF148" s="332"/>
      <c r="WBG148" s="332"/>
      <c r="WBH148" s="332"/>
      <c r="WBI148" s="332"/>
      <c r="WBJ148" s="332"/>
      <c r="WBK148" s="332"/>
      <c r="WBL148" s="332"/>
      <c r="WBM148" s="332"/>
      <c r="WBN148" s="332"/>
      <c r="WBO148" s="332"/>
      <c r="WBP148" s="332"/>
      <c r="WBQ148" s="332"/>
      <c r="WBR148" s="332"/>
      <c r="WBS148" s="332"/>
      <c r="WBT148" s="332"/>
      <c r="WBU148" s="332"/>
      <c r="WBV148" s="332"/>
      <c r="WBW148" s="332"/>
      <c r="WBX148" s="332"/>
      <c r="WBY148" s="332"/>
      <c r="WBZ148" s="332"/>
      <c r="WCA148" s="332"/>
      <c r="WCB148" s="332"/>
      <c r="WCC148" s="332"/>
      <c r="WCD148" s="332"/>
      <c r="WCE148" s="332"/>
      <c r="WCF148" s="332"/>
      <c r="WCG148" s="332"/>
      <c r="WCH148" s="332"/>
      <c r="WCI148" s="332"/>
      <c r="WCJ148" s="332"/>
      <c r="WCK148" s="332"/>
      <c r="WCL148" s="332"/>
      <c r="WCM148" s="332"/>
      <c r="WCN148" s="332"/>
      <c r="WCO148" s="332"/>
      <c r="WCP148" s="332"/>
      <c r="WCQ148" s="332"/>
      <c r="WCR148" s="332"/>
      <c r="WCS148" s="332"/>
      <c r="WCT148" s="332"/>
      <c r="WCU148" s="332"/>
      <c r="WCV148" s="332"/>
      <c r="WCW148" s="332"/>
      <c r="WCX148" s="332"/>
      <c r="WCY148" s="332"/>
      <c r="WCZ148" s="332"/>
      <c r="WDA148" s="332"/>
      <c r="WDB148" s="332"/>
      <c r="WDC148" s="332"/>
      <c r="WDD148" s="332"/>
      <c r="WDE148" s="332"/>
      <c r="WDF148" s="332"/>
      <c r="WDG148" s="332"/>
      <c r="WDH148" s="332"/>
      <c r="WDI148" s="332"/>
      <c r="WDJ148" s="332"/>
      <c r="WDK148" s="332"/>
      <c r="WDL148" s="332"/>
      <c r="WDM148" s="332"/>
      <c r="WDN148" s="332"/>
      <c r="WDO148" s="332"/>
      <c r="WDP148" s="332"/>
      <c r="WDQ148" s="332"/>
      <c r="WDR148" s="332"/>
      <c r="WDS148" s="332"/>
      <c r="WDT148" s="332"/>
      <c r="WDU148" s="332"/>
      <c r="WDV148" s="332"/>
      <c r="WDW148" s="332"/>
      <c r="WDX148" s="332"/>
      <c r="WDY148" s="332"/>
      <c r="WDZ148" s="332"/>
      <c r="WEA148" s="332"/>
      <c r="WEB148" s="332"/>
      <c r="WEC148" s="332"/>
      <c r="WED148" s="332"/>
      <c r="WEE148" s="332"/>
      <c r="WEF148" s="332"/>
      <c r="WEG148" s="332"/>
      <c r="WEH148" s="332"/>
      <c r="WEI148" s="332"/>
      <c r="WEJ148" s="332"/>
      <c r="WEK148" s="332"/>
      <c r="WEL148" s="332"/>
      <c r="WEM148" s="332"/>
      <c r="WEN148" s="332"/>
      <c r="WEO148" s="332"/>
      <c r="WEP148" s="332"/>
      <c r="WEQ148" s="332"/>
      <c r="WER148" s="332"/>
      <c r="WES148" s="332"/>
      <c r="WET148" s="332"/>
      <c r="WEU148" s="332"/>
      <c r="WEV148" s="332"/>
      <c r="WEW148" s="332"/>
      <c r="WEX148" s="332"/>
      <c r="WEY148" s="332"/>
      <c r="WEZ148" s="332"/>
      <c r="WFA148" s="332"/>
      <c r="WFB148" s="332"/>
      <c r="WFC148" s="332"/>
      <c r="WFD148" s="332"/>
      <c r="WFE148" s="332"/>
      <c r="WFF148" s="332"/>
      <c r="WFG148" s="332"/>
      <c r="WFH148" s="332"/>
      <c r="WFI148" s="332"/>
      <c r="WFJ148" s="332"/>
      <c r="WFK148" s="332"/>
      <c r="WFL148" s="332"/>
      <c r="WFM148" s="332"/>
      <c r="WFN148" s="332"/>
      <c r="WFO148" s="332"/>
      <c r="WFP148" s="332"/>
      <c r="WFQ148" s="332"/>
      <c r="WFR148" s="332"/>
      <c r="WFS148" s="332"/>
      <c r="WFT148" s="332"/>
      <c r="WFU148" s="332"/>
      <c r="WFV148" s="332"/>
      <c r="WFW148" s="332"/>
      <c r="WFX148" s="332"/>
      <c r="WFY148" s="332"/>
      <c r="WFZ148" s="332"/>
      <c r="WGA148" s="332"/>
      <c r="WGB148" s="332"/>
      <c r="WGC148" s="332"/>
      <c r="WGD148" s="332"/>
      <c r="WGE148" s="332"/>
      <c r="WGF148" s="332"/>
      <c r="WGG148" s="332"/>
      <c r="WGH148" s="332"/>
      <c r="WGI148" s="332"/>
      <c r="WGJ148" s="332"/>
      <c r="WGK148" s="332"/>
      <c r="WGL148" s="332"/>
      <c r="WGM148" s="332"/>
      <c r="WGN148" s="332"/>
      <c r="WGO148" s="332"/>
      <c r="WGP148" s="332"/>
      <c r="WGQ148" s="332"/>
      <c r="WGR148" s="332"/>
      <c r="WGS148" s="332"/>
      <c r="WGT148" s="332"/>
      <c r="WGU148" s="332"/>
      <c r="WGV148" s="332"/>
      <c r="WGW148" s="332"/>
      <c r="WGX148" s="332"/>
      <c r="WGY148" s="332"/>
      <c r="WGZ148" s="332"/>
      <c r="WHA148" s="332"/>
      <c r="WHB148" s="332"/>
      <c r="WHC148" s="332"/>
      <c r="WHD148" s="332"/>
      <c r="WHE148" s="332"/>
      <c r="WHF148" s="332"/>
      <c r="WHG148" s="332"/>
      <c r="WHH148" s="332"/>
      <c r="WHI148" s="332"/>
      <c r="WHJ148" s="332"/>
      <c r="WHK148" s="332"/>
      <c r="WHL148" s="332"/>
      <c r="WHM148" s="332"/>
      <c r="WHN148" s="332"/>
      <c r="WHO148" s="332"/>
      <c r="WHP148" s="332"/>
      <c r="WHQ148" s="332"/>
      <c r="WHR148" s="332"/>
      <c r="WHS148" s="332"/>
      <c r="WHT148" s="332"/>
      <c r="WHU148" s="332"/>
      <c r="WHV148" s="332"/>
      <c r="WHW148" s="332"/>
      <c r="WHX148" s="332"/>
      <c r="WHY148" s="332"/>
      <c r="WHZ148" s="332"/>
      <c r="WIA148" s="332"/>
      <c r="WIB148" s="332"/>
      <c r="WIC148" s="332"/>
      <c r="WID148" s="332"/>
      <c r="WIE148" s="332"/>
      <c r="WIF148" s="332"/>
      <c r="WIG148" s="332"/>
      <c r="WIH148" s="332"/>
      <c r="WII148" s="332"/>
      <c r="WIJ148" s="332"/>
      <c r="WIK148" s="332"/>
      <c r="WIL148" s="332"/>
      <c r="WIM148" s="332"/>
      <c r="WIN148" s="332"/>
      <c r="WIO148" s="332"/>
      <c r="WIP148" s="332"/>
      <c r="WIQ148" s="332"/>
      <c r="WIR148" s="332"/>
      <c r="WIS148" s="332"/>
      <c r="WIT148" s="332"/>
      <c r="WIU148" s="332"/>
      <c r="WIV148" s="332"/>
      <c r="WIW148" s="332"/>
      <c r="WIX148" s="332"/>
      <c r="WIY148" s="332"/>
      <c r="WIZ148" s="332"/>
      <c r="WJA148" s="332"/>
      <c r="WJB148" s="332"/>
      <c r="WJC148" s="332"/>
      <c r="WJD148" s="332"/>
      <c r="WJE148" s="332"/>
      <c r="WJF148" s="332"/>
      <c r="WJG148" s="332"/>
      <c r="WJH148" s="332"/>
      <c r="WJI148" s="332"/>
      <c r="WJJ148" s="332"/>
      <c r="WJK148" s="332"/>
      <c r="WJL148" s="332"/>
      <c r="WJM148" s="332"/>
      <c r="WJN148" s="332"/>
      <c r="WJO148" s="332"/>
      <c r="WJP148" s="332"/>
      <c r="WJQ148" s="332"/>
      <c r="WJR148" s="332"/>
      <c r="WJS148" s="332"/>
      <c r="WJT148" s="332"/>
      <c r="WJU148" s="332"/>
      <c r="WJV148" s="332"/>
      <c r="WJW148" s="332"/>
      <c r="WJX148" s="332"/>
      <c r="WJY148" s="332"/>
      <c r="WJZ148" s="332"/>
      <c r="WKA148" s="332"/>
      <c r="WKB148" s="332"/>
      <c r="WKC148" s="332"/>
      <c r="WKD148" s="332"/>
      <c r="WKE148" s="332"/>
      <c r="WKF148" s="332"/>
      <c r="WKG148" s="332"/>
      <c r="WKH148" s="332"/>
      <c r="WKI148" s="332"/>
      <c r="WKJ148" s="332"/>
      <c r="WKK148" s="332"/>
      <c r="WKL148" s="332"/>
      <c r="WKM148" s="332"/>
      <c r="WKN148" s="332"/>
      <c r="WKO148" s="332"/>
      <c r="WKP148" s="332"/>
      <c r="WKQ148" s="332"/>
      <c r="WKR148" s="332"/>
      <c r="WKS148" s="332"/>
      <c r="WKT148" s="332"/>
      <c r="WKU148" s="332"/>
      <c r="WKV148" s="332"/>
      <c r="WKW148" s="332"/>
      <c r="WKX148" s="332"/>
      <c r="WKY148" s="332"/>
      <c r="WKZ148" s="332"/>
      <c r="WLA148" s="332"/>
      <c r="WLB148" s="332"/>
      <c r="WLC148" s="332"/>
      <c r="WLD148" s="332"/>
      <c r="WLE148" s="332"/>
      <c r="WLF148" s="332"/>
      <c r="WLG148" s="332"/>
      <c r="WLH148" s="332"/>
      <c r="WLI148" s="332"/>
      <c r="WLJ148" s="332"/>
      <c r="WLK148" s="332"/>
      <c r="WLL148" s="332"/>
      <c r="WLM148" s="332"/>
      <c r="WLN148" s="332"/>
      <c r="WLO148" s="332"/>
      <c r="WLP148" s="332"/>
      <c r="WLQ148" s="332"/>
      <c r="WLR148" s="332"/>
      <c r="WLS148" s="332"/>
      <c r="WLT148" s="332"/>
      <c r="WLU148" s="332"/>
      <c r="WLV148" s="332"/>
      <c r="WLW148" s="332"/>
      <c r="WLX148" s="332"/>
      <c r="WLY148" s="332"/>
      <c r="WLZ148" s="332"/>
      <c r="WMA148" s="332"/>
      <c r="WMB148" s="332"/>
      <c r="WMC148" s="332"/>
      <c r="WMD148" s="332"/>
      <c r="WME148" s="332"/>
      <c r="WMF148" s="332"/>
      <c r="WMG148" s="332"/>
      <c r="WMH148" s="332"/>
      <c r="WMI148" s="332"/>
      <c r="WMJ148" s="332"/>
      <c r="WMK148" s="332"/>
      <c r="WML148" s="332"/>
      <c r="WMM148" s="332"/>
      <c r="WMN148" s="332"/>
      <c r="WMO148" s="332"/>
      <c r="WMP148" s="332"/>
      <c r="WMQ148" s="332"/>
      <c r="WMR148" s="332"/>
      <c r="WMS148" s="332"/>
      <c r="WMT148" s="332"/>
      <c r="WMU148" s="332"/>
      <c r="WMV148" s="332"/>
      <c r="WMW148" s="332"/>
      <c r="WMX148" s="332"/>
      <c r="WMY148" s="332"/>
      <c r="WMZ148" s="332"/>
      <c r="WNA148" s="332"/>
      <c r="WNB148" s="332"/>
      <c r="WNC148" s="332"/>
      <c r="WND148" s="332"/>
      <c r="WNE148" s="332"/>
      <c r="WNF148" s="332"/>
      <c r="WNG148" s="332"/>
      <c r="WNH148" s="332"/>
      <c r="WNI148" s="332"/>
      <c r="WNJ148" s="332"/>
      <c r="WNK148" s="332"/>
      <c r="WNL148" s="332"/>
      <c r="WNM148" s="332"/>
      <c r="WNN148" s="332"/>
      <c r="WNO148" s="332"/>
      <c r="WNP148" s="332"/>
      <c r="WNQ148" s="332"/>
      <c r="WNR148" s="332"/>
      <c r="WNS148" s="332"/>
      <c r="WNT148" s="332"/>
      <c r="WNU148" s="332"/>
      <c r="WNV148" s="332"/>
      <c r="WNW148" s="332"/>
      <c r="WNX148" s="332"/>
      <c r="WNY148" s="332"/>
      <c r="WNZ148" s="332"/>
      <c r="WOA148" s="332"/>
      <c r="WOB148" s="332"/>
      <c r="WOC148" s="332"/>
      <c r="WOD148" s="332"/>
      <c r="WOE148" s="332"/>
      <c r="WOF148" s="332"/>
      <c r="WOG148" s="332"/>
      <c r="WOH148" s="332"/>
      <c r="WOI148" s="332"/>
      <c r="WOJ148" s="332"/>
      <c r="WOK148" s="332"/>
      <c r="WOL148" s="332"/>
      <c r="WOM148" s="332"/>
      <c r="WON148" s="332"/>
      <c r="WOO148" s="332"/>
      <c r="WOP148" s="332"/>
      <c r="WOQ148" s="332"/>
      <c r="WOR148" s="332"/>
      <c r="WOS148" s="332"/>
      <c r="WOT148" s="332"/>
      <c r="WOU148" s="332"/>
      <c r="WOV148" s="332"/>
      <c r="WOW148" s="332"/>
      <c r="WOX148" s="332"/>
      <c r="WOY148" s="332"/>
      <c r="WOZ148" s="332"/>
      <c r="WPA148" s="332"/>
      <c r="WPB148" s="332"/>
      <c r="WPC148" s="332"/>
      <c r="WPD148" s="332"/>
      <c r="WPE148" s="332"/>
      <c r="WPF148" s="332"/>
      <c r="WPG148" s="332"/>
      <c r="WPH148" s="332"/>
      <c r="WPI148" s="332"/>
      <c r="WPJ148" s="332"/>
      <c r="WPK148" s="332"/>
      <c r="WPL148" s="332"/>
      <c r="WPM148" s="332"/>
      <c r="WPN148" s="332"/>
      <c r="WPO148" s="332"/>
      <c r="WPP148" s="332"/>
      <c r="WPQ148" s="332"/>
      <c r="WPR148" s="332"/>
      <c r="WPS148" s="332"/>
      <c r="WPT148" s="332"/>
      <c r="WPU148" s="332"/>
      <c r="WPV148" s="332"/>
      <c r="WPW148" s="332"/>
      <c r="WPX148" s="332"/>
      <c r="WPY148" s="332"/>
      <c r="WPZ148" s="332"/>
      <c r="WQA148" s="332"/>
      <c r="WQB148" s="332"/>
      <c r="WQC148" s="332"/>
      <c r="WQD148" s="332"/>
      <c r="WQE148" s="332"/>
      <c r="WQF148" s="332"/>
      <c r="WQG148" s="332"/>
      <c r="WQH148" s="332"/>
      <c r="WQI148" s="332"/>
      <c r="WQJ148" s="332"/>
      <c r="WQK148" s="332"/>
      <c r="WQL148" s="332"/>
      <c r="WQM148" s="332"/>
      <c r="WQN148" s="332"/>
      <c r="WQO148" s="332"/>
      <c r="WQP148" s="332"/>
      <c r="WQQ148" s="332"/>
      <c r="WQR148" s="332"/>
      <c r="WQS148" s="332"/>
      <c r="WQT148" s="332"/>
      <c r="WQU148" s="332"/>
      <c r="WQV148" s="332"/>
      <c r="WQW148" s="332"/>
      <c r="WQX148" s="332"/>
      <c r="WQY148" s="332"/>
      <c r="WQZ148" s="332"/>
      <c r="WRA148" s="332"/>
      <c r="WRB148" s="332"/>
      <c r="WRC148" s="332"/>
      <c r="WRD148" s="332"/>
      <c r="WRE148" s="332"/>
      <c r="WRF148" s="332"/>
      <c r="WRG148" s="332"/>
      <c r="WRH148" s="332"/>
      <c r="WRI148" s="332"/>
      <c r="WRJ148" s="332"/>
      <c r="WRK148" s="332"/>
      <c r="WRL148" s="332"/>
      <c r="WRM148" s="332"/>
      <c r="WRN148" s="332"/>
      <c r="WRO148" s="332"/>
      <c r="WRP148" s="332"/>
      <c r="WRQ148" s="332"/>
      <c r="WRR148" s="332"/>
      <c r="WRS148" s="332"/>
      <c r="WRT148" s="332"/>
      <c r="WRU148" s="332"/>
      <c r="WRV148" s="332"/>
      <c r="WRW148" s="332"/>
      <c r="WRX148" s="332"/>
      <c r="WRY148" s="332"/>
      <c r="WRZ148" s="332"/>
      <c r="WSA148" s="332"/>
      <c r="WSB148" s="332"/>
      <c r="WSC148" s="332"/>
      <c r="WSD148" s="332"/>
      <c r="WSE148" s="332"/>
      <c r="WSF148" s="332"/>
      <c r="WSG148" s="332"/>
      <c r="WSH148" s="332"/>
      <c r="WSI148" s="332"/>
      <c r="WSJ148" s="332"/>
      <c r="WSK148" s="332"/>
      <c r="WSL148" s="332"/>
      <c r="WSM148" s="332"/>
      <c r="WSN148" s="332"/>
      <c r="WSO148" s="332"/>
      <c r="WSP148" s="332"/>
      <c r="WSQ148" s="332"/>
      <c r="WSR148" s="332"/>
      <c r="WSS148" s="332"/>
      <c r="WST148" s="332"/>
      <c r="WSU148" s="332"/>
      <c r="WSV148" s="332"/>
      <c r="WSW148" s="332"/>
      <c r="WSX148" s="332"/>
      <c r="WSY148" s="332"/>
      <c r="WSZ148" s="332"/>
      <c r="WTA148" s="332"/>
      <c r="WTB148" s="332"/>
      <c r="WTC148" s="332"/>
      <c r="WTD148" s="332"/>
      <c r="WTE148" s="332"/>
      <c r="WTF148" s="332"/>
      <c r="WTG148" s="332"/>
      <c r="WTH148" s="332"/>
      <c r="WTI148" s="332"/>
      <c r="WTJ148" s="332"/>
      <c r="WTK148" s="332"/>
      <c r="WTL148" s="332"/>
      <c r="WTM148" s="332"/>
      <c r="WTN148" s="332"/>
      <c r="WTO148" s="332"/>
      <c r="WTP148" s="332"/>
      <c r="WTQ148" s="332"/>
      <c r="WTR148" s="332"/>
      <c r="WTS148" s="332"/>
      <c r="WTT148" s="332"/>
      <c r="WTU148" s="332"/>
      <c r="WTV148" s="332"/>
      <c r="WTW148" s="332"/>
      <c r="WTX148" s="332"/>
      <c r="WTY148" s="332"/>
      <c r="WTZ148" s="332"/>
      <c r="WUA148" s="332"/>
      <c r="WUB148" s="332"/>
      <c r="WUC148" s="332"/>
      <c r="WUD148" s="332"/>
      <c r="WUE148" s="332"/>
      <c r="WUF148" s="332"/>
      <c r="WUG148" s="332"/>
      <c r="WUH148" s="332"/>
      <c r="WUI148" s="332"/>
      <c r="WUJ148" s="332"/>
      <c r="WUK148" s="332"/>
      <c r="WUL148" s="332"/>
      <c r="WUM148" s="332"/>
      <c r="WUN148" s="332"/>
      <c r="WUO148" s="332"/>
      <c r="WUP148" s="332"/>
      <c r="WUQ148" s="332"/>
      <c r="WUR148" s="332"/>
      <c r="WUS148" s="332"/>
      <c r="WUT148" s="332"/>
      <c r="WUU148" s="332"/>
      <c r="WUV148" s="332"/>
      <c r="WUW148" s="332"/>
      <c r="WUX148" s="332"/>
      <c r="WUY148" s="332"/>
      <c r="WUZ148" s="332"/>
      <c r="WVA148" s="332"/>
      <c r="WVB148" s="332"/>
      <c r="WVC148" s="332"/>
      <c r="WVD148" s="332"/>
      <c r="WVE148" s="332"/>
      <c r="WVF148" s="332"/>
      <c r="WVG148" s="332"/>
      <c r="WVH148" s="332"/>
      <c r="WVI148" s="332"/>
      <c r="WVJ148" s="332"/>
      <c r="WVK148" s="332"/>
      <c r="WVL148" s="332"/>
      <c r="WVM148" s="332"/>
      <c r="WVN148" s="332"/>
      <c r="WVO148" s="332"/>
      <c r="WVP148" s="332"/>
      <c r="WVQ148" s="332"/>
      <c r="WVR148" s="332"/>
      <c r="WVS148" s="332"/>
      <c r="WVT148" s="332"/>
      <c r="WVU148" s="332"/>
      <c r="WVV148" s="332"/>
      <c r="WVW148" s="332"/>
      <c r="WVX148" s="332"/>
      <c r="WVY148" s="332"/>
      <c r="WVZ148" s="332"/>
      <c r="WWA148" s="332"/>
      <c r="WWB148" s="332"/>
      <c r="WWC148" s="332"/>
      <c r="WWD148" s="332"/>
      <c r="WWE148" s="332"/>
      <c r="WWF148" s="332"/>
      <c r="WWG148" s="332"/>
      <c r="WWH148" s="332"/>
      <c r="WWI148" s="332"/>
      <c r="WWJ148" s="332"/>
      <c r="WWK148" s="332"/>
      <c r="WWL148" s="332"/>
      <c r="WWM148" s="332"/>
      <c r="WWN148" s="332"/>
      <c r="WWO148" s="332"/>
      <c r="WWP148" s="332"/>
      <c r="WWQ148" s="332"/>
      <c r="WWR148" s="332"/>
      <c r="WWS148" s="332"/>
      <c r="WWT148" s="332"/>
      <c r="WWU148" s="332"/>
      <c r="WWV148" s="332"/>
      <c r="WWW148" s="332"/>
      <c r="WWX148" s="332"/>
      <c r="WWY148" s="332"/>
      <c r="WWZ148" s="332"/>
      <c r="WXA148" s="332"/>
      <c r="WXB148" s="332"/>
      <c r="WXC148" s="332"/>
      <c r="WXD148" s="332"/>
      <c r="WXE148" s="332"/>
      <c r="WXF148" s="332"/>
      <c r="WXG148" s="332"/>
      <c r="WXH148" s="332"/>
      <c r="WXI148" s="332"/>
      <c r="WXJ148" s="332"/>
      <c r="WXK148" s="332"/>
      <c r="WXL148" s="332"/>
      <c r="WXM148" s="332"/>
      <c r="WXN148" s="332"/>
      <c r="WXO148" s="332"/>
      <c r="WXP148" s="332"/>
      <c r="WXQ148" s="332"/>
      <c r="WXR148" s="332"/>
      <c r="WXS148" s="332"/>
      <c r="WXT148" s="332"/>
      <c r="WXU148" s="332"/>
      <c r="WXV148" s="332"/>
      <c r="WXW148" s="332"/>
      <c r="WXX148" s="332"/>
      <c r="WXY148" s="332"/>
      <c r="WXZ148" s="332"/>
      <c r="WYA148" s="332"/>
      <c r="WYB148" s="332"/>
      <c r="WYC148" s="332"/>
      <c r="WYD148" s="332"/>
      <c r="WYE148" s="332"/>
      <c r="WYF148" s="332"/>
      <c r="WYG148" s="332"/>
      <c r="WYH148" s="332"/>
      <c r="WYI148" s="332"/>
      <c r="WYJ148" s="332"/>
      <c r="WYK148" s="332"/>
      <c r="WYL148" s="332"/>
      <c r="WYM148" s="332"/>
      <c r="WYN148" s="332"/>
      <c r="WYO148" s="332"/>
      <c r="WYP148" s="332"/>
      <c r="WYQ148" s="332"/>
      <c r="WYR148" s="332"/>
      <c r="WYS148" s="332"/>
      <c r="WYT148" s="332"/>
      <c r="WYU148" s="332"/>
      <c r="WYV148" s="332"/>
      <c r="WYW148" s="332"/>
      <c r="WYX148" s="332"/>
      <c r="WYY148" s="332"/>
      <c r="WYZ148" s="332"/>
      <c r="WZA148" s="332"/>
      <c r="WZB148" s="332"/>
      <c r="WZC148" s="332"/>
      <c r="WZD148" s="332"/>
      <c r="WZE148" s="332"/>
      <c r="WZF148" s="332"/>
      <c r="WZG148" s="332"/>
      <c r="WZH148" s="332"/>
      <c r="WZI148" s="332"/>
      <c r="WZJ148" s="332"/>
      <c r="WZK148" s="332"/>
      <c r="WZL148" s="332"/>
      <c r="WZM148" s="332"/>
      <c r="WZN148" s="332"/>
      <c r="WZO148" s="332"/>
      <c r="WZP148" s="332"/>
      <c r="WZQ148" s="332"/>
      <c r="WZR148" s="332"/>
      <c r="WZS148" s="332"/>
      <c r="WZT148" s="332"/>
      <c r="WZU148" s="332"/>
      <c r="WZV148" s="332"/>
      <c r="WZW148" s="332"/>
      <c r="WZX148" s="332"/>
      <c r="WZY148" s="332"/>
      <c r="WZZ148" s="332"/>
      <c r="XAA148" s="332"/>
      <c r="XAB148" s="332"/>
      <c r="XAC148" s="332"/>
      <c r="XAD148" s="332"/>
      <c r="XAE148" s="332"/>
      <c r="XAF148" s="332"/>
      <c r="XAG148" s="332"/>
      <c r="XAH148" s="332"/>
      <c r="XAI148" s="332"/>
      <c r="XAJ148" s="332"/>
      <c r="XAK148" s="332"/>
      <c r="XAL148" s="332"/>
      <c r="XAM148" s="332"/>
      <c r="XAN148" s="332"/>
      <c r="XAO148" s="332"/>
      <c r="XAP148" s="332"/>
      <c r="XAQ148" s="332"/>
      <c r="XAR148" s="332"/>
      <c r="XAS148" s="332"/>
      <c r="XAT148" s="332"/>
      <c r="XAU148" s="332"/>
      <c r="XAV148" s="332"/>
      <c r="XAW148" s="332"/>
      <c r="XAX148" s="332"/>
      <c r="XAY148" s="332"/>
      <c r="XAZ148" s="332"/>
      <c r="XBA148" s="332"/>
      <c r="XBB148" s="332"/>
      <c r="XBC148" s="332"/>
      <c r="XBD148" s="332"/>
      <c r="XBE148" s="332"/>
      <c r="XBF148" s="332"/>
      <c r="XBG148" s="332"/>
      <c r="XBH148" s="332"/>
      <c r="XBI148" s="332"/>
      <c r="XBJ148" s="332"/>
      <c r="XBK148" s="332"/>
      <c r="XBL148" s="332"/>
      <c r="XBM148" s="332"/>
      <c r="XBN148" s="332"/>
      <c r="XBO148" s="332"/>
      <c r="XBP148" s="332"/>
      <c r="XBQ148" s="332"/>
      <c r="XBR148" s="332"/>
      <c r="XBS148" s="332"/>
      <c r="XBT148" s="332"/>
      <c r="XBU148" s="332"/>
      <c r="XBV148" s="332"/>
      <c r="XBW148" s="332"/>
      <c r="XBX148" s="332"/>
      <c r="XBY148" s="332"/>
      <c r="XBZ148" s="332"/>
      <c r="XCA148" s="332"/>
      <c r="XCB148" s="332"/>
      <c r="XCC148" s="332"/>
      <c r="XCD148" s="332"/>
      <c r="XCE148" s="332"/>
      <c r="XCF148" s="332"/>
      <c r="XCG148" s="332"/>
      <c r="XCH148" s="332"/>
      <c r="XCI148" s="332"/>
      <c r="XCJ148" s="332"/>
      <c r="XCK148" s="332"/>
      <c r="XCL148" s="332"/>
      <c r="XCM148" s="332"/>
      <c r="XCN148" s="332"/>
      <c r="XCO148" s="332"/>
      <c r="XCP148" s="332"/>
      <c r="XCQ148" s="332"/>
      <c r="XCR148" s="332"/>
      <c r="XCS148" s="332"/>
      <c r="XCT148" s="332"/>
      <c r="XCU148" s="332"/>
      <c r="XCV148" s="332"/>
      <c r="XCW148" s="332"/>
      <c r="XCX148" s="332"/>
      <c r="XCY148" s="332"/>
      <c r="XCZ148" s="332"/>
      <c r="XDA148" s="332"/>
      <c r="XDB148" s="332"/>
      <c r="XDC148" s="332"/>
      <c r="XDD148" s="332"/>
      <c r="XDE148" s="332"/>
      <c r="XDF148" s="332"/>
      <c r="XDG148" s="332"/>
      <c r="XDH148" s="332"/>
      <c r="XDI148" s="332"/>
      <c r="XDJ148" s="332"/>
      <c r="XDK148" s="332"/>
      <c r="XDL148" s="332"/>
      <c r="XDM148" s="332"/>
      <c r="XDN148" s="332"/>
      <c r="XDO148" s="332"/>
      <c r="XDP148" s="332"/>
      <c r="XDQ148" s="332"/>
      <c r="XDR148" s="332"/>
      <c r="XDS148" s="332"/>
      <c r="XDT148" s="332"/>
      <c r="XDU148" s="332"/>
      <c r="XDV148" s="332"/>
      <c r="XDW148" s="332"/>
      <c r="XDX148" s="332"/>
      <c r="XDY148" s="332"/>
      <c r="XDZ148" s="332"/>
      <c r="XEA148" s="332"/>
      <c r="XEB148" s="332"/>
      <c r="XEC148" s="332"/>
      <c r="XED148" s="332"/>
      <c r="XEE148" s="332"/>
      <c r="XEF148" s="332"/>
      <c r="XEG148" s="332"/>
      <c r="XEH148" s="332"/>
      <c r="XEI148" s="332"/>
      <c r="XEJ148" s="332"/>
      <c r="XEK148" s="332"/>
      <c r="XEL148" s="332"/>
      <c r="XEM148" s="332"/>
      <c r="XEN148" s="332"/>
      <c r="XEO148" s="332"/>
      <c r="XEP148" s="332"/>
      <c r="XEQ148" s="332"/>
      <c r="XER148" s="332"/>
      <c r="XES148" s="332"/>
    </row>
    <row r="149" spans="1:16373" s="71" customFormat="1">
      <c r="A149" s="73"/>
      <c r="B149" s="1561" t="str">
        <f>C149&amp;E149</f>
        <v>ACSMNCCPrimary</v>
      </c>
      <c r="C149" s="282" t="s">
        <v>828</v>
      </c>
      <c r="D149" s="282" t="s">
        <v>216</v>
      </c>
      <c r="E149" s="282" t="s">
        <v>208</v>
      </c>
      <c r="F149" s="282" t="s">
        <v>209</v>
      </c>
      <c r="G149" s="282"/>
      <c r="H149" s="282" t="s">
        <v>213</v>
      </c>
      <c r="I149" s="1705">
        <f>VLOOKUP(E149&amp;C149,'2020-21 MSC approved'!$A$7:$E$21,5,FALSE)</f>
        <v>3.3013047986043903E-2</v>
      </c>
      <c r="J149" s="470">
        <f>I149*(1+'Model update'!$B$31)*(1-'Model update'!$J$164)+'Model update'!$J$177</f>
        <v>3.3297153390398841E-2</v>
      </c>
      <c r="K149" s="232"/>
      <c r="L149" s="232"/>
    </row>
    <row r="150" spans="1:16373" s="71" customFormat="1">
      <c r="A150" s="73"/>
      <c r="B150" s="1561" t="str">
        <f t="shared" ref="B150:B154" si="0">C150&amp;E150</f>
        <v>ACSMCCPrimary</v>
      </c>
      <c r="C150" s="282" t="s">
        <v>830</v>
      </c>
      <c r="D150" s="282" t="s">
        <v>216</v>
      </c>
      <c r="E150" s="282" t="s">
        <v>208</v>
      </c>
      <c r="F150" s="282" t="s">
        <v>186</v>
      </c>
      <c r="G150" s="282"/>
      <c r="H150" s="282" t="s">
        <v>214</v>
      </c>
      <c r="I150" s="1705">
        <f>VLOOKUP(E150&amp;C150,'2020-21 MSC approved'!$A$7:$E$21,5,FALSE)</f>
        <v>7.0449223342839207E-2</v>
      </c>
      <c r="J150" s="470">
        <f>I150*(1+'Model update'!$B$31)*(1-'Model update'!$J$165)+'Model update'!$J$177</f>
        <v>7.105549893098756E-2</v>
      </c>
      <c r="K150" s="232"/>
      <c r="L150" s="232"/>
    </row>
    <row r="151" spans="1:16373" s="71" customFormat="1">
      <c r="A151" s="73"/>
      <c r="B151" s="1561" t="str">
        <f t="shared" si="0"/>
        <v>ACSMNCCLoad Control</v>
      </c>
      <c r="C151" s="282" t="s">
        <v>828</v>
      </c>
      <c r="D151" s="282" t="s">
        <v>216</v>
      </c>
      <c r="E151" s="282" t="s">
        <v>210</v>
      </c>
      <c r="F151" s="282" t="s">
        <v>209</v>
      </c>
      <c r="G151" s="282"/>
      <c r="H151" s="282" t="s">
        <v>213</v>
      </c>
      <c r="I151" s="1705">
        <f>VLOOKUP(E151&amp;C151,'2020-21 MSC approved'!$A$7:$E$21,5,FALSE)</f>
        <v>9.7981577998724999E-3</v>
      </c>
      <c r="J151" s="470">
        <f>I151*(1+'Model update'!$B$31)*(1-'Model update'!$J$164)+'Model update'!$J$177</f>
        <v>9.8824792955684772E-3</v>
      </c>
      <c r="K151" s="232"/>
      <c r="L151" s="232"/>
    </row>
    <row r="152" spans="1:16373" s="71" customFormat="1">
      <c r="A152" s="73"/>
      <c r="B152" s="1561" t="str">
        <f t="shared" si="0"/>
        <v>ACSMCCLoad Control</v>
      </c>
      <c r="C152" s="282" t="s">
        <v>830</v>
      </c>
      <c r="D152" s="282" t="s">
        <v>216</v>
      </c>
      <c r="E152" s="282" t="s">
        <v>210</v>
      </c>
      <c r="F152" s="282" t="s">
        <v>186</v>
      </c>
      <c r="G152" s="282"/>
      <c r="H152" s="282" t="s">
        <v>214</v>
      </c>
      <c r="I152" s="1705">
        <f>VLOOKUP(E152&amp;C152,'2020-21 MSC approved'!$A$7:$E$21,5,FALSE)</f>
        <v>2.03525325486223E-2</v>
      </c>
      <c r="J152" s="470">
        <f>I152*(1+'Model update'!$B$31)*(1-'Model update'!$J$165)+'Model update'!$J$177</f>
        <v>2.0527683431140562E-2</v>
      </c>
      <c r="K152" s="232"/>
      <c r="L152" s="232"/>
    </row>
    <row r="153" spans="1:16373" s="71" customFormat="1">
      <c r="A153" s="73"/>
      <c r="B153" s="1561" t="str">
        <f t="shared" si="0"/>
        <v>ACSMNCCSolar PV</v>
      </c>
      <c r="C153" s="282" t="s">
        <v>828</v>
      </c>
      <c r="D153" s="282" t="s">
        <v>216</v>
      </c>
      <c r="E153" s="282" t="s">
        <v>211</v>
      </c>
      <c r="F153" s="282" t="s">
        <v>209</v>
      </c>
      <c r="G153" s="282"/>
      <c r="H153" s="282" t="s">
        <v>213</v>
      </c>
      <c r="I153" s="1705">
        <f>VLOOKUP(E153&amp;C153,'2020-21 MSC approved'!$A$7:$E$21,5,FALSE)</f>
        <v>2.33397042308509E-2</v>
      </c>
      <c r="J153" s="470">
        <f>I153*(1+'Model update'!$B$31)*(1-'Model update'!$J$164)+'Model update'!$J$177</f>
        <v>2.3540562270703318E-2</v>
      </c>
      <c r="K153" s="232"/>
      <c r="L153" s="232"/>
    </row>
    <row r="154" spans="1:16373" s="71" customFormat="1" ht="13.8" thickBot="1">
      <c r="A154" s="73"/>
      <c r="B154" s="1561" t="str">
        <f t="shared" si="0"/>
        <v>ACSMCCSolar PV</v>
      </c>
      <c r="C154" s="285" t="s">
        <v>830</v>
      </c>
      <c r="D154" s="285" t="s">
        <v>216</v>
      </c>
      <c r="E154" s="285" t="s">
        <v>211</v>
      </c>
      <c r="F154" s="285" t="s">
        <v>186</v>
      </c>
      <c r="G154" s="285"/>
      <c r="H154" s="285" t="s">
        <v>214</v>
      </c>
      <c r="I154" s="1706">
        <f>VLOOKUP(E154&amp;C154,'2020-21 MSC approved'!$A$7:$E$21,5,FALSE)</f>
        <v>5.0915822624300805E-2</v>
      </c>
      <c r="J154" s="471">
        <f>I154*(1+'Model update'!$B$31)*(1-'Model update'!$J$165)+'Model update'!$J$177</f>
        <v>5.1353996657212173E-2</v>
      </c>
      <c r="K154" s="232"/>
      <c r="L154" s="232"/>
    </row>
    <row r="155" spans="1:16373" s="71" customFormat="1" ht="13.8" thickBot="1">
      <c r="A155" s="73"/>
      <c r="B155" s="73"/>
      <c r="C155" s="73"/>
      <c r="D155" s="232"/>
      <c r="E155" s="232"/>
      <c r="F155" s="232"/>
      <c r="G155" s="232"/>
      <c r="H155" s="232"/>
      <c r="I155" s="232"/>
      <c r="J155" s="232"/>
      <c r="K155" s="232"/>
      <c r="L155" s="232"/>
    </row>
    <row r="156" spans="1:16373" s="71" customFormat="1" ht="27" thickBot="1">
      <c r="A156" s="73"/>
      <c r="B156" s="73"/>
      <c r="C156" s="344" t="s">
        <v>217</v>
      </c>
      <c r="D156" s="73"/>
      <c r="E156" s="232"/>
      <c r="F156" s="232"/>
      <c r="G156" s="232"/>
      <c r="H156" s="232"/>
      <c r="I156" s="74" t="str">
        <f>"Approved "&amp;'Model update'!$B$8&amp;" rates"</f>
        <v>Approved 2020-21 rates</v>
      </c>
      <c r="J156" s="74" t="str">
        <f>'Model update'!$B$6&amp;" rates"</f>
        <v>2021-22 rates</v>
      </c>
      <c r="K156" s="232"/>
      <c r="L156" s="232"/>
    </row>
    <row r="157" spans="1:16373" s="71" customFormat="1" ht="26.4">
      <c r="A157" s="73"/>
      <c r="B157" s="73"/>
      <c r="C157" s="255" t="s">
        <v>817</v>
      </c>
      <c r="D157" s="254" t="s">
        <v>297</v>
      </c>
      <c r="E157" s="254" t="s">
        <v>544</v>
      </c>
      <c r="F157" s="254" t="s">
        <v>549</v>
      </c>
      <c r="G157" s="254" t="s">
        <v>550</v>
      </c>
      <c r="H157" s="254" t="s">
        <v>187</v>
      </c>
      <c r="I157" s="255" t="s">
        <v>212</v>
      </c>
      <c r="J157" s="255" t="s">
        <v>212</v>
      </c>
      <c r="K157" s="232"/>
      <c r="L157" s="232"/>
    </row>
    <row r="158" spans="1:16373" s="71" customFormat="1">
      <c r="A158" s="1561" t="str">
        <f>C158&amp;G158</f>
        <v>9250Conventional</v>
      </c>
      <c r="B158" s="473" t="str">
        <f>E158&amp;F158</f>
        <v>NPL1Major</v>
      </c>
      <c r="C158" s="282">
        <f>VLOOKUP(B158,'2020-21 Public lights approved'!$A$7:$B$15,2,FALSE)</f>
        <v>9250</v>
      </c>
      <c r="D158" s="282" t="s">
        <v>1382</v>
      </c>
      <c r="E158" s="282" t="s">
        <v>545</v>
      </c>
      <c r="F158" s="282" t="s">
        <v>823</v>
      </c>
      <c r="G158" s="282" t="s">
        <v>551</v>
      </c>
      <c r="H158" s="282" t="s">
        <v>1381</v>
      </c>
      <c r="I158" s="1705">
        <f>IF(G158="Conventional",VLOOKUP(B158,'2020-21 Public lights approved'!$A$7:$G$15,6,FALSE),VLOOKUP(B158,'2020-21 Public lights approved'!$A$7:$G$15,7,FALSE))</f>
        <v>0.92930000000000001</v>
      </c>
      <c r="J158" s="470">
        <f>I158*(1+'Model update'!$B$31)*(1-'Model update'!$J$166)+'Model update'!$J$177</f>
        <v>0.93729741824440616</v>
      </c>
      <c r="K158" s="232"/>
      <c r="L158" s="232"/>
    </row>
    <row r="159" spans="1:16373" s="71" customFormat="1">
      <c r="A159" s="1561" t="str">
        <f t="shared" ref="A159:A171" si="1">C159&amp;G159</f>
        <v>9250LED</v>
      </c>
      <c r="B159" s="473" t="str">
        <f t="shared" ref="B159:B171" si="2">E159&amp;F159</f>
        <v>NPL1Major</v>
      </c>
      <c r="C159" s="282">
        <f>VLOOKUP(B159,'2020-21 Public lights approved'!$A$7:$B$15,2,FALSE)</f>
        <v>9250</v>
      </c>
      <c r="D159" s="282" t="s">
        <v>1382</v>
      </c>
      <c r="E159" s="282" t="s">
        <v>545</v>
      </c>
      <c r="F159" s="282" t="s">
        <v>823</v>
      </c>
      <c r="G159" s="282" t="s">
        <v>552</v>
      </c>
      <c r="H159" s="282" t="s">
        <v>1381</v>
      </c>
      <c r="I159" s="1705">
        <f>IF(G159="Conventional",VLOOKUP(B159,'2020-21 Public lights approved'!$A$7:$G$15,6,FALSE),VLOOKUP(B159,'2020-21 Public lights approved'!$A$7:$G$15,7,FALSE))</f>
        <v>0.36281999999999998</v>
      </c>
      <c r="J159" s="470">
        <f>I159*(1+'Model update'!$B$31)*(1-'Model update'!$J$166)+'Model update'!$J$177</f>
        <v>0.36594237521514628</v>
      </c>
      <c r="K159" s="232"/>
      <c r="L159" s="232"/>
    </row>
    <row r="160" spans="1:16373" s="71" customFormat="1">
      <c r="A160" s="1561" t="str">
        <f t="shared" si="1"/>
        <v>9200Conventional</v>
      </c>
      <c r="B160" s="473" t="str">
        <f t="shared" si="2"/>
        <v>NPL1Minor</v>
      </c>
      <c r="C160" s="282">
        <f>VLOOKUP(B160,'2020-21 Public lights approved'!$A$7:$B$15,2,FALSE)</f>
        <v>9200</v>
      </c>
      <c r="D160" s="282" t="s">
        <v>1382</v>
      </c>
      <c r="E160" s="282" t="s">
        <v>545</v>
      </c>
      <c r="F160" s="282" t="s">
        <v>824</v>
      </c>
      <c r="G160" s="282" t="s">
        <v>551</v>
      </c>
      <c r="H160" s="282" t="s">
        <v>1381</v>
      </c>
      <c r="I160" s="1705">
        <f>IF(G160="Conventional",VLOOKUP(B160,'2020-21 Public lights approved'!$A$7:$G$15,6,FALSE),VLOOKUP(B160,'2020-21 Public lights approved'!$A$7:$G$15,7,FALSE))</f>
        <v>0.42709000000000003</v>
      </c>
      <c r="J160" s="470">
        <f>I160*(1+'Model update'!$B$31)*(1-'Model update'!$J$166)+'Model update'!$J$177</f>
        <v>0.43076547332185888</v>
      </c>
      <c r="K160" s="232"/>
      <c r="L160" s="232"/>
    </row>
    <row r="161" spans="1:12" s="71" customFormat="1">
      <c r="A161" s="1561" t="str">
        <f t="shared" si="1"/>
        <v>9200LED</v>
      </c>
      <c r="B161" s="473" t="str">
        <f t="shared" si="2"/>
        <v>NPL1Minor</v>
      </c>
      <c r="C161" s="282">
        <f>VLOOKUP(B161,'2020-21 Public lights approved'!$A$7:$B$15,2,FALSE)</f>
        <v>9200</v>
      </c>
      <c r="D161" s="282" t="s">
        <v>1382</v>
      </c>
      <c r="E161" s="282" t="s">
        <v>545</v>
      </c>
      <c r="F161" s="282" t="s">
        <v>824</v>
      </c>
      <c r="G161" s="282" t="s">
        <v>552</v>
      </c>
      <c r="H161" s="282" t="s">
        <v>1381</v>
      </c>
      <c r="I161" s="1705">
        <f>IF(G161="Conventional",VLOOKUP(B161,'2020-21 Public lights approved'!$A$7:$G$15,6,FALSE),VLOOKUP(B161,'2020-21 Public lights approved'!$A$7:$G$15,7,FALSE))</f>
        <v>0.22133</v>
      </c>
      <c r="J161" s="470">
        <f>I161*(1+'Model update'!$B$31)*(1-'Model update'!$J$166)+'Model update'!$J$177</f>
        <v>0.22323473321858864</v>
      </c>
      <c r="K161" s="232"/>
      <c r="L161" s="232"/>
    </row>
    <row r="162" spans="1:12" s="71" customFormat="1">
      <c r="A162" s="1561" t="str">
        <f t="shared" si="1"/>
        <v>9350Conventional</v>
      </c>
      <c r="B162" s="473" t="str">
        <f t="shared" si="2"/>
        <v>NPL2Major</v>
      </c>
      <c r="C162" s="282">
        <f>VLOOKUP(B162,'2020-21 Public lights approved'!$A$7:$B$15,2,FALSE)</f>
        <v>9350</v>
      </c>
      <c r="D162" s="282" t="s">
        <v>1382</v>
      </c>
      <c r="E162" s="282" t="s">
        <v>546</v>
      </c>
      <c r="F162" s="282" t="s">
        <v>823</v>
      </c>
      <c r="G162" s="282" t="s">
        <v>551</v>
      </c>
      <c r="H162" s="282" t="s">
        <v>1381</v>
      </c>
      <c r="I162" s="1705">
        <f>IF(G162="Conventional",VLOOKUP(B162,'2020-21 Public lights approved'!$A$7:$G$15,6,FALSE),VLOOKUP(B162,'2020-21 Public lights approved'!$A$7:$G$15,7,FALSE))</f>
        <v>0.32300000000000001</v>
      </c>
      <c r="J162" s="470">
        <f>I162*(1+'Model update'!$B$31)*(1-'Model update'!$J$166)+'Model update'!$J$177</f>
        <v>0.32577969018932873</v>
      </c>
      <c r="K162" s="232"/>
      <c r="L162" s="232"/>
    </row>
    <row r="163" spans="1:12" s="71" customFormat="1">
      <c r="A163" s="1561" t="str">
        <f t="shared" si="1"/>
        <v>9350LED</v>
      </c>
      <c r="B163" s="473" t="str">
        <f t="shared" si="2"/>
        <v>NPL2Major</v>
      </c>
      <c r="C163" s="282">
        <f>VLOOKUP(B163,'2020-21 Public lights approved'!$A$7:$B$15,2,FALSE)</f>
        <v>9350</v>
      </c>
      <c r="D163" s="282" t="s">
        <v>1382</v>
      </c>
      <c r="E163" s="282" t="s">
        <v>546</v>
      </c>
      <c r="F163" s="282" t="s">
        <v>823</v>
      </c>
      <c r="G163" s="282" t="s">
        <v>552</v>
      </c>
      <c r="H163" s="282" t="s">
        <v>1381</v>
      </c>
      <c r="I163" s="1705">
        <f>IF(G163="Conventional",VLOOKUP(B163,'2020-21 Public lights approved'!$A$7:$G$15,6,FALSE),VLOOKUP(B163,'2020-21 Public lights approved'!$A$7:$G$15,7,FALSE))</f>
        <v>0.18582000000000001</v>
      </c>
      <c r="J163" s="470">
        <f>I163*(1+'Model update'!$B$31)*(1-'Model update'!$J$166)+'Model update'!$J$177</f>
        <v>0.18741913941480207</v>
      </c>
      <c r="K163" s="232"/>
      <c r="L163" s="232"/>
    </row>
    <row r="164" spans="1:12" s="71" customFormat="1">
      <c r="A164" s="1561" t="str">
        <f t="shared" si="1"/>
        <v>9300Conventional</v>
      </c>
      <c r="B164" s="473" t="str">
        <f t="shared" si="2"/>
        <v>NPL2Minor</v>
      </c>
      <c r="C164" s="282">
        <f>VLOOKUP(B164,'2020-21 Public lights approved'!$A$7:$B$15,2,FALSE)</f>
        <v>9300</v>
      </c>
      <c r="D164" s="282" t="s">
        <v>1382</v>
      </c>
      <c r="E164" s="282" t="s">
        <v>546</v>
      </c>
      <c r="F164" s="282" t="s">
        <v>824</v>
      </c>
      <c r="G164" s="282" t="s">
        <v>551</v>
      </c>
      <c r="H164" s="282" t="s">
        <v>1381</v>
      </c>
      <c r="I164" s="1705">
        <f>IF(G164="Conventional",VLOOKUP(B164,'2020-21 Public lights approved'!$A$7:$G$15,6,FALSE),VLOOKUP(B164,'2020-21 Public lights approved'!$A$7:$G$15,7,FALSE))</f>
        <v>0.15667</v>
      </c>
      <c r="J164" s="470">
        <f>I164*(1+'Model update'!$B$31)*(1-'Model update'!$J$166)+'Model update'!$J$177</f>
        <v>0.15801827882960412</v>
      </c>
      <c r="K164" s="232"/>
      <c r="L164" s="232"/>
    </row>
    <row r="165" spans="1:12" s="71" customFormat="1">
      <c r="A165" s="1561" t="str">
        <f t="shared" si="1"/>
        <v>9300LED</v>
      </c>
      <c r="B165" s="473" t="str">
        <f t="shared" si="2"/>
        <v>NPL2Minor</v>
      </c>
      <c r="C165" s="282">
        <f>VLOOKUP(B165,'2020-21 Public lights approved'!$A$7:$B$15,2,FALSE)</f>
        <v>9300</v>
      </c>
      <c r="D165" s="282" t="s">
        <v>1382</v>
      </c>
      <c r="E165" s="282" t="s">
        <v>546</v>
      </c>
      <c r="F165" s="282" t="s">
        <v>824</v>
      </c>
      <c r="G165" s="282" t="s">
        <v>552</v>
      </c>
      <c r="H165" s="282" t="s">
        <v>1381</v>
      </c>
      <c r="I165" s="1705">
        <f>IF(G165="Conventional",VLOOKUP(B165,'2020-21 Public lights approved'!$A$7:$G$15,6,FALSE),VLOOKUP(B165,'2020-21 Public lights approved'!$A$7:$G$15,7,FALSE))</f>
        <v>0.12299</v>
      </c>
      <c r="J165" s="470">
        <f>I165*(1+'Model update'!$B$31)*(1-'Model update'!$J$166)+'Model update'!$J$177</f>
        <v>0.12404843373493976</v>
      </c>
      <c r="K165" s="232"/>
      <c r="L165" s="232"/>
    </row>
    <row r="166" spans="1:12" s="71" customFormat="1">
      <c r="A166" s="1561" t="str">
        <f t="shared" si="1"/>
        <v>N/AConventional</v>
      </c>
      <c r="B166" s="473" t="str">
        <f t="shared" si="2"/>
        <v>NPL3Major</v>
      </c>
      <c r="C166" s="282" t="s">
        <v>112</v>
      </c>
      <c r="D166" s="282" t="s">
        <v>1382</v>
      </c>
      <c r="E166" s="282" t="s">
        <v>547</v>
      </c>
      <c r="F166" s="282" t="s">
        <v>823</v>
      </c>
      <c r="G166" s="282" t="s">
        <v>551</v>
      </c>
      <c r="H166" s="282" t="s">
        <v>1381</v>
      </c>
      <c r="I166" s="1705" t="s">
        <v>553</v>
      </c>
      <c r="J166" s="469" t="s">
        <v>553</v>
      </c>
      <c r="K166" s="232"/>
      <c r="L166" s="232"/>
    </row>
    <row r="167" spans="1:12" s="71" customFormat="1">
      <c r="A167" s="1561" t="str">
        <f t="shared" si="1"/>
        <v>N/ALED</v>
      </c>
      <c r="B167" s="473" t="str">
        <f t="shared" si="2"/>
        <v>NPL3Major</v>
      </c>
      <c r="C167" s="282" t="s">
        <v>112</v>
      </c>
      <c r="D167" s="282" t="s">
        <v>1382</v>
      </c>
      <c r="E167" s="282" t="s">
        <v>547</v>
      </c>
      <c r="F167" s="282" t="s">
        <v>823</v>
      </c>
      <c r="G167" s="282" t="s">
        <v>552</v>
      </c>
      <c r="H167" s="282" t="s">
        <v>1381</v>
      </c>
      <c r="I167" s="1705" t="s">
        <v>553</v>
      </c>
      <c r="J167" s="469" t="s">
        <v>553</v>
      </c>
      <c r="K167" s="232"/>
      <c r="L167" s="232"/>
    </row>
    <row r="168" spans="1:12" s="71" customFormat="1">
      <c r="A168" s="1561" t="str">
        <f t="shared" si="1"/>
        <v>N/AConventional</v>
      </c>
      <c r="B168" s="473" t="str">
        <f t="shared" si="2"/>
        <v>NPL3Minor</v>
      </c>
      <c r="C168" s="282" t="s">
        <v>112</v>
      </c>
      <c r="D168" s="282" t="s">
        <v>1382</v>
      </c>
      <c r="E168" s="282" t="s">
        <v>547</v>
      </c>
      <c r="F168" s="282" t="s">
        <v>824</v>
      </c>
      <c r="G168" s="282" t="s">
        <v>551</v>
      </c>
      <c r="H168" s="282" t="s">
        <v>1381</v>
      </c>
      <c r="I168" s="1705" t="s">
        <v>553</v>
      </c>
      <c r="J168" s="469" t="s">
        <v>553</v>
      </c>
      <c r="K168" s="232"/>
      <c r="L168" s="232"/>
    </row>
    <row r="169" spans="1:12" s="71" customFormat="1">
      <c r="A169" s="1561" t="str">
        <f t="shared" si="1"/>
        <v>N/ALED</v>
      </c>
      <c r="B169" s="473" t="str">
        <f t="shared" si="2"/>
        <v>NPL3Minor</v>
      </c>
      <c r="C169" s="282" t="s">
        <v>112</v>
      </c>
      <c r="D169" s="282" t="s">
        <v>1382</v>
      </c>
      <c r="E169" s="282" t="s">
        <v>547</v>
      </c>
      <c r="F169" s="282" t="s">
        <v>824</v>
      </c>
      <c r="G169" s="282" t="s">
        <v>552</v>
      </c>
      <c r="H169" s="282" t="s">
        <v>1381</v>
      </c>
      <c r="I169" s="1705" t="s">
        <v>553</v>
      </c>
      <c r="J169" s="469" t="s">
        <v>553</v>
      </c>
      <c r="K169" s="232"/>
      <c r="L169" s="232"/>
    </row>
    <row r="170" spans="1:12" s="71" customFormat="1">
      <c r="A170" s="1561" t="str">
        <f t="shared" si="1"/>
        <v>9450LED</v>
      </c>
      <c r="B170" s="473" t="str">
        <f t="shared" si="2"/>
        <v>NPL4Major</v>
      </c>
      <c r="C170" s="282">
        <f>VLOOKUP(B170,'2020-21 Public lights approved'!$A$7:$B$15,2,FALSE)</f>
        <v>9450</v>
      </c>
      <c r="D170" s="282" t="s">
        <v>1382</v>
      </c>
      <c r="E170" s="282" t="s">
        <v>548</v>
      </c>
      <c r="F170" s="282" t="s">
        <v>823</v>
      </c>
      <c r="G170" s="282" t="s">
        <v>552</v>
      </c>
      <c r="H170" s="282" t="s">
        <v>1381</v>
      </c>
      <c r="I170" s="1705">
        <f>IF(G170="Conventional",VLOOKUP(B170,'2020-21 Public lights approved'!$A$7:$G$15,6,FALSE),VLOOKUP(B170,'2020-21 Public lights approved'!$A$7:$G$15,7,FALSE))</f>
        <v>0.29113800000000001</v>
      </c>
      <c r="J170" s="470">
        <f>I170*(1+'Model update'!$B$31)*(1-'Model update'!$J$166)+'Model update'!$J$177</f>
        <v>0.29364349053356281</v>
      </c>
      <c r="K170" s="232"/>
      <c r="L170" s="232"/>
    </row>
    <row r="171" spans="1:12" s="71" customFormat="1" ht="13.8" thickBot="1">
      <c r="A171" s="1561" t="str">
        <f t="shared" si="1"/>
        <v>9420LED</v>
      </c>
      <c r="B171" s="473" t="str">
        <f t="shared" si="2"/>
        <v>NPL4Minor</v>
      </c>
      <c r="C171" s="285">
        <f>VLOOKUP(B171,'2020-21 Public lights approved'!$A$7:$B$15,2,FALSE)</f>
        <v>9420</v>
      </c>
      <c r="D171" s="285" t="s">
        <v>1382</v>
      </c>
      <c r="E171" s="285" t="s">
        <v>548</v>
      </c>
      <c r="F171" s="282" t="s">
        <v>824</v>
      </c>
      <c r="G171" s="285" t="s">
        <v>552</v>
      </c>
      <c r="H171" s="285" t="s">
        <v>1381</v>
      </c>
      <c r="I171" s="1706">
        <f>IF(G171="Conventional",VLOOKUP(B171,'2020-21 Public lights approved'!$A$7:$G$15,6,FALSE),VLOOKUP(B171,'2020-21 Public lights approved'!$A$7:$G$15,7,FALSE))</f>
        <v>0.17952899999999999</v>
      </c>
      <c r="J171" s="471">
        <f>I171*(1+'Model update'!$B$31)*(1-'Model update'!$J$166)+'Model update'!$J$177</f>
        <v>0.18107399999999998</v>
      </c>
      <c r="K171" s="232"/>
      <c r="L171" s="232"/>
    </row>
    <row r="172" spans="1:12" s="71" customFormat="1">
      <c r="A172" s="73"/>
      <c r="B172" s="73"/>
      <c r="C172" s="73"/>
      <c r="D172" s="232"/>
      <c r="E172" s="232"/>
      <c r="F172" s="232"/>
      <c r="G172" s="232"/>
      <c r="H172" s="232"/>
      <c r="I172" s="232"/>
      <c r="J172" s="232"/>
      <c r="K172" s="232"/>
      <c r="L172" s="232"/>
    </row>
    <row r="173" spans="1:12" s="71" customFormat="1" ht="13.8" thickBot="1">
      <c r="A173" s="73"/>
      <c r="B173" s="73"/>
      <c r="C173" s="73"/>
      <c r="D173" s="232"/>
      <c r="E173" s="232"/>
      <c r="F173" s="232"/>
      <c r="G173" s="232"/>
      <c r="H173" s="232"/>
      <c r="I173" s="232"/>
      <c r="J173" s="232"/>
      <c r="K173" s="232"/>
      <c r="L173" s="232"/>
    </row>
    <row r="174" spans="1:12" s="71" customFormat="1" ht="27" thickBot="1">
      <c r="A174" s="73"/>
      <c r="B174" s="73"/>
      <c r="C174" s="344" t="s">
        <v>576</v>
      </c>
      <c r="D174" s="232"/>
      <c r="E174" s="232"/>
      <c r="F174" s="232"/>
      <c r="G174" s="232"/>
      <c r="H174" s="232"/>
      <c r="I174" s="74" t="str">
        <f>"Approved "&amp;'Model update'!$B$8&amp;" rates"</f>
        <v>Approved 2020-21 rates</v>
      </c>
      <c r="J174" s="74" t="str">
        <f>'Model update'!$B$6&amp;" rates"</f>
        <v>2021-22 rates</v>
      </c>
      <c r="K174" s="232"/>
      <c r="L174" s="232"/>
    </row>
    <row r="175" spans="1:12" s="71" customFormat="1" ht="26.4">
      <c r="A175" s="73"/>
      <c r="B175" s="73"/>
      <c r="C175" s="255" t="s">
        <v>834</v>
      </c>
      <c r="D175" s="254" t="s">
        <v>297</v>
      </c>
      <c r="E175" s="254"/>
      <c r="F175" s="254" t="s">
        <v>577</v>
      </c>
      <c r="G175" s="254"/>
      <c r="H175" s="254" t="s">
        <v>187</v>
      </c>
      <c r="I175" s="255" t="s">
        <v>578</v>
      </c>
      <c r="J175" s="255" t="s">
        <v>578</v>
      </c>
      <c r="K175" s="232"/>
      <c r="L175" s="232"/>
    </row>
    <row r="176" spans="1:12" s="71" customFormat="1">
      <c r="A176" s="73"/>
      <c r="B176" s="1561" t="str">
        <f>C176&amp;F176</f>
        <v xml:space="preserve">9520Small LED </v>
      </c>
      <c r="C176" s="282">
        <f>'2020-21 Security approved'!A7</f>
        <v>9520</v>
      </c>
      <c r="D176" s="282" t="s">
        <v>576</v>
      </c>
      <c r="E176" s="282"/>
      <c r="F176" s="282" t="s">
        <v>579</v>
      </c>
      <c r="G176" s="282"/>
      <c r="H176" s="282" t="s">
        <v>584</v>
      </c>
      <c r="I176" s="1705">
        <f>VLOOKUP(F176,'2020-21 Security approved'!$B$7:$D$11,3,FALSE)</f>
        <v>0.5384361291956391</v>
      </c>
      <c r="J176" s="470">
        <f>I176*(1+'Model update'!$B$31)*(1-'Model update'!$J$167)+'Model update'!$J$177</f>
        <v>0.54657960977411002</v>
      </c>
      <c r="K176" s="232"/>
      <c r="L176" s="232"/>
    </row>
    <row r="177" spans="1:12" s="71" customFormat="1">
      <c r="A177" s="73"/>
      <c r="B177" s="1561" t="str">
        <f t="shared" ref="B177:B180" si="3">C177&amp;F177</f>
        <v xml:space="preserve">9521Medium LED </v>
      </c>
      <c r="C177" s="282">
        <f>'2020-21 Security approved'!A8</f>
        <v>9521</v>
      </c>
      <c r="D177" s="282" t="s">
        <v>576</v>
      </c>
      <c r="E177" s="282"/>
      <c r="F177" s="282" t="s">
        <v>580</v>
      </c>
      <c r="G177" s="282"/>
      <c r="H177" s="282" t="s">
        <v>584</v>
      </c>
      <c r="I177" s="1705">
        <f>VLOOKUP(F177,'2020-21 Security approved'!$B$7:$D$11,3,FALSE)</f>
        <v>0.69070746975624542</v>
      </c>
      <c r="J177" s="470">
        <f>I177*(1+'Model update'!$B$31)*(1-'Model update'!$J$167)+'Model update'!$J$177</f>
        <v>0.70115395088998267</v>
      </c>
      <c r="K177" s="232"/>
      <c r="L177" s="232"/>
    </row>
    <row r="178" spans="1:12" s="71" customFormat="1">
      <c r="A178" s="73"/>
      <c r="B178" s="1561" t="str">
        <f t="shared" si="3"/>
        <v xml:space="preserve">9522Small conventional </v>
      </c>
      <c r="C178" s="282">
        <f>'2020-21 Security approved'!A9</f>
        <v>9522</v>
      </c>
      <c r="D178" s="282" t="s">
        <v>576</v>
      </c>
      <c r="E178" s="282"/>
      <c r="F178" s="282" t="s">
        <v>581</v>
      </c>
      <c r="G178" s="282"/>
      <c r="H178" s="282" t="s">
        <v>584</v>
      </c>
      <c r="I178" s="1705">
        <f>VLOOKUP(F178,'2020-21 Security approved'!$B$7:$D$11,3,FALSE)</f>
        <v>0.75988343637495515</v>
      </c>
      <c r="J178" s="470">
        <f>I178*(1+'Model update'!$B$31)*(1-'Model update'!$J$167)+'Model update'!$J$177</f>
        <v>0.77137615699766948</v>
      </c>
      <c r="K178" s="232"/>
      <c r="L178" s="232"/>
    </row>
    <row r="179" spans="1:12" s="71" customFormat="1">
      <c r="A179" s="73"/>
      <c r="B179" s="1561" t="str">
        <f t="shared" si="3"/>
        <v xml:space="preserve">9523Medium conventional </v>
      </c>
      <c r="C179" s="282">
        <f>'2020-21 Security approved'!A10</f>
        <v>9523</v>
      </c>
      <c r="D179" s="282" t="s">
        <v>576</v>
      </c>
      <c r="E179" s="282"/>
      <c r="F179" s="282" t="s">
        <v>582</v>
      </c>
      <c r="G179" s="282"/>
      <c r="H179" s="282" t="s">
        <v>584</v>
      </c>
      <c r="I179" s="1705">
        <f>VLOOKUP(F179,'2020-21 Security approved'!$B$7:$D$11,3,FALSE)</f>
        <v>0.79206167692994867</v>
      </c>
      <c r="J179" s="470">
        <f>I179*(1+'Model update'!$B$31)*(1-'Model update'!$J$167)+'Model update'!$J$177</f>
        <v>0.80404107157544891</v>
      </c>
      <c r="K179" s="232"/>
      <c r="L179" s="232"/>
    </row>
    <row r="180" spans="1:12" s="71" customFormat="1" ht="13.8" thickBot="1">
      <c r="A180" s="73"/>
      <c r="B180" s="1561" t="str">
        <f t="shared" si="3"/>
        <v xml:space="preserve">9524Large conventional </v>
      </c>
      <c r="C180" s="285">
        <f>'2020-21 Security approved'!A11</f>
        <v>9524</v>
      </c>
      <c r="D180" s="285" t="s">
        <v>576</v>
      </c>
      <c r="E180" s="285"/>
      <c r="F180" s="285" t="s">
        <v>583</v>
      </c>
      <c r="G180" s="285"/>
      <c r="H180" s="285" t="s">
        <v>584</v>
      </c>
      <c r="I180" s="1706">
        <f>VLOOKUP(F180,'2020-21 Security approved'!$B$7:$D$11,3,FALSE)</f>
        <v>0.79992378774316264</v>
      </c>
      <c r="J180" s="471">
        <f>I180*(1+'Model update'!$B$31)*(1-'Model update'!$J$167)+'Model update'!$J$177</f>
        <v>0.81202209147228777</v>
      </c>
      <c r="K180" s="232"/>
      <c r="L180" s="232"/>
    </row>
    <row r="181" spans="1:12" s="71" customFormat="1">
      <c r="A181" s="73"/>
      <c r="B181" s="73"/>
      <c r="C181" s="73"/>
      <c r="D181" s="232"/>
      <c r="E181" s="232"/>
      <c r="F181" s="232"/>
      <c r="G181" s="232"/>
      <c r="H181" s="232"/>
      <c r="I181" s="232"/>
      <c r="J181" s="232"/>
      <c r="K181" s="232"/>
      <c r="L181" s="232"/>
    </row>
    <row r="182" spans="1:12" s="71" customFormat="1">
      <c r="A182" s="73"/>
      <c r="B182" s="73"/>
      <c r="C182" s="73"/>
      <c r="D182" s="232"/>
      <c r="E182" s="232"/>
      <c r="F182" s="232"/>
      <c r="G182" s="232"/>
      <c r="H182" s="232"/>
      <c r="I182" s="232"/>
      <c r="J182" s="232"/>
      <c r="K182" s="232"/>
      <c r="L182" s="232"/>
    </row>
    <row r="183" spans="1:12" s="71" customFormat="1">
      <c r="A183" s="73"/>
      <c r="B183" s="73"/>
      <c r="C183" s="73"/>
      <c r="D183" s="232"/>
      <c r="E183" s="232"/>
      <c r="F183" s="232"/>
      <c r="G183" s="232"/>
      <c r="H183" s="232"/>
      <c r="I183" s="232"/>
      <c r="J183" s="232"/>
      <c r="K183" s="232"/>
      <c r="L183" s="232"/>
    </row>
    <row r="184" spans="1:12" s="71" customFormat="1">
      <c r="A184" s="73"/>
      <c r="B184" s="73"/>
      <c r="C184" s="73"/>
      <c r="D184" s="232"/>
      <c r="E184" s="232"/>
      <c r="F184" s="232"/>
      <c r="G184" s="232"/>
      <c r="H184" s="232"/>
      <c r="I184" s="232"/>
      <c r="J184" s="232"/>
      <c r="K184" s="232"/>
      <c r="L184" s="232"/>
    </row>
    <row r="185" spans="1:12" s="71" customFormat="1">
      <c r="A185" s="73"/>
      <c r="B185" s="73"/>
      <c r="C185" s="73"/>
      <c r="D185" s="232"/>
      <c r="E185" s="232"/>
      <c r="F185" s="232"/>
      <c r="G185" s="232"/>
      <c r="H185" s="232"/>
      <c r="I185" s="232"/>
      <c r="J185" s="232"/>
      <c r="K185" s="232"/>
      <c r="L185" s="232"/>
    </row>
    <row r="186" spans="1:12" s="71" customFormat="1">
      <c r="A186" s="73"/>
      <c r="B186" s="73"/>
      <c r="C186" s="73"/>
      <c r="D186" s="232"/>
      <c r="E186" s="232"/>
      <c r="F186" s="232"/>
      <c r="G186" s="232"/>
      <c r="H186" s="232"/>
      <c r="I186" s="232"/>
      <c r="J186" s="232"/>
      <c r="K186" s="232"/>
      <c r="L186" s="232"/>
    </row>
    <row r="187" spans="1:12" s="71" customFormat="1">
      <c r="A187" s="73"/>
      <c r="B187" s="73"/>
      <c r="C187" s="73"/>
      <c r="D187" s="232"/>
      <c r="E187" s="232"/>
      <c r="F187" s="232"/>
      <c r="G187" s="232"/>
      <c r="H187" s="232"/>
      <c r="I187" s="232"/>
      <c r="J187" s="232"/>
      <c r="K187" s="232"/>
      <c r="L187" s="232"/>
    </row>
    <row r="188" spans="1:12" s="71" customFormat="1">
      <c r="A188" s="73"/>
      <c r="B188" s="73"/>
      <c r="C188" s="73"/>
      <c r="D188" s="232"/>
      <c r="E188" s="232"/>
      <c r="F188" s="232"/>
      <c r="G188" s="232"/>
      <c r="H188" s="232"/>
      <c r="I188" s="232"/>
      <c r="J188" s="232"/>
      <c r="K188" s="232"/>
      <c r="L188" s="232"/>
    </row>
    <row r="189" spans="1:12" s="71" customFormat="1">
      <c r="A189" s="73"/>
      <c r="B189" s="73"/>
      <c r="C189" s="73"/>
      <c r="D189" s="232"/>
      <c r="E189" s="232"/>
      <c r="F189" s="232"/>
      <c r="G189" s="232"/>
      <c r="H189" s="232"/>
      <c r="I189" s="232"/>
      <c r="J189" s="232"/>
      <c r="K189" s="232"/>
      <c r="L189" s="232"/>
    </row>
    <row r="190" spans="1:12" s="71" customFormat="1">
      <c r="A190" s="73"/>
      <c r="B190" s="73"/>
      <c r="C190" s="73"/>
      <c r="D190" s="73"/>
      <c r="E190" s="73"/>
      <c r="F190" s="73"/>
      <c r="G190" s="73"/>
      <c r="H190" s="73"/>
      <c r="I190" s="73"/>
      <c r="J190" s="73"/>
      <c r="K190" s="73"/>
      <c r="L190" s="73"/>
    </row>
    <row r="191" spans="1:12" s="36" customFormat="1" ht="13.8">
      <c r="A191" s="6"/>
      <c r="B191" s="6"/>
      <c r="C191" s="6"/>
      <c r="D191"/>
      <c r="E191"/>
      <c r="F191"/>
      <c r="G191"/>
      <c r="H191"/>
      <c r="I191"/>
      <c r="J191"/>
      <c r="K191"/>
      <c r="L191" s="9"/>
    </row>
    <row r="192" spans="1:12" s="36" customFormat="1" ht="13.8">
      <c r="A192" s="6"/>
      <c r="B192" s="6"/>
      <c r="C192" s="6"/>
      <c r="D192" s="9"/>
      <c r="E192" s="9"/>
      <c r="F192" s="9"/>
      <c r="G192" s="9"/>
      <c r="H192" s="9"/>
      <c r="I192" s="9"/>
      <c r="J192" s="9"/>
      <c r="K192" s="9"/>
      <c r="L192" s="9"/>
    </row>
    <row r="193" spans="1:16" s="36" customFormat="1" ht="18" customHeight="1">
      <c r="A193" s="17"/>
      <c r="B193" s="17"/>
      <c r="C193" s="17"/>
      <c r="D193" s="9"/>
      <c r="E193" s="9"/>
      <c r="F193" s="9"/>
      <c r="G193" s="9"/>
      <c r="H193" s="9"/>
      <c r="I193" s="9"/>
      <c r="J193" s="9"/>
      <c r="K193" s="9"/>
      <c r="L193" s="9"/>
    </row>
    <row r="194" spans="1:16" s="36" customFormat="1" ht="18" customHeight="1">
      <c r="A194" s="17"/>
      <c r="B194" s="17"/>
      <c r="C194" s="17"/>
      <c r="D194" s="9"/>
      <c r="E194" s="9"/>
      <c r="F194" s="9"/>
      <c r="G194" s="9"/>
      <c r="H194" s="9"/>
      <c r="I194" s="9"/>
      <c r="J194" s="9"/>
      <c r="K194" s="9"/>
      <c r="L194" s="9"/>
    </row>
    <row r="195" spans="1:16" s="36" customFormat="1" ht="18" customHeight="1">
      <c r="A195" s="17"/>
      <c r="B195" s="17"/>
      <c r="C195" s="17"/>
      <c r="D195" s="9"/>
      <c r="E195" s="9"/>
      <c r="F195" s="9"/>
      <c r="G195" s="9"/>
      <c r="H195" s="9"/>
      <c r="I195" s="9"/>
      <c r="J195" s="9"/>
      <c r="K195" s="9"/>
      <c r="L195" s="9"/>
    </row>
    <row r="196" spans="1:16" s="36" customFormat="1" ht="18" customHeight="1">
      <c r="A196" s="17"/>
      <c r="B196" s="17"/>
      <c r="C196" s="17"/>
      <c r="D196" s="9"/>
      <c r="E196" s="9"/>
      <c r="F196" s="9"/>
      <c r="G196" s="9"/>
      <c r="H196" s="9"/>
      <c r="I196" s="9"/>
      <c r="J196" s="9"/>
      <c r="K196" s="9"/>
      <c r="L196" s="9"/>
      <c r="M196" s="24"/>
    </row>
    <row r="197" spans="1:16" s="36" customFormat="1" ht="18" customHeight="1">
      <c r="A197" s="17"/>
      <c r="B197" s="17"/>
      <c r="C197" s="17"/>
      <c r="D197"/>
      <c r="E197"/>
      <c r="F197"/>
      <c r="G197"/>
      <c r="H197"/>
      <c r="I197"/>
      <c r="J197"/>
      <c r="K197"/>
      <c r="L197" s="35"/>
      <c r="N197" s="24"/>
      <c r="O197" s="24"/>
      <c r="P197" s="24"/>
    </row>
    <row r="198" spans="1:16" s="36" customFormat="1" ht="18" customHeight="1">
      <c r="A198" s="17"/>
      <c r="B198" s="17"/>
      <c r="C198" s="17"/>
      <c r="D198"/>
      <c r="E198"/>
      <c r="F198"/>
      <c r="G198"/>
      <c r="H198"/>
      <c r="I198"/>
      <c r="J198"/>
      <c r="K198"/>
      <c r="L198" s="35"/>
      <c r="N198" s="24"/>
      <c r="O198" s="24"/>
      <c r="P198" s="24"/>
    </row>
    <row r="199" spans="1:16" s="36" customFormat="1" ht="18" customHeight="1">
      <c r="A199" s="17"/>
      <c r="B199" s="17"/>
      <c r="C199" s="17"/>
      <c r="D199"/>
      <c r="E199"/>
      <c r="F199"/>
      <c r="G199"/>
      <c r="H199"/>
      <c r="I199"/>
      <c r="J199"/>
      <c r="K199"/>
      <c r="L199" s="35"/>
      <c r="N199" s="24"/>
      <c r="O199" s="24"/>
      <c r="P199" s="24"/>
    </row>
    <row r="200" spans="1:16" s="36" customFormat="1" ht="18" customHeight="1">
      <c r="A200" s="17"/>
      <c r="B200" s="17"/>
      <c r="C200" s="17"/>
      <c r="D200"/>
      <c r="E200"/>
      <c r="F200"/>
      <c r="G200"/>
      <c r="H200"/>
      <c r="I200"/>
      <c r="J200"/>
      <c r="K200"/>
      <c r="L200" s="35"/>
      <c r="N200" s="24"/>
      <c r="O200" s="24"/>
      <c r="P200" s="24"/>
    </row>
    <row r="201" spans="1:16" s="36" customFormat="1" ht="18" customHeight="1">
      <c r="A201" s="17"/>
      <c r="B201" s="17"/>
      <c r="C201" s="17"/>
      <c r="D201"/>
      <c r="E201"/>
      <c r="F201"/>
      <c r="G201"/>
      <c r="H201"/>
      <c r="I201"/>
      <c r="J201"/>
      <c r="K201"/>
      <c r="L201" s="77"/>
      <c r="N201" s="24"/>
      <c r="O201" s="24"/>
      <c r="P201" s="24"/>
    </row>
    <row r="202" spans="1:16" s="36" customFormat="1" ht="18" customHeight="1">
      <c r="A202" s="17"/>
      <c r="B202" s="17"/>
      <c r="C202" s="17"/>
      <c r="D202"/>
      <c r="E202"/>
      <c r="F202"/>
      <c r="G202"/>
      <c r="H202"/>
      <c r="I202"/>
      <c r="J202"/>
      <c r="K202"/>
      <c r="L202" s="35"/>
      <c r="N202" s="24"/>
      <c r="O202" s="24"/>
      <c r="P202" s="24"/>
    </row>
    <row r="203" spans="1:16" s="36" customFormat="1" ht="18" customHeight="1">
      <c r="A203" s="17"/>
      <c r="B203" s="17"/>
      <c r="C203" s="17"/>
      <c r="D203"/>
      <c r="E203"/>
      <c r="F203"/>
      <c r="G203"/>
      <c r="H203"/>
      <c r="I203"/>
      <c r="J203"/>
      <c r="K203"/>
      <c r="L203" s="35"/>
      <c r="N203" s="24"/>
      <c r="O203" s="24"/>
      <c r="P203" s="24"/>
    </row>
    <row r="204" spans="1:16" s="36" customFormat="1" ht="18" customHeight="1">
      <c r="A204" s="17"/>
      <c r="B204" s="17"/>
      <c r="C204" s="17"/>
      <c r="D204"/>
      <c r="E204"/>
      <c r="F204"/>
      <c r="G204"/>
      <c r="H204"/>
      <c r="I204"/>
      <c r="J204"/>
      <c r="K204"/>
      <c r="L204" s="35"/>
      <c r="N204" s="24"/>
      <c r="O204" s="24"/>
      <c r="P204" s="24"/>
    </row>
    <row r="205" spans="1:16" s="36" customFormat="1" ht="18" customHeight="1">
      <c r="A205" s="17"/>
      <c r="B205" s="17"/>
      <c r="C205" s="17"/>
      <c r="D205"/>
      <c r="E205"/>
      <c r="F205"/>
      <c r="G205"/>
      <c r="H205"/>
      <c r="I205"/>
      <c r="J205"/>
      <c r="K205"/>
      <c r="L205" s="35"/>
      <c r="N205" s="24"/>
      <c r="O205" s="24"/>
      <c r="P205" s="24"/>
    </row>
    <row r="206" spans="1:16" s="36" customFormat="1" ht="18" customHeight="1">
      <c r="A206" s="17"/>
      <c r="B206" s="17"/>
      <c r="C206" s="17"/>
      <c r="D206"/>
      <c r="E206"/>
      <c r="F206"/>
      <c r="G206"/>
      <c r="H206"/>
      <c r="I206"/>
      <c r="J206"/>
      <c r="K206"/>
      <c r="L206" s="35"/>
      <c r="N206" s="24"/>
      <c r="O206" s="24"/>
      <c r="P206" s="24"/>
    </row>
    <row r="207" spans="1:16" s="36" customFormat="1" ht="18" customHeight="1">
      <c r="A207" s="17"/>
      <c r="B207" s="17"/>
      <c r="C207" s="17"/>
      <c r="D207"/>
      <c r="E207"/>
      <c r="F207"/>
      <c r="G207"/>
      <c r="H207"/>
      <c r="I207"/>
      <c r="J207"/>
      <c r="K207"/>
      <c r="L207" s="35"/>
      <c r="N207" s="24"/>
      <c r="O207" s="24"/>
      <c r="P207" s="24"/>
    </row>
    <row r="208" spans="1:16" s="36" customFormat="1" ht="18" customHeight="1">
      <c r="A208" s="17"/>
      <c r="B208" s="17"/>
      <c r="C208" s="17"/>
      <c r="D208"/>
      <c r="E208"/>
      <c r="F208"/>
      <c r="G208"/>
      <c r="H208"/>
      <c r="I208"/>
      <c r="J208"/>
      <c r="K208"/>
      <c r="L208" s="35"/>
      <c r="N208" s="24"/>
      <c r="O208" s="24"/>
      <c r="P208" s="24"/>
    </row>
    <row r="209" spans="1:16" s="36" customFormat="1" ht="18" customHeight="1">
      <c r="A209" s="17"/>
      <c r="B209" s="17"/>
      <c r="C209" s="17"/>
      <c r="D209"/>
      <c r="E209"/>
      <c r="F209"/>
      <c r="G209"/>
      <c r="H209"/>
      <c r="I209"/>
      <c r="J209"/>
      <c r="K209"/>
      <c r="L209" s="35"/>
      <c r="N209" s="24"/>
      <c r="O209" s="24"/>
      <c r="P209" s="24"/>
    </row>
    <row r="210" spans="1:16" s="36" customFormat="1" ht="13.8">
      <c r="A210" s="6"/>
      <c r="B210" s="6"/>
      <c r="C210" s="6"/>
      <c r="D210"/>
      <c r="E210"/>
      <c r="F210"/>
      <c r="G210"/>
      <c r="H210"/>
      <c r="I210"/>
      <c r="J210"/>
      <c r="K210"/>
      <c r="L210" s="9"/>
    </row>
    <row r="211" spans="1:16" s="36" customFormat="1" ht="13.8">
      <c r="A211" s="6"/>
      <c r="B211" s="6"/>
      <c r="C211" s="6"/>
      <c r="D211"/>
      <c r="E211"/>
      <c r="F211"/>
      <c r="G211"/>
      <c r="H211"/>
      <c r="I211"/>
      <c r="J211"/>
      <c r="K211"/>
      <c r="L211" s="9"/>
    </row>
    <row r="212" spans="1:16" s="36" customFormat="1" ht="13.8">
      <c r="A212" s="6"/>
      <c r="B212" s="6"/>
      <c r="C212" s="6"/>
      <c r="D212"/>
      <c r="E212"/>
      <c r="F212"/>
      <c r="G212"/>
      <c r="H212"/>
      <c r="I212"/>
      <c r="J212"/>
      <c r="K212"/>
      <c r="L212" s="9"/>
    </row>
    <row r="213" spans="1:16" s="36" customFormat="1" ht="13.8">
      <c r="A213" s="6"/>
      <c r="B213" s="6"/>
      <c r="C213" s="6"/>
      <c r="D213"/>
      <c r="E213"/>
      <c r="F213"/>
      <c r="G213"/>
      <c r="H213"/>
      <c r="I213"/>
      <c r="J213"/>
      <c r="K213"/>
      <c r="L213" s="9"/>
    </row>
    <row r="214" spans="1:16" s="36" customFormat="1" ht="13.8">
      <c r="A214" s="6"/>
      <c r="B214" s="6"/>
      <c r="C214" s="6"/>
      <c r="D214"/>
      <c r="E214"/>
      <c r="F214"/>
      <c r="G214"/>
      <c r="H214"/>
      <c r="I214"/>
      <c r="J214"/>
      <c r="K214"/>
      <c r="L214" s="9"/>
    </row>
    <row r="215" spans="1:16" s="36" customFormat="1" ht="13.8">
      <c r="A215" s="6"/>
      <c r="B215" s="6"/>
      <c r="C215" s="6"/>
      <c r="D215"/>
      <c r="E215"/>
      <c r="F215"/>
      <c r="G215"/>
      <c r="H215"/>
      <c r="I215"/>
      <c r="J215"/>
      <c r="K215"/>
      <c r="L215" s="9"/>
    </row>
    <row r="216" spans="1:16" s="36" customFormat="1" ht="13.8">
      <c r="A216" s="6"/>
      <c r="B216" s="6"/>
      <c r="C216" s="6"/>
      <c r="D216"/>
      <c r="E216"/>
      <c r="F216"/>
      <c r="G216"/>
      <c r="H216"/>
      <c r="I216"/>
      <c r="J216"/>
      <c r="K216"/>
      <c r="L216" s="9"/>
    </row>
    <row r="217" spans="1:16" s="36" customFormat="1" ht="13.8">
      <c r="A217" s="6"/>
      <c r="B217" s="6"/>
      <c r="C217" s="6"/>
      <c r="D217"/>
      <c r="E217"/>
      <c r="F217"/>
      <c r="G217"/>
      <c r="H217"/>
      <c r="I217"/>
      <c r="J217"/>
      <c r="K217"/>
      <c r="L217" s="9"/>
    </row>
    <row r="218" spans="1:16" s="36" customFormat="1" ht="13.8">
      <c r="A218" s="6"/>
      <c r="B218" s="6"/>
      <c r="C218" s="6"/>
      <c r="D218"/>
      <c r="E218"/>
      <c r="F218"/>
      <c r="G218"/>
      <c r="H218"/>
      <c r="I218"/>
      <c r="J218"/>
      <c r="K218"/>
      <c r="L218" s="9"/>
    </row>
    <row r="219" spans="1:16" s="36" customFormat="1" ht="13.8">
      <c r="A219" s="6"/>
      <c r="B219" s="6"/>
      <c r="C219" s="6"/>
      <c r="D219"/>
      <c r="E219"/>
      <c r="F219"/>
      <c r="G219"/>
      <c r="H219"/>
      <c r="I219"/>
      <c r="J219"/>
      <c r="K219"/>
      <c r="L219" s="9"/>
    </row>
    <row r="220" spans="1:16" s="36" customFormat="1" ht="13.8">
      <c r="A220" s="6"/>
      <c r="B220" s="6"/>
      <c r="C220" s="6"/>
      <c r="D220"/>
      <c r="E220"/>
      <c r="F220"/>
      <c r="G220"/>
      <c r="H220"/>
      <c r="I220"/>
      <c r="J220"/>
      <c r="K220"/>
      <c r="L220" s="9"/>
    </row>
    <row r="221" spans="1:16" s="36" customFormat="1" ht="13.8">
      <c r="A221" s="6"/>
      <c r="B221" s="6"/>
      <c r="C221" s="6"/>
      <c r="D221"/>
      <c r="E221"/>
      <c r="F221"/>
      <c r="G221"/>
      <c r="H221"/>
      <c r="I221"/>
      <c r="J221"/>
      <c r="K221"/>
      <c r="L221" s="9"/>
    </row>
    <row r="222" spans="1:16" s="36" customFormat="1" ht="13.8">
      <c r="A222" s="6"/>
      <c r="B222" s="6"/>
      <c r="C222" s="6"/>
      <c r="D222"/>
      <c r="E222"/>
      <c r="F222"/>
      <c r="G222"/>
      <c r="H222"/>
      <c r="I222"/>
      <c r="J222"/>
      <c r="K222"/>
      <c r="L222" s="9"/>
    </row>
    <row r="223" spans="1:16" s="36" customFormat="1" ht="13.8">
      <c r="A223" s="6"/>
      <c r="B223" s="6"/>
      <c r="C223" s="6"/>
      <c r="D223"/>
      <c r="E223"/>
      <c r="F223"/>
      <c r="G223"/>
      <c r="H223"/>
      <c r="I223"/>
      <c r="J223"/>
      <c r="K223"/>
      <c r="L223" s="9"/>
    </row>
    <row r="224" spans="1:16" s="36" customFormat="1" ht="13.8">
      <c r="A224" s="6"/>
      <c r="B224" s="6"/>
      <c r="C224" s="6"/>
      <c r="D224"/>
      <c r="E224"/>
      <c r="F224"/>
      <c r="G224"/>
      <c r="H224"/>
      <c r="I224"/>
      <c r="J224"/>
      <c r="K224"/>
      <c r="L224" s="9"/>
    </row>
    <row r="225" spans="1:12" s="36" customFormat="1" ht="13.8">
      <c r="A225" s="6"/>
      <c r="B225" s="6"/>
      <c r="C225" s="6"/>
      <c r="D225"/>
      <c r="E225"/>
      <c r="F225"/>
      <c r="G225"/>
      <c r="H225"/>
      <c r="I225"/>
      <c r="J225"/>
      <c r="K225"/>
      <c r="L225" s="9"/>
    </row>
    <row r="226" spans="1:12" s="36" customFormat="1" ht="13.8">
      <c r="A226" s="6"/>
      <c r="B226" s="6"/>
      <c r="C226" s="6"/>
      <c r="D226"/>
      <c r="E226"/>
      <c r="F226"/>
      <c r="G226"/>
      <c r="H226"/>
      <c r="I226"/>
      <c r="J226"/>
      <c r="K226"/>
      <c r="L226" s="9"/>
    </row>
    <row r="227" spans="1:12" s="36" customFormat="1" ht="13.8">
      <c r="A227" s="6"/>
      <c r="B227" s="6"/>
      <c r="C227" s="6"/>
      <c r="D227"/>
      <c r="E227"/>
      <c r="F227"/>
      <c r="G227"/>
      <c r="H227"/>
      <c r="I227"/>
      <c r="J227"/>
      <c r="K227"/>
      <c r="L227" s="9"/>
    </row>
    <row r="228" spans="1:12" s="36" customFormat="1" ht="13.8">
      <c r="A228" s="6"/>
      <c r="B228" s="6"/>
      <c r="C228" s="6"/>
      <c r="D228"/>
      <c r="E228"/>
      <c r="F228"/>
      <c r="G228"/>
      <c r="H228"/>
      <c r="I228"/>
      <c r="J228"/>
      <c r="K228"/>
      <c r="L228" s="9"/>
    </row>
    <row r="229" spans="1:12" s="36" customFormat="1" ht="13.8">
      <c r="A229" s="6"/>
      <c r="B229" s="6"/>
      <c r="C229" s="6"/>
      <c r="D229"/>
      <c r="E229"/>
      <c r="F229"/>
      <c r="G229"/>
      <c r="H229"/>
      <c r="I229"/>
      <c r="J229"/>
      <c r="K229"/>
      <c r="L229" s="9"/>
    </row>
    <row r="230" spans="1:12" s="36" customFormat="1" ht="13.8">
      <c r="A230" s="6"/>
      <c r="B230" s="6"/>
      <c r="C230" s="6"/>
      <c r="D230"/>
      <c r="E230"/>
      <c r="F230"/>
      <c r="G230"/>
      <c r="H230"/>
      <c r="I230"/>
      <c r="J230"/>
      <c r="K230"/>
      <c r="L230" s="9"/>
    </row>
    <row r="231" spans="1:12" s="36" customFormat="1" ht="13.8">
      <c r="A231" s="6"/>
      <c r="B231" s="6"/>
      <c r="C231" s="6"/>
      <c r="D231"/>
      <c r="E231"/>
      <c r="F231"/>
      <c r="G231"/>
      <c r="H231"/>
      <c r="I231"/>
      <c r="J231"/>
      <c r="K231"/>
      <c r="L231" s="9"/>
    </row>
    <row r="232" spans="1:12" s="36" customFormat="1" ht="13.8">
      <c r="A232" s="6"/>
      <c r="B232" s="6"/>
      <c r="C232" s="6"/>
      <c r="D232"/>
      <c r="E232"/>
      <c r="F232"/>
      <c r="G232"/>
      <c r="H232"/>
      <c r="I232"/>
      <c r="J232"/>
      <c r="K232"/>
      <c r="L232" s="9"/>
    </row>
    <row r="233" spans="1:12" s="36" customFormat="1" ht="13.8">
      <c r="A233" s="6"/>
      <c r="B233" s="6"/>
      <c r="C233" s="6"/>
      <c r="D233"/>
      <c r="E233"/>
      <c r="F233"/>
      <c r="G233"/>
      <c r="H233"/>
      <c r="I233"/>
      <c r="J233"/>
      <c r="K233"/>
      <c r="L233" s="9"/>
    </row>
    <row r="234" spans="1:12" s="36" customFormat="1" ht="13.8">
      <c r="A234" s="6"/>
      <c r="B234" s="6"/>
      <c r="C234" s="6"/>
      <c r="D234"/>
      <c r="E234"/>
      <c r="F234"/>
      <c r="G234"/>
      <c r="H234"/>
      <c r="I234"/>
      <c r="J234"/>
      <c r="K234"/>
      <c r="L234" s="9"/>
    </row>
    <row r="235" spans="1:12" s="36" customFormat="1" ht="13.8">
      <c r="A235" s="6"/>
      <c r="B235" s="6"/>
      <c r="C235" s="6"/>
      <c r="D235"/>
      <c r="E235"/>
      <c r="F235"/>
      <c r="G235"/>
      <c r="H235"/>
      <c r="I235"/>
      <c r="J235"/>
      <c r="K235"/>
      <c r="L235" s="9"/>
    </row>
    <row r="236" spans="1:12" s="36" customFormat="1" ht="13.8">
      <c r="A236" s="6"/>
      <c r="B236" s="6"/>
      <c r="C236" s="6"/>
      <c r="D236"/>
      <c r="E236"/>
      <c r="F236"/>
      <c r="G236"/>
      <c r="H236"/>
      <c r="I236"/>
      <c r="J236"/>
      <c r="K236"/>
      <c r="L236" s="9"/>
    </row>
    <row r="237" spans="1:12" s="36" customFormat="1" ht="13.8">
      <c r="A237" s="6"/>
      <c r="B237" s="6"/>
      <c r="C237" s="6"/>
      <c r="D237"/>
      <c r="E237"/>
      <c r="F237"/>
      <c r="G237"/>
      <c r="H237"/>
      <c r="I237"/>
      <c r="J237"/>
      <c r="K237"/>
      <c r="L237" s="9"/>
    </row>
    <row r="238" spans="1:12" s="36" customFormat="1" ht="13.8">
      <c r="A238" s="6"/>
      <c r="B238" s="6"/>
      <c r="C238" s="6"/>
      <c r="D238"/>
      <c r="E238"/>
      <c r="F238"/>
      <c r="G238"/>
      <c r="H238"/>
      <c r="I238"/>
      <c r="J238"/>
      <c r="K238"/>
      <c r="L238" s="9"/>
    </row>
    <row r="239" spans="1:12" s="36" customFormat="1" ht="13.8">
      <c r="A239" s="6"/>
      <c r="B239" s="6"/>
      <c r="C239" s="6"/>
      <c r="D239"/>
      <c r="E239"/>
      <c r="F239"/>
      <c r="G239"/>
      <c r="H239"/>
      <c r="I239"/>
      <c r="J239"/>
      <c r="K239"/>
      <c r="L239" s="9"/>
    </row>
    <row r="240" spans="1:12" s="36" customFormat="1" ht="13.8">
      <c r="A240" s="6"/>
      <c r="B240" s="6"/>
      <c r="C240" s="6"/>
      <c r="D240"/>
      <c r="E240"/>
      <c r="F240"/>
      <c r="G240"/>
      <c r="H240"/>
      <c r="I240"/>
      <c r="J240"/>
      <c r="K240"/>
      <c r="L240" s="9"/>
    </row>
    <row r="241" spans="1:12" s="36" customFormat="1" ht="13.8">
      <c r="A241" s="6"/>
      <c r="B241" s="6"/>
      <c r="C241" s="6"/>
      <c r="D241"/>
      <c r="E241"/>
      <c r="F241"/>
      <c r="G241"/>
      <c r="H241"/>
      <c r="I241"/>
      <c r="J241"/>
      <c r="K241"/>
      <c r="L241" s="9"/>
    </row>
    <row r="242" spans="1:12" s="36" customFormat="1" ht="13.8">
      <c r="A242" s="6"/>
      <c r="B242" s="6"/>
      <c r="C242" s="6"/>
      <c r="D242"/>
      <c r="E242"/>
      <c r="F242"/>
      <c r="G242"/>
      <c r="H242"/>
      <c r="I242"/>
      <c r="J242"/>
      <c r="K242"/>
      <c r="L242" s="9"/>
    </row>
    <row r="243" spans="1:12" s="36" customFormat="1" ht="13.8">
      <c r="A243" s="6"/>
      <c r="B243" s="6"/>
      <c r="C243" s="6"/>
      <c r="D243"/>
      <c r="E243"/>
      <c r="F243"/>
      <c r="G243"/>
      <c r="H243"/>
      <c r="I243"/>
      <c r="J243"/>
      <c r="K243"/>
      <c r="L243" s="9"/>
    </row>
    <row r="244" spans="1:12" s="36" customFormat="1" ht="13.8">
      <c r="A244" s="6"/>
      <c r="B244" s="6"/>
      <c r="C244" s="6"/>
      <c r="D244"/>
      <c r="E244"/>
      <c r="F244"/>
      <c r="G244"/>
      <c r="H244"/>
      <c r="I244"/>
      <c r="J244"/>
      <c r="K244"/>
      <c r="L244" s="9"/>
    </row>
    <row r="245" spans="1:12" s="36" customFormat="1" ht="13.8">
      <c r="A245" s="37"/>
      <c r="B245" s="37"/>
      <c r="C245" s="37"/>
      <c r="D245"/>
      <c r="E245"/>
      <c r="F245"/>
      <c r="G245"/>
      <c r="H245"/>
      <c r="I245"/>
      <c r="J245"/>
      <c r="K245"/>
    </row>
    <row r="246" spans="1:12" s="71" customFormat="1">
      <c r="D246"/>
      <c r="E246"/>
      <c r="F246"/>
      <c r="G246"/>
      <c r="H246"/>
      <c r="I246"/>
      <c r="J246"/>
      <c r="K246"/>
      <c r="L246" s="75"/>
    </row>
    <row r="247" spans="1:12" s="71" customFormat="1">
      <c r="D247"/>
      <c r="E247"/>
      <c r="F247"/>
      <c r="G247"/>
      <c r="H247"/>
      <c r="I247"/>
      <c r="J247"/>
      <c r="K247"/>
      <c r="L247" s="75"/>
    </row>
    <row r="248" spans="1:12" s="71" customFormat="1">
      <c r="D248"/>
      <c r="E248"/>
      <c r="F248"/>
      <c r="G248"/>
      <c r="H248"/>
      <c r="I248"/>
      <c r="J248"/>
      <c r="K248"/>
      <c r="L248" s="75"/>
    </row>
    <row r="249" spans="1:12" s="71" customFormat="1">
      <c r="D249"/>
      <c r="E249"/>
      <c r="F249"/>
      <c r="G249"/>
      <c r="H249"/>
      <c r="I249"/>
      <c r="J249"/>
      <c r="K249"/>
      <c r="L249" s="75"/>
    </row>
    <row r="250" spans="1:12" s="71" customFormat="1">
      <c r="D250"/>
      <c r="E250"/>
      <c r="F250"/>
      <c r="G250"/>
      <c r="H250"/>
      <c r="I250"/>
      <c r="J250"/>
      <c r="K250"/>
      <c r="L250" s="75"/>
    </row>
    <row r="251" spans="1:12" s="71" customFormat="1">
      <c r="D251"/>
      <c r="E251"/>
      <c r="F251"/>
      <c r="G251"/>
      <c r="H251"/>
      <c r="I251"/>
      <c r="J251"/>
      <c r="K251"/>
      <c r="L251" s="75"/>
    </row>
    <row r="252" spans="1:12" s="71" customFormat="1">
      <c r="D252"/>
      <c r="E252"/>
      <c r="F252"/>
      <c r="G252"/>
      <c r="H252"/>
      <c r="I252"/>
      <c r="J252"/>
      <c r="K252"/>
      <c r="L252" s="75"/>
    </row>
    <row r="253" spans="1:12" s="71" customFormat="1">
      <c r="D253"/>
      <c r="E253"/>
      <c r="F253"/>
      <c r="G253"/>
      <c r="H253"/>
      <c r="I253"/>
      <c r="J253"/>
      <c r="K253"/>
      <c r="L253" s="75"/>
    </row>
    <row r="254" spans="1:12" s="71" customFormat="1">
      <c r="D254"/>
      <c r="E254"/>
      <c r="F254"/>
      <c r="G254"/>
      <c r="H254"/>
      <c r="I254"/>
      <c r="J254"/>
      <c r="K254"/>
      <c r="L254" s="75"/>
    </row>
    <row r="255" spans="1:12" s="71" customFormat="1">
      <c r="D255"/>
      <c r="E255"/>
      <c r="F255"/>
      <c r="G255"/>
      <c r="H255"/>
      <c r="I255"/>
      <c r="J255"/>
      <c r="K255"/>
      <c r="L255" s="75"/>
    </row>
    <row r="256" spans="1:12" s="71" customFormat="1">
      <c r="D256"/>
      <c r="E256"/>
      <c r="F256"/>
      <c r="G256"/>
      <c r="H256"/>
      <c r="I256"/>
      <c r="J256"/>
      <c r="K256"/>
      <c r="L256" s="75"/>
    </row>
    <row r="257" spans="4:12" s="71" customFormat="1">
      <c r="D257"/>
      <c r="E257"/>
      <c r="F257"/>
      <c r="G257"/>
      <c r="H257"/>
      <c r="I257"/>
      <c r="J257"/>
      <c r="K257"/>
      <c r="L257" s="75"/>
    </row>
    <row r="258" spans="4:12">
      <c r="D258"/>
      <c r="E258"/>
      <c r="F258"/>
      <c r="G258"/>
      <c r="H258"/>
      <c r="I258"/>
      <c r="J258"/>
      <c r="K258"/>
    </row>
    <row r="259" spans="4:12" s="71" customFormat="1"/>
    <row r="260" spans="4:12" s="71" customFormat="1"/>
  </sheetData>
  <pageMargins left="0.7" right="0.7" top="0.75" bottom="0.75" header="0.3" footer="0.3"/>
  <pageSetup scale="5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58689-3C7D-46A9-8C08-6FD2F6313646}">
  <sheetPr>
    <tabColor theme="7" tint="0.59999389629810485"/>
  </sheetPr>
  <dimension ref="A1:I131"/>
  <sheetViews>
    <sheetView zoomScale="110" zoomScaleNormal="110" workbookViewId="0">
      <selection activeCell="A3" sqref="A3"/>
    </sheetView>
  </sheetViews>
  <sheetFormatPr defaultRowHeight="13.2"/>
  <cols>
    <col min="1" max="1" width="1.77734375" customWidth="1"/>
    <col min="2" max="2" width="45.5546875" customWidth="1"/>
    <col min="3" max="3" width="53.88671875" bestFit="1" customWidth="1"/>
    <col min="4" max="4" width="24.6640625" bestFit="1" customWidth="1"/>
    <col min="5" max="5" width="25.109375" customWidth="1"/>
    <col min="6" max="6" width="21.44140625" customWidth="1"/>
    <col min="7" max="7" width="22.44140625" customWidth="1"/>
  </cols>
  <sheetData>
    <row r="1" spans="1:9" ht="13.8">
      <c r="A1" s="78"/>
      <c r="B1" s="70" t="str">
        <f>"Tariff Approval - "&amp;'Model update'!B3</f>
        <v>Tariff Approval - Energex</v>
      </c>
      <c r="C1" s="78"/>
      <c r="D1" s="73"/>
      <c r="E1" s="70"/>
      <c r="F1" s="106"/>
      <c r="G1" s="106"/>
      <c r="H1" s="78"/>
      <c r="I1" s="78"/>
    </row>
    <row r="2" spans="1:9">
      <c r="A2" s="78"/>
      <c r="B2" s="78"/>
      <c r="C2" s="78"/>
      <c r="D2" s="73"/>
      <c r="E2" s="78"/>
      <c r="F2" s="78"/>
      <c r="G2" s="78"/>
      <c r="H2" s="78"/>
      <c r="I2" s="78"/>
    </row>
    <row r="3" spans="1:9">
      <c r="A3" s="78"/>
      <c r="B3" s="72" t="str">
        <f>"PROPOSED "&amp;'Model update'!B6&amp;" Labour Rates"</f>
        <v>PROPOSED 2021-22 Labour Rates</v>
      </c>
      <c r="C3" s="1701" t="s">
        <v>1340</v>
      </c>
      <c r="D3" s="73"/>
      <c r="E3" s="72"/>
      <c r="F3" s="78"/>
      <c r="G3" s="78"/>
      <c r="H3" s="78"/>
      <c r="I3" s="78"/>
    </row>
    <row r="4" spans="1:9" ht="13.8" thickBot="1">
      <c r="A4" s="73"/>
      <c r="B4" s="73"/>
      <c r="C4" s="73"/>
      <c r="D4" s="73"/>
      <c r="E4" s="73"/>
      <c r="F4" s="78"/>
      <c r="G4" s="78"/>
      <c r="H4" s="232"/>
      <c r="I4" s="232"/>
    </row>
    <row r="5" spans="1:9" ht="26.4">
      <c r="A5" s="73"/>
      <c r="B5" s="333" t="s">
        <v>1335</v>
      </c>
      <c r="C5" s="333" t="s">
        <v>1336</v>
      </c>
      <c r="D5" s="333" t="s">
        <v>1350</v>
      </c>
      <c r="E5" s="333" t="s">
        <v>1351</v>
      </c>
      <c r="F5" s="74" t="s">
        <v>1338</v>
      </c>
      <c r="G5" s="74" t="s">
        <v>1339</v>
      </c>
      <c r="H5" s="232"/>
      <c r="I5" s="232"/>
    </row>
    <row r="6" spans="1:9">
      <c r="A6" s="73"/>
      <c r="B6" s="421" t="s">
        <v>1337</v>
      </c>
      <c r="C6" s="421" t="s">
        <v>1341</v>
      </c>
      <c r="D6" s="1732">
        <f>'2020 Labour rates approved'!E6</f>
        <v>77</v>
      </c>
      <c r="E6" s="1732">
        <f>'2020 Labour rates approved'!M6</f>
        <v>134.75</v>
      </c>
      <c r="F6" s="1733">
        <f>$D6*(1+'Model update'!$B$31)*(1-'Model update'!$J$163)</f>
        <v>78.425706695217997</v>
      </c>
      <c r="G6" s="1733">
        <f>$E6*(1+'Model update'!$B$31)*(1-'Model update'!$J$163)</f>
        <v>137.24498671663147</v>
      </c>
      <c r="H6" s="1406"/>
      <c r="I6" s="1407"/>
    </row>
    <row r="7" spans="1:9">
      <c r="A7" s="73"/>
      <c r="B7" s="281" t="s">
        <v>1352</v>
      </c>
      <c r="C7" s="281" t="s">
        <v>1342</v>
      </c>
      <c r="D7" s="1702">
        <f>'2020 Labour rates approved'!E7</f>
        <v>191.27887662047578</v>
      </c>
      <c r="E7" s="1702">
        <f>'2020 Labour rates approved'!M7</f>
        <v>252.30339854716158</v>
      </c>
      <c r="F7" s="1734">
        <f>$D7*(1+'Model update'!$B$31)*(1-'Model update'!$J$163)</f>
        <v>194.82053343932759</v>
      </c>
      <c r="G7" s="1734">
        <f>$E7*(1+'Model update'!$B$31)*(1-'Model update'!$J$163)</f>
        <v>256.97496535930367</v>
      </c>
      <c r="H7" s="1406"/>
      <c r="I7" s="1407"/>
    </row>
    <row r="8" spans="1:9">
      <c r="A8" s="73"/>
      <c r="B8" s="281" t="s">
        <v>1353</v>
      </c>
      <c r="C8" s="281" t="s">
        <v>1343</v>
      </c>
      <c r="D8" s="1702">
        <f>'2020 Labour rates approved'!E8</f>
        <v>118.30314107839806</v>
      </c>
      <c r="E8" s="1702">
        <f>'2020 Labour rates approved'!M8</f>
        <v>164.48278904500344</v>
      </c>
      <c r="F8" s="1734">
        <f>$D8*(1+'Model update'!$B$31)*(1-'Model update'!$J$163)</f>
        <v>120.4936031602265</v>
      </c>
      <c r="G8" s="1734">
        <f>$E8*(1+'Model update'!$B$31)*(1-'Model update'!$J$163)</f>
        <v>167.52829831240072</v>
      </c>
      <c r="H8" s="1406"/>
      <c r="I8" s="1407"/>
    </row>
    <row r="9" spans="1:9">
      <c r="A9" s="73"/>
      <c r="B9" s="281" t="s">
        <v>1354</v>
      </c>
      <c r="C9" s="281" t="s">
        <v>1344</v>
      </c>
      <c r="D9" s="1702">
        <f>'2020 Labour rates approved'!E9</f>
        <v>149.81629140754083</v>
      </c>
      <c r="E9" s="1702">
        <f>'2020 Labour rates approved'!M9</f>
        <v>209.81019458132386</v>
      </c>
      <c r="F9" s="1734">
        <f>$D9*(1+'Model update'!$B$31)*(1-'Model update'!$J$163)</f>
        <v>152.59024062458579</v>
      </c>
      <c r="G9" s="1734">
        <f>$E9*(1+'Model update'!$B$31)*(1-'Model update'!$J$163)</f>
        <v>213.69497119352624</v>
      </c>
      <c r="H9" s="1406"/>
      <c r="I9" s="1407"/>
    </row>
    <row r="10" spans="1:9">
      <c r="A10" s="73"/>
      <c r="B10" s="281" t="s">
        <v>1355</v>
      </c>
      <c r="C10" s="281" t="s">
        <v>1345</v>
      </c>
      <c r="D10" s="1702">
        <f>'2020 Labour rates approved'!E10</f>
        <v>140.42180508300387</v>
      </c>
      <c r="E10" s="1702">
        <f>'2020 Labour rates approved'!M10</f>
        <v>190.38699500738679</v>
      </c>
      <c r="F10" s="1734">
        <f>$D10*(1+'Model update'!$B$31)*(1-'Model update'!$J$163)</f>
        <v>143.02180907860691</v>
      </c>
      <c r="G10" s="1734">
        <f>$E10*(1+'Model update'!$B$31)*(1-'Model update'!$J$163)</f>
        <v>193.91213803939283</v>
      </c>
      <c r="H10" s="1406"/>
      <c r="I10" s="1407"/>
    </row>
    <row r="11" spans="1:9">
      <c r="A11" s="73"/>
      <c r="B11" s="281" t="s">
        <v>1356</v>
      </c>
      <c r="C11" s="281" t="s">
        <v>1342</v>
      </c>
      <c r="D11" s="1702">
        <f>'2020 Labour rates approved'!E11</f>
        <v>174.94753330524708</v>
      </c>
      <c r="E11" s="1702">
        <f>'2020 Labour rates approved'!M11</f>
        <v>233.23695161846015</v>
      </c>
      <c r="F11" s="1734">
        <f>$D11*(1+'Model update'!$B$31)*(1-'Model update'!$J$163)</f>
        <v>178.18680433830116</v>
      </c>
      <c r="G11" s="1734">
        <f>$E11*(1+'Model update'!$B$31)*(1-'Model update'!$J$163)</f>
        <v>237.55549036514424</v>
      </c>
      <c r="H11" s="1406"/>
      <c r="I11" s="1407"/>
    </row>
    <row r="12" spans="1:9">
      <c r="A12" s="73"/>
      <c r="B12" s="281" t="s">
        <v>1357</v>
      </c>
      <c r="C12" s="281" t="s">
        <v>1346</v>
      </c>
      <c r="D12" s="1702">
        <f>'2020 Labour rates approved'!E12</f>
        <v>165.01791801285682</v>
      </c>
      <c r="E12" s="1702">
        <f>'2020 Labour rates approved'!M12</f>
        <v>222.83166613242247</v>
      </c>
      <c r="F12" s="1734">
        <f>$D12*(1+'Model update'!$B$31)*(1-'Model update'!$J$163)</f>
        <v>168.07333555236156</v>
      </c>
      <c r="G12" s="1734">
        <f>$E12*(1+'Model update'!$B$31)*(1-'Model update'!$J$163)</f>
        <v>226.9575440325728</v>
      </c>
      <c r="H12" s="1406"/>
      <c r="I12" s="1407"/>
    </row>
    <row r="13" spans="1:9">
      <c r="A13" s="73"/>
      <c r="B13" s="281" t="s">
        <v>1358</v>
      </c>
      <c r="C13" s="281" t="s">
        <v>1343</v>
      </c>
      <c r="D13" s="1702">
        <f>'2020 Labour rates approved'!E13</f>
        <v>96.442131762017908</v>
      </c>
      <c r="E13" s="1702">
        <f>'2020 Labour rates approved'!M13</f>
        <v>132.6525252534291</v>
      </c>
      <c r="F13" s="1734">
        <f>$D13*(1+'Model update'!$B$31)*(1-'Model update'!$J$163)</f>
        <v>98.22782257960499</v>
      </c>
      <c r="G13" s="1734">
        <f>$E13*(1+'Model update'!$B$31)*(1-'Model update'!$J$163)</f>
        <v>135.10867581695362</v>
      </c>
      <c r="H13" s="1406"/>
      <c r="I13" s="1407"/>
    </row>
    <row r="14" spans="1:9">
      <c r="A14" s="73"/>
      <c r="B14" s="281" t="s">
        <v>1359</v>
      </c>
      <c r="C14" s="281" t="s">
        <v>1347</v>
      </c>
      <c r="D14" s="1702">
        <f>'2020 Labour rates approved'!E14</f>
        <v>206.55978159139971</v>
      </c>
      <c r="E14" s="1702">
        <f>'2020 Labour rates approved'!M14</f>
        <v>290.51557077017242</v>
      </c>
      <c r="F14" s="1734">
        <f>$D14*(1+'Model update'!$B$31)*(1-'Model update'!$J$163)</f>
        <v>210.38437462487536</v>
      </c>
      <c r="G14" s="1734">
        <f>$E14*(1+'Model update'!$B$31)*(1-'Model update'!$J$163)</f>
        <v>295.89466160539462</v>
      </c>
      <c r="H14" s="1406"/>
      <c r="I14" s="1407"/>
    </row>
    <row r="15" spans="1:9">
      <c r="A15" s="73"/>
      <c r="B15" s="281" t="s">
        <v>1360</v>
      </c>
      <c r="C15" s="281" t="s">
        <v>1348</v>
      </c>
      <c r="D15" s="1702">
        <f>'2020 Labour rates approved'!E16</f>
        <v>134.05971624296944</v>
      </c>
      <c r="E15" s="1702">
        <f>'2020 Labour rates approved'!M16</f>
        <v>187.14649181316366</v>
      </c>
      <c r="F15" s="1734">
        <f>$D15*(1+'Model update'!$B$31)*(1-'Model update'!$J$163)</f>
        <v>136.54192189240615</v>
      </c>
      <c r="G15" s="1734">
        <f>$E15*(1+'Model update'!$B$31)*(1-'Model update'!$J$163)</f>
        <v>190.61163475296351</v>
      </c>
      <c r="H15" s="1406"/>
      <c r="I15" s="1407"/>
    </row>
    <row r="16" spans="1:9" ht="13.8" thickBot="1">
      <c r="A16" s="73"/>
      <c r="B16" s="281" t="s">
        <v>1361</v>
      </c>
      <c r="C16" s="284" t="s">
        <v>1349</v>
      </c>
      <c r="D16" s="1769">
        <f>'2020 Labour rates approved'!E17</f>
        <v>115.0398108286463</v>
      </c>
      <c r="E16" s="1769">
        <f>'2020 Labour rates approved'!M17</f>
        <v>169.68099454210912</v>
      </c>
      <c r="F16" s="1770">
        <f>$D16*(1+'Model update'!$B$31)*(1-'Model update'!$J$163)</f>
        <v>117.1698501600101</v>
      </c>
      <c r="G16" s="1770">
        <f>$E16*(1+'Model update'!$B$31)*(1-'Model update'!$J$163)</f>
        <v>172.82275207418618</v>
      </c>
      <c r="H16" s="1406"/>
      <c r="I16" s="1407"/>
    </row>
    <row r="17" spans="1:9">
      <c r="A17" s="73"/>
      <c r="B17" s="281"/>
      <c r="C17" s="73"/>
      <c r="D17" s="1703"/>
      <c r="E17" s="1703"/>
      <c r="F17" s="73"/>
      <c r="G17" s="73"/>
      <c r="H17" s="1406"/>
      <c r="I17" s="1407"/>
    </row>
    <row r="18" spans="1:9">
      <c r="A18" s="73"/>
      <c r="B18" s="73"/>
      <c r="C18" s="73"/>
      <c r="D18" s="1703"/>
      <c r="E18" s="1703"/>
      <c r="F18" s="73"/>
      <c r="G18" s="73"/>
      <c r="H18" s="1406"/>
      <c r="I18" s="1407"/>
    </row>
    <row r="19" spans="1:9">
      <c r="A19" s="73"/>
      <c r="B19" s="73"/>
      <c r="C19" s="73"/>
      <c r="D19" s="1703"/>
      <c r="E19" s="1703"/>
      <c r="F19" s="73"/>
      <c r="G19" s="73"/>
      <c r="H19" s="1406"/>
      <c r="I19" s="1407"/>
    </row>
    <row r="20" spans="1:9">
      <c r="A20" s="73"/>
      <c r="B20" s="73"/>
      <c r="C20" s="73"/>
      <c r="D20" s="1703"/>
      <c r="E20" s="1703"/>
      <c r="F20" s="73"/>
      <c r="G20" s="73"/>
      <c r="H20" s="1406"/>
      <c r="I20" s="1407"/>
    </row>
    <row r="21" spans="1:9">
      <c r="A21" s="73"/>
      <c r="B21" s="73"/>
      <c r="C21" s="73"/>
      <c r="D21" s="73"/>
      <c r="E21" s="73"/>
      <c r="F21" s="73"/>
      <c r="G21" s="73"/>
      <c r="H21" s="73"/>
      <c r="I21" s="1407"/>
    </row>
    <row r="22" spans="1:9">
      <c r="A22" s="73"/>
      <c r="B22" s="73"/>
      <c r="C22" s="73"/>
      <c r="D22" s="73"/>
      <c r="E22" s="73"/>
      <c r="F22" s="73"/>
      <c r="G22" s="73"/>
      <c r="H22" s="73"/>
      <c r="I22" s="1407"/>
    </row>
    <row r="23" spans="1:9">
      <c r="A23" s="73"/>
      <c r="B23" s="73"/>
      <c r="C23" s="73"/>
      <c r="D23" s="73"/>
      <c r="E23" s="73"/>
      <c r="F23" s="73"/>
      <c r="G23" s="73"/>
      <c r="H23" s="73"/>
      <c r="I23" s="1407"/>
    </row>
    <row r="24" spans="1:9">
      <c r="A24" s="73"/>
      <c r="B24" s="73"/>
      <c r="C24" s="73"/>
      <c r="D24" s="73"/>
      <c r="E24" s="73"/>
      <c r="F24" s="73"/>
      <c r="G24" s="73"/>
      <c r="H24" s="73"/>
      <c r="I24" s="1407"/>
    </row>
    <row r="25" spans="1:9">
      <c r="A25" s="73"/>
      <c r="B25" s="73"/>
      <c r="C25" s="73"/>
      <c r="D25" s="73"/>
      <c r="E25" s="73"/>
      <c r="F25" s="73"/>
      <c r="G25" s="73"/>
      <c r="H25" s="73"/>
      <c r="I25" s="1407"/>
    </row>
    <row r="26" spans="1:9">
      <c r="A26" s="73"/>
      <c r="B26" s="73"/>
      <c r="C26" s="73"/>
      <c r="D26" s="73"/>
      <c r="E26" s="73"/>
      <c r="F26" s="73"/>
      <c r="G26" s="73"/>
      <c r="H26" s="73"/>
      <c r="I26" s="1407"/>
    </row>
    <row r="27" spans="1:9">
      <c r="A27" s="73"/>
      <c r="B27" s="73"/>
      <c r="C27" s="73"/>
      <c r="D27" s="73"/>
      <c r="E27" s="73"/>
      <c r="F27" s="73"/>
      <c r="G27" s="73"/>
      <c r="H27" s="73"/>
      <c r="I27" s="1407"/>
    </row>
    <row r="28" spans="1:9">
      <c r="A28" s="73"/>
      <c r="B28" s="73"/>
      <c r="C28" s="73"/>
      <c r="D28" s="73"/>
      <c r="E28" s="73"/>
      <c r="F28" s="73"/>
      <c r="G28" s="73"/>
      <c r="H28" s="73"/>
      <c r="I28" s="1407"/>
    </row>
    <row r="29" spans="1:9">
      <c r="A29" s="73"/>
      <c r="B29" s="73"/>
      <c r="C29" s="73"/>
      <c r="D29" s="73"/>
      <c r="E29" s="73"/>
      <c r="F29" s="73"/>
      <c r="G29" s="73"/>
      <c r="H29" s="73"/>
      <c r="I29" s="1407"/>
    </row>
    <row r="30" spans="1:9">
      <c r="A30" s="73"/>
      <c r="B30" s="73"/>
      <c r="C30" s="73"/>
      <c r="D30" s="73"/>
      <c r="E30" s="73"/>
      <c r="F30" s="73"/>
      <c r="G30" s="73"/>
      <c r="H30" s="73"/>
      <c r="I30" s="1407"/>
    </row>
    <row r="31" spans="1:9">
      <c r="A31" s="73"/>
      <c r="B31" s="73"/>
      <c r="C31" s="73"/>
      <c r="D31" s="73"/>
      <c r="E31" s="73"/>
      <c r="F31" s="73"/>
      <c r="G31" s="73"/>
      <c r="H31" s="73"/>
      <c r="I31" s="1407"/>
    </row>
    <row r="32" spans="1:9">
      <c r="A32" s="73"/>
      <c r="B32" s="73"/>
      <c r="C32" s="73"/>
      <c r="D32" s="73"/>
      <c r="E32" s="73"/>
      <c r="F32" s="73"/>
      <c r="G32" s="73"/>
      <c r="H32" s="73"/>
      <c r="I32" s="1407"/>
    </row>
    <row r="33" spans="1:9">
      <c r="A33" s="73"/>
      <c r="B33" s="73"/>
      <c r="C33" s="73"/>
      <c r="D33" s="73"/>
      <c r="E33" s="73"/>
      <c r="F33" s="73"/>
      <c r="G33" s="73"/>
      <c r="H33" s="73"/>
      <c r="I33" s="1407"/>
    </row>
    <row r="34" spans="1:9">
      <c r="A34" s="73"/>
      <c r="B34" s="73"/>
      <c r="C34" s="73"/>
      <c r="D34" s="73"/>
      <c r="E34" s="73"/>
      <c r="F34" s="73"/>
      <c r="G34" s="73"/>
      <c r="H34" s="73"/>
      <c r="I34" s="1407"/>
    </row>
    <row r="35" spans="1:9">
      <c r="A35" s="73"/>
      <c r="B35" s="73"/>
      <c r="C35" s="73"/>
      <c r="D35" s="73"/>
      <c r="E35" s="73"/>
      <c r="F35" s="73"/>
      <c r="G35" s="73"/>
      <c r="H35" s="73"/>
      <c r="I35" s="1407"/>
    </row>
    <row r="36" spans="1:9">
      <c r="A36" s="73"/>
      <c r="B36" s="73"/>
      <c r="C36" s="73"/>
      <c r="D36" s="73"/>
      <c r="E36" s="73"/>
      <c r="F36" s="73"/>
      <c r="G36" s="73"/>
      <c r="H36" s="73"/>
      <c r="I36" s="1407"/>
    </row>
    <row r="37" spans="1:9">
      <c r="A37" s="73"/>
      <c r="B37" s="73"/>
      <c r="C37" s="73"/>
      <c r="D37" s="73"/>
      <c r="E37" s="73"/>
      <c r="F37" s="73"/>
      <c r="G37" s="73"/>
      <c r="H37" s="73"/>
      <c r="I37" s="1407"/>
    </row>
    <row r="38" spans="1:9">
      <c r="A38" s="73"/>
      <c r="B38" s="73"/>
      <c r="C38" s="73"/>
      <c r="D38" s="73"/>
      <c r="E38" s="73"/>
      <c r="F38" s="73"/>
      <c r="G38" s="73"/>
      <c r="H38" s="73"/>
      <c r="I38" s="1407"/>
    </row>
    <row r="39" spans="1:9">
      <c r="A39" s="73"/>
      <c r="B39" s="73"/>
      <c r="C39" s="73"/>
      <c r="D39" s="73"/>
      <c r="E39" s="73"/>
      <c r="F39" s="73"/>
      <c r="G39" s="73"/>
      <c r="H39" s="73"/>
      <c r="I39" s="1407"/>
    </row>
    <row r="40" spans="1:9">
      <c r="A40" s="73"/>
      <c r="B40" s="73"/>
      <c r="C40" s="73"/>
      <c r="D40" s="73"/>
      <c r="E40" s="73"/>
      <c r="F40" s="73"/>
      <c r="G40" s="73"/>
      <c r="H40" s="73"/>
      <c r="I40" s="1407"/>
    </row>
    <row r="41" spans="1:9">
      <c r="A41" s="73"/>
      <c r="B41" s="73"/>
      <c r="C41" s="73"/>
      <c r="D41" s="73"/>
      <c r="E41" s="73"/>
      <c r="F41" s="73"/>
      <c r="G41" s="73"/>
      <c r="H41" s="73"/>
      <c r="I41" s="1407"/>
    </row>
    <row r="42" spans="1:9">
      <c r="A42" s="73"/>
      <c r="B42" s="73"/>
      <c r="C42" s="73"/>
      <c r="D42" s="73"/>
      <c r="E42" s="73"/>
      <c r="F42" s="73"/>
      <c r="G42" s="73"/>
      <c r="H42" s="73"/>
      <c r="I42" s="1407"/>
    </row>
    <row r="43" spans="1:9">
      <c r="A43" s="73"/>
      <c r="B43" s="73"/>
      <c r="C43" s="73"/>
      <c r="D43" s="73"/>
      <c r="E43" s="73"/>
      <c r="F43" s="73"/>
      <c r="G43" s="73"/>
      <c r="H43" s="73"/>
      <c r="I43" s="1407"/>
    </row>
    <row r="44" spans="1:9">
      <c r="A44" s="73"/>
      <c r="B44" s="73"/>
      <c r="C44" s="73"/>
      <c r="D44" s="73"/>
      <c r="E44" s="73"/>
      <c r="F44" s="73"/>
      <c r="G44" s="73"/>
      <c r="H44" s="73"/>
      <c r="I44" s="1407"/>
    </row>
    <row r="45" spans="1:9">
      <c r="A45" s="73"/>
      <c r="B45" s="73"/>
      <c r="C45" s="73"/>
      <c r="D45" s="73"/>
      <c r="E45" s="73"/>
      <c r="F45" s="73"/>
      <c r="G45" s="73"/>
      <c r="H45" s="73"/>
      <c r="I45" s="1407"/>
    </row>
    <row r="46" spans="1:9">
      <c r="A46" s="73"/>
      <c r="B46" s="73"/>
      <c r="C46" s="73"/>
      <c r="D46" s="73"/>
      <c r="E46" s="73"/>
      <c r="F46" s="73"/>
      <c r="G46" s="73"/>
      <c r="H46" s="73"/>
      <c r="I46" s="1407"/>
    </row>
    <row r="47" spans="1:9">
      <c r="A47" s="73"/>
      <c r="B47" s="73"/>
      <c r="C47" s="73"/>
      <c r="D47" s="73"/>
      <c r="E47" s="73"/>
      <c r="F47" s="73"/>
      <c r="G47" s="73"/>
      <c r="H47" s="73"/>
      <c r="I47" s="1407"/>
    </row>
    <row r="48" spans="1:9">
      <c r="A48" s="73"/>
      <c r="B48" s="73"/>
      <c r="C48" s="73"/>
      <c r="D48" s="73"/>
      <c r="E48" s="73"/>
      <c r="F48" s="73"/>
      <c r="G48" s="73"/>
      <c r="H48" s="73"/>
      <c r="I48" s="1407"/>
    </row>
    <row r="49" spans="1:9">
      <c r="A49" s="73"/>
      <c r="B49" s="73"/>
      <c r="C49" s="73"/>
      <c r="D49" s="73"/>
      <c r="E49" s="73"/>
      <c r="F49" s="73"/>
      <c r="G49" s="73"/>
      <c r="H49" s="73"/>
      <c r="I49" s="1407"/>
    </row>
    <row r="50" spans="1:9">
      <c r="A50" s="73"/>
      <c r="B50" s="73"/>
      <c r="C50" s="73"/>
      <c r="D50" s="73"/>
      <c r="E50" s="73"/>
      <c r="F50" s="73"/>
      <c r="G50" s="73"/>
      <c r="H50" s="73"/>
      <c r="I50" s="1407"/>
    </row>
    <row r="51" spans="1:9">
      <c r="A51" s="73"/>
      <c r="B51" s="73"/>
      <c r="C51" s="73"/>
      <c r="D51" s="73"/>
      <c r="E51" s="73"/>
      <c r="F51" s="73"/>
      <c r="G51" s="73"/>
      <c r="H51" s="73"/>
      <c r="I51" s="1407"/>
    </row>
    <row r="52" spans="1:9">
      <c r="A52" s="73"/>
      <c r="B52" s="73"/>
      <c r="C52" s="73"/>
      <c r="D52" s="73"/>
      <c r="E52" s="73"/>
      <c r="F52" s="73"/>
      <c r="G52" s="73"/>
      <c r="H52" s="73"/>
      <c r="I52" s="1407"/>
    </row>
    <row r="53" spans="1:9">
      <c r="A53" s="73"/>
      <c r="B53" s="73"/>
      <c r="C53" s="73"/>
      <c r="D53" s="73"/>
      <c r="E53" s="73"/>
      <c r="F53" s="73"/>
      <c r="G53" s="73"/>
      <c r="H53" s="73"/>
      <c r="I53" s="1407"/>
    </row>
    <row r="54" spans="1:9">
      <c r="A54" s="73"/>
      <c r="B54" s="73"/>
      <c r="C54" s="73"/>
      <c r="D54" s="73"/>
      <c r="E54" s="73"/>
      <c r="F54" s="73"/>
      <c r="G54" s="73"/>
      <c r="H54" s="73"/>
      <c r="I54" s="1407"/>
    </row>
    <row r="55" spans="1:9">
      <c r="A55" s="73"/>
      <c r="B55" s="73"/>
      <c r="C55" s="73"/>
      <c r="D55" s="73"/>
      <c r="E55" s="73"/>
      <c r="F55" s="73"/>
      <c r="G55" s="73"/>
      <c r="H55" s="73"/>
      <c r="I55" s="1407"/>
    </row>
    <row r="56" spans="1:9">
      <c r="A56" s="73"/>
      <c r="B56" s="73"/>
      <c r="C56" s="73"/>
      <c r="D56" s="73"/>
      <c r="E56" s="73"/>
      <c r="F56" s="73"/>
      <c r="G56" s="73"/>
      <c r="H56" s="73"/>
      <c r="I56" s="1407"/>
    </row>
    <row r="57" spans="1:9">
      <c r="A57" s="73"/>
      <c r="B57" s="73"/>
      <c r="C57" s="73"/>
      <c r="D57" s="73"/>
      <c r="E57" s="73"/>
      <c r="F57" s="73"/>
      <c r="G57" s="73"/>
      <c r="H57" s="73"/>
      <c r="I57" s="1407"/>
    </row>
    <row r="58" spans="1:9">
      <c r="A58" s="73"/>
      <c r="B58" s="73"/>
      <c r="C58" s="73"/>
      <c r="D58" s="73"/>
      <c r="E58" s="73"/>
      <c r="F58" s="73"/>
      <c r="G58" s="73"/>
      <c r="H58" s="73"/>
      <c r="I58" s="1407"/>
    </row>
    <row r="59" spans="1:9">
      <c r="A59" s="73"/>
      <c r="B59" s="73"/>
      <c r="C59" s="73"/>
      <c r="D59" s="73"/>
      <c r="E59" s="73"/>
      <c r="F59" s="73"/>
      <c r="G59" s="73"/>
      <c r="H59" s="73"/>
      <c r="I59" s="1407"/>
    </row>
    <row r="60" spans="1:9">
      <c r="A60" s="73"/>
      <c r="B60" s="73"/>
      <c r="C60" s="73"/>
      <c r="D60" s="73"/>
      <c r="E60" s="73"/>
      <c r="F60" s="73"/>
      <c r="G60" s="73"/>
      <c r="H60" s="73"/>
      <c r="I60" s="1407"/>
    </row>
    <row r="61" spans="1:9">
      <c r="A61" s="73"/>
      <c r="B61" s="73"/>
      <c r="C61" s="73"/>
      <c r="D61" s="73"/>
      <c r="E61" s="73"/>
      <c r="F61" s="73"/>
      <c r="G61" s="73"/>
      <c r="H61" s="73"/>
      <c r="I61" s="1407"/>
    </row>
    <row r="62" spans="1:9">
      <c r="A62" s="73"/>
      <c r="B62" s="73"/>
      <c r="C62" s="73"/>
      <c r="D62" s="73"/>
      <c r="E62" s="73"/>
      <c r="F62" s="73"/>
      <c r="G62" s="73"/>
      <c r="H62" s="73"/>
      <c r="I62" s="1407"/>
    </row>
    <row r="63" spans="1:9">
      <c r="A63" s="73"/>
      <c r="B63" s="73"/>
      <c r="C63" s="73"/>
      <c r="D63" s="73"/>
      <c r="E63" s="73"/>
      <c r="F63" s="73"/>
      <c r="G63" s="73"/>
      <c r="H63" s="73"/>
      <c r="I63" s="1407"/>
    </row>
    <row r="64" spans="1:9">
      <c r="A64" s="73"/>
      <c r="B64" s="73"/>
      <c r="C64" s="73"/>
      <c r="D64" s="73"/>
      <c r="E64" s="73"/>
      <c r="F64" s="73"/>
      <c r="G64" s="73"/>
      <c r="H64" s="73"/>
      <c r="I64" s="1407"/>
    </row>
    <row r="65" spans="1:9">
      <c r="A65" s="73"/>
      <c r="B65" s="73"/>
      <c r="C65" s="73"/>
      <c r="D65" s="73"/>
      <c r="E65" s="73"/>
      <c r="F65" s="73"/>
      <c r="G65" s="73"/>
      <c r="H65" s="73"/>
      <c r="I65" s="1407"/>
    </row>
    <row r="66" spans="1:9">
      <c r="A66" s="73"/>
      <c r="B66" s="73"/>
      <c r="C66" s="73"/>
      <c r="D66" s="73"/>
      <c r="E66" s="73"/>
      <c r="F66" s="73"/>
      <c r="G66" s="73"/>
      <c r="H66" s="73"/>
      <c r="I66" s="1407"/>
    </row>
    <row r="67" spans="1:9">
      <c r="A67" s="73"/>
      <c r="B67" s="73"/>
      <c r="C67" s="73"/>
      <c r="D67" s="73"/>
      <c r="E67" s="73"/>
      <c r="F67" s="73"/>
      <c r="G67" s="73"/>
      <c r="H67" s="73"/>
      <c r="I67" s="1407"/>
    </row>
    <row r="68" spans="1:9">
      <c r="A68" s="73"/>
      <c r="B68" s="73"/>
      <c r="C68" s="73"/>
      <c r="D68" s="73"/>
      <c r="E68" s="73"/>
      <c r="F68" s="73"/>
      <c r="G68" s="73"/>
      <c r="H68" s="73"/>
      <c r="I68" s="1407"/>
    </row>
    <row r="69" spans="1:9">
      <c r="A69" s="73"/>
      <c r="B69" s="73"/>
      <c r="C69" s="73"/>
      <c r="D69" s="73"/>
      <c r="E69" s="73"/>
      <c r="F69" s="73"/>
      <c r="G69" s="73"/>
      <c r="H69" s="73"/>
      <c r="I69" s="1407"/>
    </row>
    <row r="70" spans="1:9">
      <c r="A70" s="73"/>
      <c r="B70" s="73"/>
      <c r="C70" s="73"/>
      <c r="D70" s="73"/>
      <c r="E70" s="73"/>
      <c r="F70" s="73"/>
      <c r="G70" s="73"/>
      <c r="H70" s="73"/>
      <c r="I70" s="1407"/>
    </row>
    <row r="71" spans="1:9">
      <c r="A71" s="73"/>
      <c r="B71" s="73"/>
      <c r="C71" s="73"/>
      <c r="D71" s="73"/>
      <c r="E71" s="73"/>
      <c r="F71" s="73"/>
      <c r="G71" s="73"/>
      <c r="H71" s="73"/>
      <c r="I71" s="1407"/>
    </row>
    <row r="72" spans="1:9">
      <c r="A72" s="73"/>
      <c r="B72" s="73"/>
      <c r="C72" s="73"/>
      <c r="D72" s="73"/>
      <c r="E72" s="73"/>
      <c r="F72" s="73"/>
      <c r="G72" s="73"/>
      <c r="H72" s="73"/>
      <c r="I72" s="1407"/>
    </row>
    <row r="73" spans="1:9">
      <c r="A73" s="73"/>
      <c r="B73" s="73"/>
      <c r="C73" s="73"/>
      <c r="D73" s="73"/>
      <c r="E73" s="73"/>
      <c r="F73" s="73"/>
      <c r="G73" s="73"/>
      <c r="H73" s="73"/>
      <c r="I73" s="1407"/>
    </row>
    <row r="74" spans="1:9">
      <c r="A74" s="73"/>
      <c r="B74" s="73"/>
      <c r="C74" s="73"/>
      <c r="D74" s="73"/>
      <c r="E74" s="73"/>
      <c r="F74" s="73"/>
      <c r="G74" s="73"/>
      <c r="H74" s="73"/>
      <c r="I74" s="1407"/>
    </row>
    <row r="75" spans="1:9">
      <c r="A75" s="73"/>
      <c r="B75" s="73"/>
      <c r="C75" s="73"/>
      <c r="D75" s="73"/>
      <c r="E75" s="73"/>
      <c r="F75" s="73"/>
      <c r="G75" s="73"/>
      <c r="H75" s="73"/>
      <c r="I75" s="1407"/>
    </row>
    <row r="76" spans="1:9">
      <c r="A76" s="73"/>
      <c r="B76" s="73"/>
      <c r="C76" s="73"/>
      <c r="D76" s="73"/>
      <c r="E76" s="73"/>
      <c r="F76" s="73"/>
      <c r="G76" s="73"/>
      <c r="H76" s="73"/>
      <c r="I76" s="1407"/>
    </row>
    <row r="77" spans="1:9">
      <c r="A77" s="73"/>
      <c r="B77" s="73"/>
      <c r="C77" s="73"/>
      <c r="D77" s="73"/>
      <c r="E77" s="73"/>
      <c r="F77" s="73"/>
      <c r="G77" s="73"/>
      <c r="H77" s="73"/>
      <c r="I77" s="1407"/>
    </row>
    <row r="78" spans="1:9">
      <c r="A78" s="73"/>
      <c r="B78" s="73"/>
      <c r="C78" s="73"/>
      <c r="D78" s="73"/>
      <c r="E78" s="73"/>
      <c r="F78" s="73"/>
      <c r="G78" s="73"/>
      <c r="H78" s="73"/>
      <c r="I78" s="1407"/>
    </row>
    <row r="79" spans="1:9">
      <c r="A79" s="73"/>
      <c r="B79" s="73"/>
      <c r="C79" s="73"/>
      <c r="D79" s="73"/>
      <c r="E79" s="73"/>
      <c r="F79" s="73"/>
      <c r="G79" s="73"/>
      <c r="H79" s="73"/>
      <c r="I79" s="1407"/>
    </row>
    <row r="80" spans="1:9">
      <c r="A80" s="73"/>
      <c r="B80" s="73"/>
      <c r="C80" s="73"/>
      <c r="D80" s="73"/>
      <c r="E80" s="73"/>
      <c r="F80" s="73"/>
      <c r="G80" s="73"/>
      <c r="H80" s="73"/>
      <c r="I80" s="1407"/>
    </row>
    <row r="81" spans="1:9">
      <c r="A81" s="73"/>
      <c r="B81" s="73"/>
      <c r="C81" s="73"/>
      <c r="D81" s="73"/>
      <c r="E81" s="73"/>
      <c r="F81" s="73"/>
      <c r="G81" s="73"/>
      <c r="H81" s="73"/>
      <c r="I81" s="1407"/>
    </row>
    <row r="82" spans="1:9">
      <c r="A82" s="73"/>
      <c r="B82" s="73"/>
      <c r="C82" s="73"/>
      <c r="D82" s="73"/>
      <c r="E82" s="73"/>
      <c r="F82" s="73"/>
      <c r="G82" s="73"/>
      <c r="H82" s="73"/>
      <c r="I82" s="1407"/>
    </row>
    <row r="83" spans="1:9">
      <c r="A83" s="73"/>
      <c r="B83" s="73"/>
      <c r="C83" s="73"/>
      <c r="D83" s="73"/>
      <c r="E83" s="73"/>
      <c r="F83" s="73"/>
      <c r="G83" s="73"/>
      <c r="H83" s="73"/>
      <c r="I83" s="1407"/>
    </row>
    <row r="84" spans="1:9">
      <c r="A84" s="73"/>
      <c r="B84" s="73"/>
      <c r="C84" s="73"/>
      <c r="D84" s="73"/>
      <c r="E84" s="73"/>
      <c r="F84" s="73"/>
      <c r="G84" s="73"/>
      <c r="H84" s="73"/>
      <c r="I84" s="1407"/>
    </row>
    <row r="85" spans="1:9">
      <c r="A85" s="73"/>
      <c r="B85" s="73"/>
      <c r="C85" s="73"/>
      <c r="D85" s="73"/>
      <c r="E85" s="73"/>
      <c r="F85" s="73"/>
      <c r="G85" s="73"/>
      <c r="H85" s="73"/>
      <c r="I85" s="1407"/>
    </row>
    <row r="86" spans="1:9">
      <c r="A86" s="73"/>
      <c r="B86" s="73"/>
      <c r="C86" s="73"/>
      <c r="D86" s="73"/>
      <c r="E86" s="73"/>
      <c r="F86" s="73"/>
      <c r="G86" s="73"/>
      <c r="H86" s="73"/>
      <c r="I86" s="1407"/>
    </row>
    <row r="87" spans="1:9">
      <c r="A87" s="73"/>
      <c r="B87" s="73"/>
      <c r="C87" s="73"/>
      <c r="D87" s="73"/>
      <c r="E87" s="73"/>
      <c r="F87" s="73"/>
      <c r="G87" s="73"/>
      <c r="H87" s="73"/>
      <c r="I87" s="1407"/>
    </row>
    <row r="88" spans="1:9">
      <c r="A88" s="73"/>
      <c r="B88" s="73"/>
      <c r="C88" s="73"/>
      <c r="D88" s="73"/>
      <c r="E88" s="73"/>
      <c r="F88" s="73"/>
      <c r="G88" s="73"/>
      <c r="H88" s="73"/>
      <c r="I88" s="1407"/>
    </row>
    <row r="89" spans="1:9">
      <c r="A89" s="73"/>
      <c r="B89" s="73"/>
      <c r="C89" s="73"/>
      <c r="D89" s="73"/>
      <c r="E89" s="73"/>
      <c r="F89" s="73"/>
      <c r="G89" s="73"/>
      <c r="H89" s="73"/>
      <c r="I89" s="1407"/>
    </row>
    <row r="90" spans="1:9">
      <c r="A90" s="73"/>
      <c r="B90" s="73"/>
      <c r="C90" s="73"/>
      <c r="D90" s="73"/>
      <c r="E90" s="73"/>
      <c r="F90" s="73"/>
      <c r="G90" s="73"/>
      <c r="H90" s="73"/>
      <c r="I90" s="1407"/>
    </row>
    <row r="91" spans="1:9">
      <c r="A91" s="73"/>
      <c r="B91" s="73"/>
      <c r="C91" s="73"/>
      <c r="D91" s="73"/>
      <c r="E91" s="73"/>
      <c r="F91" s="73"/>
      <c r="G91" s="73"/>
      <c r="H91" s="73"/>
      <c r="I91" s="1407"/>
    </row>
    <row r="92" spans="1:9">
      <c r="A92" s="73"/>
      <c r="B92" s="73"/>
      <c r="C92" s="73"/>
      <c r="D92" s="73"/>
      <c r="E92" s="73"/>
      <c r="F92" s="73"/>
      <c r="G92" s="73"/>
      <c r="H92" s="73"/>
      <c r="I92" s="1407"/>
    </row>
    <row r="93" spans="1:9">
      <c r="A93" s="73"/>
      <c r="B93" s="73"/>
      <c r="C93" s="73"/>
      <c r="D93" s="73"/>
      <c r="E93" s="73"/>
      <c r="F93" s="73"/>
      <c r="G93" s="73"/>
      <c r="H93" s="73"/>
      <c r="I93" s="1407"/>
    </row>
    <row r="94" spans="1:9">
      <c r="A94" s="73"/>
      <c r="B94" s="73"/>
      <c r="C94" s="73"/>
      <c r="D94" s="73"/>
      <c r="E94" s="73"/>
      <c r="F94" s="73"/>
      <c r="G94" s="73"/>
      <c r="H94" s="73"/>
      <c r="I94" s="1407"/>
    </row>
    <row r="95" spans="1:9">
      <c r="A95" s="73"/>
      <c r="B95" s="73"/>
      <c r="C95" s="73"/>
      <c r="D95" s="73"/>
      <c r="E95" s="73"/>
      <c r="F95" s="73"/>
      <c r="G95" s="73"/>
      <c r="H95" s="73"/>
      <c r="I95" s="1407"/>
    </row>
    <row r="96" spans="1:9">
      <c r="A96" s="73"/>
      <c r="B96" s="73"/>
      <c r="C96" s="73"/>
      <c r="D96" s="73"/>
      <c r="E96" s="73"/>
      <c r="F96" s="73"/>
      <c r="G96" s="73"/>
      <c r="H96" s="73"/>
      <c r="I96" s="1407"/>
    </row>
    <row r="97" spans="1:9">
      <c r="A97" s="73"/>
      <c r="B97" s="73"/>
      <c r="C97" s="73"/>
      <c r="D97" s="73"/>
      <c r="E97" s="73"/>
      <c r="F97" s="73"/>
      <c r="G97" s="73"/>
      <c r="H97" s="73"/>
      <c r="I97" s="1407"/>
    </row>
    <row r="98" spans="1:9">
      <c r="A98" s="73"/>
      <c r="B98" s="73"/>
      <c r="C98" s="73"/>
      <c r="D98" s="73"/>
      <c r="E98" s="73"/>
      <c r="F98" s="73"/>
      <c r="G98" s="73"/>
      <c r="H98" s="73"/>
      <c r="I98" s="1407"/>
    </row>
    <row r="99" spans="1:9">
      <c r="A99" s="73"/>
      <c r="B99" s="73"/>
      <c r="C99" s="73"/>
      <c r="D99" s="73"/>
      <c r="E99" s="73"/>
      <c r="F99" s="73"/>
      <c r="G99" s="73"/>
      <c r="H99" s="73"/>
      <c r="I99" s="1407"/>
    </row>
    <row r="100" spans="1:9">
      <c r="A100" s="73"/>
      <c r="B100" s="73"/>
      <c r="C100" s="73"/>
      <c r="D100" s="73"/>
      <c r="E100" s="73"/>
      <c r="F100" s="73"/>
      <c r="G100" s="73"/>
      <c r="H100" s="73"/>
      <c r="I100" s="1407"/>
    </row>
    <row r="101" spans="1:9">
      <c r="A101" s="73"/>
      <c r="B101" s="73"/>
      <c r="C101" s="73"/>
      <c r="D101" s="73"/>
      <c r="E101" s="73"/>
      <c r="F101" s="73"/>
      <c r="G101" s="73"/>
      <c r="H101" s="73"/>
      <c r="I101" s="1407"/>
    </row>
    <row r="102" spans="1:9">
      <c r="A102" s="73"/>
      <c r="B102" s="73"/>
      <c r="C102" s="73"/>
      <c r="D102" s="73"/>
      <c r="E102" s="73"/>
      <c r="F102" s="73"/>
      <c r="G102" s="73"/>
      <c r="H102" s="73"/>
      <c r="I102" s="1407"/>
    </row>
    <row r="103" spans="1:9">
      <c r="A103" s="73"/>
      <c r="B103" s="73"/>
      <c r="C103" s="73"/>
      <c r="D103" s="73"/>
      <c r="E103" s="73"/>
      <c r="F103" s="73"/>
      <c r="G103" s="73"/>
      <c r="H103" s="73"/>
      <c r="I103" s="1407"/>
    </row>
    <row r="104" spans="1:9">
      <c r="A104" s="73"/>
      <c r="B104" s="73"/>
      <c r="C104" s="73"/>
      <c r="D104" s="73"/>
      <c r="E104" s="73"/>
      <c r="F104" s="73"/>
      <c r="G104" s="73"/>
      <c r="H104" s="73"/>
      <c r="I104" s="1407"/>
    </row>
    <row r="105" spans="1:9">
      <c r="A105" s="73"/>
      <c r="B105" s="73"/>
      <c r="C105" s="73"/>
      <c r="D105" s="73"/>
      <c r="E105" s="73"/>
      <c r="F105" s="73"/>
      <c r="G105" s="73"/>
      <c r="H105" s="73"/>
      <c r="I105" s="1407"/>
    </row>
    <row r="106" spans="1:9">
      <c r="A106" s="73"/>
      <c r="B106" s="73"/>
      <c r="C106" s="73"/>
      <c r="D106" s="73"/>
      <c r="E106" s="73"/>
      <c r="F106" s="73"/>
      <c r="G106" s="73"/>
      <c r="H106" s="73"/>
      <c r="I106" s="1407"/>
    </row>
    <row r="107" spans="1:9">
      <c r="A107" s="73"/>
      <c r="B107" s="73"/>
      <c r="C107" s="73"/>
      <c r="D107" s="73"/>
      <c r="E107" s="73"/>
      <c r="F107" s="73"/>
      <c r="G107" s="73"/>
      <c r="H107" s="73"/>
      <c r="I107" s="1407"/>
    </row>
    <row r="108" spans="1:9">
      <c r="A108" s="73"/>
      <c r="B108" s="73"/>
      <c r="C108" s="73"/>
      <c r="D108" s="73"/>
      <c r="E108" s="73"/>
      <c r="F108" s="73"/>
      <c r="G108" s="73"/>
      <c r="H108" s="73"/>
      <c r="I108" s="1407"/>
    </row>
    <row r="109" spans="1:9">
      <c r="A109" s="73"/>
      <c r="B109" s="73"/>
      <c r="C109" s="73"/>
      <c r="D109" s="73"/>
      <c r="E109" s="73"/>
      <c r="F109" s="73"/>
      <c r="G109" s="73"/>
      <c r="H109" s="73"/>
      <c r="I109" s="1407"/>
    </row>
    <row r="110" spans="1:9">
      <c r="A110" s="73"/>
      <c r="B110" s="73"/>
      <c r="C110" s="73"/>
      <c r="D110" s="73"/>
      <c r="E110" s="73"/>
      <c r="F110" s="73"/>
      <c r="G110" s="73"/>
      <c r="H110" s="73"/>
      <c r="I110" s="1407"/>
    </row>
    <row r="111" spans="1:9">
      <c r="A111" s="73"/>
      <c r="B111" s="73"/>
      <c r="C111" s="73"/>
      <c r="D111" s="73"/>
      <c r="E111" s="73"/>
      <c r="F111" s="73"/>
      <c r="G111" s="73"/>
      <c r="H111" s="73"/>
      <c r="I111" s="1407"/>
    </row>
    <row r="112" spans="1:9">
      <c r="A112" s="73"/>
      <c r="B112" s="73"/>
      <c r="C112" s="73"/>
      <c r="D112" s="73"/>
      <c r="E112" s="73"/>
      <c r="F112" s="73"/>
      <c r="G112" s="73"/>
      <c r="H112" s="73"/>
      <c r="I112" s="1407"/>
    </row>
    <row r="113" spans="1:9">
      <c r="A113" s="73"/>
      <c r="B113" s="73"/>
      <c r="C113" s="73"/>
      <c r="D113" s="73"/>
      <c r="E113" s="73"/>
      <c r="F113" s="73"/>
      <c r="G113" s="73"/>
      <c r="H113" s="73"/>
      <c r="I113" s="1407"/>
    </row>
    <row r="114" spans="1:9">
      <c r="A114" s="73"/>
      <c r="B114" s="73"/>
      <c r="C114" s="73"/>
      <c r="D114" s="73"/>
      <c r="E114" s="73"/>
      <c r="F114" s="73"/>
      <c r="G114" s="73"/>
      <c r="H114" s="73"/>
      <c r="I114" s="1407"/>
    </row>
    <row r="115" spans="1:9">
      <c r="A115" s="73"/>
      <c r="B115" s="73"/>
      <c r="C115" s="73"/>
      <c r="D115" s="73"/>
      <c r="E115" s="73"/>
      <c r="F115" s="73"/>
      <c r="G115" s="73"/>
      <c r="H115" s="73"/>
      <c r="I115" s="1407"/>
    </row>
    <row r="116" spans="1:9">
      <c r="A116" s="73"/>
      <c r="B116" s="73"/>
      <c r="C116" s="73"/>
      <c r="D116" s="73"/>
      <c r="E116" s="73"/>
      <c r="F116" s="73"/>
      <c r="G116" s="73"/>
      <c r="H116" s="73"/>
      <c r="I116" s="1407"/>
    </row>
    <row r="117" spans="1:9">
      <c r="A117" s="73"/>
      <c r="B117" s="73"/>
      <c r="C117" s="73"/>
      <c r="D117" s="73"/>
      <c r="E117" s="73"/>
      <c r="F117" s="73"/>
      <c r="G117" s="73"/>
      <c r="H117" s="73"/>
      <c r="I117" s="1407"/>
    </row>
    <row r="118" spans="1:9">
      <c r="A118" s="73"/>
      <c r="B118" s="73"/>
      <c r="C118" s="73"/>
      <c r="D118" s="73"/>
      <c r="E118" s="73"/>
      <c r="F118" s="73"/>
      <c r="G118" s="73"/>
      <c r="H118" s="73"/>
      <c r="I118" s="1407"/>
    </row>
    <row r="119" spans="1:9">
      <c r="A119" s="73"/>
      <c r="B119" s="73"/>
      <c r="C119" s="73"/>
      <c r="D119" s="73"/>
      <c r="E119" s="73"/>
      <c r="F119" s="73"/>
      <c r="G119" s="73"/>
      <c r="H119" s="73"/>
      <c r="I119" s="1407"/>
    </row>
    <row r="120" spans="1:9">
      <c r="A120" s="73"/>
      <c r="B120" s="73"/>
      <c r="C120" s="73"/>
      <c r="D120" s="73"/>
      <c r="E120" s="73"/>
      <c r="F120" s="73"/>
      <c r="G120" s="73"/>
      <c r="H120" s="73"/>
      <c r="I120" s="1407"/>
    </row>
    <row r="121" spans="1:9">
      <c r="A121" s="73"/>
      <c r="B121" s="73"/>
      <c r="C121" s="73"/>
      <c r="D121" s="73"/>
      <c r="E121" s="73"/>
      <c r="F121" s="73"/>
      <c r="G121" s="73"/>
      <c r="H121" s="73"/>
      <c r="I121" s="1407"/>
    </row>
    <row r="122" spans="1:9">
      <c r="A122" s="73"/>
      <c r="B122" s="73"/>
      <c r="C122" s="73"/>
      <c r="D122" s="73"/>
      <c r="E122" s="73"/>
      <c r="F122" s="73"/>
      <c r="G122" s="73"/>
      <c r="H122" s="73"/>
      <c r="I122" s="1407"/>
    </row>
    <row r="123" spans="1:9">
      <c r="A123" s="73"/>
      <c r="B123" s="73"/>
      <c r="C123" s="73"/>
      <c r="D123" s="73"/>
      <c r="E123" s="73"/>
      <c r="F123" s="73"/>
      <c r="G123" s="73"/>
      <c r="H123" s="73"/>
      <c r="I123" s="1407"/>
    </row>
    <row r="124" spans="1:9">
      <c r="A124" s="73"/>
      <c r="B124" s="73"/>
      <c r="C124" s="73"/>
      <c r="D124" s="73"/>
      <c r="E124" s="73"/>
      <c r="F124" s="73"/>
      <c r="G124" s="73"/>
      <c r="H124" s="73"/>
      <c r="I124" s="1407"/>
    </row>
    <row r="125" spans="1:9">
      <c r="A125" s="73"/>
      <c r="B125" s="73"/>
      <c r="C125" s="73"/>
      <c r="D125" s="73"/>
      <c r="E125" s="73"/>
      <c r="F125" s="73"/>
      <c r="G125" s="73"/>
      <c r="H125" s="73"/>
      <c r="I125" s="1407"/>
    </row>
    <row r="126" spans="1:9">
      <c r="A126" s="73"/>
      <c r="B126" s="73"/>
      <c r="C126" s="73"/>
      <c r="D126" s="73"/>
      <c r="E126" s="73"/>
      <c r="F126" s="73"/>
      <c r="G126" s="73"/>
      <c r="H126" s="73"/>
      <c r="I126" s="1407"/>
    </row>
    <row r="127" spans="1:9">
      <c r="A127" s="73"/>
      <c r="B127" s="73"/>
      <c r="C127" s="73"/>
      <c r="D127" s="73"/>
      <c r="E127" s="73"/>
      <c r="F127" s="73"/>
      <c r="G127" s="73"/>
      <c r="H127" s="73"/>
      <c r="I127" s="1407"/>
    </row>
    <row r="128" spans="1:9">
      <c r="A128" s="73"/>
      <c r="B128" s="73"/>
      <c r="C128" s="73"/>
      <c r="D128" s="73"/>
      <c r="E128" s="73"/>
      <c r="F128" s="73"/>
      <c r="G128" s="73"/>
      <c r="H128" s="73"/>
      <c r="I128" s="1407"/>
    </row>
    <row r="129" spans="1:9">
      <c r="A129" s="73"/>
      <c r="B129" s="73"/>
      <c r="C129" s="73"/>
      <c r="D129" s="73"/>
      <c r="E129" s="73"/>
      <c r="F129" s="73"/>
      <c r="G129" s="73"/>
      <c r="H129" s="73"/>
      <c r="I129" s="1407"/>
    </row>
    <row r="130" spans="1:9">
      <c r="A130" s="73"/>
      <c r="B130" s="73"/>
      <c r="C130" s="73"/>
      <c r="D130" s="73"/>
      <c r="E130" s="73"/>
      <c r="F130" s="73"/>
      <c r="G130" s="73"/>
      <c r="H130" s="73"/>
      <c r="I130" s="1407"/>
    </row>
    <row r="131" spans="1:9">
      <c r="A131" s="73"/>
      <c r="B131" s="73"/>
      <c r="C131" s="73"/>
      <c r="D131" s="73"/>
      <c r="E131" s="73"/>
      <c r="F131" s="73"/>
      <c r="G131" s="73"/>
      <c r="H131" s="73"/>
      <c r="I131" s="1407"/>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B14A9-97AF-4421-881C-99D6D6959BBB}">
  <sheetPr>
    <tabColor rgb="FFFFFF00"/>
  </sheetPr>
  <dimension ref="A2:B8"/>
  <sheetViews>
    <sheetView workbookViewId="0"/>
  </sheetViews>
  <sheetFormatPr defaultRowHeight="13.2"/>
  <cols>
    <col min="1" max="1" width="11.44140625" style="877" customWidth="1"/>
    <col min="2" max="2" width="15.5546875" style="877" customWidth="1"/>
    <col min="3" max="16384" width="8.88671875" style="877"/>
  </cols>
  <sheetData>
    <row r="2" spans="1:2">
      <c r="A2" s="877" t="s">
        <v>642</v>
      </c>
      <c r="B2" s="1938" t="s">
        <v>1407</v>
      </c>
    </row>
    <row r="4" spans="1:2">
      <c r="A4" s="877" t="s">
        <v>1178</v>
      </c>
    </row>
    <row r="5" spans="1:2">
      <c r="A5" s="877" t="s">
        <v>1179</v>
      </c>
    </row>
    <row r="6" spans="1:2">
      <c r="A6" s="877" t="s">
        <v>1180</v>
      </c>
    </row>
    <row r="7" spans="1:2">
      <c r="A7" s="877" t="s">
        <v>1181</v>
      </c>
    </row>
    <row r="8" spans="1:2">
      <c r="A8" s="877" t="s">
        <v>1182</v>
      </c>
    </row>
  </sheetData>
  <dataValidations count="1">
    <dataValidation type="list" allowBlank="1" showInputMessage="1" showErrorMessage="1" sqref="B2" xr:uid="{A7C90FC2-B732-411C-A0A9-981DE6375A0E}">
      <formula1>"Confidential,Public"</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5</vt:i4>
      </vt:variant>
    </vt:vector>
  </HeadingPairs>
  <TitlesOfParts>
    <vt:vector size="48" baseType="lpstr">
      <vt:lpstr>Cover page</vt:lpstr>
      <vt:lpstr>Changes from t-1</vt:lpstr>
      <vt:lpstr>Formulae</vt:lpstr>
      <vt:lpstr>&gt;&gt;Primary inputs</vt:lpstr>
      <vt:lpstr>Model update</vt:lpstr>
      <vt:lpstr>&gt;&gt;ACS prices</vt:lpstr>
      <vt:lpstr>2021_ACS prices</vt:lpstr>
      <vt:lpstr>2021_ACS Labour rates</vt:lpstr>
      <vt:lpstr>&gt;&gt;SCS prices</vt:lpstr>
      <vt:lpstr>2021_DUOSRevCap</vt:lpstr>
      <vt:lpstr>2021_DUOSTarRebal</vt:lpstr>
      <vt:lpstr>Prop2021_DUOSTariffs</vt:lpstr>
      <vt:lpstr>2021_TUOSRevCap</vt:lpstr>
      <vt:lpstr>Prop2021_TUOSTariffs</vt:lpstr>
      <vt:lpstr>2021_JSRevCap</vt:lpstr>
      <vt:lpstr>Prop2021_JSTariffs</vt:lpstr>
      <vt:lpstr>Prop2020IndicativePriceComp</vt:lpstr>
      <vt:lpstr>&gt;&gt;2020-21 PP tables</vt:lpstr>
      <vt:lpstr>TBL Target revenue</vt:lpstr>
      <vt:lpstr>TBL Revenue cap cals</vt:lpstr>
      <vt:lpstr>TBL Unders&amp;Overs</vt:lpstr>
      <vt:lpstr>TBL Wt average</vt:lpstr>
      <vt:lpstr>TBL Side constraint</vt:lpstr>
      <vt:lpstr>TBL Forecasts</vt:lpstr>
      <vt:lpstr>TBL Rev Adj</vt:lpstr>
      <vt:lpstr>TBL Standalone avoidable</vt:lpstr>
      <vt:lpstr>TBL LRMC</vt:lpstr>
      <vt:lpstr>TBL ICC CAC</vt:lpstr>
      <vt:lpstr>TBL Consistency with TSS</vt:lpstr>
      <vt:lpstr>&gt;&gt;Other inputs</vt:lpstr>
      <vt:lpstr>S-factors</vt:lpstr>
      <vt:lpstr>TAM 20-21 DUOS Unders_Overs</vt:lpstr>
      <vt:lpstr>TAM 20-21 2020_DisTarRebalCont</vt:lpstr>
      <vt:lpstr>TAM 20-21 TUOS Unders_Overs</vt:lpstr>
      <vt:lpstr>TAM 20-21 JS unders_Overs</vt:lpstr>
      <vt:lpstr>2020-21 Public lights approved</vt:lpstr>
      <vt:lpstr>2020-21 ACS feebased approved</vt:lpstr>
      <vt:lpstr>2020-21 MSC approved</vt:lpstr>
      <vt:lpstr>2020-21 Security approved</vt:lpstr>
      <vt:lpstr>2020 Labour rates approved</vt:lpstr>
      <vt:lpstr>RINS Extracts</vt:lpstr>
      <vt:lpstr>2020-25 PTRM extract - Mar 2021</vt:lpstr>
      <vt:lpstr>2020-25 PTRM extract - Jun 2020</vt:lpstr>
      <vt:lpstr>'2021_DUOSRevCap'!Print_Area</vt:lpstr>
      <vt:lpstr>'2021_DUOSTarRebal'!Print_Area</vt:lpstr>
      <vt:lpstr>'2021_JSRevCap'!Print_Area</vt:lpstr>
      <vt:lpstr>'2021_TUOSRevCap'!Print_Area</vt:lpstr>
      <vt:lpstr>'Cover page'!Print_Area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2021-04-23T08:54:30Z</cp:lastPrinted>
  <dcterms:created xsi:type="dcterms:W3CDTF">2015-11-10T05:39:38Z</dcterms:created>
  <dcterms:modified xsi:type="dcterms:W3CDTF">2021-04-30T07:51:31Z</dcterms:modified>
</cp:coreProperties>
</file>